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1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78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ammar.aamir\Documents\plan-server-flask\processthesesheets\February_2019\"/>
    </mc:Choice>
  </mc:AlternateContent>
  <bookViews>
    <workbookView xWindow="0" yWindow="0" windowWidth="23040" windowHeight="9060" activeTab="1"/>
  </bookViews>
  <sheets>
    <sheet name="HL" sheetId="1" r:id="rId1"/>
    <sheet name="Feb 2019" sheetId="2" r:id="rId2"/>
    <sheet name="W-O Gst." sheetId="3" state="hidden" r:id="rId3"/>
    <sheet name="Final ML W-O Gst" sheetId="4" state="hidden" r:id="rId4"/>
    <sheet name="Sheet7" sheetId="5" state="hidden" r:id="rId5"/>
    <sheet name="Planning CPRP" sheetId="6" state="hidden" r:id="rId6"/>
    <sheet name="Planning Ngrps" sheetId="7" state="hidden" r:id="rId7"/>
    <sheet name="Buying nGRPs" sheetId="8" state="hidden" r:id="rId8"/>
    <sheet name="Summary" sheetId="9" state="hidden" r:id="rId9"/>
    <sheet name="Sheet4" sheetId="10" r:id="rId10"/>
    <sheet name="Sheet3" sheetId="11" state="hidden" r:id="rId11"/>
    <sheet name="Sheet1" sheetId="12" state="hidden" r:id="rId12"/>
    <sheet name="Sheet2" sheetId="13" state="hidden" r:id="rId13"/>
    <sheet name="Status" sheetId="14" state="hidden" r:id="rId14"/>
    <sheet name="Sheet5" sheetId="15" state="hidden" r:id="rId15"/>
    <sheet name="Sheet6" sheetId="16" state="hidden" r:id="rId16"/>
  </sheets>
  <externalReferences>
    <externalReference r:id="rId17"/>
  </externalReferences>
  <definedNames>
    <definedName name="_xlnm._FilterDatabase" localSheetId="7" hidden="1">'Buying nGRPs'!$A$1:$BG$191</definedName>
    <definedName name="_xlnm._FilterDatabase" localSheetId="1" hidden="1">'Feb 2019'!$A$1:$BX$184</definedName>
    <definedName name="_xlnm._FilterDatabase" localSheetId="5" hidden="1">'Planning CPRP'!$A$1:$BI$193</definedName>
    <definedName name="_xlnm._FilterDatabase" localSheetId="6" hidden="1">'Planning Ngrps'!$A$1:$BI$192</definedName>
    <definedName name="_xlnm._FilterDatabase" localSheetId="8" hidden="1">Summary!$A$4:$F$103</definedName>
    <definedName name="_xlnm._FilterDatabase" localSheetId="2" hidden="1">'W-O Gst.'!$A$10:$BL$111</definedName>
    <definedName name="Z_041136D2_2130_4255_B443_15B49F564E84_.wvu.FilterData" localSheetId="7" hidden="1">'Buying nGRPs'!$A$1:$BG$191</definedName>
    <definedName name="Z_041136D2_2130_4255_B443_15B49F564E84_.wvu.FilterData" localSheetId="1" hidden="1">'Feb 2019'!$A$1:$BX$184</definedName>
    <definedName name="Z_041136D2_2130_4255_B443_15B49F564E84_.wvu.FilterData" localSheetId="5" hidden="1">'Planning CPRP'!$A$1:$BD$170</definedName>
    <definedName name="Z_041136D2_2130_4255_B443_15B49F564E84_.wvu.FilterData" localSheetId="6" hidden="1">'Planning Ngrps'!$A$1:$BI$192</definedName>
    <definedName name="Z_041136D2_2130_4255_B443_15B49F564E84_.wvu.FilterData" localSheetId="8" hidden="1">Summary!$A$4:$F$103</definedName>
    <definedName name="Z_08C80893_5081_4028_8574_8533972FAA81_.wvu.Cols" localSheetId="7" hidden="1">'Buying nGRPs'!$G:$P</definedName>
    <definedName name="Z_08C80893_5081_4028_8574_8533972FAA81_.wvu.Cols" localSheetId="1" hidden="1">'Feb 2019'!$G:$AG</definedName>
    <definedName name="Z_08C80893_5081_4028_8574_8533972FAA81_.wvu.Cols" localSheetId="5" hidden="1">'Planning CPRP'!$G:$P</definedName>
    <definedName name="Z_08C80893_5081_4028_8574_8533972FAA81_.wvu.Cols" localSheetId="6" hidden="1">'Planning Ngrps'!$G:$P</definedName>
    <definedName name="Z_10CC6A42_76CA_4CE7_9AB7_75E8EE03DD52_.wvu.Cols" localSheetId="1" hidden="1">'Feb 2019'!$F:$O</definedName>
    <definedName name="Z_10CC6A42_76CA_4CE7_9AB7_75E8EE03DD52_.wvu.FilterData" localSheetId="7" hidden="1">'Buying nGRPs'!$A$1:$BG$191</definedName>
    <definedName name="Z_10CC6A42_76CA_4CE7_9AB7_75E8EE03DD52_.wvu.FilterData" localSheetId="1" hidden="1">'Feb 2019'!$A$1:$BX$184</definedName>
    <definedName name="Z_10CC6A42_76CA_4CE7_9AB7_75E8EE03DD52_.wvu.FilterData" localSheetId="5" hidden="1">'Planning CPRP'!$A$1:$BI$193</definedName>
    <definedName name="Z_10CC6A42_76CA_4CE7_9AB7_75E8EE03DD52_.wvu.FilterData" localSheetId="6" hidden="1">'Planning Ngrps'!$A$1:$BI$192</definedName>
    <definedName name="Z_10CC6A42_76CA_4CE7_9AB7_75E8EE03DD52_.wvu.FilterData" localSheetId="8" hidden="1">Summary!$A$4:$F$103</definedName>
    <definedName name="Z_10CC6A42_76CA_4CE7_9AB7_75E8EE03DD52_.wvu.FilterData" localSheetId="2" hidden="1">'W-O Gst.'!$A$10:$BL$111</definedName>
    <definedName name="Z_134653B9_C97C_4439_9743_F62EB2142553_.wvu.FilterData" localSheetId="1" hidden="1">'Feb 2019'!$A$1:$BX$184</definedName>
    <definedName name="Z_17F71549_832A_4009_82E2_0F147A99FD62_.wvu.FilterData" localSheetId="1" hidden="1">'Feb 2019'!$A$1:$BX$184</definedName>
    <definedName name="Z_1A293AA6_15E7_43BF_8FF7_9365FC601EE4_.wvu.Cols" localSheetId="7" hidden="1">'Buying nGRPs'!$N:$N,'Buying nGRPs'!$U:$U,'Buying nGRPs'!$AF:$AF,'Buying nGRPs'!$AI:$AI,'Buying nGRPs'!$AL:$AL,'Buying nGRPs'!$AT:$AT,'Buying nGRPs'!$AW:$AX</definedName>
    <definedName name="Z_1A293AA6_15E7_43BF_8FF7_9365FC601EE4_.wvu.Cols" localSheetId="1" hidden="1">'Feb 2019'!#REF!,'Feb 2019'!$AP:$AP,'Feb 2019'!$BE:$BE,'Feb 2019'!$BG:$BG,'Feb 2019'!$BL:$BL,'Feb 2019'!#REF!,'Feb 2019'!#REF!</definedName>
    <definedName name="Z_1A293AA6_15E7_43BF_8FF7_9365FC601EE4_.wvu.Cols" localSheetId="5" hidden="1">'Planning CPRP'!$N:$N,'Planning CPRP'!$U:$U,'Planning CPRP'!$AF:$AF,'Planning CPRP'!$AI:$AI,'Planning CPRP'!$AL:$AL,'Planning CPRP'!$AT:$AT,'Planning CPRP'!$AW:$AX</definedName>
    <definedName name="Z_1A293AA6_15E7_43BF_8FF7_9365FC601EE4_.wvu.Cols" localSheetId="6" hidden="1">'Planning Ngrps'!$N:$N,'Planning Ngrps'!$U:$U,'Planning Ngrps'!$AF:$AF,'Planning Ngrps'!$AI:$AI,'Planning Ngrps'!$AL:$AL,'Planning Ngrps'!$AT:$AT,'Planning Ngrps'!$AW:$AX</definedName>
    <definedName name="Z_21645E57_F323_458B_8C78_7EF5EAB3241D_.wvu.FilterData" localSheetId="1" hidden="1">'Feb 2019'!$A$1:$BX$184</definedName>
    <definedName name="Z_21645E57_F323_458B_8C78_7EF5EAB3241D_.wvu.FilterData" localSheetId="5" hidden="1">'Planning CPRP'!$A$1:$BI$193</definedName>
    <definedName name="Z_21645E57_F323_458B_8C78_7EF5EAB3241D_.wvu.FilterData" localSheetId="6" hidden="1">'Planning Ngrps'!$A$1:$BI$192</definedName>
    <definedName name="Z_2354D02C_E471_4A16_AD67_C5C2DCB0C8F0_.wvu.FilterData" localSheetId="1" hidden="1">'Feb 2019'!$A$1:$BU$161</definedName>
    <definedName name="Z_2CF1BD94_9333_4EDC_B093_96781F7E2A66_.wvu.FilterData" localSheetId="1" hidden="1">'Feb 2019'!$A$1:$BU$161</definedName>
    <definedName name="Z_2CF1BD94_9333_4EDC_B093_96781F7E2A66_.wvu.FilterData" localSheetId="5" hidden="1">'Planning CPRP'!$A$1:$BI$193</definedName>
    <definedName name="Z_3288564A_BFCE_41BC_96A5_F5D0AAF87967_.wvu.FilterData" localSheetId="1" hidden="1">'Feb 2019'!$A$1:$BX$184</definedName>
    <definedName name="Z_333A1E19_F4F4_47F6_AD2B_2BE477C76F83_.wvu.Cols" localSheetId="1" hidden="1">'Feb 2019'!$F:$F</definedName>
    <definedName name="Z_333A1E19_F4F4_47F6_AD2B_2BE477C76F83_.wvu.FilterData" localSheetId="7" hidden="1">'Buying nGRPs'!$A$1:$BG$191</definedName>
    <definedName name="Z_333A1E19_F4F4_47F6_AD2B_2BE477C76F83_.wvu.FilterData" localSheetId="1" hidden="1">'Feb 2019'!$A$1:$BU$161</definedName>
    <definedName name="Z_333A1E19_F4F4_47F6_AD2B_2BE477C76F83_.wvu.FilterData" localSheetId="5" hidden="1">'Planning CPRP'!$A$1:$BI$193</definedName>
    <definedName name="Z_333A1E19_F4F4_47F6_AD2B_2BE477C76F83_.wvu.FilterData" localSheetId="6" hidden="1">'Planning Ngrps'!$A$1:$BI$192</definedName>
    <definedName name="Z_333A1E19_F4F4_47F6_AD2B_2BE477C76F83_.wvu.FilterData" localSheetId="8" hidden="1">Summary!$A$4:$U$103</definedName>
    <definedName name="Z_33D12EA1_AACC_4603_8E15_8770011823CA_.wvu.FilterData" localSheetId="1" hidden="1">'Feb 2019'!$A$1:$BX$184</definedName>
    <definedName name="Z_3C27053D_42BE_4733_9A9A_98C3EC4C1114_.wvu.FilterData" localSheetId="1" hidden="1">'Feb 2019'!$A$1:$BU$161</definedName>
    <definedName name="Z_3F9D0D8E_0280_4E1B_887E_343DC67AEF81_.wvu.Cols" localSheetId="1" hidden="1">'Feb 2019'!$G:$O</definedName>
    <definedName name="Z_3F9D0D8E_0280_4E1B_887E_343DC67AEF81_.wvu.Cols" localSheetId="5" hidden="1">'Planning CPRP'!$A:$E</definedName>
    <definedName name="Z_3F9D0D8E_0280_4E1B_887E_343DC67AEF81_.wvu.Cols" localSheetId="6" hidden="1">'Planning Ngrps'!$D:$F</definedName>
    <definedName name="Z_3F9D0D8E_0280_4E1B_887E_343DC67AEF81_.wvu.Cols" localSheetId="8" hidden="1">Summary!#REF!</definedName>
    <definedName name="Z_3F9D0D8E_0280_4E1B_887E_343DC67AEF81_.wvu.FilterData" localSheetId="7" hidden="1">'Buying nGRPs'!$A$1:$BG$191</definedName>
    <definedName name="Z_3F9D0D8E_0280_4E1B_887E_343DC67AEF81_.wvu.FilterData" localSheetId="1" hidden="1">'Feb 2019'!$A$1:$BX$184</definedName>
    <definedName name="Z_3F9D0D8E_0280_4E1B_887E_343DC67AEF81_.wvu.FilterData" localSheetId="5" hidden="1">'Planning CPRP'!$A$1:$BI$193</definedName>
    <definedName name="Z_3F9D0D8E_0280_4E1B_887E_343DC67AEF81_.wvu.FilterData" localSheetId="6" hidden="1">'Planning Ngrps'!$A$1:$BI$192</definedName>
    <definedName name="Z_3F9D0D8E_0280_4E1B_887E_343DC67AEF81_.wvu.FilterData" localSheetId="8" hidden="1">Summary!$A$4:$F$103</definedName>
    <definedName name="Z_3F9D0D8E_0280_4E1B_887E_343DC67AEF81_.wvu.FilterData" localSheetId="2" hidden="1">'W-O Gst.'!$A$10:$BL$111</definedName>
    <definedName name="Z_46AB56D5_CE66_4F5F_B4E5_213E35ACB9B0_.wvu.Cols" localSheetId="1" hidden="1">'Feb 2019'!$D:$D,'Feb 2019'!$F:$F,'Feb 2019'!$BP:$BR</definedName>
    <definedName name="Z_46AB56D5_CE66_4F5F_B4E5_213E35ACB9B0_.wvu.Cols" localSheetId="5" hidden="1">'Planning CPRP'!$A:$E</definedName>
    <definedName name="Z_46AB56D5_CE66_4F5F_B4E5_213E35ACB9B0_.wvu.Cols" localSheetId="6" hidden="1">'Planning Ngrps'!$D:$F</definedName>
    <definedName name="Z_46AB56D5_CE66_4F5F_B4E5_213E35ACB9B0_.wvu.FilterData" localSheetId="7" hidden="1">'Buying nGRPs'!$A$1:$BG$191</definedName>
    <definedName name="Z_46AB56D5_CE66_4F5F_B4E5_213E35ACB9B0_.wvu.FilterData" localSheetId="1" hidden="1">'Feb 2019'!$A$1:$BX$184</definedName>
    <definedName name="Z_46AB56D5_CE66_4F5F_B4E5_213E35ACB9B0_.wvu.FilterData" localSheetId="5" hidden="1">'Planning CPRP'!$A$1:$BI$193</definedName>
    <definedName name="Z_46AB56D5_CE66_4F5F_B4E5_213E35ACB9B0_.wvu.FilterData" localSheetId="6" hidden="1">'Planning Ngrps'!$A$1:$BI$192</definedName>
    <definedName name="Z_46AB56D5_CE66_4F5F_B4E5_213E35ACB9B0_.wvu.FilterData" localSheetId="8" hidden="1">Summary!$A$4:$F$103</definedName>
    <definedName name="Z_46AB56D5_CE66_4F5F_B4E5_213E35ACB9B0_.wvu.FilterData" localSheetId="2" hidden="1">'W-O Gst.'!$A$10:$BL$111</definedName>
    <definedName name="Z_47017308_DD16_4B6B_A416_7C23F4163BFC_.wvu.FilterData" localSheetId="1" hidden="1">'Feb 2019'!$A$1:$BX$184</definedName>
    <definedName name="Z_4BD5850D_B4C1_4FE6_AD12_AE545D24D33E_.wvu.FilterData" localSheetId="7" hidden="1">'Buying nGRPs'!$A$1:$BG$191</definedName>
    <definedName name="Z_4BD5850D_B4C1_4FE6_AD12_AE545D24D33E_.wvu.FilterData" localSheetId="1" hidden="1">'Feb 2019'!$A$1:$BX$184</definedName>
    <definedName name="Z_4BD5850D_B4C1_4FE6_AD12_AE545D24D33E_.wvu.FilterData" localSheetId="5" hidden="1">'Planning CPRP'!$A$1:$BI$193</definedName>
    <definedName name="Z_4BD5850D_B4C1_4FE6_AD12_AE545D24D33E_.wvu.FilterData" localSheetId="6" hidden="1">'Planning Ngrps'!$A$1:$BI$192</definedName>
    <definedName name="Z_4BD5850D_B4C1_4FE6_AD12_AE545D24D33E_.wvu.FilterData" localSheetId="8" hidden="1">Summary!$A$4:$F$103</definedName>
    <definedName name="Z_4BE51A18_B0A0_401D_9A09_F692E0ECB09B_.wvu.FilterData" localSheetId="1" hidden="1">'Feb 2019'!$A$1:$BX$184</definedName>
    <definedName name="Z_4C072D60_E856_4D03_8778_D056B82F8B94_.wvu.FilterData" localSheetId="7" hidden="1">'Buying nGRPs'!$A$1:$BG$191</definedName>
    <definedName name="Z_4C072D60_E856_4D03_8778_D056B82F8B94_.wvu.FilterData" localSheetId="1" hidden="1">'Feb 2019'!$A$1:$BX$184</definedName>
    <definedName name="Z_4C072D60_E856_4D03_8778_D056B82F8B94_.wvu.FilterData" localSheetId="5" hidden="1">'Planning CPRP'!$A$1:$BI$193</definedName>
    <definedName name="Z_4C072D60_E856_4D03_8778_D056B82F8B94_.wvu.FilterData" localSheetId="6" hidden="1">'Planning Ngrps'!$A$1:$BI$192</definedName>
    <definedName name="Z_4C072D60_E856_4D03_8778_D056B82F8B94_.wvu.FilterData" localSheetId="8" hidden="1">Summary!$A$4:$F$103</definedName>
    <definedName name="Z_4C072D60_E856_4D03_8778_D056B82F8B94_.wvu.FilterData" localSheetId="2" hidden="1">'W-O Gst.'!$A$10:$BL$111</definedName>
    <definedName name="Z_4C44266F_1657_42B1_9F9F_211C03048443_.wvu.FilterData" localSheetId="1" hidden="1">'Feb 2019'!$A$1:$BX$184</definedName>
    <definedName name="Z_4F6B0010_E9C4_4AC7_B012_D7C3236BA3BD_.wvu.Cols" localSheetId="1" hidden="1">'Feb 2019'!$F:$O</definedName>
    <definedName name="Z_4F6B0010_E9C4_4AC7_B012_D7C3236BA3BD_.wvu.FilterData" localSheetId="7" hidden="1">'Buying nGRPs'!$A$1:$BG$191</definedName>
    <definedName name="Z_4F6B0010_E9C4_4AC7_B012_D7C3236BA3BD_.wvu.FilterData" localSheetId="1" hidden="1">'Feb 2019'!$A$1:$BX$184</definedName>
    <definedName name="Z_4F6B0010_E9C4_4AC7_B012_D7C3236BA3BD_.wvu.FilterData" localSheetId="5" hidden="1">'Planning CPRP'!$A$1:$BI$193</definedName>
    <definedName name="Z_4F6B0010_E9C4_4AC7_B012_D7C3236BA3BD_.wvu.FilterData" localSheetId="6" hidden="1">'Planning Ngrps'!$A$1:$BI$192</definedName>
    <definedName name="Z_4F6B0010_E9C4_4AC7_B012_D7C3236BA3BD_.wvu.FilterData" localSheetId="8" hidden="1">Summary!$A$4:$F$103</definedName>
    <definedName name="Z_4F6B0010_E9C4_4AC7_B012_D7C3236BA3BD_.wvu.FilterData" localSheetId="2" hidden="1">'W-O Gst.'!$A$10:$BL$111</definedName>
    <definedName name="Z_548836E9_BAE3_4C1D_9753_5BA7F14C972B_.wvu.FilterData" localSheetId="1" hidden="1">'Feb 2019'!$A$1:$BX$184</definedName>
    <definedName name="Z_548836E9_BAE3_4C1D_9753_5BA7F14C972B_.wvu.FilterData" localSheetId="5" hidden="1">'Planning CPRP'!$A$1:$BI$193</definedName>
    <definedName name="Z_55F024CD_A7F9_4381_9942_5ED21204AFB7_.wvu.Cols" localSheetId="8" hidden="1">Summary!$H:$U</definedName>
    <definedName name="Z_55F024CD_A7F9_4381_9942_5ED21204AFB7_.wvu.FilterData" localSheetId="7" hidden="1">'Buying nGRPs'!$A$1:$BG$191</definedName>
    <definedName name="Z_55F024CD_A7F9_4381_9942_5ED21204AFB7_.wvu.FilterData" localSheetId="1" hidden="1">'Feb 2019'!$A$1:$BX$184</definedName>
    <definedName name="Z_55F024CD_A7F9_4381_9942_5ED21204AFB7_.wvu.FilterData" localSheetId="5" hidden="1">'Planning CPRP'!$A$1:$BI$193</definedName>
    <definedName name="Z_55F024CD_A7F9_4381_9942_5ED21204AFB7_.wvu.FilterData" localSheetId="6" hidden="1">'Planning Ngrps'!$A$1:$BI$192</definedName>
    <definedName name="Z_55F024CD_A7F9_4381_9942_5ED21204AFB7_.wvu.FilterData" localSheetId="8" hidden="1">Summary!$A$4:$F$103</definedName>
    <definedName name="Z_55F024CD_A7F9_4381_9942_5ED21204AFB7_.wvu.FilterData" localSheetId="2" hidden="1">'W-O Gst.'!$A$10:$BL$111</definedName>
    <definedName name="Z_55F024CD_A7F9_4381_9942_5ED21204AFB7_.wvu.Rows" localSheetId="1" hidden="1">'Feb 2019'!$98:$100</definedName>
    <definedName name="Z_55F024CD_A7F9_4381_9942_5ED21204AFB7_.wvu.Rows" localSheetId="8" hidden="1">Summary!$100:$102</definedName>
    <definedName name="Z_576E8EB8_231A_4B9C_8553_A1D26E68DBF4_.wvu.FilterData" localSheetId="1" hidden="1">'Feb 2019'!$A$1:$BU$161</definedName>
    <definedName name="Z_5C50C604_8817_449F_8F3F_E8AD328EA193_.wvu.Cols" localSheetId="7" hidden="1">'Buying nGRPs'!$F:$F</definedName>
    <definedName name="Z_5C50C604_8817_449F_8F3F_E8AD328EA193_.wvu.Cols" localSheetId="6" hidden="1">'Planning Ngrps'!$F:$F</definedName>
    <definedName name="Z_5C50C604_8817_449F_8F3F_E8AD328EA193_.wvu.FilterData" localSheetId="7" hidden="1">'Buying nGRPs'!$A$1:$BG$191</definedName>
    <definedName name="Z_5C50C604_8817_449F_8F3F_E8AD328EA193_.wvu.FilterData" localSheetId="1" hidden="1">'Feb 2019'!$A$1:$BX$184</definedName>
    <definedName name="Z_5C50C604_8817_449F_8F3F_E8AD328EA193_.wvu.FilterData" localSheetId="5" hidden="1">'Planning CPRP'!$A$1:$BI$193</definedName>
    <definedName name="Z_5C50C604_8817_449F_8F3F_E8AD328EA193_.wvu.FilterData" localSheetId="6" hidden="1">'Planning Ngrps'!$A$1:$BI$192</definedName>
    <definedName name="Z_5C50C604_8817_449F_8F3F_E8AD328EA193_.wvu.FilterData" localSheetId="8" hidden="1">Summary!$A$4:$F$103</definedName>
    <definedName name="Z_5F8EC55F_6BE6_42EB_BDA6_7DA9ACE0C263_.wvu.Cols" localSheetId="5" hidden="1">'Planning CPRP'!$A:$E</definedName>
    <definedName name="Z_5F8EC55F_6BE6_42EB_BDA6_7DA9ACE0C263_.wvu.Cols" localSheetId="6" hidden="1">'Planning Ngrps'!$D:$F</definedName>
    <definedName name="Z_5F8EC55F_6BE6_42EB_BDA6_7DA9ACE0C263_.wvu.Cols" localSheetId="8" hidden="1">Summary!$B:$F</definedName>
    <definedName name="Z_5F8EC55F_6BE6_42EB_BDA6_7DA9ACE0C263_.wvu.FilterData" localSheetId="7" hidden="1">'Buying nGRPs'!$A$1:$BG$191</definedName>
    <definedName name="Z_5F8EC55F_6BE6_42EB_BDA6_7DA9ACE0C263_.wvu.FilterData" localSheetId="1" hidden="1">'Feb 2019'!$A$1:$BX$184</definedName>
    <definedName name="Z_5F8EC55F_6BE6_42EB_BDA6_7DA9ACE0C263_.wvu.FilterData" localSheetId="5" hidden="1">'Planning CPRP'!$A$1:$BI$193</definedName>
    <definedName name="Z_5F8EC55F_6BE6_42EB_BDA6_7DA9ACE0C263_.wvu.FilterData" localSheetId="6" hidden="1">'Planning Ngrps'!$A$1:$BI$192</definedName>
    <definedName name="Z_5F8EC55F_6BE6_42EB_BDA6_7DA9ACE0C263_.wvu.FilterData" localSheetId="8" hidden="1">Summary!$A$4:$F$103</definedName>
    <definedName name="Z_5F8EC55F_6BE6_42EB_BDA6_7DA9ACE0C263_.wvu.FilterData" localSheetId="2" hidden="1">'W-O Gst.'!$A$10:$BL$111</definedName>
    <definedName name="Z_64A60B51_B78D_478B_A690_AB565476B1E2_.wvu.FilterData" localSheetId="1" hidden="1">'Feb 2019'!$A$1:$BX$184</definedName>
    <definedName name="Z_650F9B20_6D41_44B5_B7FE_B717366810E2_.wvu.FilterData" localSheetId="1" hidden="1">'Feb 2019'!$A$1:$BX$184</definedName>
    <definedName name="Z_674EC46E_6807_4283_A3B1_E74DD4CBCC80_.wvu.FilterData" localSheetId="1" hidden="1">'Feb 2019'!$A$1:$BX$184</definedName>
    <definedName name="Z_6F39DC8C_CFAF_4903_A623_34F8D498ADC0_.wvu.Cols" localSheetId="7" hidden="1">'Buying nGRPs'!$F:$F</definedName>
    <definedName name="Z_6F39DC8C_CFAF_4903_A623_34F8D498ADC0_.wvu.Cols" localSheetId="6" hidden="1">'Planning Ngrps'!$F:$F</definedName>
    <definedName name="Z_6F39DC8C_CFAF_4903_A623_34F8D498ADC0_.wvu.FilterData" localSheetId="7" hidden="1">'Buying nGRPs'!$A$1:$BG$191</definedName>
    <definedName name="Z_6F39DC8C_CFAF_4903_A623_34F8D498ADC0_.wvu.FilterData" localSheetId="1" hidden="1">'Feb 2019'!$A$1:$BU$161</definedName>
    <definedName name="Z_6F39DC8C_CFAF_4903_A623_34F8D498ADC0_.wvu.FilterData" localSheetId="5" hidden="1">'Planning CPRP'!$A$1:$BI$193</definedName>
    <definedName name="Z_6F39DC8C_CFAF_4903_A623_34F8D498ADC0_.wvu.FilterData" localSheetId="6" hidden="1">'Planning Ngrps'!$A$1:$BI$192</definedName>
    <definedName name="Z_6F39DC8C_CFAF_4903_A623_34F8D498ADC0_.wvu.FilterData" localSheetId="8" hidden="1">Summary!$A$4:$U$103</definedName>
    <definedName name="Z_6F7B7A9F_7F6E_4FC5_BE44_B80147D67BB7_.wvu.FilterData" localSheetId="1" hidden="1">'Feb 2019'!$A$1:$BX$184</definedName>
    <definedName name="Z_6F7B7A9F_7F6E_4FC5_BE44_B80147D67BB7_.wvu.FilterData" localSheetId="5" hidden="1">'Planning CPRP'!$A$1:$BI$193</definedName>
    <definedName name="Z_6F7B7A9F_7F6E_4FC5_BE44_B80147D67BB7_.wvu.FilterData" localSheetId="6" hidden="1">'Planning Ngrps'!$A$1:$BI$192</definedName>
    <definedName name="Z_6F7B7A9F_7F6E_4FC5_BE44_B80147D67BB7_.wvu.FilterData" localSheetId="8" hidden="1">Summary!$A$4:$F$103</definedName>
    <definedName name="Z_781C4B64_7C8D_415F_9AB6_576FAA0890C7_.wvu.Cols" localSheetId="1" hidden="1">'Feb 2019'!$F:$F</definedName>
    <definedName name="Z_781C4B64_7C8D_415F_9AB6_576FAA0890C7_.wvu.FilterData" localSheetId="7" hidden="1">'Buying nGRPs'!$A$1:$BG$191</definedName>
    <definedName name="Z_781C4B64_7C8D_415F_9AB6_576FAA0890C7_.wvu.FilterData" localSheetId="1" hidden="1">'Feb 2019'!$A$1:$BX$184</definedName>
    <definedName name="Z_781C4B64_7C8D_415F_9AB6_576FAA0890C7_.wvu.FilterData" localSheetId="5" hidden="1">'Planning CPRP'!$A$1:$BI$193</definedName>
    <definedName name="Z_781C4B64_7C8D_415F_9AB6_576FAA0890C7_.wvu.FilterData" localSheetId="6" hidden="1">'Planning Ngrps'!$A$1:$BI$192</definedName>
    <definedName name="Z_781C4B64_7C8D_415F_9AB6_576FAA0890C7_.wvu.FilterData" localSheetId="8" hidden="1">Summary!$A$4:$F$103</definedName>
    <definedName name="Z_781C4B64_7C8D_415F_9AB6_576FAA0890C7_.wvu.FilterData" localSheetId="2" hidden="1">'W-O Gst.'!$A$10:$BL$111</definedName>
    <definedName name="Z_784C2034_CF2B_4761_861E_AC6FFC5151CE_.wvu.FilterData" localSheetId="1" hidden="1">'Feb 2019'!$A$1:$BU$161</definedName>
    <definedName name="Z_812B22C6_47B4_4E69_B761_78555FEB9C19_.wvu.FilterData" localSheetId="1" hidden="1">'Feb 2019'!$A$1:$BX$184</definedName>
    <definedName name="Z_814CBB97_E2E7_4E55_8983_BB135E83F82A_.wvu.FilterData" localSheetId="7" hidden="1">'Buying nGRPs'!$A$1:$BG$191</definedName>
    <definedName name="Z_814CBB97_E2E7_4E55_8983_BB135E83F82A_.wvu.FilterData" localSheetId="1" hidden="1">'Feb 2019'!$A$1:$BX$184</definedName>
    <definedName name="Z_814CBB97_E2E7_4E55_8983_BB135E83F82A_.wvu.FilterData" localSheetId="5" hidden="1">'Planning CPRP'!$A$1:$BI$193</definedName>
    <definedName name="Z_814CBB97_E2E7_4E55_8983_BB135E83F82A_.wvu.FilterData" localSheetId="6" hidden="1">'Planning Ngrps'!$A$1:$BI$192</definedName>
    <definedName name="Z_814CBB97_E2E7_4E55_8983_BB135E83F82A_.wvu.FilterData" localSheetId="8" hidden="1">Summary!$A$4:$F$103</definedName>
    <definedName name="Z_815BE6D6_07F9_4CBF_B8FD_89E61A8B16EF_.wvu.Cols" localSheetId="1" hidden="1">'Feb 2019'!$B:$O</definedName>
    <definedName name="Z_815BE6D6_07F9_4CBF_B8FD_89E61A8B16EF_.wvu.FilterData" localSheetId="7" hidden="1">'Buying nGRPs'!$A$1:$BG$191</definedName>
    <definedName name="Z_815BE6D6_07F9_4CBF_B8FD_89E61A8B16EF_.wvu.FilterData" localSheetId="1" hidden="1">'Feb 2019'!$A$1:$BX$184</definedName>
    <definedName name="Z_815BE6D6_07F9_4CBF_B8FD_89E61A8B16EF_.wvu.FilterData" localSheetId="5" hidden="1">'Planning CPRP'!$A$1:$BI$193</definedName>
    <definedName name="Z_815BE6D6_07F9_4CBF_B8FD_89E61A8B16EF_.wvu.FilterData" localSheetId="6" hidden="1">'Planning Ngrps'!$A$1:$BI$192</definedName>
    <definedName name="Z_815BE6D6_07F9_4CBF_B8FD_89E61A8B16EF_.wvu.FilterData" localSheetId="8" hidden="1">Summary!$A$4:$F$103</definedName>
    <definedName name="Z_815BE6D6_07F9_4CBF_B8FD_89E61A8B16EF_.wvu.FilterData" localSheetId="2" hidden="1">'W-O Gst.'!$A$10:$BL$111</definedName>
    <definedName name="Z_84B6601C_494C_4B8C_8A18_32BF39A4BAB9_.wvu.FilterData" localSheetId="7" hidden="1">'Buying nGRPs'!$A$1:$BG$191</definedName>
    <definedName name="Z_84B6601C_494C_4B8C_8A18_32BF39A4BAB9_.wvu.FilterData" localSheetId="1" hidden="1">'Feb 2019'!$A$1:$BX$184</definedName>
    <definedName name="Z_84B6601C_494C_4B8C_8A18_32BF39A4BAB9_.wvu.FilterData" localSheetId="5" hidden="1">'Planning CPRP'!$A$1:$BI$193</definedName>
    <definedName name="Z_84B6601C_494C_4B8C_8A18_32BF39A4BAB9_.wvu.FilterData" localSheetId="6" hidden="1">'Planning Ngrps'!$A$1:$BI$192</definedName>
    <definedName name="Z_84B6601C_494C_4B8C_8A18_32BF39A4BAB9_.wvu.FilterData" localSheetId="8" hidden="1">Summary!$A$4:$F$103</definedName>
    <definedName name="Z_84B6601C_494C_4B8C_8A18_32BF39A4BAB9_.wvu.FilterData" localSheetId="2" hidden="1">'W-O Gst.'!$A$10:$BL$111</definedName>
    <definedName name="Z_86680E72_FC77_45EF_9FFF_2A77157FA8B6_.wvu.FilterData" localSheetId="7" hidden="1">'Buying nGRPs'!$A$1:$BG$191</definedName>
    <definedName name="Z_86680E72_FC77_45EF_9FFF_2A77157FA8B6_.wvu.FilterData" localSheetId="1" hidden="1">'Feb 2019'!$A$1:$BX$184</definedName>
    <definedName name="Z_86680E72_FC77_45EF_9FFF_2A77157FA8B6_.wvu.FilterData" localSheetId="5" hidden="1">'Planning CPRP'!$A$1:$BI$193</definedName>
    <definedName name="Z_86680E72_FC77_45EF_9FFF_2A77157FA8B6_.wvu.FilterData" localSheetId="6" hidden="1">'Planning Ngrps'!$A$1:$BI$192</definedName>
    <definedName name="Z_86680E72_FC77_45EF_9FFF_2A77157FA8B6_.wvu.FilterData" localSheetId="8" hidden="1">Summary!$A$4:$F$103</definedName>
    <definedName name="Z_86680E72_FC77_45EF_9FFF_2A77157FA8B6_.wvu.FilterData" localSheetId="2" hidden="1">'W-O Gst.'!$A$10:$BL$111</definedName>
    <definedName name="Z_8A152B63_ED7E_405D_A50B_C1D668B7C471_.wvu.FilterData" localSheetId="1" hidden="1">'Feb 2019'!$A$1:$BX$184</definedName>
    <definedName name="Z_8BC85080_E9E4_4C4F_A87C_66C5B69F0AB3_.wvu.FilterData" localSheetId="7" hidden="1">'Buying nGRPs'!$A$1:$BG$191</definedName>
    <definedName name="Z_8BC85080_E9E4_4C4F_A87C_66C5B69F0AB3_.wvu.FilterData" localSheetId="1" hidden="1">'Feb 2019'!$A$1:$BX$184</definedName>
    <definedName name="Z_8BC85080_E9E4_4C4F_A87C_66C5B69F0AB3_.wvu.FilterData" localSheetId="5" hidden="1">'Planning CPRP'!$A$1:$BI$193</definedName>
    <definedName name="Z_8BC85080_E9E4_4C4F_A87C_66C5B69F0AB3_.wvu.FilterData" localSheetId="6" hidden="1">'Planning Ngrps'!$A$1:$BI$192</definedName>
    <definedName name="Z_8BC85080_E9E4_4C4F_A87C_66C5B69F0AB3_.wvu.FilterData" localSheetId="8" hidden="1">Summary!$A$4:$F$103</definedName>
    <definedName name="Z_8CA720A9_FC92_4EB9_91CC_E90FE3E70EA6_.wvu.FilterData" localSheetId="1" hidden="1">'Feb 2019'!$A$1:$BX$184</definedName>
    <definedName name="Z_8D6B43F0_C7E3_4081_96D2_8B609D37DAAB_.wvu.Cols" localSheetId="7" hidden="1">'Buying nGRPs'!$F:$F</definedName>
    <definedName name="Z_8D6B43F0_C7E3_4081_96D2_8B609D37DAAB_.wvu.Cols" localSheetId="6" hidden="1">'Planning Ngrps'!$F:$F</definedName>
    <definedName name="Z_8D6B43F0_C7E3_4081_96D2_8B609D37DAAB_.wvu.FilterData" localSheetId="7" hidden="1">'Buying nGRPs'!$A$1:$BG$191</definedName>
    <definedName name="Z_8D6B43F0_C7E3_4081_96D2_8B609D37DAAB_.wvu.FilterData" localSheetId="1" hidden="1">'Feb 2019'!$A$1:$BX$184</definedName>
    <definedName name="Z_8D6B43F0_C7E3_4081_96D2_8B609D37DAAB_.wvu.FilterData" localSheetId="5" hidden="1">'Planning CPRP'!$A$1:$BI$193</definedName>
    <definedName name="Z_8D6B43F0_C7E3_4081_96D2_8B609D37DAAB_.wvu.FilterData" localSheetId="6" hidden="1">'Planning Ngrps'!$A$1:$BI$192</definedName>
    <definedName name="Z_8D6B43F0_C7E3_4081_96D2_8B609D37DAAB_.wvu.FilterData" localSheetId="8" hidden="1">Summary!$A$4:$F$103</definedName>
    <definedName name="Z_8D6B43F0_C7E3_4081_96D2_8B609D37DAAB_.wvu.FilterData" localSheetId="2" hidden="1">'W-O Gst.'!$A$10:$BL$111</definedName>
    <definedName name="Z_8DE3EABB_0E9D_41EA_8232_A271335B70CD_.wvu.FilterData" localSheetId="1" hidden="1">'Feb 2019'!$A$1:$BX$184</definedName>
    <definedName name="Z_96AA1C6C_9C0B_4D32_B20F_7AD639330690_.wvu.FilterData" localSheetId="1" hidden="1">'Feb 2019'!$A$1:$BX$184</definedName>
    <definedName name="Z_9E1AF9C5_7523_4018_94CC_68120299FD5E_.wvu.FilterData" localSheetId="1" hidden="1">'Feb 2019'!$A$1:$BX$184</definedName>
    <definedName name="Z_A6899CFB_DE4A_47C1_BF00_BC795B1F1A06_.wvu.Cols" localSheetId="7" hidden="1">'Buying nGRPs'!$F:$G</definedName>
    <definedName name="Z_A6899CFB_DE4A_47C1_BF00_BC795B1F1A06_.wvu.Cols" localSheetId="1" hidden="1">'Feb 2019'!$F:$G</definedName>
    <definedName name="Z_A6899CFB_DE4A_47C1_BF00_BC795B1F1A06_.wvu.Cols" localSheetId="5" hidden="1">'Planning CPRP'!$F:$G</definedName>
    <definedName name="Z_A6899CFB_DE4A_47C1_BF00_BC795B1F1A06_.wvu.Cols" localSheetId="6" hidden="1">'Planning Ngrps'!$F:$G</definedName>
    <definedName name="Z_AC823C34_08D3_4F48_9C7B_A99D9A5AE1CD_.wvu.Cols" localSheetId="5" hidden="1">'Planning CPRP'!$A:$E</definedName>
    <definedName name="Z_AC823C34_08D3_4F48_9C7B_A99D9A5AE1CD_.wvu.Cols" localSheetId="6" hidden="1">'Planning Ngrps'!$D:$F</definedName>
    <definedName name="Z_AC823C34_08D3_4F48_9C7B_A99D9A5AE1CD_.wvu.FilterData" localSheetId="7" hidden="1">'Buying nGRPs'!$A$1:$BG$191</definedName>
    <definedName name="Z_AC823C34_08D3_4F48_9C7B_A99D9A5AE1CD_.wvu.FilterData" localSheetId="1" hidden="1">'Feb 2019'!$A$1:$BX$184</definedName>
    <definedName name="Z_AC823C34_08D3_4F48_9C7B_A99D9A5AE1CD_.wvu.FilterData" localSheetId="5" hidden="1">'Planning CPRP'!$A$1:$BI$193</definedName>
    <definedName name="Z_AC823C34_08D3_4F48_9C7B_A99D9A5AE1CD_.wvu.FilterData" localSheetId="6" hidden="1">'Planning Ngrps'!$A$1:$BI$192</definedName>
    <definedName name="Z_AC823C34_08D3_4F48_9C7B_A99D9A5AE1CD_.wvu.FilterData" localSheetId="8" hidden="1">Summary!$A$4:$F$103</definedName>
    <definedName name="Z_AF471218_71A9_41DF_AB12_A6B411E3A0B2_.wvu.FilterData" localSheetId="1" hidden="1">'Feb 2019'!$A$1:$BU$161</definedName>
    <definedName name="Z_B54EAF79_9AE3_405E_8904_DC2B8F7A3D1F_.wvu.FilterData" localSheetId="7" hidden="1">'Buying nGRPs'!$A$1:$BG$191</definedName>
    <definedName name="Z_B54EAF79_9AE3_405E_8904_DC2B8F7A3D1F_.wvu.FilterData" localSheetId="1" hidden="1">'Feb 2019'!$A$1:$BX$184</definedName>
    <definedName name="Z_B54EAF79_9AE3_405E_8904_DC2B8F7A3D1F_.wvu.FilterData" localSheetId="5" hidden="1">'Planning CPRP'!$A$1:$BI$193</definedName>
    <definedName name="Z_B54EAF79_9AE3_405E_8904_DC2B8F7A3D1F_.wvu.FilterData" localSheetId="6" hidden="1">'Planning Ngrps'!$A$1:$BI$192</definedName>
    <definedName name="Z_B54EAF79_9AE3_405E_8904_DC2B8F7A3D1F_.wvu.FilterData" localSheetId="8" hidden="1">Summary!$A$4:$F$103</definedName>
    <definedName name="Z_B54EAF79_9AE3_405E_8904_DC2B8F7A3D1F_.wvu.FilterData" localSheetId="2" hidden="1">'W-O Gst.'!$A$10:$BL$111</definedName>
    <definedName name="Z_CFC70DAD_9272_4687_81F7_C81AC324E34E_.wvu.FilterData" localSheetId="1" hidden="1">'Feb 2019'!$A$1:$BX$184</definedName>
    <definedName name="Z_DADA97CD_4F76_47EE_87C2_F27AA446FDEF_.wvu.Cols" localSheetId="7" hidden="1">'Buying nGRPs'!$U:$Z,'Buying nGRPs'!$AF:$AF,'Buying nGRPs'!$AU:$AU,'Buying nGRPs'!$AW:$AW</definedName>
    <definedName name="Z_DADA97CD_4F76_47EE_87C2_F27AA446FDEF_.wvu.Cols" localSheetId="1" hidden="1">'Feb 2019'!$AP:$AV,'Feb 2019'!$BE:$BE,'Feb 2019'!#REF!,'Feb 2019'!#REF!</definedName>
    <definedName name="Z_DADA97CD_4F76_47EE_87C2_F27AA446FDEF_.wvu.Cols" localSheetId="5" hidden="1">'Planning CPRP'!$U:$Z,'Planning CPRP'!$AF:$AF,'Planning CPRP'!$AU:$AU,'Planning CPRP'!$AW:$AW</definedName>
    <definedName name="Z_DADA97CD_4F76_47EE_87C2_F27AA446FDEF_.wvu.Cols" localSheetId="6" hidden="1">'Planning Ngrps'!$U:$Z,'Planning Ngrps'!$AF:$AF,'Planning Ngrps'!$AU:$AU,'Planning Ngrps'!$AW:$AW</definedName>
    <definedName name="Z_DC3780FC_E03D_4CB0_9630_45647ED63C69_.wvu.Cols" localSheetId="8" hidden="1">Summary!$H:$U</definedName>
    <definedName name="Z_DC3780FC_E03D_4CB0_9630_45647ED63C69_.wvu.FilterData" localSheetId="7" hidden="1">'Buying nGRPs'!$A$1:$BG$191</definedName>
    <definedName name="Z_DC3780FC_E03D_4CB0_9630_45647ED63C69_.wvu.FilterData" localSheetId="1" hidden="1">'Feb 2019'!$A$1:$BX$184</definedName>
    <definedName name="Z_DC3780FC_E03D_4CB0_9630_45647ED63C69_.wvu.FilterData" localSheetId="5" hidden="1">'Planning CPRP'!$A$1:$BI$193</definedName>
    <definedName name="Z_DC3780FC_E03D_4CB0_9630_45647ED63C69_.wvu.FilterData" localSheetId="6" hidden="1">'Planning Ngrps'!$A$1:$BI$192</definedName>
    <definedName name="Z_DC3780FC_E03D_4CB0_9630_45647ED63C69_.wvu.FilterData" localSheetId="8" hidden="1">Summary!$A$4:$F$103</definedName>
    <definedName name="Z_DC3780FC_E03D_4CB0_9630_45647ED63C69_.wvu.FilterData" localSheetId="2" hidden="1">'W-O Gst.'!$A$10:$BL$111</definedName>
    <definedName name="Z_DC3780FC_E03D_4CB0_9630_45647ED63C69_.wvu.Rows" localSheetId="1" hidden="1">'Feb 2019'!$98:$100</definedName>
    <definedName name="Z_DC3780FC_E03D_4CB0_9630_45647ED63C69_.wvu.Rows" localSheetId="8" hidden="1">Summary!$100:$102</definedName>
    <definedName name="Z_DCC8505D_D30F_4E76_8C36_3038DACC80BC_.wvu.Cols" localSheetId="1" hidden="1">'Feb 2019'!$B:$AR</definedName>
    <definedName name="Z_DCC8505D_D30F_4E76_8C36_3038DACC80BC_.wvu.FilterData" localSheetId="7" hidden="1">'Buying nGRPs'!$A$1:$BG$191</definedName>
    <definedName name="Z_DCC8505D_D30F_4E76_8C36_3038DACC80BC_.wvu.FilterData" localSheetId="1" hidden="1">'Feb 2019'!$A$1:$BX$184</definedName>
    <definedName name="Z_DCC8505D_D30F_4E76_8C36_3038DACC80BC_.wvu.FilterData" localSheetId="5" hidden="1">'Planning CPRP'!$A$1:$BI$193</definedName>
    <definedName name="Z_DCC8505D_D30F_4E76_8C36_3038DACC80BC_.wvu.FilterData" localSheetId="6" hidden="1">'Planning Ngrps'!$A$1:$BI$192</definedName>
    <definedName name="Z_DCC8505D_D30F_4E76_8C36_3038DACC80BC_.wvu.FilterData" localSheetId="8" hidden="1">Summary!$A$4:$F$103</definedName>
    <definedName name="Z_DCC8505D_D30F_4E76_8C36_3038DACC80BC_.wvu.FilterData" localSheetId="2" hidden="1">'W-O Gst.'!$A$10:$BL$111</definedName>
    <definedName name="Z_E03ED48E_5836_47B1_8E5C_A35B520BF57D_.wvu.FilterData" localSheetId="1" hidden="1">'Feb 2019'!$A$1:$BX$184</definedName>
    <definedName name="Z_EAC6CC38_A7AF_4744_8C91_BFF9B8DF99EB_.wvu.FilterData" localSheetId="1" hidden="1">'Feb 2019'!$A$1:$BX$184</definedName>
    <definedName name="Z_EF158714_875A_408E_A073_2BB190003FA1_.wvu.FilterData" localSheetId="7" hidden="1">'Buying nGRPs'!$A$1:$BG$191</definedName>
    <definedName name="Z_EF158714_875A_408E_A073_2BB190003FA1_.wvu.FilterData" localSheetId="1" hidden="1">'Feb 2019'!$A$1:$BX$184</definedName>
    <definedName name="Z_EF158714_875A_408E_A073_2BB190003FA1_.wvu.FilterData" localSheetId="5" hidden="1">'Planning CPRP'!$A$1:$BI$193</definedName>
    <definedName name="Z_EF158714_875A_408E_A073_2BB190003FA1_.wvu.FilterData" localSheetId="6" hidden="1">'Planning Ngrps'!$A$1:$BI$192</definedName>
    <definedName name="Z_EF158714_875A_408E_A073_2BB190003FA1_.wvu.FilterData" localSheetId="8" hidden="1">Summary!$A$4:$F$103</definedName>
    <definedName name="Z_F3C706F4_7B38_4C28_9298_5B4CB7A6C527_.wvu.FilterData" localSheetId="7" hidden="1">'Buying nGRPs'!$A$1:$BG$191</definedName>
    <definedName name="Z_F3C706F4_7B38_4C28_9298_5B4CB7A6C527_.wvu.FilterData" localSheetId="1" hidden="1">'Feb 2019'!$A$1:$BU$161</definedName>
    <definedName name="Z_F3C706F4_7B38_4C28_9298_5B4CB7A6C527_.wvu.FilterData" localSheetId="5" hidden="1">'Planning CPRP'!$A$1:$BI$193</definedName>
    <definedName name="Z_F3C706F4_7B38_4C28_9298_5B4CB7A6C527_.wvu.FilterData" localSheetId="6" hidden="1">'Planning Ngrps'!$A$1:$BI$192</definedName>
    <definedName name="Z_F3C706F4_7B38_4C28_9298_5B4CB7A6C527_.wvu.FilterData" localSheetId="8" hidden="1">Summary!$A$4:$U$103</definedName>
    <definedName name="Z_F44970AB_D43C_40C2_9446_428EFB445E45_.wvu.Cols" localSheetId="5" hidden="1">'Planning CPRP'!$A:$E</definedName>
    <definedName name="Z_F44970AB_D43C_40C2_9446_428EFB445E45_.wvu.Cols" localSheetId="6" hidden="1">'Planning Ngrps'!$D:$F</definedName>
    <definedName name="Z_F44970AB_D43C_40C2_9446_428EFB445E45_.wvu.Cols" localSheetId="8" hidden="1">Summary!$B:$F</definedName>
    <definedName name="Z_F44970AB_D43C_40C2_9446_428EFB445E45_.wvu.FilterData" localSheetId="7" hidden="1">'Buying nGRPs'!$A$1:$BG$191</definedName>
    <definedName name="Z_F44970AB_D43C_40C2_9446_428EFB445E45_.wvu.FilterData" localSheetId="1" hidden="1">'Feb 2019'!$A$1:$BX$184</definedName>
    <definedName name="Z_F44970AB_D43C_40C2_9446_428EFB445E45_.wvu.FilterData" localSheetId="5" hidden="1">'Planning CPRP'!$A$1:$BI$193</definedName>
    <definedName name="Z_F44970AB_D43C_40C2_9446_428EFB445E45_.wvu.FilterData" localSheetId="6" hidden="1">'Planning Ngrps'!$A$1:$BI$192</definedName>
    <definedName name="Z_F44970AB_D43C_40C2_9446_428EFB445E45_.wvu.FilterData" localSheetId="8" hidden="1">Summary!$A$4:$F$103</definedName>
    <definedName name="Z_F44970AB_D43C_40C2_9446_428EFB445E45_.wvu.FilterData" localSheetId="2" hidden="1">'W-O Gst.'!$A$10:$BL$111</definedName>
  </definedNames>
  <calcPr calcId="171027"/>
  <customWorkbookViews>
    <customWorkbookView name="Ammar Aamir - Personal View" guid="{F44970AB-D43C-40C2-9446-428EFB445E45}" mergeInterval="0" personalView="1" maximized="1" xWindow="-9" yWindow="-9" windowWidth="1938" windowHeight="1048" activeSheetId="2"/>
    <customWorkbookView name="Hasnain Asif - Personal View" guid="{DC3780FC-E03D-4CB0-9630-45647ED63C69}" mergeInterval="0" personalView="1" maximized="1" xWindow="-8" yWindow="-8" windowWidth="1382" windowHeight="754" activeSheetId="2"/>
    <customWorkbookView name="Mohammad Sohail - Personal View" guid="{5F8EC55F-6BE6-42EB-BDA6-7DA9ACE0C263}" mergeInterval="0" personalView="1" maximized="1" xWindow="-8" yWindow="-8" windowWidth="1936" windowHeight="1056" activeSheetId="1"/>
    <customWorkbookView name="Murtaza Zaidi - Personal View" guid="{86680E72-FC77-45EF-9FFF-2A77157FA8B6}" mergeInterval="0" personalView="1" maximized="1" xWindow="-11" yWindow="-11" windowWidth="1942" windowHeight="1042" activeSheetId="2"/>
    <customWorkbookView name="Amna Elahi - Personal View" guid="{10CC6A42-76CA-4CE7-9AB7-75E8EE03DD52}" mergeInterval="0" personalView="1" maximized="1" xWindow="-11" yWindow="-11" windowWidth="1942" windowHeight="1042" activeSheetId="2"/>
    <customWorkbookView name="Uzair Asif - Personal View" guid="{8D6B43F0-C7E3-4081-96D2-8B609D37DAAB}" mergeInterval="0" personalView="1" maximized="1" xWindow="-8" yWindow="-8" windowWidth="1382" windowHeight="744" activeSheetId="2"/>
    <customWorkbookView name="Zohaib Naseer - Personal View" guid="{B54EAF79-9AE3-405E-8904-DC2B8F7A3D1F}" mergeInterval="0" personalView="1" maximized="1" xWindow="-8" yWindow="-8" windowWidth="1382" windowHeight="744" activeSheetId="2"/>
    <customWorkbookView name="Moiez Bari - Personal View" guid="{815BE6D6-07F9-4CBF-B8FD-89E61A8B16EF}" mergeInterval="0" personalView="1" maximized="1" xWindow="-8" yWindow="-8" windowWidth="1382" windowHeight="744" activeSheetId="2"/>
    <customWorkbookView name="Sarwaan Shah - Personal View" guid="{3F9D0D8E-0280-4E1B-887E-343DC67AEF81}" mergeInterval="0" personalView="1" maximized="1" xWindow="-8" yWindow="-8" windowWidth="1382" windowHeight="744" activeSheetId="2"/>
    <customWorkbookView name="Faryal Nathani - Personal View" guid="{4C072D60-E856-4D03-8778-D056B82F8B94}" mergeInterval="0" personalView="1" maximized="1" xWindow="-11" yWindow="-11" windowWidth="1942" windowHeight="1042" activeSheetId="2"/>
    <customWorkbookView name="Zain Najam - Personal View" guid="{4BD5850D-B4C1-4FE6-AD12-AE545D24D33E}" mergeInterval="0" personalView="1" maximized="1" xWindow="-8" yWindow="-8" windowWidth="1382" windowHeight="744" activeSheetId="2" showComments="commIndAndComment"/>
    <customWorkbookView name="Vivek Perwani - Personal View" guid="{8BC85080-E9E4-4C4F-A87C-66C5B69F0AB3}" mergeInterval="0" personalView="1" maximized="1" xWindow="-8" yWindow="-8" windowWidth="1382" windowHeight="754" activeSheetId="2"/>
    <customWorkbookView name="Arqam Tabani - Personal View" guid="{333A1E19-F4F4-47F6-AD2B-2BE477C76F83}" mergeInterval="0" personalView="1" maximized="1" xWindow="-8" yWindow="-8" windowWidth="1382" windowHeight="744" activeSheetId="2"/>
    <customWorkbookView name="Salwa Bhatti - Personal View" guid="{6F39DC8C-CFAF-4903-A623-34F8D498ADC0}" mergeInterval="0" personalView="1" maximized="1" xWindow="-8" yWindow="-8" windowWidth="1382" windowHeight="744" activeSheetId="2"/>
    <customWorkbookView name="Anoshia Majeed - Personal View" guid="{9C6256A5-AC3D-40F7-AA38-436175CE9197}" mergeInterval="0" personalView="1" maximized="1" xWindow="-8" yWindow="-8" windowWidth="1382" windowHeight="744" activeSheetId="2"/>
    <customWorkbookView name="Abbas Qureshi - Personal View" guid="{DADA97CD-4F76-47EE-87C2-F27AA446FDEF}" mergeInterval="0" personalView="1" maximized="1" xWindow="-8" yWindow="-8" windowWidth="1382" windowHeight="744" activeSheetId="2"/>
    <customWorkbookView name="Ramish sultan - Personal View" guid="{F5841D08-04EB-4A45-AD17-EE400389736E}" mergeInterval="0" personalView="1" maximized="1" xWindow="-8" yWindow="-8" windowWidth="1382" windowHeight="744" activeSheetId="2"/>
    <customWorkbookView name="Mehak Iftikhar - Personal View" guid="{A6899CFB-DE4A-47C1-BF00-BC795B1F1A06}" mergeInterval="0" personalView="1" maximized="1" xWindow="-8" yWindow="-8" windowWidth="1382" windowHeight="744" activeSheetId="2"/>
    <customWorkbookView name="Alizey Zafar - Personal View" guid="{08C80893-5081-4028-8574-8533972FAA81}" mergeInterval="0" personalView="1" maximized="1" xWindow="-8" yWindow="-8" windowWidth="1382" windowHeight="744" activeSheetId="2"/>
    <customWorkbookView name="Zehra Bashir - Personal View" guid="{F53B2DE8-7511-4226-B19F-30FFE75C35E9}" mergeInterval="0" personalView="1" maximized="1" xWindow="-8" yWindow="-8" windowWidth="1382" windowHeight="744" activeSheetId="2"/>
    <customWorkbookView name="Israa Shafi - Personal View" guid="{E20D0E69-F71A-4504-B27D-E0CA98E572CD}" mergeInterval="0" personalView="1" maximized="1" xWindow="-8" yWindow="-8" windowWidth="1382" windowHeight="744" activeSheetId="2"/>
    <customWorkbookView name="Muhammad Laeeq - Personal View" guid="{7A3E5752-3A4F-4806-9A0E-49A70BC8B421}" mergeInterval="0" personalView="1" maximized="1" xWindow="-8" yWindow="-8" windowWidth="1382" windowHeight="744" activeSheetId="2"/>
    <customWorkbookView name="Umber Jawed - Personal View" guid="{B138E9E4-E84E-433B-BEEE-1D2D591D95AF}" mergeInterval="0" personalView="1" maximized="1" xWindow="-8" yWindow="-8" windowWidth="1382" windowHeight="744" activeSheetId="2"/>
    <customWorkbookView name="Kazim Ali - Personal View" guid="{1A293AA6-15E7-43BF-8FF7-9365FC601EE4}" mergeInterval="0" personalView="1" maximized="1" xWindow="-8" yWindow="-8" windowWidth="1382" windowHeight="744" activeSheetId="2"/>
    <customWorkbookView name="Areeba Aziz - Personal View" guid="{F5A53ED2-AE62-48C1-A3F1-D4A79517F6D4}" mergeInterval="0" personalView="1" maximized="1" xWindow="-8" yWindow="-8" windowWidth="1382" windowHeight="744" activeSheetId="2" showComments="commIndAndComment"/>
    <customWorkbookView name="Haris Ali - Personal View" guid="{9CF4E4E3-DABE-433D-84B3-3EEE647F4860}" mergeInterval="0" personalView="1" maximized="1" xWindow="-8" yWindow="-8" windowWidth="1382" windowHeight="744" activeSheetId="2"/>
    <customWorkbookView name="Ali Waqar - Personal View" guid="{D4AF6F32-DB00-4439-A50C-C295C4127956}" mergeInterval="0" personalView="1" maximized="1" xWindow="-8" yWindow="-8" windowWidth="1382" windowHeight="744" activeSheetId="2"/>
    <customWorkbookView name="Shamin Ahmad - Personal View" guid="{5C50C604-8817-449F-8F3F-E8AD328EA193}" mergeInterval="0" personalView="1" maximized="1" xWindow="-8" yWindow="-8" windowWidth="1382" windowHeight="744" activeSheetId="2"/>
    <customWorkbookView name="Saeed Khan - Personal View" guid="{041136D2-2130-4255-B443-15B49F564E84}" mergeInterval="0" personalView="1" maximized="1" xWindow="-8" yWindow="-8" windowWidth="1382" windowHeight="754" activeSheetId="2"/>
    <customWorkbookView name="Omer Khan - Personal View" guid="{EF158714-875A-408E-A073-2BB190003FA1}" mergeInterval="0" personalView="1" maximized="1" xWindow="-8" yWindow="-8" windowWidth="1382" windowHeight="744" activeSheetId="2"/>
    <customWorkbookView name="Abdul Aziz - Personal View" guid="{AC823C34-08D3-4F48-9C7B-A99D9A5AE1CD}" mergeInterval="0" personalView="1" maximized="1" xWindow="-8" yWindow="-8" windowWidth="1382" windowHeight="744" activeSheetId="2" showComments="commIndAndComment"/>
    <customWorkbookView name="Raqib Inayat - Personal View" guid="{46AB56D5-CE66-4F5F-B4E5-213E35ACB9B0}" mergeInterval="0" personalView="1" maximized="1" xWindow="-8" yWindow="-8" windowWidth="1936" windowHeight="1056" activeSheetId="2"/>
    <customWorkbookView name="Wardia Ather - Personal View" guid="{781C4B64-7C8D-415F-9AB6-576FAA0890C7}" mergeInterval="0" personalView="1" maximized="1" xWindow="-8" yWindow="-8" windowWidth="1296" windowHeight="696" activeSheetId="2" showComments="commIndAndComment"/>
    <customWorkbookView name="Rahmeen Fazal - Personal View" guid="{DCC8505D-D30F-4E76-8C36-3038DACC80BC}" mergeInterval="0" personalView="1" maximized="1" xWindow="-8" yWindow="-8" windowWidth="1382" windowHeight="744" activeSheetId="2"/>
    <customWorkbookView name="Izhar Khan - Personal View" guid="{84B6601C-494C-4B8C-8A18-32BF39A4BAB9}" mergeInterval="0" personalView="1" maximized="1" xWindow="-8" yWindow="-8" windowWidth="1936" windowHeight="1056" activeSheetId="2"/>
    <customWorkbookView name="Tughral Khan - Personal View" guid="{4F6B0010-E9C4-4AC7-B012-D7C3236BA3BD}" mergeInterval="0" personalView="1" maximized="1" xWindow="-8" yWindow="-8" windowWidth="1382" windowHeight="744" activeSheetId="2"/>
    <customWorkbookView name="Zakir Bilal - Personal View" guid="{55F024CD-A7F9-4381-9942-5ED21204AFB7}" mergeInterval="0" personalView="1" maximized="1" xWindow="-8" yWindow="-8" windowWidth="1296" windowHeight="69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00" i="2" l="1"/>
  <c r="AF97" i="2"/>
  <c r="AF94" i="2" s="1"/>
  <c r="AF93" i="2"/>
  <c r="AF91" i="2"/>
  <c r="AF90" i="2"/>
  <c r="AF84" i="2"/>
  <c r="AF83" i="2"/>
  <c r="AF79" i="2" s="1"/>
  <c r="AF78" i="2"/>
  <c r="AF59" i="2" s="1"/>
  <c r="AF74" i="2"/>
  <c r="AF58" i="2"/>
  <c r="AF52" i="2"/>
  <c r="AF34" i="2"/>
  <c r="AF33" i="2"/>
  <c r="AF24" i="2" s="1"/>
  <c r="AF23" i="2"/>
  <c r="AF7" i="2" s="1"/>
  <c r="AF6" i="2"/>
  <c r="AE100" i="2"/>
  <c r="AE101" i="2" s="1"/>
  <c r="AE97" i="2"/>
  <c r="AE94" i="2"/>
  <c r="AE93" i="2"/>
  <c r="AE91" i="2" s="1"/>
  <c r="AE90" i="2"/>
  <c r="AE84" i="2"/>
  <c r="AE83" i="2"/>
  <c r="AE79" i="2"/>
  <c r="AE78" i="2"/>
  <c r="AE59" i="2"/>
  <c r="AE58" i="2"/>
  <c r="AE34" i="2" s="1"/>
  <c r="AE33" i="2"/>
  <c r="AE24" i="2"/>
  <c r="AE23" i="2"/>
  <c r="AE7" i="2" s="1"/>
  <c r="AE6" i="2"/>
  <c r="AD100" i="2"/>
  <c r="AD97" i="2"/>
  <c r="AD94" i="2" s="1"/>
  <c r="AD93" i="2"/>
  <c r="AD91" i="2" s="1"/>
  <c r="AD90" i="2"/>
  <c r="AD84" i="2"/>
  <c r="AD83" i="2"/>
  <c r="AD79" i="2"/>
  <c r="AD78" i="2"/>
  <c r="AD59" i="2" s="1"/>
  <c r="AD46" i="2"/>
  <c r="AD58" i="2" s="1"/>
  <c r="AD34" i="2" s="1"/>
  <c r="AD33" i="2"/>
  <c r="AD24" i="2" s="1"/>
  <c r="AD23" i="2"/>
  <c r="AD7" i="2"/>
  <c r="AD6" i="2"/>
  <c r="AF101" i="2" l="1"/>
  <c r="AD101" i="2"/>
  <c r="P58" i="2"/>
  <c r="P34" i="2" s="1"/>
  <c r="Q58" i="2"/>
  <c r="Q101" i="2" s="1"/>
  <c r="P33" i="2"/>
  <c r="P24" i="2" s="1"/>
  <c r="Q33" i="2"/>
  <c r="Q24" i="2" s="1"/>
  <c r="P23" i="2"/>
  <c r="Q23" i="2"/>
  <c r="Q7" i="2" s="1"/>
  <c r="Q6" i="2"/>
  <c r="Q2" i="2" s="1"/>
  <c r="Q34" i="2" l="1"/>
  <c r="E6" i="1"/>
  <c r="Y36" i="2"/>
  <c r="AB16" i="2"/>
  <c r="E14" i="1" l="1"/>
  <c r="E16" i="1"/>
  <c r="E8" i="1"/>
  <c r="E20" i="1"/>
  <c r="E12" i="1"/>
  <c r="E10" i="1"/>
  <c r="AU100" i="2" l="1"/>
  <c r="AU97" i="2"/>
  <c r="AU93" i="2"/>
  <c r="AU90" i="2"/>
  <c r="AU83" i="2"/>
  <c r="AU78" i="2"/>
  <c r="AU58" i="2"/>
  <c r="AU33" i="2"/>
  <c r="AU23" i="2"/>
  <c r="AU6" i="2"/>
  <c r="AU101" i="2" l="1"/>
  <c r="AU79" i="2" s="1"/>
  <c r="AU84" i="2" l="1"/>
  <c r="AU59" i="2"/>
  <c r="AU7" i="2"/>
  <c r="AU2" i="2"/>
  <c r="AU34" i="2"/>
  <c r="AU94" i="2"/>
  <c r="AU24" i="2"/>
  <c r="BT51" i="2" l="1"/>
  <c r="D51" i="2" s="1"/>
  <c r="C51" i="2" s="1"/>
  <c r="BS51" i="2"/>
  <c r="B51" i="2" s="1"/>
  <c r="B53" i="9" s="1"/>
  <c r="F51" i="2"/>
  <c r="E51" i="2" l="1"/>
  <c r="BU51" i="2"/>
  <c r="D53" i="9"/>
  <c r="BT87" i="2" l="1"/>
  <c r="D87" i="2" s="1"/>
  <c r="C87" i="2" s="1"/>
  <c r="BS87" i="2"/>
  <c r="B87" i="2" s="1"/>
  <c r="E87" i="2" l="1"/>
  <c r="E11" i="9" l="1"/>
  <c r="BE23" i="2" l="1"/>
  <c r="Z100" i="2" l="1"/>
  <c r="Z97" i="2"/>
  <c r="Z93" i="2"/>
  <c r="Z90" i="2"/>
  <c r="Z83" i="2"/>
  <c r="Z78" i="2"/>
  <c r="Z58" i="2"/>
  <c r="Z33" i="2"/>
  <c r="Z23" i="2"/>
  <c r="Z6" i="2"/>
  <c r="AE165" i="2"/>
  <c r="AE164" i="2"/>
  <c r="AE163" i="2"/>
  <c r="AE146" i="2"/>
  <c r="AE120" i="2"/>
  <c r="AD165" i="2"/>
  <c r="AD164" i="2"/>
  <c r="AD163" i="2"/>
  <c r="AD146" i="2"/>
  <c r="AD120" i="2"/>
  <c r="AE159" i="2" l="1"/>
  <c r="AD159" i="2"/>
  <c r="Z101" i="2"/>
  <c r="AD166" i="2"/>
  <c r="AD168" i="2" s="1"/>
  <c r="AD171" i="2" s="1"/>
  <c r="AE166" i="2"/>
  <c r="AE169" i="2" s="1"/>
  <c r="AE121" i="2" l="1"/>
  <c r="AD121" i="2"/>
  <c r="AD170" i="2"/>
  <c r="AD169" i="2"/>
  <c r="AE168" i="2"/>
  <c r="AE171" i="2" s="1"/>
  <c r="AE170" i="2"/>
  <c r="AE2" i="2" l="1"/>
  <c r="AD2" i="2"/>
  <c r="Z24" i="2"/>
  <c r="Z94" i="2"/>
  <c r="Z79" i="2"/>
  <c r="Z91" i="2"/>
  <c r="Z2" i="2"/>
  <c r="Z7" i="2"/>
  <c r="Z34" i="2"/>
  <c r="Z59" i="2"/>
  <c r="Z84" i="2"/>
  <c r="AY100" i="2"/>
  <c r="AX100" i="2"/>
  <c r="AY97" i="2"/>
  <c r="AX97" i="2"/>
  <c r="AY93" i="2"/>
  <c r="AX93" i="2"/>
  <c r="AY90" i="2"/>
  <c r="AX90" i="2"/>
  <c r="AY83" i="2"/>
  <c r="AX83" i="2"/>
  <c r="AY78" i="2"/>
  <c r="AX78" i="2"/>
  <c r="AY58" i="2"/>
  <c r="AX58" i="2"/>
  <c r="AY33" i="2"/>
  <c r="AX33" i="2"/>
  <c r="AY23" i="2"/>
  <c r="AX23" i="2"/>
  <c r="AY6" i="2"/>
  <c r="AX6" i="2"/>
  <c r="AX101" i="2" l="1"/>
  <c r="AY101" i="2"/>
  <c r="AJ6" i="2" l="1"/>
  <c r="AJ23" i="2"/>
  <c r="AJ33" i="2"/>
  <c r="AJ58" i="2"/>
  <c r="AJ78" i="2"/>
  <c r="AJ83" i="2"/>
  <c r="AJ90" i="2"/>
  <c r="AJ93" i="2"/>
  <c r="AJ97" i="2"/>
  <c r="AJ100" i="2"/>
  <c r="AJ120" i="2"/>
  <c r="AJ146" i="2"/>
  <c r="AX79" i="2" l="1"/>
  <c r="AX84" i="2"/>
  <c r="AX34" i="2"/>
  <c r="AX2" i="2"/>
  <c r="AX59" i="2"/>
  <c r="AX7" i="2"/>
  <c r="AX94" i="2"/>
  <c r="AX24" i="2"/>
  <c r="AY84" i="2"/>
  <c r="AY2" i="2"/>
  <c r="AY24" i="2"/>
  <c r="AY34" i="2"/>
  <c r="AY7" i="2"/>
  <c r="AY79" i="2"/>
  <c r="AY59" i="2"/>
  <c r="AY94" i="2"/>
  <c r="AJ101" i="2"/>
  <c r="AJ121" i="2" s="1"/>
  <c r="D30" i="1" l="1"/>
  <c r="D28" i="1"/>
  <c r="D26" i="1"/>
  <c r="D22" i="1"/>
  <c r="D20" i="1"/>
  <c r="D16" i="1"/>
  <c r="D14" i="1"/>
  <c r="D12" i="1"/>
  <c r="D10" i="1"/>
  <c r="D8" i="1"/>
  <c r="Y43" i="9" l="1"/>
  <c r="Y40" i="9"/>
  <c r="Y37" i="9"/>
  <c r="BT50" i="2"/>
  <c r="BT76" i="2" l="1"/>
  <c r="D76" i="2" s="1"/>
  <c r="C76" i="2" s="1"/>
  <c r="D78" i="9" s="1"/>
  <c r="BS76" i="2"/>
  <c r="B76" i="2" s="1"/>
  <c r="B78" i="9" s="1"/>
  <c r="W78" i="9" s="1"/>
  <c r="BT86" i="2"/>
  <c r="BU76" i="2" l="1"/>
  <c r="E76" i="2"/>
  <c r="Z46" i="9" l="1"/>
  <c r="Z10" i="9"/>
  <c r="V92" i="9" l="1"/>
  <c r="V85" i="9"/>
  <c r="V80" i="9"/>
  <c r="V60" i="9"/>
  <c r="V35" i="9"/>
  <c r="V25" i="9"/>
  <c r="V8" i="9"/>
  <c r="B89" i="9" l="1"/>
  <c r="W89" i="9" s="1"/>
  <c r="H100" i="2" l="1"/>
  <c r="H97" i="2"/>
  <c r="H93" i="2"/>
  <c r="H90" i="2"/>
  <c r="H83" i="2"/>
  <c r="H78" i="2"/>
  <c r="H58" i="2"/>
  <c r="H33" i="2"/>
  <c r="H23" i="2"/>
  <c r="H6" i="2"/>
  <c r="M100" i="2"/>
  <c r="M97" i="2"/>
  <c r="M93" i="2"/>
  <c r="M90" i="2"/>
  <c r="M83" i="2"/>
  <c r="M78" i="2"/>
  <c r="M58" i="2"/>
  <c r="M33" i="2"/>
  <c r="M23" i="2"/>
  <c r="M6" i="2"/>
  <c r="D86" i="2"/>
  <c r="C86" i="2" s="1"/>
  <c r="D88" i="9" s="1"/>
  <c r="BS86" i="2"/>
  <c r="BU86" i="2" l="1"/>
  <c r="B86" i="2"/>
  <c r="B88" i="9" s="1"/>
  <c r="W88" i="9" s="1"/>
  <c r="M101" i="2"/>
  <c r="E86" i="2" l="1"/>
  <c r="BS99" i="2"/>
  <c r="B99" i="2" s="1"/>
  <c r="BT99" i="2"/>
  <c r="BU99" i="2" l="1"/>
  <c r="D99" i="2"/>
  <c r="C99" i="2" s="1"/>
  <c r="E99" i="2" s="1"/>
  <c r="BH93" i="2" l="1"/>
  <c r="BT21" i="2" l="1"/>
  <c r="D21" i="2" s="1"/>
  <c r="C21" i="2" s="1"/>
  <c r="D23" i="9" s="1"/>
  <c r="BS21" i="2"/>
  <c r="B21" i="2" s="1"/>
  <c r="B23" i="9" s="1"/>
  <c r="W23" i="9" s="1"/>
  <c r="BU21" i="2" l="1"/>
  <c r="E21" i="2"/>
  <c r="BH90" i="2" l="1"/>
  <c r="BE58" i="2" l="1"/>
  <c r="BT56" i="2" l="1"/>
  <c r="BS56" i="2"/>
  <c r="D56" i="2" l="1"/>
  <c r="C56" i="2" s="1"/>
  <c r="F56" i="2"/>
  <c r="B56" i="2"/>
  <c r="B58" i="9" s="1"/>
  <c r="W58" i="9" s="1"/>
  <c r="E56" i="2" l="1"/>
  <c r="D58" i="9"/>
  <c r="BU56" i="2"/>
  <c r="J100" i="2" l="1"/>
  <c r="J97" i="2"/>
  <c r="J93" i="2"/>
  <c r="J90" i="2"/>
  <c r="J83" i="2"/>
  <c r="J78" i="2"/>
  <c r="J58" i="2"/>
  <c r="J33" i="2"/>
  <c r="J23" i="2"/>
  <c r="J6" i="2"/>
  <c r="J101" i="2" l="1"/>
  <c r="BT20" i="2" l="1"/>
  <c r="D20" i="2" s="1"/>
  <c r="BA93" i="2" l="1"/>
  <c r="BA90" i="2"/>
  <c r="BA83" i="2"/>
  <c r="BA78" i="2"/>
  <c r="BA58" i="2"/>
  <c r="BA33" i="2"/>
  <c r="BA23" i="2"/>
  <c r="BA6" i="2"/>
  <c r="AS78" i="2"/>
  <c r="AS58" i="2"/>
  <c r="AS33" i="2"/>
  <c r="AS23" i="2"/>
  <c r="AS6" i="2"/>
  <c r="AZ93" i="2"/>
  <c r="AZ90" i="2"/>
  <c r="AZ83" i="2"/>
  <c r="AZ78" i="2"/>
  <c r="AZ58" i="2"/>
  <c r="AZ33" i="2"/>
  <c r="AZ23" i="2"/>
  <c r="AZ6" i="2"/>
  <c r="AT93" i="2"/>
  <c r="AT90" i="2"/>
  <c r="AT83" i="2"/>
  <c r="AT78" i="2"/>
  <c r="AT58" i="2"/>
  <c r="AT33" i="2"/>
  <c r="AT23" i="2"/>
  <c r="AT6" i="2"/>
  <c r="BD165" i="2" l="1"/>
  <c r="BD164" i="2"/>
  <c r="BD163" i="2"/>
  <c r="BD146" i="2"/>
  <c r="BD120" i="2"/>
  <c r="BD100" i="2"/>
  <c r="BD97" i="2"/>
  <c r="BD90" i="2"/>
  <c r="BD83" i="2"/>
  <c r="BD78" i="2"/>
  <c r="BD58" i="2"/>
  <c r="BD33" i="2"/>
  <c r="BD23" i="2"/>
  <c r="BD6" i="2"/>
  <c r="BD166" i="2" l="1"/>
  <c r="BD168" i="2" s="1"/>
  <c r="BD101" i="2"/>
  <c r="BD159" i="2" s="1"/>
  <c r="BS20" i="2"/>
  <c r="B20" i="2" s="1"/>
  <c r="B22" i="9" s="1"/>
  <c r="W22" i="9" s="1"/>
  <c r="C20" i="2"/>
  <c r="D22" i="9" s="1"/>
  <c r="E20" i="2" l="1"/>
  <c r="BD121" i="2"/>
  <c r="BD84" i="2"/>
  <c r="BD169" i="2"/>
  <c r="BD170" i="2"/>
  <c r="BU20" i="2"/>
  <c r="BD59" i="2" l="1"/>
  <c r="BD79" i="2"/>
  <c r="BD94" i="2"/>
  <c r="BD34" i="2"/>
  <c r="BD24" i="2"/>
  <c r="BD7" i="2"/>
  <c r="BD2" i="2"/>
  <c r="BD171" i="2"/>
  <c r="BK100" i="2"/>
  <c r="BJ100" i="2"/>
  <c r="BK83" i="2"/>
  <c r="BJ83" i="2"/>
  <c r="BK78" i="2"/>
  <c r="BJ78" i="2"/>
  <c r="BL58" i="2"/>
  <c r="BK58" i="2"/>
  <c r="BJ58" i="2"/>
  <c r="BI58" i="2"/>
  <c r="BK33" i="2"/>
  <c r="BJ33" i="2"/>
  <c r="BK23" i="2"/>
  <c r="BJ23" i="2"/>
  <c r="BK6" i="2"/>
  <c r="BJ6" i="2"/>
  <c r="BJ101" i="2" l="1"/>
  <c r="BK101" i="2"/>
  <c r="BK2" i="2" l="1"/>
  <c r="BJ79" i="2"/>
  <c r="BK7" i="2" l="1"/>
  <c r="BK84" i="2"/>
  <c r="BK24" i="2"/>
  <c r="BJ2" i="2"/>
  <c r="BK79" i="2"/>
  <c r="BK34" i="2"/>
  <c r="BK59" i="2"/>
  <c r="BJ84" i="2"/>
  <c r="BJ7" i="2"/>
  <c r="BJ59" i="2"/>
  <c r="BJ24" i="2"/>
  <c r="BJ34" i="2"/>
  <c r="BT49" i="2"/>
  <c r="AL100" i="2" l="1"/>
  <c r="AL97" i="2"/>
  <c r="AL93" i="2"/>
  <c r="AL90" i="2"/>
  <c r="AL83" i="2"/>
  <c r="AL78" i="2"/>
  <c r="AL58" i="2"/>
  <c r="AL33" i="2"/>
  <c r="AL23" i="2"/>
  <c r="AL6" i="2"/>
  <c r="AA100" i="2"/>
  <c r="AA97" i="2"/>
  <c r="AA93" i="2"/>
  <c r="AA90" i="2"/>
  <c r="AA83" i="2"/>
  <c r="AA78" i="2"/>
  <c r="AA58" i="2"/>
  <c r="AA33" i="2"/>
  <c r="AA23" i="2"/>
  <c r="AA6" i="2"/>
  <c r="AL101" i="2" l="1"/>
  <c r="AA101" i="2"/>
  <c r="AL84" i="2" l="1"/>
  <c r="AL94" i="2"/>
  <c r="AL24" i="2"/>
  <c r="AL34" i="2"/>
  <c r="AL2" i="2"/>
  <c r="AL91" i="2"/>
  <c r="AL59" i="2"/>
  <c r="AL7" i="2"/>
  <c r="AL79" i="2"/>
  <c r="AA79" i="2"/>
  <c r="AA7" i="2" l="1"/>
  <c r="AA24" i="2"/>
  <c r="AA2" i="2"/>
  <c r="AA94" i="2"/>
  <c r="AA91" i="2"/>
  <c r="AA59" i="2"/>
  <c r="AA84" i="2"/>
  <c r="AA34" i="2"/>
  <c r="N25" i="9" l="1"/>
  <c r="M25" i="9"/>
  <c r="L25" i="9"/>
  <c r="K25" i="9"/>
  <c r="J25" i="9"/>
  <c r="I25" i="9"/>
  <c r="M99" i="9"/>
  <c r="L99" i="9"/>
  <c r="K99" i="9"/>
  <c r="J99" i="9"/>
  <c r="M95" i="9"/>
  <c r="N95" i="9"/>
  <c r="L95" i="9"/>
  <c r="K95" i="9"/>
  <c r="J95" i="9"/>
  <c r="M92" i="9"/>
  <c r="L92" i="9"/>
  <c r="K92" i="9"/>
  <c r="J92" i="9"/>
  <c r="M85" i="9"/>
  <c r="L85" i="9"/>
  <c r="K85" i="9"/>
  <c r="J85" i="9"/>
  <c r="M80" i="9"/>
  <c r="L80" i="9"/>
  <c r="K80" i="9"/>
  <c r="J80" i="9"/>
  <c r="M60" i="9"/>
  <c r="L60" i="9"/>
  <c r="K60" i="9"/>
  <c r="J60" i="9"/>
  <c r="N35" i="9"/>
  <c r="M35" i="9"/>
  <c r="L35" i="9"/>
  <c r="K35" i="9"/>
  <c r="J35" i="9"/>
  <c r="M8" i="9"/>
  <c r="N8" i="9"/>
  <c r="L8" i="9"/>
  <c r="K8" i="9"/>
  <c r="J8" i="9"/>
  <c r="L103" i="9" l="1"/>
  <c r="M103" i="9"/>
  <c r="J103" i="9"/>
  <c r="K103" i="9"/>
  <c r="I35" i="9"/>
  <c r="N99" i="9"/>
  <c r="I99" i="9"/>
  <c r="I95" i="9"/>
  <c r="N92" i="9"/>
  <c r="I92" i="9"/>
  <c r="N85" i="9"/>
  <c r="I85" i="9"/>
  <c r="N80" i="9"/>
  <c r="I80" i="9"/>
  <c r="N60" i="9"/>
  <c r="I60" i="9"/>
  <c r="H35" i="9"/>
  <c r="I8" i="9"/>
  <c r="H8" i="9"/>
  <c r="I103" i="9" l="1"/>
  <c r="N103" i="9"/>
  <c r="U83" i="2" l="1"/>
  <c r="U78" i="2"/>
  <c r="U58" i="2"/>
  <c r="U33" i="2"/>
  <c r="U23" i="2"/>
  <c r="E80" i="9" l="1"/>
  <c r="R33" i="2" l="1"/>
  <c r="AK56" i="4" l="1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Z1" i="4"/>
  <c r="X1" i="4"/>
  <c r="BC165" i="2"/>
  <c r="BC164" i="2"/>
  <c r="BC163" i="2"/>
  <c r="BC166" i="2" s="1"/>
  <c r="BC146" i="2"/>
  <c r="BC120" i="2"/>
  <c r="BC100" i="2"/>
  <c r="BC97" i="2"/>
  <c r="BC83" i="2"/>
  <c r="BC78" i="2"/>
  <c r="BC58" i="2"/>
  <c r="BC33" i="2"/>
  <c r="BC23" i="2"/>
  <c r="BC6" i="2"/>
  <c r="BA100" i="2"/>
  <c r="BA97" i="2"/>
  <c r="BA101" i="2" l="1"/>
  <c r="BC101" i="2"/>
  <c r="BC159" i="2" s="1"/>
  <c r="BC169" i="2"/>
  <c r="BC170" i="2"/>
  <c r="BC168" i="2"/>
  <c r="BC171" i="2" s="1"/>
  <c r="BC121" i="2" l="1"/>
  <c r="BA59" i="2" l="1"/>
  <c r="BA24" i="2"/>
  <c r="BA79" i="2"/>
  <c r="BA34" i="2"/>
  <c r="BA7" i="2"/>
  <c r="BA84" i="2"/>
  <c r="BA94" i="2"/>
  <c r="BC79" i="2"/>
  <c r="BA2" i="2"/>
  <c r="BC84" i="2"/>
  <c r="BC94" i="2"/>
  <c r="BC34" i="2"/>
  <c r="BC2" i="2"/>
  <c r="BC24" i="2"/>
  <c r="BC7" i="2"/>
  <c r="BC59" i="2"/>
  <c r="AP76" i="4"/>
  <c r="AP75" i="4"/>
  <c r="AP72" i="4"/>
  <c r="AP71" i="4"/>
  <c r="AP68" i="4"/>
  <c r="AP67" i="4"/>
  <c r="AP66" i="4"/>
  <c r="AP65" i="4"/>
  <c r="AP64" i="4"/>
  <c r="AP63" i="4"/>
  <c r="AP62" i="4"/>
  <c r="AP61" i="4"/>
  <c r="AP60" i="4"/>
  <c r="AP59" i="4"/>
  <c r="AP56" i="4"/>
  <c r="AP55" i="4"/>
  <c r="AP54" i="4"/>
  <c r="AP53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6" i="4"/>
  <c r="AP35" i="4"/>
  <c r="AP34" i="4"/>
  <c r="AP33" i="4"/>
  <c r="AP32" i="4"/>
  <c r="AP31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3" i="4"/>
  <c r="AP12" i="4"/>
  <c r="AP79" i="4"/>
  <c r="AP82" i="4"/>
  <c r="AP83" i="4"/>
  <c r="AJ1" i="4"/>
  <c r="AI1" i="4"/>
  <c r="AH1" i="4"/>
  <c r="AG1" i="4"/>
  <c r="AF1" i="4"/>
  <c r="AE1" i="4"/>
  <c r="AD1" i="4"/>
  <c r="AC1" i="4"/>
  <c r="AB1" i="4"/>
  <c r="AA1" i="4"/>
  <c r="Y1" i="4"/>
  <c r="W1" i="4"/>
  <c r="V1" i="4"/>
  <c r="U1" i="4"/>
  <c r="T1" i="4"/>
  <c r="AY1" i="4"/>
  <c r="AX1" i="4"/>
  <c r="AW1" i="4"/>
  <c r="AV1" i="4"/>
  <c r="AU1" i="4"/>
  <c r="AT1" i="4"/>
  <c r="AS1" i="4"/>
  <c r="AR1" i="4"/>
  <c r="S1" i="4"/>
  <c r="R1" i="4"/>
  <c r="Q1" i="4"/>
  <c r="P1" i="4"/>
  <c r="O1" i="4"/>
  <c r="N1" i="4"/>
  <c r="M1" i="4"/>
  <c r="L1" i="4"/>
  <c r="K1" i="4"/>
  <c r="J1" i="4"/>
  <c r="I1" i="4"/>
  <c r="H1" i="4"/>
  <c r="H12" i="3"/>
  <c r="BC110" i="3"/>
  <c r="BB110" i="3"/>
  <c r="AY110" i="3"/>
  <c r="AX110" i="3"/>
  <c r="AT110" i="3"/>
  <c r="AM110" i="3"/>
  <c r="AL110" i="3"/>
  <c r="AI110" i="3"/>
  <c r="AH110" i="3"/>
  <c r="AD110" i="3"/>
  <c r="W110" i="3"/>
  <c r="V110" i="3"/>
  <c r="S110" i="3"/>
  <c r="R110" i="3"/>
  <c r="N110" i="3"/>
  <c r="L110" i="3"/>
  <c r="P110" i="3"/>
  <c r="T110" i="3"/>
  <c r="X110" i="3"/>
  <c r="AB110" i="3"/>
  <c r="AF110" i="3"/>
  <c r="AJ110" i="3"/>
  <c r="AN110" i="3"/>
  <c r="AR110" i="3"/>
  <c r="AV110" i="3"/>
  <c r="AZ110" i="3"/>
  <c r="BD110" i="3"/>
  <c r="BH110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BI101" i="3"/>
  <c r="BI103" i="3" s="1"/>
  <c r="BH101" i="3"/>
  <c r="BG101" i="3"/>
  <c r="BF101" i="3"/>
  <c r="BF103" i="3" s="1"/>
  <c r="BE101" i="3"/>
  <c r="BE103" i="3" s="1"/>
  <c r="BD101" i="3"/>
  <c r="BC101" i="3"/>
  <c r="BB101" i="3"/>
  <c r="BB103" i="3" s="1"/>
  <c r="BA101" i="3"/>
  <c r="BA103" i="3" s="1"/>
  <c r="AZ101" i="3"/>
  <c r="AY101" i="3"/>
  <c r="AX101" i="3"/>
  <c r="AX103" i="3" s="1"/>
  <c r="AW101" i="3"/>
  <c r="AW103" i="3" s="1"/>
  <c r="AV101" i="3"/>
  <c r="AU101" i="3"/>
  <c r="AT101" i="3"/>
  <c r="AT103" i="3" s="1"/>
  <c r="AS101" i="3"/>
  <c r="AS103" i="3" s="1"/>
  <c r="AR101" i="3"/>
  <c r="AQ101" i="3"/>
  <c r="AP101" i="3"/>
  <c r="AP103" i="3" s="1"/>
  <c r="AO101" i="3"/>
  <c r="AO103" i="3" s="1"/>
  <c r="AN101" i="3"/>
  <c r="AM101" i="3"/>
  <c r="AL101" i="3"/>
  <c r="AL103" i="3" s="1"/>
  <c r="AK101" i="3"/>
  <c r="AK103" i="3" s="1"/>
  <c r="AJ101" i="3"/>
  <c r="AI101" i="3"/>
  <c r="AH101" i="3"/>
  <c r="AH103" i="3" s="1"/>
  <c r="AG101" i="3"/>
  <c r="AG103" i="3" s="1"/>
  <c r="AE101" i="3"/>
  <c r="AD101" i="3"/>
  <c r="AD103" i="3" s="1"/>
  <c r="AC101" i="3"/>
  <c r="AC103" i="3" s="1"/>
  <c r="AB101" i="3"/>
  <c r="AA101" i="3"/>
  <c r="Z101" i="3"/>
  <c r="Z103" i="3" s="1"/>
  <c r="Y101" i="3"/>
  <c r="Y103" i="3" s="1"/>
  <c r="X101" i="3"/>
  <c r="W101" i="3"/>
  <c r="V101" i="3"/>
  <c r="V103" i="3" s="1"/>
  <c r="U101" i="3"/>
  <c r="U103" i="3" s="1"/>
  <c r="T101" i="3"/>
  <c r="S101" i="3"/>
  <c r="R101" i="3"/>
  <c r="R103" i="3" s="1"/>
  <c r="Q101" i="3"/>
  <c r="Q103" i="3" s="1"/>
  <c r="P101" i="3"/>
  <c r="O101" i="3"/>
  <c r="N101" i="3"/>
  <c r="N103" i="3" s="1"/>
  <c r="M101" i="3"/>
  <c r="M103" i="3" s="1"/>
  <c r="L101" i="3"/>
  <c r="K101" i="3"/>
  <c r="J101" i="3"/>
  <c r="J103" i="3" s="1"/>
  <c r="I101" i="3"/>
  <c r="I103" i="3" s="1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06" i="3"/>
  <c r="H105" i="3"/>
  <c r="H101" i="3"/>
  <c r="H97" i="3"/>
  <c r="H95" i="3"/>
  <c r="H92" i="3"/>
  <c r="H90" i="3"/>
  <c r="H85" i="3"/>
  <c r="H84" i="3"/>
  <c r="H83" i="3"/>
  <c r="H81" i="3"/>
  <c r="H80" i="3"/>
  <c r="H79" i="3"/>
  <c r="H78" i="3"/>
  <c r="H77" i="3"/>
  <c r="H76" i="3"/>
  <c r="H73" i="3"/>
  <c r="H72" i="3"/>
  <c r="H71" i="3"/>
  <c r="H69" i="3"/>
  <c r="H66" i="3"/>
  <c r="H65" i="3"/>
  <c r="H64" i="3"/>
  <c r="H63" i="3"/>
  <c r="H62" i="3"/>
  <c r="H58" i="3"/>
  <c r="H57" i="3"/>
  <c r="H56" i="3"/>
  <c r="H54" i="3"/>
  <c r="H53" i="3"/>
  <c r="H52" i="3"/>
  <c r="H51" i="3"/>
  <c r="H50" i="3"/>
  <c r="H49" i="3"/>
  <c r="H48" i="3"/>
  <c r="H47" i="3"/>
  <c r="H46" i="3"/>
  <c r="H45" i="3"/>
  <c r="H44" i="3"/>
  <c r="H41" i="3"/>
  <c r="H39" i="3"/>
  <c r="H38" i="3"/>
  <c r="H37" i="3"/>
  <c r="H36" i="3"/>
  <c r="H35" i="3"/>
  <c r="H34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3" i="3"/>
  <c r="BI110" i="3"/>
  <c r="BG110" i="3"/>
  <c r="BF110" i="3"/>
  <c r="BE110" i="3"/>
  <c r="BA110" i="3"/>
  <c r="AW110" i="3"/>
  <c r="AU110" i="3"/>
  <c r="AS110" i="3"/>
  <c r="AQ110" i="3"/>
  <c r="AP110" i="3"/>
  <c r="AO110" i="3"/>
  <c r="AK110" i="3"/>
  <c r="AG110" i="3"/>
  <c r="AE110" i="3"/>
  <c r="AC110" i="3"/>
  <c r="AA110" i="3"/>
  <c r="Z110" i="3"/>
  <c r="Y110" i="3"/>
  <c r="U110" i="3"/>
  <c r="Q110" i="3"/>
  <c r="O110" i="3"/>
  <c r="M110" i="3"/>
  <c r="K110" i="3"/>
  <c r="J110" i="3"/>
  <c r="I110" i="3"/>
  <c r="BJ55" i="3"/>
  <c r="BJ15" i="3"/>
  <c r="H110" i="3"/>
  <c r="D110" i="3"/>
  <c r="BK109" i="3"/>
  <c r="BK110" i="3" s="1"/>
  <c r="BK106" i="3"/>
  <c r="BK105" i="3"/>
  <c r="BK102" i="3"/>
  <c r="E102" i="3" s="1"/>
  <c r="BK101" i="3"/>
  <c r="E101" i="3" s="1"/>
  <c r="BK100" i="3"/>
  <c r="E100" i="3" s="1"/>
  <c r="BK97" i="3"/>
  <c r="E97" i="3" s="1"/>
  <c r="D97" i="3" s="1"/>
  <c r="BK96" i="3"/>
  <c r="E96" i="3" s="1"/>
  <c r="BK95" i="3"/>
  <c r="BK92" i="3"/>
  <c r="BK91" i="3"/>
  <c r="BK90" i="3"/>
  <c r="BK89" i="3"/>
  <c r="BK88" i="3"/>
  <c r="BK85" i="3"/>
  <c r="E85" i="3" s="1"/>
  <c r="BK84" i="3"/>
  <c r="E84" i="3" s="1"/>
  <c r="BK83" i="3"/>
  <c r="E83" i="3" s="1"/>
  <c r="BK81" i="3"/>
  <c r="E81" i="3" s="1"/>
  <c r="BK80" i="3"/>
  <c r="E80" i="3" s="1"/>
  <c r="BK79" i="3"/>
  <c r="E79" i="3" s="1"/>
  <c r="BK78" i="3"/>
  <c r="E78" i="3" s="1"/>
  <c r="BK77" i="3"/>
  <c r="E77" i="3" s="1"/>
  <c r="BK76" i="3"/>
  <c r="E76" i="3" s="1"/>
  <c r="BK75" i="3"/>
  <c r="E75" i="3" s="1"/>
  <c r="BK74" i="3"/>
  <c r="E74" i="3" s="1"/>
  <c r="BK73" i="3"/>
  <c r="E73" i="3" s="1"/>
  <c r="BK72" i="3"/>
  <c r="E72" i="3" s="1"/>
  <c r="BK71" i="3"/>
  <c r="E71" i="3" s="1"/>
  <c r="BK70" i="3"/>
  <c r="E70" i="3" s="1"/>
  <c r="D70" i="3" s="1"/>
  <c r="BK69" i="3"/>
  <c r="E69" i="3" s="1"/>
  <c r="BK66" i="3"/>
  <c r="E66" i="3" s="1"/>
  <c r="D66" i="3" s="1"/>
  <c r="BK65" i="3"/>
  <c r="E65" i="3" s="1"/>
  <c r="D65" i="3" s="1"/>
  <c r="G65" i="3"/>
  <c r="BK64" i="3"/>
  <c r="E64" i="3" s="1"/>
  <c r="D64" i="3" s="1"/>
  <c r="BK63" i="3"/>
  <c r="E63" i="3" s="1"/>
  <c r="D63" i="3" s="1"/>
  <c r="BK62" i="3"/>
  <c r="E62" i="3" s="1"/>
  <c r="D62" i="3" s="1"/>
  <c r="BK61" i="3"/>
  <c r="E61" i="3" s="1"/>
  <c r="D61" i="3" s="1"/>
  <c r="BK60" i="3"/>
  <c r="E60" i="3" s="1"/>
  <c r="D60" i="3" s="1"/>
  <c r="BK59" i="3"/>
  <c r="E59" i="3" s="1"/>
  <c r="D59" i="3" s="1"/>
  <c r="BK58" i="3"/>
  <c r="E58" i="3" s="1"/>
  <c r="D58" i="3" s="1"/>
  <c r="BK57" i="3"/>
  <c r="E57" i="3" s="1"/>
  <c r="D57" i="3" s="1"/>
  <c r="BK56" i="3"/>
  <c r="E56" i="3" s="1"/>
  <c r="D56" i="3" s="1"/>
  <c r="BK55" i="3"/>
  <c r="E55" i="3" s="1"/>
  <c r="D55" i="3" s="1"/>
  <c r="BK54" i="3"/>
  <c r="E54" i="3" s="1"/>
  <c r="D54" i="3" s="1"/>
  <c r="BK53" i="3"/>
  <c r="E53" i="3" s="1"/>
  <c r="D53" i="3" s="1"/>
  <c r="BK52" i="3"/>
  <c r="E52" i="3" s="1"/>
  <c r="D52" i="3" s="1"/>
  <c r="BK51" i="3"/>
  <c r="E51" i="3" s="1"/>
  <c r="D51" i="3" s="1"/>
  <c r="BK50" i="3"/>
  <c r="E50" i="3" s="1"/>
  <c r="D50" i="3" s="1"/>
  <c r="G50" i="3"/>
  <c r="BK49" i="3"/>
  <c r="BK48" i="3"/>
  <c r="BK47" i="3"/>
  <c r="BK46" i="3"/>
  <c r="BK45" i="3"/>
  <c r="BK44" i="3"/>
  <c r="BK41" i="3"/>
  <c r="E41" i="3" s="1"/>
  <c r="BK40" i="3"/>
  <c r="E40" i="3" s="1"/>
  <c r="BK39" i="3"/>
  <c r="E39" i="3" s="1"/>
  <c r="BK38" i="3"/>
  <c r="E38" i="3" s="1"/>
  <c r="D38" i="3" s="1"/>
  <c r="BK37" i="3"/>
  <c r="BK36" i="3"/>
  <c r="BK35" i="3"/>
  <c r="BK34" i="3"/>
  <c r="BK31" i="3"/>
  <c r="G31" i="3"/>
  <c r="BK30" i="3"/>
  <c r="E30" i="3" s="1"/>
  <c r="D30" i="3" s="1"/>
  <c r="BK29" i="3"/>
  <c r="E29" i="3" s="1"/>
  <c r="D29" i="3" s="1"/>
  <c r="BK28" i="3"/>
  <c r="BK27" i="3"/>
  <c r="BK26" i="3"/>
  <c r="BK25" i="3"/>
  <c r="BK24" i="3"/>
  <c r="BK23" i="3"/>
  <c r="BK22" i="3"/>
  <c r="BK21" i="3"/>
  <c r="BK20" i="3"/>
  <c r="BK19" i="3"/>
  <c r="BK18" i="3"/>
  <c r="BK15" i="3"/>
  <c r="E15" i="3" s="1"/>
  <c r="BK14" i="3"/>
  <c r="BK13" i="3"/>
  <c r="BK12" i="3"/>
  <c r="E12" i="3" s="1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AI107" i="3" l="1"/>
  <c r="Q16" i="3"/>
  <c r="AC16" i="3"/>
  <c r="AG16" i="3"/>
  <c r="AW16" i="3"/>
  <c r="BI16" i="3"/>
  <c r="AD86" i="3"/>
  <c r="L98" i="3"/>
  <c r="P98" i="3"/>
  <c r="T98" i="3"/>
  <c r="X98" i="3"/>
  <c r="AB98" i="3"/>
  <c r="AJ98" i="3"/>
  <c r="AN98" i="3"/>
  <c r="AR98" i="3"/>
  <c r="AV98" i="3"/>
  <c r="AZ98" i="3"/>
  <c r="BD98" i="3"/>
  <c r="BH98" i="3"/>
  <c r="AT107" i="3"/>
  <c r="J16" i="3"/>
  <c r="AD16" i="3"/>
  <c r="AX16" i="3"/>
  <c r="N107" i="3"/>
  <c r="AD107" i="3"/>
  <c r="AS16" i="3"/>
  <c r="S107" i="3"/>
  <c r="AY107" i="3"/>
  <c r="L16" i="3"/>
  <c r="AF16" i="3"/>
  <c r="AR16" i="3"/>
  <c r="J32" i="3"/>
  <c r="R32" i="3"/>
  <c r="V32" i="3"/>
  <c r="Z32" i="3"/>
  <c r="AD32" i="3"/>
  <c r="AL32" i="3"/>
  <c r="AP32" i="3"/>
  <c r="BB32" i="3"/>
  <c r="BF32" i="3"/>
  <c r="P67" i="3"/>
  <c r="X67" i="3"/>
  <c r="AN67" i="3"/>
  <c r="I93" i="3"/>
  <c r="M93" i="3"/>
  <c r="Q93" i="3"/>
  <c r="U93" i="3"/>
  <c r="Y93" i="3"/>
  <c r="AC93" i="3"/>
  <c r="AG93" i="3"/>
  <c r="AK93" i="3"/>
  <c r="AO93" i="3"/>
  <c r="AW93" i="3"/>
  <c r="BA93" i="3"/>
  <c r="BE93" i="3"/>
  <c r="BI93" i="3"/>
  <c r="L107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K107" i="3"/>
  <c r="O107" i="3"/>
  <c r="W107" i="3"/>
  <c r="AA107" i="3"/>
  <c r="AE107" i="3"/>
  <c r="AM107" i="3"/>
  <c r="AQ107" i="3"/>
  <c r="BC107" i="3"/>
  <c r="BG107" i="3"/>
  <c r="AF67" i="3"/>
  <c r="AH32" i="3"/>
  <c r="AH16" i="3"/>
  <c r="N32" i="3"/>
  <c r="AT32" i="3"/>
  <c r="BJ29" i="3"/>
  <c r="B29" i="3" s="1"/>
  <c r="L67" i="3"/>
  <c r="T67" i="3"/>
  <c r="AB67" i="3"/>
  <c r="AJ67" i="3"/>
  <c r="AR67" i="3"/>
  <c r="AV67" i="3"/>
  <c r="AZ67" i="3"/>
  <c r="BH67" i="3"/>
  <c r="I98" i="3"/>
  <c r="Q98" i="3"/>
  <c r="Y98" i="3"/>
  <c r="AG98" i="3"/>
  <c r="AO98" i="3"/>
  <c r="AW98" i="3"/>
  <c r="BE98" i="3"/>
  <c r="N86" i="3"/>
  <c r="AT86" i="3"/>
  <c r="AV16" i="3"/>
  <c r="BK98" i="3"/>
  <c r="BK107" i="3"/>
  <c r="BK103" i="3"/>
  <c r="BK16" i="3"/>
  <c r="BL15" i="3"/>
  <c r="BJ97" i="3"/>
  <c r="BL97" i="3" s="1"/>
  <c r="M98" i="3"/>
  <c r="U98" i="3"/>
  <c r="AC98" i="3"/>
  <c r="AK98" i="3"/>
  <c r="AS98" i="3"/>
  <c r="BA98" i="3"/>
  <c r="BI98" i="3"/>
  <c r="J107" i="3"/>
  <c r="R107" i="3"/>
  <c r="V107" i="3"/>
  <c r="Z107" i="3"/>
  <c r="AH107" i="3"/>
  <c r="AL107" i="3"/>
  <c r="AP107" i="3"/>
  <c r="AX107" i="3"/>
  <c r="BB107" i="3"/>
  <c r="BF107" i="3"/>
  <c r="AS93" i="3"/>
  <c r="J86" i="3"/>
  <c r="R86" i="3"/>
  <c r="V86" i="3"/>
  <c r="Z86" i="3"/>
  <c r="AH86" i="3"/>
  <c r="AL86" i="3"/>
  <c r="AP86" i="3"/>
  <c r="AX86" i="3"/>
  <c r="BB86" i="3"/>
  <c r="BF86" i="3"/>
  <c r="BJ41" i="3"/>
  <c r="B41" i="3" s="1"/>
  <c r="F41" i="3" s="1"/>
  <c r="AX32" i="3"/>
  <c r="BJ25" i="3"/>
  <c r="B25" i="3" s="1"/>
  <c r="BJ27" i="3"/>
  <c r="B27" i="3" s="1"/>
  <c r="BJ31" i="3"/>
  <c r="B31" i="3" s="1"/>
  <c r="X16" i="3"/>
  <c r="AB16" i="3"/>
  <c r="AJ16" i="3"/>
  <c r="AN16" i="3"/>
  <c r="AZ16" i="3"/>
  <c r="BJ92" i="3"/>
  <c r="B92" i="3" s="1"/>
  <c r="BD67" i="3"/>
  <c r="BJ48" i="3"/>
  <c r="B48" i="3" s="1"/>
  <c r="BJ45" i="3"/>
  <c r="B45" i="3" s="1"/>
  <c r="BJ23" i="3"/>
  <c r="B23" i="3" s="1"/>
  <c r="BJ19" i="3"/>
  <c r="B19" i="3" s="1"/>
  <c r="AU107" i="3"/>
  <c r="BJ35" i="3"/>
  <c r="B35" i="3" s="1"/>
  <c r="BJ37" i="3"/>
  <c r="B37" i="3" s="1"/>
  <c r="AU16" i="3"/>
  <c r="BJ39" i="3"/>
  <c r="H107" i="3"/>
  <c r="M16" i="3"/>
  <c r="AM16" i="3"/>
  <c r="BJ21" i="3"/>
  <c r="BJ22" i="3"/>
  <c r="BL22" i="3" s="1"/>
  <c r="BJ91" i="3"/>
  <c r="BJ20" i="3"/>
  <c r="BJ24" i="3"/>
  <c r="BJ28" i="3"/>
  <c r="BJ38" i="3"/>
  <c r="BJ52" i="3"/>
  <c r="BL52" i="3" s="1"/>
  <c r="BJ57" i="3"/>
  <c r="BJ61" i="3"/>
  <c r="BJ71" i="3"/>
  <c r="BJ75" i="3"/>
  <c r="BJ79" i="3"/>
  <c r="BL79" i="3" s="1"/>
  <c r="BJ83" i="3"/>
  <c r="BJ95" i="3"/>
  <c r="BJ49" i="3"/>
  <c r="BJ76" i="3"/>
  <c r="B76" i="3" s="1"/>
  <c r="F76" i="3" s="1"/>
  <c r="BJ96" i="3"/>
  <c r="B96" i="3" s="1"/>
  <c r="H103" i="3"/>
  <c r="K16" i="3"/>
  <c r="O16" i="3"/>
  <c r="S16" i="3"/>
  <c r="W16" i="3"/>
  <c r="AA16" i="3"/>
  <c r="AE16" i="3"/>
  <c r="AI16" i="3"/>
  <c r="AQ16" i="3"/>
  <c r="BC16" i="3"/>
  <c r="BG16" i="3"/>
  <c r="N16" i="3"/>
  <c r="R16" i="3"/>
  <c r="V16" i="3"/>
  <c r="Z16" i="3"/>
  <c r="AL16" i="3"/>
  <c r="AP16" i="3"/>
  <c r="AT16" i="3"/>
  <c r="BB16" i="3"/>
  <c r="BF16" i="3"/>
  <c r="P16" i="3"/>
  <c r="T16" i="3"/>
  <c r="BD16" i="3"/>
  <c r="BH16" i="3"/>
  <c r="K32" i="3"/>
  <c r="O32" i="3"/>
  <c r="S32" i="3"/>
  <c r="W32" i="3"/>
  <c r="AA32" i="3"/>
  <c r="AE32" i="3"/>
  <c r="AI32" i="3"/>
  <c r="AM32" i="3"/>
  <c r="AQ32" i="3"/>
  <c r="AU32" i="3"/>
  <c r="AY32" i="3"/>
  <c r="BC32" i="3"/>
  <c r="BG32" i="3"/>
  <c r="BJ109" i="3"/>
  <c r="B109" i="3" s="1"/>
  <c r="BJ66" i="3"/>
  <c r="BJ90" i="3"/>
  <c r="BJ105" i="3"/>
  <c r="BJ18" i="3"/>
  <c r="BJ26" i="3"/>
  <c r="BL26" i="3" s="1"/>
  <c r="BJ30" i="3"/>
  <c r="BJ46" i="3"/>
  <c r="BJ59" i="3"/>
  <c r="B59" i="3" s="1"/>
  <c r="BJ63" i="3"/>
  <c r="BJ73" i="3"/>
  <c r="BJ77" i="3"/>
  <c r="BJ81" i="3"/>
  <c r="BL81" i="3" s="1"/>
  <c r="BJ85" i="3"/>
  <c r="BJ106" i="3"/>
  <c r="BJ88" i="3"/>
  <c r="BL88" i="3" s="1"/>
  <c r="BJ100" i="3"/>
  <c r="BL100" i="3" s="1"/>
  <c r="BJ47" i="3"/>
  <c r="BJ51" i="3"/>
  <c r="BJ56" i="3"/>
  <c r="BJ60" i="3"/>
  <c r="BJ64" i="3"/>
  <c r="BJ74" i="3"/>
  <c r="BJ82" i="3"/>
  <c r="I67" i="3"/>
  <c r="M67" i="3"/>
  <c r="Q67" i="3"/>
  <c r="U67" i="3"/>
  <c r="Y67" i="3"/>
  <c r="AC67" i="3"/>
  <c r="AG67" i="3"/>
  <c r="AK67" i="3"/>
  <c r="AO67" i="3"/>
  <c r="AS67" i="3"/>
  <c r="AW67" i="3"/>
  <c r="BA67" i="3"/>
  <c r="BE67" i="3"/>
  <c r="BI67" i="3"/>
  <c r="K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J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I16" i="3"/>
  <c r="U16" i="3"/>
  <c r="Y16" i="3"/>
  <c r="AK16" i="3"/>
  <c r="AO16" i="3"/>
  <c r="BA16" i="3"/>
  <c r="BE16" i="3"/>
  <c r="L32" i="3"/>
  <c r="P32" i="3"/>
  <c r="T32" i="3"/>
  <c r="X32" i="3"/>
  <c r="AB32" i="3"/>
  <c r="AF32" i="3"/>
  <c r="AJ32" i="3"/>
  <c r="AN32" i="3"/>
  <c r="AR32" i="3"/>
  <c r="AV32" i="3"/>
  <c r="AZ32" i="3"/>
  <c r="BD32" i="3"/>
  <c r="BH32" i="3"/>
  <c r="J42" i="3"/>
  <c r="N42" i="3"/>
  <c r="R42" i="3"/>
  <c r="V42" i="3"/>
  <c r="Z42" i="3"/>
  <c r="AD42" i="3"/>
  <c r="AH42" i="3"/>
  <c r="AL42" i="3"/>
  <c r="AP42" i="3"/>
  <c r="AT42" i="3"/>
  <c r="AX42" i="3"/>
  <c r="BB42" i="3"/>
  <c r="BF42" i="3"/>
  <c r="L86" i="3"/>
  <c r="P86" i="3"/>
  <c r="T86" i="3"/>
  <c r="X86" i="3"/>
  <c r="AB86" i="3"/>
  <c r="AF86" i="3"/>
  <c r="AJ86" i="3"/>
  <c r="AN86" i="3"/>
  <c r="AR86" i="3"/>
  <c r="AV86" i="3"/>
  <c r="AZ86" i="3"/>
  <c r="BD86" i="3"/>
  <c r="BH86" i="3"/>
  <c r="K93" i="3"/>
  <c r="O93" i="3"/>
  <c r="S93" i="3"/>
  <c r="W93" i="3"/>
  <c r="AA93" i="3"/>
  <c r="AE93" i="3"/>
  <c r="AI93" i="3"/>
  <c r="AM93" i="3"/>
  <c r="AQ93" i="3"/>
  <c r="AU93" i="3"/>
  <c r="AY93" i="3"/>
  <c r="BC93" i="3"/>
  <c r="BG93" i="3"/>
  <c r="J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K103" i="3"/>
  <c r="O103" i="3"/>
  <c r="S103" i="3"/>
  <c r="W103" i="3"/>
  <c r="AA103" i="3"/>
  <c r="AE103" i="3"/>
  <c r="AI103" i="3"/>
  <c r="AM103" i="3"/>
  <c r="AQ103" i="3"/>
  <c r="AU103" i="3"/>
  <c r="AY103" i="3"/>
  <c r="BC103" i="3"/>
  <c r="BG103" i="3"/>
  <c r="I32" i="3"/>
  <c r="M32" i="3"/>
  <c r="Q32" i="3"/>
  <c r="U32" i="3"/>
  <c r="Y32" i="3"/>
  <c r="AC32" i="3"/>
  <c r="AG32" i="3"/>
  <c r="AK32" i="3"/>
  <c r="AO32" i="3"/>
  <c r="AS32" i="3"/>
  <c r="AW32" i="3"/>
  <c r="BA32" i="3"/>
  <c r="BE32" i="3"/>
  <c r="BI32" i="3"/>
  <c r="BJ65" i="3"/>
  <c r="I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L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K98" i="3"/>
  <c r="O98" i="3"/>
  <c r="S98" i="3"/>
  <c r="W98" i="3"/>
  <c r="AA98" i="3"/>
  <c r="AE98" i="3"/>
  <c r="AI98" i="3"/>
  <c r="AM98" i="3"/>
  <c r="AQ98" i="3"/>
  <c r="AU98" i="3"/>
  <c r="AY98" i="3"/>
  <c r="BC98" i="3"/>
  <c r="BG98" i="3"/>
  <c r="L103" i="3"/>
  <c r="P103" i="3"/>
  <c r="T103" i="3"/>
  <c r="X103" i="3"/>
  <c r="AB103" i="3"/>
  <c r="AJ103" i="3"/>
  <c r="AN103" i="3"/>
  <c r="AR103" i="3"/>
  <c r="AV103" i="3"/>
  <c r="AZ103" i="3"/>
  <c r="BD103" i="3"/>
  <c r="BH103" i="3"/>
  <c r="I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BJ53" i="3"/>
  <c r="J67" i="3"/>
  <c r="N67" i="3"/>
  <c r="R67" i="3"/>
  <c r="V67" i="3"/>
  <c r="Z67" i="3"/>
  <c r="AD67" i="3"/>
  <c r="AH67" i="3"/>
  <c r="AL67" i="3"/>
  <c r="AP67" i="3"/>
  <c r="AT67" i="3"/>
  <c r="AX67" i="3"/>
  <c r="BB67" i="3"/>
  <c r="BF67" i="3"/>
  <c r="K67" i="3"/>
  <c r="O67" i="3"/>
  <c r="S67" i="3"/>
  <c r="W67" i="3"/>
  <c r="AA67" i="3"/>
  <c r="AE67" i="3"/>
  <c r="AI67" i="3"/>
  <c r="AM67" i="3"/>
  <c r="AQ67" i="3"/>
  <c r="AU67" i="3"/>
  <c r="AY67" i="3"/>
  <c r="BC67" i="3"/>
  <c r="BG67" i="3"/>
  <c r="K42" i="3"/>
  <c r="O42" i="3"/>
  <c r="S42" i="3"/>
  <c r="W42" i="3"/>
  <c r="AA42" i="3"/>
  <c r="AE42" i="3"/>
  <c r="AI42" i="3"/>
  <c r="AM42" i="3"/>
  <c r="AQ42" i="3"/>
  <c r="AU42" i="3"/>
  <c r="AY42" i="3"/>
  <c r="BC42" i="3"/>
  <c r="BG42" i="3"/>
  <c r="L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I42" i="3"/>
  <c r="M42" i="3"/>
  <c r="Q42" i="3"/>
  <c r="U42" i="3"/>
  <c r="Y42" i="3"/>
  <c r="AC42" i="3"/>
  <c r="AG42" i="3"/>
  <c r="AK42" i="3"/>
  <c r="AO42" i="3"/>
  <c r="AS42" i="3"/>
  <c r="AW42" i="3"/>
  <c r="BA42" i="3"/>
  <c r="BE42" i="3"/>
  <c r="BI42" i="3"/>
  <c r="BJ13" i="3"/>
  <c r="BJ14" i="3"/>
  <c r="BL14" i="3" s="1"/>
  <c r="BJ78" i="3"/>
  <c r="B78" i="3" s="1"/>
  <c r="BJ72" i="3"/>
  <c r="BJ80" i="3"/>
  <c r="BJ84" i="3"/>
  <c r="BJ69" i="3"/>
  <c r="BJ44" i="3"/>
  <c r="BJ50" i="3"/>
  <c r="BJ54" i="3"/>
  <c r="B54" i="3" s="1"/>
  <c r="BJ58" i="3"/>
  <c r="BJ62" i="3"/>
  <c r="BJ36" i="3"/>
  <c r="BJ40" i="3"/>
  <c r="E31" i="3"/>
  <c r="D31" i="3" s="1"/>
  <c r="BK42" i="3"/>
  <c r="BJ102" i="3"/>
  <c r="B102" i="3" s="1"/>
  <c r="E13" i="3"/>
  <c r="BK32" i="3"/>
  <c r="E95" i="3"/>
  <c r="D95" i="3" s="1"/>
  <c r="H93" i="3"/>
  <c r="BJ12" i="3"/>
  <c r="H98" i="3"/>
  <c r="H86" i="3"/>
  <c r="H42" i="3"/>
  <c r="H16" i="3"/>
  <c r="BJ89" i="3"/>
  <c r="BJ70" i="3"/>
  <c r="H67" i="3"/>
  <c r="BJ34" i="3"/>
  <c r="H32" i="3"/>
  <c r="B15" i="3"/>
  <c r="F15" i="3" s="1"/>
  <c r="D12" i="3"/>
  <c r="B14" i="3"/>
  <c r="E35" i="3"/>
  <c r="BK67" i="3"/>
  <c r="E44" i="3"/>
  <c r="E48" i="3"/>
  <c r="E47" i="3"/>
  <c r="E14" i="3"/>
  <c r="E18" i="3"/>
  <c r="E19" i="3"/>
  <c r="E20" i="3"/>
  <c r="E21" i="3"/>
  <c r="E22" i="3"/>
  <c r="E23" i="3"/>
  <c r="E24" i="3"/>
  <c r="E25" i="3"/>
  <c r="E26" i="3"/>
  <c r="E27" i="3"/>
  <c r="E28" i="3"/>
  <c r="E37" i="3"/>
  <c r="D39" i="3"/>
  <c r="E46" i="3"/>
  <c r="D84" i="3"/>
  <c r="E90" i="3"/>
  <c r="BK93" i="3"/>
  <c r="E36" i="3"/>
  <c r="E45" i="3"/>
  <c r="E49" i="3"/>
  <c r="B55" i="3"/>
  <c r="BL55" i="3"/>
  <c r="D85" i="3"/>
  <c r="E34" i="3"/>
  <c r="D71" i="3"/>
  <c r="D72" i="3"/>
  <c r="D73" i="3"/>
  <c r="D74" i="3"/>
  <c r="D75" i="3"/>
  <c r="D76" i="3"/>
  <c r="D77" i="3"/>
  <c r="D78" i="3"/>
  <c r="D79" i="3"/>
  <c r="D80" i="3"/>
  <c r="D81" i="3"/>
  <c r="D83" i="3"/>
  <c r="D69" i="3"/>
  <c r="E88" i="3"/>
  <c r="E89" i="3"/>
  <c r="E92" i="3"/>
  <c r="D96" i="3"/>
  <c r="E103" i="3"/>
  <c r="D101" i="3"/>
  <c r="D103" i="3" s="1"/>
  <c r="E91" i="3"/>
  <c r="E105" i="3"/>
  <c r="E106" i="3"/>
  <c r="E109" i="3"/>
  <c r="B100" i="3" l="1"/>
  <c r="F100" i="3" s="1"/>
  <c r="BL31" i="3"/>
  <c r="BL92" i="3"/>
  <c r="BL27" i="3"/>
  <c r="BL29" i="3"/>
  <c r="BL37" i="3"/>
  <c r="BL48" i="3"/>
  <c r="E98" i="3"/>
  <c r="B97" i="3"/>
  <c r="F97" i="3" s="1"/>
  <c r="F35" i="3"/>
  <c r="BL35" i="3"/>
  <c r="BL23" i="3"/>
  <c r="BL25" i="3"/>
  <c r="BL45" i="3"/>
  <c r="BL19" i="3"/>
  <c r="B89" i="3"/>
  <c r="F89" i="3" s="1"/>
  <c r="B58" i="3"/>
  <c r="F58" i="3" s="1"/>
  <c r="B69" i="3"/>
  <c r="F69" i="3" s="1"/>
  <c r="BL78" i="3"/>
  <c r="B60" i="3"/>
  <c r="F60" i="3" s="1"/>
  <c r="B81" i="3"/>
  <c r="F81" i="3" s="1"/>
  <c r="BL59" i="3"/>
  <c r="BL18" i="3"/>
  <c r="B49" i="3"/>
  <c r="F49" i="3" s="1"/>
  <c r="B79" i="3"/>
  <c r="F79" i="3" s="1"/>
  <c r="B57" i="3"/>
  <c r="F57" i="3" s="1"/>
  <c r="B24" i="3"/>
  <c r="F24" i="3" s="1"/>
  <c r="B21" i="3"/>
  <c r="F21" i="3" s="1"/>
  <c r="B39" i="3"/>
  <c r="F39" i="3" s="1"/>
  <c r="BL54" i="3"/>
  <c r="BL53" i="3"/>
  <c r="B65" i="3"/>
  <c r="F65" i="3" s="1"/>
  <c r="B56" i="3"/>
  <c r="F56" i="3" s="1"/>
  <c r="B88" i="3"/>
  <c r="F88" i="3" s="1"/>
  <c r="B77" i="3"/>
  <c r="F77" i="3" s="1"/>
  <c r="B46" i="3"/>
  <c r="F46" i="3" s="1"/>
  <c r="B75" i="3"/>
  <c r="F75" i="3" s="1"/>
  <c r="B52" i="3"/>
  <c r="F52" i="3" s="1"/>
  <c r="B20" i="3"/>
  <c r="F20" i="3" s="1"/>
  <c r="B40" i="3"/>
  <c r="F40" i="3" s="1"/>
  <c r="BL84" i="3"/>
  <c r="B70" i="3"/>
  <c r="B36" i="3"/>
  <c r="F36" i="3" s="1"/>
  <c r="BL50" i="3"/>
  <c r="B80" i="3"/>
  <c r="F80" i="3" s="1"/>
  <c r="BL13" i="3"/>
  <c r="B74" i="3"/>
  <c r="F74" i="3" s="1"/>
  <c r="B51" i="3"/>
  <c r="F51" i="3" s="1"/>
  <c r="B106" i="3"/>
  <c r="F106" i="3" s="1"/>
  <c r="B73" i="3"/>
  <c r="F73" i="3" s="1"/>
  <c r="BL30" i="3"/>
  <c r="B90" i="3"/>
  <c r="F90" i="3" s="1"/>
  <c r="B95" i="3"/>
  <c r="B71" i="3"/>
  <c r="F71" i="3" s="1"/>
  <c r="B38" i="3"/>
  <c r="F38" i="3" s="1"/>
  <c r="B91" i="3"/>
  <c r="F91" i="3" s="1"/>
  <c r="BL12" i="3"/>
  <c r="B62" i="3"/>
  <c r="F62" i="3" s="1"/>
  <c r="B44" i="3"/>
  <c r="F44" i="3" s="1"/>
  <c r="B72" i="3"/>
  <c r="F72" i="3" s="1"/>
  <c r="B64" i="3"/>
  <c r="F64" i="3" s="1"/>
  <c r="B47" i="3"/>
  <c r="F47" i="3" s="1"/>
  <c r="BL85" i="3"/>
  <c r="BL63" i="3"/>
  <c r="B26" i="3"/>
  <c r="F26" i="3" s="1"/>
  <c r="BL66" i="3"/>
  <c r="B83" i="3"/>
  <c r="F83" i="3" s="1"/>
  <c r="B61" i="3"/>
  <c r="F61" i="3" s="1"/>
  <c r="B28" i="3"/>
  <c r="F28" i="3" s="1"/>
  <c r="B22" i="3"/>
  <c r="F22" i="3" s="1"/>
  <c r="AX111" i="3"/>
  <c r="AX6" i="3" s="1"/>
  <c r="AX99" i="3" s="1"/>
  <c r="AH111" i="3"/>
  <c r="AH6" i="3" s="1"/>
  <c r="AH94" i="3" s="1"/>
  <c r="BI111" i="3"/>
  <c r="BI7" i="3" s="1"/>
  <c r="AS111" i="3"/>
  <c r="AS6" i="3" s="1"/>
  <c r="AC111" i="3"/>
  <c r="AC7" i="3" s="1"/>
  <c r="M111" i="3"/>
  <c r="M7" i="3" s="1"/>
  <c r="F31" i="3"/>
  <c r="I111" i="3"/>
  <c r="I7" i="3" s="1"/>
  <c r="BJ110" i="3"/>
  <c r="E16" i="3"/>
  <c r="V111" i="3"/>
  <c r="V6" i="3" s="1"/>
  <c r="V68" i="3" s="1"/>
  <c r="AZ111" i="3"/>
  <c r="AZ7" i="3" s="1"/>
  <c r="AJ111" i="3"/>
  <c r="AJ6" i="3" s="1"/>
  <c r="AJ33" i="3" s="1"/>
  <c r="T111" i="3"/>
  <c r="T6" i="3" s="1"/>
  <c r="AT111" i="3"/>
  <c r="AT6" i="3" s="1"/>
  <c r="AD111" i="3"/>
  <c r="AD6" i="3" s="1"/>
  <c r="AO111" i="3"/>
  <c r="AO6" i="3" s="1"/>
  <c r="AI111" i="3"/>
  <c r="AI6" i="3" s="1"/>
  <c r="BB111" i="3"/>
  <c r="BB7" i="3" s="1"/>
  <c r="BL60" i="3"/>
  <c r="B50" i="3"/>
  <c r="F50" i="3" s="1"/>
  <c r="BL49" i="3"/>
  <c r="AV111" i="3"/>
  <c r="AV7" i="3" s="1"/>
  <c r="P111" i="3"/>
  <c r="P7" i="3" s="1"/>
  <c r="BE111" i="3"/>
  <c r="BE6" i="3" s="1"/>
  <c r="Y111" i="3"/>
  <c r="Y7" i="3" s="1"/>
  <c r="B18" i="3"/>
  <c r="F18" i="3" s="1"/>
  <c r="BL20" i="3"/>
  <c r="BL21" i="3"/>
  <c r="BL24" i="3"/>
  <c r="BL109" i="3"/>
  <c r="BL110" i="3" s="1"/>
  <c r="BL102" i="3"/>
  <c r="BL76" i="3"/>
  <c r="BL75" i="3"/>
  <c r="B66" i="3"/>
  <c r="F66" i="3" s="1"/>
  <c r="BL64" i="3"/>
  <c r="B63" i="3"/>
  <c r="F63" i="3" s="1"/>
  <c r="BL61" i="3"/>
  <c r="BL57" i="3"/>
  <c r="BJ42" i="3"/>
  <c r="BL28" i="3"/>
  <c r="BJ98" i="3"/>
  <c r="BL91" i="3"/>
  <c r="BL83" i="3"/>
  <c r="BL71" i="3"/>
  <c r="B85" i="3"/>
  <c r="F85" i="3" s="1"/>
  <c r="BL51" i="3"/>
  <c r="BL47" i="3"/>
  <c r="B13" i="3"/>
  <c r="F13" i="3" s="1"/>
  <c r="BL44" i="3"/>
  <c r="N111" i="3"/>
  <c r="N6" i="3" s="1"/>
  <c r="N87" i="3" s="1"/>
  <c r="BL90" i="3"/>
  <c r="BJ32" i="3"/>
  <c r="BL74" i="3"/>
  <c r="BL95" i="3"/>
  <c r="BL98" i="3" s="1"/>
  <c r="BL106" i="3"/>
  <c r="B30" i="3"/>
  <c r="F30" i="3" s="1"/>
  <c r="BL73" i="3"/>
  <c r="BH111" i="3"/>
  <c r="BH6" i="3" s="1"/>
  <c r="AR111" i="3"/>
  <c r="AR6" i="3" s="1"/>
  <c r="AB111" i="3"/>
  <c r="AB7" i="3" s="1"/>
  <c r="L111" i="3"/>
  <c r="L6" i="3" s="1"/>
  <c r="AY111" i="3"/>
  <c r="AY7" i="3" s="1"/>
  <c r="S111" i="3"/>
  <c r="S7" i="3" s="1"/>
  <c r="AL111" i="3"/>
  <c r="AL6" i="3" s="1"/>
  <c r="AL87" i="3" s="1"/>
  <c r="AW111" i="3"/>
  <c r="AW7" i="3" s="1"/>
  <c r="AG111" i="3"/>
  <c r="AG7" i="3" s="1"/>
  <c r="Q111" i="3"/>
  <c r="Q6" i="3" s="1"/>
  <c r="Q87" i="3" s="1"/>
  <c r="BD111" i="3"/>
  <c r="BD6" i="3" s="1"/>
  <c r="AN111" i="3"/>
  <c r="AN7" i="3" s="1"/>
  <c r="X111" i="3"/>
  <c r="X7" i="3" s="1"/>
  <c r="AQ111" i="3"/>
  <c r="AQ7" i="3" s="1"/>
  <c r="AA111" i="3"/>
  <c r="AA7" i="3" s="1"/>
  <c r="BA111" i="3"/>
  <c r="BA7" i="3" s="1"/>
  <c r="AK111" i="3"/>
  <c r="AK7" i="3" s="1"/>
  <c r="U111" i="3"/>
  <c r="U7" i="3" s="1"/>
  <c r="BF111" i="3"/>
  <c r="BF6" i="3" s="1"/>
  <c r="AP111" i="3"/>
  <c r="AP6" i="3" s="1"/>
  <c r="AP87" i="3" s="1"/>
  <c r="Z111" i="3"/>
  <c r="Z6" i="3" s="1"/>
  <c r="Z104" i="3" s="1"/>
  <c r="J111" i="3"/>
  <c r="J6" i="3" s="1"/>
  <c r="J87" i="3" s="1"/>
  <c r="BJ93" i="3"/>
  <c r="BJ107" i="3"/>
  <c r="BL105" i="3"/>
  <c r="BL65" i="3"/>
  <c r="AU111" i="3"/>
  <c r="AU7" i="3" s="1"/>
  <c r="AE111" i="3"/>
  <c r="AE6" i="3" s="1"/>
  <c r="AE33" i="3" s="1"/>
  <c r="O111" i="3"/>
  <c r="O6" i="3" s="1"/>
  <c r="R111" i="3"/>
  <c r="R6" i="3" s="1"/>
  <c r="R87" i="3" s="1"/>
  <c r="B105" i="3"/>
  <c r="B82" i="3"/>
  <c r="BG111" i="3"/>
  <c r="BG6" i="3" s="1"/>
  <c r="BG68" i="3" s="1"/>
  <c r="K111" i="3"/>
  <c r="K7" i="3" s="1"/>
  <c r="BL56" i="3"/>
  <c r="BL46" i="3"/>
  <c r="BL58" i="3"/>
  <c r="B53" i="3"/>
  <c r="F53" i="3" s="1"/>
  <c r="BL36" i="3"/>
  <c r="BL77" i="3"/>
  <c r="BC111" i="3"/>
  <c r="BC6" i="3" s="1"/>
  <c r="BC68" i="3" s="1"/>
  <c r="AM111" i="3"/>
  <c r="AM6" i="3" s="1"/>
  <c r="AM33" i="3" s="1"/>
  <c r="W111" i="3"/>
  <c r="W6" i="3" s="1"/>
  <c r="W33" i="3" s="1"/>
  <c r="BL62" i="3"/>
  <c r="BL72" i="3"/>
  <c r="BJ16" i="3"/>
  <c r="F102" i="3"/>
  <c r="BL69" i="3"/>
  <c r="BL80" i="3"/>
  <c r="F78" i="3"/>
  <c r="B84" i="3"/>
  <c r="BJ67" i="3"/>
  <c r="F96" i="3"/>
  <c r="B12" i="3"/>
  <c r="D13" i="3"/>
  <c r="D16" i="3" s="1"/>
  <c r="BL103" i="3"/>
  <c r="BJ86" i="3"/>
  <c r="B34" i="3"/>
  <c r="BL34" i="3"/>
  <c r="H111" i="3"/>
  <c r="H7" i="3" s="1"/>
  <c r="F109" i="3"/>
  <c r="F110" i="3" s="1"/>
  <c r="BL89" i="3"/>
  <c r="F54" i="3"/>
  <c r="F27" i="3"/>
  <c r="D27" i="3"/>
  <c r="D91" i="3"/>
  <c r="F92" i="3"/>
  <c r="D92" i="3"/>
  <c r="D89" i="3"/>
  <c r="D49" i="3"/>
  <c r="D36" i="3"/>
  <c r="D90" i="3"/>
  <c r="D46" i="3"/>
  <c r="D26" i="3"/>
  <c r="D22" i="3"/>
  <c r="F48" i="3"/>
  <c r="D48" i="3"/>
  <c r="F37" i="3"/>
  <c r="D37" i="3"/>
  <c r="F23" i="3"/>
  <c r="D23" i="3"/>
  <c r="F19" i="3"/>
  <c r="D19" i="3"/>
  <c r="E107" i="3"/>
  <c r="D98" i="3"/>
  <c r="F59" i="3"/>
  <c r="F55" i="3"/>
  <c r="F25" i="3"/>
  <c r="D25" i="3"/>
  <c r="D21" i="3"/>
  <c r="E32" i="3"/>
  <c r="D18" i="3"/>
  <c r="F29" i="3"/>
  <c r="D106" i="3"/>
  <c r="D107" i="3" s="1"/>
  <c r="D47" i="3"/>
  <c r="E93" i="3"/>
  <c r="D88" i="3"/>
  <c r="E42" i="3"/>
  <c r="D34" i="3"/>
  <c r="B110" i="3"/>
  <c r="F45" i="3"/>
  <c r="D45" i="3"/>
  <c r="D28" i="3"/>
  <c r="D24" i="3"/>
  <c r="D20" i="3"/>
  <c r="F14" i="3"/>
  <c r="E67" i="3"/>
  <c r="D44" i="3"/>
  <c r="AP11" i="3" l="1"/>
  <c r="B42" i="3"/>
  <c r="F103" i="3"/>
  <c r="AH17" i="3"/>
  <c r="B98" i="3"/>
  <c r="AJ7" i="3"/>
  <c r="R3" i="3"/>
  <c r="AC6" i="3"/>
  <c r="AC33" i="3" s="1"/>
  <c r="K6" i="3"/>
  <c r="K33" i="3" s="1"/>
  <c r="Q104" i="3"/>
  <c r="BL93" i="3"/>
  <c r="AH68" i="3"/>
  <c r="AS7" i="3"/>
  <c r="I6" i="3"/>
  <c r="I33" i="3" s="1"/>
  <c r="AH11" i="3"/>
  <c r="AH3" i="3"/>
  <c r="AH33" i="3"/>
  <c r="AH87" i="3"/>
  <c r="AH7" i="3"/>
  <c r="M6" i="3"/>
  <c r="M68" i="3" s="1"/>
  <c r="AH43" i="3"/>
  <c r="AH4" i="3"/>
  <c r="AH99" i="3"/>
  <c r="AH104" i="3"/>
  <c r="V33" i="3"/>
  <c r="BI6" i="3"/>
  <c r="BI94" i="3" s="1"/>
  <c r="V17" i="3"/>
  <c r="AT7" i="3"/>
  <c r="AX4" i="3"/>
  <c r="AX17" i="3"/>
  <c r="AX43" i="3"/>
  <c r="AX7" i="3"/>
  <c r="AX3" i="3"/>
  <c r="AX94" i="3"/>
  <c r="AX104" i="3"/>
  <c r="AX68" i="3"/>
  <c r="AX11" i="3"/>
  <c r="AX87" i="3"/>
  <c r="AX33" i="3"/>
  <c r="BL16" i="3"/>
  <c r="B93" i="3"/>
  <c r="B67" i="3"/>
  <c r="F95" i="3"/>
  <c r="F98" i="3" s="1"/>
  <c r="B86" i="3"/>
  <c r="B107" i="3"/>
  <c r="D42" i="3"/>
  <c r="BL32" i="3"/>
  <c r="AP3" i="3"/>
  <c r="BB6" i="3"/>
  <c r="BB104" i="3" s="1"/>
  <c r="V104" i="3"/>
  <c r="V87" i="3"/>
  <c r="V4" i="3"/>
  <c r="V11" i="3"/>
  <c r="J17" i="3"/>
  <c r="AR7" i="3"/>
  <c r="Q43" i="3"/>
  <c r="Q17" i="3"/>
  <c r="R7" i="3"/>
  <c r="AM7" i="3"/>
  <c r="AQ6" i="3"/>
  <c r="AQ33" i="3" s="1"/>
  <c r="AO7" i="3"/>
  <c r="Q3" i="3"/>
  <c r="J43" i="3"/>
  <c r="R11" i="3"/>
  <c r="S6" i="3"/>
  <c r="S43" i="3" s="1"/>
  <c r="R17" i="3"/>
  <c r="Q7" i="3"/>
  <c r="Q94" i="3"/>
  <c r="V7" i="3"/>
  <c r="L7" i="3"/>
  <c r="Y6" i="3"/>
  <c r="Y43" i="3" s="1"/>
  <c r="V43" i="3"/>
  <c r="V99" i="3"/>
  <c r="V94" i="3"/>
  <c r="V3" i="3"/>
  <c r="AP94" i="3"/>
  <c r="AP43" i="3"/>
  <c r="R4" i="3"/>
  <c r="R68" i="3"/>
  <c r="O7" i="3"/>
  <c r="BH7" i="3"/>
  <c r="AZ6" i="3"/>
  <c r="AZ33" i="3" s="1"/>
  <c r="BG99" i="3"/>
  <c r="AK6" i="3"/>
  <c r="AK87" i="3" s="1"/>
  <c r="BG17" i="3"/>
  <c r="Z43" i="3"/>
  <c r="N43" i="3"/>
  <c r="AD7" i="3"/>
  <c r="B32" i="3"/>
  <c r="N11" i="3"/>
  <c r="AI7" i="3"/>
  <c r="T7" i="3"/>
  <c r="J3" i="3"/>
  <c r="J7" i="3"/>
  <c r="BE7" i="3"/>
  <c r="U6" i="3"/>
  <c r="U68" i="3" s="1"/>
  <c r="P6" i="3"/>
  <c r="P33" i="3" s="1"/>
  <c r="J11" i="3"/>
  <c r="Q11" i="3"/>
  <c r="J4" i="3"/>
  <c r="Q4" i="3"/>
  <c r="Q33" i="3"/>
  <c r="R43" i="3"/>
  <c r="Q99" i="3"/>
  <c r="Q68" i="3"/>
  <c r="Z87" i="3"/>
  <c r="Z4" i="3"/>
  <c r="X6" i="3"/>
  <c r="X94" i="3" s="1"/>
  <c r="N7" i="3"/>
  <c r="BC7" i="3"/>
  <c r="Z3" i="3"/>
  <c r="J33" i="3"/>
  <c r="Z11" i="3"/>
  <c r="N33" i="3"/>
  <c r="R99" i="3"/>
  <c r="BG87" i="3"/>
  <c r="J68" i="3"/>
  <c r="N104" i="3"/>
  <c r="Z17" i="3"/>
  <c r="AG6" i="3"/>
  <c r="AG87" i="3" s="1"/>
  <c r="BC4" i="3"/>
  <c r="Z7" i="3"/>
  <c r="AV6" i="3"/>
  <c r="AV43" i="3" s="1"/>
  <c r="AY6" i="3"/>
  <c r="AY87" i="3" s="1"/>
  <c r="N4" i="3"/>
  <c r="BG43" i="3"/>
  <c r="Z94" i="3"/>
  <c r="N99" i="3"/>
  <c r="BC87" i="3"/>
  <c r="R33" i="3"/>
  <c r="Z68" i="3"/>
  <c r="R94" i="3"/>
  <c r="N68" i="3"/>
  <c r="R104" i="3"/>
  <c r="BG7" i="3"/>
  <c r="BG4" i="3"/>
  <c r="BC11" i="3"/>
  <c r="BC17" i="3"/>
  <c r="N17" i="3"/>
  <c r="BG11" i="3"/>
  <c r="N3" i="3"/>
  <c r="BG104" i="3"/>
  <c r="Z33" i="3"/>
  <c r="N94" i="3"/>
  <c r="W7" i="3"/>
  <c r="AL7" i="3"/>
  <c r="BC43" i="3"/>
  <c r="AW6" i="3"/>
  <c r="AW87" i="3" s="1"/>
  <c r="BA6" i="3"/>
  <c r="BA33" i="3" s="1"/>
  <c r="AP7" i="3"/>
  <c r="AP68" i="3"/>
  <c r="AP99" i="3"/>
  <c r="AP4" i="3"/>
  <c r="AN6" i="3"/>
  <c r="AN33" i="3" s="1"/>
  <c r="AP104" i="3"/>
  <c r="AP33" i="3"/>
  <c r="AP17" i="3"/>
  <c r="AE7" i="3"/>
  <c r="BL107" i="3"/>
  <c r="BL42" i="3"/>
  <c r="J94" i="3"/>
  <c r="J104" i="3"/>
  <c r="J99" i="3"/>
  <c r="BD7" i="3"/>
  <c r="AL4" i="3"/>
  <c r="AL43" i="3"/>
  <c r="BC99" i="3"/>
  <c r="F105" i="3"/>
  <c r="F107" i="3" s="1"/>
  <c r="AL11" i="3"/>
  <c r="AA6" i="3"/>
  <c r="AA43" i="3" s="1"/>
  <c r="AL3" i="3"/>
  <c r="AU6" i="3"/>
  <c r="AU33" i="3" s="1"/>
  <c r="AB6" i="3"/>
  <c r="AB33" i="3" s="1"/>
  <c r="AL17" i="3"/>
  <c r="BC3" i="3"/>
  <c r="AL33" i="3"/>
  <c r="BG94" i="3"/>
  <c r="BC33" i="3"/>
  <c r="AL94" i="3"/>
  <c r="BF7" i="3"/>
  <c r="AL104" i="3"/>
  <c r="AL68" i="3"/>
  <c r="BC94" i="3"/>
  <c r="BG3" i="3"/>
  <c r="AL99" i="3"/>
  <c r="BG33" i="3"/>
  <c r="Z99" i="3"/>
  <c r="BL67" i="3"/>
  <c r="BC104" i="3"/>
  <c r="T87" i="3"/>
  <c r="T43" i="3"/>
  <c r="T99" i="3"/>
  <c r="T68" i="3"/>
  <c r="T94" i="3"/>
  <c r="T104" i="3"/>
  <c r="BD87" i="3"/>
  <c r="BD94" i="3"/>
  <c r="BD68" i="3"/>
  <c r="BD104" i="3"/>
  <c r="BD43" i="3"/>
  <c r="BD99" i="3"/>
  <c r="AS87" i="3"/>
  <c r="AS94" i="3"/>
  <c r="AS99" i="3"/>
  <c r="AS68" i="3"/>
  <c r="AS43" i="3"/>
  <c r="AS104" i="3"/>
  <c r="AI87" i="3"/>
  <c r="AI68" i="3"/>
  <c r="AI43" i="3"/>
  <c r="AI99" i="3"/>
  <c r="AI104" i="3"/>
  <c r="AI94" i="3"/>
  <c r="AD87" i="3"/>
  <c r="AD33" i="3"/>
  <c r="AD99" i="3"/>
  <c r="AD94" i="3"/>
  <c r="AD104" i="3"/>
  <c r="AD68" i="3"/>
  <c r="AD43" i="3"/>
  <c r="AO87" i="3"/>
  <c r="AO94" i="3"/>
  <c r="AO68" i="3"/>
  <c r="AO43" i="3"/>
  <c r="AO104" i="3"/>
  <c r="AO99" i="3"/>
  <c r="L87" i="3"/>
  <c r="L68" i="3"/>
  <c r="L94" i="3"/>
  <c r="L104" i="3"/>
  <c r="L43" i="3"/>
  <c r="L99" i="3"/>
  <c r="BH87" i="3"/>
  <c r="BH94" i="3"/>
  <c r="BH68" i="3"/>
  <c r="BH104" i="3"/>
  <c r="BH43" i="3"/>
  <c r="BH99" i="3"/>
  <c r="AE87" i="3"/>
  <c r="AE68" i="3"/>
  <c r="AE43" i="3"/>
  <c r="AE99" i="3"/>
  <c r="AE104" i="3"/>
  <c r="AE94" i="3"/>
  <c r="AR87" i="3"/>
  <c r="AR94" i="3"/>
  <c r="AR68" i="3"/>
  <c r="AR104" i="3"/>
  <c r="AR43" i="3"/>
  <c r="AR99" i="3"/>
  <c r="AI33" i="3"/>
  <c r="BD33" i="3"/>
  <c r="AR33" i="3"/>
  <c r="AM87" i="3"/>
  <c r="AM94" i="3"/>
  <c r="AM68" i="3"/>
  <c r="AM43" i="3"/>
  <c r="AM99" i="3"/>
  <c r="AM104" i="3"/>
  <c r="AJ87" i="3"/>
  <c r="AJ43" i="3"/>
  <c r="AJ99" i="3"/>
  <c r="AJ68" i="3"/>
  <c r="AJ94" i="3"/>
  <c r="AJ104" i="3"/>
  <c r="BE87" i="3"/>
  <c r="BE94" i="3"/>
  <c r="BE68" i="3"/>
  <c r="BE43" i="3"/>
  <c r="BE104" i="3"/>
  <c r="BE99" i="3"/>
  <c r="O17" i="3"/>
  <c r="O87" i="3"/>
  <c r="O68" i="3"/>
  <c r="O43" i="3"/>
  <c r="O99" i="3"/>
  <c r="O104" i="3"/>
  <c r="O94" i="3"/>
  <c r="AT94" i="3"/>
  <c r="AT87" i="3"/>
  <c r="AT99" i="3"/>
  <c r="AT33" i="3"/>
  <c r="AT104" i="3"/>
  <c r="AT68" i="3"/>
  <c r="AT43" i="3"/>
  <c r="BH33" i="3"/>
  <c r="AO33" i="3"/>
  <c r="AS33" i="3"/>
  <c r="W87" i="3"/>
  <c r="W94" i="3"/>
  <c r="W68" i="3"/>
  <c r="W43" i="3"/>
  <c r="W99" i="3"/>
  <c r="W104" i="3"/>
  <c r="BF94" i="3"/>
  <c r="BF87" i="3"/>
  <c r="BF33" i="3"/>
  <c r="BF104" i="3"/>
  <c r="BF68" i="3"/>
  <c r="BF43" i="3"/>
  <c r="BF99" i="3"/>
  <c r="O33" i="3"/>
  <c r="T33" i="3"/>
  <c r="L33" i="3"/>
  <c r="BE33" i="3"/>
  <c r="F12" i="3"/>
  <c r="F16" i="3" s="1"/>
  <c r="B16" i="3"/>
  <c r="F84" i="3"/>
  <c r="F34" i="3"/>
  <c r="F42" i="3" s="1"/>
  <c r="D93" i="3"/>
  <c r="H6" i="3"/>
  <c r="F93" i="3"/>
  <c r="AR17" i="3"/>
  <c r="AR4" i="3"/>
  <c r="AR11" i="3"/>
  <c r="F67" i="3"/>
  <c r="AJ17" i="3"/>
  <c r="AJ4" i="3"/>
  <c r="AJ11" i="3"/>
  <c r="AJ3" i="3"/>
  <c r="D32" i="3"/>
  <c r="AT17" i="3"/>
  <c r="AT4" i="3"/>
  <c r="AT11" i="3"/>
  <c r="AT3" i="3"/>
  <c r="BH17" i="3"/>
  <c r="BH4" i="3"/>
  <c r="BH3" i="3"/>
  <c r="BH11" i="3"/>
  <c r="L17" i="3"/>
  <c r="L4" i="3"/>
  <c r="L11" i="3"/>
  <c r="L3" i="3"/>
  <c r="AO3" i="3"/>
  <c r="AO17" i="3"/>
  <c r="AO4" i="3"/>
  <c r="AO11" i="3"/>
  <c r="BD17" i="3"/>
  <c r="BD4" i="3"/>
  <c r="BD3" i="3"/>
  <c r="BD11" i="3"/>
  <c r="BE3" i="3"/>
  <c r="BE11" i="3"/>
  <c r="BE17" i="3"/>
  <c r="BE4" i="3"/>
  <c r="AI17" i="3"/>
  <c r="AI4" i="3"/>
  <c r="AI11" i="3"/>
  <c r="AI3" i="3"/>
  <c r="F32" i="3"/>
  <c r="AM17" i="3"/>
  <c r="AM4" i="3"/>
  <c r="AM3" i="3"/>
  <c r="AM11" i="3"/>
  <c r="O4" i="3"/>
  <c r="O11" i="3"/>
  <c r="O3" i="3"/>
  <c r="BF11" i="3"/>
  <c r="BF17" i="3"/>
  <c r="BF4" i="3"/>
  <c r="BF3" i="3"/>
  <c r="AE17" i="3"/>
  <c r="AE4" i="3"/>
  <c r="AE11" i="3"/>
  <c r="AE3" i="3"/>
  <c r="D67" i="3"/>
  <c r="T17" i="3"/>
  <c r="T4" i="3"/>
  <c r="T11" i="3"/>
  <c r="T3" i="3"/>
  <c r="AS4" i="3"/>
  <c r="AS17" i="3"/>
  <c r="AS11" i="3"/>
  <c r="AD17" i="3"/>
  <c r="AD4" i="3"/>
  <c r="AD3" i="3"/>
  <c r="AD11" i="3"/>
  <c r="W17" i="3"/>
  <c r="W4" i="3"/>
  <c r="W3" i="3"/>
  <c r="W11" i="3"/>
  <c r="M87" i="3" l="1"/>
  <c r="K87" i="3"/>
  <c r="M4" i="3"/>
  <c r="AC43" i="3"/>
  <c r="AC87" i="3"/>
  <c r="AC4" i="3"/>
  <c r="I68" i="3"/>
  <c r="I3" i="3"/>
  <c r="AC3" i="3"/>
  <c r="K17" i="3"/>
  <c r="AC94" i="3"/>
  <c r="P104" i="3"/>
  <c r="K94" i="3"/>
  <c r="K3" i="3"/>
  <c r="K104" i="3"/>
  <c r="AC11" i="3"/>
  <c r="K11" i="3"/>
  <c r="AC68" i="3"/>
  <c r="K99" i="3"/>
  <c r="BA3" i="3"/>
  <c r="AC17" i="3"/>
  <c r="K4" i="3"/>
  <c r="AQ94" i="3"/>
  <c r="AC104" i="3"/>
  <c r="AC99" i="3"/>
  <c r="K68" i="3"/>
  <c r="K43" i="3"/>
  <c r="M3" i="3"/>
  <c r="AB104" i="3"/>
  <c r="M94" i="3"/>
  <c r="P11" i="3"/>
  <c r="M99" i="3"/>
  <c r="I87" i="3"/>
  <c r="I99" i="3"/>
  <c r="I17" i="3"/>
  <c r="I104" i="3"/>
  <c r="BI87" i="3"/>
  <c r="M104" i="3"/>
  <c r="AB3" i="3"/>
  <c r="P99" i="3"/>
  <c r="AB87" i="3"/>
  <c r="BA68" i="3"/>
  <c r="AB11" i="3"/>
  <c r="I11" i="3"/>
  <c r="P43" i="3"/>
  <c r="BB99" i="3"/>
  <c r="BA99" i="3"/>
  <c r="I94" i="3"/>
  <c r="BA11" i="3"/>
  <c r="BB4" i="3"/>
  <c r="P3" i="3"/>
  <c r="I4" i="3"/>
  <c r="BI3" i="3"/>
  <c r="AB43" i="3"/>
  <c r="BB33" i="3"/>
  <c r="I43" i="3"/>
  <c r="BI43" i="3"/>
  <c r="M11" i="3"/>
  <c r="AZ4" i="3"/>
  <c r="M43" i="3"/>
  <c r="M17" i="3"/>
  <c r="AQ68" i="3"/>
  <c r="M33" i="3"/>
  <c r="BB17" i="3"/>
  <c r="BI17" i="3"/>
  <c r="BI33" i="3"/>
  <c r="BB87" i="3"/>
  <c r="BI68" i="3"/>
  <c r="AQ11" i="3"/>
  <c r="BB11" i="3"/>
  <c r="BI4" i="3"/>
  <c r="BB68" i="3"/>
  <c r="BB94" i="3"/>
  <c r="BI99" i="3"/>
  <c r="BB43" i="3"/>
  <c r="BB3" i="3"/>
  <c r="BI11" i="3"/>
  <c r="BI104" i="3"/>
  <c r="Y68" i="3"/>
  <c r="BA4" i="3"/>
  <c r="P4" i="3"/>
  <c r="AB4" i="3"/>
  <c r="P94" i="3"/>
  <c r="P87" i="3"/>
  <c r="AB94" i="3"/>
  <c r="BA104" i="3"/>
  <c r="BA94" i="3"/>
  <c r="BA17" i="3"/>
  <c r="P17" i="3"/>
  <c r="AB17" i="3"/>
  <c r="Y3" i="3"/>
  <c r="P68" i="3"/>
  <c r="AB99" i="3"/>
  <c r="AB68" i="3"/>
  <c r="BA43" i="3"/>
  <c r="BA87" i="3"/>
  <c r="AZ68" i="3"/>
  <c r="AZ99" i="3"/>
  <c r="Y87" i="3"/>
  <c r="AZ87" i="3"/>
  <c r="Y99" i="3"/>
  <c r="AZ3" i="3"/>
  <c r="Y11" i="3"/>
  <c r="Y104" i="3"/>
  <c r="S94" i="3"/>
  <c r="S17" i="3"/>
  <c r="S33" i="3"/>
  <c r="S68" i="3"/>
  <c r="AK11" i="3"/>
  <c r="AK43" i="3"/>
  <c r="AQ3" i="3"/>
  <c r="AQ43" i="3"/>
  <c r="AQ4" i="3"/>
  <c r="AQ104" i="3"/>
  <c r="AQ87" i="3"/>
  <c r="AQ17" i="3"/>
  <c r="AQ99" i="3"/>
  <c r="AK68" i="3"/>
  <c r="S104" i="3"/>
  <c r="S87" i="3"/>
  <c r="S3" i="3"/>
  <c r="AK17" i="3"/>
  <c r="AK104" i="3"/>
  <c r="AK99" i="3"/>
  <c r="S99" i="3"/>
  <c r="AG17" i="3"/>
  <c r="S11" i="3"/>
  <c r="AK4" i="3"/>
  <c r="S4" i="3"/>
  <c r="AK3" i="3"/>
  <c r="AK33" i="3"/>
  <c r="AY43" i="3"/>
  <c r="X68" i="3"/>
  <c r="AK94" i="3"/>
  <c r="AZ17" i="3"/>
  <c r="Y17" i="3"/>
  <c r="AZ43" i="3"/>
  <c r="Y33" i="3"/>
  <c r="Y94" i="3"/>
  <c r="AZ11" i="3"/>
  <c r="Y4" i="3"/>
  <c r="AZ104" i="3"/>
  <c r="AZ94" i="3"/>
  <c r="AV68" i="3"/>
  <c r="AV4" i="3"/>
  <c r="AV94" i="3"/>
  <c r="AV17" i="3"/>
  <c r="AV33" i="3"/>
  <c r="AV87" i="3"/>
  <c r="AV104" i="3"/>
  <c r="AY17" i="3"/>
  <c r="X33" i="3"/>
  <c r="U104" i="3"/>
  <c r="X4" i="3"/>
  <c r="AG43" i="3"/>
  <c r="U99" i="3"/>
  <c r="U17" i="3"/>
  <c r="U33" i="3"/>
  <c r="X99" i="3"/>
  <c r="H68" i="3"/>
  <c r="H11" i="3"/>
  <c r="AA4" i="3"/>
  <c r="AN43" i="3"/>
  <c r="AA94" i="3"/>
  <c r="AA33" i="3"/>
  <c r="AN87" i="3"/>
  <c r="AA87" i="3"/>
  <c r="AN4" i="3"/>
  <c r="AG4" i="3"/>
  <c r="U3" i="3"/>
  <c r="AW11" i="3"/>
  <c r="AG68" i="3"/>
  <c r="AY33" i="3"/>
  <c r="X43" i="3"/>
  <c r="AW33" i="3"/>
  <c r="U87" i="3"/>
  <c r="AG3" i="3"/>
  <c r="U11" i="3"/>
  <c r="AY3" i="3"/>
  <c r="X3" i="3"/>
  <c r="AG104" i="3"/>
  <c r="AG99" i="3"/>
  <c r="AY104" i="3"/>
  <c r="AY94" i="3"/>
  <c r="AV99" i="3"/>
  <c r="X104" i="3"/>
  <c r="U43" i="3"/>
  <c r="AY11" i="3"/>
  <c r="X17" i="3"/>
  <c r="AG33" i="3"/>
  <c r="AY68" i="3"/>
  <c r="X87" i="3"/>
  <c r="U94" i="3"/>
  <c r="AG11" i="3"/>
  <c r="AV11" i="3"/>
  <c r="U4" i="3"/>
  <c r="AY4" i="3"/>
  <c r="X11" i="3"/>
  <c r="AG94" i="3"/>
  <c r="AY99" i="3"/>
  <c r="AW68" i="3"/>
  <c r="AA104" i="3"/>
  <c r="AN17" i="3"/>
  <c r="AA17" i="3"/>
  <c r="AN104" i="3"/>
  <c r="AN3" i="3"/>
  <c r="AA11" i="3"/>
  <c r="AN68" i="3"/>
  <c r="AA99" i="3"/>
  <c r="AN11" i="3"/>
  <c r="AA3" i="3"/>
  <c r="AN99" i="3"/>
  <c r="AN94" i="3"/>
  <c r="AA68" i="3"/>
  <c r="AW17" i="3"/>
  <c r="AW99" i="3"/>
  <c r="AU17" i="3"/>
  <c r="AW4" i="3"/>
  <c r="AU68" i="3"/>
  <c r="AW104" i="3"/>
  <c r="AW94" i="3"/>
  <c r="AW3" i="3"/>
  <c r="AW43" i="3"/>
  <c r="AU11" i="3"/>
  <c r="AU104" i="3"/>
  <c r="AU94" i="3"/>
  <c r="AU3" i="3"/>
  <c r="AU99" i="3"/>
  <c r="AU87" i="3"/>
  <c r="AU4" i="3"/>
  <c r="AU43" i="3"/>
  <c r="H99" i="3"/>
  <c r="H17" i="3"/>
  <c r="H43" i="3"/>
  <c r="H104" i="3"/>
  <c r="H87" i="3"/>
  <c r="H3" i="3"/>
  <c r="H33" i="3"/>
  <c r="H94" i="3"/>
  <c r="H4" i="3"/>
  <c r="AZ146" i="2" l="1"/>
  <c r="AZ120" i="2"/>
  <c r="AZ100" i="2"/>
  <c r="AZ97" i="2"/>
  <c r="AZ101" i="2" l="1"/>
  <c r="AZ94" i="2" s="1"/>
  <c r="AZ79" i="2" l="1"/>
  <c r="AZ7" i="2"/>
  <c r="AZ84" i="2"/>
  <c r="AZ59" i="2"/>
  <c r="AZ24" i="2"/>
  <c r="AZ34" i="2"/>
  <c r="AZ2" i="2"/>
  <c r="AZ159" i="2"/>
  <c r="AZ121" i="2"/>
  <c r="D100" i="9"/>
  <c r="D96" i="9"/>
  <c r="D93" i="9"/>
  <c r="D86" i="9"/>
  <c r="D81" i="9"/>
  <c r="D61" i="9"/>
  <c r="D36" i="9"/>
  <c r="D26" i="9"/>
  <c r="D9" i="9"/>
  <c r="AK165" i="2" l="1"/>
  <c r="AK164" i="2"/>
  <c r="AK163" i="2"/>
  <c r="AK146" i="2"/>
  <c r="AK120" i="2"/>
  <c r="AK100" i="2"/>
  <c r="AK97" i="2"/>
  <c r="AK93" i="2"/>
  <c r="AK90" i="2"/>
  <c r="AK83" i="2"/>
  <c r="AK78" i="2"/>
  <c r="AK58" i="2"/>
  <c r="AK33" i="2"/>
  <c r="AK23" i="2"/>
  <c r="AK6" i="2"/>
  <c r="AO165" i="2"/>
  <c r="AO164" i="2"/>
  <c r="AO163" i="2"/>
  <c r="AO146" i="2"/>
  <c r="AO120" i="2"/>
  <c r="AO100" i="2"/>
  <c r="AO97" i="2"/>
  <c r="AO93" i="2"/>
  <c r="AO90" i="2"/>
  <c r="AO83" i="2"/>
  <c r="AO78" i="2"/>
  <c r="AO58" i="2"/>
  <c r="AO33" i="2"/>
  <c r="AO23" i="2"/>
  <c r="AO6" i="2"/>
  <c r="AK166" i="2" l="1"/>
  <c r="AK168" i="2" s="1"/>
  <c r="AK101" i="2"/>
  <c r="AO101" i="2"/>
  <c r="AO159" i="2" s="1"/>
  <c r="AO166" i="2"/>
  <c r="AO168" i="2" s="1"/>
  <c r="T120" i="2"/>
  <c r="T100" i="2"/>
  <c r="T97" i="2"/>
  <c r="T93" i="2"/>
  <c r="T90" i="2"/>
  <c r="T83" i="2"/>
  <c r="T78" i="2"/>
  <c r="T58" i="2"/>
  <c r="T33" i="2"/>
  <c r="T23" i="2"/>
  <c r="T6" i="2"/>
  <c r="V100" i="2"/>
  <c r="V97" i="2"/>
  <c r="V93" i="2"/>
  <c r="V90" i="2"/>
  <c r="V83" i="2"/>
  <c r="V78" i="2"/>
  <c r="V58" i="2"/>
  <c r="V33" i="2"/>
  <c r="V23" i="2"/>
  <c r="V6" i="2"/>
  <c r="AK170" i="2" l="1"/>
  <c r="AK169" i="2"/>
  <c r="AK159" i="2"/>
  <c r="AK121" i="2"/>
  <c r="AO121" i="2"/>
  <c r="AO169" i="2"/>
  <c r="AO170" i="2"/>
  <c r="V101" i="2"/>
  <c r="T101" i="2"/>
  <c r="T121" i="2" s="1"/>
  <c r="Y23" i="2"/>
  <c r="Y58" i="2"/>
  <c r="AK79" i="2" l="1"/>
  <c r="AO91" i="2"/>
  <c r="AO79" i="2"/>
  <c r="AK171" i="2"/>
  <c r="AK94" i="2"/>
  <c r="AK84" i="2"/>
  <c r="AK59" i="2"/>
  <c r="AK2" i="2"/>
  <c r="AK24" i="2"/>
  <c r="AK7" i="2"/>
  <c r="AK34" i="2"/>
  <c r="AK91" i="2"/>
  <c r="AO94" i="2"/>
  <c r="AO59" i="2"/>
  <c r="AO7" i="2"/>
  <c r="AO24" i="2"/>
  <c r="AO34" i="2"/>
  <c r="AO2" i="2"/>
  <c r="AO84" i="2"/>
  <c r="AO171" i="2"/>
  <c r="BS8" i="2" l="1"/>
  <c r="BS9" i="2"/>
  <c r="BS10" i="2"/>
  <c r="BS11" i="2"/>
  <c r="BS12" i="2"/>
  <c r="BS13" i="2"/>
  <c r="BS14" i="2"/>
  <c r="BS15" i="2"/>
  <c r="BS16" i="2"/>
  <c r="BS17" i="2"/>
  <c r="BS18" i="2"/>
  <c r="BS19" i="2"/>
  <c r="BS22" i="2"/>
  <c r="BS23" i="2" l="1"/>
  <c r="C102" i="9"/>
  <c r="C99" i="9"/>
  <c r="C95" i="9"/>
  <c r="C92" i="9"/>
  <c r="C85" i="9"/>
  <c r="C60" i="9"/>
  <c r="C35" i="9"/>
  <c r="C25" i="9"/>
  <c r="C8" i="9"/>
  <c r="AM164" i="2" l="1"/>
  <c r="AM163" i="2"/>
  <c r="AM146" i="2"/>
  <c r="AM120" i="2"/>
  <c r="AM100" i="2"/>
  <c r="AM97" i="2"/>
  <c r="AM93" i="2"/>
  <c r="AM90" i="2"/>
  <c r="AM83" i="2"/>
  <c r="AM78" i="2"/>
  <c r="AM58" i="2"/>
  <c r="AM33" i="2"/>
  <c r="AM23" i="2"/>
  <c r="BF58" i="2" l="1"/>
  <c r="BF33" i="2"/>
  <c r="BF23" i="2"/>
  <c r="BE78" i="2"/>
  <c r="BE33" i="2"/>
  <c r="BE6" i="2"/>
  <c r="AN97" i="2" l="1"/>
  <c r="F6" i="5" l="1"/>
  <c r="AF165" i="2" l="1"/>
  <c r="AF164" i="2"/>
  <c r="AF163" i="2"/>
  <c r="AF166" i="2" s="1"/>
  <c r="AF146" i="2"/>
  <c r="AF120" i="2"/>
  <c r="AF169" i="2" l="1"/>
  <c r="AF170" i="2"/>
  <c r="AF168" i="2"/>
  <c r="AF171" i="2" s="1"/>
  <c r="AF121" i="2" l="1"/>
  <c r="AF2" i="2"/>
  <c r="AF159" i="2"/>
  <c r="A77" i="9"/>
  <c r="F22" i="2" l="1"/>
  <c r="A51" i="9" l="1"/>
  <c r="BS49" i="2" l="1"/>
  <c r="B49" i="2" s="1"/>
  <c r="B51" i="9" s="1"/>
  <c r="W51" i="9" s="1"/>
  <c r="BM60" i="3" l="1"/>
  <c r="F51" i="9"/>
  <c r="BU49" i="2"/>
  <c r="D49" i="2"/>
  <c r="C49" i="2" s="1"/>
  <c r="E49" i="2" s="1"/>
  <c r="R146" i="2" l="1"/>
  <c r="R6" i="2"/>
  <c r="R23" i="2"/>
  <c r="R58" i="2"/>
  <c r="R78" i="2"/>
  <c r="R83" i="2"/>
  <c r="R90" i="2"/>
  <c r="R93" i="2"/>
  <c r="R97" i="2"/>
  <c r="R100" i="2"/>
  <c r="D51" i="9" l="1"/>
  <c r="R101" i="2"/>
  <c r="R159" i="2" l="1"/>
  <c r="U90" i="2"/>
  <c r="U93" i="2"/>
  <c r="U97" i="2"/>
  <c r="U100" i="2"/>
  <c r="U6" i="2"/>
  <c r="R34" i="2" l="1"/>
  <c r="R79" i="2"/>
  <c r="R24" i="2"/>
  <c r="R94" i="2"/>
  <c r="R59" i="2"/>
  <c r="R84" i="2"/>
  <c r="R2" i="2"/>
  <c r="R7" i="2"/>
  <c r="R91" i="2"/>
  <c r="U101" i="2"/>
  <c r="T165" i="2"/>
  <c r="T164" i="2"/>
  <c r="T163" i="2"/>
  <c r="T166" i="2" s="1"/>
  <c r="T146" i="2"/>
  <c r="U159" i="2" l="1"/>
  <c r="T169" i="2"/>
  <c r="T170" i="2"/>
  <c r="T168" i="2"/>
  <c r="T171" i="2" s="1"/>
  <c r="U84" i="2" l="1"/>
  <c r="U79" i="2"/>
  <c r="U34" i="2"/>
  <c r="U24" i="2"/>
  <c r="U59" i="2"/>
  <c r="U91" i="2"/>
  <c r="U2" i="2"/>
  <c r="U94" i="2"/>
  <c r="U7" i="2"/>
  <c r="T159" i="2"/>
  <c r="T79" i="2" l="1"/>
  <c r="T94" i="2"/>
  <c r="T84" i="2"/>
  <c r="T59" i="2"/>
  <c r="T24" i="2"/>
  <c r="T91" i="2"/>
  <c r="T34" i="2"/>
  <c r="T7" i="2"/>
  <c r="T2" i="2"/>
  <c r="S100" i="2"/>
  <c r="P100" i="2"/>
  <c r="S97" i="2"/>
  <c r="P97" i="2"/>
  <c r="S93" i="2"/>
  <c r="S90" i="2"/>
  <c r="S83" i="2"/>
  <c r="S78" i="2"/>
  <c r="S58" i="2"/>
  <c r="S33" i="2"/>
  <c r="S23" i="2"/>
  <c r="S6" i="2"/>
  <c r="P6" i="2"/>
  <c r="P101" i="2" l="1"/>
  <c r="S101" i="2"/>
  <c r="BB165" i="2"/>
  <c r="BB164" i="2"/>
  <c r="BB163" i="2"/>
  <c r="BB146" i="2"/>
  <c r="BB120" i="2"/>
  <c r="BB100" i="2"/>
  <c r="BB97" i="2"/>
  <c r="BB93" i="2"/>
  <c r="BB90" i="2"/>
  <c r="BB83" i="2"/>
  <c r="BB78" i="2"/>
  <c r="BB58" i="2"/>
  <c r="BB33" i="2"/>
  <c r="BB23" i="2"/>
  <c r="BB6" i="2"/>
  <c r="BF165" i="2"/>
  <c r="BF164" i="2"/>
  <c r="BF163" i="2"/>
  <c r="BF146" i="2"/>
  <c r="BF120" i="2"/>
  <c r="BF100" i="2"/>
  <c r="BF97" i="2"/>
  <c r="BF93" i="2"/>
  <c r="BF90" i="2"/>
  <c r="BF83" i="2"/>
  <c r="BF78" i="2"/>
  <c r="BB166" i="2" l="1"/>
  <c r="BB170" i="2" s="1"/>
  <c r="BB101" i="2"/>
  <c r="BF101" i="2"/>
  <c r="BF166" i="2"/>
  <c r="BF169" i="2" s="1"/>
  <c r="BE165" i="2"/>
  <c r="BE164" i="2"/>
  <c r="BE163" i="2"/>
  <c r="BE146" i="2"/>
  <c r="BE120" i="2"/>
  <c r="BE100" i="2"/>
  <c r="BE97" i="2"/>
  <c r="BE90" i="2"/>
  <c r="BE83" i="2"/>
  <c r="BE166" i="2" l="1"/>
  <c r="BE170" i="2" s="1"/>
  <c r="BB169" i="2"/>
  <c r="BB168" i="2"/>
  <c r="BB159" i="2"/>
  <c r="BB121" i="2"/>
  <c r="BF121" i="2"/>
  <c r="BF159" i="2"/>
  <c r="BF168" i="2"/>
  <c r="BF171" i="2" s="1"/>
  <c r="BF170" i="2"/>
  <c r="BE101" i="2"/>
  <c r="BB79" i="2" l="1"/>
  <c r="BF79" i="2"/>
  <c r="BF34" i="2"/>
  <c r="BF24" i="2"/>
  <c r="BF59" i="2"/>
  <c r="BF84" i="2"/>
  <c r="BB94" i="2"/>
  <c r="BB84" i="2"/>
  <c r="BB34" i="2"/>
  <c r="BB24" i="2"/>
  <c r="BB7" i="2"/>
  <c r="BB2" i="2"/>
  <c r="BB59" i="2"/>
  <c r="BF94" i="2"/>
  <c r="BF7" i="2"/>
  <c r="BF2" i="2"/>
  <c r="BE169" i="2"/>
  <c r="BE168" i="2"/>
  <c r="BB171" i="2"/>
  <c r="BE121" i="2"/>
  <c r="BE159" i="2"/>
  <c r="BE79" i="2" l="1"/>
  <c r="BE24" i="2"/>
  <c r="BE84" i="2"/>
  <c r="BE2" i="2"/>
  <c r="BE34" i="2"/>
  <c r="BE7" i="2"/>
  <c r="BE59" i="2"/>
  <c r="BE94" i="2"/>
  <c r="BE171" i="2"/>
  <c r="F41" i="2" l="1"/>
  <c r="S165" i="2" l="1"/>
  <c r="P165" i="2"/>
  <c r="S164" i="2"/>
  <c r="P164" i="2"/>
  <c r="S163" i="2"/>
  <c r="S166" i="2" s="1"/>
  <c r="P163" i="2"/>
  <c r="P166" i="2" s="1"/>
  <c r="S146" i="2"/>
  <c r="P146" i="2"/>
  <c r="S120" i="2"/>
  <c r="P120" i="2"/>
  <c r="P170" i="2" l="1"/>
  <c r="P169" i="2"/>
  <c r="S170" i="2"/>
  <c r="P159" i="2"/>
  <c r="S169" i="2"/>
  <c r="P168" i="2"/>
  <c r="P171" i="2" s="1"/>
  <c r="S168" i="2"/>
  <c r="S171" i="2" s="1"/>
  <c r="P121" i="2" l="1"/>
  <c r="S121" i="2"/>
  <c r="S159" i="2"/>
  <c r="P79" i="2" l="1"/>
  <c r="S79" i="2"/>
  <c r="S7" i="2"/>
  <c r="S59" i="2"/>
  <c r="S24" i="2"/>
  <c r="P7" i="2"/>
  <c r="S34" i="2"/>
  <c r="S91" i="2"/>
  <c r="S84" i="2"/>
  <c r="S94" i="2"/>
  <c r="P2" i="2"/>
  <c r="S2" i="2"/>
  <c r="AQ165" i="2"/>
  <c r="AP165" i="2"/>
  <c r="AN165" i="2"/>
  <c r="AJ165" i="2"/>
  <c r="AI165" i="2"/>
  <c r="AH165" i="2"/>
  <c r="AG165" i="2"/>
  <c r="AQ164" i="2"/>
  <c r="AP164" i="2"/>
  <c r="AN164" i="2"/>
  <c r="AJ164" i="2"/>
  <c r="AI164" i="2"/>
  <c r="AH164" i="2"/>
  <c r="AG164" i="2"/>
  <c r="AQ163" i="2"/>
  <c r="AQ166" i="2" s="1"/>
  <c r="AP163" i="2"/>
  <c r="AN163" i="2"/>
  <c r="AJ163" i="2"/>
  <c r="AJ166" i="2" s="1"/>
  <c r="AI163" i="2"/>
  <c r="AI166" i="2" s="1"/>
  <c r="AH163" i="2"/>
  <c r="AH166" i="2" s="1"/>
  <c r="AG163" i="2"/>
  <c r="AQ146" i="2"/>
  <c r="AP146" i="2"/>
  <c r="AN146" i="2"/>
  <c r="AI146" i="2"/>
  <c r="AH146" i="2"/>
  <c r="AG146" i="2"/>
  <c r="AQ120" i="2"/>
  <c r="AP120" i="2"/>
  <c r="AN120" i="2"/>
  <c r="AI120" i="2"/>
  <c r="AH120" i="2"/>
  <c r="AG120" i="2"/>
  <c r="AQ100" i="2"/>
  <c r="AP100" i="2"/>
  <c r="AN100" i="2"/>
  <c r="AI100" i="2"/>
  <c r="AH100" i="2"/>
  <c r="AG100" i="2"/>
  <c r="AQ97" i="2"/>
  <c r="AP97" i="2"/>
  <c r="AI97" i="2"/>
  <c r="AH97" i="2"/>
  <c r="AG97" i="2"/>
  <c r="AQ93" i="2"/>
  <c r="AP93" i="2"/>
  <c r="AN93" i="2"/>
  <c r="AI93" i="2"/>
  <c r="AH93" i="2"/>
  <c r="AG93" i="2"/>
  <c r="AQ90" i="2"/>
  <c r="AP90" i="2"/>
  <c r="AN90" i="2"/>
  <c r="AI90" i="2"/>
  <c r="AH90" i="2"/>
  <c r="AG90" i="2"/>
  <c r="AQ83" i="2"/>
  <c r="AP83" i="2"/>
  <c r="AN83" i="2"/>
  <c r="AI83" i="2"/>
  <c r="AH83" i="2"/>
  <c r="AG83" i="2"/>
  <c r="AQ78" i="2"/>
  <c r="AP78" i="2"/>
  <c r="AN78" i="2"/>
  <c r="AI78" i="2"/>
  <c r="AH78" i="2"/>
  <c r="AG78" i="2"/>
  <c r="AQ58" i="2"/>
  <c r="AP58" i="2"/>
  <c r="AN58" i="2"/>
  <c r="AI58" i="2"/>
  <c r="AH58" i="2"/>
  <c r="AG58" i="2"/>
  <c r="AQ33" i="2"/>
  <c r="AP33" i="2"/>
  <c r="AN33" i="2"/>
  <c r="AI33" i="2"/>
  <c r="AH33" i="2"/>
  <c r="AG33" i="2"/>
  <c r="AQ23" i="2"/>
  <c r="AP23" i="2"/>
  <c r="AN23" i="2"/>
  <c r="AI23" i="2"/>
  <c r="AH23" i="2"/>
  <c r="AG23" i="2"/>
  <c r="AQ6" i="2"/>
  <c r="AP6" i="2"/>
  <c r="AN6" i="2"/>
  <c r="AI6" i="2"/>
  <c r="AH6" i="2"/>
  <c r="AG6" i="2"/>
  <c r="AJ169" i="2" l="1"/>
  <c r="AJ170" i="2"/>
  <c r="AG166" i="2"/>
  <c r="AG168" i="2" s="1"/>
  <c r="AG171" i="2" s="1"/>
  <c r="AH169" i="2"/>
  <c r="AI170" i="2"/>
  <c r="AI169" i="2"/>
  <c r="AQ170" i="2"/>
  <c r="AQ169" i="2"/>
  <c r="AP166" i="2"/>
  <c r="AP169" i="2" s="1"/>
  <c r="AN166" i="2"/>
  <c r="AN168" i="2" s="1"/>
  <c r="AI101" i="2"/>
  <c r="AQ101" i="2"/>
  <c r="AQ91" i="2" s="1"/>
  <c r="AJ159" i="2"/>
  <c r="AG101" i="2"/>
  <c r="AN101" i="2"/>
  <c r="AH101" i="2"/>
  <c r="AH121" i="2" s="1"/>
  <c r="AP101" i="2"/>
  <c r="AP121" i="2" s="1"/>
  <c r="AH170" i="2"/>
  <c r="AH168" i="2"/>
  <c r="AH171" i="2" s="1"/>
  <c r="AI168" i="2"/>
  <c r="AI171" i="2" s="1"/>
  <c r="AQ168" i="2"/>
  <c r="AQ171" i="2" s="1"/>
  <c r="AJ168" i="2"/>
  <c r="AJ171" i="2" s="1"/>
  <c r="AQ79" i="2" l="1"/>
  <c r="AQ84" i="2"/>
  <c r="AQ159" i="2"/>
  <c r="AG169" i="2"/>
  <c r="AG170" i="2"/>
  <c r="AN169" i="2"/>
  <c r="AN170" i="2"/>
  <c r="AP170" i="2"/>
  <c r="AP168" i="2"/>
  <c r="AP159" i="2"/>
  <c r="AG121" i="2"/>
  <c r="AG159" i="2"/>
  <c r="AI121" i="2"/>
  <c r="AN121" i="2"/>
  <c r="AN159" i="2"/>
  <c r="AQ121" i="2"/>
  <c r="AH159" i="2"/>
  <c r="AI159" i="2"/>
  <c r="AJ79" i="2" l="1"/>
  <c r="AJ91" i="2"/>
  <c r="AJ59" i="2"/>
  <c r="AJ24" i="2"/>
  <c r="AJ94" i="2"/>
  <c r="AJ84" i="2"/>
  <c r="AJ7" i="2"/>
  <c r="AJ2" i="2"/>
  <c r="AJ34" i="2"/>
  <c r="AF101" i="3"/>
  <c r="AF97" i="3"/>
  <c r="AF98" i="3" s="1"/>
  <c r="AI79" i="2"/>
  <c r="AH79" i="2"/>
  <c r="AP79" i="2"/>
  <c r="AN79" i="2"/>
  <c r="AG79" i="2"/>
  <c r="AG7" i="2"/>
  <c r="AG2" i="2"/>
  <c r="AI7" i="2"/>
  <c r="AI2" i="2"/>
  <c r="AQ2" i="2"/>
  <c r="AQ7" i="2"/>
  <c r="AP2" i="2"/>
  <c r="AP7" i="2"/>
  <c r="AN2" i="2"/>
  <c r="AN7" i="2"/>
  <c r="AH2" i="2"/>
  <c r="AH7" i="2"/>
  <c r="AQ59" i="2"/>
  <c r="AQ94" i="2"/>
  <c r="AP171" i="2"/>
  <c r="AN171" i="2"/>
  <c r="AQ24" i="2"/>
  <c r="AQ34" i="2"/>
  <c r="AN94" i="2"/>
  <c r="AN84" i="2"/>
  <c r="AN91" i="2"/>
  <c r="AN34" i="2"/>
  <c r="AN24" i="2"/>
  <c r="AN59" i="2"/>
  <c r="AG94" i="2"/>
  <c r="AG84" i="2"/>
  <c r="AG91" i="2"/>
  <c r="AG34" i="2"/>
  <c r="AG24" i="2"/>
  <c r="AG59" i="2"/>
  <c r="AH59" i="2"/>
  <c r="AH24" i="2"/>
  <c r="AH91" i="2"/>
  <c r="AH94" i="2"/>
  <c r="AH34" i="2"/>
  <c r="AH84" i="2"/>
  <c r="AP94" i="2"/>
  <c r="AP91" i="2"/>
  <c r="AP59" i="2"/>
  <c r="AP24" i="2"/>
  <c r="AP84" i="2"/>
  <c r="AP34" i="2"/>
  <c r="AI91" i="2"/>
  <c r="AI84" i="2"/>
  <c r="AI59" i="2"/>
  <c r="AI94" i="2"/>
  <c r="AI34" i="2"/>
  <c r="AI24" i="2"/>
  <c r="BJ101" i="3" l="1"/>
  <c r="AF103" i="3"/>
  <c r="BB63" i="8"/>
  <c r="BD63" i="8" s="1"/>
  <c r="F63" i="8"/>
  <c r="D63" i="8"/>
  <c r="BB63" i="7"/>
  <c r="B63" i="7" s="1"/>
  <c r="BB63" i="6"/>
  <c r="BD63" i="6" s="1"/>
  <c r="BT55" i="2"/>
  <c r="BS55" i="2"/>
  <c r="B55" i="2" s="1"/>
  <c r="F55" i="2"/>
  <c r="AF111" i="3" l="1"/>
  <c r="BL101" i="3"/>
  <c r="BJ103" i="3"/>
  <c r="BJ111" i="3" s="1"/>
  <c r="B101" i="3"/>
  <c r="B63" i="8"/>
  <c r="E63" i="8" s="1"/>
  <c r="BU55" i="2"/>
  <c r="B57" i="9"/>
  <c r="BD63" i="7"/>
  <c r="D55" i="2"/>
  <c r="C55" i="2" s="1"/>
  <c r="E55" i="2" s="1"/>
  <c r="BJ68" i="3" l="1"/>
  <c r="BJ94" i="3"/>
  <c r="BJ17" i="3"/>
  <c r="BJ87" i="3"/>
  <c r="BJ33" i="3"/>
  <c r="BJ7" i="3"/>
  <c r="BJ104" i="3"/>
  <c r="BJ11" i="3"/>
  <c r="BJ6" i="3"/>
  <c r="BJ43" i="3"/>
  <c r="F101" i="3"/>
  <c r="B103" i="3"/>
  <c r="B111" i="3" s="1"/>
  <c r="AF7" i="3"/>
  <c r="AF6" i="3"/>
  <c r="F57" i="9"/>
  <c r="W57" i="9"/>
  <c r="BM65" i="3"/>
  <c r="AB15" i="6"/>
  <c r="AB31" i="6"/>
  <c r="AB41" i="6"/>
  <c r="AB65" i="6"/>
  <c r="AB85" i="6"/>
  <c r="AB92" i="6"/>
  <c r="AB97" i="6"/>
  <c r="AB102" i="6"/>
  <c r="AB106" i="6"/>
  <c r="AB109" i="6"/>
  <c r="B43" i="3" l="1"/>
  <c r="B104" i="3"/>
  <c r="B68" i="3"/>
  <c r="B11" i="3"/>
  <c r="B17" i="3"/>
  <c r="B94" i="3"/>
  <c r="B33" i="3"/>
  <c r="B87" i="3"/>
  <c r="AF87" i="3"/>
  <c r="AF17" i="3"/>
  <c r="AF4" i="3"/>
  <c r="AF33" i="3"/>
  <c r="AF68" i="3"/>
  <c r="AF11" i="3"/>
  <c r="AF3" i="3"/>
  <c r="AF104" i="3"/>
  <c r="AF43" i="3"/>
  <c r="AF94" i="3"/>
  <c r="AF99" i="3"/>
  <c r="BJ3" i="3"/>
  <c r="BJ4" i="3"/>
  <c r="D57" i="9"/>
  <c r="AB110" i="6"/>
  <c r="AB130" i="6" s="1"/>
  <c r="AB5" i="6" l="1"/>
  <c r="AB3" i="6" s="1"/>
  <c r="AB168" i="6"/>
  <c r="AD62" i="7"/>
  <c r="AD61" i="7"/>
  <c r="AD60" i="7"/>
  <c r="AD59" i="7"/>
  <c r="AD58" i="7"/>
  <c r="AD57" i="7"/>
  <c r="AD29" i="7"/>
  <c r="AD28" i="7"/>
  <c r="AD27" i="7"/>
  <c r="AD26" i="7"/>
  <c r="AD25" i="7"/>
  <c r="AD24" i="7"/>
  <c r="AB42" i="6" l="1"/>
  <c r="AB32" i="6"/>
  <c r="AB16" i="6"/>
  <c r="AB10" i="6"/>
  <c r="BS88" i="2"/>
  <c r="B88" i="2" s="1"/>
  <c r="B90" i="9" l="1"/>
  <c r="F90" i="9" l="1"/>
  <c r="W90" i="9"/>
  <c r="BT88" i="2"/>
  <c r="D88" i="2" l="1"/>
  <c r="C88" i="2" s="1"/>
  <c r="E88" i="2" s="1"/>
  <c r="BU88" i="2"/>
  <c r="T94" i="7"/>
  <c r="D90" i="9" l="1"/>
  <c r="O146" i="2"/>
  <c r="N146" i="2"/>
  <c r="M146" i="2"/>
  <c r="L146" i="2"/>
  <c r="K146" i="2"/>
  <c r="J146" i="2"/>
  <c r="I146" i="2"/>
  <c r="H146" i="2"/>
  <c r="G146" i="2"/>
  <c r="O120" i="2"/>
  <c r="N120" i="2"/>
  <c r="M120" i="2"/>
  <c r="L120" i="2"/>
  <c r="K120" i="2"/>
  <c r="J120" i="2"/>
  <c r="I120" i="2"/>
  <c r="H120" i="2"/>
  <c r="G120" i="2"/>
  <c r="O100" i="2"/>
  <c r="N100" i="2"/>
  <c r="L100" i="2"/>
  <c r="K100" i="2"/>
  <c r="I100" i="2"/>
  <c r="G100" i="2"/>
  <c r="O97" i="2"/>
  <c r="N97" i="2"/>
  <c r="L97" i="2"/>
  <c r="K97" i="2"/>
  <c r="I97" i="2"/>
  <c r="G97" i="2"/>
  <c r="O93" i="2"/>
  <c r="N93" i="2"/>
  <c r="L93" i="2"/>
  <c r="K93" i="2"/>
  <c r="I93" i="2"/>
  <c r="G93" i="2"/>
  <c r="O90" i="2"/>
  <c r="N90" i="2"/>
  <c r="L90" i="2"/>
  <c r="K90" i="2"/>
  <c r="I90" i="2"/>
  <c r="G90" i="2"/>
  <c r="O83" i="2"/>
  <c r="N83" i="2"/>
  <c r="L83" i="2"/>
  <c r="K83" i="2"/>
  <c r="I83" i="2"/>
  <c r="G83" i="2"/>
  <c r="O78" i="2"/>
  <c r="N78" i="2"/>
  <c r="L78" i="2"/>
  <c r="K78" i="2"/>
  <c r="I78" i="2"/>
  <c r="G78" i="2"/>
  <c r="O58" i="2"/>
  <c r="N58" i="2"/>
  <c r="L58" i="2"/>
  <c r="K58" i="2"/>
  <c r="I58" i="2"/>
  <c r="G58" i="2"/>
  <c r="O33" i="2"/>
  <c r="N33" i="2"/>
  <c r="L33" i="2"/>
  <c r="K33" i="2"/>
  <c r="I33" i="2"/>
  <c r="G33" i="2"/>
  <c r="O23" i="2"/>
  <c r="N23" i="2"/>
  <c r="L23" i="2"/>
  <c r="K23" i="2"/>
  <c r="I23" i="2"/>
  <c r="G23" i="2"/>
  <c r="O6" i="2"/>
  <c r="N6" i="2"/>
  <c r="L6" i="2"/>
  <c r="K6" i="2"/>
  <c r="I6" i="2"/>
  <c r="I101" i="2" l="1"/>
  <c r="H101" i="2"/>
  <c r="L101" i="2"/>
  <c r="N101" i="2"/>
  <c r="K101" i="2"/>
  <c r="O101" i="2"/>
  <c r="X23" i="2"/>
  <c r="X6" i="2"/>
  <c r="X58" i="2"/>
  <c r="X33" i="2"/>
  <c r="O159" i="2" l="1"/>
  <c r="M159" i="2"/>
  <c r="N121" i="2"/>
  <c r="J121" i="2"/>
  <c r="H34" i="2"/>
  <c r="K159" i="2"/>
  <c r="I121" i="2"/>
  <c r="I159" i="2"/>
  <c r="K121" i="2"/>
  <c r="L121" i="2"/>
  <c r="H159" i="2"/>
  <c r="H121" i="2"/>
  <c r="M121" i="2"/>
  <c r="N159" i="2"/>
  <c r="O121" i="2"/>
  <c r="L159" i="2"/>
  <c r="J159" i="2"/>
  <c r="X101" i="2"/>
  <c r="W93" i="2"/>
  <c r="W90" i="2"/>
  <c r="H7" i="2" l="1"/>
  <c r="H94" i="2"/>
  <c r="H79" i="2"/>
  <c r="H59" i="2"/>
  <c r="H84" i="2"/>
  <c r="H24" i="2"/>
  <c r="H91" i="2"/>
  <c r="M94" i="2"/>
  <c r="M59" i="2"/>
  <c r="M24" i="2"/>
  <c r="M34" i="2"/>
  <c r="M84" i="2"/>
  <c r="M91" i="2"/>
  <c r="M7" i="2"/>
  <c r="M79" i="2"/>
  <c r="J79" i="2"/>
  <c r="J7" i="2"/>
  <c r="J94" i="2"/>
  <c r="J59" i="2"/>
  <c r="J91" i="2"/>
  <c r="J34" i="2"/>
  <c r="J84" i="2"/>
  <c r="J24" i="2"/>
  <c r="O79" i="2"/>
  <c r="N79" i="2"/>
  <c r="K79" i="2"/>
  <c r="I2" i="2"/>
  <c r="I79" i="2"/>
  <c r="L2" i="2"/>
  <c r="L79" i="2"/>
  <c r="I24" i="2"/>
  <c r="I84" i="2"/>
  <c r="L59" i="2"/>
  <c r="L7" i="2"/>
  <c r="L34" i="2"/>
  <c r="L24" i="2"/>
  <c r="L94" i="2"/>
  <c r="L84" i="2"/>
  <c r="L91" i="2"/>
  <c r="I34" i="2"/>
  <c r="I91" i="2"/>
  <c r="I7" i="2"/>
  <c r="I94" i="2"/>
  <c r="I59" i="2"/>
  <c r="H2" i="2"/>
  <c r="O7" i="2"/>
  <c r="O2" i="2"/>
  <c r="J2" i="2"/>
  <c r="N7" i="2"/>
  <c r="N2" i="2"/>
  <c r="M2" i="2"/>
  <c r="K7" i="2"/>
  <c r="K2" i="2"/>
  <c r="K94" i="2"/>
  <c r="K34" i="2"/>
  <c r="K24" i="2"/>
  <c r="K84" i="2"/>
  <c r="K59" i="2"/>
  <c r="K91" i="2"/>
  <c r="O24" i="2"/>
  <c r="O94" i="2"/>
  <c r="O34" i="2"/>
  <c r="O91" i="2"/>
  <c r="O84" i="2"/>
  <c r="O59" i="2"/>
  <c r="N24" i="2"/>
  <c r="N34" i="2"/>
  <c r="N94" i="2"/>
  <c r="N84" i="2"/>
  <c r="N59" i="2"/>
  <c r="N91" i="2"/>
  <c r="X7" i="2" l="1"/>
  <c r="X79" i="2"/>
  <c r="X2" i="2"/>
  <c r="AC55" i="7"/>
  <c r="AH55" i="7"/>
  <c r="AG55" i="7"/>
  <c r="AE55" i="7"/>
  <c r="AB55" i="7"/>
  <c r="AA55" i="7"/>
  <c r="AC54" i="7"/>
  <c r="AC58" i="7"/>
  <c r="AC57" i="7"/>
  <c r="AC56" i="7"/>
  <c r="AC53" i="7"/>
  <c r="AC52" i="7"/>
  <c r="AU12" i="7" l="1"/>
  <c r="H99" i="9" l="1"/>
  <c r="H95" i="9"/>
  <c r="H92" i="9"/>
  <c r="H85" i="9"/>
  <c r="H80" i="9"/>
  <c r="H60" i="9"/>
  <c r="H25" i="9"/>
  <c r="K17" i="7"/>
  <c r="BT82" i="2"/>
  <c r="BT81" i="2"/>
  <c r="BT54" i="2"/>
  <c r="BT52" i="2"/>
  <c r="BT46" i="2"/>
  <c r="BT45" i="2"/>
  <c r="BT43" i="2"/>
  <c r="BT42" i="2"/>
  <c r="BT41" i="2"/>
  <c r="BT40" i="2"/>
  <c r="BT39" i="2"/>
  <c r="BT38" i="2"/>
  <c r="BT37" i="2"/>
  <c r="BT35" i="2"/>
  <c r="D35" i="2" s="1"/>
  <c r="BT31" i="2"/>
  <c r="BT30" i="2"/>
  <c r="BT29" i="2"/>
  <c r="BT26" i="2"/>
  <c r="BT25" i="2"/>
  <c r="BT18" i="2"/>
  <c r="BT15" i="2"/>
  <c r="BT14" i="2"/>
  <c r="BT12" i="2"/>
  <c r="BT11" i="2"/>
  <c r="BT9" i="2"/>
  <c r="BT8" i="2"/>
  <c r="D8" i="2" s="1"/>
  <c r="BT4" i="2"/>
  <c r="BT3" i="2"/>
  <c r="D3" i="2" s="1"/>
  <c r="C3" i="2" s="1"/>
  <c r="D5" i="9" s="1"/>
  <c r="C8" i="2" l="1"/>
  <c r="D10" i="9" s="1"/>
  <c r="C35" i="2"/>
  <c r="D37" i="9" s="1"/>
  <c r="D4" i="2"/>
  <c r="C4" i="2" s="1"/>
  <c r="H103" i="9"/>
  <c r="AW146" i="2"/>
  <c r="AV146" i="2"/>
  <c r="AT146" i="2"/>
  <c r="AW120" i="2"/>
  <c r="AV120" i="2"/>
  <c r="AT120" i="2"/>
  <c r="AW100" i="2"/>
  <c r="AV100" i="2"/>
  <c r="AT100" i="2"/>
  <c r="AW97" i="2"/>
  <c r="AV97" i="2"/>
  <c r="AT97" i="2"/>
  <c r="AW93" i="2"/>
  <c r="AV93" i="2"/>
  <c r="AW90" i="2"/>
  <c r="AV90" i="2"/>
  <c r="AW83" i="2"/>
  <c r="AV83" i="2"/>
  <c r="AW78" i="2"/>
  <c r="AV78" i="2"/>
  <c r="AW58" i="2"/>
  <c r="AV58" i="2"/>
  <c r="AW33" i="2"/>
  <c r="AV33" i="2"/>
  <c r="AW23" i="2"/>
  <c r="AV23" i="2"/>
  <c r="AW6" i="2"/>
  <c r="AV6" i="2"/>
  <c r="Y31" i="6"/>
  <c r="Y15" i="6"/>
  <c r="Y6" i="6" s="1"/>
  <c r="Y5" i="6"/>
  <c r="Y3" i="6" s="1"/>
  <c r="D6" i="9" l="1"/>
  <c r="AW101" i="2"/>
  <c r="AV101" i="2"/>
  <c r="AT101" i="2"/>
  <c r="AW121" i="2" l="1"/>
  <c r="AW159" i="2"/>
  <c r="AT159" i="2"/>
  <c r="AT121" i="2"/>
  <c r="AV121" i="2"/>
  <c r="AV159" i="2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J17" i="7"/>
  <c r="I17" i="7"/>
  <c r="H17" i="7"/>
  <c r="G17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BA12" i="7"/>
  <c r="AZ12" i="7"/>
  <c r="AY12" i="7"/>
  <c r="AX12" i="7"/>
  <c r="AW12" i="7"/>
  <c r="AV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AD23" i="7"/>
  <c r="AT24" i="2" l="1"/>
  <c r="AT59" i="2"/>
  <c r="AT34" i="2"/>
  <c r="AT84" i="2"/>
  <c r="AT7" i="2"/>
  <c r="AT79" i="2"/>
  <c r="AT94" i="2"/>
  <c r="AV79" i="2"/>
  <c r="AV84" i="2"/>
  <c r="O35" i="7"/>
  <c r="O41" i="7" s="1"/>
  <c r="AE35" i="7"/>
  <c r="AE41" i="7" s="1"/>
  <c r="AU35" i="7"/>
  <c r="AU41" i="7" s="1"/>
  <c r="S35" i="7"/>
  <c r="S41" i="7" s="1"/>
  <c r="AI35" i="7"/>
  <c r="AI41" i="7" s="1"/>
  <c r="AY35" i="7"/>
  <c r="AY41" i="7" s="1"/>
  <c r="G35" i="7"/>
  <c r="G41" i="7" s="1"/>
  <c r="W35" i="7"/>
  <c r="W41" i="7" s="1"/>
  <c r="AM35" i="7"/>
  <c r="AM41" i="7" s="1"/>
  <c r="K35" i="7"/>
  <c r="K41" i="7" s="1"/>
  <c r="AA35" i="7"/>
  <c r="AA41" i="7" s="1"/>
  <c r="AQ35" i="7"/>
  <c r="AQ41" i="7" s="1"/>
  <c r="H35" i="7"/>
  <c r="H41" i="7" s="1"/>
  <c r="L35" i="7"/>
  <c r="L41" i="7" s="1"/>
  <c r="P35" i="7"/>
  <c r="P41" i="7" s="1"/>
  <c r="T35" i="7"/>
  <c r="T41" i="7" s="1"/>
  <c r="X35" i="7"/>
  <c r="X41" i="7" s="1"/>
  <c r="AB35" i="7"/>
  <c r="AB41" i="7" s="1"/>
  <c r="AF35" i="7"/>
  <c r="AF41" i="7" s="1"/>
  <c r="AJ35" i="7"/>
  <c r="AJ41" i="7" s="1"/>
  <c r="AN35" i="7"/>
  <c r="AN41" i="7" s="1"/>
  <c r="AR35" i="7"/>
  <c r="AR41" i="7" s="1"/>
  <c r="AV35" i="7"/>
  <c r="AV41" i="7" s="1"/>
  <c r="AZ35" i="7"/>
  <c r="AZ41" i="7" s="1"/>
  <c r="I35" i="7"/>
  <c r="I41" i="7" s="1"/>
  <c r="M35" i="7"/>
  <c r="M41" i="7" s="1"/>
  <c r="Q35" i="7"/>
  <c r="Q41" i="7" s="1"/>
  <c r="U35" i="7"/>
  <c r="U41" i="7" s="1"/>
  <c r="Y35" i="7"/>
  <c r="Y41" i="7" s="1"/>
  <c r="AC35" i="7"/>
  <c r="AC41" i="7" s="1"/>
  <c r="AG35" i="7"/>
  <c r="AG41" i="7" s="1"/>
  <c r="AK35" i="7"/>
  <c r="AK41" i="7" s="1"/>
  <c r="AO35" i="7"/>
  <c r="AO41" i="7" s="1"/>
  <c r="AS35" i="7"/>
  <c r="AS41" i="7" s="1"/>
  <c r="AW35" i="7"/>
  <c r="AW41" i="7" s="1"/>
  <c r="BA35" i="7"/>
  <c r="BA41" i="7" s="1"/>
  <c r="J35" i="7"/>
  <c r="J41" i="7" s="1"/>
  <c r="N35" i="7"/>
  <c r="N41" i="7" s="1"/>
  <c r="R35" i="7"/>
  <c r="R41" i="7" s="1"/>
  <c r="V35" i="7"/>
  <c r="V41" i="7" s="1"/>
  <c r="Z35" i="7"/>
  <c r="Z41" i="7" s="1"/>
  <c r="AD35" i="7"/>
  <c r="AD41" i="7" s="1"/>
  <c r="AH35" i="7"/>
  <c r="AH41" i="7" s="1"/>
  <c r="AL35" i="7"/>
  <c r="AL41" i="7" s="1"/>
  <c r="AP35" i="7"/>
  <c r="AP41" i="7" s="1"/>
  <c r="AT35" i="7"/>
  <c r="AT41" i="7" s="1"/>
  <c r="AX35" i="7"/>
  <c r="AX41" i="7" s="1"/>
  <c r="P23" i="7"/>
  <c r="AW23" i="7"/>
  <c r="J23" i="7"/>
  <c r="AI23" i="7"/>
  <c r="X23" i="7"/>
  <c r="AO23" i="7"/>
  <c r="R23" i="7"/>
  <c r="AQ23" i="7"/>
  <c r="AY23" i="7"/>
  <c r="L23" i="7"/>
  <c r="AB23" i="7"/>
  <c r="AS23" i="7"/>
  <c r="H23" i="7"/>
  <c r="AG23" i="7"/>
  <c r="Z23" i="7"/>
  <c r="T23" i="7"/>
  <c r="AK23" i="7"/>
  <c r="BA23" i="7"/>
  <c r="N23" i="7"/>
  <c r="V23" i="7"/>
  <c r="AE23" i="7"/>
  <c r="AM23" i="7"/>
  <c r="AU23" i="7"/>
  <c r="G23" i="7"/>
  <c r="K23" i="7"/>
  <c r="O23" i="7"/>
  <c r="S23" i="7"/>
  <c r="W23" i="7"/>
  <c r="AA23" i="7"/>
  <c r="AF23" i="7"/>
  <c r="AJ23" i="7"/>
  <c r="AN23" i="7"/>
  <c r="AR23" i="7"/>
  <c r="AV23" i="7"/>
  <c r="AZ23" i="7"/>
  <c r="I23" i="7"/>
  <c r="M23" i="7"/>
  <c r="Q23" i="7"/>
  <c r="U23" i="7"/>
  <c r="Y23" i="7"/>
  <c r="AC23" i="7"/>
  <c r="AH23" i="7"/>
  <c r="AL23" i="7"/>
  <c r="AP23" i="7"/>
  <c r="AT23" i="7"/>
  <c r="AX23" i="7"/>
  <c r="AV2" i="2"/>
  <c r="AV7" i="2"/>
  <c r="AT2" i="2"/>
  <c r="AV94" i="2"/>
  <c r="AV59" i="2"/>
  <c r="BB27" i="7"/>
  <c r="BB26" i="7"/>
  <c r="BB25" i="7"/>
  <c r="BB22" i="7"/>
  <c r="BB20" i="7"/>
  <c r="BD174" i="7"/>
  <c r="S171" i="7"/>
  <c r="BB166" i="7"/>
  <c r="B166" i="7" s="1"/>
  <c r="D166" i="7"/>
  <c r="BB165" i="7"/>
  <c r="B165" i="7" s="1"/>
  <c r="D165" i="7"/>
  <c r="BB163" i="7"/>
  <c r="B163" i="7" s="1"/>
  <c r="D163" i="7"/>
  <c r="BB162" i="7"/>
  <c r="B162" i="7" s="1"/>
  <c r="D162" i="7"/>
  <c r="BB161" i="7"/>
  <c r="B161" i="7" s="1"/>
  <c r="D161" i="7"/>
  <c r="BB160" i="7"/>
  <c r="B160" i="7" s="1"/>
  <c r="D160" i="7"/>
  <c r="BB159" i="7"/>
  <c r="BB158" i="7"/>
  <c r="B158" i="7" s="1"/>
  <c r="D158" i="7"/>
  <c r="BB157" i="7"/>
  <c r="B157" i="7" s="1"/>
  <c r="D157" i="7"/>
  <c r="BB156" i="7"/>
  <c r="B156" i="7" s="1"/>
  <c r="D156" i="7"/>
  <c r="BC154" i="7"/>
  <c r="BA154" i="7"/>
  <c r="AZ154" i="7"/>
  <c r="AY154" i="7"/>
  <c r="AX154" i="7"/>
  <c r="AV154" i="7"/>
  <c r="AU154" i="7"/>
  <c r="AT154" i="7"/>
  <c r="AS154" i="7"/>
  <c r="AQ154" i="7"/>
  <c r="AP154" i="7"/>
  <c r="AO154" i="7"/>
  <c r="AN154" i="7"/>
  <c r="AM154" i="7"/>
  <c r="AL154" i="7"/>
  <c r="AK154" i="7"/>
  <c r="AJ154" i="7"/>
  <c r="AI154" i="7"/>
  <c r="AH154" i="7"/>
  <c r="AF154" i="7"/>
  <c r="AD154" i="7"/>
  <c r="AC154" i="7"/>
  <c r="AA154" i="7"/>
  <c r="Z154" i="7"/>
  <c r="Y154" i="7"/>
  <c r="X154" i="7"/>
  <c r="W154" i="7"/>
  <c r="V154" i="7"/>
  <c r="U154" i="7"/>
  <c r="T154" i="7"/>
  <c r="S154" i="7"/>
  <c r="R154" i="7"/>
  <c r="Q154" i="7"/>
  <c r="P154" i="7"/>
  <c r="O154" i="7"/>
  <c r="N154" i="7"/>
  <c r="M154" i="7"/>
  <c r="L154" i="7"/>
  <c r="K154" i="7"/>
  <c r="J154" i="7"/>
  <c r="I154" i="7"/>
  <c r="H154" i="7"/>
  <c r="G154" i="7"/>
  <c r="BB153" i="7"/>
  <c r="D153" i="7"/>
  <c r="D152" i="7"/>
  <c r="B152" i="7"/>
  <c r="BB151" i="7"/>
  <c r="BD151" i="7" s="1"/>
  <c r="D151" i="7"/>
  <c r="BB150" i="7"/>
  <c r="D150" i="7"/>
  <c r="BB149" i="7"/>
  <c r="B149" i="7" s="1"/>
  <c r="D149" i="7"/>
  <c r="BB148" i="7"/>
  <c r="D148" i="7"/>
  <c r="BB147" i="7"/>
  <c r="B147" i="7" s="1"/>
  <c r="D147" i="7"/>
  <c r="BB146" i="7"/>
  <c r="D146" i="7"/>
  <c r="BB145" i="7"/>
  <c r="D145" i="7"/>
  <c r="BB144" i="7"/>
  <c r="D144" i="7"/>
  <c r="BB143" i="7"/>
  <c r="BD143" i="7" s="1"/>
  <c r="D143" i="7"/>
  <c r="BB142" i="7"/>
  <c r="D142" i="7"/>
  <c r="BB141" i="7"/>
  <c r="BD141" i="7" s="1"/>
  <c r="D141" i="7"/>
  <c r="BB140" i="7"/>
  <c r="D140" i="7"/>
  <c r="BB139" i="7"/>
  <c r="BD139" i="7" s="1"/>
  <c r="D139" i="7"/>
  <c r="BB138" i="7"/>
  <c r="D138" i="7"/>
  <c r="BB137" i="7"/>
  <c r="BD137" i="7" s="1"/>
  <c r="D137" i="7"/>
  <c r="BB136" i="7"/>
  <c r="B136" i="7" s="1"/>
  <c r="D136" i="7"/>
  <c r="BB135" i="7"/>
  <c r="BD135" i="7" s="1"/>
  <c r="D135" i="7"/>
  <c r="BB134" i="7"/>
  <c r="BD134" i="7" s="1"/>
  <c r="D134" i="7"/>
  <c r="BB133" i="7"/>
  <c r="D133" i="7"/>
  <c r="BB132" i="7"/>
  <c r="BD132" i="7" s="1"/>
  <c r="D132" i="7"/>
  <c r="BB131" i="7"/>
  <c r="B131" i="7" s="1"/>
  <c r="D131" i="7"/>
  <c r="BD128" i="7"/>
  <c r="BC128" i="7"/>
  <c r="BA128" i="7"/>
  <c r="AZ128" i="7"/>
  <c r="AY128" i="7"/>
  <c r="AX128" i="7"/>
  <c r="AV128" i="7"/>
  <c r="AU128" i="7"/>
  <c r="AT128" i="7"/>
  <c r="AQ128" i="7"/>
  <c r="AP128" i="7"/>
  <c r="AO128" i="7"/>
  <c r="AN128" i="7"/>
  <c r="AM128" i="7"/>
  <c r="AL128" i="7"/>
  <c r="AK128" i="7"/>
  <c r="AJ128" i="7"/>
  <c r="AI128" i="7"/>
  <c r="AH128" i="7"/>
  <c r="AF128" i="7"/>
  <c r="AD128" i="7"/>
  <c r="AC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G128" i="7"/>
  <c r="E128" i="7"/>
  <c r="BB127" i="7"/>
  <c r="B127" i="7" s="1"/>
  <c r="D127" i="7"/>
  <c r="BB126" i="7"/>
  <c r="B126" i="7" s="1"/>
  <c r="D126" i="7"/>
  <c r="BB125" i="7"/>
  <c r="B125" i="7" s="1"/>
  <c r="D125" i="7"/>
  <c r="BB124" i="7"/>
  <c r="B124" i="7" s="1"/>
  <c r="D124" i="7"/>
  <c r="BB123" i="7"/>
  <c r="B123" i="7" s="1"/>
  <c r="D123" i="7"/>
  <c r="BB122" i="7"/>
  <c r="B122" i="7" s="1"/>
  <c r="D122" i="7"/>
  <c r="BB121" i="7"/>
  <c r="B121" i="7" s="1"/>
  <c r="D121" i="7"/>
  <c r="BB120" i="7"/>
  <c r="B120" i="7" s="1"/>
  <c r="D120" i="7"/>
  <c r="BB119" i="7"/>
  <c r="B119" i="7" s="1"/>
  <c r="D119" i="7"/>
  <c r="BB118" i="7"/>
  <c r="B118" i="7" s="1"/>
  <c r="D118" i="7"/>
  <c r="BB117" i="7"/>
  <c r="B117" i="7" s="1"/>
  <c r="D117" i="7"/>
  <c r="BB116" i="7"/>
  <c r="B116" i="7" s="1"/>
  <c r="D116" i="7"/>
  <c r="BB115" i="7"/>
  <c r="B115" i="7" s="1"/>
  <c r="D115" i="7"/>
  <c r="BB114" i="7"/>
  <c r="B114" i="7" s="1"/>
  <c r="D114" i="7"/>
  <c r="BB113" i="7"/>
  <c r="B113" i="7" s="1"/>
  <c r="D113" i="7"/>
  <c r="BB112" i="7"/>
  <c r="B112" i="7" s="1"/>
  <c r="D112" i="7"/>
  <c r="BB111" i="7"/>
  <c r="B111" i="7" s="1"/>
  <c r="D111" i="7"/>
  <c r="BC108" i="7"/>
  <c r="D107" i="7"/>
  <c r="BC105" i="7"/>
  <c r="D104" i="7"/>
  <c r="D103" i="7"/>
  <c r="BC101" i="7"/>
  <c r="D100" i="7"/>
  <c r="D99" i="7"/>
  <c r="D98" i="7"/>
  <c r="BC96" i="7"/>
  <c r="D95" i="7"/>
  <c r="D93" i="7"/>
  <c r="BC91" i="7"/>
  <c r="D90" i="7"/>
  <c r="D89" i="7"/>
  <c r="D88" i="7"/>
  <c r="D87" i="7"/>
  <c r="D86" i="7"/>
  <c r="BC84" i="7"/>
  <c r="D83" i="7"/>
  <c r="D82" i="7"/>
  <c r="D81" i="7"/>
  <c r="BB80" i="7"/>
  <c r="D80" i="7"/>
  <c r="D79" i="7"/>
  <c r="D78" i="7"/>
  <c r="D77" i="7"/>
  <c r="A77" i="7"/>
  <c r="BB76" i="7"/>
  <c r="D76" i="7"/>
  <c r="BB75" i="7"/>
  <c r="D75" i="7"/>
  <c r="BB74" i="7"/>
  <c r="D74" i="7"/>
  <c r="BB73" i="7"/>
  <c r="D73" i="7"/>
  <c r="BB72" i="7"/>
  <c r="D72" i="7"/>
  <c r="BB71" i="7"/>
  <c r="D71" i="7"/>
  <c r="BB70" i="7"/>
  <c r="D70" i="7"/>
  <c r="BB69" i="7"/>
  <c r="D69" i="7"/>
  <c r="BB68" i="7"/>
  <c r="D68" i="7"/>
  <c r="BB67" i="7"/>
  <c r="D67" i="7"/>
  <c r="BC65" i="7"/>
  <c r="BB64" i="7"/>
  <c r="D64" i="7"/>
  <c r="BB62" i="7"/>
  <c r="D62" i="7"/>
  <c r="BB61" i="7"/>
  <c r="D61" i="7"/>
  <c r="BB60" i="7"/>
  <c r="D60" i="7"/>
  <c r="BB59" i="7"/>
  <c r="D59" i="7"/>
  <c r="BB58" i="7"/>
  <c r="D58" i="7"/>
  <c r="BB57" i="7"/>
  <c r="D57" i="7"/>
  <c r="BB56" i="7"/>
  <c r="D56" i="7"/>
  <c r="BB55" i="7"/>
  <c r="D55" i="7"/>
  <c r="BB54" i="7"/>
  <c r="D54" i="7"/>
  <c r="BB53" i="7"/>
  <c r="D53" i="7"/>
  <c r="BB52" i="7"/>
  <c r="D52" i="7"/>
  <c r="BB51" i="7"/>
  <c r="D51" i="7"/>
  <c r="BB50" i="7"/>
  <c r="D50" i="7"/>
  <c r="D49" i="7"/>
  <c r="BB48" i="7"/>
  <c r="D48" i="7"/>
  <c r="BB47" i="7"/>
  <c r="D47" i="7"/>
  <c r="BB46" i="7"/>
  <c r="D46" i="7"/>
  <c r="BB45" i="7"/>
  <c r="D45" i="7"/>
  <c r="BB44" i="7"/>
  <c r="D44" i="7"/>
  <c r="BB43" i="7"/>
  <c r="D43" i="7"/>
  <c r="BC41" i="7"/>
  <c r="BB40" i="7"/>
  <c r="D40" i="7"/>
  <c r="BB39" i="7"/>
  <c r="D39" i="7"/>
  <c r="BB38" i="7"/>
  <c r="D38" i="7"/>
  <c r="BB37" i="7"/>
  <c r="D37" i="7"/>
  <c r="BB36" i="7"/>
  <c r="D36" i="7"/>
  <c r="D35" i="7"/>
  <c r="BB34" i="7"/>
  <c r="D34" i="7"/>
  <c r="BB33" i="7"/>
  <c r="D33" i="7"/>
  <c r="BC31" i="7"/>
  <c r="D30" i="7"/>
  <c r="D29" i="7"/>
  <c r="D28" i="7"/>
  <c r="D27" i="7"/>
  <c r="D26" i="7"/>
  <c r="D25" i="7"/>
  <c r="BB24" i="7"/>
  <c r="D24" i="7"/>
  <c r="D23" i="7"/>
  <c r="D22" i="7"/>
  <c r="BB21" i="7"/>
  <c r="D21" i="7"/>
  <c r="D20" i="7"/>
  <c r="BB19" i="7"/>
  <c r="D19" i="7"/>
  <c r="D18" i="7"/>
  <c r="D17" i="7"/>
  <c r="BC15" i="7"/>
  <c r="D14" i="7"/>
  <c r="D13" i="7"/>
  <c r="D12" i="7"/>
  <c r="D11" i="7"/>
  <c r="BD175" i="6"/>
  <c r="BA174" i="6"/>
  <c r="AZ174" i="6"/>
  <c r="AY174" i="6"/>
  <c r="AX174" i="6"/>
  <c r="AV174" i="6"/>
  <c r="AU174" i="6"/>
  <c r="AT174" i="6"/>
  <c r="AS174" i="6"/>
  <c r="AR174" i="6"/>
  <c r="AQ174" i="6"/>
  <c r="AP174" i="6"/>
  <c r="AO174" i="6"/>
  <c r="AN174" i="6"/>
  <c r="AM174" i="6"/>
  <c r="AL174" i="6"/>
  <c r="AK174" i="6"/>
  <c r="AJ174" i="6"/>
  <c r="AI174" i="6"/>
  <c r="AH174" i="6"/>
  <c r="AF174" i="6"/>
  <c r="AD174" i="6"/>
  <c r="AC174" i="6"/>
  <c r="AA174" i="6"/>
  <c r="Z174" i="6"/>
  <c r="X174" i="6"/>
  <c r="W174" i="6"/>
  <c r="V174" i="6"/>
  <c r="U174" i="6"/>
  <c r="T174" i="6"/>
  <c r="S174" i="6"/>
  <c r="R174" i="6"/>
  <c r="Q174" i="6"/>
  <c r="P174" i="6"/>
  <c r="O174" i="6"/>
  <c r="N174" i="6"/>
  <c r="M174" i="6"/>
  <c r="L174" i="6"/>
  <c r="K174" i="6"/>
  <c r="J174" i="6"/>
  <c r="I174" i="6"/>
  <c r="H174" i="6"/>
  <c r="G174" i="6"/>
  <c r="BA173" i="6"/>
  <c r="AZ173" i="6"/>
  <c r="AY173" i="6"/>
  <c r="AX173" i="6"/>
  <c r="AV173" i="6"/>
  <c r="AU173" i="6"/>
  <c r="AT173" i="6"/>
  <c r="AS173" i="6"/>
  <c r="AR173" i="6"/>
  <c r="AQ173" i="6"/>
  <c r="AP173" i="6"/>
  <c r="AO173" i="6"/>
  <c r="AN173" i="6"/>
  <c r="AM173" i="6"/>
  <c r="AL173" i="6"/>
  <c r="AK173" i="6"/>
  <c r="AJ173" i="6"/>
  <c r="AI173" i="6"/>
  <c r="AH173" i="6"/>
  <c r="AF173" i="6"/>
  <c r="AD173" i="6"/>
  <c r="AC173" i="6"/>
  <c r="AA173" i="6"/>
  <c r="Z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I173" i="6"/>
  <c r="H173" i="6"/>
  <c r="G173" i="6"/>
  <c r="BA172" i="6"/>
  <c r="BA175" i="6" s="1"/>
  <c r="AZ172" i="6"/>
  <c r="AY172" i="6"/>
  <c r="AX172" i="6"/>
  <c r="AV172" i="6"/>
  <c r="AU172" i="6"/>
  <c r="AT172" i="6"/>
  <c r="AT175" i="6" s="1"/>
  <c r="AS172" i="6"/>
  <c r="AR172" i="6"/>
  <c r="AR175" i="6" s="1"/>
  <c r="AQ172" i="6"/>
  <c r="AQ175" i="6" s="1"/>
  <c r="AQ177" i="6" s="1"/>
  <c r="AQ180" i="6" s="1"/>
  <c r="AP172" i="6"/>
  <c r="AO172" i="6"/>
  <c r="AN172" i="6"/>
  <c r="AM172" i="6"/>
  <c r="AL172" i="6"/>
  <c r="AK172" i="6"/>
  <c r="AJ172" i="6"/>
  <c r="AI172" i="6"/>
  <c r="AH172" i="6"/>
  <c r="AH175" i="6" s="1"/>
  <c r="AF172" i="6"/>
  <c r="AD172" i="6"/>
  <c r="AC172" i="6"/>
  <c r="AA172" i="6"/>
  <c r="Z172" i="6"/>
  <c r="X172" i="6"/>
  <c r="X175" i="6" s="1"/>
  <c r="W172" i="6"/>
  <c r="V172" i="6"/>
  <c r="U172" i="6"/>
  <c r="T172" i="6"/>
  <c r="S172" i="6"/>
  <c r="R172" i="6"/>
  <c r="Q172" i="6"/>
  <c r="P172" i="6"/>
  <c r="O172" i="6"/>
  <c r="O175" i="6" s="1"/>
  <c r="N172" i="6"/>
  <c r="M172" i="6"/>
  <c r="M175" i="6" s="1"/>
  <c r="L172" i="6"/>
  <c r="L175" i="6" s="1"/>
  <c r="L177" i="6" s="1"/>
  <c r="L180" i="6" s="1"/>
  <c r="K172" i="6"/>
  <c r="J172" i="6"/>
  <c r="I172" i="6"/>
  <c r="I175" i="6" s="1"/>
  <c r="H172" i="6"/>
  <c r="H175" i="6" s="1"/>
  <c r="H177" i="6" s="1"/>
  <c r="H180" i="6" s="1"/>
  <c r="G172" i="6"/>
  <c r="BB167" i="6"/>
  <c r="B167" i="6" s="1"/>
  <c r="D167" i="6"/>
  <c r="BB166" i="6"/>
  <c r="B166" i="6" s="1"/>
  <c r="D166" i="6"/>
  <c r="BB164" i="6"/>
  <c r="B164" i="6" s="1"/>
  <c r="D164" i="6"/>
  <c r="BB163" i="6"/>
  <c r="B163" i="6" s="1"/>
  <c r="D163" i="6"/>
  <c r="BB162" i="6"/>
  <c r="B162" i="6" s="1"/>
  <c r="D162" i="6"/>
  <c r="BB161" i="6"/>
  <c r="B161" i="6" s="1"/>
  <c r="D161" i="6"/>
  <c r="BB160" i="6"/>
  <c r="BB159" i="6"/>
  <c r="B159" i="6" s="1"/>
  <c r="D159" i="6"/>
  <c r="BB158" i="6"/>
  <c r="B158" i="6" s="1"/>
  <c r="D158" i="6"/>
  <c r="BB157" i="6"/>
  <c r="B157" i="6" s="1"/>
  <c r="D157" i="6"/>
  <c r="BC155" i="6"/>
  <c r="BA155" i="6"/>
  <c r="AZ155" i="6"/>
  <c r="AY155" i="6"/>
  <c r="AX155" i="6"/>
  <c r="AV155" i="6"/>
  <c r="AU155" i="6"/>
  <c r="AT155" i="6"/>
  <c r="AS155" i="6"/>
  <c r="AQ155" i="6"/>
  <c r="AP155" i="6"/>
  <c r="AO155" i="6"/>
  <c r="AN155" i="6"/>
  <c r="AM155" i="6"/>
  <c r="AL155" i="6"/>
  <c r="AK155" i="6"/>
  <c r="AJ155" i="6"/>
  <c r="AI155" i="6"/>
  <c r="AH155" i="6"/>
  <c r="AF155" i="6"/>
  <c r="AD155" i="6"/>
  <c r="AC155" i="6"/>
  <c r="AA155" i="6"/>
  <c r="Z155" i="6"/>
  <c r="X155" i="6"/>
  <c r="W155" i="6"/>
  <c r="V155" i="6"/>
  <c r="U155" i="6"/>
  <c r="T155" i="6"/>
  <c r="S155" i="6"/>
  <c r="R155" i="6"/>
  <c r="Q155" i="6"/>
  <c r="P155" i="6"/>
  <c r="O155" i="6"/>
  <c r="N155" i="6"/>
  <c r="M155" i="6"/>
  <c r="L155" i="6"/>
  <c r="K155" i="6"/>
  <c r="J155" i="6"/>
  <c r="I155" i="6"/>
  <c r="H155" i="6"/>
  <c r="G155" i="6"/>
  <c r="BB154" i="6"/>
  <c r="D154" i="6"/>
  <c r="D153" i="6"/>
  <c r="B153" i="6"/>
  <c r="BB152" i="6"/>
  <c r="D152" i="6"/>
  <c r="BB151" i="6"/>
  <c r="D151" i="6"/>
  <c r="BB150" i="6"/>
  <c r="B150" i="6" s="1"/>
  <c r="D150" i="6"/>
  <c r="BB149" i="6"/>
  <c r="D149" i="6"/>
  <c r="BB148" i="6"/>
  <c r="D148" i="6"/>
  <c r="BB147" i="6"/>
  <c r="D147" i="6"/>
  <c r="BB146" i="6"/>
  <c r="D146" i="6"/>
  <c r="BB145" i="6"/>
  <c r="D145" i="6"/>
  <c r="BB144" i="6"/>
  <c r="B144" i="6" s="1"/>
  <c r="D144" i="6"/>
  <c r="BB143" i="6"/>
  <c r="D143" i="6"/>
  <c r="BB142" i="6"/>
  <c r="BD142" i="6" s="1"/>
  <c r="D142" i="6"/>
  <c r="BB141" i="6"/>
  <c r="D141" i="6"/>
  <c r="BB140" i="6"/>
  <c r="B140" i="6" s="1"/>
  <c r="D140" i="6"/>
  <c r="BB139" i="6"/>
  <c r="D139" i="6"/>
  <c r="BB138" i="6"/>
  <c r="BD138" i="6" s="1"/>
  <c r="D138" i="6"/>
  <c r="BB137" i="6"/>
  <c r="BD137" i="6" s="1"/>
  <c r="D137" i="6"/>
  <c r="BB136" i="6"/>
  <c r="BD136" i="6" s="1"/>
  <c r="D136" i="6"/>
  <c r="BB135" i="6"/>
  <c r="BD135" i="6" s="1"/>
  <c r="D135" i="6"/>
  <c r="BB134" i="6"/>
  <c r="D134" i="6"/>
  <c r="BB133" i="6"/>
  <c r="D133" i="6"/>
  <c r="BB132" i="6"/>
  <c r="B132" i="6" s="1"/>
  <c r="D132" i="6"/>
  <c r="BD129" i="6"/>
  <c r="BC129" i="6"/>
  <c r="BA129" i="6"/>
  <c r="AZ129" i="6"/>
  <c r="AY129" i="6"/>
  <c r="AX129" i="6"/>
  <c r="AV129" i="6"/>
  <c r="AU129" i="6"/>
  <c r="AT129" i="6"/>
  <c r="AQ129" i="6"/>
  <c r="AP129" i="6"/>
  <c r="AO129" i="6"/>
  <c r="AN129" i="6"/>
  <c r="AM129" i="6"/>
  <c r="AL129" i="6"/>
  <c r="AK129" i="6"/>
  <c r="AJ129" i="6"/>
  <c r="AI129" i="6"/>
  <c r="AH129" i="6"/>
  <c r="AF129" i="6"/>
  <c r="AD129" i="6"/>
  <c r="AC129" i="6"/>
  <c r="AA129" i="6"/>
  <c r="Z129" i="6"/>
  <c r="X129" i="6"/>
  <c r="W129" i="6"/>
  <c r="V129" i="6"/>
  <c r="U129" i="6"/>
  <c r="T129" i="6"/>
  <c r="S129" i="6"/>
  <c r="R129" i="6"/>
  <c r="Q129" i="6"/>
  <c r="P129" i="6"/>
  <c r="O129" i="6"/>
  <c r="N129" i="6"/>
  <c r="M129" i="6"/>
  <c r="L129" i="6"/>
  <c r="K129" i="6"/>
  <c r="J129" i="6"/>
  <c r="I129" i="6"/>
  <c r="H129" i="6"/>
  <c r="G129" i="6"/>
  <c r="E129" i="6"/>
  <c r="BB128" i="6"/>
  <c r="B128" i="6" s="1"/>
  <c r="D128" i="6"/>
  <c r="BB127" i="6"/>
  <c r="B127" i="6" s="1"/>
  <c r="D127" i="6"/>
  <c r="BB126" i="6"/>
  <c r="B126" i="6" s="1"/>
  <c r="D126" i="6"/>
  <c r="BB125" i="6"/>
  <c r="B125" i="6" s="1"/>
  <c r="D125" i="6"/>
  <c r="BB124" i="6"/>
  <c r="B124" i="6" s="1"/>
  <c r="D124" i="6"/>
  <c r="BB123" i="6"/>
  <c r="B123" i="6" s="1"/>
  <c r="D123" i="6"/>
  <c r="BB122" i="6"/>
  <c r="B122" i="6" s="1"/>
  <c r="D122" i="6"/>
  <c r="BB121" i="6"/>
  <c r="B121" i="6" s="1"/>
  <c r="D121" i="6"/>
  <c r="BB120" i="6"/>
  <c r="B120" i="6" s="1"/>
  <c r="D120" i="6"/>
  <c r="BB119" i="6"/>
  <c r="B119" i="6" s="1"/>
  <c r="D119" i="6"/>
  <c r="BB118" i="6"/>
  <c r="B118" i="6" s="1"/>
  <c r="D118" i="6"/>
  <c r="BB117" i="6"/>
  <c r="B117" i="6" s="1"/>
  <c r="D117" i="6"/>
  <c r="BB116" i="6"/>
  <c r="B116" i="6" s="1"/>
  <c r="D116" i="6"/>
  <c r="BB115" i="6"/>
  <c r="B115" i="6" s="1"/>
  <c r="D115" i="6"/>
  <c r="BB114" i="6"/>
  <c r="B114" i="6" s="1"/>
  <c r="D114" i="6"/>
  <c r="BB113" i="6"/>
  <c r="B113" i="6" s="1"/>
  <c r="D113" i="6"/>
  <c r="BB112" i="6"/>
  <c r="B112" i="6" s="1"/>
  <c r="D112" i="6"/>
  <c r="BC109" i="6"/>
  <c r="BA109" i="6"/>
  <c r="AZ109" i="6"/>
  <c r="AY109" i="6"/>
  <c r="AX109" i="6"/>
  <c r="AW109" i="6"/>
  <c r="AV109" i="6"/>
  <c r="AU109" i="6"/>
  <c r="AT109" i="6"/>
  <c r="AO109" i="6"/>
  <c r="AN109" i="6"/>
  <c r="AM109" i="6"/>
  <c r="AL109" i="6"/>
  <c r="AK109" i="6"/>
  <c r="AJ109" i="6"/>
  <c r="AI109" i="6"/>
  <c r="AH109" i="6"/>
  <c r="AG109" i="6"/>
  <c r="AF109" i="6"/>
  <c r="AD109" i="6"/>
  <c r="AC109" i="6"/>
  <c r="AA109" i="6"/>
  <c r="Z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BB108" i="6"/>
  <c r="D108" i="6"/>
  <c r="BC106" i="6"/>
  <c r="BA106" i="6"/>
  <c r="AZ106" i="6"/>
  <c r="AY106" i="6"/>
  <c r="AX106" i="6"/>
  <c r="AW106" i="6"/>
  <c r="AV106" i="6"/>
  <c r="AU106" i="6"/>
  <c r="AT106" i="6"/>
  <c r="AS106" i="6"/>
  <c r="AQ106" i="6"/>
  <c r="AP106" i="6"/>
  <c r="AO106" i="6"/>
  <c r="AN106" i="6"/>
  <c r="AM106" i="6"/>
  <c r="AL106" i="6"/>
  <c r="AK106" i="6"/>
  <c r="AJ106" i="6"/>
  <c r="AI106" i="6"/>
  <c r="AG106" i="6"/>
  <c r="AE106" i="6"/>
  <c r="AD106" i="6"/>
  <c r="AA106" i="6"/>
  <c r="Z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BB105" i="6"/>
  <c r="BD105" i="6" s="1"/>
  <c r="D105" i="6"/>
  <c r="BB104" i="6"/>
  <c r="D104" i="6"/>
  <c r="BC102" i="6"/>
  <c r="BA102" i="6"/>
  <c r="AZ102" i="6"/>
  <c r="AY102" i="6"/>
  <c r="AX102" i="6"/>
  <c r="AW102" i="6"/>
  <c r="AV102" i="6"/>
  <c r="AU102" i="6"/>
  <c r="AT102" i="6"/>
  <c r="AO102" i="6"/>
  <c r="AN102" i="6"/>
  <c r="AM102" i="6"/>
  <c r="AL102" i="6"/>
  <c r="AK102" i="6"/>
  <c r="AJ102" i="6"/>
  <c r="AI102" i="6"/>
  <c r="AG102" i="6"/>
  <c r="AE102" i="6"/>
  <c r="AD102" i="6"/>
  <c r="AA102" i="6"/>
  <c r="Z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BB101" i="6"/>
  <c r="B101" i="6" s="1"/>
  <c r="D101" i="6"/>
  <c r="BB100" i="6"/>
  <c r="D100" i="6"/>
  <c r="BB99" i="6"/>
  <c r="BD99" i="6" s="1"/>
  <c r="D99" i="6"/>
  <c r="BC97" i="6"/>
  <c r="BA97" i="6"/>
  <c r="AZ97" i="6"/>
  <c r="AY97" i="6"/>
  <c r="AX97" i="6"/>
  <c r="AW97" i="6"/>
  <c r="AV97" i="6"/>
  <c r="AU97" i="6"/>
  <c r="AT97" i="6"/>
  <c r="AO97" i="6"/>
  <c r="AN97" i="6"/>
  <c r="AM97" i="6"/>
  <c r="AL97" i="6"/>
  <c r="AK97" i="6"/>
  <c r="AJ97" i="6"/>
  <c r="AI97" i="6"/>
  <c r="AG97" i="6"/>
  <c r="AE97" i="6"/>
  <c r="AD97" i="6"/>
  <c r="AA97" i="6"/>
  <c r="Z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BB96" i="6"/>
  <c r="D96" i="6"/>
  <c r="BB94" i="6"/>
  <c r="BD94" i="6" s="1"/>
  <c r="D94" i="6"/>
  <c r="BC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G92" i="6"/>
  <c r="AE92" i="6"/>
  <c r="AD92" i="6"/>
  <c r="AA92" i="6"/>
  <c r="Z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BB91" i="6"/>
  <c r="BD91" i="6" s="1"/>
  <c r="D91" i="6"/>
  <c r="BB90" i="6"/>
  <c r="B90" i="6" s="1"/>
  <c r="D90" i="6"/>
  <c r="BB89" i="6"/>
  <c r="B89" i="6" s="1"/>
  <c r="C89" i="6" s="1"/>
  <c r="D89" i="6"/>
  <c r="BB88" i="6"/>
  <c r="D88" i="6"/>
  <c r="BB87" i="6"/>
  <c r="B87" i="6" s="1"/>
  <c r="D87" i="6"/>
  <c r="AJ86" i="6"/>
  <c r="BC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G85" i="6"/>
  <c r="AE85" i="6"/>
  <c r="AA85" i="6"/>
  <c r="Z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BB84" i="6"/>
  <c r="B84" i="6" s="1"/>
  <c r="C84" i="6" s="1"/>
  <c r="D84" i="6"/>
  <c r="BB82" i="6"/>
  <c r="BD82" i="6" s="1"/>
  <c r="D82" i="6"/>
  <c r="BB81" i="6"/>
  <c r="D81" i="6"/>
  <c r="BB80" i="6"/>
  <c r="BD80" i="6" s="1"/>
  <c r="D80" i="6"/>
  <c r="BB79" i="6"/>
  <c r="B79" i="6" s="1"/>
  <c r="C79" i="6" s="1"/>
  <c r="D79" i="6"/>
  <c r="BB78" i="6"/>
  <c r="BD78" i="6" s="1"/>
  <c r="D78" i="6"/>
  <c r="BB77" i="6"/>
  <c r="B77" i="6" s="1"/>
  <c r="C77" i="6" s="1"/>
  <c r="D77" i="6"/>
  <c r="A77" i="6"/>
  <c r="BB76" i="6"/>
  <c r="B76" i="6" s="1"/>
  <c r="C76" i="6" s="1"/>
  <c r="D76" i="6"/>
  <c r="BB75" i="6"/>
  <c r="D75" i="6"/>
  <c r="BB74" i="6"/>
  <c r="D74" i="6"/>
  <c r="BB73" i="6"/>
  <c r="D73" i="6"/>
  <c r="BB72" i="6"/>
  <c r="B72" i="6" s="1"/>
  <c r="C72" i="6" s="1"/>
  <c r="D72" i="6"/>
  <c r="BB71" i="6"/>
  <c r="BD71" i="6" s="1"/>
  <c r="D71" i="6"/>
  <c r="BB70" i="6"/>
  <c r="B70" i="6" s="1"/>
  <c r="C70" i="6" s="1"/>
  <c r="D70" i="6"/>
  <c r="BB69" i="6"/>
  <c r="BD69" i="6" s="1"/>
  <c r="D69" i="6"/>
  <c r="BB68" i="6"/>
  <c r="B68" i="6" s="1"/>
  <c r="C68" i="6" s="1"/>
  <c r="D68" i="6"/>
  <c r="BB67" i="6"/>
  <c r="D67" i="6"/>
  <c r="BC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J42" i="6" s="1"/>
  <c r="AI65" i="6"/>
  <c r="AG65" i="6"/>
  <c r="AE65" i="6"/>
  <c r="AA65" i="6"/>
  <c r="Z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BB64" i="6"/>
  <c r="BD64" i="6" s="1"/>
  <c r="D64" i="6"/>
  <c r="BB62" i="6"/>
  <c r="B62" i="6" s="1"/>
  <c r="D62" i="6"/>
  <c r="BB61" i="6"/>
  <c r="B61" i="6" s="1"/>
  <c r="C61" i="6" s="1"/>
  <c r="D61" i="6"/>
  <c r="BB60" i="6"/>
  <c r="D60" i="6"/>
  <c r="BB59" i="6"/>
  <c r="BD59" i="6" s="1"/>
  <c r="D59" i="6"/>
  <c r="BB58" i="6"/>
  <c r="D58" i="6"/>
  <c r="BB57" i="6"/>
  <c r="D57" i="6"/>
  <c r="BB56" i="6"/>
  <c r="B56" i="6" s="1"/>
  <c r="C56" i="6" s="1"/>
  <c r="D56" i="6"/>
  <c r="BB55" i="6"/>
  <c r="D55" i="6"/>
  <c r="BB54" i="6"/>
  <c r="BD54" i="6" s="1"/>
  <c r="D54" i="6"/>
  <c r="BB53" i="6"/>
  <c r="B53" i="6" s="1"/>
  <c r="C53" i="6" s="1"/>
  <c r="D53" i="6"/>
  <c r="BB52" i="6"/>
  <c r="BD52" i="6" s="1"/>
  <c r="D52" i="6"/>
  <c r="BB51" i="6"/>
  <c r="BD51" i="6" s="1"/>
  <c r="D51" i="6"/>
  <c r="BB50" i="6"/>
  <c r="BD50" i="6" s="1"/>
  <c r="D50" i="6"/>
  <c r="BB49" i="6"/>
  <c r="BD49" i="6" s="1"/>
  <c r="D49" i="6"/>
  <c r="BB48" i="6"/>
  <c r="BD48" i="6" s="1"/>
  <c r="D48" i="6"/>
  <c r="BB47" i="6"/>
  <c r="BD47" i="6" s="1"/>
  <c r="D47" i="6"/>
  <c r="BB46" i="6"/>
  <c r="BD46" i="6" s="1"/>
  <c r="D46" i="6"/>
  <c r="BB45" i="6"/>
  <c r="BD45" i="6" s="1"/>
  <c r="D45" i="6"/>
  <c r="BB44" i="6"/>
  <c r="D44" i="6"/>
  <c r="BB43" i="6"/>
  <c r="B43" i="6" s="1"/>
  <c r="D43" i="6"/>
  <c r="BC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J32" i="6" s="1"/>
  <c r="AI41" i="6"/>
  <c r="AG41" i="6"/>
  <c r="AE41" i="6"/>
  <c r="AA41" i="6"/>
  <c r="Z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BB40" i="6"/>
  <c r="B40" i="6" s="1"/>
  <c r="C40" i="6" s="1"/>
  <c r="D40" i="6"/>
  <c r="BB39" i="6"/>
  <c r="B39" i="6" s="1"/>
  <c r="D39" i="6"/>
  <c r="BB38" i="6"/>
  <c r="B38" i="6" s="1"/>
  <c r="D38" i="6"/>
  <c r="BB37" i="6"/>
  <c r="B37" i="6" s="1"/>
  <c r="D37" i="6"/>
  <c r="BB36" i="6"/>
  <c r="D36" i="6"/>
  <c r="BB35" i="6"/>
  <c r="D35" i="6"/>
  <c r="BB34" i="6"/>
  <c r="B34" i="6" s="1"/>
  <c r="D34" i="6"/>
  <c r="BB33" i="6"/>
  <c r="BD33" i="6" s="1"/>
  <c r="D33" i="6"/>
  <c r="BC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J16" i="6" s="1"/>
  <c r="AI31" i="6"/>
  <c r="AG31" i="6"/>
  <c r="AE31" i="6"/>
  <c r="AA31" i="6"/>
  <c r="Z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BB30" i="6"/>
  <c r="BD30" i="6" s="1"/>
  <c r="D30" i="6"/>
  <c r="BB29" i="6"/>
  <c r="BD29" i="6" s="1"/>
  <c r="D29" i="6"/>
  <c r="BB28" i="6"/>
  <c r="BD28" i="6" s="1"/>
  <c r="D28" i="6"/>
  <c r="BB27" i="6"/>
  <c r="BD27" i="6" s="1"/>
  <c r="D27" i="6"/>
  <c r="BB26" i="6"/>
  <c r="D26" i="6"/>
  <c r="BB25" i="6"/>
  <c r="D25" i="6"/>
  <c r="BB24" i="6"/>
  <c r="BD24" i="6" s="1"/>
  <c r="D24" i="6"/>
  <c r="BB23" i="6"/>
  <c r="D23" i="6"/>
  <c r="BB22" i="6"/>
  <c r="BD22" i="6" s="1"/>
  <c r="D22" i="6"/>
  <c r="BB21" i="6"/>
  <c r="BD21" i="6" s="1"/>
  <c r="D21" i="6"/>
  <c r="BB20" i="6"/>
  <c r="BD20" i="6" s="1"/>
  <c r="D20" i="6"/>
  <c r="BB19" i="6"/>
  <c r="BD19" i="6" s="1"/>
  <c r="D19" i="6"/>
  <c r="BB18" i="6"/>
  <c r="D18" i="6"/>
  <c r="BB17" i="6"/>
  <c r="D17" i="6"/>
  <c r="BC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G15" i="6"/>
  <c r="AE15" i="6"/>
  <c r="AA15" i="6"/>
  <c r="Z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BB14" i="6"/>
  <c r="D14" i="6"/>
  <c r="BB13" i="6"/>
  <c r="D13" i="6"/>
  <c r="BB12" i="6"/>
  <c r="B12" i="6" s="1"/>
  <c r="D12" i="6"/>
  <c r="BB11" i="6"/>
  <c r="BD11" i="6" s="1"/>
  <c r="D11" i="6"/>
  <c r="AJ3" i="6"/>
  <c r="AD30" i="7" l="1"/>
  <c r="BA30" i="7"/>
  <c r="AW30" i="7"/>
  <c r="AS30" i="7"/>
  <c r="AO30" i="7"/>
  <c r="AK30" i="7"/>
  <c r="AG30" i="7"/>
  <c r="AB30" i="7"/>
  <c r="X30" i="7"/>
  <c r="T30" i="7"/>
  <c r="P30" i="7"/>
  <c r="L30" i="7"/>
  <c r="H30" i="7"/>
  <c r="AZ30" i="7"/>
  <c r="AR30" i="7"/>
  <c r="AN30" i="7"/>
  <c r="AF30" i="7"/>
  <c r="W30" i="7"/>
  <c r="S30" i="7"/>
  <c r="K30" i="7"/>
  <c r="G30" i="7"/>
  <c r="AU30" i="7"/>
  <c r="AM30" i="7"/>
  <c r="AE30" i="7"/>
  <c r="V30" i="7"/>
  <c r="J30" i="7"/>
  <c r="AV30" i="7"/>
  <c r="AJ30" i="7"/>
  <c r="AA30" i="7"/>
  <c r="O30" i="7"/>
  <c r="AY30" i="7"/>
  <c r="AI30" i="7"/>
  <c r="R30" i="7"/>
  <c r="AX30" i="7"/>
  <c r="AT30" i="7"/>
  <c r="AP30" i="7"/>
  <c r="AL30" i="7"/>
  <c r="AH30" i="7"/>
  <c r="AC30" i="7"/>
  <c r="Y30" i="7"/>
  <c r="U30" i="7"/>
  <c r="Q30" i="7"/>
  <c r="M30" i="7"/>
  <c r="I30" i="7"/>
  <c r="AQ30" i="7"/>
  <c r="Z30" i="7"/>
  <c r="N30" i="7"/>
  <c r="BB35" i="7"/>
  <c r="X82" i="7"/>
  <c r="AY49" i="7"/>
  <c r="AY65" i="7" s="1"/>
  <c r="AU49" i="7"/>
  <c r="AU65" i="7" s="1"/>
  <c r="AQ49" i="7"/>
  <c r="AQ65" i="7" s="1"/>
  <c r="AM49" i="7"/>
  <c r="AM65" i="7" s="1"/>
  <c r="AI49" i="7"/>
  <c r="AI65" i="7" s="1"/>
  <c r="AE49" i="7"/>
  <c r="AE65" i="7" s="1"/>
  <c r="AA49" i="7"/>
  <c r="AA65" i="7" s="1"/>
  <c r="W49" i="7"/>
  <c r="W65" i="7" s="1"/>
  <c r="S49" i="7"/>
  <c r="S65" i="7" s="1"/>
  <c r="O49" i="7"/>
  <c r="O65" i="7" s="1"/>
  <c r="K49" i="7"/>
  <c r="K65" i="7" s="1"/>
  <c r="G49" i="7"/>
  <c r="AS49" i="7"/>
  <c r="AS65" i="7" s="1"/>
  <c r="AG49" i="7"/>
  <c r="AG65" i="7" s="1"/>
  <c r="U49" i="7"/>
  <c r="U65" i="7" s="1"/>
  <c r="I49" i="7"/>
  <c r="I65" i="7" s="1"/>
  <c r="AV49" i="7"/>
  <c r="AV65" i="7" s="1"/>
  <c r="AN49" i="7"/>
  <c r="AN65" i="7" s="1"/>
  <c r="T49" i="7"/>
  <c r="T65" i="7" s="1"/>
  <c r="P49" i="7"/>
  <c r="P65" i="7" s="1"/>
  <c r="AX49" i="7"/>
  <c r="AX65" i="7" s="1"/>
  <c r="AT49" i="7"/>
  <c r="AT65" i="7" s="1"/>
  <c r="AP49" i="7"/>
  <c r="AP65" i="7" s="1"/>
  <c r="AL49" i="7"/>
  <c r="AL65" i="7" s="1"/>
  <c r="AH49" i="7"/>
  <c r="AH65" i="7" s="1"/>
  <c r="AD49" i="7"/>
  <c r="AD65" i="7" s="1"/>
  <c r="Z49" i="7"/>
  <c r="Z65" i="7" s="1"/>
  <c r="V49" i="7"/>
  <c r="V65" i="7" s="1"/>
  <c r="R49" i="7"/>
  <c r="R65" i="7" s="1"/>
  <c r="N49" i="7"/>
  <c r="N65" i="7" s="1"/>
  <c r="J49" i="7"/>
  <c r="J65" i="7" s="1"/>
  <c r="BA49" i="7"/>
  <c r="BA65" i="7" s="1"/>
  <c r="AO49" i="7"/>
  <c r="AO65" i="7" s="1"/>
  <c r="AC49" i="7"/>
  <c r="AC65" i="7" s="1"/>
  <c r="Q49" i="7"/>
  <c r="Q65" i="7" s="1"/>
  <c r="AZ49" i="7"/>
  <c r="AZ65" i="7" s="1"/>
  <c r="AF49" i="7"/>
  <c r="AF65" i="7" s="1"/>
  <c r="X49" i="7"/>
  <c r="X65" i="7" s="1"/>
  <c r="L49" i="7"/>
  <c r="L65" i="7" s="1"/>
  <c r="AW49" i="7"/>
  <c r="AW65" i="7" s="1"/>
  <c r="AK49" i="7"/>
  <c r="AK65" i="7" s="1"/>
  <c r="Y49" i="7"/>
  <c r="Y65" i="7" s="1"/>
  <c r="M49" i="7"/>
  <c r="M65" i="7" s="1"/>
  <c r="AR49" i="7"/>
  <c r="AR65" i="7" s="1"/>
  <c r="AJ49" i="7"/>
  <c r="AJ65" i="7" s="1"/>
  <c r="AB49" i="7"/>
  <c r="AB65" i="7" s="1"/>
  <c r="H49" i="7"/>
  <c r="H65" i="7" s="1"/>
  <c r="BB23" i="7"/>
  <c r="D96" i="7"/>
  <c r="B139" i="7"/>
  <c r="E139" i="7" s="1"/>
  <c r="P13" i="7"/>
  <c r="G13" i="7"/>
  <c r="AI82" i="7"/>
  <c r="AI88" i="7"/>
  <c r="AW13" i="7"/>
  <c r="AL89" i="7"/>
  <c r="S79" i="7"/>
  <c r="AS87" i="7"/>
  <c r="AI93" i="7"/>
  <c r="K77" i="7"/>
  <c r="AP13" i="7"/>
  <c r="AU79" i="7"/>
  <c r="T83" i="7"/>
  <c r="AI90" i="7"/>
  <c r="Z78" i="7"/>
  <c r="AR79" i="7"/>
  <c r="AM82" i="7"/>
  <c r="AP98" i="7"/>
  <c r="G107" i="7"/>
  <c r="G108" i="7" s="1"/>
  <c r="AY78" i="7"/>
  <c r="J13" i="7"/>
  <c r="AC81" i="7"/>
  <c r="I86" i="7"/>
  <c r="AT98" i="7"/>
  <c r="T81" i="7"/>
  <c r="R83" i="7"/>
  <c r="I88" i="7"/>
  <c r="Q98" i="7"/>
  <c r="AV13" i="7"/>
  <c r="AH13" i="7"/>
  <c r="I82" i="7"/>
  <c r="R87" i="7"/>
  <c r="Q13" i="7"/>
  <c r="AX83" i="7"/>
  <c r="AM88" i="7"/>
  <c r="AJ99" i="7"/>
  <c r="B132" i="7"/>
  <c r="E132" i="7" s="1"/>
  <c r="D164" i="7"/>
  <c r="B151" i="7"/>
  <c r="E151" i="7" s="1"/>
  <c r="B159" i="7"/>
  <c r="D159" i="7"/>
  <c r="AX77" i="7"/>
  <c r="AN77" i="7"/>
  <c r="BD147" i="7"/>
  <c r="E149" i="7"/>
  <c r="AB77" i="7"/>
  <c r="Z77" i="7"/>
  <c r="AY13" i="7"/>
  <c r="AT13" i="7"/>
  <c r="AU107" i="7"/>
  <c r="AU108" i="7" s="1"/>
  <c r="AE107" i="7"/>
  <c r="O107" i="7"/>
  <c r="O108" i="7" s="1"/>
  <c r="AT104" i="7"/>
  <c r="AD104" i="7"/>
  <c r="N104" i="7"/>
  <c r="AS103" i="7"/>
  <c r="AC103" i="7"/>
  <c r="M103" i="7"/>
  <c r="AR100" i="7"/>
  <c r="AB100" i="7"/>
  <c r="L100" i="7"/>
  <c r="AT107" i="7"/>
  <c r="AT108" i="7" s="1"/>
  <c r="AD107" i="7"/>
  <c r="AD108" i="7" s="1"/>
  <c r="N107" i="7"/>
  <c r="N108" i="7" s="1"/>
  <c r="AS104" i="7"/>
  <c r="AC104" i="7"/>
  <c r="M104" i="7"/>
  <c r="AR103" i="7"/>
  <c r="AB103" i="7"/>
  <c r="L103" i="7"/>
  <c r="AQ100" i="7"/>
  <c r="AA100" i="7"/>
  <c r="K100" i="7"/>
  <c r="AW107" i="7"/>
  <c r="AW108" i="7" s="1"/>
  <c r="AG107" i="7"/>
  <c r="AG108" i="7" s="1"/>
  <c r="Q107" i="7"/>
  <c r="Q108" i="7" s="1"/>
  <c r="AV104" i="7"/>
  <c r="AF104" i="7"/>
  <c r="P104" i="7"/>
  <c r="AU103" i="7"/>
  <c r="AE103" i="7"/>
  <c r="O103" i="7"/>
  <c r="AT100" i="7"/>
  <c r="AD100" i="7"/>
  <c r="N100" i="7"/>
  <c r="AS99" i="7"/>
  <c r="AC99" i="7"/>
  <c r="M99" i="7"/>
  <c r="AR98" i="7"/>
  <c r="AB98" i="7"/>
  <c r="L98" i="7"/>
  <c r="AQ95" i="7"/>
  <c r="AA95" i="7"/>
  <c r="K95" i="7"/>
  <c r="AR107" i="7"/>
  <c r="AA104" i="7"/>
  <c r="J103" i="7"/>
  <c r="AT99" i="7"/>
  <c r="X99" i="7"/>
  <c r="X13" i="7"/>
  <c r="S13" i="7"/>
  <c r="H13" i="7"/>
  <c r="AQ107" i="7"/>
  <c r="AA107" i="7"/>
  <c r="AA108" i="7" s="1"/>
  <c r="K107" i="7"/>
  <c r="K108" i="7" s="1"/>
  <c r="AP104" i="7"/>
  <c r="Z104" i="7"/>
  <c r="J104" i="7"/>
  <c r="AO103" i="7"/>
  <c r="Y103" i="7"/>
  <c r="I103" i="7"/>
  <c r="AN100" i="7"/>
  <c r="X100" i="7"/>
  <c r="H100" i="7"/>
  <c r="AP107" i="7"/>
  <c r="Z107" i="7"/>
  <c r="Z108" i="7" s="1"/>
  <c r="J107" i="7"/>
  <c r="J108" i="7" s="1"/>
  <c r="AO104" i="7"/>
  <c r="Y104" i="7"/>
  <c r="I104" i="7"/>
  <c r="AN103" i="7"/>
  <c r="X103" i="7"/>
  <c r="H103" i="7"/>
  <c r="AM100" i="7"/>
  <c r="W100" i="7"/>
  <c r="G100" i="7"/>
  <c r="AS107" i="7"/>
  <c r="AC107" i="7"/>
  <c r="AC108" i="7" s="1"/>
  <c r="M107" i="7"/>
  <c r="M108" i="7" s="1"/>
  <c r="AR104" i="7"/>
  <c r="AB104" i="7"/>
  <c r="L104" i="7"/>
  <c r="AQ103" i="7"/>
  <c r="AA103" i="7"/>
  <c r="K103" i="7"/>
  <c r="AP100" i="7"/>
  <c r="Z100" i="7"/>
  <c r="J100" i="7"/>
  <c r="AO99" i="7"/>
  <c r="Y99" i="7"/>
  <c r="I99" i="7"/>
  <c r="AN98" i="7"/>
  <c r="X98" i="7"/>
  <c r="H98" i="7"/>
  <c r="AM95" i="7"/>
  <c r="W95" i="7"/>
  <c r="G95" i="7"/>
  <c r="AB107" i="7"/>
  <c r="AB108" i="7" s="1"/>
  <c r="K104" i="7"/>
  <c r="AO100" i="7"/>
  <c r="AN99" i="7"/>
  <c r="S99" i="7"/>
  <c r="AI13" i="7"/>
  <c r="AN13" i="7"/>
  <c r="AY107" i="7"/>
  <c r="AY108" i="7" s="1"/>
  <c r="AI107" i="7"/>
  <c r="AI108" i="7" s="1"/>
  <c r="S107" i="7"/>
  <c r="S108" i="7" s="1"/>
  <c r="AX104" i="7"/>
  <c r="AH104" i="7"/>
  <c r="R104" i="7"/>
  <c r="AW103" i="7"/>
  <c r="AG103" i="7"/>
  <c r="Q103" i="7"/>
  <c r="AV100" i="7"/>
  <c r="AF100" i="7"/>
  <c r="P100" i="7"/>
  <c r="AX107" i="7"/>
  <c r="AX108" i="7" s="1"/>
  <c r="AH107" i="7"/>
  <c r="AH108" i="7" s="1"/>
  <c r="R107" i="7"/>
  <c r="R108" i="7" s="1"/>
  <c r="AW104" i="7"/>
  <c r="AG104" i="7"/>
  <c r="Q104" i="7"/>
  <c r="AV103" i="7"/>
  <c r="AF103" i="7"/>
  <c r="P103" i="7"/>
  <c r="AU100" i="7"/>
  <c r="AE100" i="7"/>
  <c r="O100" i="7"/>
  <c r="BA107" i="7"/>
  <c r="BA108" i="7" s="1"/>
  <c r="AK107" i="7"/>
  <c r="AK108" i="7" s="1"/>
  <c r="U107" i="7"/>
  <c r="U108" i="7" s="1"/>
  <c r="AZ104" i="7"/>
  <c r="AJ104" i="7"/>
  <c r="T104" i="7"/>
  <c r="AY103" i="7"/>
  <c r="AI103" i="7"/>
  <c r="S103" i="7"/>
  <c r="AX100" i="7"/>
  <c r="AH100" i="7"/>
  <c r="R100" i="7"/>
  <c r="AW99" i="7"/>
  <c r="AG99" i="7"/>
  <c r="Q99" i="7"/>
  <c r="AV98" i="7"/>
  <c r="AF98" i="7"/>
  <c r="P98" i="7"/>
  <c r="AU95" i="7"/>
  <c r="AE95" i="7"/>
  <c r="O95" i="7"/>
  <c r="AT93" i="7"/>
  <c r="AQ104" i="7"/>
  <c r="Z103" i="7"/>
  <c r="I100" i="7"/>
  <c r="AD99" i="7"/>
  <c r="H99" i="7"/>
  <c r="AH98" i="7"/>
  <c r="M98" i="7"/>
  <c r="AL95" i="7"/>
  <c r="Q95" i="7"/>
  <c r="AQ93" i="7"/>
  <c r="AA93" i="7"/>
  <c r="K93" i="7"/>
  <c r="AP90" i="7"/>
  <c r="Z90" i="7"/>
  <c r="J90" i="7"/>
  <c r="AO89" i="7"/>
  <c r="Y89" i="7"/>
  <c r="I89" i="7"/>
  <c r="AN88" i="7"/>
  <c r="X88" i="7"/>
  <c r="H88" i="7"/>
  <c r="AM87" i="7"/>
  <c r="W87" i="7"/>
  <c r="G87" i="7"/>
  <c r="AL86" i="7"/>
  <c r="V86" i="7"/>
  <c r="BA83" i="7"/>
  <c r="AK83" i="7"/>
  <c r="U83" i="7"/>
  <c r="AZ82" i="7"/>
  <c r="AJ82" i="7"/>
  <c r="T82" i="7"/>
  <c r="AY81" i="7"/>
  <c r="AI81" i="7"/>
  <c r="S81" i="7"/>
  <c r="BA79" i="7"/>
  <c r="AK79" i="7"/>
  <c r="AM107" i="7"/>
  <c r="AM108" i="7" s="1"/>
  <c r="V104" i="7"/>
  <c r="AZ100" i="7"/>
  <c r="AL107" i="7"/>
  <c r="AL108" i="7" s="1"/>
  <c r="U104" i="7"/>
  <c r="AY100" i="7"/>
  <c r="AO107" i="7"/>
  <c r="AO108" i="7" s="1"/>
  <c r="X104" i="7"/>
  <c r="G103" i="7"/>
  <c r="AK99" i="7"/>
  <c r="T98" i="7"/>
  <c r="AX93" i="7"/>
  <c r="AI99" i="7"/>
  <c r="AM98" i="7"/>
  <c r="G98" i="7"/>
  <c r="AB95" i="7"/>
  <c r="AV93" i="7"/>
  <c r="W93" i="7"/>
  <c r="AX90" i="7"/>
  <c r="AD90" i="7"/>
  <c r="BA89" i="7"/>
  <c r="AG89" i="7"/>
  <c r="M89" i="7"/>
  <c r="AJ88" i="7"/>
  <c r="P88" i="7"/>
  <c r="AQ87" i="7"/>
  <c r="S87" i="7"/>
  <c r="AT86" i="7"/>
  <c r="Z86" i="7"/>
  <c r="AW83" i="7"/>
  <c r="AC83" i="7"/>
  <c r="I83" i="7"/>
  <c r="AF82" i="7"/>
  <c r="L82" i="7"/>
  <c r="AM81" i="7"/>
  <c r="O81" i="7"/>
  <c r="AS79" i="7"/>
  <c r="Y79" i="7"/>
  <c r="I79" i="7"/>
  <c r="AN78" i="7"/>
  <c r="X78" i="7"/>
  <c r="H78" i="7"/>
  <c r="AN107" i="7"/>
  <c r="AN108" i="7" s="1"/>
  <c r="W104" i="7"/>
  <c r="BA100" i="7"/>
  <c r="AR99" i="7"/>
  <c r="W99" i="7"/>
  <c r="AW98" i="7"/>
  <c r="AA98" i="7"/>
  <c r="BA95" i="7"/>
  <c r="AF95" i="7"/>
  <c r="J95" i="7"/>
  <c r="AL93" i="7"/>
  <c r="V93" i="7"/>
  <c r="BA90" i="7"/>
  <c r="AK90" i="7"/>
  <c r="U90" i="7"/>
  <c r="AZ89" i="7"/>
  <c r="AJ89" i="7"/>
  <c r="AZ107" i="7"/>
  <c r="AZ108" i="7" s="1"/>
  <c r="AI104" i="7"/>
  <c r="R103" i="7"/>
  <c r="AV99" i="7"/>
  <c r="AA99" i="7"/>
  <c r="BA98" i="7"/>
  <c r="AE98" i="7"/>
  <c r="J98" i="7"/>
  <c r="AJ95" i="7"/>
  <c r="N95" i="7"/>
  <c r="AO93" i="7"/>
  <c r="Y93" i="7"/>
  <c r="I93" i="7"/>
  <c r="AN90" i="7"/>
  <c r="X90" i="7"/>
  <c r="H90" i="7"/>
  <c r="AM89" i="7"/>
  <c r="W89" i="7"/>
  <c r="G89" i="7"/>
  <c r="AL88" i="7"/>
  <c r="V88" i="7"/>
  <c r="BA87" i="7"/>
  <c r="AK87" i="7"/>
  <c r="U87" i="7"/>
  <c r="AZ86" i="7"/>
  <c r="AJ86" i="7"/>
  <c r="N13" i="7"/>
  <c r="W107" i="7"/>
  <c r="W108" i="7" s="1"/>
  <c r="BA103" i="7"/>
  <c r="AJ100" i="7"/>
  <c r="V107" i="7"/>
  <c r="V108" i="7" s="1"/>
  <c r="AZ103" i="7"/>
  <c r="AI100" i="7"/>
  <c r="Y107" i="7"/>
  <c r="Y108" i="7" s="1"/>
  <c r="H104" i="7"/>
  <c r="AL100" i="7"/>
  <c r="U99" i="7"/>
  <c r="AY95" i="7"/>
  <c r="L107" i="7"/>
  <c r="L108" i="7" s="1"/>
  <c r="N99" i="7"/>
  <c r="AC98" i="7"/>
  <c r="AW95" i="7"/>
  <c r="V95" i="7"/>
  <c r="AM93" i="7"/>
  <c r="S93" i="7"/>
  <c r="AT90" i="7"/>
  <c r="V90" i="7"/>
  <c r="AW89" i="7"/>
  <c r="AC89" i="7"/>
  <c r="AZ88" i="7"/>
  <c r="AF88" i="7"/>
  <c r="L88" i="7"/>
  <c r="AI87" i="7"/>
  <c r="O87" i="7"/>
  <c r="AP86" i="7"/>
  <c r="R86" i="7"/>
  <c r="AS83" i="7"/>
  <c r="Y83" i="7"/>
  <c r="AV82" i="7"/>
  <c r="AB82" i="7"/>
  <c r="H82" i="7"/>
  <c r="AE81" i="7"/>
  <c r="K81" i="7"/>
  <c r="AO79" i="7"/>
  <c r="U79" i="7"/>
  <c r="AZ78" i="7"/>
  <c r="AJ78" i="7"/>
  <c r="T78" i="7"/>
  <c r="AY77" i="7"/>
  <c r="X107" i="7"/>
  <c r="X108" i="7" s="1"/>
  <c r="G104" i="7"/>
  <c r="AK100" i="7"/>
  <c r="AM99" i="7"/>
  <c r="R99" i="7"/>
  <c r="AQ98" i="7"/>
  <c r="V98" i="7"/>
  <c r="AV95" i="7"/>
  <c r="Z95" i="7"/>
  <c r="AZ93" i="7"/>
  <c r="AH93" i="7"/>
  <c r="R93" i="7"/>
  <c r="AW90" i="7"/>
  <c r="AG90" i="7"/>
  <c r="Q90" i="7"/>
  <c r="AV89" i="7"/>
  <c r="AF89" i="7"/>
  <c r="AJ107" i="7"/>
  <c r="AJ108" i="7" s="1"/>
  <c r="S104" i="7"/>
  <c r="S172" i="7" s="1"/>
  <c r="AW100" i="7"/>
  <c r="AQ99" i="7"/>
  <c r="V99" i="7"/>
  <c r="AU98" i="7"/>
  <c r="Z98" i="7"/>
  <c r="AZ95" i="7"/>
  <c r="AD95" i="7"/>
  <c r="I95" i="7"/>
  <c r="AK93" i="7"/>
  <c r="U93" i="7"/>
  <c r="AZ90" i="7"/>
  <c r="AJ90" i="7"/>
  <c r="T90" i="7"/>
  <c r="AY89" i="7"/>
  <c r="AI89" i="7"/>
  <c r="S89" i="7"/>
  <c r="AX88" i="7"/>
  <c r="AH88" i="7"/>
  <c r="R88" i="7"/>
  <c r="AW87" i="7"/>
  <c r="AG87" i="7"/>
  <c r="Q87" i="7"/>
  <c r="AV86" i="7"/>
  <c r="AD13" i="7"/>
  <c r="AL104" i="7"/>
  <c r="U103" i="7"/>
  <c r="AY99" i="7"/>
  <c r="AK104" i="7"/>
  <c r="T103" i="7"/>
  <c r="AX99" i="7"/>
  <c r="AN104" i="7"/>
  <c r="W103" i="7"/>
  <c r="BA99" i="7"/>
  <c r="AJ98" i="7"/>
  <c r="S95" i="7"/>
  <c r="Y100" i="7"/>
  <c r="AS98" i="7"/>
  <c r="R98" i="7"/>
  <c r="AG95" i="7"/>
  <c r="BA93" i="7"/>
  <c r="AE93" i="7"/>
  <c r="G93" i="7"/>
  <c r="AH90" i="7"/>
  <c r="N90" i="7"/>
  <c r="AK89" i="7"/>
  <c r="Q89" i="7"/>
  <c r="AR88" i="7"/>
  <c r="T88" i="7"/>
  <c r="AU87" i="7"/>
  <c r="AA87" i="7"/>
  <c r="AX86" i="7"/>
  <c r="AD86" i="7"/>
  <c r="J86" i="7"/>
  <c r="AG83" i="7"/>
  <c r="M83" i="7"/>
  <c r="AN82" i="7"/>
  <c r="P82" i="7"/>
  <c r="AQ81" i="7"/>
  <c r="W81" i="7"/>
  <c r="AW79" i="7"/>
  <c r="AC79" i="7"/>
  <c r="M79" i="7"/>
  <c r="AR78" i="7"/>
  <c r="AB78" i="7"/>
  <c r="L78" i="7"/>
  <c r="AQ77" i="7"/>
  <c r="AM104" i="7"/>
  <c r="V103" i="7"/>
  <c r="AZ99" i="7"/>
  <c r="AB99" i="7"/>
  <c r="G99" i="7"/>
  <c r="AG98" i="7"/>
  <c r="K98" i="7"/>
  <c r="AK95" i="7"/>
  <c r="P95" i="7"/>
  <c r="AP93" i="7"/>
  <c r="Z93" i="7"/>
  <c r="J93" i="7"/>
  <c r="AO90" i="7"/>
  <c r="Y90" i="7"/>
  <c r="I90" i="7"/>
  <c r="AN89" i="7"/>
  <c r="X89" i="7"/>
  <c r="AY104" i="7"/>
  <c r="AH103" i="7"/>
  <c r="Q100" i="7"/>
  <c r="AF99" i="7"/>
  <c r="K99" i="7"/>
  <c r="AK98" i="7"/>
  <c r="O98" i="7"/>
  <c r="AO95" i="7"/>
  <c r="T95" i="7"/>
  <c r="AS93" i="7"/>
  <c r="AC93" i="7"/>
  <c r="M93" i="7"/>
  <c r="AR90" i="7"/>
  <c r="AB90" i="7"/>
  <c r="L90" i="7"/>
  <c r="AQ89" i="7"/>
  <c r="AA89" i="7"/>
  <c r="K89" i="7"/>
  <c r="AP88" i="7"/>
  <c r="Z88" i="7"/>
  <c r="J88" i="7"/>
  <c r="AO87" i="7"/>
  <c r="Y87" i="7"/>
  <c r="I87" i="7"/>
  <c r="AN86" i="7"/>
  <c r="X86" i="7"/>
  <c r="H86" i="7"/>
  <c r="AM83" i="7"/>
  <c r="AT103" i="7"/>
  <c r="AO98" i="7"/>
  <c r="AW93" i="7"/>
  <c r="AE90" i="7"/>
  <c r="R89" i="7"/>
  <c r="AG88" i="7"/>
  <c r="AV87" i="7"/>
  <c r="P87" i="7"/>
  <c r="AE86" i="7"/>
  <c r="AT83" i="7"/>
  <c r="S83" i="7"/>
  <c r="AS82" i="7"/>
  <c r="W82" i="7"/>
  <c r="AW81" i="7"/>
  <c r="AB81" i="7"/>
  <c r="AY79" i="7"/>
  <c r="AD79" i="7"/>
  <c r="H79" i="7"/>
  <c r="AH78" i="7"/>
  <c r="M78" i="7"/>
  <c r="AM77" i="7"/>
  <c r="W77" i="7"/>
  <c r="G77" i="7"/>
  <c r="AE99" i="7"/>
  <c r="AN95" i="7"/>
  <c r="L93" i="7"/>
  <c r="AP89" i="7"/>
  <c r="AU88" i="7"/>
  <c r="O88" i="7"/>
  <c r="AD87" i="7"/>
  <c r="AS86" i="7"/>
  <c r="M86" i="7"/>
  <c r="AB83" i="7"/>
  <c r="G83" i="7"/>
  <c r="AG82" i="7"/>
  <c r="K82" i="7"/>
  <c r="AK81" i="7"/>
  <c r="P81" i="7"/>
  <c r="AM79" i="7"/>
  <c r="R79" i="7"/>
  <c r="AQ78" i="7"/>
  <c r="V78" i="7"/>
  <c r="AV77" i="7"/>
  <c r="AD77" i="7"/>
  <c r="N77" i="7"/>
  <c r="N103" i="7"/>
  <c r="AD98" i="7"/>
  <c r="AN93" i="7"/>
  <c r="W90" i="7"/>
  <c r="N89" i="7"/>
  <c r="AC88" i="7"/>
  <c r="AR87" i="7"/>
  <c r="L87" i="7"/>
  <c r="AA86" i="7"/>
  <c r="AP83" i="7"/>
  <c r="P83" i="7"/>
  <c r="AP82" i="7"/>
  <c r="U82" i="7"/>
  <c r="AT81" i="7"/>
  <c r="Y81" i="7"/>
  <c r="T100" i="7"/>
  <c r="I107" i="7"/>
  <c r="I108" i="7" s="1"/>
  <c r="AI95" i="7"/>
  <c r="AR95" i="7"/>
  <c r="AL90" i="7"/>
  <c r="AV88" i="7"/>
  <c r="K87" i="7"/>
  <c r="Q83" i="7"/>
  <c r="AA81" i="7"/>
  <c r="AV78" i="7"/>
  <c r="H107" i="7"/>
  <c r="H108" i="7" s="1"/>
  <c r="L99" i="7"/>
  <c r="U95" i="7"/>
  <c r="AS90" i="7"/>
  <c r="AB89" i="7"/>
  <c r="AL99" i="7"/>
  <c r="AT95" i="7"/>
  <c r="Q93" i="7"/>
  <c r="AU89" i="7"/>
  <c r="AD88" i="7"/>
  <c r="M87" i="7"/>
  <c r="T86" i="7"/>
  <c r="AU83" i="7"/>
  <c r="P107" i="7"/>
  <c r="P108" i="7" s="1"/>
  <c r="S98" i="7"/>
  <c r="P93" i="7"/>
  <c r="AD89" i="7"/>
  <c r="Y88" i="7"/>
  <c r="AF87" i="7"/>
  <c r="AM86" i="7"/>
  <c r="AL83" i="7"/>
  <c r="H83" i="7"/>
  <c r="AC82" i="7"/>
  <c r="AR81" i="7"/>
  <c r="Q81" i="7"/>
  <c r="AI79" i="7"/>
  <c r="AX78" i="7"/>
  <c r="W78" i="7"/>
  <c r="AR77" i="7"/>
  <c r="S77" i="7"/>
  <c r="AD103" i="7"/>
  <c r="N98" i="7"/>
  <c r="AQ90" i="7"/>
  <c r="P89" i="7"/>
  <c r="W88" i="7"/>
  <c r="V87" i="7"/>
  <c r="AC86" i="7"/>
  <c r="AJ83" i="7"/>
  <c r="AW82" i="7"/>
  <c r="V82" i="7"/>
  <c r="AP81" i="7"/>
  <c r="J81" i="7"/>
  <c r="AB79" i="7"/>
  <c r="AW78" i="7"/>
  <c r="Q78" i="7"/>
  <c r="AL77" i="7"/>
  <c r="R77" i="7"/>
  <c r="AU99" i="7"/>
  <c r="AH95" i="7"/>
  <c r="AM90" i="7"/>
  <c r="BA88" i="7"/>
  <c r="M88" i="7"/>
  <c r="T87" i="7"/>
  <c r="S86" i="7"/>
  <c r="AA83" i="7"/>
  <c r="AU82" i="7"/>
  <c r="O82" i="7"/>
  <c r="AJ81" i="7"/>
  <c r="I81" i="7"/>
  <c r="AF79" i="7"/>
  <c r="K79" i="7"/>
  <c r="AK78" i="7"/>
  <c r="O78" i="7"/>
  <c r="AO77" i="7"/>
  <c r="Y77" i="7"/>
  <c r="I77" i="7"/>
  <c r="AO13" i="7"/>
  <c r="Y13" i="7"/>
  <c r="I13" i="7"/>
  <c r="AP99" i="7"/>
  <c r="AX95" i="7"/>
  <c r="T93" i="7"/>
  <c r="AX89" i="7"/>
  <c r="S88" i="7"/>
  <c r="AH87" i="7"/>
  <c r="BA104" i="7"/>
  <c r="AM103" i="7"/>
  <c r="AP103" i="7"/>
  <c r="L95" i="7"/>
  <c r="R90" i="7"/>
  <c r="AB88" i="7"/>
  <c r="AH86" i="7"/>
  <c r="AR82" i="7"/>
  <c r="G81" i="7"/>
  <c r="AF78" i="7"/>
  <c r="AL103" i="7"/>
  <c r="AL98" i="7"/>
  <c r="AU93" i="7"/>
  <c r="AC90" i="7"/>
  <c r="T107" i="7"/>
  <c r="T108" i="7" s="1"/>
  <c r="P99" i="7"/>
  <c r="Y95" i="7"/>
  <c r="AV90" i="7"/>
  <c r="AE89" i="7"/>
  <c r="N88" i="7"/>
  <c r="AR86" i="7"/>
  <c r="P86" i="7"/>
  <c r="AQ83" i="7"/>
  <c r="AC100" i="7"/>
  <c r="AS95" i="7"/>
  <c r="AU90" i="7"/>
  <c r="J89" i="7"/>
  <c r="Q88" i="7"/>
  <c r="X87" i="7"/>
  <c r="W86" i="7"/>
  <c r="AD83" i="7"/>
  <c r="AX82" i="7"/>
  <c r="R82" i="7"/>
  <c r="AL81" i="7"/>
  <c r="L81" i="7"/>
  <c r="X79" i="7"/>
  <c r="AS78" i="7"/>
  <c r="R78" i="7"/>
  <c r="AI77" i="7"/>
  <c r="O77" i="7"/>
  <c r="M100" i="7"/>
  <c r="R95" i="7"/>
  <c r="AA90" i="7"/>
  <c r="H89" i="7"/>
  <c r="G88" i="7"/>
  <c r="N87" i="7"/>
  <c r="U86" i="7"/>
  <c r="W83" i="7"/>
  <c r="AQ82" i="7"/>
  <c r="Q82" i="7"/>
  <c r="AF81" i="7"/>
  <c r="AX79" i="7"/>
  <c r="W79" i="7"/>
  <c r="AL78" i="7"/>
  <c r="K78" i="7"/>
  <c r="AH77" i="7"/>
  <c r="J77" i="7"/>
  <c r="Z99" i="7"/>
  <c r="M95" i="7"/>
  <c r="G90" i="7"/>
  <c r="AS88" i="7"/>
  <c r="AZ87" i="7"/>
  <c r="AY86" i="7"/>
  <c r="K86" i="7"/>
  <c r="V83" i="7"/>
  <c r="AK82" i="7"/>
  <c r="J82" i="7"/>
  <c r="AD81" i="7"/>
  <c r="AV79" i="7"/>
  <c r="AA79" i="7"/>
  <c r="BA78" i="7"/>
  <c r="AE78" i="7"/>
  <c r="J78" i="7"/>
  <c r="AK77" i="7"/>
  <c r="U77" i="7"/>
  <c r="BA13" i="7"/>
  <c r="AK103" i="7"/>
  <c r="S100" i="7"/>
  <c r="AZ98" i="7"/>
  <c r="W98" i="7"/>
  <c r="O93" i="7"/>
  <c r="U89" i="7"/>
  <c r="AE87" i="7"/>
  <c r="AO83" i="7"/>
  <c r="AU81" i="7"/>
  <c r="Q79" i="7"/>
  <c r="AU77" i="7"/>
  <c r="AH99" i="7"/>
  <c r="AP95" i="7"/>
  <c r="N93" i="7"/>
  <c r="AR89" i="7"/>
  <c r="AG100" i="7"/>
  <c r="U98" i="7"/>
  <c r="AG93" i="7"/>
  <c r="P90" i="7"/>
  <c r="AT88" i="7"/>
  <c r="AC87" i="7"/>
  <c r="AB86" i="7"/>
  <c r="AY83" i="7"/>
  <c r="AE83" i="7"/>
  <c r="O99" i="7"/>
  <c r="AF93" i="7"/>
  <c r="AT89" i="7"/>
  <c r="AO88" i="7"/>
  <c r="AN87" i="7"/>
  <c r="AU86" i="7"/>
  <c r="G86" i="7"/>
  <c r="N83" i="7"/>
  <c r="AH82" i="7"/>
  <c r="G82" i="7"/>
  <c r="V81" i="7"/>
  <c r="AN79" i="7"/>
  <c r="N79" i="7"/>
  <c r="AC78" i="7"/>
  <c r="AW77" i="7"/>
  <c r="AA77" i="7"/>
  <c r="AU104" i="7"/>
  <c r="AI98" i="7"/>
  <c r="AB93" i="7"/>
  <c r="Z89" i="7"/>
  <c r="AE88" i="7"/>
  <c r="AL87" i="7"/>
  <c r="AK86" i="7"/>
  <c r="AR83" i="7"/>
  <c r="L83" i="7"/>
  <c r="AA82" i="7"/>
  <c r="AV81" i="7"/>
  <c r="U81" i="7"/>
  <c r="AH79" i="7"/>
  <c r="G79" i="7"/>
  <c r="AA78" i="7"/>
  <c r="AP77" i="7"/>
  <c r="V77" i="7"/>
  <c r="AE104" i="7"/>
  <c r="I98" i="7"/>
  <c r="H93" i="7"/>
  <c r="V89" i="7"/>
  <c r="U88" i="7"/>
  <c r="AB87" i="7"/>
  <c r="AI86" i="7"/>
  <c r="AH83" i="7"/>
  <c r="BA82" i="7"/>
  <c r="Z82" i="7"/>
  <c r="AO81" i="7"/>
  <c r="N81" i="7"/>
  <c r="AL79" i="7"/>
  <c r="P79" i="7"/>
  <c r="AP78" i="7"/>
  <c r="U78" i="7"/>
  <c r="AT77" i="7"/>
  <c r="AC77" i="7"/>
  <c r="M77" i="7"/>
  <c r="AS13" i="7"/>
  <c r="AC13" i="7"/>
  <c r="M13" i="7"/>
  <c r="AS100" i="7"/>
  <c r="Y98" i="7"/>
  <c r="AJ93" i="7"/>
  <c r="S90" i="7"/>
  <c r="L89" i="7"/>
  <c r="AA88" i="7"/>
  <c r="AP87" i="7"/>
  <c r="J87" i="7"/>
  <c r="Y86" i="7"/>
  <c r="AN83" i="7"/>
  <c r="O83" i="7"/>
  <c r="AO82" i="7"/>
  <c r="S82" i="7"/>
  <c r="AS81" i="7"/>
  <c r="X81" i="7"/>
  <c r="AZ79" i="7"/>
  <c r="AE79" i="7"/>
  <c r="R13" i="7"/>
  <c r="AM13" i="7"/>
  <c r="X77" i="7"/>
  <c r="J79" i="7"/>
  <c r="S78" i="7"/>
  <c r="O13" i="7"/>
  <c r="AJ13" i="7"/>
  <c r="P77" i="7"/>
  <c r="AT78" i="7"/>
  <c r="V13" i="7"/>
  <c r="AQ13" i="7"/>
  <c r="I78" i="7"/>
  <c r="AY88" i="7"/>
  <c r="AW86" i="7"/>
  <c r="AJ77" i="7"/>
  <c r="AF13" i="7"/>
  <c r="AZ13" i="7"/>
  <c r="AO78" i="7"/>
  <c r="AI78" i="7"/>
  <c r="W13" i="7"/>
  <c r="AJ79" i="7"/>
  <c r="AN81" i="7"/>
  <c r="Y82" i="7"/>
  <c r="AF83" i="7"/>
  <c r="AX87" i="7"/>
  <c r="T89" i="7"/>
  <c r="O104" i="7"/>
  <c r="AG13" i="7"/>
  <c r="V79" i="7"/>
  <c r="AE82" i="7"/>
  <c r="AY98" i="7"/>
  <c r="BA81" i="7"/>
  <c r="BA86" i="7"/>
  <c r="G78" i="7"/>
  <c r="O86" i="7"/>
  <c r="T77" i="7"/>
  <c r="AA13" i="7"/>
  <c r="Y78" i="7"/>
  <c r="AU13" i="7"/>
  <c r="T13" i="7"/>
  <c r="AS77" i="7"/>
  <c r="N78" i="7"/>
  <c r="AR13" i="7"/>
  <c r="L13" i="7"/>
  <c r="AP79" i="7"/>
  <c r="R81" i="7"/>
  <c r="AX81" i="7"/>
  <c r="AD82" i="7"/>
  <c r="J83" i="7"/>
  <c r="AV83" i="7"/>
  <c r="AO86" i="7"/>
  <c r="K88" i="7"/>
  <c r="AH89" i="7"/>
  <c r="AC95" i="7"/>
  <c r="AF107" i="7"/>
  <c r="AF108" i="7" s="1"/>
  <c r="AK13" i="7"/>
  <c r="AZ77" i="7"/>
  <c r="AQ79" i="7"/>
  <c r="K83" i="7"/>
  <c r="AK88" i="7"/>
  <c r="AV107" i="7"/>
  <c r="AV108" i="7" s="1"/>
  <c r="L79" i="7"/>
  <c r="AL82" i="7"/>
  <c r="AT87" i="7"/>
  <c r="J99" i="7"/>
  <c r="AM78" i="7"/>
  <c r="M82" i="7"/>
  <c r="H87" i="7"/>
  <c r="X95" i="7"/>
  <c r="AF86" i="7"/>
  <c r="AY93" i="7"/>
  <c r="AD93" i="7"/>
  <c r="AG79" i="7"/>
  <c r="AS89" i="7"/>
  <c r="AJ103" i="7"/>
  <c r="AD78" i="7"/>
  <c r="AL13" i="7"/>
  <c r="K13" i="7"/>
  <c r="AF77" i="7"/>
  <c r="AE13" i="7"/>
  <c r="O79" i="7"/>
  <c r="L77" i="7"/>
  <c r="H77" i="7"/>
  <c r="AB13" i="7"/>
  <c r="Z79" i="7"/>
  <c r="H81" i="7"/>
  <c r="AH81" i="7"/>
  <c r="N82" i="7"/>
  <c r="AT82" i="7"/>
  <c r="Z83" i="7"/>
  <c r="Q86" i="7"/>
  <c r="Z87" i="7"/>
  <c r="AQ88" i="7"/>
  <c r="AY90" i="7"/>
  <c r="T99" i="7"/>
  <c r="U13" i="7"/>
  <c r="Q77" i="7"/>
  <c r="AU78" i="7"/>
  <c r="AZ81" i="7"/>
  <c r="AQ86" i="7"/>
  <c r="X93" i="7"/>
  <c r="BA77" i="7"/>
  <c r="Z81" i="7"/>
  <c r="AZ83" i="7"/>
  <c r="K90" i="7"/>
  <c r="AE77" i="7"/>
  <c r="AT79" i="7"/>
  <c r="X83" i="7"/>
  <c r="AW88" i="7"/>
  <c r="AI83" i="7"/>
  <c r="O89" i="7"/>
  <c r="AX103" i="7"/>
  <c r="U100" i="7"/>
  <c r="N86" i="7"/>
  <c r="AX98" i="7"/>
  <c r="T79" i="7"/>
  <c r="Z13" i="7"/>
  <c r="AX13" i="7"/>
  <c r="M81" i="7"/>
  <c r="AY82" i="7"/>
  <c r="AG86" i="7"/>
  <c r="H95" i="7"/>
  <c r="AG77" i="7"/>
  <c r="AJ87" i="7"/>
  <c r="AG78" i="7"/>
  <c r="AR93" i="7"/>
  <c r="AG81" i="7"/>
  <c r="O90" i="7"/>
  <c r="L86" i="7"/>
  <c r="AF90" i="7"/>
  <c r="M90" i="7"/>
  <c r="P78" i="7"/>
  <c r="AY87" i="7"/>
  <c r="V100" i="7"/>
  <c r="BD36" i="7"/>
  <c r="B48" i="7"/>
  <c r="C48" i="7" s="1"/>
  <c r="BD69" i="7"/>
  <c r="BD75" i="7"/>
  <c r="BD21" i="7"/>
  <c r="B24" i="7"/>
  <c r="C24" i="7" s="1"/>
  <c r="BD34" i="7"/>
  <c r="B40" i="7"/>
  <c r="C40" i="7" s="1"/>
  <c r="BD44" i="7"/>
  <c r="BD50" i="7"/>
  <c r="BD54" i="7"/>
  <c r="BD62" i="7"/>
  <c r="BD19" i="7"/>
  <c r="BD33" i="7"/>
  <c r="B37" i="7"/>
  <c r="E37" i="7" s="1"/>
  <c r="B39" i="7"/>
  <c r="E39" i="7" s="1"/>
  <c r="B43" i="7"/>
  <c r="E43" i="7" s="1"/>
  <c r="BD45" i="7"/>
  <c r="BD47" i="7"/>
  <c r="BD51" i="7"/>
  <c r="BD53" i="7"/>
  <c r="B59" i="7"/>
  <c r="E59" i="7" s="1"/>
  <c r="B61" i="7"/>
  <c r="C61" i="7" s="1"/>
  <c r="BD64" i="7"/>
  <c r="B68" i="7"/>
  <c r="C68" i="7" s="1"/>
  <c r="B70" i="7"/>
  <c r="C70" i="7" s="1"/>
  <c r="BD72" i="7"/>
  <c r="B76" i="7"/>
  <c r="C76" i="7" s="1"/>
  <c r="BD20" i="7"/>
  <c r="BD27" i="7"/>
  <c r="B38" i="7"/>
  <c r="E38" i="7" s="1"/>
  <c r="BD46" i="7"/>
  <c r="BD52" i="7"/>
  <c r="B56" i="7"/>
  <c r="C56" i="7" s="1"/>
  <c r="BD71" i="7"/>
  <c r="BD80" i="7"/>
  <c r="BD22" i="7"/>
  <c r="B64" i="7"/>
  <c r="C64" i="7" s="1"/>
  <c r="BD70" i="7"/>
  <c r="B47" i="7"/>
  <c r="C47" i="7" s="1"/>
  <c r="BD48" i="7"/>
  <c r="BD59" i="7"/>
  <c r="B69" i="7"/>
  <c r="C69" i="7" s="1"/>
  <c r="B54" i="7"/>
  <c r="C54" i="7" s="1"/>
  <c r="B46" i="7"/>
  <c r="C46" i="7" s="1"/>
  <c r="B45" i="7"/>
  <c r="C45" i="7" s="1"/>
  <c r="B53" i="7"/>
  <c r="C53" i="7" s="1"/>
  <c r="B128" i="7"/>
  <c r="D65" i="7"/>
  <c r="BD61" i="7"/>
  <c r="BD76" i="7"/>
  <c r="BD136" i="7"/>
  <c r="B34" i="7"/>
  <c r="E34" i="7" s="1"/>
  <c r="B36" i="7"/>
  <c r="C36" i="7" s="1"/>
  <c r="B44" i="7"/>
  <c r="C44" i="7" s="1"/>
  <c r="B62" i="7"/>
  <c r="E62" i="7" s="1"/>
  <c r="B72" i="7"/>
  <c r="C72" i="7" s="1"/>
  <c r="B75" i="7"/>
  <c r="C75" i="7" s="1"/>
  <c r="B135" i="7"/>
  <c r="E135" i="7" s="1"/>
  <c r="B137" i="7"/>
  <c r="E137" i="7" s="1"/>
  <c r="B143" i="7"/>
  <c r="E143" i="7" s="1"/>
  <c r="E147" i="7"/>
  <c r="BD149" i="7"/>
  <c r="D15" i="7"/>
  <c r="B33" i="7"/>
  <c r="E33" i="7" s="1"/>
  <c r="D128" i="7"/>
  <c r="B134" i="7"/>
  <c r="E134" i="7" s="1"/>
  <c r="BD24" i="7"/>
  <c r="BD25" i="7"/>
  <c r="B25" i="7"/>
  <c r="C25" i="7" s="1"/>
  <c r="BD26" i="7"/>
  <c r="B26" i="7"/>
  <c r="C26" i="7" s="1"/>
  <c r="BD57" i="7"/>
  <c r="B57" i="7"/>
  <c r="C57" i="7" s="1"/>
  <c r="BB128" i="7"/>
  <c r="B140" i="7"/>
  <c r="E140" i="7" s="1"/>
  <c r="BD140" i="7"/>
  <c r="BD145" i="7"/>
  <c r="B145" i="7"/>
  <c r="E145" i="7" s="1"/>
  <c r="BD148" i="7"/>
  <c r="B148" i="7"/>
  <c r="E148" i="7" s="1"/>
  <c r="D41" i="7"/>
  <c r="B51" i="7"/>
  <c r="C51" i="7" s="1"/>
  <c r="BD55" i="7"/>
  <c r="B55" i="7"/>
  <c r="E55" i="7" s="1"/>
  <c r="BD56" i="7"/>
  <c r="B67" i="7"/>
  <c r="E67" i="7" s="1"/>
  <c r="BD67" i="7"/>
  <c r="B71" i="7"/>
  <c r="D84" i="7"/>
  <c r="BC109" i="7"/>
  <c r="B144" i="7"/>
  <c r="E144" i="7" s="1"/>
  <c r="BD144" i="7"/>
  <c r="S174" i="7"/>
  <c r="D31" i="7"/>
  <c r="B19" i="7"/>
  <c r="B20" i="7"/>
  <c r="C20" i="7" s="1"/>
  <c r="B27" i="7"/>
  <c r="B50" i="7"/>
  <c r="C50" i="7" s="1"/>
  <c r="B52" i="7"/>
  <c r="E52" i="7" s="1"/>
  <c r="BD74" i="7"/>
  <c r="B74" i="7"/>
  <c r="C74" i="7" s="1"/>
  <c r="B80" i="7"/>
  <c r="D101" i="7"/>
  <c r="D154" i="7"/>
  <c r="E131" i="7"/>
  <c r="BD146" i="7"/>
  <c r="B146" i="7"/>
  <c r="E146" i="7" s="1"/>
  <c r="B21" i="7"/>
  <c r="C21" i="7" s="1"/>
  <c r="B22" i="7"/>
  <c r="C22" i="7" s="1"/>
  <c r="BD43" i="7"/>
  <c r="BD58" i="7"/>
  <c r="B58" i="7"/>
  <c r="C58" i="7" s="1"/>
  <c r="BD73" i="7"/>
  <c r="B73" i="7"/>
  <c r="C73" i="7" s="1"/>
  <c r="D91" i="7"/>
  <c r="BB154" i="7"/>
  <c r="E136" i="7"/>
  <c r="BD138" i="7"/>
  <c r="B138" i="7"/>
  <c r="E138" i="7" s="1"/>
  <c r="BD142" i="7"/>
  <c r="B142" i="7"/>
  <c r="E142" i="7" s="1"/>
  <c r="BD153" i="7"/>
  <c r="B153" i="7"/>
  <c r="E153" i="7" s="1"/>
  <c r="BD60" i="7"/>
  <c r="B60" i="7"/>
  <c r="E60" i="7" s="1"/>
  <c r="D105" i="7"/>
  <c r="BD131" i="7"/>
  <c r="BD133" i="7"/>
  <c r="B133" i="7"/>
  <c r="B141" i="7"/>
  <c r="E141" i="7" s="1"/>
  <c r="B164" i="7"/>
  <c r="BD150" i="7"/>
  <c r="B150" i="7"/>
  <c r="E150" i="7" s="1"/>
  <c r="I178" i="6"/>
  <c r="BA178" i="6"/>
  <c r="U175" i="6"/>
  <c r="U178" i="6" s="1"/>
  <c r="AR178" i="6"/>
  <c r="BD79" i="6"/>
  <c r="BD76" i="6"/>
  <c r="E150" i="6"/>
  <c r="BD34" i="6"/>
  <c r="BD77" i="6"/>
  <c r="BD84" i="6"/>
  <c r="BD12" i="6"/>
  <c r="B49" i="6"/>
  <c r="E49" i="6" s="1"/>
  <c r="BD53" i="6"/>
  <c r="E79" i="6"/>
  <c r="B138" i="6"/>
  <c r="E138" i="6" s="1"/>
  <c r="BD150" i="6"/>
  <c r="E43" i="6"/>
  <c r="BD61" i="6"/>
  <c r="B135" i="6"/>
  <c r="E135" i="6" s="1"/>
  <c r="B160" i="6"/>
  <c r="B24" i="6"/>
  <c r="C24" i="6" s="1"/>
  <c r="E40" i="6"/>
  <c r="B45" i="6"/>
  <c r="C45" i="6" s="1"/>
  <c r="B47" i="6"/>
  <c r="C47" i="6" s="1"/>
  <c r="B59" i="6"/>
  <c r="E59" i="6" s="1"/>
  <c r="B69" i="6"/>
  <c r="C69" i="6" s="1"/>
  <c r="B105" i="6"/>
  <c r="C105" i="6" s="1"/>
  <c r="T110" i="6"/>
  <c r="T5" i="6" s="1"/>
  <c r="T32" i="6" s="1"/>
  <c r="B136" i="6"/>
  <c r="E136" i="6" s="1"/>
  <c r="O178" i="6"/>
  <c r="AH178" i="6"/>
  <c r="AT178" i="6"/>
  <c r="BD89" i="6"/>
  <c r="B129" i="6"/>
  <c r="BD144" i="6"/>
  <c r="X178" i="6"/>
  <c r="O177" i="6"/>
  <c r="O180" i="6" s="1"/>
  <c r="E62" i="6"/>
  <c r="BD70" i="6"/>
  <c r="E34" i="6"/>
  <c r="B46" i="6"/>
  <c r="C46" i="6" s="1"/>
  <c r="E53" i="6"/>
  <c r="B64" i="6"/>
  <c r="C64" i="6" s="1"/>
  <c r="BD72" i="6"/>
  <c r="D97" i="6"/>
  <c r="D129" i="6"/>
  <c r="B137" i="6"/>
  <c r="E137" i="6" s="1"/>
  <c r="D65" i="6"/>
  <c r="E76" i="6"/>
  <c r="BD81" i="6"/>
  <c r="B81" i="6"/>
  <c r="C81" i="6" s="1"/>
  <c r="E84" i="6"/>
  <c r="BB97" i="6"/>
  <c r="AF110" i="6"/>
  <c r="AF5" i="6" s="1"/>
  <c r="BD108" i="6"/>
  <c r="BD109" i="6" s="1"/>
  <c r="BB109" i="6"/>
  <c r="B133" i="6"/>
  <c r="E133" i="6" s="1"/>
  <c r="BD133" i="6"/>
  <c r="BD62" i="6"/>
  <c r="AS110" i="6"/>
  <c r="AS6" i="6" s="1"/>
  <c r="B94" i="6"/>
  <c r="C94" i="6" s="1"/>
  <c r="BD96" i="6"/>
  <c r="BD97" i="6" s="1"/>
  <c r="BD101" i="6"/>
  <c r="B148" i="6"/>
  <c r="E148" i="6" s="1"/>
  <c r="BD148" i="6"/>
  <c r="P175" i="6"/>
  <c r="P178" i="6" s="1"/>
  <c r="AM175" i="6"/>
  <c r="AM178" i="6" s="1"/>
  <c r="I177" i="6"/>
  <c r="I180" i="6" s="1"/>
  <c r="BD23" i="6"/>
  <c r="B23" i="6"/>
  <c r="C23" i="6" s="1"/>
  <c r="B11" i="6"/>
  <c r="E11" i="6" s="1"/>
  <c r="AJ10" i="6"/>
  <c r="BD36" i="6"/>
  <c r="B36" i="6"/>
  <c r="C36" i="6" s="1"/>
  <c r="BD44" i="6"/>
  <c r="B44" i="6"/>
  <c r="C44" i="6" s="1"/>
  <c r="BD75" i="6"/>
  <c r="B75" i="6"/>
  <c r="C75" i="6" s="1"/>
  <c r="E77" i="6"/>
  <c r="E89" i="6"/>
  <c r="H110" i="6"/>
  <c r="H5" i="6" s="1"/>
  <c r="H3" i="6" s="1"/>
  <c r="P110" i="6"/>
  <c r="P5" i="6" s="1"/>
  <c r="P16" i="6" s="1"/>
  <c r="X110" i="6"/>
  <c r="X5" i="6" s="1"/>
  <c r="X86" i="6" s="1"/>
  <c r="AJ110" i="6"/>
  <c r="AJ6" i="6" s="1"/>
  <c r="AN110" i="6"/>
  <c r="AN6" i="6" s="1"/>
  <c r="AZ110" i="6"/>
  <c r="AZ6" i="6" s="1"/>
  <c r="B96" i="6"/>
  <c r="E96" i="6" s="1"/>
  <c r="AU110" i="6"/>
  <c r="AU130" i="6" s="1"/>
  <c r="AY110" i="6"/>
  <c r="AY5" i="6" s="1"/>
  <c r="AY3" i="6" s="1"/>
  <c r="B108" i="6"/>
  <c r="B109" i="6" s="1"/>
  <c r="AO110" i="6"/>
  <c r="AO5" i="6" s="1"/>
  <c r="AO3" i="6" s="1"/>
  <c r="AD175" i="6"/>
  <c r="AD178" i="6" s="1"/>
  <c r="B33" i="6"/>
  <c r="E33" i="6" s="1"/>
  <c r="BB41" i="6"/>
  <c r="B35" i="6"/>
  <c r="E38" i="6"/>
  <c r="B48" i="6"/>
  <c r="C48" i="6" s="1"/>
  <c r="B54" i="6"/>
  <c r="C54" i="6" s="1"/>
  <c r="E101" i="6"/>
  <c r="BB106" i="6"/>
  <c r="B104" i="6"/>
  <c r="I110" i="6"/>
  <c r="I168" i="6" s="1"/>
  <c r="M110" i="6"/>
  <c r="M168" i="6" s="1"/>
  <c r="U110" i="6"/>
  <c r="U6" i="6" s="1"/>
  <c r="AC110" i="6"/>
  <c r="AC6" i="6" s="1"/>
  <c r="AH110" i="6"/>
  <c r="AL110" i="6"/>
  <c r="AL5" i="6" s="1"/>
  <c r="AL10" i="6" s="1"/>
  <c r="AT110" i="6"/>
  <c r="AT5" i="6" s="1"/>
  <c r="AT86" i="6" s="1"/>
  <c r="AX110" i="6"/>
  <c r="AX5" i="6" s="1"/>
  <c r="AX10" i="6" s="1"/>
  <c r="BD140" i="6"/>
  <c r="E144" i="6"/>
  <c r="B152" i="6"/>
  <c r="E152" i="6" s="1"/>
  <c r="BD152" i="6"/>
  <c r="Q175" i="6"/>
  <c r="Q178" i="6" s="1"/>
  <c r="X177" i="6"/>
  <c r="X180" i="6" s="1"/>
  <c r="H179" i="6"/>
  <c r="L179" i="6"/>
  <c r="X179" i="6"/>
  <c r="AQ179" i="6"/>
  <c r="D15" i="6"/>
  <c r="E39" i="6"/>
  <c r="BB85" i="6"/>
  <c r="E140" i="6"/>
  <c r="D160" i="6"/>
  <c r="D165" i="6"/>
  <c r="O179" i="6"/>
  <c r="AH179" i="6"/>
  <c r="H178" i="6"/>
  <c r="L178" i="6"/>
  <c r="AQ178" i="6"/>
  <c r="I179" i="6"/>
  <c r="AN175" i="6"/>
  <c r="AN178" i="6" s="1"/>
  <c r="AR179" i="6"/>
  <c r="BA179" i="6"/>
  <c r="BD14" i="6"/>
  <c r="B14" i="6"/>
  <c r="C14" i="6" s="1"/>
  <c r="BD17" i="6"/>
  <c r="BB31" i="6"/>
  <c r="B17" i="6"/>
  <c r="C12" i="6"/>
  <c r="AA110" i="6"/>
  <c r="AI110" i="6"/>
  <c r="AI5" i="6" s="1"/>
  <c r="BD25" i="6"/>
  <c r="B25" i="6"/>
  <c r="C25" i="6" s="1"/>
  <c r="BD13" i="6"/>
  <c r="B13" i="6"/>
  <c r="C13" i="6" s="1"/>
  <c r="BD18" i="6"/>
  <c r="B18" i="6"/>
  <c r="C18" i="6" s="1"/>
  <c r="AE110" i="6"/>
  <c r="I5" i="6"/>
  <c r="BD26" i="6"/>
  <c r="B26" i="6"/>
  <c r="C26" i="6" s="1"/>
  <c r="S110" i="6"/>
  <c r="S168" i="6" s="1"/>
  <c r="BD57" i="6"/>
  <c r="B57" i="6"/>
  <c r="C57" i="6" s="1"/>
  <c r="BD88" i="6"/>
  <c r="B88" i="6"/>
  <c r="E88" i="6" s="1"/>
  <c r="Q110" i="6"/>
  <c r="BB129" i="6"/>
  <c r="B141" i="6"/>
  <c r="E141" i="6" s="1"/>
  <c r="BD141" i="6"/>
  <c r="BD146" i="6"/>
  <c r="B146" i="6"/>
  <c r="E146" i="6" s="1"/>
  <c r="BD149" i="6"/>
  <c r="B149" i="6"/>
  <c r="E149" i="6" s="1"/>
  <c r="J175" i="6"/>
  <c r="N175" i="6"/>
  <c r="V175" i="6"/>
  <c r="V179" i="6" s="1"/>
  <c r="AF175" i="6"/>
  <c r="AS175" i="6"/>
  <c r="AX175" i="6"/>
  <c r="M178" i="6"/>
  <c r="M177" i="6"/>
  <c r="M180" i="6" s="1"/>
  <c r="AO175" i="6"/>
  <c r="AO179" i="6" s="1"/>
  <c r="C38" i="6"/>
  <c r="D41" i="6"/>
  <c r="B51" i="6"/>
  <c r="C51" i="6" s="1"/>
  <c r="BD55" i="6"/>
  <c r="B55" i="6"/>
  <c r="E55" i="6" s="1"/>
  <c r="BD56" i="6"/>
  <c r="B67" i="6"/>
  <c r="E67" i="6" s="1"/>
  <c r="BD67" i="6"/>
  <c r="B71" i="6"/>
  <c r="B82" i="6"/>
  <c r="D85" i="6"/>
  <c r="BD87" i="6"/>
  <c r="BD90" i="6"/>
  <c r="AR110" i="6"/>
  <c r="AR6" i="6" s="1"/>
  <c r="AV110" i="6"/>
  <c r="AV168" i="6" s="1"/>
  <c r="AP110" i="6"/>
  <c r="AP6" i="6" s="1"/>
  <c r="AM110" i="6"/>
  <c r="AM5" i="6" s="1"/>
  <c r="AM10" i="6" s="1"/>
  <c r="BC110" i="6"/>
  <c r="BC10" i="6" s="1"/>
  <c r="O110" i="6"/>
  <c r="O5" i="6" s="1"/>
  <c r="O2" i="6" s="1"/>
  <c r="B145" i="6"/>
  <c r="E145" i="6" s="1"/>
  <c r="BD145" i="6"/>
  <c r="G175" i="6"/>
  <c r="G179" i="6" s="1"/>
  <c r="K175" i="6"/>
  <c r="K177" i="6" s="1"/>
  <c r="S175" i="6"/>
  <c r="S179" i="6" s="1"/>
  <c r="W175" i="6"/>
  <c r="W179" i="6" s="1"/>
  <c r="AA175" i="6"/>
  <c r="AA179" i="6" s="1"/>
  <c r="AL175" i="6"/>
  <c r="AL179" i="6" s="1"/>
  <c r="AP175" i="6"/>
  <c r="AP179" i="6" s="1"/>
  <c r="AY175" i="6"/>
  <c r="AY179" i="6" s="1"/>
  <c r="T175" i="6"/>
  <c r="T177" i="6" s="1"/>
  <c r="AI175" i="6"/>
  <c r="AI177" i="6" s="1"/>
  <c r="AI180" i="6" s="1"/>
  <c r="AU175" i="6"/>
  <c r="AU177" i="6" s="1"/>
  <c r="M179" i="6"/>
  <c r="AJ175" i="6"/>
  <c r="AJ178" i="6" s="1"/>
  <c r="AT177" i="6"/>
  <c r="AT180" i="6" s="1"/>
  <c r="E12" i="6"/>
  <c r="D31" i="6"/>
  <c r="B19" i="6"/>
  <c r="B20" i="6"/>
  <c r="C20" i="6" s="1"/>
  <c r="B27" i="6"/>
  <c r="B28" i="6"/>
  <c r="C28" i="6" s="1"/>
  <c r="BD35" i="6"/>
  <c r="E37" i="6"/>
  <c r="BB65" i="6"/>
  <c r="B50" i="6"/>
  <c r="C50" i="6" s="1"/>
  <c r="B52" i="6"/>
  <c r="E52" i="6" s="1"/>
  <c r="E61" i="6"/>
  <c r="E72" i="6"/>
  <c r="BD74" i="6"/>
  <c r="B74" i="6"/>
  <c r="C74" i="6" s="1"/>
  <c r="B80" i="6"/>
  <c r="AQ110" i="6"/>
  <c r="AQ5" i="6" s="1"/>
  <c r="AQ42" i="6" s="1"/>
  <c r="B91" i="6"/>
  <c r="D102" i="6"/>
  <c r="D155" i="6"/>
  <c r="E132" i="6"/>
  <c r="BD147" i="6"/>
  <c r="B147" i="6"/>
  <c r="E147" i="6" s="1"/>
  <c r="Z175" i="6"/>
  <c r="AK175" i="6"/>
  <c r="AV175" i="6"/>
  <c r="AH177" i="6"/>
  <c r="AH180" i="6" s="1"/>
  <c r="AJ2" i="6"/>
  <c r="BB15" i="6"/>
  <c r="B21" i="6"/>
  <c r="C21" i="6" s="1"/>
  <c r="B22" i="6"/>
  <c r="C22" i="6" s="1"/>
  <c r="B29" i="6"/>
  <c r="C29" i="6" s="1"/>
  <c r="B30" i="6"/>
  <c r="C30" i="6" s="1"/>
  <c r="C43" i="6"/>
  <c r="BD43" i="6"/>
  <c r="E56" i="6"/>
  <c r="BD58" i="6"/>
  <c r="B58" i="6"/>
  <c r="C58" i="6" s="1"/>
  <c r="BD73" i="6"/>
  <c r="B73" i="6"/>
  <c r="C73" i="6" s="1"/>
  <c r="B78" i="6"/>
  <c r="E87" i="6"/>
  <c r="D92" i="6"/>
  <c r="BB92" i="6"/>
  <c r="BB102" i="6"/>
  <c r="B99" i="6"/>
  <c r="E99" i="6" s="1"/>
  <c r="BD100" i="6"/>
  <c r="B100" i="6"/>
  <c r="C100" i="6" s="1"/>
  <c r="G110" i="6"/>
  <c r="W110" i="6"/>
  <c r="W168" i="6" s="1"/>
  <c r="BD104" i="6"/>
  <c r="BD106" i="6" s="1"/>
  <c r="L110" i="6"/>
  <c r="L5" i="6" s="1"/>
  <c r="L2" i="6" s="1"/>
  <c r="AG110" i="6"/>
  <c r="AK110" i="6"/>
  <c r="AK130" i="6" s="1"/>
  <c r="AW110" i="6"/>
  <c r="BA110" i="6"/>
  <c r="BA168" i="6" s="1"/>
  <c r="K110" i="6"/>
  <c r="R175" i="6"/>
  <c r="R177" i="6" s="1"/>
  <c r="R180" i="6" s="1"/>
  <c r="AC175" i="6"/>
  <c r="AC177" i="6" s="1"/>
  <c r="AC180" i="6" s="1"/>
  <c r="AZ175" i="6"/>
  <c r="AZ177" i="6" s="1"/>
  <c r="AZ180" i="6" s="1"/>
  <c r="BB155" i="6"/>
  <c r="BD139" i="6"/>
  <c r="B139" i="6"/>
  <c r="BD143" i="6"/>
  <c r="B143" i="6"/>
  <c r="E143" i="6" s="1"/>
  <c r="BD154" i="6"/>
  <c r="B154" i="6"/>
  <c r="E154" i="6" s="1"/>
  <c r="BD60" i="6"/>
  <c r="B60" i="6"/>
  <c r="E60" i="6" s="1"/>
  <c r="E70" i="6"/>
  <c r="E90" i="6"/>
  <c r="D106" i="6"/>
  <c r="J110" i="6"/>
  <c r="N110" i="6"/>
  <c r="R110" i="6"/>
  <c r="R168" i="6" s="1"/>
  <c r="V110" i="6"/>
  <c r="Z110" i="6"/>
  <c r="Z168" i="6" s="1"/>
  <c r="AD110" i="6"/>
  <c r="BD132" i="6"/>
  <c r="BD134" i="6"/>
  <c r="B134" i="6"/>
  <c r="E134" i="6" s="1"/>
  <c r="B142" i="6"/>
  <c r="E142" i="6" s="1"/>
  <c r="B165" i="6"/>
  <c r="BA177" i="6"/>
  <c r="BA180" i="6" s="1"/>
  <c r="AT179" i="6"/>
  <c r="AR177" i="6"/>
  <c r="AR180" i="6" s="1"/>
  <c r="BD151" i="6"/>
  <c r="B151" i="6"/>
  <c r="E151" i="6" s="1"/>
  <c r="U105" i="7" l="1"/>
  <c r="BA105" i="7"/>
  <c r="AU96" i="7"/>
  <c r="BB30" i="7"/>
  <c r="AV105" i="7"/>
  <c r="P172" i="7"/>
  <c r="AJ105" i="7"/>
  <c r="B35" i="7"/>
  <c r="E35" i="7" s="1"/>
  <c r="AW96" i="7"/>
  <c r="BB41" i="7"/>
  <c r="BD35" i="7"/>
  <c r="BD41" i="7" s="1"/>
  <c r="Q96" i="7"/>
  <c r="G65" i="7"/>
  <c r="BB49" i="7"/>
  <c r="V172" i="7"/>
  <c r="Q172" i="7"/>
  <c r="B23" i="7"/>
  <c r="C23" i="7" s="1"/>
  <c r="BD23" i="7"/>
  <c r="AS172" i="7"/>
  <c r="AC130" i="6"/>
  <c r="AF105" i="7"/>
  <c r="AI96" i="7"/>
  <c r="U177" i="6"/>
  <c r="AI172" i="7"/>
  <c r="AJ101" i="7"/>
  <c r="AO10" i="6"/>
  <c r="I130" i="6"/>
  <c r="X96" i="7"/>
  <c r="AF172" i="7"/>
  <c r="P105" i="7"/>
  <c r="Y172" i="7"/>
  <c r="AY101" i="7"/>
  <c r="R101" i="7"/>
  <c r="AC172" i="7"/>
  <c r="AD105" i="7"/>
  <c r="M172" i="7"/>
  <c r="M96" i="7"/>
  <c r="C96" i="6"/>
  <c r="L105" i="7"/>
  <c r="AT101" i="7"/>
  <c r="O172" i="7"/>
  <c r="Z91" i="7"/>
  <c r="AD84" i="7"/>
  <c r="AD96" i="7"/>
  <c r="AL101" i="7"/>
  <c r="V105" i="7"/>
  <c r="BA96" i="7"/>
  <c r="AH172" i="7"/>
  <c r="Q105" i="7"/>
  <c r="AO96" i="7"/>
  <c r="U172" i="7"/>
  <c r="AN172" i="7"/>
  <c r="H105" i="7"/>
  <c r="AG91" i="7"/>
  <c r="O96" i="7"/>
  <c r="N105" i="7"/>
  <c r="AH105" i="7"/>
  <c r="AG96" i="7"/>
  <c r="P91" i="7"/>
  <c r="AM105" i="7"/>
  <c r="G105" i="7"/>
  <c r="AO101" i="7"/>
  <c r="X105" i="7"/>
  <c r="AL84" i="7"/>
  <c r="AZ96" i="7"/>
  <c r="Z105" i="7"/>
  <c r="AS84" i="7"/>
  <c r="O101" i="7"/>
  <c r="P96" i="7"/>
  <c r="S96" i="7"/>
  <c r="AI101" i="7"/>
  <c r="AE101" i="7"/>
  <c r="AF101" i="7"/>
  <c r="K105" i="7"/>
  <c r="AN105" i="7"/>
  <c r="X101" i="7"/>
  <c r="AA96" i="7"/>
  <c r="AB105" i="7"/>
  <c r="L101" i="7"/>
  <c r="N84" i="7"/>
  <c r="AW101" i="7"/>
  <c r="U101" i="7"/>
  <c r="AQ105" i="7"/>
  <c r="AK91" i="7"/>
  <c r="AI91" i="7"/>
  <c r="AH101" i="7"/>
  <c r="W101" i="7"/>
  <c r="AC101" i="7"/>
  <c r="AX84" i="7"/>
  <c r="T96" i="7"/>
  <c r="AY105" i="7"/>
  <c r="W105" i="7"/>
  <c r="J105" i="7"/>
  <c r="X172" i="7"/>
  <c r="AX101" i="7"/>
  <c r="AJ84" i="7"/>
  <c r="I101" i="7"/>
  <c r="AV84" i="7"/>
  <c r="AB96" i="7"/>
  <c r="AL105" i="7"/>
  <c r="AY84" i="7"/>
  <c r="AT91" i="7"/>
  <c r="I84" i="7"/>
  <c r="L96" i="7"/>
  <c r="AX96" i="7"/>
  <c r="W172" i="7"/>
  <c r="AT105" i="7"/>
  <c r="K101" i="7"/>
  <c r="AK172" i="7"/>
  <c r="I96" i="7"/>
  <c r="AM96" i="7"/>
  <c r="L84" i="7"/>
  <c r="AP91" i="7"/>
  <c r="AJ96" i="7"/>
  <c r="AE105" i="7"/>
  <c r="AU91" i="7"/>
  <c r="AZ91" i="7"/>
  <c r="Z101" i="7"/>
  <c r="R96" i="7"/>
  <c r="AV172" i="7"/>
  <c r="Q101" i="7"/>
  <c r="AK96" i="7"/>
  <c r="AW105" i="7"/>
  <c r="AC105" i="7"/>
  <c r="P84" i="7"/>
  <c r="J84" i="7"/>
  <c r="M84" i="7"/>
  <c r="H96" i="7"/>
  <c r="AA84" i="7"/>
  <c r="AO91" i="7"/>
  <c r="R84" i="7"/>
  <c r="M91" i="7"/>
  <c r="AK84" i="7"/>
  <c r="AM84" i="7"/>
  <c r="AN91" i="7"/>
  <c r="AA91" i="7"/>
  <c r="AU101" i="7"/>
  <c r="AK101" i="7"/>
  <c r="AO84" i="7"/>
  <c r="R91" i="7"/>
  <c r="N101" i="7"/>
  <c r="Y96" i="7"/>
  <c r="AZ101" i="7"/>
  <c r="X91" i="7"/>
  <c r="H101" i="7"/>
  <c r="AM101" i="7"/>
  <c r="I172" i="7"/>
  <c r="AA172" i="7"/>
  <c r="M101" i="7"/>
  <c r="AS105" i="7"/>
  <c r="AI84" i="7"/>
  <c r="AY91" i="7"/>
  <c r="AU172" i="7"/>
  <c r="Z96" i="7"/>
  <c r="BA101" i="7"/>
  <c r="AV96" i="7"/>
  <c r="T84" i="7"/>
  <c r="W84" i="7"/>
  <c r="AG101" i="7"/>
  <c r="G91" i="7"/>
  <c r="S105" i="7"/>
  <c r="I105" i="7"/>
  <c r="AU84" i="7"/>
  <c r="H172" i="7"/>
  <c r="AP84" i="7"/>
  <c r="BB90" i="7"/>
  <c r="BD90" i="7" s="1"/>
  <c r="AJ172" i="7"/>
  <c r="BA172" i="7"/>
  <c r="T101" i="7"/>
  <c r="AT96" i="7"/>
  <c r="T172" i="7"/>
  <c r="T105" i="7"/>
  <c r="R172" i="7"/>
  <c r="R105" i="7"/>
  <c r="BB100" i="7"/>
  <c r="B100" i="7" s="1"/>
  <c r="E100" i="7" s="1"/>
  <c r="Y101" i="7"/>
  <c r="BB77" i="7"/>
  <c r="BD77" i="7" s="1"/>
  <c r="Q91" i="7"/>
  <c r="AW84" i="7"/>
  <c r="S91" i="7"/>
  <c r="AM172" i="7"/>
  <c r="S84" i="7"/>
  <c r="BB88" i="7"/>
  <c r="BD88" i="7" s="1"/>
  <c r="P101" i="7"/>
  <c r="BB104" i="7"/>
  <c r="B104" i="7" s="1"/>
  <c r="C104" i="7" s="1"/>
  <c r="J91" i="7"/>
  <c r="BC10" i="7"/>
  <c r="V101" i="7"/>
  <c r="BB95" i="7"/>
  <c r="B95" i="7" s="1"/>
  <c r="E95" i="7" s="1"/>
  <c r="N91" i="7"/>
  <c r="BA84" i="7"/>
  <c r="Z84" i="7"/>
  <c r="BB81" i="7"/>
  <c r="BD81" i="7" s="1"/>
  <c r="BB78" i="7"/>
  <c r="AN84" i="7"/>
  <c r="AW91" i="7"/>
  <c r="AT84" i="7"/>
  <c r="BB79" i="7"/>
  <c r="AL91" i="7"/>
  <c r="BB82" i="7"/>
  <c r="AB91" i="7"/>
  <c r="S101" i="7"/>
  <c r="W91" i="7"/>
  <c r="AF84" i="7"/>
  <c r="K84" i="7"/>
  <c r="AH96" i="7"/>
  <c r="AC91" i="7"/>
  <c r="AR84" i="7"/>
  <c r="AD91" i="7"/>
  <c r="BB107" i="7"/>
  <c r="B107" i="7" s="1"/>
  <c r="B108" i="7" s="1"/>
  <c r="AG84" i="7"/>
  <c r="K172" i="7"/>
  <c r="Q84" i="7"/>
  <c r="O84" i="7"/>
  <c r="J101" i="7"/>
  <c r="BB83" i="7"/>
  <c r="B83" i="7" s="1"/>
  <c r="C83" i="7" s="1"/>
  <c r="BA91" i="7"/>
  <c r="AX91" i="7"/>
  <c r="U84" i="7"/>
  <c r="V84" i="7"/>
  <c r="AE91" i="7"/>
  <c r="AU105" i="7"/>
  <c r="AK105" i="7"/>
  <c r="AR91" i="7"/>
  <c r="AM91" i="7"/>
  <c r="T91" i="7"/>
  <c r="AE84" i="7"/>
  <c r="AY172" i="7"/>
  <c r="AF91" i="7"/>
  <c r="U91" i="7"/>
  <c r="AC84" i="7"/>
  <c r="AF96" i="7"/>
  <c r="N172" i="7"/>
  <c r="Y84" i="7"/>
  <c r="AQ91" i="7"/>
  <c r="K91" i="7"/>
  <c r="AD101" i="7"/>
  <c r="AS91" i="7"/>
  <c r="G84" i="7"/>
  <c r="AH84" i="7"/>
  <c r="AB84" i="7"/>
  <c r="AV91" i="7"/>
  <c r="H91" i="7"/>
  <c r="Y91" i="7"/>
  <c r="L91" i="7"/>
  <c r="AC96" i="7"/>
  <c r="BB98" i="7"/>
  <c r="BD98" i="7" s="1"/>
  <c r="J172" i="7"/>
  <c r="AQ84" i="7"/>
  <c r="G172" i="7"/>
  <c r="AH91" i="7"/>
  <c r="U96" i="7"/>
  <c r="BB99" i="7"/>
  <c r="AZ84" i="7"/>
  <c r="O91" i="7"/>
  <c r="AT172" i="7"/>
  <c r="AY96" i="7"/>
  <c r="AJ91" i="7"/>
  <c r="AL172" i="7"/>
  <c r="AA101" i="7"/>
  <c r="X84" i="7"/>
  <c r="BB103" i="7"/>
  <c r="V91" i="7"/>
  <c r="BB89" i="7"/>
  <c r="Z172" i="7"/>
  <c r="AE96" i="7"/>
  <c r="AV101" i="7"/>
  <c r="AI105" i="7"/>
  <c r="AZ105" i="7"/>
  <c r="AG105" i="7"/>
  <c r="AX172" i="7"/>
  <c r="W96" i="7"/>
  <c r="AA105" i="7"/>
  <c r="AR172" i="7"/>
  <c r="G101" i="7"/>
  <c r="AO172" i="7"/>
  <c r="Y105" i="7"/>
  <c r="AP105" i="7"/>
  <c r="K96" i="7"/>
  <c r="AB101" i="7"/>
  <c r="O105" i="7"/>
  <c r="M105" i="7"/>
  <c r="AD172" i="7"/>
  <c r="AC168" i="6"/>
  <c r="AT168" i="6"/>
  <c r="BB93" i="7"/>
  <c r="BB87" i="7"/>
  <c r="AL96" i="7"/>
  <c r="J96" i="7"/>
  <c r="N96" i="7"/>
  <c r="AX6" i="6"/>
  <c r="AX130" i="6"/>
  <c r="AX42" i="6"/>
  <c r="BB86" i="7"/>
  <c r="B86" i="7" s="1"/>
  <c r="E86" i="7" s="1"/>
  <c r="I91" i="7"/>
  <c r="AP172" i="7"/>
  <c r="AX105" i="7"/>
  <c r="AO105" i="7"/>
  <c r="G96" i="7"/>
  <c r="AU168" i="6"/>
  <c r="AX168" i="6"/>
  <c r="AM16" i="6"/>
  <c r="AX2" i="6"/>
  <c r="AP177" i="6"/>
  <c r="AP180" i="6" s="1"/>
  <c r="AC5" i="6"/>
  <c r="AC2" i="6" s="1"/>
  <c r="AX3" i="6"/>
  <c r="AO2" i="6"/>
  <c r="AM177" i="6"/>
  <c r="AM180" i="6" s="1"/>
  <c r="H84" i="7"/>
  <c r="AQ172" i="7"/>
  <c r="AN96" i="7"/>
  <c r="AZ172" i="7"/>
  <c r="V96" i="7"/>
  <c r="AN101" i="7"/>
  <c r="AX32" i="6"/>
  <c r="L172" i="7"/>
  <c r="E48" i="7"/>
  <c r="BC102" i="7"/>
  <c r="BC129" i="7"/>
  <c r="BC16" i="7"/>
  <c r="AD179" i="6"/>
  <c r="AU5" i="6"/>
  <c r="AU42" i="6" s="1"/>
  <c r="E76" i="7"/>
  <c r="E56" i="7"/>
  <c r="E70" i="7"/>
  <c r="C38" i="7"/>
  <c r="E24" i="7"/>
  <c r="E40" i="7"/>
  <c r="E61" i="7"/>
  <c r="C43" i="7"/>
  <c r="X6" i="6"/>
  <c r="X168" i="6"/>
  <c r="X16" i="6"/>
  <c r="E64" i="7"/>
  <c r="P32" i="6"/>
  <c r="E72" i="7"/>
  <c r="E46" i="7"/>
  <c r="E47" i="7"/>
  <c r="E75" i="7"/>
  <c r="E54" i="7"/>
  <c r="E69" i="7"/>
  <c r="E53" i="7"/>
  <c r="E44" i="7"/>
  <c r="E45" i="7"/>
  <c r="C33" i="7"/>
  <c r="AD177" i="6"/>
  <c r="AD180" i="6" s="1"/>
  <c r="E51" i="7"/>
  <c r="E36" i="7"/>
  <c r="E73" i="7"/>
  <c r="D109" i="7"/>
  <c r="D129" i="7" s="1"/>
  <c r="BB28" i="7"/>
  <c r="S176" i="7"/>
  <c r="S179" i="7" s="1"/>
  <c r="E26" i="7"/>
  <c r="S177" i="7"/>
  <c r="E21" i="7"/>
  <c r="E20" i="7"/>
  <c r="E25" i="7"/>
  <c r="B154" i="7"/>
  <c r="E133" i="7"/>
  <c r="E154" i="7" s="1"/>
  <c r="C67" i="7"/>
  <c r="BD154" i="7"/>
  <c r="E50" i="7"/>
  <c r="E74" i="7"/>
  <c r="C19" i="7"/>
  <c r="E19" i="7"/>
  <c r="E80" i="7"/>
  <c r="C80" i="7"/>
  <c r="C27" i="7"/>
  <c r="E27" i="7"/>
  <c r="E57" i="7"/>
  <c r="E58" i="7"/>
  <c r="BC32" i="7"/>
  <c r="BC7" i="7"/>
  <c r="BC6" i="7" s="1"/>
  <c r="BC5" i="7"/>
  <c r="BC85" i="7"/>
  <c r="BC92" i="7"/>
  <c r="BC167" i="7"/>
  <c r="BC66" i="7"/>
  <c r="C71" i="7"/>
  <c r="E71" i="7"/>
  <c r="E22" i="7"/>
  <c r="BC42" i="7"/>
  <c r="M130" i="6"/>
  <c r="U179" i="6"/>
  <c r="AL130" i="6"/>
  <c r="T98" i="6"/>
  <c r="E105" i="6"/>
  <c r="AJ130" i="6"/>
  <c r="AX86" i="6"/>
  <c r="AL16" i="6"/>
  <c r="E94" i="6"/>
  <c r="E97" i="6" s="1"/>
  <c r="I6" i="6"/>
  <c r="B106" i="6"/>
  <c r="E45" i="6"/>
  <c r="B97" i="6"/>
  <c r="G177" i="6"/>
  <c r="G180" i="6" s="1"/>
  <c r="C11" i="6"/>
  <c r="E14" i="6"/>
  <c r="T103" i="6"/>
  <c r="U130" i="6"/>
  <c r="H32" i="6"/>
  <c r="AF168" i="6"/>
  <c r="AJ168" i="6"/>
  <c r="T10" i="6"/>
  <c r="T66" i="6"/>
  <c r="AF6" i="6"/>
  <c r="AI130" i="6"/>
  <c r="AL3" i="6"/>
  <c r="AY42" i="6"/>
  <c r="AL6" i="6"/>
  <c r="AL42" i="6"/>
  <c r="H86" i="6"/>
  <c r="AN168" i="6"/>
  <c r="AL168" i="6"/>
  <c r="H168" i="6"/>
  <c r="BD41" i="6"/>
  <c r="E24" i="6"/>
  <c r="T178" i="6"/>
  <c r="S177" i="6"/>
  <c r="S180" i="6" s="1"/>
  <c r="AL2" i="6"/>
  <c r="AJ177" i="6"/>
  <c r="E69" i="6"/>
  <c r="AJ179" i="6"/>
  <c r="AZ5" i="6"/>
  <c r="AZ3" i="6" s="1"/>
  <c r="P42" i="6"/>
  <c r="E23" i="6"/>
  <c r="BD15" i="6"/>
  <c r="AS130" i="6"/>
  <c r="E48" i="6"/>
  <c r="H103" i="6"/>
  <c r="E26" i="6"/>
  <c r="AL32" i="6"/>
  <c r="H10" i="6"/>
  <c r="C33" i="6"/>
  <c r="AL86" i="6"/>
  <c r="U5" i="6"/>
  <c r="U32" i="6" s="1"/>
  <c r="H42" i="6"/>
  <c r="AS5" i="6"/>
  <c r="AS42" i="6" s="1"/>
  <c r="AY6" i="6"/>
  <c r="E46" i="6"/>
  <c r="AO178" i="6"/>
  <c r="H66" i="6"/>
  <c r="AF130" i="6"/>
  <c r="AT6" i="6"/>
  <c r="P168" i="6"/>
  <c r="E108" i="6"/>
  <c r="E109" i="6" s="1"/>
  <c r="AA177" i="6"/>
  <c r="AA180" i="6" s="1"/>
  <c r="U168" i="6"/>
  <c r="T3" i="6"/>
  <c r="H130" i="6"/>
  <c r="AU6" i="6"/>
  <c r="H93" i="6"/>
  <c r="E57" i="6"/>
  <c r="K178" i="6"/>
  <c r="P98" i="6"/>
  <c r="T16" i="6"/>
  <c r="P2" i="6"/>
  <c r="P6" i="6"/>
  <c r="T2" i="6"/>
  <c r="T130" i="6"/>
  <c r="T93" i="6"/>
  <c r="B41" i="6"/>
  <c r="AZ168" i="6"/>
  <c r="P66" i="6"/>
  <c r="P103" i="6"/>
  <c r="AT10" i="6"/>
  <c r="P179" i="6"/>
  <c r="AX16" i="6"/>
  <c r="P177" i="6"/>
  <c r="P180" i="6" s="1"/>
  <c r="E47" i="6"/>
  <c r="E64" i="6"/>
  <c r="AK168" i="6"/>
  <c r="K179" i="6"/>
  <c r="BD102" i="6"/>
  <c r="BC130" i="6"/>
  <c r="P10" i="6"/>
  <c r="AC179" i="6"/>
  <c r="P130" i="6"/>
  <c r="T86" i="6"/>
  <c r="BC103" i="6"/>
  <c r="P93" i="6"/>
  <c r="P86" i="6"/>
  <c r="AT16" i="6"/>
  <c r="AT32" i="6"/>
  <c r="E44" i="6"/>
  <c r="T168" i="6"/>
  <c r="T42" i="6"/>
  <c r="AI178" i="6"/>
  <c r="AY177" i="6"/>
  <c r="AY180" i="6" s="1"/>
  <c r="AL177" i="6"/>
  <c r="AL180" i="6" s="1"/>
  <c r="W177" i="6"/>
  <c r="W180" i="6" s="1"/>
  <c r="T6" i="6"/>
  <c r="AL178" i="6"/>
  <c r="AZ130" i="6"/>
  <c r="P3" i="6"/>
  <c r="AT3" i="6"/>
  <c r="L10" i="6"/>
  <c r="AH168" i="6"/>
  <c r="AH5" i="6"/>
  <c r="M6" i="6"/>
  <c r="M5" i="6"/>
  <c r="X3" i="6"/>
  <c r="X2" i="6"/>
  <c r="E54" i="6"/>
  <c r="AN177" i="6"/>
  <c r="AN180" i="6" s="1"/>
  <c r="E104" i="6"/>
  <c r="O93" i="6"/>
  <c r="O16" i="6"/>
  <c r="AU178" i="6"/>
  <c r="AT130" i="6"/>
  <c r="H6" i="6"/>
  <c r="AU179" i="6"/>
  <c r="W178" i="6"/>
  <c r="AY168" i="6"/>
  <c r="AY130" i="6"/>
  <c r="E28" i="6"/>
  <c r="X32" i="6"/>
  <c r="H98" i="6"/>
  <c r="AT42" i="6"/>
  <c r="AO86" i="6"/>
  <c r="AO16" i="6"/>
  <c r="AS168" i="6"/>
  <c r="AY10" i="6"/>
  <c r="AQ10" i="6"/>
  <c r="Q179" i="6"/>
  <c r="AM179" i="6"/>
  <c r="E81" i="6"/>
  <c r="C35" i="6"/>
  <c r="E35" i="6"/>
  <c r="AO32" i="6"/>
  <c r="B155" i="6"/>
  <c r="AM6" i="6"/>
  <c r="Q177" i="6"/>
  <c r="Q180" i="6" s="1"/>
  <c r="AN130" i="6"/>
  <c r="AN5" i="6"/>
  <c r="H2" i="6"/>
  <c r="V178" i="6"/>
  <c r="AO130" i="6"/>
  <c r="BB110" i="6"/>
  <c r="BB5" i="6" s="1"/>
  <c r="AH6" i="6"/>
  <c r="AT2" i="6"/>
  <c r="AQ168" i="6"/>
  <c r="AN179" i="6"/>
  <c r="AH130" i="6"/>
  <c r="X10" i="6"/>
  <c r="AY178" i="6"/>
  <c r="V177" i="6"/>
  <c r="V180" i="6" s="1"/>
  <c r="AM168" i="6"/>
  <c r="X130" i="6"/>
  <c r="AO168" i="6"/>
  <c r="X42" i="6"/>
  <c r="H16" i="6"/>
  <c r="E20" i="6"/>
  <c r="AO6" i="6"/>
  <c r="AO42" i="6"/>
  <c r="AY2" i="6"/>
  <c r="E21" i="6"/>
  <c r="E75" i="6"/>
  <c r="E36" i="6"/>
  <c r="AD5" i="6"/>
  <c r="AD6" i="6"/>
  <c r="N130" i="6"/>
  <c r="N6" i="6"/>
  <c r="N5" i="6"/>
  <c r="K5" i="6"/>
  <c r="K130" i="6"/>
  <c r="AG5" i="6"/>
  <c r="AG6" i="6"/>
  <c r="G130" i="6"/>
  <c r="G5" i="6"/>
  <c r="G6" i="6"/>
  <c r="E78" i="6"/>
  <c r="C78" i="6"/>
  <c r="AV178" i="6"/>
  <c r="AV177" i="6"/>
  <c r="AV180" i="6" s="1"/>
  <c r="C91" i="6"/>
  <c r="E91" i="6"/>
  <c r="E92" i="6" s="1"/>
  <c r="E80" i="6"/>
  <c r="C80" i="6"/>
  <c r="C27" i="6"/>
  <c r="E27" i="6"/>
  <c r="G168" i="6"/>
  <c r="AP130" i="6"/>
  <c r="AP5" i="6"/>
  <c r="E82" i="6"/>
  <c r="C82" i="6"/>
  <c r="C67" i="6"/>
  <c r="B85" i="6"/>
  <c r="AS179" i="6"/>
  <c r="AS178" i="6"/>
  <c r="AF179" i="6"/>
  <c r="AF178" i="6"/>
  <c r="J179" i="6"/>
  <c r="J178" i="6"/>
  <c r="Q6" i="6"/>
  <c r="Q5" i="6"/>
  <c r="B65" i="6"/>
  <c r="I3" i="6"/>
  <c r="I2" i="6"/>
  <c r="I86" i="6"/>
  <c r="I16" i="6"/>
  <c r="I42" i="6"/>
  <c r="I32" i="6"/>
  <c r="I10" i="6"/>
  <c r="AE168" i="6"/>
  <c r="AE130" i="6"/>
  <c r="AE5" i="6"/>
  <c r="B92" i="6"/>
  <c r="AI86" i="6"/>
  <c r="AI3" i="6"/>
  <c r="AI32" i="6"/>
  <c r="AI42" i="6"/>
  <c r="K6" i="6"/>
  <c r="BD155" i="6"/>
  <c r="Z130" i="6"/>
  <c r="Z6" i="6"/>
  <c r="Z5" i="6"/>
  <c r="J130" i="6"/>
  <c r="J6" i="6"/>
  <c r="J5" i="6"/>
  <c r="BA5" i="6"/>
  <c r="BA130" i="6"/>
  <c r="BA6" i="6"/>
  <c r="E50" i="6"/>
  <c r="AK179" i="6"/>
  <c r="AK178" i="6"/>
  <c r="AI168" i="6"/>
  <c r="AQ86" i="6"/>
  <c r="AQ3" i="6"/>
  <c r="AQ32" i="6"/>
  <c r="AQ16" i="6"/>
  <c r="E139" i="6"/>
  <c r="E155" i="6" s="1"/>
  <c r="O103" i="6"/>
  <c r="O86" i="6"/>
  <c r="O98" i="6"/>
  <c r="O3" i="6"/>
  <c r="O32" i="6"/>
  <c r="BD92" i="6"/>
  <c r="E74" i="6"/>
  <c r="E30" i="6"/>
  <c r="AZ179" i="6"/>
  <c r="T179" i="6"/>
  <c r="AA178" i="6"/>
  <c r="G178" i="6"/>
  <c r="AS177" i="6"/>
  <c r="AS180" i="6" s="1"/>
  <c r="AF177" i="6"/>
  <c r="AF180" i="6" s="1"/>
  <c r="J177" i="6"/>
  <c r="S130" i="6"/>
  <c r="S5" i="6"/>
  <c r="AQ2" i="6"/>
  <c r="AI10" i="6"/>
  <c r="AA130" i="6"/>
  <c r="AA5" i="6"/>
  <c r="O6" i="6"/>
  <c r="C17" i="6"/>
  <c r="B31" i="6"/>
  <c r="AD168" i="6"/>
  <c r="V6" i="6"/>
  <c r="V5" i="6"/>
  <c r="V130" i="6"/>
  <c r="R179" i="6"/>
  <c r="R178" i="6"/>
  <c r="AW130" i="6"/>
  <c r="AW5" i="6"/>
  <c r="AW6" i="6"/>
  <c r="L86" i="6"/>
  <c r="L32" i="6"/>
  <c r="L93" i="6"/>
  <c r="L66" i="6"/>
  <c r="L3" i="6"/>
  <c r="L103" i="6"/>
  <c r="L16" i="6"/>
  <c r="L42" i="6"/>
  <c r="W130" i="6"/>
  <c r="W5" i="6"/>
  <c r="E18" i="6"/>
  <c r="Z179" i="6"/>
  <c r="Z178" i="6"/>
  <c r="O66" i="6"/>
  <c r="E58" i="6"/>
  <c r="AZ178" i="6"/>
  <c r="L168" i="6"/>
  <c r="O168" i="6"/>
  <c r="BC32" i="6"/>
  <c r="BC7" i="6"/>
  <c r="BC6" i="6" s="1"/>
  <c r="BC5" i="6"/>
  <c r="BC86" i="6"/>
  <c r="BC93" i="6"/>
  <c r="BC168" i="6"/>
  <c r="AV130" i="6"/>
  <c r="AV5" i="6"/>
  <c r="AV6" i="6"/>
  <c r="BC66" i="6"/>
  <c r="C71" i="6"/>
  <c r="E71" i="6"/>
  <c r="E22" i="6"/>
  <c r="AX179" i="6"/>
  <c r="AX178" i="6"/>
  <c r="AO177" i="6"/>
  <c r="AO180" i="6" s="1"/>
  <c r="Z177" i="6"/>
  <c r="Z180" i="6" s="1"/>
  <c r="N179" i="6"/>
  <c r="N178" i="6"/>
  <c r="V168" i="6"/>
  <c r="AQ130" i="6"/>
  <c r="L130" i="6"/>
  <c r="Q130" i="6"/>
  <c r="J168" i="6"/>
  <c r="BC42" i="6"/>
  <c r="AI6" i="6"/>
  <c r="S6" i="6"/>
  <c r="O10" i="6"/>
  <c r="AP168" i="6"/>
  <c r="R130" i="6"/>
  <c r="R6" i="6"/>
  <c r="R5" i="6"/>
  <c r="D110" i="6"/>
  <c r="L98" i="6"/>
  <c r="E51" i="6"/>
  <c r="O130" i="6"/>
  <c r="AK5" i="6"/>
  <c r="AK6" i="6"/>
  <c r="B102" i="6"/>
  <c r="BD65" i="6"/>
  <c r="E17" i="6"/>
  <c r="Q168" i="6"/>
  <c r="AI16" i="6"/>
  <c r="C19" i="6"/>
  <c r="E19" i="6"/>
  <c r="AC178" i="6"/>
  <c r="AA168" i="6"/>
  <c r="K168" i="6"/>
  <c r="AD130" i="6"/>
  <c r="AM86" i="6"/>
  <c r="AM3" i="6"/>
  <c r="AM32" i="6"/>
  <c r="AM42" i="6"/>
  <c r="AR168" i="6"/>
  <c r="AR5" i="6"/>
  <c r="BD85" i="6"/>
  <c r="L6" i="6"/>
  <c r="AI179" i="6"/>
  <c r="AP178" i="6"/>
  <c r="S178" i="6"/>
  <c r="AX177" i="6"/>
  <c r="AX180" i="6" s="1"/>
  <c r="AK177" i="6"/>
  <c r="AK180" i="6" s="1"/>
  <c r="N177" i="6"/>
  <c r="N180" i="6" s="1"/>
  <c r="N168" i="6"/>
  <c r="AV179" i="6"/>
  <c r="E73" i="6"/>
  <c r="W6" i="6"/>
  <c r="AM130" i="6"/>
  <c r="AF3" i="6"/>
  <c r="AF2" i="6"/>
  <c r="O42" i="6"/>
  <c r="BC16" i="6"/>
  <c r="B15" i="6"/>
  <c r="E100" i="6"/>
  <c r="E102" i="6" s="1"/>
  <c r="E29" i="6"/>
  <c r="AQ6" i="6"/>
  <c r="AM2" i="6"/>
  <c r="AI2" i="6"/>
  <c r="AA6" i="6"/>
  <c r="E13" i="6"/>
  <c r="E25" i="6"/>
  <c r="BD31" i="6"/>
  <c r="BD173" i="8"/>
  <c r="BB165" i="8"/>
  <c r="B165" i="8" s="1"/>
  <c r="D165" i="8"/>
  <c r="BB164" i="8"/>
  <c r="B164" i="8" s="1"/>
  <c r="D164" i="8"/>
  <c r="BB162" i="8"/>
  <c r="B162" i="8" s="1"/>
  <c r="D162" i="8"/>
  <c r="BB161" i="8"/>
  <c r="B161" i="8" s="1"/>
  <c r="D161" i="8"/>
  <c r="BB160" i="8"/>
  <c r="B160" i="8" s="1"/>
  <c r="D160" i="8"/>
  <c r="BB159" i="8"/>
  <c r="B159" i="8" s="1"/>
  <c r="D159" i="8"/>
  <c r="BB158" i="8"/>
  <c r="BB157" i="8"/>
  <c r="B157" i="8" s="1"/>
  <c r="D157" i="8"/>
  <c r="BB156" i="8"/>
  <c r="B156" i="8" s="1"/>
  <c r="D156" i="8"/>
  <c r="BB155" i="8"/>
  <c r="B155" i="8" s="1"/>
  <c r="D155" i="8"/>
  <c r="BC153" i="8"/>
  <c r="BA153" i="8"/>
  <c r="AZ153" i="8"/>
  <c r="AY153" i="8"/>
  <c r="AX153" i="8"/>
  <c r="AV153" i="8"/>
  <c r="AU153" i="8"/>
  <c r="AT153" i="8"/>
  <c r="AS153" i="8"/>
  <c r="AQ153" i="8"/>
  <c r="AP153" i="8"/>
  <c r="AO153" i="8"/>
  <c r="AN153" i="8"/>
  <c r="AM153" i="8"/>
  <c r="AL153" i="8"/>
  <c r="AK153" i="8"/>
  <c r="AJ153" i="8"/>
  <c r="AI153" i="8"/>
  <c r="AH153" i="8"/>
  <c r="AF153" i="8"/>
  <c r="AD153" i="8"/>
  <c r="AC153" i="8"/>
  <c r="AA153" i="8"/>
  <c r="Z153" i="8"/>
  <c r="Y153" i="8"/>
  <c r="X153" i="8"/>
  <c r="W153" i="8"/>
  <c r="V153" i="8"/>
  <c r="U153" i="8"/>
  <c r="T153" i="8"/>
  <c r="S153" i="8"/>
  <c r="R153" i="8"/>
  <c r="Q153" i="8"/>
  <c r="P153" i="8"/>
  <c r="O153" i="8"/>
  <c r="N153" i="8"/>
  <c r="M153" i="8"/>
  <c r="L153" i="8"/>
  <c r="K153" i="8"/>
  <c r="J153" i="8"/>
  <c r="I153" i="8"/>
  <c r="H153" i="8"/>
  <c r="G153" i="8"/>
  <c r="BB152" i="8"/>
  <c r="D152" i="8"/>
  <c r="D151" i="8"/>
  <c r="B151" i="8"/>
  <c r="BB150" i="8"/>
  <c r="BD150" i="8" s="1"/>
  <c r="D150" i="8"/>
  <c r="BB149" i="8"/>
  <c r="D149" i="8"/>
  <c r="BB148" i="8"/>
  <c r="B148" i="8" s="1"/>
  <c r="D148" i="8"/>
  <c r="BB147" i="8"/>
  <c r="D147" i="8"/>
  <c r="BB146" i="8"/>
  <c r="D146" i="8"/>
  <c r="BB145" i="8"/>
  <c r="D145" i="8"/>
  <c r="BB144" i="8"/>
  <c r="BD144" i="8" s="1"/>
  <c r="D144" i="8"/>
  <c r="BB143" i="8"/>
  <c r="D143" i="8"/>
  <c r="BB142" i="8"/>
  <c r="BD142" i="8" s="1"/>
  <c r="D142" i="8"/>
  <c r="BB141" i="8"/>
  <c r="D141" i="8"/>
  <c r="BB140" i="8"/>
  <c r="D140" i="8"/>
  <c r="BB139" i="8"/>
  <c r="D139" i="8"/>
  <c r="BB138" i="8"/>
  <c r="BD138" i="8" s="1"/>
  <c r="D138" i="8"/>
  <c r="BB137" i="8"/>
  <c r="B137" i="8" s="1"/>
  <c r="D137" i="8"/>
  <c r="BB136" i="8"/>
  <c r="BD136" i="8" s="1"/>
  <c r="D136" i="8"/>
  <c r="BB135" i="8"/>
  <c r="BD135" i="8" s="1"/>
  <c r="D135" i="8"/>
  <c r="BB134" i="8"/>
  <c r="D134" i="8"/>
  <c r="BB133" i="8"/>
  <c r="B133" i="8" s="1"/>
  <c r="D133" i="8"/>
  <c r="BB132" i="8"/>
  <c r="BD132" i="8" s="1"/>
  <c r="D132" i="8"/>
  <c r="BB131" i="8"/>
  <c r="B131" i="8" s="1"/>
  <c r="D131" i="8"/>
  <c r="BB130" i="8"/>
  <c r="D130" i="8"/>
  <c r="BD127" i="8"/>
  <c r="BC127" i="8"/>
  <c r="BA127" i="8"/>
  <c r="AZ127" i="8"/>
  <c r="AY127" i="8"/>
  <c r="AX127" i="8"/>
  <c r="AV127" i="8"/>
  <c r="AU127" i="8"/>
  <c r="AT127" i="8"/>
  <c r="AQ127" i="8"/>
  <c r="AP127" i="8"/>
  <c r="AO127" i="8"/>
  <c r="AN127" i="8"/>
  <c r="AM127" i="8"/>
  <c r="AL127" i="8"/>
  <c r="AK127" i="8"/>
  <c r="AJ127" i="8"/>
  <c r="AI127" i="8"/>
  <c r="AH127" i="8"/>
  <c r="AF127" i="8"/>
  <c r="AD127" i="8"/>
  <c r="AC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E127" i="8"/>
  <c r="BB126" i="8"/>
  <c r="B126" i="8" s="1"/>
  <c r="D126" i="8"/>
  <c r="BB125" i="8"/>
  <c r="B125" i="8" s="1"/>
  <c r="D125" i="8"/>
  <c r="BB124" i="8"/>
  <c r="B124" i="8" s="1"/>
  <c r="D124" i="8"/>
  <c r="BB123" i="8"/>
  <c r="B123" i="8" s="1"/>
  <c r="D123" i="8"/>
  <c r="BB122" i="8"/>
  <c r="B122" i="8" s="1"/>
  <c r="D122" i="8"/>
  <c r="BB121" i="8"/>
  <c r="B121" i="8" s="1"/>
  <c r="D121" i="8"/>
  <c r="BB120" i="8"/>
  <c r="B120" i="8" s="1"/>
  <c r="D120" i="8"/>
  <c r="BB119" i="8"/>
  <c r="B119" i="8" s="1"/>
  <c r="D119" i="8"/>
  <c r="BB118" i="8"/>
  <c r="B118" i="8" s="1"/>
  <c r="D118" i="8"/>
  <c r="BB117" i="8"/>
  <c r="B117" i="8" s="1"/>
  <c r="D117" i="8"/>
  <c r="BB116" i="8"/>
  <c r="B116" i="8" s="1"/>
  <c r="D116" i="8"/>
  <c r="BB115" i="8"/>
  <c r="B115" i="8" s="1"/>
  <c r="D115" i="8"/>
  <c r="BB114" i="8"/>
  <c r="B114" i="8" s="1"/>
  <c r="D114" i="8"/>
  <c r="BB113" i="8"/>
  <c r="B113" i="8" s="1"/>
  <c r="D113" i="8"/>
  <c r="BB112" i="8"/>
  <c r="B112" i="8" s="1"/>
  <c r="D112" i="8"/>
  <c r="BB111" i="8"/>
  <c r="B111" i="8" s="1"/>
  <c r="D111" i="8"/>
  <c r="BB110" i="8"/>
  <c r="D110" i="8"/>
  <c r="BC107" i="8"/>
  <c r="D106" i="8"/>
  <c r="BC104" i="8"/>
  <c r="D103" i="8"/>
  <c r="D102" i="8"/>
  <c r="BC100" i="8"/>
  <c r="D99" i="8"/>
  <c r="D98" i="8"/>
  <c r="D97" i="8"/>
  <c r="BC95" i="8"/>
  <c r="D94" i="8"/>
  <c r="D93" i="8"/>
  <c r="BC91" i="8"/>
  <c r="D90" i="8"/>
  <c r="D89" i="8"/>
  <c r="D88" i="8"/>
  <c r="D87" i="8"/>
  <c r="D86" i="8"/>
  <c r="BC84" i="8"/>
  <c r="D83" i="8"/>
  <c r="D82" i="8"/>
  <c r="D81" i="8"/>
  <c r="D80" i="8"/>
  <c r="D79" i="8"/>
  <c r="D78" i="8"/>
  <c r="D77" i="8"/>
  <c r="A77" i="8"/>
  <c r="D76" i="8"/>
  <c r="D75" i="8"/>
  <c r="D74" i="8"/>
  <c r="D73" i="8"/>
  <c r="D72" i="8"/>
  <c r="D71" i="8"/>
  <c r="D70" i="8"/>
  <c r="D69" i="8"/>
  <c r="D68" i="8"/>
  <c r="D67" i="8"/>
  <c r="BC65" i="8"/>
  <c r="D64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BC41" i="8"/>
  <c r="D40" i="8"/>
  <c r="D39" i="8"/>
  <c r="D38" i="8"/>
  <c r="D37" i="8"/>
  <c r="D36" i="8"/>
  <c r="D35" i="8"/>
  <c r="D34" i="8"/>
  <c r="D33" i="8"/>
  <c r="BC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BC15" i="8"/>
  <c r="D14" i="8"/>
  <c r="D13" i="8"/>
  <c r="D12" i="8"/>
  <c r="D11" i="8"/>
  <c r="AJ3" i="8"/>
  <c r="B82" i="7" l="1"/>
  <c r="C82" i="7" s="1"/>
  <c r="BD30" i="7"/>
  <c r="B30" i="7"/>
  <c r="C35" i="7"/>
  <c r="B41" i="7"/>
  <c r="B49" i="7"/>
  <c r="BD49" i="7"/>
  <c r="BD65" i="7" s="1"/>
  <c r="BB65" i="7"/>
  <c r="E23" i="7"/>
  <c r="AC3" i="6"/>
  <c r="B88" i="7"/>
  <c r="C88" i="7" s="1"/>
  <c r="U180" i="6"/>
  <c r="U2" i="6"/>
  <c r="D167" i="7"/>
  <c r="AU86" i="6"/>
  <c r="AU2" i="6"/>
  <c r="AU3" i="6"/>
  <c r="AU32" i="6"/>
  <c r="B90" i="7"/>
  <c r="C90" i="7" s="1"/>
  <c r="B79" i="7"/>
  <c r="C79" i="7" s="1"/>
  <c r="BD78" i="7"/>
  <c r="BD104" i="7"/>
  <c r="B78" i="7"/>
  <c r="E78" i="7" s="1"/>
  <c r="BD100" i="7"/>
  <c r="B103" i="7"/>
  <c r="E103" i="7" s="1"/>
  <c r="BD83" i="7"/>
  <c r="E107" i="7"/>
  <c r="E108" i="7" s="1"/>
  <c r="BD79" i="7"/>
  <c r="B98" i="7"/>
  <c r="E98" i="7" s="1"/>
  <c r="BB108" i="7"/>
  <c r="BD107" i="7"/>
  <c r="BD108" i="7" s="1"/>
  <c r="BD82" i="7"/>
  <c r="BD103" i="7"/>
  <c r="BD89" i="7"/>
  <c r="B89" i="7"/>
  <c r="E89" i="7" s="1"/>
  <c r="B87" i="7"/>
  <c r="E87" i="7" s="1"/>
  <c r="B77" i="7"/>
  <c r="C77" i="7" s="1"/>
  <c r="E104" i="7"/>
  <c r="BD87" i="7"/>
  <c r="BB105" i="7"/>
  <c r="BB101" i="7"/>
  <c r="BD95" i="7"/>
  <c r="BB84" i="7"/>
  <c r="B81" i="7"/>
  <c r="C81" i="7" s="1"/>
  <c r="BB96" i="7"/>
  <c r="BD99" i="7"/>
  <c r="B99" i="7"/>
  <c r="C99" i="7" s="1"/>
  <c r="U10" i="6"/>
  <c r="BB91" i="7"/>
  <c r="BD86" i="7"/>
  <c r="B93" i="7"/>
  <c r="C93" i="7" s="1"/>
  <c r="BD93" i="7"/>
  <c r="U16" i="6"/>
  <c r="C95" i="7"/>
  <c r="E83" i="7"/>
  <c r="T180" i="6"/>
  <c r="AJ180" i="6"/>
  <c r="AU16" i="6"/>
  <c r="AU10" i="6"/>
  <c r="AU180" i="6"/>
  <c r="E41" i="6"/>
  <c r="K180" i="6"/>
  <c r="E41" i="7"/>
  <c r="E106" i="6"/>
  <c r="BD28" i="7"/>
  <c r="B28" i="7"/>
  <c r="BB6" i="6"/>
  <c r="D1" i="6" s="1"/>
  <c r="BC3" i="7"/>
  <c r="BC2" i="7"/>
  <c r="E15" i="6"/>
  <c r="AS2" i="6"/>
  <c r="AS16" i="6"/>
  <c r="AS10" i="6"/>
  <c r="AS3" i="6"/>
  <c r="AS32" i="6"/>
  <c r="AZ16" i="6"/>
  <c r="AZ2" i="6"/>
  <c r="AZ10" i="6"/>
  <c r="AZ86" i="6"/>
  <c r="U66" i="6"/>
  <c r="U86" i="6"/>
  <c r="U3" i="6"/>
  <c r="AZ32" i="6"/>
  <c r="U93" i="6"/>
  <c r="U103" i="6"/>
  <c r="BB130" i="6"/>
  <c r="BB168" i="6"/>
  <c r="AS86" i="6"/>
  <c r="AZ42" i="6"/>
  <c r="U98" i="6"/>
  <c r="U42" i="6"/>
  <c r="D5" i="6"/>
  <c r="BB3" i="6"/>
  <c r="BB2" i="6"/>
  <c r="E85" i="6"/>
  <c r="M2" i="6"/>
  <c r="M98" i="6"/>
  <c r="M103" i="6"/>
  <c r="M93" i="6"/>
  <c r="M32" i="6"/>
  <c r="M10" i="6"/>
  <c r="M86" i="6"/>
  <c r="M16" i="6"/>
  <c r="M66" i="6"/>
  <c r="M3" i="6"/>
  <c r="M42" i="6"/>
  <c r="BD110" i="6"/>
  <c r="BB176" i="6"/>
  <c r="AH3" i="6"/>
  <c r="AH2" i="6"/>
  <c r="E65" i="6"/>
  <c r="AN86" i="6"/>
  <c r="AN42" i="6"/>
  <c r="AN3" i="6"/>
  <c r="AN32" i="6"/>
  <c r="AN16" i="6"/>
  <c r="AN10" i="6"/>
  <c r="AN2" i="6"/>
  <c r="D2" i="6"/>
  <c r="D3" i="6"/>
  <c r="AR3" i="6"/>
  <c r="AR16" i="6"/>
  <c r="AR2" i="6"/>
  <c r="AR42" i="6"/>
  <c r="AR10" i="6"/>
  <c r="E31" i="6"/>
  <c r="BA86" i="6"/>
  <c r="BA16" i="6"/>
  <c r="BA10" i="6"/>
  <c r="BA3" i="6"/>
  <c r="BA2" i="6"/>
  <c r="BA42" i="6"/>
  <c r="BA32" i="6"/>
  <c r="Z42" i="6"/>
  <c r="Z10" i="6"/>
  <c r="Z86" i="6"/>
  <c r="Z3" i="6"/>
  <c r="Z2" i="6"/>
  <c r="Z32" i="6"/>
  <c r="Z16" i="6"/>
  <c r="AG10" i="6"/>
  <c r="AG16" i="6"/>
  <c r="AG2" i="6"/>
  <c r="AG42" i="6"/>
  <c r="N66" i="6"/>
  <c r="N93" i="6"/>
  <c r="N42" i="6"/>
  <c r="N86" i="6"/>
  <c r="N98" i="6"/>
  <c r="N10" i="6"/>
  <c r="N3" i="6"/>
  <c r="N2" i="6"/>
  <c r="N16" i="6"/>
  <c r="N103" i="6"/>
  <c r="AD3" i="6"/>
  <c r="AD2" i="6"/>
  <c r="AK86" i="6"/>
  <c r="AK42" i="6"/>
  <c r="AK10" i="6"/>
  <c r="AK3" i="6"/>
  <c r="AK32" i="6"/>
  <c r="AK16" i="6"/>
  <c r="AK2" i="6"/>
  <c r="D130" i="6"/>
  <c r="D168" i="6"/>
  <c r="AV86" i="6"/>
  <c r="AV32" i="6"/>
  <c r="AV42" i="6"/>
  <c r="AV3" i="6"/>
  <c r="AV16" i="6"/>
  <c r="AV2" i="6"/>
  <c r="AV10" i="6"/>
  <c r="AW86" i="6"/>
  <c r="AW10" i="6"/>
  <c r="AW3" i="6"/>
  <c r="AW16" i="6"/>
  <c r="AW2" i="6"/>
  <c r="AW32" i="6"/>
  <c r="AW42" i="6"/>
  <c r="J180" i="6"/>
  <c r="J42" i="6"/>
  <c r="J32" i="6"/>
  <c r="J10" i="6"/>
  <c r="J3" i="6"/>
  <c r="J2" i="6"/>
  <c r="J86" i="6"/>
  <c r="J16" i="6"/>
  <c r="Q3" i="6"/>
  <c r="Q2" i="6"/>
  <c r="Q10" i="6"/>
  <c r="Q16" i="6"/>
  <c r="Q103" i="6"/>
  <c r="Q86" i="6"/>
  <c r="Q42" i="6"/>
  <c r="Q98" i="6"/>
  <c r="Q32" i="6"/>
  <c r="Q66" i="6"/>
  <c r="Q93" i="6"/>
  <c r="G103" i="6"/>
  <c r="G86" i="6"/>
  <c r="G3" i="6"/>
  <c r="G98" i="6"/>
  <c r="G42" i="6"/>
  <c r="G10" i="6"/>
  <c r="G66" i="6"/>
  <c r="G2" i="6"/>
  <c r="G16" i="6"/>
  <c r="G93" i="6"/>
  <c r="G32" i="6"/>
  <c r="R66" i="6"/>
  <c r="R86" i="6"/>
  <c r="R42" i="6"/>
  <c r="R98" i="6"/>
  <c r="R93" i="6"/>
  <c r="R3" i="6"/>
  <c r="R32" i="6"/>
  <c r="R10" i="6"/>
  <c r="R2" i="6"/>
  <c r="R103" i="6"/>
  <c r="R16" i="6"/>
  <c r="BC3" i="6"/>
  <c r="BC2" i="6"/>
  <c r="W86" i="6"/>
  <c r="W3" i="6"/>
  <c r="W32" i="6"/>
  <c r="W42" i="6"/>
  <c r="W10" i="6"/>
  <c r="W16" i="6"/>
  <c r="W2" i="6"/>
  <c r="AE3" i="6"/>
  <c r="AE32" i="6"/>
  <c r="AE42" i="6"/>
  <c r="AE10" i="6"/>
  <c r="AE16" i="6"/>
  <c r="AP86" i="6"/>
  <c r="AP42" i="6"/>
  <c r="AP3" i="6"/>
  <c r="AP10" i="6"/>
  <c r="AP2" i="6"/>
  <c r="AP16" i="6"/>
  <c r="AP32" i="6"/>
  <c r="K66" i="6"/>
  <c r="K3" i="6"/>
  <c r="K86" i="6"/>
  <c r="K103" i="6"/>
  <c r="K2" i="6"/>
  <c r="K98" i="6"/>
  <c r="K10" i="6"/>
  <c r="K16" i="6"/>
  <c r="K93" i="6"/>
  <c r="K42" i="6"/>
  <c r="B110" i="6"/>
  <c r="V42" i="6"/>
  <c r="V86" i="6"/>
  <c r="V10" i="6"/>
  <c r="V3" i="6"/>
  <c r="V32" i="6"/>
  <c r="V16" i="6"/>
  <c r="V2" i="6"/>
  <c r="AA86" i="6"/>
  <c r="AA3" i="6"/>
  <c r="AA32" i="6"/>
  <c r="AA2" i="6"/>
  <c r="AA42" i="6"/>
  <c r="AA16" i="6"/>
  <c r="AA10" i="6"/>
  <c r="S32" i="6"/>
  <c r="S103" i="6"/>
  <c r="S86" i="6"/>
  <c r="S42" i="6"/>
  <c r="S98" i="6"/>
  <c r="S3" i="6"/>
  <c r="S10" i="6"/>
  <c r="S16" i="6"/>
  <c r="S93" i="6"/>
  <c r="S66" i="6"/>
  <c r="S2" i="6"/>
  <c r="B144" i="8"/>
  <c r="E144" i="8" s="1"/>
  <c r="BD131" i="8"/>
  <c r="D31" i="8"/>
  <c r="B132" i="8"/>
  <c r="E132" i="8" s="1"/>
  <c r="E131" i="8"/>
  <c r="BD137" i="8"/>
  <c r="B136" i="8"/>
  <c r="E136" i="8" s="1"/>
  <c r="B138" i="8"/>
  <c r="E138" i="8" s="1"/>
  <c r="B150" i="8"/>
  <c r="E150" i="8" s="1"/>
  <c r="B135" i="8"/>
  <c r="E135" i="8" s="1"/>
  <c r="B140" i="8"/>
  <c r="E140" i="8" s="1"/>
  <c r="BD140" i="8"/>
  <c r="E148" i="8"/>
  <c r="D41" i="8"/>
  <c r="D91" i="8"/>
  <c r="E133" i="8"/>
  <c r="B163" i="8"/>
  <c r="D100" i="8"/>
  <c r="BC108" i="8"/>
  <c r="BC5" i="8" s="1"/>
  <c r="BC3" i="8" s="1"/>
  <c r="BD133" i="8"/>
  <c r="BD148" i="8"/>
  <c r="D158" i="8"/>
  <c r="D163" i="8"/>
  <c r="D15" i="8"/>
  <c r="D65" i="8"/>
  <c r="BD147" i="8"/>
  <c r="B147" i="8"/>
  <c r="E147" i="8" s="1"/>
  <c r="D95" i="8"/>
  <c r="BB127" i="8"/>
  <c r="B110" i="8"/>
  <c r="B127" i="8" s="1"/>
  <c r="B141" i="8"/>
  <c r="E141" i="8" s="1"/>
  <c r="BD141" i="8"/>
  <c r="BD146" i="8"/>
  <c r="B146" i="8"/>
  <c r="E146" i="8" s="1"/>
  <c r="BD149" i="8"/>
  <c r="B149" i="8"/>
  <c r="E149" i="8" s="1"/>
  <c r="B152" i="8"/>
  <c r="E152" i="8" s="1"/>
  <c r="BD152" i="8"/>
  <c r="D127" i="8"/>
  <c r="D153" i="8"/>
  <c r="B145" i="8"/>
  <c r="E145" i="8" s="1"/>
  <c r="BD145" i="8"/>
  <c r="BD130" i="8"/>
  <c r="B130" i="8"/>
  <c r="E137" i="8"/>
  <c r="BD139" i="8"/>
  <c r="B139" i="8"/>
  <c r="E139" i="8" s="1"/>
  <c r="BD143" i="8"/>
  <c r="B143" i="8"/>
  <c r="E143" i="8" s="1"/>
  <c r="D84" i="8"/>
  <c r="D104" i="8"/>
  <c r="BD134" i="8"/>
  <c r="B134" i="8"/>
  <c r="E134" i="8" s="1"/>
  <c r="B142" i="8"/>
  <c r="E142" i="8" s="1"/>
  <c r="BB153" i="8"/>
  <c r="B158" i="8"/>
  <c r="E82" i="7" l="1"/>
  <c r="C30" i="7"/>
  <c r="E30" i="7"/>
  <c r="E49" i="7"/>
  <c r="E65" i="7" s="1"/>
  <c r="B65" i="7"/>
  <c r="E88" i="7"/>
  <c r="E79" i="7"/>
  <c r="E90" i="7"/>
  <c r="BD84" i="7"/>
  <c r="BD101" i="7"/>
  <c r="E77" i="7"/>
  <c r="B105" i="7"/>
  <c r="C78" i="7"/>
  <c r="BD105" i="7"/>
  <c r="B91" i="7"/>
  <c r="BD91" i="7"/>
  <c r="E105" i="7"/>
  <c r="B101" i="7"/>
  <c r="E99" i="7"/>
  <c r="E101" i="7" s="1"/>
  <c r="B84" i="7"/>
  <c r="E81" i="7"/>
  <c r="BD96" i="7"/>
  <c r="E93" i="7"/>
  <c r="E96" i="7" s="1"/>
  <c r="B96" i="7"/>
  <c r="BC166" i="8"/>
  <c r="BC92" i="8"/>
  <c r="C28" i="7"/>
  <c r="E28" i="7"/>
  <c r="BB29" i="7"/>
  <c r="E110" i="6"/>
  <c r="C110" i="6"/>
  <c r="B130" i="6"/>
  <c r="B168" i="6"/>
  <c r="E168" i="6" s="1"/>
  <c r="BC85" i="8"/>
  <c r="BC66" i="8"/>
  <c r="BC16" i="8"/>
  <c r="BC10" i="8"/>
  <c r="BC7" i="8"/>
  <c r="BC6" i="8" s="1"/>
  <c r="BC101" i="8"/>
  <c r="BC42" i="8"/>
  <c r="BC32" i="8"/>
  <c r="BC128" i="8"/>
  <c r="BC2" i="8"/>
  <c r="B153" i="8"/>
  <c r="E130" i="8"/>
  <c r="E153" i="8" s="1"/>
  <c r="BD153" i="8"/>
  <c r="D108" i="8"/>
  <c r="D166" i="8" s="1"/>
  <c r="BS61" i="2"/>
  <c r="B61" i="2" s="1"/>
  <c r="BS62" i="2"/>
  <c r="BS63" i="2"/>
  <c r="BS64" i="2"/>
  <c r="BS65" i="2"/>
  <c r="BS66" i="2"/>
  <c r="BS67" i="2"/>
  <c r="BS68" i="2"/>
  <c r="BS69" i="2"/>
  <c r="E91" i="7" l="1"/>
  <c r="E84" i="7"/>
  <c r="BD29" i="7"/>
  <c r="B29" i="7"/>
  <c r="D128" i="8"/>
  <c r="G165" i="2"/>
  <c r="G163" i="2"/>
  <c r="G166" i="2" s="1"/>
  <c r="BM70" i="3" l="1"/>
  <c r="C29" i="7"/>
  <c r="E29" i="7"/>
  <c r="G170" i="2"/>
  <c r="G168" i="2"/>
  <c r="G171" i="2" s="1"/>
  <c r="D11" i="2" l="1"/>
  <c r="C11" i="2" l="1"/>
  <c r="D13" i="9" s="1"/>
  <c r="F89" i="16"/>
  <c r="E89" i="16"/>
  <c r="E85" i="16"/>
  <c r="E84" i="16"/>
  <c r="G82" i="16"/>
  <c r="E81" i="16"/>
  <c r="E79" i="16"/>
  <c r="E74" i="16"/>
  <c r="E62" i="16"/>
  <c r="E66" i="16"/>
  <c r="E65" i="16"/>
  <c r="E64" i="16"/>
  <c r="E67" i="16"/>
  <c r="E70" i="16"/>
  <c r="E71" i="16"/>
  <c r="E53" i="16"/>
  <c r="E37" i="16"/>
  <c r="E36" i="16"/>
  <c r="E31" i="16"/>
  <c r="E28" i="16"/>
  <c r="E27" i="16"/>
  <c r="E25" i="16"/>
  <c r="F25" i="16"/>
  <c r="E22" i="16"/>
  <c r="I98" i="16" l="1"/>
  <c r="H98" i="16"/>
  <c r="E23" i="16"/>
  <c r="E33" i="16"/>
  <c r="E56" i="16"/>
  <c r="E75" i="16"/>
  <c r="E82" i="16"/>
  <c r="E86" i="16"/>
  <c r="E98" i="16"/>
  <c r="E95" i="16"/>
  <c r="E91" i="16"/>
  <c r="E7" i="16"/>
  <c r="I94" i="16"/>
  <c r="I93" i="16"/>
  <c r="I89" i="16"/>
  <c r="I91" i="16" s="1"/>
  <c r="I85" i="16"/>
  <c r="I84" i="16"/>
  <c r="I81" i="16"/>
  <c r="I79" i="16"/>
  <c r="I71" i="16"/>
  <c r="I70" i="16"/>
  <c r="I67" i="16"/>
  <c r="I66" i="16"/>
  <c r="I65" i="16"/>
  <c r="I64" i="16"/>
  <c r="I62" i="16"/>
  <c r="I59" i="16"/>
  <c r="I58" i="16"/>
  <c r="I53" i="16"/>
  <c r="I50" i="16"/>
  <c r="I49" i="16"/>
  <c r="I48" i="16"/>
  <c r="I46" i="16"/>
  <c r="I45" i="16"/>
  <c r="I43" i="16"/>
  <c r="I42" i="16"/>
  <c r="I40" i="16"/>
  <c r="I39" i="16"/>
  <c r="I38" i="16"/>
  <c r="I37" i="16"/>
  <c r="I36" i="16"/>
  <c r="I35" i="16"/>
  <c r="I28" i="16"/>
  <c r="I27" i="16"/>
  <c r="I25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5" i="16"/>
  <c r="I4" i="16"/>
  <c r="I3" i="16"/>
  <c r="H94" i="16"/>
  <c r="H93" i="16"/>
  <c r="H89" i="16"/>
  <c r="H91" i="16" s="1"/>
  <c r="H85" i="16"/>
  <c r="H84" i="16"/>
  <c r="H81" i="16"/>
  <c r="H79" i="16"/>
  <c r="H71" i="16"/>
  <c r="H70" i="16"/>
  <c r="H67" i="16"/>
  <c r="H66" i="16"/>
  <c r="H65" i="16"/>
  <c r="H64" i="16"/>
  <c r="H62" i="16"/>
  <c r="H59" i="16"/>
  <c r="H58" i="16"/>
  <c r="H53" i="16"/>
  <c r="H48" i="16"/>
  <c r="H46" i="16"/>
  <c r="H45" i="16"/>
  <c r="H43" i="16"/>
  <c r="H42" i="16"/>
  <c r="H40" i="16"/>
  <c r="H39" i="16"/>
  <c r="H38" i="16"/>
  <c r="H37" i="16"/>
  <c r="H36" i="16"/>
  <c r="H35" i="16"/>
  <c r="H31" i="16"/>
  <c r="H28" i="16"/>
  <c r="H27" i="16"/>
  <c r="H25" i="16"/>
  <c r="H22" i="16"/>
  <c r="H21" i="16"/>
  <c r="H19" i="16"/>
  <c r="H18" i="16"/>
  <c r="H17" i="16"/>
  <c r="H16" i="16"/>
  <c r="H14" i="16"/>
  <c r="H13" i="16"/>
  <c r="H12" i="16"/>
  <c r="H11" i="16"/>
  <c r="H10" i="16"/>
  <c r="H9" i="16"/>
  <c r="H5" i="16"/>
  <c r="H4" i="16"/>
  <c r="H3" i="16"/>
  <c r="D98" i="16"/>
  <c r="D95" i="16"/>
  <c r="D91" i="16"/>
  <c r="D86" i="16"/>
  <c r="D82" i="16"/>
  <c r="D75" i="16"/>
  <c r="D56" i="16"/>
  <c r="D33" i="16"/>
  <c r="D23" i="16"/>
  <c r="D7" i="16"/>
  <c r="I95" i="16" l="1"/>
  <c r="J56" i="16"/>
  <c r="I82" i="16"/>
  <c r="H86" i="16"/>
  <c r="H82" i="16"/>
  <c r="I86" i="16"/>
  <c r="K4" i="16"/>
  <c r="K3" i="16"/>
  <c r="H75" i="16"/>
  <c r="H95" i="16"/>
  <c r="H33" i="16"/>
  <c r="I33" i="16"/>
  <c r="H56" i="16"/>
  <c r="H23" i="16"/>
  <c r="H7" i="16"/>
  <c r="E99" i="16"/>
  <c r="E24" i="16" s="1"/>
  <c r="I75" i="16"/>
  <c r="I56" i="16"/>
  <c r="I23" i="16"/>
  <c r="I7" i="16"/>
  <c r="D99" i="16"/>
  <c r="D92" i="16" l="1"/>
  <c r="H99" i="16"/>
  <c r="F99" i="16" s="1"/>
  <c r="E87" i="16"/>
  <c r="E76" i="16"/>
  <c r="E8" i="16"/>
  <c r="E57" i="16"/>
  <c r="E96" i="16"/>
  <c r="E34" i="16"/>
  <c r="E92" i="16"/>
  <c r="E83" i="16"/>
  <c r="E2" i="16"/>
  <c r="I99" i="16"/>
  <c r="G99" i="16" s="1"/>
  <c r="D101" i="16"/>
  <c r="D83" i="16"/>
  <c r="D34" i="16"/>
  <c r="D57" i="16"/>
  <c r="D8" i="16"/>
  <c r="D76" i="16"/>
  <c r="D2" i="16"/>
  <c r="D87" i="16"/>
  <c r="D96" i="16"/>
  <c r="D24" i="16"/>
  <c r="I83" i="16" l="1"/>
  <c r="I76" i="16"/>
  <c r="I24" i="16"/>
  <c r="I34" i="16"/>
  <c r="I92" i="16"/>
  <c r="I96" i="16"/>
  <c r="I2" i="16"/>
  <c r="I87" i="16"/>
  <c r="I57" i="16"/>
  <c r="I8" i="16"/>
  <c r="F2" i="15" l="1"/>
  <c r="E2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BR6" i="2" l="1"/>
  <c r="BQ6" i="2"/>
  <c r="BP6" i="2"/>
  <c r="BO6" i="2"/>
  <c r="BN6" i="2"/>
  <c r="BM6" i="2"/>
  <c r="BL6" i="2"/>
  <c r="BG6" i="2"/>
  <c r="AR6" i="2"/>
  <c r="AY173" i="7" l="1"/>
  <c r="AU173" i="7"/>
  <c r="AQ173" i="7"/>
  <c r="AM173" i="7"/>
  <c r="AI173" i="7"/>
  <c r="AA173" i="7"/>
  <c r="W173" i="7"/>
  <c r="S173" i="7"/>
  <c r="S178" i="7" s="1"/>
  <c r="O173" i="7"/>
  <c r="G173" i="7"/>
  <c r="N173" i="7"/>
  <c r="AX173" i="7"/>
  <c r="AT173" i="7"/>
  <c r="AP173" i="7"/>
  <c r="AL173" i="7"/>
  <c r="AH173" i="7"/>
  <c r="AD173" i="7"/>
  <c r="Z173" i="7"/>
  <c r="V173" i="7"/>
  <c r="R173" i="7"/>
  <c r="J173" i="7"/>
  <c r="BA173" i="7"/>
  <c r="AS173" i="7"/>
  <c r="AO173" i="7"/>
  <c r="AK173" i="7"/>
  <c r="AC173" i="7"/>
  <c r="Y173" i="7"/>
  <c r="U173" i="7"/>
  <c r="Q173" i="7"/>
  <c r="M173" i="7"/>
  <c r="AR173" i="7"/>
  <c r="L173" i="7"/>
  <c r="X31" i="7"/>
  <c r="H31" i="7"/>
  <c r="AN173" i="7"/>
  <c r="X173" i="7"/>
  <c r="AZ173" i="7"/>
  <c r="T173" i="7"/>
  <c r="AV173" i="7"/>
  <c r="AF173" i="7"/>
  <c r="P173" i="7"/>
  <c r="L31" i="7" l="1"/>
  <c r="AB31" i="7"/>
  <c r="P31" i="7"/>
  <c r="AF31" i="7"/>
  <c r="Q31" i="7"/>
  <c r="T31" i="7"/>
  <c r="AL31" i="7"/>
  <c r="AX31" i="7"/>
  <c r="AR31" i="7"/>
  <c r="AC31" i="7"/>
  <c r="V31" i="7"/>
  <c r="AJ31" i="7"/>
  <c r="Y31" i="7"/>
  <c r="AT31" i="7"/>
  <c r="AR171" i="7"/>
  <c r="AR174" i="7" s="1"/>
  <c r="AR177" i="7" s="1"/>
  <c r="AO31" i="7"/>
  <c r="AZ31" i="7"/>
  <c r="W15" i="7"/>
  <c r="J31" i="7"/>
  <c r="Z31" i="7"/>
  <c r="I31" i="7"/>
  <c r="O31" i="7"/>
  <c r="AU31" i="7"/>
  <c r="AS15" i="7"/>
  <c r="AG31" i="7"/>
  <c r="AW31" i="7"/>
  <c r="N31" i="7"/>
  <c r="AD31" i="7"/>
  <c r="M31" i="7"/>
  <c r="R31" i="7"/>
  <c r="W31" i="7"/>
  <c r="AM31" i="7"/>
  <c r="AQ171" i="7"/>
  <c r="AQ174" i="7" s="1"/>
  <c r="AQ178" i="7" s="1"/>
  <c r="AQ15" i="7"/>
  <c r="AV31" i="7"/>
  <c r="S15" i="7"/>
  <c r="X171" i="7"/>
  <c r="X15" i="7"/>
  <c r="AN15" i="7"/>
  <c r="AN171" i="7"/>
  <c r="U171" i="7"/>
  <c r="U15" i="7"/>
  <c r="AK171" i="7"/>
  <c r="AK174" i="7" s="1"/>
  <c r="AK178" i="7" s="1"/>
  <c r="AK15" i="7"/>
  <c r="BA171" i="7"/>
  <c r="BA15" i="7"/>
  <c r="N171" i="7"/>
  <c r="N174" i="7" s="1"/>
  <c r="N178" i="7" s="1"/>
  <c r="N15" i="7"/>
  <c r="AD15" i="7"/>
  <c r="AD171" i="7"/>
  <c r="AT15" i="7"/>
  <c r="I171" i="7"/>
  <c r="U31" i="7"/>
  <c r="BB11" i="7"/>
  <c r="G171" i="7"/>
  <c r="G15" i="7"/>
  <c r="AH31" i="7"/>
  <c r="K31" i="7"/>
  <c r="AA31" i="7"/>
  <c r="BB18" i="7"/>
  <c r="O171" i="7"/>
  <c r="O15" i="7"/>
  <c r="AI171" i="7"/>
  <c r="AI174" i="7" s="1"/>
  <c r="AI15" i="7"/>
  <c r="AQ31" i="7"/>
  <c r="L171" i="7"/>
  <c r="L174" i="7" s="1"/>
  <c r="L15" i="7"/>
  <c r="AB15" i="7"/>
  <c r="AR15" i="7"/>
  <c r="Y171" i="7"/>
  <c r="Y15" i="7"/>
  <c r="AO171" i="7"/>
  <c r="AO15" i="7"/>
  <c r="AS171" i="7"/>
  <c r="AS174" i="7" s="1"/>
  <c r="AS178" i="7" s="1"/>
  <c r="AS31" i="7"/>
  <c r="R171" i="7"/>
  <c r="R174" i="7" s="1"/>
  <c r="R15" i="7"/>
  <c r="AH171" i="7"/>
  <c r="AH15" i="7"/>
  <c r="AX171" i="7"/>
  <c r="AX174" i="7" s="1"/>
  <c r="AX178" i="7" s="1"/>
  <c r="AX15" i="7"/>
  <c r="BB17" i="7"/>
  <c r="G31" i="7"/>
  <c r="BB13" i="7"/>
  <c r="BB12" i="7"/>
  <c r="K171" i="7"/>
  <c r="AE31" i="7"/>
  <c r="AE15" i="7"/>
  <c r="AY171" i="7"/>
  <c r="AY15" i="7"/>
  <c r="P171" i="7"/>
  <c r="P174" i="7" s="1"/>
  <c r="P178" i="7" s="1"/>
  <c r="P15" i="7"/>
  <c r="AF15" i="7"/>
  <c r="AF171" i="7"/>
  <c r="AV15" i="7"/>
  <c r="AV171" i="7"/>
  <c r="M171" i="7"/>
  <c r="M15" i="7"/>
  <c r="AC171" i="7"/>
  <c r="AC174" i="7" s="1"/>
  <c r="AC178" i="7" s="1"/>
  <c r="AC15" i="7"/>
  <c r="V171" i="7"/>
  <c r="V15" i="7"/>
  <c r="AL171" i="7"/>
  <c r="AL15" i="7"/>
  <c r="H171" i="7"/>
  <c r="H174" i="7" s="1"/>
  <c r="AP31" i="7"/>
  <c r="AM171" i="7"/>
  <c r="AM15" i="7"/>
  <c r="AA171" i="7"/>
  <c r="AA15" i="7"/>
  <c r="S31" i="7"/>
  <c r="AU171" i="7"/>
  <c r="AU174" i="7" s="1"/>
  <c r="AU178" i="7" s="1"/>
  <c r="AU15" i="7"/>
  <c r="AN31" i="7"/>
  <c r="W171" i="7"/>
  <c r="AI31" i="7"/>
  <c r="AY31" i="7"/>
  <c r="T171" i="7"/>
  <c r="T174" i="7" s="1"/>
  <c r="T15" i="7"/>
  <c r="AJ171" i="7"/>
  <c r="AZ171" i="7"/>
  <c r="AZ174" i="7" s="1"/>
  <c r="AZ15" i="7"/>
  <c r="Q171" i="7"/>
  <c r="Q15" i="7"/>
  <c r="AG15" i="7"/>
  <c r="AW15" i="7"/>
  <c r="AK31" i="7"/>
  <c r="BA31" i="7"/>
  <c r="J171" i="7"/>
  <c r="J15" i="7"/>
  <c r="Z171" i="7"/>
  <c r="Z15" i="7"/>
  <c r="AP171" i="7"/>
  <c r="AP15" i="7"/>
  <c r="AT171" i="7"/>
  <c r="AR109" i="7" l="1"/>
  <c r="U42" i="9" s="1"/>
  <c r="Q109" i="7"/>
  <c r="Q5" i="7" s="1"/>
  <c r="Q10" i="7" s="1"/>
  <c r="T109" i="7"/>
  <c r="P109" i="7"/>
  <c r="AB109" i="7"/>
  <c r="AL109" i="7"/>
  <c r="AX109" i="7"/>
  <c r="V109" i="7"/>
  <c r="AG109" i="7"/>
  <c r="AT109" i="7"/>
  <c r="W109" i="7"/>
  <c r="AW109" i="7"/>
  <c r="N109" i="7"/>
  <c r="AM109" i="7"/>
  <c r="AD109" i="7"/>
  <c r="R109" i="7"/>
  <c r="AL174" i="7"/>
  <c r="AL176" i="7" s="1"/>
  <c r="AL179" i="7" s="1"/>
  <c r="AT174" i="7"/>
  <c r="AT176" i="7" s="1"/>
  <c r="AT179" i="7" s="1"/>
  <c r="BA109" i="7"/>
  <c r="AZ176" i="7"/>
  <c r="AZ179" i="7" s="1"/>
  <c r="AZ177" i="7"/>
  <c r="T176" i="7"/>
  <c r="T179" i="7" s="1"/>
  <c r="T177" i="7"/>
  <c r="AN109" i="7"/>
  <c r="S109" i="7"/>
  <c r="AM174" i="7"/>
  <c r="AM176" i="7" s="1"/>
  <c r="AM179" i="7" s="1"/>
  <c r="V174" i="7"/>
  <c r="V176" i="7" s="1"/>
  <c r="V179" i="7" s="1"/>
  <c r="AU109" i="7"/>
  <c r="AC109" i="7"/>
  <c r="AS109" i="7"/>
  <c r="AS176" i="7"/>
  <c r="AS179" i="7" s="1"/>
  <c r="AS177" i="7"/>
  <c r="Y174" i="7"/>
  <c r="Y176" i="7" s="1"/>
  <c r="Y179" i="7" s="1"/>
  <c r="AQ109" i="7"/>
  <c r="B18" i="7"/>
  <c r="BD18" i="7"/>
  <c r="AZ178" i="7"/>
  <c r="U109" i="7"/>
  <c r="AD174" i="7"/>
  <c r="AD176" i="7" s="1"/>
  <c r="AD179" i="7" s="1"/>
  <c r="X174" i="7"/>
  <c r="X176" i="7" s="1"/>
  <c r="X179" i="7" s="1"/>
  <c r="Z174" i="7"/>
  <c r="Z176" i="7" s="1"/>
  <c r="Z179" i="7" s="1"/>
  <c r="AK109" i="7"/>
  <c r="AJ174" i="7"/>
  <c r="AJ176" i="7" s="1"/>
  <c r="AJ179" i="7" s="1"/>
  <c r="AY109" i="7"/>
  <c r="AU176" i="7"/>
  <c r="AU179" i="7" s="1"/>
  <c r="AU177" i="7"/>
  <c r="AA174" i="7"/>
  <c r="AA176" i="7" s="1"/>
  <c r="AA179" i="7" s="1"/>
  <c r="AP109" i="7"/>
  <c r="AC176" i="7"/>
  <c r="AC179" i="7" s="1"/>
  <c r="AC177" i="7"/>
  <c r="AV174" i="7"/>
  <c r="AR178" i="7"/>
  <c r="AF109" i="7"/>
  <c r="AE109" i="7"/>
  <c r="Z109" i="7"/>
  <c r="BD12" i="7"/>
  <c r="B12" i="7"/>
  <c r="G109" i="7"/>
  <c r="AH174" i="7"/>
  <c r="AH176" i="7" s="1"/>
  <c r="AH179" i="7" s="1"/>
  <c r="AA109" i="7"/>
  <c r="I174" i="7"/>
  <c r="I177" i="7" s="1"/>
  <c r="AO109" i="7"/>
  <c r="BA174" i="7"/>
  <c r="BA176" i="7" s="1"/>
  <c r="BA179" i="7" s="1"/>
  <c r="U174" i="7"/>
  <c r="U176" i="7" s="1"/>
  <c r="U179" i="7" s="1"/>
  <c r="AN174" i="7"/>
  <c r="AN176" i="7" s="1"/>
  <c r="AN179" i="7" s="1"/>
  <c r="AV109" i="7"/>
  <c r="AQ176" i="7"/>
  <c r="AQ179" i="7" s="1"/>
  <c r="AQ177" i="7"/>
  <c r="AI109" i="7"/>
  <c r="H176" i="7"/>
  <c r="H179" i="7" s="1"/>
  <c r="H177" i="7"/>
  <c r="P176" i="7"/>
  <c r="P179" i="7" s="1"/>
  <c r="P177" i="7"/>
  <c r="BD13" i="7"/>
  <c r="B13" i="7"/>
  <c r="BD17" i="7"/>
  <c r="B17" i="7"/>
  <c r="BB31" i="7"/>
  <c r="AO174" i="7"/>
  <c r="AO176" i="7" s="1"/>
  <c r="AO179" i="7" s="1"/>
  <c r="L109" i="7"/>
  <c r="AI176" i="7"/>
  <c r="AI179" i="7" s="1"/>
  <c r="AI177" i="7"/>
  <c r="G174" i="7"/>
  <c r="AI178" i="7"/>
  <c r="AP174" i="7"/>
  <c r="J174" i="7"/>
  <c r="Q174" i="7"/>
  <c r="W174" i="7"/>
  <c r="W176" i="7" s="1"/>
  <c r="W179" i="7" s="1"/>
  <c r="T178" i="7"/>
  <c r="M174" i="7"/>
  <c r="M176" i="7" s="1"/>
  <c r="M179" i="7" s="1"/>
  <c r="AF174" i="7"/>
  <c r="AF176" i="7" s="1"/>
  <c r="AF179" i="7" s="1"/>
  <c r="AY174" i="7"/>
  <c r="AY176" i="7" s="1"/>
  <c r="AY179" i="7" s="1"/>
  <c r="O109" i="7"/>
  <c r="AZ109" i="7"/>
  <c r="J109" i="7"/>
  <c r="M109" i="7"/>
  <c r="AX176" i="7"/>
  <c r="AX179" i="7" s="1"/>
  <c r="AX177" i="7"/>
  <c r="R176" i="7"/>
  <c r="R179" i="7" s="1"/>
  <c r="R177" i="7"/>
  <c r="R178" i="7"/>
  <c r="L176" i="7"/>
  <c r="L179" i="7" s="1"/>
  <c r="L177" i="7"/>
  <c r="O174" i="7"/>
  <c r="O176" i="7" s="1"/>
  <c r="O179" i="7" s="1"/>
  <c r="AH109" i="7"/>
  <c r="BD11" i="7"/>
  <c r="B11" i="7"/>
  <c r="N176" i="7"/>
  <c r="N179" i="7" s="1"/>
  <c r="N177" i="7"/>
  <c r="AK176" i="7"/>
  <c r="AK179" i="7" s="1"/>
  <c r="AK177" i="7"/>
  <c r="AR176" i="7"/>
  <c r="AR179" i="7" s="1"/>
  <c r="L178" i="7"/>
  <c r="X109" i="7"/>
  <c r="Y109" i="7"/>
  <c r="AR5" i="7" l="1"/>
  <c r="AR10" i="7" s="1"/>
  <c r="AR167" i="7"/>
  <c r="AR6" i="7"/>
  <c r="Q6" i="7"/>
  <c r="Q129" i="7"/>
  <c r="Q167" i="7"/>
  <c r="U14" i="9"/>
  <c r="U20" i="9"/>
  <c r="U48" i="9"/>
  <c r="U33" i="9"/>
  <c r="U39" i="9"/>
  <c r="U5" i="9"/>
  <c r="U29" i="9"/>
  <c r="U41" i="9"/>
  <c r="U30" i="9"/>
  <c r="U43" i="9"/>
  <c r="U25" i="9"/>
  <c r="U40" i="9"/>
  <c r="U47" i="9"/>
  <c r="U27" i="9"/>
  <c r="U21" i="9"/>
  <c r="U7" i="9"/>
  <c r="Z6" i="7"/>
  <c r="U24" i="9"/>
  <c r="AU6" i="7"/>
  <c r="U45" i="9"/>
  <c r="AN6" i="7"/>
  <c r="U38" i="9"/>
  <c r="N167" i="7"/>
  <c r="U11" i="9"/>
  <c r="AG5" i="7"/>
  <c r="AG42" i="7" s="1"/>
  <c r="U31" i="9"/>
  <c r="AB129" i="7"/>
  <c r="U26" i="9"/>
  <c r="AV6" i="7"/>
  <c r="AK6" i="7"/>
  <c r="U35" i="9"/>
  <c r="U6" i="7"/>
  <c r="U17" i="9"/>
  <c r="BA6" i="7"/>
  <c r="U49" i="9"/>
  <c r="R129" i="7"/>
  <c r="U15" i="9"/>
  <c r="AW6" i="7"/>
  <c r="U46" i="9"/>
  <c r="V129" i="7"/>
  <c r="U18" i="9"/>
  <c r="P129" i="7"/>
  <c r="U13" i="9"/>
  <c r="AH6" i="7"/>
  <c r="U32" i="9"/>
  <c r="O6" i="7"/>
  <c r="U12" i="9"/>
  <c r="L6" i="7"/>
  <c r="U9" i="9"/>
  <c r="AD129" i="7"/>
  <c r="U28" i="9"/>
  <c r="W129" i="7"/>
  <c r="U19" i="9"/>
  <c r="AX129" i="7"/>
  <c r="T129" i="7"/>
  <c r="M6" i="7"/>
  <c r="U10" i="9"/>
  <c r="S6" i="7"/>
  <c r="U16" i="9"/>
  <c r="AM167" i="7"/>
  <c r="U37" i="9"/>
  <c r="AT167" i="7"/>
  <c r="U44" i="9"/>
  <c r="AL167" i="7"/>
  <c r="U36" i="9"/>
  <c r="T167" i="7"/>
  <c r="P5" i="7"/>
  <c r="P2" i="7" s="1"/>
  <c r="T6" i="7"/>
  <c r="T5" i="7"/>
  <c r="T2" i="7" s="1"/>
  <c r="P167" i="7"/>
  <c r="P6" i="7"/>
  <c r="AB5" i="7"/>
  <c r="AB10" i="7" s="1"/>
  <c r="AB167" i="7"/>
  <c r="AL6" i="7"/>
  <c r="AL129" i="7"/>
  <c r="AX5" i="7"/>
  <c r="AX2" i="7" s="1"/>
  <c r="AX6" i="7"/>
  <c r="AL5" i="7"/>
  <c r="AL85" i="7" s="1"/>
  <c r="AX167" i="7"/>
  <c r="G6" i="7"/>
  <c r="G5" i="7"/>
  <c r="V5" i="7"/>
  <c r="V2" i="7" s="1"/>
  <c r="Q2" i="7"/>
  <c r="N5" i="7"/>
  <c r="N10" i="7" s="1"/>
  <c r="V6" i="7"/>
  <c r="V167" i="7"/>
  <c r="AG6" i="7"/>
  <c r="R5" i="7"/>
  <c r="R2" i="7" s="1"/>
  <c r="W6" i="7"/>
  <c r="W5" i="7"/>
  <c r="W85" i="7" s="1"/>
  <c r="W167" i="7"/>
  <c r="AM6" i="7"/>
  <c r="AM5" i="7"/>
  <c r="AM2" i="7" s="1"/>
  <c r="AT129" i="7"/>
  <c r="AT5" i="7"/>
  <c r="AT3" i="7" s="1"/>
  <c r="AT6" i="7"/>
  <c r="N129" i="7"/>
  <c r="R6" i="7"/>
  <c r="AW129" i="7"/>
  <c r="R167" i="7"/>
  <c r="AW5" i="7"/>
  <c r="AW2" i="7" s="1"/>
  <c r="N6" i="7"/>
  <c r="AD6" i="7"/>
  <c r="AM129" i="7"/>
  <c r="AD167" i="7"/>
  <c r="AD5" i="7"/>
  <c r="AD10" i="7" s="1"/>
  <c r="I176" i="7"/>
  <c r="I179" i="7" s="1"/>
  <c r="C11" i="7"/>
  <c r="E11" i="7"/>
  <c r="Q177" i="7"/>
  <c r="Q178" i="7"/>
  <c r="AP178" i="7"/>
  <c r="AP177" i="7"/>
  <c r="G178" i="7"/>
  <c r="G177" i="7"/>
  <c r="E13" i="7"/>
  <c r="C13" i="7"/>
  <c r="AA6" i="7"/>
  <c r="AA167" i="7"/>
  <c r="AA5" i="7"/>
  <c r="AA129" i="7"/>
  <c r="Y129" i="7"/>
  <c r="Y167" i="7"/>
  <c r="Y5" i="7"/>
  <c r="Y6" i="7"/>
  <c r="AZ6" i="7"/>
  <c r="AZ167" i="7"/>
  <c r="AZ129" i="7"/>
  <c r="AZ5" i="7"/>
  <c r="J177" i="7"/>
  <c r="J178" i="7"/>
  <c r="E17" i="7"/>
  <c r="C17" i="7"/>
  <c r="B31" i="7"/>
  <c r="AI5" i="7"/>
  <c r="AI129" i="7"/>
  <c r="AI167" i="7"/>
  <c r="AO5" i="7"/>
  <c r="AO167" i="7"/>
  <c r="AO129" i="7"/>
  <c r="G129" i="7"/>
  <c r="G167" i="7"/>
  <c r="AV178" i="7"/>
  <c r="AV177" i="7"/>
  <c r="AY5" i="7"/>
  <c r="AY129" i="7"/>
  <c r="AY167" i="7"/>
  <c r="AU129" i="7"/>
  <c r="AU5" i="7"/>
  <c r="AU167" i="7"/>
  <c r="AN167" i="7"/>
  <c r="AN129" i="7"/>
  <c r="AN5" i="7"/>
  <c r="X5" i="7"/>
  <c r="X167" i="7"/>
  <c r="X129" i="7"/>
  <c r="X6" i="7"/>
  <c r="AH129" i="7"/>
  <c r="AH167" i="7"/>
  <c r="AH5" i="7"/>
  <c r="O5" i="7"/>
  <c r="O129" i="7"/>
  <c r="O167" i="7"/>
  <c r="AF177" i="7"/>
  <c r="AF178" i="7"/>
  <c r="Q176" i="7"/>
  <c r="Q179" i="7" s="1"/>
  <c r="AP176" i="7"/>
  <c r="AP179" i="7" s="1"/>
  <c r="G176" i="7"/>
  <c r="G179" i="7" s="1"/>
  <c r="AO178" i="7"/>
  <c r="AO177" i="7"/>
  <c r="BD31" i="7"/>
  <c r="AV167" i="7"/>
  <c r="AV5" i="7"/>
  <c r="AV129" i="7"/>
  <c r="U177" i="7"/>
  <c r="U178" i="7"/>
  <c r="E12" i="7"/>
  <c r="C12" i="7"/>
  <c r="AE129" i="7"/>
  <c r="AE5" i="7"/>
  <c r="AE167" i="7"/>
  <c r="AA177" i="7"/>
  <c r="AA178" i="7"/>
  <c r="Z177" i="7"/>
  <c r="Z178" i="7"/>
  <c r="X177" i="7"/>
  <c r="X178" i="7"/>
  <c r="AD177" i="7"/>
  <c r="AD178" i="7"/>
  <c r="C18" i="7"/>
  <c r="E18" i="7"/>
  <c r="V178" i="7"/>
  <c r="V177" i="7"/>
  <c r="BA167" i="7"/>
  <c r="BA129" i="7"/>
  <c r="BA5" i="7"/>
  <c r="M5" i="7"/>
  <c r="M167" i="7"/>
  <c r="M129" i="7"/>
  <c r="AH177" i="7"/>
  <c r="AH178" i="7"/>
  <c r="AF6" i="7"/>
  <c r="AF5" i="7"/>
  <c r="AF167" i="7"/>
  <c r="AF129" i="7"/>
  <c r="AJ177" i="7"/>
  <c r="AQ5" i="7"/>
  <c r="AQ167" i="7"/>
  <c r="AQ129" i="7"/>
  <c r="AC6" i="7"/>
  <c r="AC129" i="7"/>
  <c r="AC167" i="7"/>
  <c r="AC5" i="7"/>
  <c r="AT177" i="7"/>
  <c r="AT178" i="7"/>
  <c r="AL178" i="7"/>
  <c r="AL177" i="7"/>
  <c r="Q3" i="7"/>
  <c r="Q102" i="7"/>
  <c r="Q92" i="7"/>
  <c r="Q85" i="7"/>
  <c r="Q97" i="7"/>
  <c r="Q42" i="7"/>
  <c r="Q66" i="7"/>
  <c r="Q32" i="7"/>
  <c r="Q16" i="7"/>
  <c r="O177" i="7"/>
  <c r="O178" i="7"/>
  <c r="J5" i="7"/>
  <c r="J167" i="7"/>
  <c r="J129" i="7"/>
  <c r="AY178" i="7"/>
  <c r="AY177" i="7"/>
  <c r="M177" i="7"/>
  <c r="M178" i="7"/>
  <c r="W178" i="7"/>
  <c r="W177" i="7"/>
  <c r="J176" i="7"/>
  <c r="J179" i="7" s="1"/>
  <c r="L5" i="7"/>
  <c r="L167" i="7"/>
  <c r="L129" i="7"/>
  <c r="AY6" i="7"/>
  <c r="AN177" i="7"/>
  <c r="AN178" i="7"/>
  <c r="BA177" i="7"/>
  <c r="BA178" i="7"/>
  <c r="AI6" i="7"/>
  <c r="AO6" i="7"/>
  <c r="Z167" i="7"/>
  <c r="Z129" i="7"/>
  <c r="Z5" i="7"/>
  <c r="AV176" i="7"/>
  <c r="AV179" i="7" s="1"/>
  <c r="AP6" i="7"/>
  <c r="AP129" i="7"/>
  <c r="AP167" i="7"/>
  <c r="AP5" i="7"/>
  <c r="AK129" i="7"/>
  <c r="AK5" i="7"/>
  <c r="AK167" i="7"/>
  <c r="AQ6" i="7"/>
  <c r="U5" i="7"/>
  <c r="U129" i="7"/>
  <c r="U167" i="7"/>
  <c r="Y177" i="7"/>
  <c r="Y178" i="7"/>
  <c r="AS5" i="7"/>
  <c r="AS167" i="7"/>
  <c r="AS129" i="7"/>
  <c r="AS6" i="7"/>
  <c r="AM177" i="7"/>
  <c r="AM178" i="7"/>
  <c r="S167" i="7"/>
  <c r="S5" i="7"/>
  <c r="S129" i="7"/>
  <c r="J6" i="7"/>
  <c r="AR16" i="7" l="1"/>
  <c r="AR42" i="7"/>
  <c r="AR2" i="7"/>
  <c r="AR3" i="7"/>
  <c r="AG2" i="7"/>
  <c r="AG10" i="7"/>
  <c r="AG16" i="7"/>
  <c r="P92" i="7"/>
  <c r="P3" i="7"/>
  <c r="P97" i="7"/>
  <c r="P16" i="7"/>
  <c r="P85" i="7"/>
  <c r="P10" i="7"/>
  <c r="P66" i="7"/>
  <c r="P32" i="7"/>
  <c r="P102" i="7"/>
  <c r="P42" i="7"/>
  <c r="AX10" i="7"/>
  <c r="T42" i="7"/>
  <c r="T97" i="7"/>
  <c r="T3" i="7"/>
  <c r="T66" i="7"/>
  <c r="T85" i="7"/>
  <c r="T92" i="7"/>
  <c r="T10" i="7"/>
  <c r="T16" i="7"/>
  <c r="T102" i="7"/>
  <c r="T32" i="7"/>
  <c r="AB32" i="7"/>
  <c r="AB16" i="7"/>
  <c r="AB42" i="7"/>
  <c r="AB3" i="7"/>
  <c r="AX3" i="7"/>
  <c r="AX85" i="7"/>
  <c r="AX16" i="7"/>
  <c r="AX42" i="7"/>
  <c r="AX32" i="7"/>
  <c r="AL16" i="7"/>
  <c r="AL42" i="7"/>
  <c r="AL3" i="7"/>
  <c r="AL10" i="7"/>
  <c r="AL32" i="7"/>
  <c r="AL2" i="7"/>
  <c r="R97" i="7"/>
  <c r="V85" i="7"/>
  <c r="R10" i="7"/>
  <c r="R3" i="7"/>
  <c r="V32" i="7"/>
  <c r="V42" i="7"/>
  <c r="V10" i="7"/>
  <c r="V16" i="7"/>
  <c r="V3" i="7"/>
  <c r="W32" i="7"/>
  <c r="AW3" i="7"/>
  <c r="N97" i="7"/>
  <c r="N3" i="7"/>
  <c r="N42" i="7"/>
  <c r="AT85" i="7"/>
  <c r="N92" i="7"/>
  <c r="W42" i="7"/>
  <c r="W2" i="7"/>
  <c r="R85" i="7"/>
  <c r="R32" i="7"/>
  <c r="N16" i="7"/>
  <c r="N66" i="7"/>
  <c r="R16" i="7"/>
  <c r="R92" i="7"/>
  <c r="R42" i="7"/>
  <c r="N2" i="7"/>
  <c r="N102" i="7"/>
  <c r="N85" i="7"/>
  <c r="R102" i="7"/>
  <c r="R66" i="7"/>
  <c r="W10" i="7"/>
  <c r="W3" i="7"/>
  <c r="W16" i="7"/>
  <c r="AM85" i="7"/>
  <c r="AT16" i="7"/>
  <c r="AT42" i="7"/>
  <c r="AT32" i="7"/>
  <c r="AD85" i="7"/>
  <c r="AM42" i="7"/>
  <c r="AM16" i="7"/>
  <c r="AM3" i="7"/>
  <c r="AW10" i="7"/>
  <c r="AW16" i="7"/>
  <c r="AW85" i="7"/>
  <c r="AT10" i="7"/>
  <c r="AT2" i="7"/>
  <c r="AM32" i="7"/>
  <c r="AM10" i="7"/>
  <c r="AW42" i="7"/>
  <c r="AW32" i="7"/>
  <c r="AD2" i="7"/>
  <c r="AD32" i="7"/>
  <c r="AD3" i="7"/>
  <c r="AD16" i="7"/>
  <c r="AD42" i="7"/>
  <c r="S102" i="7"/>
  <c r="S3" i="7"/>
  <c r="S92" i="7"/>
  <c r="S85" i="7"/>
  <c r="S66" i="7"/>
  <c r="S42" i="7"/>
  <c r="S32" i="7"/>
  <c r="S97" i="7"/>
  <c r="S16" i="7"/>
  <c r="S2" i="7"/>
  <c r="S10" i="7"/>
  <c r="AK3" i="7"/>
  <c r="AK85" i="7"/>
  <c r="AK32" i="7"/>
  <c r="AK42" i="7"/>
  <c r="AK2" i="7"/>
  <c r="AK16" i="7"/>
  <c r="AK10" i="7"/>
  <c r="Z42" i="7"/>
  <c r="Z32" i="7"/>
  <c r="Z85" i="7"/>
  <c r="Z3" i="7"/>
  <c r="Z16" i="7"/>
  <c r="Z2" i="7"/>
  <c r="Z10" i="7"/>
  <c r="AF10" i="7"/>
  <c r="AF85" i="7"/>
  <c r="AF3" i="7"/>
  <c r="AF32" i="7"/>
  <c r="AF42" i="7"/>
  <c r="AF16" i="7"/>
  <c r="AF2" i="7"/>
  <c r="AP42" i="7"/>
  <c r="AP3" i="7"/>
  <c r="AP32" i="7"/>
  <c r="AP85" i="7"/>
  <c r="AP16" i="7"/>
  <c r="AP10" i="7"/>
  <c r="AP2" i="7"/>
  <c r="J3" i="7"/>
  <c r="J42" i="7"/>
  <c r="J32" i="7"/>
  <c r="J85" i="7"/>
  <c r="J16" i="7"/>
  <c r="J10" i="7"/>
  <c r="J2" i="7"/>
  <c r="AQ42" i="7"/>
  <c r="AQ85" i="7"/>
  <c r="AQ32" i="7"/>
  <c r="AQ3" i="7"/>
  <c r="AQ2" i="7"/>
  <c r="AQ16" i="7"/>
  <c r="AQ10" i="7"/>
  <c r="AE32" i="7"/>
  <c r="AE42" i="7"/>
  <c r="AE3" i="7"/>
  <c r="AE10" i="7"/>
  <c r="AE16" i="7"/>
  <c r="AV3" i="7"/>
  <c r="AV85" i="7"/>
  <c r="AV32" i="7"/>
  <c r="AV42" i="7"/>
  <c r="AV2" i="7"/>
  <c r="AV16" i="7"/>
  <c r="AV10" i="7"/>
  <c r="X32" i="7"/>
  <c r="X85" i="7"/>
  <c r="X42" i="7"/>
  <c r="X3" i="7"/>
  <c r="X16" i="7"/>
  <c r="X10" i="7"/>
  <c r="X2" i="7"/>
  <c r="AI2" i="7"/>
  <c r="AI32" i="7"/>
  <c r="AI85" i="7"/>
  <c r="AI3" i="7"/>
  <c r="AI42" i="7"/>
  <c r="AI16" i="7"/>
  <c r="AI10" i="7"/>
  <c r="E31" i="7"/>
  <c r="AS3" i="7"/>
  <c r="AS32" i="7"/>
  <c r="AS42" i="7"/>
  <c r="AS85" i="7"/>
  <c r="AS10" i="7"/>
  <c r="AS16" i="7"/>
  <c r="AS2" i="7"/>
  <c r="M2" i="7"/>
  <c r="M42" i="7"/>
  <c r="M32" i="7"/>
  <c r="M66" i="7"/>
  <c r="M3" i="7"/>
  <c r="M92" i="7"/>
  <c r="M85" i="7"/>
  <c r="M97" i="7"/>
  <c r="M102" i="7"/>
  <c r="M16" i="7"/>
  <c r="M10" i="7"/>
  <c r="BA3" i="7"/>
  <c r="BA85" i="7"/>
  <c r="BA32" i="7"/>
  <c r="BA42" i="7"/>
  <c r="BA2" i="7"/>
  <c r="BA10" i="7"/>
  <c r="BA16" i="7"/>
  <c r="O2" i="7"/>
  <c r="O66" i="7"/>
  <c r="O102" i="7"/>
  <c r="O32" i="7"/>
  <c r="O97" i="7"/>
  <c r="O85" i="7"/>
  <c r="O42" i="7"/>
  <c r="O3" i="7"/>
  <c r="O92" i="7"/>
  <c r="O16" i="7"/>
  <c r="O10" i="7"/>
  <c r="AN3" i="7"/>
  <c r="AN85" i="7"/>
  <c r="AN32" i="7"/>
  <c r="AN42" i="7"/>
  <c r="AN16" i="7"/>
  <c r="AN2" i="7"/>
  <c r="AN10" i="7"/>
  <c r="AU32" i="7"/>
  <c r="AU42" i="7"/>
  <c r="AU3" i="7"/>
  <c r="AU85" i="7"/>
  <c r="AU16" i="7"/>
  <c r="AU10" i="7"/>
  <c r="AU2" i="7"/>
  <c r="AC32" i="7"/>
  <c r="AC42" i="7"/>
  <c r="AC85" i="7"/>
  <c r="AC102" i="7"/>
  <c r="AC3" i="7"/>
  <c r="AC16" i="7"/>
  <c r="AC10" i="7"/>
  <c r="AC2" i="7"/>
  <c r="AH3" i="7"/>
  <c r="AH42" i="7"/>
  <c r="AH32" i="7"/>
  <c r="AH85" i="7"/>
  <c r="AH10" i="7"/>
  <c r="AH2" i="7"/>
  <c r="AH16" i="7"/>
  <c r="AY42" i="7"/>
  <c r="AY3" i="7"/>
  <c r="AY2" i="7"/>
  <c r="AY10" i="7"/>
  <c r="G92" i="7"/>
  <c r="G3" i="7"/>
  <c r="G97" i="7"/>
  <c r="G66" i="7"/>
  <c r="G102" i="7"/>
  <c r="G85" i="7"/>
  <c r="G42" i="7"/>
  <c r="G32" i="7"/>
  <c r="G16" i="7"/>
  <c r="G10" i="7"/>
  <c r="G2" i="7"/>
  <c r="AO3" i="7"/>
  <c r="AO85" i="7"/>
  <c r="AO32" i="7"/>
  <c r="AO42" i="7"/>
  <c r="AO16" i="7"/>
  <c r="AO10" i="7"/>
  <c r="AO2" i="7"/>
  <c r="AZ16" i="7"/>
  <c r="AZ42" i="7"/>
  <c r="AZ3" i="7"/>
  <c r="AZ85" i="7"/>
  <c r="AZ32" i="7"/>
  <c r="AZ10" i="7"/>
  <c r="AZ2" i="7"/>
  <c r="U32" i="7"/>
  <c r="U102" i="7"/>
  <c r="U92" i="7"/>
  <c r="U3" i="7"/>
  <c r="U66" i="7"/>
  <c r="U42" i="7"/>
  <c r="U85" i="7"/>
  <c r="U97" i="7"/>
  <c r="U2" i="7"/>
  <c r="U16" i="7"/>
  <c r="U10" i="7"/>
  <c r="L2" i="7"/>
  <c r="L92" i="7"/>
  <c r="L97" i="7"/>
  <c r="L85" i="7"/>
  <c r="L3" i="7"/>
  <c r="L66" i="7"/>
  <c r="L102" i="7"/>
  <c r="L42" i="7"/>
  <c r="L32" i="7"/>
  <c r="L16" i="7"/>
  <c r="L10" i="7"/>
  <c r="Y32" i="7"/>
  <c r="Y85" i="7"/>
  <c r="Y42" i="7"/>
  <c r="Y3" i="7"/>
  <c r="Y16" i="7"/>
  <c r="Y2" i="7"/>
  <c r="Y10" i="7"/>
  <c r="AA85" i="7"/>
  <c r="AA42" i="7"/>
  <c r="AA3" i="7"/>
  <c r="AA32" i="7"/>
  <c r="AA10" i="7"/>
  <c r="AA16" i="7"/>
  <c r="AA2" i="7"/>
  <c r="B100" i="9" l="1"/>
  <c r="A103" i="9" l="1"/>
  <c r="A102" i="9"/>
  <c r="A101" i="9"/>
  <c r="A100" i="9"/>
  <c r="A99" i="9"/>
  <c r="A98" i="9"/>
  <c r="A97" i="9"/>
  <c r="A96" i="9"/>
  <c r="A95" i="9"/>
  <c r="A94" i="9"/>
  <c r="A93" i="9"/>
  <c r="A92" i="9"/>
  <c r="A91" i="9"/>
  <c r="A87" i="9"/>
  <c r="A86" i="9"/>
  <c r="A85" i="9"/>
  <c r="A84" i="9"/>
  <c r="A83" i="9"/>
  <c r="A82" i="9"/>
  <c r="A81" i="9"/>
  <c r="A80" i="9"/>
  <c r="A79" i="9"/>
  <c r="A76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6" i="9"/>
  <c r="A55" i="9"/>
  <c r="A54" i="9"/>
  <c r="A52" i="9"/>
  <c r="A50" i="9"/>
  <c r="A49" i="9"/>
  <c r="A48" i="9"/>
  <c r="A46" i="9"/>
  <c r="A45" i="9"/>
  <c r="A44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B165" i="2" l="1"/>
  <c r="AB163" i="2"/>
  <c r="AB166" i="2" s="1"/>
  <c r="AB146" i="2"/>
  <c r="AB100" i="2"/>
  <c r="AB170" i="2" l="1"/>
  <c r="AB168" i="2"/>
  <c r="AB171" i="2" s="1"/>
  <c r="D82" i="2" l="1"/>
  <c r="C82" i="2" s="1"/>
  <c r="D81" i="2"/>
  <c r="D54" i="2"/>
  <c r="C54" i="2" s="1"/>
  <c r="D52" i="2"/>
  <c r="C52" i="2" s="1"/>
  <c r="D50" i="2"/>
  <c r="C50" i="2" s="1"/>
  <c r="D46" i="2"/>
  <c r="D45" i="2"/>
  <c r="D43" i="2"/>
  <c r="D42" i="2"/>
  <c r="D41" i="2"/>
  <c r="D40" i="2"/>
  <c r="D39" i="2"/>
  <c r="D38" i="2"/>
  <c r="D37" i="2"/>
  <c r="C37" i="2" s="1"/>
  <c r="D31" i="2"/>
  <c r="C31" i="2" s="1"/>
  <c r="D30" i="2"/>
  <c r="D29" i="2"/>
  <c r="D26" i="2"/>
  <c r="C26" i="2" s="1"/>
  <c r="D25" i="2"/>
  <c r="C25" i="2" s="1"/>
  <c r="D18" i="2"/>
  <c r="D15" i="2"/>
  <c r="D14" i="2"/>
  <c r="D12" i="2"/>
  <c r="D9" i="2"/>
  <c r="D33" i="9" l="1"/>
  <c r="D28" i="9"/>
  <c r="C15" i="2"/>
  <c r="D17" i="9" s="1"/>
  <c r="C29" i="2"/>
  <c r="D31" i="9" s="1"/>
  <c r="C38" i="2"/>
  <c r="D40" i="9" s="1"/>
  <c r="C42" i="2"/>
  <c r="D44" i="9" s="1"/>
  <c r="C45" i="2"/>
  <c r="C9" i="2"/>
  <c r="D11" i="9" s="1"/>
  <c r="C18" i="2"/>
  <c r="D20" i="9" s="1"/>
  <c r="C30" i="2"/>
  <c r="D32" i="9" s="1"/>
  <c r="C39" i="2"/>
  <c r="D41" i="9" s="1"/>
  <c r="C43" i="2"/>
  <c r="C46" i="2"/>
  <c r="D48" i="9" s="1"/>
  <c r="C81" i="2"/>
  <c r="D83" i="9" s="1"/>
  <c r="C12" i="2"/>
  <c r="D14" i="9" s="1"/>
  <c r="C40" i="2"/>
  <c r="D42" i="9" s="1"/>
  <c r="C14" i="2"/>
  <c r="D16" i="9" s="1"/>
  <c r="C41" i="2"/>
  <c r="D101" i="9"/>
  <c r="C100" i="2"/>
  <c r="D102" i="9" s="1"/>
  <c r="D52" i="9"/>
  <c r="D27" i="9"/>
  <c r="D39" i="9"/>
  <c r="D54" i="9"/>
  <c r="D84" i="9"/>
  <c r="D56" i="9"/>
  <c r="BS155" i="2"/>
  <c r="B155" i="2" s="1"/>
  <c r="BS154" i="2"/>
  <c r="B154" i="2" s="1"/>
  <c r="BS153" i="2"/>
  <c r="B153" i="2" s="1"/>
  <c r="D155" i="2"/>
  <c r="BS150" i="2"/>
  <c r="BS151" i="2"/>
  <c r="BS152" i="2"/>
  <c r="D153" i="2"/>
  <c r="D154" i="2"/>
  <c r="B144" i="2"/>
  <c r="D144" i="2"/>
  <c r="D43" i="9" l="1"/>
  <c r="D45" i="9"/>
  <c r="D47" i="9"/>
  <c r="D156" i="2"/>
  <c r="B156" i="2"/>
  <c r="BP100" i="2" l="1"/>
  <c r="BP33" i="2"/>
  <c r="BP165" i="2"/>
  <c r="BP163" i="2"/>
  <c r="BP146" i="2"/>
  <c r="BU18" i="2" l="1"/>
  <c r="B18" i="2" l="1"/>
  <c r="E18" i="2" l="1"/>
  <c r="B20" i="9"/>
  <c r="W20" i="9" s="1"/>
  <c r="BT100" i="2"/>
  <c r="BM29" i="3" l="1"/>
  <c r="B19" i="2"/>
  <c r="B21" i="9" s="1"/>
  <c r="W21" i="9" s="1"/>
  <c r="BL165" i="2" l="1"/>
  <c r="BL163" i="2"/>
  <c r="BL166" i="2" s="1"/>
  <c r="BL146" i="2"/>
  <c r="BL100" i="2"/>
  <c r="BL33" i="2"/>
  <c r="BI163" i="2"/>
  <c r="BI166" i="2" s="1"/>
  <c r="BI146" i="2"/>
  <c r="BI100" i="2"/>
  <c r="BG165" i="2"/>
  <c r="BG163" i="2"/>
  <c r="BG146" i="2"/>
  <c r="BG100" i="2"/>
  <c r="BG33" i="2"/>
  <c r="BM30" i="3" l="1"/>
  <c r="BL170" i="2"/>
  <c r="BL168" i="2"/>
  <c r="BL171" i="2" s="1"/>
  <c r="BI168" i="2"/>
  <c r="BI171" i="2" s="1"/>
  <c r="BO100" i="2" l="1"/>
  <c r="BN100" i="2"/>
  <c r="BO33" i="2"/>
  <c r="BN33" i="2"/>
  <c r="AR33" i="2" l="1"/>
  <c r="BM33" i="2"/>
  <c r="BQ33" i="2"/>
  <c r="BR33" i="2"/>
  <c r="AW165" i="2" l="1"/>
  <c r="AW163" i="2"/>
  <c r="AW166" i="2" s="1"/>
  <c r="AW170" i="2" l="1"/>
  <c r="AW168" i="2"/>
  <c r="AW171" i="2" s="1"/>
  <c r="BM165" i="2"/>
  <c r="BH164" i="2"/>
  <c r="BM163" i="2"/>
  <c r="BH163" i="2"/>
  <c r="BM146" i="2"/>
  <c r="BH146" i="2"/>
  <c r="BM100" i="2"/>
  <c r="BH100" i="2"/>
  <c r="BH166" i="2" l="1"/>
  <c r="BH168" i="2" s="1"/>
  <c r="BM166" i="2"/>
  <c r="BH169" i="2" l="1"/>
  <c r="BM170" i="2"/>
  <c r="BM168" i="2"/>
  <c r="BM171" i="2" s="1"/>
  <c r="BH120" i="2" l="1"/>
  <c r="BH83" i="2"/>
  <c r="BH171" i="2"/>
  <c r="BH97" i="2" l="1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5" i="2"/>
  <c r="D148" i="2"/>
  <c r="D149" i="2"/>
  <c r="D150" i="2"/>
  <c r="D152" i="2"/>
  <c r="D157" i="2"/>
  <c r="D158" i="2"/>
  <c r="BU166" i="2"/>
  <c r="W165" i="2"/>
  <c r="V165" i="2"/>
  <c r="BR165" i="2"/>
  <c r="BQ165" i="2"/>
  <c r="BO165" i="2"/>
  <c r="BN165" i="2"/>
  <c r="AV165" i="2"/>
  <c r="AS165" i="2"/>
  <c r="AR165" i="2"/>
  <c r="AC165" i="2"/>
  <c r="Y165" i="2"/>
  <c r="V163" i="2"/>
  <c r="BR163" i="2"/>
  <c r="BR166" i="2" s="1"/>
  <c r="BR168" i="2" s="1"/>
  <c r="BR171" i="2" s="1"/>
  <c r="BQ163" i="2"/>
  <c r="BO163" i="2"/>
  <c r="BO166" i="2" s="1"/>
  <c r="BO168" i="2" s="1"/>
  <c r="BO171" i="2" s="1"/>
  <c r="BN163" i="2"/>
  <c r="AV163" i="2"/>
  <c r="AS163" i="2"/>
  <c r="AS166" i="2" s="1"/>
  <c r="AR163" i="2"/>
  <c r="AC163" i="2"/>
  <c r="Y163" i="2"/>
  <c r="BS158" i="2"/>
  <c r="B158" i="2" s="1"/>
  <c r="BS157" i="2"/>
  <c r="B157" i="2" s="1"/>
  <c r="B152" i="2"/>
  <c r="B150" i="2"/>
  <c r="BS149" i="2"/>
  <c r="B149" i="2" s="1"/>
  <c r="BS148" i="2"/>
  <c r="B148" i="2" s="1"/>
  <c r="BT146" i="2"/>
  <c r="W146" i="2"/>
  <c r="V146" i="2"/>
  <c r="BR146" i="2"/>
  <c r="BQ146" i="2"/>
  <c r="BO146" i="2"/>
  <c r="BN146" i="2"/>
  <c r="AS146" i="2"/>
  <c r="AR146" i="2"/>
  <c r="AC146" i="2"/>
  <c r="Y146" i="2"/>
  <c r="BS145" i="2"/>
  <c r="BU145" i="2" s="1"/>
  <c r="BS143" i="2"/>
  <c r="B143" i="2" s="1"/>
  <c r="BS142" i="2"/>
  <c r="B142" i="2" s="1"/>
  <c r="BS141" i="2"/>
  <c r="B141" i="2" s="1"/>
  <c r="BS140" i="2"/>
  <c r="BU140" i="2" s="1"/>
  <c r="BS139" i="2"/>
  <c r="B139" i="2" s="1"/>
  <c r="BS138" i="2"/>
  <c r="BS137" i="2"/>
  <c r="B137" i="2" s="1"/>
  <c r="BS136" i="2"/>
  <c r="BU136" i="2" s="1"/>
  <c r="BS135" i="2"/>
  <c r="B135" i="2" s="1"/>
  <c r="BS134" i="2"/>
  <c r="BS133" i="2"/>
  <c r="B133" i="2" s="1"/>
  <c r="BS132" i="2"/>
  <c r="BU132" i="2" s="1"/>
  <c r="BS131" i="2"/>
  <c r="B131" i="2" s="1"/>
  <c r="BS130" i="2"/>
  <c r="BS129" i="2"/>
  <c r="BU129" i="2" s="1"/>
  <c r="BS128" i="2"/>
  <c r="BU128" i="2" s="1"/>
  <c r="BS127" i="2"/>
  <c r="B127" i="2" s="1"/>
  <c r="BS126" i="2"/>
  <c r="B126" i="2" s="1"/>
  <c r="BS125" i="2"/>
  <c r="B125" i="2" s="1"/>
  <c r="BS124" i="2"/>
  <c r="BU124" i="2" s="1"/>
  <c r="BS123" i="2"/>
  <c r="B123" i="2" s="1"/>
  <c r="BS119" i="2"/>
  <c r="B119" i="2" s="1"/>
  <c r="BS118" i="2"/>
  <c r="B118" i="2" s="1"/>
  <c r="BS117" i="2"/>
  <c r="B117" i="2" s="1"/>
  <c r="BS116" i="2"/>
  <c r="B116" i="2" s="1"/>
  <c r="BS115" i="2"/>
  <c r="B115" i="2" s="1"/>
  <c r="BS114" i="2"/>
  <c r="B114" i="2" s="1"/>
  <c r="BS113" i="2"/>
  <c r="B113" i="2" s="1"/>
  <c r="BS112" i="2"/>
  <c r="B112" i="2" s="1"/>
  <c r="BS111" i="2"/>
  <c r="B111" i="2" s="1"/>
  <c r="BS110" i="2"/>
  <c r="B110" i="2" s="1"/>
  <c r="BS109" i="2"/>
  <c r="B109" i="2" s="1"/>
  <c r="BS108" i="2"/>
  <c r="B108" i="2" s="1"/>
  <c r="BS107" i="2"/>
  <c r="B107" i="2" s="1"/>
  <c r="BS106" i="2"/>
  <c r="B106" i="2" s="1"/>
  <c r="BS105" i="2"/>
  <c r="B105" i="2" s="1"/>
  <c r="BS104" i="2"/>
  <c r="B104" i="2" s="1"/>
  <c r="BS103" i="2"/>
  <c r="B103" i="2" s="1"/>
  <c r="W100" i="2"/>
  <c r="BR100" i="2"/>
  <c r="BQ100" i="2"/>
  <c r="AS100" i="2"/>
  <c r="AR100" i="2"/>
  <c r="AC100" i="2"/>
  <c r="Y100" i="2"/>
  <c r="BS100" i="2"/>
  <c r="BS96" i="2"/>
  <c r="BS95" i="2"/>
  <c r="B95" i="2" s="1"/>
  <c r="BS92" i="2"/>
  <c r="B92" i="2" s="1"/>
  <c r="BS89" i="2"/>
  <c r="BS85" i="2"/>
  <c r="BS82" i="2"/>
  <c r="B82" i="2" s="1"/>
  <c r="E82" i="2" s="1"/>
  <c r="BS81" i="2"/>
  <c r="BU81" i="2" s="1"/>
  <c r="BS80" i="2"/>
  <c r="B80" i="2" s="1"/>
  <c r="BM89" i="3" s="1"/>
  <c r="BM88" i="3"/>
  <c r="BS77" i="2"/>
  <c r="BS75" i="2"/>
  <c r="B75" i="2" s="1"/>
  <c r="BS74" i="2"/>
  <c r="BS73" i="2"/>
  <c r="BS72" i="2"/>
  <c r="B72" i="2" s="1"/>
  <c r="BS71" i="2"/>
  <c r="B71" i="2" s="1"/>
  <c r="BS70" i="2"/>
  <c r="B67" i="2"/>
  <c r="B65" i="2"/>
  <c r="B67" i="9" s="1"/>
  <c r="B63" i="2"/>
  <c r="B62" i="2"/>
  <c r="BS60" i="2"/>
  <c r="B60" i="2" s="1"/>
  <c r="BS57" i="2"/>
  <c r="B57" i="2" s="1"/>
  <c r="BS54" i="2"/>
  <c r="B54" i="2" s="1"/>
  <c r="E54" i="2" s="1"/>
  <c r="BS53" i="2"/>
  <c r="B53" i="2" s="1"/>
  <c r="BS52" i="2"/>
  <c r="B52" i="2" s="1"/>
  <c r="E52" i="2" s="1"/>
  <c r="BS50" i="2"/>
  <c r="B50" i="2" s="1"/>
  <c r="E50" i="2" s="1"/>
  <c r="BS48" i="2"/>
  <c r="B48" i="2" s="1"/>
  <c r="B50" i="9" s="1"/>
  <c r="W50" i="9" s="1"/>
  <c r="BS47" i="2"/>
  <c r="BS45" i="2"/>
  <c r="B45" i="2" s="1"/>
  <c r="E45" i="2" s="1"/>
  <c r="BS44" i="2"/>
  <c r="B44" i="2" s="1"/>
  <c r="B46" i="9" s="1"/>
  <c r="W46" i="9" s="1"/>
  <c r="BS43" i="2"/>
  <c r="BS42" i="2"/>
  <c r="BS41" i="2"/>
  <c r="B41" i="2" s="1"/>
  <c r="E41" i="2" s="1"/>
  <c r="BS40" i="2"/>
  <c r="B40" i="2" s="1"/>
  <c r="BS39" i="2"/>
  <c r="B39" i="2" s="1"/>
  <c r="BS38" i="2"/>
  <c r="BU38" i="2" s="1"/>
  <c r="BS37" i="2"/>
  <c r="BS36" i="2"/>
  <c r="B36" i="2" s="1"/>
  <c r="B38" i="9" s="1"/>
  <c r="W38" i="9" s="1"/>
  <c r="BS35" i="2"/>
  <c r="BS32" i="2"/>
  <c r="B32" i="2" s="1"/>
  <c r="B34" i="9" s="1"/>
  <c r="W34" i="9" s="1"/>
  <c r="BS31" i="2"/>
  <c r="B31" i="2" s="1"/>
  <c r="BS30" i="2"/>
  <c r="B30" i="2" s="1"/>
  <c r="BS29" i="2"/>
  <c r="B29" i="2" s="1"/>
  <c r="BS28" i="2"/>
  <c r="BS27" i="2"/>
  <c r="B27" i="2" s="1"/>
  <c r="B29" i="9" s="1"/>
  <c r="W29" i="9" s="1"/>
  <c r="BS26" i="2"/>
  <c r="B26" i="2" s="1"/>
  <c r="BS25" i="2"/>
  <c r="B25" i="2" s="1"/>
  <c r="E25" i="2" s="1"/>
  <c r="B22" i="2"/>
  <c r="B24" i="9" s="1"/>
  <c r="W24" i="9" s="1"/>
  <c r="B16" i="2"/>
  <c r="B18" i="9" s="1"/>
  <c r="W18" i="9" s="1"/>
  <c r="B14" i="2"/>
  <c r="BU12" i="2"/>
  <c r="B11" i="2"/>
  <c r="B9" i="2"/>
  <c r="B8" i="2"/>
  <c r="E8" i="2" s="1"/>
  <c r="BS4" i="2"/>
  <c r="F67" i="9" l="1"/>
  <c r="W67" i="9"/>
  <c r="E9" i="2"/>
  <c r="B11" i="9"/>
  <c r="W11" i="9" s="1"/>
  <c r="E31" i="2"/>
  <c r="B33" i="9"/>
  <c r="W33" i="9" s="1"/>
  <c r="E11" i="2"/>
  <c r="B13" i="9"/>
  <c r="W13" i="9" s="1"/>
  <c r="E29" i="2"/>
  <c r="B31" i="9"/>
  <c r="W31" i="9" s="1"/>
  <c r="E39" i="2"/>
  <c r="B41" i="9"/>
  <c r="W41" i="9" s="1"/>
  <c r="E14" i="2"/>
  <c r="B16" i="9"/>
  <c r="W16" i="9" s="1"/>
  <c r="E26" i="2"/>
  <c r="B28" i="9"/>
  <c r="W28" i="9" s="1"/>
  <c r="E30" i="2"/>
  <c r="B32" i="9"/>
  <c r="W32" i="9" s="1"/>
  <c r="E40" i="2"/>
  <c r="B42" i="9"/>
  <c r="W42" i="9" s="1"/>
  <c r="B35" i="2"/>
  <c r="E35" i="2" s="1"/>
  <c r="BM35" i="3"/>
  <c r="BM53" i="3"/>
  <c r="BM44" i="3"/>
  <c r="BM39" i="3"/>
  <c r="BM31" i="3"/>
  <c r="BM101" i="3"/>
  <c r="BM63" i="3"/>
  <c r="BM36" i="3"/>
  <c r="BM59" i="3"/>
  <c r="BM72" i="3"/>
  <c r="BM80" i="3"/>
  <c r="BM41" i="3"/>
  <c r="BM66" i="3"/>
  <c r="BM74" i="3"/>
  <c r="B4" i="2"/>
  <c r="B77" i="9"/>
  <c r="B59" i="9"/>
  <c r="B97" i="9"/>
  <c r="B56" i="9"/>
  <c r="B82" i="9"/>
  <c r="B93" i="9"/>
  <c r="B43" i="9"/>
  <c r="B65" i="9"/>
  <c r="B73" i="9"/>
  <c r="BU43" i="2"/>
  <c r="B47" i="2"/>
  <c r="B49" i="9" s="1"/>
  <c r="W49" i="9" s="1"/>
  <c r="F38" i="9"/>
  <c r="B64" i="9"/>
  <c r="B94" i="9"/>
  <c r="F46" i="9"/>
  <c r="F50" i="9"/>
  <c r="B74" i="9"/>
  <c r="B62" i="9"/>
  <c r="W62" i="9" s="1"/>
  <c r="B84" i="9"/>
  <c r="F29" i="9"/>
  <c r="B10" i="9"/>
  <c r="W10" i="9" s="1"/>
  <c r="F34" i="9"/>
  <c r="B151" i="2"/>
  <c r="D151" i="2"/>
  <c r="E126" i="2"/>
  <c r="E142" i="2"/>
  <c r="E125" i="2"/>
  <c r="E133" i="2"/>
  <c r="E137" i="2"/>
  <c r="E141" i="2"/>
  <c r="D146" i="2"/>
  <c r="E127" i="2"/>
  <c r="E131" i="2"/>
  <c r="E135" i="2"/>
  <c r="E139" i="2"/>
  <c r="E143" i="2"/>
  <c r="B145" i="2"/>
  <c r="BU133" i="2"/>
  <c r="B136" i="2"/>
  <c r="B70" i="2"/>
  <c r="B66" i="2"/>
  <c r="B68" i="9" s="1"/>
  <c r="B77" i="2"/>
  <c r="B10" i="2"/>
  <c r="B12" i="9" s="1"/>
  <c r="W12" i="9" s="1"/>
  <c r="B132" i="2"/>
  <c r="B140" i="2"/>
  <c r="B129" i="2"/>
  <c r="B128" i="2"/>
  <c r="B96" i="2"/>
  <c r="B81" i="2"/>
  <c r="E81" i="2" s="1"/>
  <c r="B38" i="2"/>
  <c r="AS170" i="2"/>
  <c r="BO170" i="2"/>
  <c r="B12" i="2"/>
  <c r="B15" i="2"/>
  <c r="BU15" i="2"/>
  <c r="B42" i="2"/>
  <c r="E42" i="2" s="1"/>
  <c r="BU42" i="2"/>
  <c r="E123" i="2"/>
  <c r="BU54" i="2"/>
  <c r="B13" i="2"/>
  <c r="B15" i="9" s="1"/>
  <c r="W15" i="9" s="1"/>
  <c r="B28" i="2"/>
  <c r="B30" i="9" s="1"/>
  <c r="W30" i="9" s="1"/>
  <c r="BU37" i="2"/>
  <c r="B37" i="2"/>
  <c r="B74" i="2"/>
  <c r="B85" i="2"/>
  <c r="BU130" i="2"/>
  <c r="B130" i="2"/>
  <c r="BU134" i="2"/>
  <c r="B134" i="2"/>
  <c r="BU138" i="2"/>
  <c r="B138" i="2"/>
  <c r="B68" i="2"/>
  <c r="B69" i="2"/>
  <c r="B124" i="2"/>
  <c r="B17" i="2"/>
  <c r="B19" i="9" s="1"/>
  <c r="W19" i="9" s="1"/>
  <c r="BU39" i="2"/>
  <c r="BU52" i="2"/>
  <c r="B73" i="2"/>
  <c r="B64" i="2"/>
  <c r="B43" i="2"/>
  <c r="B89" i="2"/>
  <c r="AV166" i="2"/>
  <c r="BU143" i="2"/>
  <c r="AR166" i="2"/>
  <c r="AR170" i="2" s="1"/>
  <c r="V166" i="2"/>
  <c r="BU4" i="2"/>
  <c r="BU25" i="2"/>
  <c r="BU41" i="2"/>
  <c r="BU45" i="2"/>
  <c r="BU123" i="2"/>
  <c r="BS146" i="2"/>
  <c r="BU125" i="2"/>
  <c r="BU40" i="2"/>
  <c r="BU137" i="2"/>
  <c r="BU142" i="2"/>
  <c r="BU11" i="2"/>
  <c r="BU35" i="2"/>
  <c r="BU126" i="2"/>
  <c r="BU141" i="2"/>
  <c r="BU135" i="2"/>
  <c r="BU139" i="2"/>
  <c r="AC166" i="2"/>
  <c r="AS168" i="2"/>
  <c r="AS171" i="2" s="1"/>
  <c r="BR170" i="2"/>
  <c r="BU8" i="2"/>
  <c r="BU9" i="2"/>
  <c r="BU14" i="2"/>
  <c r="BU26" i="2"/>
  <c r="BU50" i="2"/>
  <c r="BU82" i="2"/>
  <c r="BU100" i="2"/>
  <c r="BU127" i="2"/>
  <c r="BU131" i="2"/>
  <c r="F28" i="9" l="1"/>
  <c r="F33" i="9"/>
  <c r="F68" i="9"/>
  <c r="W68" i="9"/>
  <c r="F84" i="9"/>
  <c r="W84" i="9"/>
  <c r="F77" i="9"/>
  <c r="W77" i="9"/>
  <c r="F94" i="9"/>
  <c r="F95" i="9" s="1"/>
  <c r="W94" i="9"/>
  <c r="F56" i="9"/>
  <c r="W56" i="9"/>
  <c r="F41" i="9"/>
  <c r="F74" i="9"/>
  <c r="W74" i="9"/>
  <c r="F64" i="9"/>
  <c r="W64" i="9"/>
  <c r="F97" i="9"/>
  <c r="W97" i="9"/>
  <c r="F65" i="9"/>
  <c r="W65" i="9"/>
  <c r="F43" i="9"/>
  <c r="W43" i="9"/>
  <c r="F42" i="9"/>
  <c r="F73" i="9"/>
  <c r="W73" i="9"/>
  <c r="F82" i="9"/>
  <c r="W82" i="9"/>
  <c r="F59" i="9"/>
  <c r="W59" i="9"/>
  <c r="E37" i="2"/>
  <c r="B39" i="9"/>
  <c r="W39" i="9" s="1"/>
  <c r="E15" i="2"/>
  <c r="B17" i="9"/>
  <c r="W17" i="9" s="1"/>
  <c r="E38" i="2"/>
  <c r="B40" i="9"/>
  <c r="E12" i="2"/>
  <c r="B14" i="9"/>
  <c r="W14" i="9" s="1"/>
  <c r="E43" i="2"/>
  <c r="B45" i="9"/>
  <c r="E4" i="2"/>
  <c r="B6" i="9"/>
  <c r="W6" i="9" s="1"/>
  <c r="F62" i="9"/>
  <c r="BT95" i="2"/>
  <c r="D95" i="2" s="1"/>
  <c r="C95" i="2" s="1"/>
  <c r="E95" i="2" s="1"/>
  <c r="BT92" i="2"/>
  <c r="D92" i="2" s="1"/>
  <c r="C92" i="2" s="1"/>
  <c r="E92" i="2" s="1"/>
  <c r="BM25" i="3"/>
  <c r="BM27" i="3"/>
  <c r="BM91" i="3"/>
  <c r="BM50" i="3"/>
  <c r="BM76" i="3"/>
  <c r="BM69" i="3"/>
  <c r="BM56" i="3"/>
  <c r="BM64" i="3"/>
  <c r="BM49" i="3"/>
  <c r="BM38" i="3"/>
  <c r="BM19" i="3"/>
  <c r="BM54" i="3"/>
  <c r="BM34" i="3"/>
  <c r="BM48" i="3"/>
  <c r="BM18" i="3"/>
  <c r="BM21" i="3"/>
  <c r="BM85" i="3"/>
  <c r="BM24" i="3"/>
  <c r="BT57" i="2"/>
  <c r="D57" i="2" s="1"/>
  <c r="C57" i="2" s="1"/>
  <c r="E57" i="2" s="1"/>
  <c r="BT80" i="2"/>
  <c r="D80" i="2" s="1"/>
  <c r="C80" i="2" s="1"/>
  <c r="E80" i="2" s="1"/>
  <c r="BM92" i="3"/>
  <c r="BM40" i="3"/>
  <c r="BM62" i="3"/>
  <c r="BM83" i="3"/>
  <c r="BM61" i="3"/>
  <c r="BM81" i="3"/>
  <c r="BM84" i="3"/>
  <c r="BM45" i="3"/>
  <c r="BM105" i="3"/>
  <c r="BM71" i="3"/>
  <c r="B101" i="9"/>
  <c r="F101" i="9" s="1"/>
  <c r="B69" i="9"/>
  <c r="BT62" i="2"/>
  <c r="BT75" i="2"/>
  <c r="BT65" i="2"/>
  <c r="BT72" i="2"/>
  <c r="BT71" i="2"/>
  <c r="BT63" i="2"/>
  <c r="BT48" i="2"/>
  <c r="BT19" i="2"/>
  <c r="D19" i="2" s="1"/>
  <c r="C19" i="2" s="1"/>
  <c r="E19" i="2" s="1"/>
  <c r="BT16" i="2"/>
  <c r="BT60" i="2"/>
  <c r="BT32" i="2"/>
  <c r="D32" i="2" s="1"/>
  <c r="C32" i="2" s="1"/>
  <c r="E32" i="2" s="1"/>
  <c r="B52" i="9"/>
  <c r="F31" i="9"/>
  <c r="F32" i="9"/>
  <c r="B37" i="9"/>
  <c r="B54" i="9"/>
  <c r="B27" i="9"/>
  <c r="B63" i="9"/>
  <c r="B55" i="9"/>
  <c r="B47" i="9"/>
  <c r="F49" i="9"/>
  <c r="B87" i="9"/>
  <c r="B71" i="9"/>
  <c r="B79" i="9"/>
  <c r="E134" i="2"/>
  <c r="E130" i="2"/>
  <c r="B76" i="9"/>
  <c r="E132" i="2"/>
  <c r="B66" i="9"/>
  <c r="F30" i="9"/>
  <c r="E128" i="2"/>
  <c r="B72" i="9"/>
  <c r="E145" i="2"/>
  <c r="E138" i="2"/>
  <c r="E129" i="2"/>
  <c r="E136" i="2"/>
  <c r="B75" i="9"/>
  <c r="B70" i="9"/>
  <c r="E140" i="2"/>
  <c r="B98" i="9"/>
  <c r="B91" i="9"/>
  <c r="B83" i="9"/>
  <c r="B44" i="9"/>
  <c r="B146" i="2"/>
  <c r="AR168" i="2"/>
  <c r="AR171" i="2" s="1"/>
  <c r="V168" i="2"/>
  <c r="V171" i="2" s="1"/>
  <c r="V170" i="2"/>
  <c r="E100" i="2"/>
  <c r="B100" i="2"/>
  <c r="B102" i="9" s="1"/>
  <c r="E124" i="2"/>
  <c r="AV170" i="2"/>
  <c r="AV168" i="2"/>
  <c r="AV171" i="2" s="1"/>
  <c r="AC170" i="2"/>
  <c r="BU146" i="2"/>
  <c r="AC168" i="2"/>
  <c r="AC171" i="2" s="1"/>
  <c r="F39" i="9" l="1"/>
  <c r="F44" i="9"/>
  <c r="W44" i="9"/>
  <c r="F76" i="9"/>
  <c r="W76" i="9"/>
  <c r="F47" i="9"/>
  <c r="W47" i="9"/>
  <c r="F69" i="9"/>
  <c r="W69" i="9"/>
  <c r="F70" i="9"/>
  <c r="W70" i="9"/>
  <c r="F55" i="9"/>
  <c r="W55" i="9"/>
  <c r="F91" i="9"/>
  <c r="W91" i="9"/>
  <c r="F75" i="9"/>
  <c r="W75" i="9"/>
  <c r="F66" i="9"/>
  <c r="W66" i="9"/>
  <c r="F63" i="9"/>
  <c r="W63" i="9"/>
  <c r="F45" i="9"/>
  <c r="W45" i="9"/>
  <c r="F40" i="9"/>
  <c r="W40" i="9"/>
  <c r="F71" i="9"/>
  <c r="W71" i="9"/>
  <c r="F54" i="9"/>
  <c r="W54" i="9"/>
  <c r="F52" i="9"/>
  <c r="W52" i="9"/>
  <c r="F83" i="9"/>
  <c r="F85" i="9" s="1"/>
  <c r="W83" i="9"/>
  <c r="F87" i="9"/>
  <c r="W87" i="9"/>
  <c r="F37" i="9"/>
  <c r="W37" i="9"/>
  <c r="F98" i="9"/>
  <c r="W98" i="9"/>
  <c r="F72" i="9"/>
  <c r="W72" i="9"/>
  <c r="F79" i="9"/>
  <c r="W79" i="9"/>
  <c r="F6" i="9"/>
  <c r="F27" i="9"/>
  <c r="W27" i="9"/>
  <c r="BU92" i="2"/>
  <c r="D97" i="9"/>
  <c r="BU95" i="2"/>
  <c r="F102" i="9"/>
  <c r="D34" i="9"/>
  <c r="BM46" i="3"/>
  <c r="BM90" i="3"/>
  <c r="BM37" i="3"/>
  <c r="BU80" i="2"/>
  <c r="D21" i="9"/>
  <c r="BU57" i="2"/>
  <c r="BT67" i="2"/>
  <c r="BU67" i="2" s="1"/>
  <c r="BM22" i="3"/>
  <c r="BM51" i="3"/>
  <c r="BM75" i="3"/>
  <c r="BM13" i="3"/>
  <c r="BM28" i="3"/>
  <c r="BM73" i="3"/>
  <c r="BM23" i="3"/>
  <c r="BM52" i="3"/>
  <c r="BM47" i="3"/>
  <c r="BM78" i="3"/>
  <c r="BM20" i="3"/>
  <c r="BM55" i="3"/>
  <c r="BM77" i="3"/>
  <c r="BM58" i="3"/>
  <c r="BM26" i="3"/>
  <c r="BM95" i="3"/>
  <c r="BM97" i="3"/>
  <c r="BM79" i="3"/>
  <c r="BM82" i="3"/>
  <c r="BM106" i="3"/>
  <c r="C93" i="2"/>
  <c r="D95" i="9" s="1"/>
  <c r="D94" i="9"/>
  <c r="BT36" i="2"/>
  <c r="D72" i="2"/>
  <c r="BU72" i="2"/>
  <c r="D65" i="2"/>
  <c r="BU65" i="2"/>
  <c r="D63" i="2"/>
  <c r="BU63" i="2"/>
  <c r="D75" i="2"/>
  <c r="BU75" i="2"/>
  <c r="D71" i="2"/>
  <c r="BU71" i="2"/>
  <c r="D62" i="2"/>
  <c r="BU62" i="2"/>
  <c r="BT70" i="2"/>
  <c r="BT74" i="2"/>
  <c r="BT64" i="2"/>
  <c r="BT66" i="2"/>
  <c r="BT77" i="2"/>
  <c r="BT44" i="2"/>
  <c r="D44" i="2" s="1"/>
  <c r="C44" i="2" s="1"/>
  <c r="E44" i="2" s="1"/>
  <c r="BT27" i="2"/>
  <c r="BT69" i="2"/>
  <c r="D69" i="2" s="1"/>
  <c r="BT68" i="2"/>
  <c r="D68" i="2" s="1"/>
  <c r="BT10" i="2"/>
  <c r="BT96" i="2"/>
  <c r="BT85" i="2"/>
  <c r="D16" i="2"/>
  <c r="C16" i="2" s="1"/>
  <c r="BU16" i="2"/>
  <c r="BU19" i="2"/>
  <c r="BT89" i="2"/>
  <c r="BT47" i="2"/>
  <c r="D60" i="2"/>
  <c r="BU60" i="2"/>
  <c r="D48" i="2"/>
  <c r="C48" i="2" s="1"/>
  <c r="E48" i="2" s="1"/>
  <c r="BU48" i="2"/>
  <c r="BT13" i="2"/>
  <c r="BT28" i="2"/>
  <c r="E146" i="2"/>
  <c r="F80" i="9" l="1"/>
  <c r="E16" i="2"/>
  <c r="D18" i="9"/>
  <c r="C68" i="2"/>
  <c r="E68" i="2" s="1"/>
  <c r="C69" i="2"/>
  <c r="E69" i="2" s="1"/>
  <c r="C71" i="2"/>
  <c r="E71" i="2" s="1"/>
  <c r="C63" i="2"/>
  <c r="E63" i="2" s="1"/>
  <c r="C72" i="2"/>
  <c r="E72" i="2" s="1"/>
  <c r="C60" i="2"/>
  <c r="E60" i="2" s="1"/>
  <c r="C62" i="2"/>
  <c r="E62" i="2" s="1"/>
  <c r="C75" i="2"/>
  <c r="E75" i="2" s="1"/>
  <c r="C65" i="2"/>
  <c r="E65" i="2" s="1"/>
  <c r="D67" i="2"/>
  <c r="D59" i="9"/>
  <c r="D82" i="9"/>
  <c r="D36" i="2"/>
  <c r="C36" i="2" s="1"/>
  <c r="E36" i="2" s="1"/>
  <c r="BU36" i="2"/>
  <c r="D64" i="2"/>
  <c r="C64" i="2" s="1"/>
  <c r="E64" i="2" s="1"/>
  <c r="BU64" i="2"/>
  <c r="D66" i="2"/>
  <c r="BU66" i="2"/>
  <c r="BU74" i="2"/>
  <c r="D74" i="2"/>
  <c r="D77" i="2"/>
  <c r="BU77" i="2"/>
  <c r="D70" i="2"/>
  <c r="BU70" i="2"/>
  <c r="BT61" i="2"/>
  <c r="D61" i="2" s="1"/>
  <c r="C61" i="2" s="1"/>
  <c r="E61" i="2" s="1"/>
  <c r="BT5" i="2"/>
  <c r="BU44" i="2"/>
  <c r="D27" i="2"/>
  <c r="C27" i="2" s="1"/>
  <c r="E27" i="2" s="1"/>
  <c r="BU27" i="2"/>
  <c r="BT53" i="2"/>
  <c r="BU69" i="2"/>
  <c r="BU68" i="2"/>
  <c r="BT17" i="2"/>
  <c r="D13" i="2"/>
  <c r="C13" i="2" s="1"/>
  <c r="E13" i="2" s="1"/>
  <c r="BU13" i="2"/>
  <c r="D89" i="2"/>
  <c r="C89" i="2" s="1"/>
  <c r="E89" i="2" s="1"/>
  <c r="BU89" i="2"/>
  <c r="D85" i="2"/>
  <c r="C85" i="2" s="1"/>
  <c r="E85" i="2" s="1"/>
  <c r="BU85" i="2"/>
  <c r="D96" i="2"/>
  <c r="C96" i="2" s="1"/>
  <c r="E96" i="2" s="1"/>
  <c r="BU96" i="2"/>
  <c r="D47" i="2"/>
  <c r="C47" i="2" s="1"/>
  <c r="E47" i="2" s="1"/>
  <c r="BU47" i="2"/>
  <c r="D10" i="2"/>
  <c r="C10" i="2" s="1"/>
  <c r="E10" i="2" s="1"/>
  <c r="BU10" i="2"/>
  <c r="D28" i="2"/>
  <c r="C28" i="2" s="1"/>
  <c r="E28" i="2" s="1"/>
  <c r="BU28" i="2"/>
  <c r="AR120" i="2"/>
  <c r="AR83" i="2"/>
  <c r="AR90" i="2" s="1"/>
  <c r="BQ83" i="2"/>
  <c r="BQ120" i="2"/>
  <c r="D64" i="9" l="1"/>
  <c r="D67" i="9"/>
  <c r="D74" i="9"/>
  <c r="D71" i="9"/>
  <c r="D70" i="9"/>
  <c r="D77" i="9"/>
  <c r="D73" i="9"/>
  <c r="D62" i="9"/>
  <c r="D65" i="9"/>
  <c r="C74" i="2"/>
  <c r="C67" i="2"/>
  <c r="C70" i="2"/>
  <c r="E70" i="2" s="1"/>
  <c r="C66" i="2"/>
  <c r="E66" i="2" s="1"/>
  <c r="C77" i="2"/>
  <c r="E77" i="2" s="1"/>
  <c r="D46" i="9"/>
  <c r="D50" i="9"/>
  <c r="BQ90" i="2"/>
  <c r="C83" i="2"/>
  <c r="D85" i="9" s="1"/>
  <c r="D5" i="2"/>
  <c r="C5" i="2" s="1"/>
  <c r="D53" i="2"/>
  <c r="C53" i="2" s="1"/>
  <c r="E53" i="2" s="1"/>
  <c r="BU53" i="2"/>
  <c r="D17" i="2"/>
  <c r="C17" i="2" s="1"/>
  <c r="E17" i="2" s="1"/>
  <c r="BU17" i="2"/>
  <c r="BQ93" i="2"/>
  <c r="AR93" i="2"/>
  <c r="D68" i="9" l="1"/>
  <c r="D72" i="9"/>
  <c r="D79" i="9"/>
  <c r="D69" i="9"/>
  <c r="E67" i="2"/>
  <c r="D76" i="9"/>
  <c r="E74" i="2"/>
  <c r="D7" i="9"/>
  <c r="C6" i="2"/>
  <c r="D8" i="9" s="1"/>
  <c r="D12" i="9"/>
  <c r="D15" i="9"/>
  <c r="D91" i="9"/>
  <c r="D30" i="9"/>
  <c r="D87" i="9"/>
  <c r="D66" i="9"/>
  <c r="D63" i="9"/>
  <c r="D29" i="9"/>
  <c r="D38" i="9"/>
  <c r="D49" i="9"/>
  <c r="F92" i="9"/>
  <c r="C97" i="2"/>
  <c r="D99" i="9" s="1"/>
  <c r="D98" i="9"/>
  <c r="C90" i="2"/>
  <c r="D92" i="9" s="1"/>
  <c r="C33" i="2"/>
  <c r="D35" i="9" s="1"/>
  <c r="BQ97" i="2"/>
  <c r="AR97" i="2"/>
  <c r="D19" i="9" l="1"/>
  <c r="F35" i="9"/>
  <c r="F99" i="9"/>
  <c r="C58" i="2"/>
  <c r="D60" i="9" s="1"/>
  <c r="D55" i="9"/>
  <c r="W163" i="2" l="1"/>
  <c r="BS3" i="2"/>
  <c r="B3" i="2" l="1"/>
  <c r="E3" i="2" s="1"/>
  <c r="B5" i="9" l="1"/>
  <c r="F5" i="9" l="1"/>
  <c r="W5" i="9"/>
  <c r="BM12" i="3"/>
  <c r="E33" i="2"/>
  <c r="B23" i="2"/>
  <c r="B33" i="2"/>
  <c r="B78" i="2" l="1"/>
  <c r="B80" i="9" s="1"/>
  <c r="W80" i="9" s="1"/>
  <c r="B83" i="2"/>
  <c r="B25" i="9"/>
  <c r="W25" i="9" s="1"/>
  <c r="BU83" i="2"/>
  <c r="BU90" i="2" s="1"/>
  <c r="BU93" i="2" s="1"/>
  <c r="BU97" i="2" s="1"/>
  <c r="B35" i="9"/>
  <c r="W35" i="9" s="1"/>
  <c r="D58" i="2" l="1"/>
  <c r="B85" i="9"/>
  <c r="W85" i="9" s="1"/>
  <c r="B90" i="2"/>
  <c r="E83" i="2"/>
  <c r="E90" i="2" s="1"/>
  <c r="E93" i="2" s="1"/>
  <c r="E97" i="2" s="1"/>
  <c r="B92" i="9" l="1"/>
  <c r="W92" i="9" s="1"/>
  <c r="B93" i="2"/>
  <c r="D83" i="2"/>
  <c r="D90" i="2" s="1"/>
  <c r="D93" i="2" s="1"/>
  <c r="D97" i="2" s="1"/>
  <c r="D120" i="2"/>
  <c r="E120" i="2"/>
  <c r="B95" i="9" l="1"/>
  <c r="B97" i="2"/>
  <c r="B99" i="9" l="1"/>
  <c r="B120" i="2"/>
  <c r="I173" i="7" l="1"/>
  <c r="I178" i="7" s="1"/>
  <c r="I15" i="7"/>
  <c r="K15" i="7"/>
  <c r="H173" i="7"/>
  <c r="H178" i="7" s="1"/>
  <c r="H15" i="7"/>
  <c r="H109" i="7" s="1"/>
  <c r="K173" i="7"/>
  <c r="K174" i="7"/>
  <c r="K177" i="7" s="1"/>
  <c r="U6" i="9" l="1"/>
  <c r="K178" i="7"/>
  <c r="K176" i="7"/>
  <c r="K179" i="7" s="1"/>
  <c r="H129" i="7"/>
  <c r="H5" i="7"/>
  <c r="H10" i="7" s="1"/>
  <c r="H167" i="7"/>
  <c r="I109" i="7"/>
  <c r="H6" i="7"/>
  <c r="K109" i="7"/>
  <c r="U8" i="9" l="1"/>
  <c r="I5" i="7"/>
  <c r="I129" i="7"/>
  <c r="I167" i="7"/>
  <c r="I6" i="7"/>
  <c r="K129" i="7"/>
  <c r="K167" i="7"/>
  <c r="K6" i="7"/>
  <c r="K5" i="7"/>
  <c r="H85" i="7"/>
  <c r="H92" i="7"/>
  <c r="H3" i="7"/>
  <c r="H32" i="7"/>
  <c r="H97" i="7"/>
  <c r="H16" i="7"/>
  <c r="H42" i="7"/>
  <c r="H102" i="7"/>
  <c r="H66" i="7"/>
  <c r="H2" i="7"/>
  <c r="I3" i="7" l="1"/>
  <c r="I85" i="7"/>
  <c r="I42" i="7"/>
  <c r="I32" i="7"/>
  <c r="I16" i="7"/>
  <c r="I10" i="7"/>
  <c r="I2" i="7"/>
  <c r="K102" i="7"/>
  <c r="K42" i="7"/>
  <c r="K16" i="7"/>
  <c r="K92" i="7"/>
  <c r="K97" i="7"/>
  <c r="K85" i="7"/>
  <c r="K3" i="7"/>
  <c r="K66" i="7"/>
  <c r="K2" i="7"/>
  <c r="K10" i="7"/>
  <c r="W83" i="2" l="1"/>
  <c r="W120" i="2"/>
  <c r="V120" i="2"/>
  <c r="AS83" i="2"/>
  <c r="AS90" i="2"/>
  <c r="AS93" i="2"/>
  <c r="AS97" i="2"/>
  <c r="BO83" i="2"/>
  <c r="BO90" i="2"/>
  <c r="BO93" i="2"/>
  <c r="BO97" i="2"/>
  <c r="BN83" i="2"/>
  <c r="BN90" i="2"/>
  <c r="BN93" i="2"/>
  <c r="BN97" i="2"/>
  <c r="AC83" i="2"/>
  <c r="AC90" i="2"/>
  <c r="BR120" i="2"/>
  <c r="AC120" i="2"/>
  <c r="BR83" i="2"/>
  <c r="BR90" i="2"/>
  <c r="BR93" i="2"/>
  <c r="BR97" i="2"/>
  <c r="AS120" i="2"/>
  <c r="Y120" i="2"/>
  <c r="BT120" i="2"/>
  <c r="BO120" i="2"/>
  <c r="BN120" i="2"/>
  <c r="Y83" i="2"/>
  <c r="BM83" i="2"/>
  <c r="BM90" i="2"/>
  <c r="BM93" i="2"/>
  <c r="BM97" i="2"/>
  <c r="BM120" i="2"/>
  <c r="BI83" i="2"/>
  <c r="BI90" i="2"/>
  <c r="BI93" i="2"/>
  <c r="BI97" i="2"/>
  <c r="BG83" i="2"/>
  <c r="BG90" i="2"/>
  <c r="BG93" i="2"/>
  <c r="BG97" i="2"/>
  <c r="BL120" i="2"/>
  <c r="BI120" i="2"/>
  <c r="BG120" i="2"/>
  <c r="BL83" i="2"/>
  <c r="BL90" i="2"/>
  <c r="BL93" i="2"/>
  <c r="BL97" i="2"/>
  <c r="BP120" i="2"/>
  <c r="BP83" i="2"/>
  <c r="BP90" i="2"/>
  <c r="BP93" i="2"/>
  <c r="BP97" i="2"/>
  <c r="AB83" i="2"/>
  <c r="AB90" i="2"/>
  <c r="AB120" i="2"/>
  <c r="BT83" i="2"/>
  <c r="BT90" i="2"/>
  <c r="Y90" i="2" l="1"/>
  <c r="W97" i="2"/>
  <c r="BM23" i="2"/>
  <c r="BM78" i="2"/>
  <c r="BQ23" i="2"/>
  <c r="BQ78" i="2"/>
  <c r="BP23" i="2"/>
  <c r="BP78" i="2"/>
  <c r="AR78" i="2"/>
  <c r="AR23" i="2"/>
  <c r="BN23" i="2"/>
  <c r="BN78" i="2"/>
  <c r="W78" i="2"/>
  <c r="W58" i="2"/>
  <c r="W23" i="2"/>
  <c r="BI78" i="2"/>
  <c r="BI23" i="2"/>
  <c r="BO23" i="2"/>
  <c r="BO78" i="2"/>
  <c r="AC23" i="2"/>
  <c r="AC78" i="2"/>
  <c r="Y6" i="2"/>
  <c r="AB78" i="2"/>
  <c r="AB23" i="2"/>
  <c r="BL23" i="2"/>
  <c r="BL78" i="2"/>
  <c r="BH78" i="2"/>
  <c r="BH58" i="2"/>
  <c r="BH23" i="2"/>
  <c r="BG23" i="2"/>
  <c r="BG58" i="2"/>
  <c r="BG78" i="2"/>
  <c r="BM58" i="2"/>
  <c r="AR58" i="2"/>
  <c r="AC58" i="2"/>
  <c r="BR78" i="2"/>
  <c r="BR58" i="2"/>
  <c r="BR23" i="2"/>
  <c r="AC93" i="2"/>
  <c r="AC97" i="2"/>
  <c r="BO58" i="2"/>
  <c r="Y78" i="2"/>
  <c r="BN58" i="2"/>
  <c r="AB6" i="2"/>
  <c r="BS120" i="2"/>
  <c r="W6" i="2"/>
  <c r="Y33" i="2"/>
  <c r="AC33" i="2"/>
  <c r="AC6" i="2"/>
  <c r="BP58" i="2"/>
  <c r="BQ58" i="2"/>
  <c r="G6" i="2"/>
  <c r="BI6" i="2"/>
  <c r="BS97" i="2"/>
  <c r="BS78" i="2"/>
  <c r="BT93" i="2"/>
  <c r="BT97" i="2"/>
  <c r="AB58" i="2"/>
  <c r="W33" i="2"/>
  <c r="BH33" i="2"/>
  <c r="Y97" i="2"/>
  <c r="AB93" i="2"/>
  <c r="AB97" i="2"/>
  <c r="AB33" i="2"/>
  <c r="BG164" i="2"/>
  <c r="BG166" i="2" s="1"/>
  <c r="W164" i="2"/>
  <c r="W166" i="2" s="1"/>
  <c r="Y93" i="2"/>
  <c r="BL164" i="2"/>
  <c r="BL169" i="2" s="1"/>
  <c r="BS33" i="2"/>
  <c r="AV164" i="2"/>
  <c r="AV169" i="2" s="1"/>
  <c r="BI33" i="2"/>
  <c r="BT58" i="2"/>
  <c r="G164" i="2"/>
  <c r="G169" i="2" s="1"/>
  <c r="AR164" i="2"/>
  <c r="AR169" i="2" s="1"/>
  <c r="AC164" i="2"/>
  <c r="AC169" i="2" s="1"/>
  <c r="V164" i="2"/>
  <c r="V169" i="2" s="1"/>
  <c r="BP164" i="2"/>
  <c r="BP166" i="2" s="1"/>
  <c r="BR164" i="2"/>
  <c r="BR169" i="2" s="1"/>
  <c r="BQ164" i="2"/>
  <c r="BQ166" i="2" s="1"/>
  <c r="Y164" i="2"/>
  <c r="Y166" i="2" s="1"/>
  <c r="AW164" i="2"/>
  <c r="AW169" i="2" s="1"/>
  <c r="BM164" i="2"/>
  <c r="BM169" i="2" s="1"/>
  <c r="BO164" i="2"/>
  <c r="BO169" i="2" s="1"/>
  <c r="AB164" i="2"/>
  <c r="AB169" i="2" s="1"/>
  <c r="BN164" i="2"/>
  <c r="BN166" i="2" s="1"/>
  <c r="BI164" i="2"/>
  <c r="BI169" i="2" s="1"/>
  <c r="BS83" i="2"/>
  <c r="BS90" i="2"/>
  <c r="BS93" i="2"/>
  <c r="BT33" i="2"/>
  <c r="AS164" i="2"/>
  <c r="AS169" i="2" s="1"/>
  <c r="G101" i="2" l="1"/>
  <c r="BR101" i="2"/>
  <c r="BM101" i="2"/>
  <c r="BP169" i="2"/>
  <c r="BP101" i="2"/>
  <c r="BL101" i="2"/>
  <c r="BG101" i="2"/>
  <c r="Y169" i="2"/>
  <c r="Y170" i="2"/>
  <c r="Y168" i="2"/>
  <c r="BQ169" i="2"/>
  <c r="BP168" i="2"/>
  <c r="BP171" i="2" s="1"/>
  <c r="BP170" i="2"/>
  <c r="BG169" i="2"/>
  <c r="BN101" i="2"/>
  <c r="AR101" i="2"/>
  <c r="AS101" i="2"/>
  <c r="BN170" i="2"/>
  <c r="BN168" i="2"/>
  <c r="BN171" i="2" s="1"/>
  <c r="BN169" i="2"/>
  <c r="W169" i="2"/>
  <c r="BG168" i="2"/>
  <c r="BG170" i="2"/>
  <c r="AB101" i="2"/>
  <c r="W168" i="2"/>
  <c r="W170" i="2"/>
  <c r="BQ170" i="2"/>
  <c r="BQ168" i="2"/>
  <c r="BQ171" i="2" s="1"/>
  <c r="Y101" i="2"/>
  <c r="BQ101" i="2"/>
  <c r="BO101" i="2"/>
  <c r="AC101" i="2"/>
  <c r="W101" i="2"/>
  <c r="AW79" i="2" l="1"/>
  <c r="AW84" i="2"/>
  <c r="BM159" i="2"/>
  <c r="BP159" i="2"/>
  <c r="G121" i="2"/>
  <c r="AW2" i="2"/>
  <c r="AW7" i="2"/>
  <c r="AW59" i="2"/>
  <c r="AW94" i="2"/>
  <c r="BG171" i="2"/>
  <c r="BR159" i="2"/>
  <c r="BP121" i="2"/>
  <c r="Y171" i="2"/>
  <c r="BR121" i="2"/>
  <c r="BL159" i="2"/>
  <c r="BL121" i="2"/>
  <c r="W171" i="2"/>
  <c r="AW34" i="2"/>
  <c r="BG159" i="2"/>
  <c r="AW24" i="2"/>
  <c r="BM121" i="2"/>
  <c r="BG121" i="2"/>
  <c r="AB159" i="2"/>
  <c r="AB121" i="2"/>
  <c r="BN159" i="2"/>
  <c r="BN121" i="2"/>
  <c r="AS121" i="2"/>
  <c r="AS159" i="2"/>
  <c r="AR121" i="2"/>
  <c r="AR159" i="2"/>
  <c r="G159" i="2"/>
  <c r="BQ159" i="2"/>
  <c r="BQ121" i="2"/>
  <c r="W121" i="2"/>
  <c r="W159" i="2"/>
  <c r="BO121" i="2"/>
  <c r="BO159" i="2"/>
  <c r="AC121" i="2"/>
  <c r="AC159" i="2"/>
  <c r="Y159" i="2"/>
  <c r="Y121" i="2"/>
  <c r="V159" i="2"/>
  <c r="V121" i="2"/>
  <c r="AS7" i="2" l="1"/>
  <c r="AS59" i="2"/>
  <c r="AS24" i="2"/>
  <c r="AS34" i="2"/>
  <c r="AS79" i="2"/>
  <c r="BL59" i="2"/>
  <c r="BN79" i="2"/>
  <c r="AB79" i="2"/>
  <c r="BP79" i="2"/>
  <c r="BQ79" i="2"/>
  <c r="G79" i="2"/>
  <c r="BR79" i="2"/>
  <c r="AC79" i="2"/>
  <c r="V79" i="2"/>
  <c r="W79" i="2"/>
  <c r="Y24" i="2"/>
  <c r="Y79" i="2"/>
  <c r="BL7" i="2"/>
  <c r="BL79" i="2"/>
  <c r="BO7" i="2"/>
  <c r="BO79" i="2"/>
  <c r="BM59" i="2"/>
  <c r="BM79" i="2"/>
  <c r="BG84" i="2"/>
  <c r="BG79" i="2"/>
  <c r="AR84" i="2"/>
  <c r="AR79" i="2"/>
  <c r="AS84" i="2"/>
  <c r="V91" i="2"/>
  <c r="V34" i="2"/>
  <c r="V7" i="2"/>
  <c r="V24" i="2"/>
  <c r="V84" i="2"/>
  <c r="V59" i="2"/>
  <c r="V94" i="2"/>
  <c r="W59" i="2"/>
  <c r="BM7" i="2"/>
  <c r="BM2" i="2"/>
  <c r="V2" i="2"/>
  <c r="AC7" i="2"/>
  <c r="AC2" i="2"/>
  <c r="BO2" i="2"/>
  <c r="W7" i="2"/>
  <c r="W2" i="2"/>
  <c r="BQ7" i="2"/>
  <c r="BQ2" i="2"/>
  <c r="BN7" i="2"/>
  <c r="BN2" i="2"/>
  <c r="BL2" i="2"/>
  <c r="AR7" i="2"/>
  <c r="AR2" i="2"/>
  <c r="BP7" i="2"/>
  <c r="BP2" i="2"/>
  <c r="BG7" i="2"/>
  <c r="BG2" i="2"/>
  <c r="BR7" i="2"/>
  <c r="BR2" i="2"/>
  <c r="Y7" i="2"/>
  <c r="Y2" i="2"/>
  <c r="AB7" i="2"/>
  <c r="AB2" i="2"/>
  <c r="AS2" i="2"/>
  <c r="BG34" i="2"/>
  <c r="BG94" i="2"/>
  <c r="BG59" i="2"/>
  <c r="AR94" i="2"/>
  <c r="AR59" i="2"/>
  <c r="AS94" i="2"/>
  <c r="G91" i="2"/>
  <c r="G94" i="2"/>
  <c r="G84" i="2"/>
  <c r="G34" i="2"/>
  <c r="G59" i="2"/>
  <c r="BM24" i="2"/>
  <c r="BL34" i="2"/>
  <c r="BL24" i="2"/>
  <c r="BM34" i="2"/>
  <c r="BP34" i="2"/>
  <c r="BR34" i="2"/>
  <c r="BR24" i="2"/>
  <c r="BG24" i="2"/>
  <c r="AC84" i="2"/>
  <c r="AC34" i="2"/>
  <c r="AC91" i="2"/>
  <c r="AC59" i="2"/>
  <c r="AC94" i="2"/>
  <c r="AC24" i="2"/>
  <c r="BO24" i="2"/>
  <c r="BO34" i="2"/>
  <c r="W34" i="2"/>
  <c r="W24" i="2"/>
  <c r="BQ24" i="2"/>
  <c r="BQ34" i="2"/>
  <c r="AV24" i="2"/>
  <c r="AV34" i="2"/>
  <c r="AR24" i="2"/>
  <c r="AR34" i="2"/>
  <c r="BN24" i="2"/>
  <c r="BN34" i="2"/>
  <c r="AB84" i="2"/>
  <c r="AB59" i="2"/>
  <c r="AB24" i="2"/>
  <c r="AB34" i="2"/>
  <c r="AB94" i="2"/>
  <c r="AB91" i="2"/>
  <c r="Y84" i="2"/>
  <c r="Y59" i="2"/>
  <c r="Y34" i="2"/>
  <c r="Y94" i="2"/>
  <c r="Y91" i="2"/>
  <c r="G24" i="2"/>
  <c r="G7" i="2"/>
  <c r="G2" i="2"/>
  <c r="BU120" i="2" l="1"/>
  <c r="D6" i="2"/>
  <c r="BT6" i="2"/>
  <c r="BU3" i="2"/>
  <c r="BU33" i="2" l="1"/>
  <c r="D33" i="2"/>
  <c r="BT22" i="2"/>
  <c r="BU22" i="2" s="1"/>
  <c r="BU23" i="2" s="1"/>
  <c r="BT23" i="2" l="1"/>
  <c r="D22" i="2"/>
  <c r="C22" i="2" l="1"/>
  <c r="C23" i="2" s="1"/>
  <c r="D23" i="2"/>
  <c r="E22" i="2" l="1"/>
  <c r="E23" i="2" s="1"/>
  <c r="D24" i="9"/>
  <c r="D25" i="9"/>
  <c r="BI165" i="2" l="1"/>
  <c r="BI170" i="2" s="1"/>
  <c r="BS46" i="2"/>
  <c r="B46" i="2" l="1"/>
  <c r="E46" i="2" s="1"/>
  <c r="E58" i="2" s="1"/>
  <c r="BS58" i="2"/>
  <c r="BU46" i="2"/>
  <c r="BU58" i="2" s="1"/>
  <c r="BI101" i="2"/>
  <c r="B48" i="9" l="1"/>
  <c r="B58" i="2"/>
  <c r="B60" i="9" s="1"/>
  <c r="W60" i="9" s="1"/>
  <c r="BM57" i="3"/>
  <c r="BI121" i="2"/>
  <c r="BI159" i="2"/>
  <c r="F48" i="9" l="1"/>
  <c r="F60" i="9" s="1"/>
  <c r="W48" i="9"/>
  <c r="BI59" i="2"/>
  <c r="BI84" i="2"/>
  <c r="BI79" i="2"/>
  <c r="BI2" i="2"/>
  <c r="BI7" i="2"/>
  <c r="BI24" i="2"/>
  <c r="BI34" i="2"/>
  <c r="BH165" i="2" l="1"/>
  <c r="BH170" i="2" s="1"/>
  <c r="AJ14" i="7"/>
  <c r="AJ15" i="7" s="1"/>
  <c r="BH6" i="2"/>
  <c r="BH101" i="2" l="1"/>
  <c r="BB14" i="7"/>
  <c r="B14" i="7" s="1"/>
  <c r="B15" i="7" s="1"/>
  <c r="AJ109" i="7"/>
  <c r="AJ6" i="7" s="1"/>
  <c r="AJ173" i="7"/>
  <c r="AJ178" i="7" s="1"/>
  <c r="BH159" i="2" l="1"/>
  <c r="BH121" i="2"/>
  <c r="BB15" i="7"/>
  <c r="BB109" i="7" s="1"/>
  <c r="BB6" i="7" s="1"/>
  <c r="D1" i="7" s="1"/>
  <c r="E14" i="7"/>
  <c r="E15" i="7" s="1"/>
  <c r="E109" i="7" s="1"/>
  <c r="C14" i="7"/>
  <c r="BD14" i="7"/>
  <c r="BD15" i="7" s="1"/>
  <c r="BD109" i="7" s="1"/>
  <c r="AJ129" i="7"/>
  <c r="AJ5" i="7"/>
  <c r="U34" i="9"/>
  <c r="U50" i="9" s="1"/>
  <c r="AJ167" i="7"/>
  <c r="D2" i="7"/>
  <c r="B109" i="7"/>
  <c r="D3" i="7"/>
  <c r="BH79" i="2" l="1"/>
  <c r="BH59" i="2"/>
  <c r="BH84" i="2"/>
  <c r="BH2" i="2"/>
  <c r="BH7" i="2"/>
  <c r="BH24" i="2"/>
  <c r="BH94" i="2"/>
  <c r="BH34" i="2"/>
  <c r="B129" i="7"/>
  <c r="C109" i="7"/>
  <c r="B167" i="7"/>
  <c r="E167" i="7" s="1"/>
  <c r="BB167" i="7"/>
  <c r="BB129" i="7"/>
  <c r="D5" i="7"/>
  <c r="BB175" i="7"/>
  <c r="BB5" i="7"/>
  <c r="AJ3" i="7"/>
  <c r="AJ42" i="7"/>
  <c r="AJ16" i="7"/>
  <c r="AJ85" i="7"/>
  <c r="AJ32" i="7"/>
  <c r="AJ2" i="7"/>
  <c r="AJ10" i="7"/>
  <c r="BB3" i="7" l="1"/>
  <c r="BB2" i="7"/>
  <c r="AM165" i="2" l="1"/>
  <c r="AM166" i="2" s="1"/>
  <c r="AM6" i="2"/>
  <c r="BS5" i="2"/>
  <c r="BS6" i="2" s="1"/>
  <c r="B5" i="2" l="1"/>
  <c r="BU5" i="2"/>
  <c r="BU6" i="2" s="1"/>
  <c r="AM169" i="2"/>
  <c r="AM168" i="2"/>
  <c r="BS101" i="2"/>
  <c r="BS2" i="2" s="1"/>
  <c r="AM101" i="2"/>
  <c r="AM170" i="2"/>
  <c r="E5" i="2" l="1"/>
  <c r="E6" i="2" s="1"/>
  <c r="B7" i="9"/>
  <c r="B6" i="2"/>
  <c r="B8" i="9" s="1"/>
  <c r="AC8" i="9" s="1"/>
  <c r="BS7" i="2"/>
  <c r="BS121" i="2"/>
  <c r="BS34" i="2"/>
  <c r="BS159" i="2"/>
  <c r="BS167" i="2"/>
  <c r="BS79" i="2"/>
  <c r="BS24" i="2"/>
  <c r="BS94" i="2"/>
  <c r="BS59" i="2"/>
  <c r="BS84" i="2"/>
  <c r="AM159" i="2"/>
  <c r="AM121" i="2"/>
  <c r="AM171" i="2"/>
  <c r="AM79" i="2" l="1"/>
  <c r="F8" i="9"/>
  <c r="B101" i="2"/>
  <c r="B94" i="2" s="1"/>
  <c r="B96" i="9" s="1"/>
  <c r="AM59" i="2"/>
  <c r="AM7" i="2"/>
  <c r="AM34" i="2"/>
  <c r="AM84" i="2"/>
  <c r="AM24" i="2"/>
  <c r="AM94" i="2"/>
  <c r="AM91" i="2"/>
  <c r="AM2" i="2"/>
  <c r="B7" i="2" l="1"/>
  <c r="B103" i="9"/>
  <c r="B34" i="2"/>
  <c r="B36" i="9" s="1"/>
  <c r="B121" i="2"/>
  <c r="B59" i="2"/>
  <c r="B61" i="9" s="1"/>
  <c r="B79" i="2"/>
  <c r="B81" i="9" s="1"/>
  <c r="B84" i="2"/>
  <c r="B86" i="9" s="1"/>
  <c r="B159" i="2"/>
  <c r="B2" i="2"/>
  <c r="B24" i="2"/>
  <c r="B26" i="9" s="1"/>
  <c r="D2" i="9" l="1"/>
  <c r="Y25" i="9" l="1"/>
  <c r="F11" i="9"/>
  <c r="W2" i="9"/>
  <c r="W3" i="9"/>
  <c r="E25" i="9"/>
  <c r="C80" i="9"/>
  <c r="BK82" i="3"/>
  <c r="BL82" i="3" s="1"/>
  <c r="BL86" i="3" s="1"/>
  <c r="BL111" i="3" s="1"/>
  <c r="BT73" i="2"/>
  <c r="C103" i="9" l="1"/>
  <c r="C104" i="9" s="1"/>
  <c r="E82" i="3"/>
  <c r="F82" i="3" s="1"/>
  <c r="F86" i="3" s="1"/>
  <c r="F111" i="3" s="1"/>
  <c r="D73" i="2"/>
  <c r="BT78" i="2"/>
  <c r="BU73" i="2"/>
  <c r="BU78" i="2" s="1"/>
  <c r="BU101" i="2" s="1"/>
  <c r="BK86" i="3"/>
  <c r="D3" i="9" l="1"/>
  <c r="F25" i="9"/>
  <c r="F103" i="9" s="1"/>
  <c r="E86" i="3"/>
  <c r="E111" i="3" s="1"/>
  <c r="D82" i="3"/>
  <c r="D86" i="3" s="1"/>
  <c r="D111" i="3" s="1"/>
  <c r="BK111" i="3"/>
  <c r="BT101" i="2"/>
  <c r="BT59" i="2" s="1"/>
  <c r="C73" i="2"/>
  <c r="E73" i="2" s="1"/>
  <c r="D78" i="2"/>
  <c r="D101" i="2" s="1"/>
  <c r="Y60" i="9" l="1"/>
  <c r="C36" i="9"/>
  <c r="C9" i="9"/>
  <c r="E3" i="9"/>
  <c r="A2" i="9"/>
  <c r="K86" i="8" s="1"/>
  <c r="BT94" i="2"/>
  <c r="BT2" i="2"/>
  <c r="BT34" i="2"/>
  <c r="BT7" i="2"/>
  <c r="BT159" i="2"/>
  <c r="BT84" i="2"/>
  <c r="BT79" i="2"/>
  <c r="BT24" i="2"/>
  <c r="BT121" i="2"/>
  <c r="BK94" i="3"/>
  <c r="BK43" i="3"/>
  <c r="BK17" i="3"/>
  <c r="BK104" i="3"/>
  <c r="BK8" i="3"/>
  <c r="BK7" i="3" s="1"/>
  <c r="BK33" i="3"/>
  <c r="BK6" i="3"/>
  <c r="BK11" i="3"/>
  <c r="BK87" i="3"/>
  <c r="D121" i="2"/>
  <c r="D159" i="2"/>
  <c r="E159" i="2" s="1"/>
  <c r="E78" i="2"/>
  <c r="E101" i="2" s="1"/>
  <c r="D75" i="9"/>
  <c r="C78" i="2"/>
  <c r="BK68" i="3"/>
  <c r="AX27" i="8" l="1"/>
  <c r="AM20" i="8"/>
  <c r="AO25" i="8"/>
  <c r="AK39" i="8"/>
  <c r="Y27" i="8"/>
  <c r="AY22" i="8"/>
  <c r="AP17" i="8"/>
  <c r="AO14" i="8"/>
  <c r="AY74" i="8"/>
  <c r="X27" i="8"/>
  <c r="W28" i="8"/>
  <c r="Q30" i="8"/>
  <c r="I28" i="8"/>
  <c r="R43" i="8"/>
  <c r="AK18" i="8"/>
  <c r="AM25" i="8"/>
  <c r="AF47" i="8"/>
  <c r="T13" i="8"/>
  <c r="AT20" i="8"/>
  <c r="H26" i="8"/>
  <c r="AJ39" i="8"/>
  <c r="AD28" i="8"/>
  <c r="AF23" i="8"/>
  <c r="P23" i="8"/>
  <c r="BA14" i="8"/>
  <c r="AZ20" i="8"/>
  <c r="AL48" i="8"/>
  <c r="G28" i="8"/>
  <c r="AL18" i="8"/>
  <c r="AA18" i="8"/>
  <c r="BA43" i="8"/>
  <c r="AP60" i="8"/>
  <c r="AM61" i="8"/>
  <c r="AY20" i="8"/>
  <c r="G43" i="8"/>
  <c r="AU93" i="8"/>
  <c r="Y93" i="8"/>
  <c r="AH94" i="8"/>
  <c r="G19" i="8"/>
  <c r="AQ12" i="8"/>
  <c r="S30" i="8"/>
  <c r="AX21" i="8"/>
  <c r="AK17" i="8"/>
  <c r="AB30" i="8"/>
  <c r="AA30" i="8"/>
  <c r="AH23" i="8"/>
  <c r="AM106" i="8"/>
  <c r="AM107" i="8" s="1"/>
  <c r="AT43" i="8"/>
  <c r="AU12" i="8"/>
  <c r="AI22" i="8"/>
  <c r="U29" i="8"/>
  <c r="AD46" i="8"/>
  <c r="BA12" i="8"/>
  <c r="I17" i="8"/>
  <c r="AU88" i="8"/>
  <c r="AY47" i="8"/>
  <c r="W71" i="8"/>
  <c r="AR22" i="8"/>
  <c r="AR103" i="8"/>
  <c r="Q103" i="8"/>
  <c r="G57" i="8"/>
  <c r="H23" i="8"/>
  <c r="AM23" i="8"/>
  <c r="I13" i="8"/>
  <c r="P27" i="8"/>
  <c r="AQ43" i="8"/>
  <c r="X106" i="8"/>
  <c r="X107" i="8" s="1"/>
  <c r="AC28" i="8"/>
  <c r="AO30" i="8"/>
  <c r="AW30" i="8"/>
  <c r="K50" i="8"/>
  <c r="N28" i="8"/>
  <c r="U17" i="8"/>
  <c r="AH59" i="8"/>
  <c r="J106" i="8"/>
  <c r="J107" i="8" s="1"/>
  <c r="J21" i="8"/>
  <c r="AC24" i="8"/>
  <c r="AH30" i="8"/>
  <c r="U21" i="8"/>
  <c r="AV23" i="8"/>
  <c r="AP57" i="8"/>
  <c r="I39" i="8"/>
  <c r="V49" i="8"/>
  <c r="I47" i="8"/>
  <c r="AF106" i="8"/>
  <c r="AF107" i="8" s="1"/>
  <c r="AN19" i="8"/>
  <c r="AB19" i="8"/>
  <c r="AD26" i="8"/>
  <c r="AI12" i="8"/>
  <c r="T12" i="8"/>
  <c r="O21" i="8"/>
  <c r="P39" i="8"/>
  <c r="AJ34" i="8"/>
  <c r="AK13" i="8"/>
  <c r="AO93" i="8"/>
  <c r="AP29" i="8"/>
  <c r="N20" i="8"/>
  <c r="T14" i="8"/>
  <c r="M106" i="8"/>
  <c r="M107" i="8" s="1"/>
  <c r="AH103" i="8"/>
  <c r="AX94" i="8"/>
  <c r="W12" i="8"/>
  <c r="AP33" i="8"/>
  <c r="O43" i="8"/>
  <c r="S34" i="8"/>
  <c r="H48" i="8"/>
  <c r="W88" i="8"/>
  <c r="AI26" i="8"/>
  <c r="AQ17" i="8"/>
  <c r="P17" i="8"/>
  <c r="Y18" i="8"/>
  <c r="K13" i="8"/>
  <c r="AT11" i="8"/>
  <c r="AM11" i="8"/>
  <c r="J22" i="8"/>
  <c r="AY28" i="8"/>
  <c r="Y44" i="8"/>
  <c r="AX39" i="8"/>
  <c r="AZ46" i="8"/>
  <c r="P106" i="8"/>
  <c r="P107" i="8" s="1"/>
  <c r="Q39" i="8"/>
  <c r="AY17" i="8"/>
  <c r="R19" i="8"/>
  <c r="AJ24" i="8"/>
  <c r="AN30" i="8"/>
  <c r="AO20" i="8"/>
  <c r="K19" i="8"/>
  <c r="AR17" i="8"/>
  <c r="AC17" i="8"/>
  <c r="AL61" i="8"/>
  <c r="AG25" i="8"/>
  <c r="AD14" i="8"/>
  <c r="AC13" i="8"/>
  <c r="K94" i="8"/>
  <c r="Z43" i="8"/>
  <c r="AZ39" i="8"/>
  <c r="G34" i="8"/>
  <c r="U37" i="8"/>
  <c r="W38" i="8"/>
  <c r="AC106" i="8"/>
  <c r="AC107" i="8" s="1"/>
  <c r="V39" i="8"/>
  <c r="O22" i="8"/>
  <c r="R12" i="8"/>
  <c r="AN29" i="8"/>
  <c r="X21" i="8"/>
  <c r="P19" i="8"/>
  <c r="AU21" i="8"/>
  <c r="M21" i="8"/>
  <c r="AQ21" i="8"/>
  <c r="G14" i="8"/>
  <c r="Q29" i="8"/>
  <c r="AI30" i="8"/>
  <c r="AZ28" i="8"/>
  <c r="G13" i="8"/>
  <c r="Z27" i="8"/>
  <c r="AW17" i="8"/>
  <c r="AB74" i="8"/>
  <c r="R30" i="8"/>
  <c r="AO18" i="8"/>
  <c r="K12" i="8"/>
  <c r="AS20" i="8"/>
  <c r="G18" i="8"/>
  <c r="BA24" i="8"/>
  <c r="J30" i="8"/>
  <c r="Y21" i="8"/>
  <c r="P28" i="8"/>
  <c r="R18" i="8"/>
  <c r="AY13" i="8"/>
  <c r="AA12" i="8"/>
  <c r="AL20" i="8"/>
  <c r="Z29" i="8"/>
  <c r="AS28" i="8"/>
  <c r="Q21" i="8"/>
  <c r="AV14" i="8"/>
  <c r="T26" i="8"/>
  <c r="P94" i="8"/>
  <c r="AY21" i="8"/>
  <c r="AA21" i="8"/>
  <c r="AV24" i="8"/>
  <c r="AS14" i="8"/>
  <c r="V11" i="8"/>
  <c r="O12" i="8"/>
  <c r="AV21" i="8"/>
  <c r="R11" i="8"/>
  <c r="H30" i="8"/>
  <c r="AM22" i="8"/>
  <c r="AM74" i="8"/>
  <c r="AH13" i="8"/>
  <c r="AG23" i="8"/>
  <c r="L56" i="8"/>
  <c r="AQ59" i="8"/>
  <c r="Z34" i="8"/>
  <c r="AK30" i="8"/>
  <c r="O30" i="8"/>
  <c r="AZ30" i="8"/>
  <c r="AQ26" i="8"/>
  <c r="G29" i="8"/>
  <c r="AF14" i="8"/>
  <c r="AH27" i="8"/>
  <c r="Q17" i="8"/>
  <c r="AJ18" i="8"/>
  <c r="AW106" i="8"/>
  <c r="AW107" i="8" s="1"/>
  <c r="K39" i="8"/>
  <c r="AV56" i="8"/>
  <c r="AI43" i="8"/>
  <c r="Q37" i="8"/>
  <c r="AS30" i="8"/>
  <c r="AN12" i="8"/>
  <c r="J26" i="8"/>
  <c r="AO12" i="8"/>
  <c r="P24" i="8"/>
  <c r="AT36" i="8"/>
  <c r="N19" i="8"/>
  <c r="S23" i="8"/>
  <c r="V57" i="8"/>
  <c r="AL29" i="8"/>
  <c r="AX26" i="8"/>
  <c r="G23" i="8"/>
  <c r="AZ36" i="8"/>
  <c r="AO43" i="8"/>
  <c r="AD39" i="8"/>
  <c r="Q38" i="8"/>
  <c r="AO59" i="8"/>
  <c r="AK106" i="8"/>
  <c r="AK107" i="8" s="1"/>
  <c r="AA43" i="8"/>
  <c r="AI39" i="8"/>
  <c r="K30" i="8"/>
  <c r="AT22" i="8"/>
  <c r="AP30" i="8"/>
  <c r="AX29" i="8"/>
  <c r="K11" i="8"/>
  <c r="S22" i="8"/>
  <c r="AK14" i="8"/>
  <c r="AE27" i="8"/>
  <c r="BA26" i="8"/>
  <c r="K28" i="8"/>
  <c r="H20" i="8"/>
  <c r="AP13" i="8"/>
  <c r="AW11" i="8"/>
  <c r="AW23" i="8"/>
  <c r="X22" i="8"/>
  <c r="AT28" i="8"/>
  <c r="AT17" i="8"/>
  <c r="G30" i="8"/>
  <c r="AC71" i="8"/>
  <c r="AL14" i="8"/>
  <c r="W17" i="8"/>
  <c r="AV11" i="8"/>
  <c r="K20" i="8"/>
  <c r="AV27" i="8"/>
  <c r="O14" i="8"/>
  <c r="AR26" i="8"/>
  <c r="X26" i="8"/>
  <c r="J18" i="8"/>
  <c r="V12" i="8"/>
  <c r="L19" i="8"/>
  <c r="AA11" i="8"/>
  <c r="AD30" i="8"/>
  <c r="AY30" i="8"/>
  <c r="AJ74" i="8"/>
  <c r="R23" i="8"/>
  <c r="T23" i="8"/>
  <c r="Z14" i="8"/>
  <c r="R25" i="8"/>
  <c r="W30" i="8"/>
  <c r="W106" i="8"/>
  <c r="W107" i="8" s="1"/>
  <c r="AD34" i="8"/>
  <c r="AB90" i="8"/>
  <c r="AW43" i="8"/>
  <c r="AS11" i="8"/>
  <c r="AU11" i="8"/>
  <c r="AA25" i="8"/>
  <c r="AS26" i="8"/>
  <c r="AQ61" i="8"/>
  <c r="K29" i="8"/>
  <c r="Y43" i="8"/>
  <c r="Z89" i="8"/>
  <c r="AJ11" i="8"/>
  <c r="J11" i="8"/>
  <c r="N11" i="8"/>
  <c r="G12" i="8"/>
  <c r="AT30" i="8"/>
  <c r="AN46" i="8"/>
  <c r="AZ14" i="8"/>
  <c r="AE83" i="8"/>
  <c r="AE88" i="8"/>
  <c r="BA48" i="8"/>
  <c r="AF48" i="8"/>
  <c r="Q56" i="8"/>
  <c r="J43" i="8"/>
  <c r="AG106" i="8"/>
  <c r="AG107" i="8" s="1"/>
  <c r="AE29" i="8"/>
  <c r="R88" i="8"/>
  <c r="AX12" i="8"/>
  <c r="Q54" i="8"/>
  <c r="Q71" i="8"/>
  <c r="J74" i="8"/>
  <c r="AF17" i="8"/>
  <c r="AH46" i="8"/>
  <c r="X43" i="8"/>
  <c r="J88" i="8"/>
  <c r="R62" i="8"/>
  <c r="AI90" i="8"/>
  <c r="R106" i="8"/>
  <c r="R107" i="8" s="1"/>
  <c r="AQ36" i="8"/>
  <c r="W26" i="8"/>
  <c r="Y22" i="8"/>
  <c r="Y26" i="8"/>
  <c r="Y17" i="8"/>
  <c r="J61" i="8"/>
  <c r="AM12" i="8"/>
  <c r="H14" i="8"/>
  <c r="K25" i="8"/>
  <c r="J24" i="8"/>
  <c r="P30" i="8"/>
  <c r="M30" i="8"/>
  <c r="AG38" i="8"/>
  <c r="O48" i="8"/>
  <c r="AM39" i="8"/>
  <c r="G88" i="8"/>
  <c r="AJ60" i="8"/>
  <c r="X60" i="8"/>
  <c r="Z90" i="8"/>
  <c r="AU18" i="8"/>
  <c r="U43" i="8"/>
  <c r="G26" i="8"/>
  <c r="V72" i="8"/>
  <c r="T21" i="8"/>
  <c r="L22" i="8"/>
  <c r="W74" i="8"/>
  <c r="AK55" i="8"/>
  <c r="AW53" i="8"/>
  <c r="AY29" i="8"/>
  <c r="BA27" i="8"/>
  <c r="K23" i="8"/>
  <c r="L53" i="8"/>
  <c r="AO88" i="8"/>
  <c r="AH28" i="8"/>
  <c r="AK81" i="8"/>
  <c r="AB99" i="8"/>
  <c r="AN69" i="8"/>
  <c r="AQ57" i="8"/>
  <c r="AC74" i="8"/>
  <c r="AW29" i="8"/>
  <c r="T30" i="8"/>
  <c r="G75" i="8"/>
  <c r="Z44" i="8"/>
  <c r="AM27" i="8"/>
  <c r="AG57" i="8"/>
  <c r="M28" i="8"/>
  <c r="AH71" i="8"/>
  <c r="AF71" i="8"/>
  <c r="P36" i="8"/>
  <c r="M18" i="8"/>
  <c r="AK60" i="8"/>
  <c r="AZ73" i="8"/>
  <c r="H71" i="8"/>
  <c r="P103" i="8"/>
  <c r="AU20" i="8"/>
  <c r="AA13" i="8"/>
  <c r="N36" i="8"/>
  <c r="AZ58" i="8"/>
  <c r="AI25" i="8"/>
  <c r="AF13" i="8"/>
  <c r="P11" i="8"/>
  <c r="AW44" i="8"/>
  <c r="AV12" i="8"/>
  <c r="AO44" i="8"/>
  <c r="N12" i="8"/>
  <c r="AG93" i="8"/>
  <c r="O19" i="8"/>
  <c r="H61" i="8"/>
  <c r="AG44" i="8"/>
  <c r="G73" i="8"/>
  <c r="AO83" i="8"/>
  <c r="J94" i="8"/>
  <c r="K77" i="8"/>
  <c r="AA70" i="8"/>
  <c r="Y76" i="8"/>
  <c r="AW55" i="8"/>
  <c r="R89" i="8"/>
  <c r="AT33" i="8"/>
  <c r="V50" i="8"/>
  <c r="I30" i="8"/>
  <c r="X28" i="8"/>
  <c r="U12" i="8"/>
  <c r="AW13" i="8"/>
  <c r="AD25" i="8"/>
  <c r="AN39" i="8"/>
  <c r="Z50" i="8"/>
  <c r="AU48" i="8"/>
  <c r="J37" i="8"/>
  <c r="N47" i="8"/>
  <c r="AP106" i="8"/>
  <c r="AQ30" i="8"/>
  <c r="AL24" i="8"/>
  <c r="J27" i="8"/>
  <c r="AP24" i="8"/>
  <c r="K43" i="8"/>
  <c r="AG46" i="8"/>
  <c r="AE106" i="8"/>
  <c r="W50" i="8"/>
  <c r="N48" i="8"/>
  <c r="AD106" i="8"/>
  <c r="AD107" i="8" s="1"/>
  <c r="Z39" i="8"/>
  <c r="AJ87" i="8"/>
  <c r="S29" i="8"/>
  <c r="K35" i="8"/>
  <c r="AF98" i="8"/>
  <c r="V53" i="8"/>
  <c r="AC27" i="8"/>
  <c r="S12" i="8"/>
  <c r="AK26" i="8"/>
  <c r="AR25" i="8"/>
  <c r="AX35" i="8"/>
  <c r="AB77" i="8"/>
  <c r="AY14" i="8"/>
  <c r="AK28" i="8"/>
  <c r="U25" i="8"/>
  <c r="X35" i="8"/>
  <c r="P20" i="8"/>
  <c r="AI36" i="8"/>
  <c r="M24" i="8"/>
  <c r="AV93" i="8"/>
  <c r="AM24" i="8"/>
  <c r="R81" i="8"/>
  <c r="Z81" i="8"/>
  <c r="AT82" i="8"/>
  <c r="AO77" i="8"/>
  <c r="AI83" i="8"/>
  <c r="I70" i="8"/>
  <c r="AT77" i="8"/>
  <c r="AX79" i="8"/>
  <c r="AE89" i="8"/>
  <c r="AJ98" i="8"/>
  <c r="Z51" i="8"/>
  <c r="AI14" i="8"/>
  <c r="Q27" i="8"/>
  <c r="Q22" i="8"/>
  <c r="AO29" i="8"/>
  <c r="AN27" i="8"/>
  <c r="Y57" i="8"/>
  <c r="H39" i="8"/>
  <c r="AN43" i="8"/>
  <c r="P34" i="8"/>
  <c r="AH34" i="8"/>
  <c r="AR43" i="8"/>
  <c r="AD19" i="8"/>
  <c r="AG30" i="8"/>
  <c r="AU30" i="8"/>
  <c r="Z36" i="8"/>
  <c r="X12" i="8"/>
  <c r="AK43" i="8"/>
  <c r="AN59" i="8"/>
  <c r="P43" i="8"/>
  <c r="AZ88" i="8"/>
  <c r="AD88" i="8"/>
  <c r="AR106" i="8"/>
  <c r="S39" i="8"/>
  <c r="BA88" i="8"/>
  <c r="AP88" i="8"/>
  <c r="U34" i="8"/>
  <c r="Y50" i="8"/>
  <c r="AQ46" i="8"/>
  <c r="AP23" i="8"/>
  <c r="AF61" i="8"/>
  <c r="AK22" i="8"/>
  <c r="P12" i="8"/>
  <c r="Z26" i="8"/>
  <c r="V30" i="8"/>
  <c r="AQ24" i="8"/>
  <c r="R26" i="8"/>
  <c r="AU29" i="8"/>
  <c r="Z30" i="8"/>
  <c r="AD13" i="8"/>
  <c r="AS27" i="8"/>
  <c r="AK29" i="8"/>
  <c r="Q14" i="8"/>
  <c r="T11" i="8"/>
  <c r="AB25" i="8"/>
  <c r="AH106" i="8"/>
  <c r="AH107" i="8" s="1"/>
  <c r="AO106" i="8"/>
  <c r="AO107" i="8" s="1"/>
  <c r="AP39" i="8"/>
  <c r="AZ50" i="8"/>
  <c r="AW34" i="8"/>
  <c r="AG43" i="8"/>
  <c r="H106" i="8"/>
  <c r="H107" i="8" s="1"/>
  <c r="AX47" i="8"/>
  <c r="S11" i="8"/>
  <c r="AP11" i="8"/>
  <c r="AW78" i="8"/>
  <c r="AR35" i="8"/>
  <c r="M19" i="8"/>
  <c r="L97" i="8"/>
  <c r="AX82" i="8"/>
  <c r="X93" i="8"/>
  <c r="M81" i="8"/>
  <c r="S81" i="8"/>
  <c r="AF11" i="8"/>
  <c r="BA61" i="8"/>
  <c r="AT98" i="8"/>
  <c r="AU17" i="8"/>
  <c r="P44" i="8"/>
  <c r="O20" i="8"/>
  <c r="AF81" i="8"/>
  <c r="N18" i="8"/>
  <c r="AC23" i="8"/>
  <c r="AO61" i="8"/>
  <c r="AA35" i="8"/>
  <c r="P22" i="8"/>
  <c r="AI93" i="8"/>
  <c r="AH53" i="8"/>
  <c r="L71" i="8"/>
  <c r="AA75" i="8"/>
  <c r="L73" i="8"/>
  <c r="I57" i="8"/>
  <c r="AT78" i="8"/>
  <c r="K87" i="8"/>
  <c r="AR87" i="8"/>
  <c r="X97" i="8"/>
  <c r="J59" i="8"/>
  <c r="T17" i="8"/>
  <c r="AQ19" i="8"/>
  <c r="N30" i="8"/>
  <c r="AJ28" i="8"/>
  <c r="U27" i="8"/>
  <c r="W43" i="8"/>
  <c r="AK48" i="8"/>
  <c r="L106" i="8"/>
  <c r="L107" i="8" s="1"/>
  <c r="BA50" i="8"/>
  <c r="AH48" i="8"/>
  <c r="K106" i="8"/>
  <c r="K107" i="8" s="1"/>
  <c r="AG24" i="8"/>
  <c r="R14" i="8"/>
  <c r="AL19" i="8"/>
  <c r="Z23" i="8"/>
  <c r="AY27" i="8"/>
  <c r="T39" i="8"/>
  <c r="AH88" i="8"/>
  <c r="AO47" i="8"/>
  <c r="AU60" i="8"/>
  <c r="AY79" i="8"/>
  <c r="AR58" i="8"/>
  <c r="AB54" i="8"/>
  <c r="N53" i="8"/>
  <c r="AC67" i="8"/>
  <c r="H93" i="8"/>
  <c r="AN93" i="8"/>
  <c r="M69" i="8"/>
  <c r="AE72" i="8"/>
  <c r="W73" i="8"/>
  <c r="J103" i="8"/>
  <c r="M71" i="8"/>
  <c r="M26" i="8"/>
  <c r="U93" i="8"/>
  <c r="O103" i="8"/>
  <c r="AY11" i="8"/>
  <c r="AR71" i="8"/>
  <c r="AV22" i="8"/>
  <c r="Y30" i="8"/>
  <c r="AY62" i="8"/>
  <c r="AK87" i="8"/>
  <c r="T97" i="8"/>
  <c r="BA78" i="8"/>
  <c r="AT70" i="8"/>
  <c r="I78" i="8"/>
  <c r="AY58" i="8"/>
  <c r="AV35" i="8"/>
  <c r="I103" i="8"/>
  <c r="N27" i="8"/>
  <c r="H103" i="8"/>
  <c r="AJ20" i="8"/>
  <c r="AQ74" i="8"/>
  <c r="AG29" i="8"/>
  <c r="AY71" i="8"/>
  <c r="AL25" i="8"/>
  <c r="R21" i="8"/>
  <c r="AY24" i="8"/>
  <c r="AU57" i="8"/>
  <c r="I23" i="8"/>
  <c r="AQ13" i="8"/>
  <c r="AW22" i="8"/>
  <c r="N17" i="8"/>
  <c r="O27" i="8"/>
  <c r="AI71" i="8"/>
  <c r="Y24" i="8"/>
  <c r="AK103" i="8"/>
  <c r="U57" i="8"/>
  <c r="AD75" i="8"/>
  <c r="AG78" i="8"/>
  <c r="AZ51" i="8"/>
  <c r="N93" i="8"/>
  <c r="AX24" i="8"/>
  <c r="AE12" i="8"/>
  <c r="U86" i="8"/>
  <c r="S67" i="8"/>
  <c r="L29" i="8"/>
  <c r="R87" i="8"/>
  <c r="M79" i="8"/>
  <c r="AU74" i="8"/>
  <c r="AI58" i="8"/>
  <c r="AA22" i="8"/>
  <c r="AD81" i="8"/>
  <c r="H18" i="8"/>
  <c r="AW21" i="8"/>
  <c r="S17" i="8"/>
  <c r="AM13" i="8"/>
  <c r="L61" i="8"/>
  <c r="AR18" i="8"/>
  <c r="AT21" i="8"/>
  <c r="AH37" i="8"/>
  <c r="AS98" i="8"/>
  <c r="AS79" i="8"/>
  <c r="AD57" i="8"/>
  <c r="T94" i="8"/>
  <c r="AF44" i="8"/>
  <c r="AU70" i="8"/>
  <c r="AS81" i="8"/>
  <c r="L25" i="8"/>
  <c r="M94" i="8"/>
  <c r="AK71" i="8"/>
  <c r="H28" i="8"/>
  <c r="Z57" i="8"/>
  <c r="AV19" i="8"/>
  <c r="S61" i="8"/>
  <c r="O26" i="8"/>
  <c r="O29" i="8"/>
  <c r="AT93" i="8"/>
  <c r="AO19" i="8"/>
  <c r="AJ13" i="8"/>
  <c r="AQ23" i="8"/>
  <c r="AM30" i="8"/>
  <c r="P29" i="8"/>
  <c r="U28" i="8"/>
  <c r="AK23" i="8"/>
  <c r="I94" i="8"/>
  <c r="AR11" i="8"/>
  <c r="AC75" i="8"/>
  <c r="G53" i="8"/>
  <c r="H98" i="8"/>
  <c r="AZ98" i="8"/>
  <c r="AT29" i="8"/>
  <c r="K24" i="8"/>
  <c r="AL23" i="8"/>
  <c r="AF21" i="8"/>
  <c r="G21" i="8"/>
  <c r="H24" i="8"/>
  <c r="I19" i="8"/>
  <c r="J29" i="8"/>
  <c r="AD74" i="8"/>
  <c r="BA17" i="8"/>
  <c r="AA61" i="8"/>
  <c r="H22" i="8"/>
  <c r="AH12" i="8"/>
  <c r="G36" i="8"/>
  <c r="AI44" i="8"/>
  <c r="AN13" i="8"/>
  <c r="AP93" i="8"/>
  <c r="H74" i="8"/>
  <c r="AC77" i="8"/>
  <c r="AF79" i="8"/>
  <c r="AA53" i="8"/>
  <c r="V75" i="8"/>
  <c r="Y75" i="8"/>
  <c r="I64" i="8"/>
  <c r="AK53" i="8"/>
  <c r="BA82" i="8"/>
  <c r="AJ102" i="8"/>
  <c r="AW69" i="8"/>
  <c r="M87" i="8"/>
  <c r="J97" i="8"/>
  <c r="AW33" i="8"/>
  <c r="P93" i="8"/>
  <c r="X24" i="8"/>
  <c r="AS71" i="8"/>
  <c r="U18" i="8"/>
  <c r="U30" i="8"/>
  <c r="AI35" i="8"/>
  <c r="AQ11" i="8"/>
  <c r="J83" i="8"/>
  <c r="L67" i="8"/>
  <c r="AU28" i="8"/>
  <c r="AK76" i="8"/>
  <c r="K82" i="8"/>
  <c r="AL35" i="8"/>
  <c r="G77" i="8"/>
  <c r="G20" i="8"/>
  <c r="Z74" i="8"/>
  <c r="AJ22" i="8"/>
  <c r="W29" i="8"/>
  <c r="AS18" i="8"/>
  <c r="AK27" i="8"/>
  <c r="J28" i="8"/>
  <c r="S27" i="8"/>
  <c r="S26" i="8"/>
  <c r="AY97" i="8"/>
  <c r="H69" i="8"/>
  <c r="X87" i="8"/>
  <c r="O44" i="8"/>
  <c r="AJ44" i="8"/>
  <c r="AF36" i="8"/>
  <c r="AC58" i="8"/>
  <c r="N35" i="8"/>
  <c r="AM19" i="8"/>
  <c r="S103" i="8"/>
  <c r="Z93" i="8"/>
  <c r="AJ29" i="8"/>
  <c r="AN61" i="8"/>
  <c r="N21" i="8"/>
  <c r="R22" i="8"/>
  <c r="AR29" i="8"/>
  <c r="J20" i="8"/>
  <c r="V103" i="8"/>
  <c r="T25" i="8"/>
  <c r="AJ25" i="8"/>
  <c r="AG18" i="8"/>
  <c r="AE13" i="8"/>
  <c r="AN26" i="8"/>
  <c r="AV13" i="8"/>
  <c r="G11" i="8"/>
  <c r="U74" i="8"/>
  <c r="AN17" i="8"/>
  <c r="AA78" i="8"/>
  <c r="AO70" i="8"/>
  <c r="G102" i="8"/>
  <c r="M48" i="8"/>
  <c r="AY23" i="8"/>
  <c r="AO13" i="8"/>
  <c r="AL30" i="8"/>
  <c r="W21" i="8"/>
  <c r="Q61" i="8"/>
  <c r="AL13" i="8"/>
  <c r="L13" i="8"/>
  <c r="R27" i="8"/>
  <c r="P71" i="8"/>
  <c r="H27" i="8"/>
  <c r="Q26" i="8"/>
  <c r="AJ26" i="8"/>
  <c r="L35" i="8"/>
  <c r="AZ23" i="8"/>
  <c r="X13" i="8"/>
  <c r="J17" i="8"/>
  <c r="AG21" i="8"/>
  <c r="AP26" i="8"/>
  <c r="V19" i="8"/>
  <c r="T28" i="8"/>
  <c r="AR27" i="8"/>
  <c r="AB27" i="8"/>
  <c r="AG34" i="8"/>
  <c r="AG102" i="8"/>
  <c r="AH72" i="8"/>
  <c r="N70" i="8"/>
  <c r="N81" i="8"/>
  <c r="AR83" i="8"/>
  <c r="AN83" i="8"/>
  <c r="AS86" i="8"/>
  <c r="AV71" i="8"/>
  <c r="AT74" i="8"/>
  <c r="AT18" i="8"/>
  <c r="U103" i="8"/>
  <c r="AA93" i="8"/>
  <c r="K22" i="8"/>
  <c r="Q36" i="8"/>
  <c r="N29" i="8"/>
  <c r="V22" i="8"/>
  <c r="M29" i="8"/>
  <c r="AQ14" i="8"/>
  <c r="AV30" i="8"/>
  <c r="Y23" i="8"/>
  <c r="AL12" i="8"/>
  <c r="AT14" i="8"/>
  <c r="AI27" i="8"/>
  <c r="I12" i="8"/>
  <c r="AI61" i="8"/>
  <c r="AJ93" i="8"/>
  <c r="V74" i="8"/>
  <c r="AM21" i="8"/>
  <c r="AE23" i="8"/>
  <c r="AE26" i="8"/>
  <c r="AS24" i="8"/>
  <c r="AE14" i="8"/>
  <c r="R36" i="8"/>
  <c r="AV57" i="8"/>
  <c r="O23" i="8"/>
  <c r="V23" i="8"/>
  <c r="AO71" i="8"/>
  <c r="AX57" i="8"/>
  <c r="S13" i="8"/>
  <c r="AB22" i="8"/>
  <c r="BA35" i="8"/>
  <c r="AP35" i="8"/>
  <c r="AU36" i="8"/>
  <c r="Y28" i="8"/>
  <c r="X18" i="8"/>
  <c r="AE74" i="8"/>
  <c r="AM44" i="8"/>
  <c r="AL83" i="8"/>
  <c r="AF86" i="8"/>
  <c r="AS87" i="8"/>
  <c r="AV83" i="8"/>
  <c r="AP70" i="8"/>
  <c r="AC86" i="8"/>
  <c r="AL70" i="8"/>
  <c r="AM77" i="8"/>
  <c r="AN70" i="8"/>
  <c r="T75" i="8"/>
  <c r="AY49" i="8"/>
  <c r="M55" i="8"/>
  <c r="U49" i="8"/>
  <c r="J55" i="8"/>
  <c r="N106" i="8"/>
  <c r="N107" i="8" s="1"/>
  <c r="K18" i="8"/>
  <c r="AX25" i="8"/>
  <c r="AX14" i="8"/>
  <c r="AU25" i="8"/>
  <c r="AL94" i="8"/>
  <c r="AC12" i="8"/>
  <c r="Z19" i="8"/>
  <c r="AA26" i="8"/>
  <c r="T71" i="8"/>
  <c r="AF26" i="8"/>
  <c r="M12" i="8"/>
  <c r="AB35" i="8"/>
  <c r="AD20" i="8"/>
  <c r="S94" i="8"/>
  <c r="R35" i="8"/>
  <c r="AR23" i="8"/>
  <c r="AZ44" i="8"/>
  <c r="AB86" i="8"/>
  <c r="I82" i="8"/>
  <c r="J77" i="8"/>
  <c r="AP73" i="8"/>
  <c r="AG86" i="8"/>
  <c r="AH98" i="8"/>
  <c r="W67" i="8"/>
  <c r="AZ37" i="8"/>
  <c r="Q28" i="8"/>
  <c r="R57" i="8"/>
  <c r="AZ74" i="8"/>
  <c r="M82" i="8"/>
  <c r="J67" i="8"/>
  <c r="S97" i="8"/>
  <c r="I37" i="8"/>
  <c r="T34" i="8"/>
  <c r="U88" i="8"/>
  <c r="AY39" i="8"/>
  <c r="AF43" i="8"/>
  <c r="AZ106" i="8"/>
  <c r="AZ107" i="8" s="1"/>
  <c r="I88" i="8"/>
  <c r="AJ46" i="8"/>
  <c r="AC39" i="8"/>
  <c r="AS88" i="8"/>
  <c r="V34" i="8"/>
  <c r="AB106" i="8"/>
  <c r="AB107" i="8" s="1"/>
  <c r="AH18" i="8"/>
  <c r="AU14" i="8"/>
  <c r="M13" i="8"/>
  <c r="R20" i="8"/>
  <c r="AE11" i="8"/>
  <c r="X30" i="8"/>
  <c r="AH43" i="8"/>
  <c r="W46" i="8"/>
  <c r="S50" i="8"/>
  <c r="AO48" i="8"/>
  <c r="Y39" i="8"/>
  <c r="Q47" i="8"/>
  <c r="Y34" i="8"/>
  <c r="AS106" i="8"/>
  <c r="AS172" i="8" s="1"/>
  <c r="N23" i="8"/>
  <c r="K14" i="8"/>
  <c r="AG11" i="8"/>
  <c r="AD22" i="8"/>
  <c r="AJ14" i="8"/>
  <c r="V18" i="8"/>
  <c r="AH24" i="8"/>
  <c r="P26" i="8"/>
  <c r="BA11" i="8"/>
  <c r="AB60" i="8"/>
  <c r="W54" i="8"/>
  <c r="AR72" i="8"/>
  <c r="V69" i="8"/>
  <c r="S102" i="8"/>
  <c r="R55" i="8"/>
  <c r="AP98" i="8"/>
  <c r="R72" i="8"/>
  <c r="Q70" i="8"/>
  <c r="BA83" i="8"/>
  <c r="Y64" i="8"/>
  <c r="AX70" i="8"/>
  <c r="N74" i="8"/>
  <c r="AC78" i="8"/>
  <c r="Y70" i="8"/>
  <c r="L103" i="8"/>
  <c r="AO53" i="8"/>
  <c r="Y86" i="8"/>
  <c r="O94" i="8"/>
  <c r="AY36" i="8"/>
  <c r="BA20" i="8"/>
  <c r="AP12" i="8"/>
  <c r="L81" i="8"/>
  <c r="AX74" i="8"/>
  <c r="R61" i="8"/>
  <c r="U11" i="8"/>
  <c r="AC35" i="8"/>
  <c r="AX71" i="8"/>
  <c r="G27" i="8"/>
  <c r="AG26" i="8"/>
  <c r="T93" i="8"/>
  <c r="H17" i="8"/>
  <c r="AT24" i="8"/>
  <c r="Y29" i="8"/>
  <c r="AL28" i="8"/>
  <c r="L94" i="8"/>
  <c r="AU94" i="8"/>
  <c r="AR21" i="8"/>
  <c r="M23" i="8"/>
  <c r="Y20" i="8"/>
  <c r="AI20" i="8"/>
  <c r="S20" i="8"/>
  <c r="AU19" i="8"/>
  <c r="AA17" i="8"/>
  <c r="W19" i="8"/>
  <c r="AE35" i="8"/>
  <c r="K38" i="8"/>
  <c r="AT75" i="8"/>
  <c r="K49" i="8"/>
  <c r="AN79" i="8"/>
  <c r="AU71" i="8"/>
  <c r="X71" i="8"/>
  <c r="AB82" i="8"/>
  <c r="AW36" i="8"/>
  <c r="BA29" i="8"/>
  <c r="L93" i="8"/>
  <c r="Q12" i="8"/>
  <c r="AN28" i="8"/>
  <c r="AR12" i="8"/>
  <c r="V28" i="8"/>
  <c r="AJ23" i="8"/>
  <c r="M17" i="8"/>
  <c r="AD11" i="8"/>
  <c r="Q94" i="8"/>
  <c r="N26" i="8"/>
  <c r="AR19" i="8"/>
  <c r="T24" i="8"/>
  <c r="AV17" i="8"/>
  <c r="W25" i="8"/>
  <c r="AM14" i="8"/>
  <c r="AX28" i="8"/>
  <c r="AA103" i="8"/>
  <c r="BA57" i="8"/>
  <c r="N25" i="8"/>
  <c r="Q13" i="8"/>
  <c r="AI24" i="8"/>
  <c r="AU26" i="8"/>
  <c r="AB12" i="8"/>
  <c r="Q11" i="8"/>
  <c r="AI74" i="8"/>
  <c r="AA94" i="8"/>
  <c r="BA21" i="8"/>
  <c r="AV18" i="8"/>
  <c r="G103" i="8"/>
  <c r="O17" i="8"/>
  <c r="AF27" i="8"/>
  <c r="I61" i="8"/>
  <c r="AO81" i="8"/>
  <c r="AR57" i="8"/>
  <c r="W22" i="8"/>
  <c r="AY18" i="8"/>
  <c r="P61" i="8"/>
  <c r="AJ103" i="8"/>
  <c r="W81" i="8"/>
  <c r="AG73" i="8"/>
  <c r="N75" i="8"/>
  <c r="W94" i="8"/>
  <c r="P77" i="8"/>
  <c r="AP82" i="8"/>
  <c r="AJ53" i="8"/>
  <c r="AJ76" i="8"/>
  <c r="BA58" i="8"/>
  <c r="Z79" i="8"/>
  <c r="AM98" i="8"/>
  <c r="AU45" i="8"/>
  <c r="U62" i="8"/>
  <c r="AR89" i="8"/>
  <c r="G37" i="8"/>
  <c r="AO26" i="8"/>
  <c r="AY19" i="8"/>
  <c r="AF29" i="8"/>
  <c r="T22" i="8"/>
  <c r="W13" i="8"/>
  <c r="AK44" i="8"/>
  <c r="AE28" i="8"/>
  <c r="M22" i="8"/>
  <c r="AS13" i="8"/>
  <c r="Q81" i="8"/>
  <c r="X20" i="8"/>
  <c r="AT27" i="8"/>
  <c r="AA44" i="8"/>
  <c r="AR13" i="8"/>
  <c r="AV94" i="8"/>
  <c r="AV95" i="8" s="1"/>
  <c r="AF35" i="8"/>
  <c r="M27" i="8"/>
  <c r="I36" i="8"/>
  <c r="AQ86" i="8"/>
  <c r="Y103" i="8"/>
  <c r="AK58" i="8"/>
  <c r="AS78" i="8"/>
  <c r="Q53" i="8"/>
  <c r="U98" i="8"/>
  <c r="AZ72" i="8"/>
  <c r="BA59" i="8"/>
  <c r="I24" i="8"/>
  <c r="BA81" i="8"/>
  <c r="M57" i="8"/>
  <c r="AJ81" i="8"/>
  <c r="AW58" i="8"/>
  <c r="AG90" i="8"/>
  <c r="R99" i="8"/>
  <c r="Z35" i="8"/>
  <c r="J89" i="8"/>
  <c r="AZ75" i="8"/>
  <c r="AR69" i="8"/>
  <c r="AX52" i="8"/>
  <c r="AG64" i="8"/>
  <c r="AS89" i="8"/>
  <c r="S49" i="8"/>
  <c r="AF99" i="8"/>
  <c r="AY64" i="8"/>
  <c r="AX69" i="8"/>
  <c r="H82" i="8"/>
  <c r="AU78" i="8"/>
  <c r="U73" i="8"/>
  <c r="AB75" i="8"/>
  <c r="H86" i="8"/>
  <c r="G81" i="8"/>
  <c r="I93" i="8"/>
  <c r="I95" i="8" s="1"/>
  <c r="I79" i="8"/>
  <c r="AY76" i="8"/>
  <c r="AP58" i="8"/>
  <c r="AZ67" i="8"/>
  <c r="R77" i="8"/>
  <c r="AE53" i="8"/>
  <c r="H78" i="8"/>
  <c r="W83" i="8"/>
  <c r="AJ83" i="8"/>
  <c r="AG35" i="8"/>
  <c r="AI103" i="8"/>
  <c r="W82" i="8"/>
  <c r="AZ53" i="8"/>
  <c r="AJ73" i="8"/>
  <c r="I58" i="8"/>
  <c r="AU67" i="8"/>
  <c r="BA77" i="8"/>
  <c r="Y53" i="8"/>
  <c r="AA86" i="8"/>
  <c r="P81" i="8"/>
  <c r="V71" i="8"/>
  <c r="AR82" i="8"/>
  <c r="O64" i="8"/>
  <c r="AA67" i="8"/>
  <c r="S78" i="8"/>
  <c r="H73" i="8"/>
  <c r="AV58" i="8"/>
  <c r="AI70" i="8"/>
  <c r="AP77" i="8"/>
  <c r="AF77" i="8"/>
  <c r="AS93" i="8"/>
  <c r="V70" i="8"/>
  <c r="AZ93" i="8"/>
  <c r="AQ52" i="8"/>
  <c r="AV52" i="8"/>
  <c r="AC76" i="8"/>
  <c r="AF49" i="8"/>
  <c r="S87" i="8"/>
  <c r="L54" i="8"/>
  <c r="Y97" i="8"/>
  <c r="Z98" i="8"/>
  <c r="AW76" i="8"/>
  <c r="BA87" i="8"/>
  <c r="K72" i="8"/>
  <c r="AU77" i="8"/>
  <c r="AK78" i="8"/>
  <c r="AV53" i="8"/>
  <c r="J81" i="8"/>
  <c r="AG74" i="8"/>
  <c r="AL93" i="8"/>
  <c r="AA69" i="8"/>
  <c r="AZ87" i="8"/>
  <c r="AG53" i="8"/>
  <c r="AM78" i="8"/>
  <c r="AO67" i="8"/>
  <c r="P73" i="8"/>
  <c r="R58" i="8"/>
  <c r="I83" i="8"/>
  <c r="L83" i="8"/>
  <c r="AZ71" i="8"/>
  <c r="N69" i="8"/>
  <c r="R69" i="8"/>
  <c r="AR67" i="8"/>
  <c r="M77" i="8"/>
  <c r="AQ53" i="8"/>
  <c r="AN78" i="8"/>
  <c r="AL67" i="8"/>
  <c r="AA77" i="8"/>
  <c r="O81" i="8"/>
  <c r="S74" i="8"/>
  <c r="J44" i="8"/>
  <c r="Z82" i="8"/>
  <c r="AE79" i="8"/>
  <c r="Z58" i="8"/>
  <c r="K70" i="8"/>
  <c r="AD77" i="8"/>
  <c r="AM53" i="8"/>
  <c r="M78" i="8"/>
  <c r="AX83" i="8"/>
  <c r="AM83" i="8"/>
  <c r="H36" i="8"/>
  <c r="AZ103" i="8"/>
  <c r="T57" i="8"/>
  <c r="AM81" i="8"/>
  <c r="AJ71" i="8"/>
  <c r="Y74" i="8"/>
  <c r="AT94" i="8"/>
  <c r="AP61" i="8"/>
  <c r="V25" i="8"/>
  <c r="AL26" i="8"/>
  <c r="Y19" i="8"/>
  <c r="AX23" i="8"/>
  <c r="AO74" i="8"/>
  <c r="S93" i="8"/>
  <c r="AS38" i="8"/>
  <c r="AP45" i="8"/>
  <c r="AZ59" i="8"/>
  <c r="AY51" i="8"/>
  <c r="R102" i="8"/>
  <c r="AS55" i="8"/>
  <c r="R98" i="8"/>
  <c r="AI64" i="8"/>
  <c r="AQ102" i="8"/>
  <c r="P70" i="8"/>
  <c r="Y45" i="8"/>
  <c r="AF52" i="8"/>
  <c r="AS102" i="8"/>
  <c r="O87" i="8"/>
  <c r="U76" i="8"/>
  <c r="X76" i="8"/>
  <c r="T53" i="8"/>
  <c r="AZ77" i="8"/>
  <c r="AP78" i="8"/>
  <c r="R83" i="8"/>
  <c r="AD72" i="8"/>
  <c r="O67" i="8"/>
  <c r="O36" i="8"/>
  <c r="AN60" i="8"/>
  <c r="AV99" i="8"/>
  <c r="X102" i="8"/>
  <c r="N64" i="8"/>
  <c r="AB102" i="8"/>
  <c r="U69" i="8"/>
  <c r="S52" i="8"/>
  <c r="AK99" i="8"/>
  <c r="AT40" i="8"/>
  <c r="AH79" i="8"/>
  <c r="U72" i="8"/>
  <c r="R70" i="8"/>
  <c r="Q67" i="8"/>
  <c r="W58" i="8"/>
  <c r="AQ73" i="8"/>
  <c r="AJ86" i="8"/>
  <c r="Q35" i="8"/>
  <c r="AY94" i="8"/>
  <c r="AF82" i="8"/>
  <c r="X67" i="8"/>
  <c r="W77" i="8"/>
  <c r="V58" i="8"/>
  <c r="BA75" i="8"/>
  <c r="P86" i="8"/>
  <c r="J73" i="8"/>
  <c r="M83" i="8"/>
  <c r="AH74" i="8"/>
  <c r="AM71" i="8"/>
  <c r="G82" i="8"/>
  <c r="Y72" i="8"/>
  <c r="L78" i="8"/>
  <c r="AS70" i="8"/>
  <c r="AW77" i="8"/>
  <c r="M58" i="8"/>
  <c r="AB67" i="8"/>
  <c r="R86" i="8"/>
  <c r="AE86" i="8"/>
  <c r="AA57" i="8"/>
  <c r="AR93" i="8"/>
  <c r="AM76" i="8"/>
  <c r="W59" i="8"/>
  <c r="AG40" i="8"/>
  <c r="AN40" i="8"/>
  <c r="H53" i="8"/>
  <c r="AD35" i="8"/>
  <c r="AH78" i="8"/>
  <c r="AL77" i="8"/>
  <c r="W87" i="8"/>
  <c r="AD86" i="8"/>
  <c r="AR81" i="8"/>
  <c r="N72" i="8"/>
  <c r="W78" i="8"/>
  <c r="K73" i="8"/>
  <c r="AL86" i="8"/>
  <c r="BA94" i="8"/>
  <c r="H57" i="8"/>
  <c r="X103" i="8"/>
  <c r="I44" i="8"/>
  <c r="AA36" i="8"/>
  <c r="AW61" i="8"/>
  <c r="AO11" i="8"/>
  <c r="H21" i="8"/>
  <c r="V20" i="8"/>
  <c r="S57" i="8"/>
  <c r="AL103" i="8"/>
  <c r="AA89" i="8"/>
  <c r="U52" i="8"/>
  <c r="M51" i="8"/>
  <c r="AM56" i="8"/>
  <c r="AW98" i="8"/>
  <c r="AZ49" i="8"/>
  <c r="AI40" i="8"/>
  <c r="T51" i="8"/>
  <c r="AR102" i="8"/>
  <c r="AE98" i="8"/>
  <c r="J64" i="8"/>
  <c r="AD76" i="8"/>
  <c r="AJ58" i="8"/>
  <c r="AN73" i="8"/>
  <c r="AS35" i="8"/>
  <c r="AG82" i="8"/>
  <c r="AC53" i="8"/>
  <c r="AP67" i="8"/>
  <c r="H81" i="8"/>
  <c r="AX93" i="8"/>
  <c r="AV76" i="8"/>
  <c r="AN67" i="8"/>
  <c r="P53" i="8"/>
  <c r="AZ83" i="8"/>
  <c r="K36" i="8"/>
  <c r="Y82" i="8"/>
  <c r="Q73" i="8"/>
  <c r="H67" i="8"/>
  <c r="AF53" i="8"/>
  <c r="AB81" i="8"/>
  <c r="X74" i="8"/>
  <c r="AK35" i="8"/>
  <c r="AA74" i="8"/>
  <c r="O93" i="8"/>
  <c r="AZ22" i="8"/>
  <c r="AB14" i="8"/>
  <c r="AF18" i="8"/>
  <c r="AZ25" i="8"/>
  <c r="Z94" i="8"/>
  <c r="AF57" i="8"/>
  <c r="AO103" i="8"/>
  <c r="AH36" i="8"/>
  <c r="AD61" i="8"/>
  <c r="AP27" i="8"/>
  <c r="AG17" i="8"/>
  <c r="S14" i="8"/>
  <c r="AM35" i="8"/>
  <c r="T81" i="8"/>
  <c r="L74" i="8"/>
  <c r="AS61" i="8"/>
  <c r="AD23" i="8"/>
  <c r="AG14" i="8"/>
  <c r="AB26" i="8"/>
  <c r="BA74" i="8"/>
  <c r="AB57" i="8"/>
  <c r="AW57" i="8"/>
  <c r="K21" i="8"/>
  <c r="U14" i="8"/>
  <c r="AS25" i="8"/>
  <c r="AE21" i="8"/>
  <c r="R17" i="8"/>
  <c r="S18" i="8"/>
  <c r="K26" i="8"/>
  <c r="G25" i="8"/>
  <c r="AA81" i="8"/>
  <c r="AF74" i="8"/>
  <c r="J35" i="8"/>
  <c r="AV25" i="8"/>
  <c r="AW25" i="8"/>
  <c r="X29" i="8"/>
  <c r="V24" i="8"/>
  <c r="AN23" i="8"/>
  <c r="AC19" i="8"/>
  <c r="AU24" i="8"/>
  <c r="J12" i="8"/>
  <c r="AF30" i="8"/>
  <c r="AU22" i="8"/>
  <c r="AV28" i="8"/>
  <c r="AM26" i="8"/>
  <c r="Y12" i="8"/>
  <c r="AK33" i="8"/>
  <c r="AE56" i="8"/>
  <c r="AU62" i="8"/>
  <c r="I55" i="8"/>
  <c r="AC64" i="8"/>
  <c r="W99" i="8"/>
  <c r="T64" i="8"/>
  <c r="Y55" i="8"/>
  <c r="O40" i="8"/>
  <c r="M64" i="8"/>
  <c r="AZ55" i="8"/>
  <c r="AE97" i="8"/>
  <c r="V98" i="8"/>
  <c r="AH64" i="8"/>
  <c r="O69" i="8"/>
  <c r="AC82" i="8"/>
  <c r="AM70" i="8"/>
  <c r="AD73" i="8"/>
  <c r="AN86" i="8"/>
  <c r="AJ35" i="8"/>
  <c r="AM87" i="8"/>
  <c r="AQ75" i="8"/>
  <c r="T58" i="8"/>
  <c r="BA86" i="8"/>
  <c r="U35" i="8"/>
  <c r="AQ72" i="8"/>
  <c r="M53" i="8"/>
  <c r="AM75" i="8"/>
  <c r="AS58" i="8"/>
  <c r="O83" i="8"/>
  <c r="AY75" i="8"/>
  <c r="I75" i="8"/>
  <c r="I53" i="8"/>
  <c r="O75" i="8"/>
  <c r="P83" i="8"/>
  <c r="M93" i="8"/>
  <c r="G44" i="8"/>
  <c r="L44" i="8"/>
  <c r="R71" i="8"/>
  <c r="U61" i="8"/>
  <c r="AP25" i="8"/>
  <c r="AZ21" i="8"/>
  <c r="AF20" i="8"/>
  <c r="AS36" i="8"/>
  <c r="S71" i="8"/>
  <c r="AQ71" i="8"/>
  <c r="I74" i="8"/>
  <c r="T44" i="8"/>
  <c r="G61" i="8"/>
  <c r="W27" i="8"/>
  <c r="V13" i="8"/>
  <c r="AY25" i="8"/>
  <c r="AE71" i="8"/>
  <c r="H94" i="8"/>
  <c r="J93" i="8"/>
  <c r="X23" i="8"/>
  <c r="I26" i="8"/>
  <c r="R24" i="8"/>
  <c r="Z20" i="8"/>
  <c r="AK94" i="8"/>
  <c r="G93" i="8"/>
  <c r="Z61" i="8"/>
  <c r="AZ26" i="8"/>
  <c r="U19" i="8"/>
  <c r="AS17" i="8"/>
  <c r="BA102" i="8"/>
  <c r="AG76" i="8"/>
  <c r="W72" i="8"/>
  <c r="Y67" i="8"/>
  <c r="AV79" i="8"/>
  <c r="AH73" i="8"/>
  <c r="J57" i="8"/>
  <c r="P82" i="8"/>
  <c r="AW73" i="8"/>
  <c r="AD36" i="8"/>
  <c r="S70" i="8"/>
  <c r="AB53" i="8"/>
  <c r="AY70" i="8"/>
  <c r="H83" i="8"/>
  <c r="AR44" i="8"/>
  <c r="AZ35" i="8"/>
  <c r="AN74" i="8"/>
  <c r="AQ103" i="8"/>
  <c r="Q93" i="8"/>
  <c r="AE24" i="8"/>
  <c r="AI19" i="8"/>
  <c r="AP22" i="8"/>
  <c r="AO22" i="8"/>
  <c r="AB36" i="8"/>
  <c r="AH39" i="8"/>
  <c r="AC88" i="8"/>
  <c r="AJ52" i="8"/>
  <c r="I51" i="8"/>
  <c r="AW54" i="8"/>
  <c r="T76" i="8"/>
  <c r="AN49" i="8"/>
  <c r="AN64" i="8"/>
  <c r="AI54" i="8"/>
  <c r="Y99" i="8"/>
  <c r="L69" i="8"/>
  <c r="AT72" i="8"/>
  <c r="AN75" i="8"/>
  <c r="Q75" i="8"/>
  <c r="V83" i="8"/>
  <c r="AB71" i="8"/>
  <c r="AO58" i="8"/>
  <c r="AI86" i="8"/>
  <c r="O58" i="8"/>
  <c r="AW81" i="8"/>
  <c r="X81" i="8"/>
  <c r="V67" i="8"/>
  <c r="AU58" i="8"/>
  <c r="M86" i="8"/>
  <c r="AB83" i="8"/>
  <c r="N44" i="8"/>
  <c r="T72" i="8"/>
  <c r="J70" i="8"/>
  <c r="AN58" i="8"/>
  <c r="AO86" i="8"/>
  <c r="AZ57" i="8"/>
  <c r="AU35" i="8"/>
  <c r="AQ93" i="8"/>
  <c r="AY57" i="8"/>
  <c r="K61" i="8"/>
  <c r="W14" i="8"/>
  <c r="AQ22" i="8"/>
  <c r="AH99" i="8"/>
  <c r="AG72" i="8"/>
  <c r="S64" i="8"/>
  <c r="AL57" i="8"/>
  <c r="AF58" i="8"/>
  <c r="AP53" i="8"/>
  <c r="AS53" i="8"/>
  <c r="AP44" i="8"/>
  <c r="X57" i="8"/>
  <c r="AW94" i="8"/>
  <c r="AA19" i="8"/>
  <c r="L27" i="8"/>
  <c r="V89" i="8"/>
  <c r="AD33" i="8"/>
  <c r="AC97" i="8"/>
  <c r="AB97" i="8"/>
  <c r="L51" i="8"/>
  <c r="AV82" i="8"/>
  <c r="AF73" i="8"/>
  <c r="AG83" i="8"/>
  <c r="N77" i="8"/>
  <c r="AR77" i="8"/>
  <c r="AS82" i="8"/>
  <c r="AK77" i="8"/>
  <c r="AW83" i="8"/>
  <c r="AH67" i="8"/>
  <c r="AI77" i="8"/>
  <c r="G71" i="8"/>
  <c r="V94" i="8"/>
  <c r="AG61" i="8"/>
  <c r="AY12" i="8"/>
  <c r="Z22" i="8"/>
  <c r="AC103" i="8"/>
  <c r="I71" i="8"/>
  <c r="J36" i="8"/>
  <c r="AH61" i="8"/>
  <c r="L23" i="8"/>
  <c r="AF19" i="8"/>
  <c r="AJ57" i="8"/>
  <c r="AG71" i="8"/>
  <c r="AR61" i="8"/>
  <c r="AC20" i="8"/>
  <c r="Y13" i="8"/>
  <c r="AN25" i="8"/>
  <c r="J71" i="8"/>
  <c r="AV103" i="8"/>
  <c r="H29" i="8"/>
  <c r="AE18" i="8"/>
  <c r="AQ27" i="8"/>
  <c r="AD21" i="8"/>
  <c r="X25" i="8"/>
  <c r="AA23" i="8"/>
  <c r="R103" i="8"/>
  <c r="AT44" i="8"/>
  <c r="P13" i="8"/>
  <c r="AL22" i="8"/>
  <c r="Z11" i="8"/>
  <c r="AF22" i="8"/>
  <c r="H11" i="8"/>
  <c r="T20" i="8"/>
  <c r="I21" i="8"/>
  <c r="AZ13" i="8"/>
  <c r="P14" i="8"/>
  <c r="AS37" i="8"/>
  <c r="AT38" i="8"/>
  <c r="J49" i="8"/>
  <c r="AK98" i="8"/>
  <c r="P51" i="8"/>
  <c r="BA76" i="8"/>
  <c r="BA99" i="8"/>
  <c r="AV70" i="8"/>
  <c r="AB49" i="8"/>
  <c r="G97" i="8"/>
  <c r="AE76" i="8"/>
  <c r="V76" i="8"/>
  <c r="R53" i="8"/>
  <c r="V78" i="8"/>
  <c r="Z86" i="8"/>
  <c r="R82" i="8"/>
  <c r="AS73" i="8"/>
  <c r="AV77" i="8"/>
  <c r="AM86" i="8"/>
  <c r="AN76" i="8"/>
  <c r="N86" i="8"/>
  <c r="AA73" i="8"/>
  <c r="AY83" i="8"/>
  <c r="AE64" i="8"/>
  <c r="AQ77" i="8"/>
  <c r="AT53" i="8"/>
  <c r="AH83" i="8"/>
  <c r="AP36" i="8"/>
  <c r="AD71" i="8"/>
  <c r="U44" i="8"/>
  <c r="AE17" i="8"/>
  <c r="AW28" i="8"/>
  <c r="N22" i="8"/>
  <c r="AJ94" i="8"/>
  <c r="W57" i="8"/>
  <c r="AO35" i="8"/>
  <c r="AX61" i="8"/>
  <c r="BA19" i="8"/>
  <c r="AM18" i="8"/>
  <c r="AE81" i="8"/>
  <c r="AX36" i="8"/>
  <c r="T61" i="8"/>
  <c r="AX18" i="8"/>
  <c r="AB13" i="8"/>
  <c r="Z25" i="8"/>
  <c r="AH57" i="8"/>
  <c r="AS44" i="8"/>
  <c r="AC25" i="8"/>
  <c r="H19" i="8"/>
  <c r="P25" i="8"/>
  <c r="Z12" i="8"/>
  <c r="Q24" i="8"/>
  <c r="AZ24" i="8"/>
  <c r="Y25" i="8"/>
  <c r="AQ35" i="8"/>
  <c r="Q44" i="8"/>
  <c r="BA71" i="8"/>
  <c r="AA29" i="8"/>
  <c r="AW26" i="8"/>
  <c r="AW12" i="8"/>
  <c r="T29" i="8"/>
  <c r="AP19" i="8"/>
  <c r="O13" i="8"/>
  <c r="G24" i="8"/>
  <c r="L11" i="8"/>
  <c r="BA30" i="8"/>
  <c r="H13" i="8"/>
  <c r="AT26" i="8"/>
  <c r="BA13" i="8"/>
  <c r="AC30" i="8"/>
  <c r="L20" i="8"/>
  <c r="N61" i="8"/>
  <c r="AM28" i="8"/>
  <c r="AN24" i="8"/>
  <c r="AJ36" i="8"/>
  <c r="BA28" i="8"/>
  <c r="AD29" i="8"/>
  <c r="AX44" i="8"/>
  <c r="AG36" i="8"/>
  <c r="AZ29" i="8"/>
  <c r="AC36" i="8"/>
  <c r="Y73" i="8"/>
  <c r="R73" i="8"/>
  <c r="AL36" i="8"/>
  <c r="AP79" i="8"/>
  <c r="AL58" i="8"/>
  <c r="AA45" i="8"/>
  <c r="S75" i="8"/>
  <c r="AO75" i="8"/>
  <c r="V93" i="8"/>
  <c r="AY81" i="8"/>
  <c r="I77" i="8"/>
  <c r="AR73" i="8"/>
  <c r="BA93" i="8"/>
  <c r="H35" i="8"/>
  <c r="X61" i="8"/>
  <c r="AR24" i="8"/>
  <c r="AN103" i="8"/>
  <c r="AY60" i="8"/>
  <c r="AD38" i="8"/>
  <c r="Z97" i="8"/>
  <c r="AJ97" i="8"/>
  <c r="P99" i="8"/>
  <c r="G67" i="8"/>
  <c r="P67" i="8"/>
  <c r="T74" i="8"/>
  <c r="U67" i="8"/>
  <c r="I81" i="8"/>
  <c r="AN82" i="8"/>
  <c r="AW67" i="8"/>
  <c r="AK74" i="8"/>
  <c r="AB78" i="8"/>
  <c r="AF67" i="8"/>
  <c r="AF103" i="8"/>
  <c r="AU103" i="8"/>
  <c r="AS23" i="8"/>
  <c r="O25" i="8"/>
  <c r="O74" i="8"/>
  <c r="AC81" i="8"/>
  <c r="R44" i="8"/>
  <c r="AL44" i="8"/>
  <c r="O61" i="8"/>
  <c r="R29" i="8"/>
  <c r="Y14" i="8"/>
  <c r="AS94" i="8"/>
  <c r="W103" i="8"/>
  <c r="H25" i="8"/>
  <c r="U13" i="8"/>
  <c r="AU13" i="8"/>
  <c r="AV36" i="8"/>
  <c r="AB93" i="8"/>
  <c r="AU61" i="8"/>
  <c r="S28" i="8"/>
  <c r="AD12" i="8"/>
  <c r="P18" i="8"/>
  <c r="AL17" i="8"/>
  <c r="AV26" i="8"/>
  <c r="I25" i="8"/>
  <c r="M36" i="8"/>
  <c r="AD44" i="8"/>
  <c r="J23" i="8"/>
  <c r="AQ18" i="8"/>
  <c r="AM17" i="8"/>
  <c r="O18" i="8"/>
  <c r="AB29" i="8"/>
  <c r="W20" i="8"/>
  <c r="W18" i="8"/>
  <c r="AM29" i="8"/>
  <c r="AP21" i="8"/>
  <c r="AN62" i="8"/>
  <c r="AB89" i="8"/>
  <c r="AJ54" i="8"/>
  <c r="G76" i="8"/>
  <c r="AA102" i="8"/>
  <c r="AU72" i="8"/>
  <c r="AW102" i="8"/>
  <c r="AI79" i="8"/>
  <c r="AU102" i="8"/>
  <c r="G98" i="8"/>
  <c r="AV72" i="8"/>
  <c r="AJ67" i="8"/>
  <c r="V86" i="8"/>
  <c r="AD70" i="8"/>
  <c r="L86" i="8"/>
  <c r="J76" i="8"/>
  <c r="G78" i="8"/>
  <c r="M70" i="8"/>
  <c r="K57" i="8"/>
  <c r="AI82" i="8"/>
  <c r="P78" i="8"/>
  <c r="AU75" i="8"/>
  <c r="AE54" i="8"/>
  <c r="V37" i="8"/>
  <c r="Z103" i="8"/>
  <c r="T83" i="8"/>
  <c r="L75" i="8"/>
  <c r="AH75" i="8"/>
  <c r="AJ78" i="8"/>
  <c r="I49" i="8"/>
  <c r="S43" i="8"/>
  <c r="W35" i="8"/>
  <c r="AA83" i="8"/>
  <c r="X86" i="8"/>
  <c r="AB70" i="8"/>
  <c r="BA70" i="8"/>
  <c r="H50" i="8"/>
  <c r="H47" i="8"/>
  <c r="U47" i="8"/>
  <c r="AB94" i="8"/>
  <c r="Q78" i="8"/>
  <c r="AP69" i="8"/>
  <c r="AI81" i="8"/>
  <c r="AU82" i="8"/>
  <c r="AC60" i="8"/>
  <c r="AK49" i="8"/>
  <c r="AQ54" i="8"/>
  <c r="Z78" i="8"/>
  <c r="AL75" i="8"/>
  <c r="H70" i="8"/>
  <c r="J72" i="8"/>
  <c r="AL102" i="8"/>
  <c r="O89" i="8"/>
  <c r="AN98" i="8"/>
  <c r="AI33" i="8"/>
  <c r="AN89" i="8"/>
  <c r="M62" i="8"/>
  <c r="AM37" i="8"/>
  <c r="AN94" i="8"/>
  <c r="AX103" i="8"/>
  <c r="AC83" i="8"/>
  <c r="J78" i="8"/>
  <c r="U94" i="8"/>
  <c r="U95" i="8" s="1"/>
  <c r="AG75" i="8"/>
  <c r="N82" i="8"/>
  <c r="J99" i="8"/>
  <c r="O98" i="8"/>
  <c r="AD52" i="8"/>
  <c r="P90" i="8"/>
  <c r="AH87" i="8"/>
  <c r="AO52" i="8"/>
  <c r="AK69" i="8"/>
  <c r="AF33" i="8"/>
  <c r="AV51" i="8"/>
  <c r="AC45" i="8"/>
  <c r="AG37" i="8"/>
  <c r="M35" i="8"/>
  <c r="AM57" i="8"/>
  <c r="S35" i="8"/>
  <c r="AH77" i="8"/>
  <c r="V77" i="8"/>
  <c r="AW82" i="8"/>
  <c r="P75" i="8"/>
  <c r="G86" i="8"/>
  <c r="AX72" i="8"/>
  <c r="X79" i="8"/>
  <c r="AG52" i="8"/>
  <c r="AI48" i="8"/>
  <c r="U54" i="8"/>
  <c r="AP38" i="8"/>
  <c r="AQ78" i="8"/>
  <c r="K69" i="8"/>
  <c r="I86" i="8"/>
  <c r="AC73" i="8"/>
  <c r="AD82" i="8"/>
  <c r="V73" i="8"/>
  <c r="AU73" i="8"/>
  <c r="G74" i="8"/>
  <c r="AL78" i="8"/>
  <c r="AW72" i="8"/>
  <c r="AC87" i="8"/>
  <c r="Z40" i="8"/>
  <c r="H55" i="8"/>
  <c r="AD64" i="8"/>
  <c r="Q40" i="8"/>
  <c r="AB55" i="8"/>
  <c r="AT99" i="8"/>
  <c r="AV45" i="8"/>
  <c r="AE75" i="8"/>
  <c r="X73" i="8"/>
  <c r="U75" i="8"/>
  <c r="S79" i="8"/>
  <c r="K83" i="8"/>
  <c r="S53" i="8"/>
  <c r="AB87" i="8"/>
  <c r="Y58" i="8"/>
  <c r="AR53" i="8"/>
  <c r="AH44" i="8"/>
  <c r="AJ75" i="8"/>
  <c r="BA64" i="8"/>
  <c r="AA79" i="8"/>
  <c r="V102" i="8"/>
  <c r="AO51" i="8"/>
  <c r="BA98" i="8"/>
  <c r="AL40" i="8"/>
  <c r="AV59" i="8"/>
  <c r="AA54" i="8"/>
  <c r="BA46" i="8"/>
  <c r="Q76" i="8"/>
  <c r="AD54" i="8"/>
  <c r="S55" i="8"/>
  <c r="W60" i="8"/>
  <c r="AD90" i="8"/>
  <c r="Q98" i="8"/>
  <c r="AI97" i="8"/>
  <c r="AZ79" i="8"/>
  <c r="K99" i="8"/>
  <c r="AH76" i="8"/>
  <c r="H89" i="8"/>
  <c r="AL55" i="8"/>
  <c r="AF55" i="8"/>
  <c r="AY69" i="8"/>
  <c r="N97" i="8"/>
  <c r="AJ49" i="8"/>
  <c r="R40" i="8"/>
  <c r="AK72" i="8"/>
  <c r="BA69" i="8"/>
  <c r="L70" i="8"/>
  <c r="AR86" i="8"/>
  <c r="AP94" i="8"/>
  <c r="AY82" i="8"/>
  <c r="AG70" i="8"/>
  <c r="Z73" i="8"/>
  <c r="W86" i="8"/>
  <c r="AM36" i="8"/>
  <c r="AV87" i="8"/>
  <c r="U77" i="8"/>
  <c r="AR70" i="8"/>
  <c r="AT73" i="8"/>
  <c r="AP74" i="8"/>
  <c r="G94" i="8"/>
  <c r="AP72" i="8"/>
  <c r="T82" i="8"/>
  <c r="AX53" i="8"/>
  <c r="Y78" i="8"/>
  <c r="AX75" i="8"/>
  <c r="AE73" i="8"/>
  <c r="AG58" i="8"/>
  <c r="AD83" i="8"/>
  <c r="AQ83" i="8"/>
  <c r="L57" i="8"/>
  <c r="AZ81" i="8"/>
  <c r="AN71" i="8"/>
  <c r="M74" i="8"/>
  <c r="O35" i="8"/>
  <c r="U33" i="8"/>
  <c r="AY89" i="8"/>
  <c r="X54" i="8"/>
  <c r="X48" i="8"/>
  <c r="Z88" i="8"/>
  <c r="AR37" i="8"/>
  <c r="P55" i="8"/>
  <c r="AR54" i="8"/>
  <c r="AA98" i="8"/>
  <c r="AW87" i="8"/>
  <c r="R49" i="8"/>
  <c r="AZ99" i="8"/>
  <c r="T98" i="8"/>
  <c r="AV78" i="8"/>
  <c r="AI72" i="8"/>
  <c r="G51" i="8"/>
  <c r="U102" i="8"/>
  <c r="L40" i="8"/>
  <c r="AJ72" i="8"/>
  <c r="AM64" i="8"/>
  <c r="M45" i="8"/>
  <c r="AT49" i="8"/>
  <c r="AF102" i="8"/>
  <c r="AP97" i="8"/>
  <c r="P97" i="8"/>
  <c r="AH40" i="8"/>
  <c r="AX67" i="8"/>
  <c r="X64" i="8"/>
  <c r="N79" i="8"/>
  <c r="AU69" i="8"/>
  <c r="AE87" i="8"/>
  <c r="Q82" i="8"/>
  <c r="J58" i="8"/>
  <c r="AF75" i="8"/>
  <c r="AK86" i="8"/>
  <c r="AL73" i="8"/>
  <c r="AD58" i="8"/>
  <c r="AV81" i="8"/>
  <c r="AE33" i="8"/>
  <c r="AE52" i="8"/>
  <c r="Z62" i="8"/>
  <c r="AP52" i="8"/>
  <c r="AW62" i="8"/>
  <c r="V87" i="8"/>
  <c r="AS97" i="8"/>
  <c r="G64" i="8"/>
  <c r="Z99" i="8"/>
  <c r="Y87" i="8"/>
  <c r="Y89" i="8"/>
  <c r="AL49" i="8"/>
  <c r="AZ52" i="8"/>
  <c r="BA67" i="8"/>
  <c r="AC98" i="8"/>
  <c r="H54" i="8"/>
  <c r="N98" i="8"/>
  <c r="K78" i="8"/>
  <c r="AJ70" i="8"/>
  <c r="M67" i="8"/>
  <c r="AU86" i="8"/>
  <c r="V44" i="8"/>
  <c r="AX78" i="8"/>
  <c r="AX58" i="8"/>
  <c r="Z77" i="8"/>
  <c r="AU83" i="8"/>
  <c r="O71" i="8"/>
  <c r="AU87" i="8"/>
  <c r="AW75" i="8"/>
  <c r="AB58" i="8"/>
  <c r="T86" i="8"/>
  <c r="AI57" i="8"/>
  <c r="AN81" i="8"/>
  <c r="AO82" i="8"/>
  <c r="AR75" i="8"/>
  <c r="AO73" i="8"/>
  <c r="AM58" i="8"/>
  <c r="AK70" i="8"/>
  <c r="Q77" i="8"/>
  <c r="AB73" i="8"/>
  <c r="G83" i="8"/>
  <c r="Q57" i="8"/>
  <c r="Z71" i="8"/>
  <c r="AW74" i="8"/>
  <c r="AQ44" i="8"/>
  <c r="AW71" i="8"/>
  <c r="AJ48" i="8"/>
  <c r="S60" i="8"/>
  <c r="AX89" i="8"/>
  <c r="AS46" i="8"/>
  <c r="N90" i="8"/>
  <c r="N51" i="8"/>
  <c r="AD59" i="8"/>
  <c r="AA55" i="8"/>
  <c r="Z54" i="8"/>
  <c r="AQ98" i="8"/>
  <c r="W79" i="8"/>
  <c r="W55" i="8"/>
  <c r="M99" i="8"/>
  <c r="L98" i="8"/>
  <c r="N67" i="8"/>
  <c r="AD79" i="8"/>
  <c r="AU55" i="8"/>
  <c r="AY99" i="8"/>
  <c r="AB40" i="8"/>
  <c r="L79" i="8"/>
  <c r="K75" i="8"/>
  <c r="O52" i="8"/>
  <c r="Z55" i="8"/>
  <c r="AV102" i="8"/>
  <c r="AA99" i="8"/>
  <c r="AD40" i="8"/>
  <c r="G40" i="8"/>
  <c r="X72" i="8"/>
  <c r="AN87" i="8"/>
  <c r="AT64" i="8"/>
  <c r="M76" i="8"/>
  <c r="Q79" i="8"/>
  <c r="L82" i="8"/>
  <c r="M73" i="8"/>
  <c r="K58" i="8"/>
  <c r="Z75" i="8"/>
  <c r="Y77" i="8"/>
  <c r="AH93" i="8"/>
  <c r="AL81" i="8"/>
  <c r="S86" i="8"/>
  <c r="AU53" i="8"/>
  <c r="X77" i="8"/>
  <c r="X70" i="8"/>
  <c r="AR78" i="8"/>
  <c r="AY73" i="8"/>
  <c r="AB79" i="8"/>
  <c r="R79" i="8"/>
  <c r="AD103" i="8"/>
  <c r="AS57" i="8"/>
  <c r="U83" i="8"/>
  <c r="AF83" i="8"/>
  <c r="AE70" i="8"/>
  <c r="K53" i="8"/>
  <c r="AS77" i="8"/>
  <c r="W75" i="8"/>
  <c r="AY78" i="8"/>
  <c r="G69" i="8"/>
  <c r="U82" i="8"/>
  <c r="AF93" i="8"/>
  <c r="Q86" i="8"/>
  <c r="I73" i="8"/>
  <c r="AG77" i="8"/>
  <c r="O73" i="8"/>
  <c r="S77" i="8"/>
  <c r="Y79" i="8"/>
  <c r="AV69" i="8"/>
  <c r="AQ87" i="8"/>
  <c r="P98" i="8"/>
  <c r="AG99" i="8"/>
  <c r="T55" i="8"/>
  <c r="S51" i="8"/>
  <c r="AP76" i="8"/>
  <c r="AW97" i="8"/>
  <c r="AX51" i="8"/>
  <c r="AJ79" i="8"/>
  <c r="AH102" i="8"/>
  <c r="AX37" i="8"/>
  <c r="H102" i="8"/>
  <c r="N52" i="8"/>
  <c r="O62" i="8"/>
  <c r="Q90" i="8"/>
  <c r="I56" i="8"/>
  <c r="H64" i="8"/>
  <c r="AL98" i="8"/>
  <c r="AR51" i="8"/>
  <c r="AG87" i="8"/>
  <c r="AU64" i="8"/>
  <c r="AX40" i="8"/>
  <c r="V54" i="8"/>
  <c r="S72" i="8"/>
  <c r="AK102" i="8"/>
  <c r="AA37" i="8"/>
  <c r="K33" i="8"/>
  <c r="AR40" i="8"/>
  <c r="AY87" i="8"/>
  <c r="AU40" i="8"/>
  <c r="AS60" i="8"/>
  <c r="G79" i="8"/>
  <c r="G60" i="8"/>
  <c r="U56" i="8"/>
  <c r="AX38" i="8"/>
  <c r="Q83" i="8"/>
  <c r="X83" i="8"/>
  <c r="AI78" i="8"/>
  <c r="AY53" i="8"/>
  <c r="AW86" i="8"/>
  <c r="AS75" i="8"/>
  <c r="S58" i="8"/>
  <c r="AA82" i="8"/>
  <c r="AF64" i="8"/>
  <c r="Y94" i="8"/>
  <c r="AD94" i="8"/>
  <c r="O86" i="8"/>
  <c r="AX77" i="8"/>
  <c r="U70" i="8"/>
  <c r="R78" i="8"/>
  <c r="O53" i="8"/>
  <c r="AV86" i="8"/>
  <c r="Z70" i="8"/>
  <c r="AH82" i="8"/>
  <c r="Z76" i="8"/>
  <c r="AH35" i="8"/>
  <c r="Z83" i="8"/>
  <c r="X53" i="8"/>
  <c r="AE58" i="8"/>
  <c r="AL53" i="8"/>
  <c r="BA53" i="8"/>
  <c r="P76" i="8"/>
  <c r="AX87" i="8"/>
  <c r="AV64" i="8"/>
  <c r="AG98" i="8"/>
  <c r="AY102" i="8"/>
  <c r="I54" i="8"/>
  <c r="AT69" i="8"/>
  <c r="X75" i="8"/>
  <c r="AT97" i="8"/>
  <c r="AQ76" i="8"/>
  <c r="AS64" i="8"/>
  <c r="AD99" i="8"/>
  <c r="AR79" i="8"/>
  <c r="AQ55" i="8"/>
  <c r="Q59" i="8"/>
  <c r="W62" i="8"/>
  <c r="Z59" i="8"/>
  <c r="AC79" i="8"/>
  <c r="AK79" i="8"/>
  <c r="AC99" i="8"/>
  <c r="AK54" i="8"/>
  <c r="H76" i="8"/>
  <c r="AS76" i="8"/>
  <c r="M97" i="8"/>
  <c r="AD51" i="8"/>
  <c r="K76" i="8"/>
  <c r="AQ51" i="8"/>
  <c r="AT89" i="8"/>
  <c r="AB50" i="8"/>
  <c r="V97" i="8"/>
  <c r="H72" i="8"/>
  <c r="AT102" i="8"/>
  <c r="O60" i="8"/>
  <c r="X40" i="8"/>
  <c r="U51" i="8"/>
  <c r="AH33" i="8"/>
  <c r="AH52" i="8"/>
  <c r="J33" i="8"/>
  <c r="W89" i="8"/>
  <c r="AO37" i="8"/>
  <c r="L34" i="8"/>
  <c r="S54" i="8"/>
  <c r="O72" i="8"/>
  <c r="AC69" i="8"/>
  <c r="AF69" i="8"/>
  <c r="AI98" i="8"/>
  <c r="AS99" i="8"/>
  <c r="H97" i="8"/>
  <c r="P54" i="8"/>
  <c r="J60" i="8"/>
  <c r="S69" i="8"/>
  <c r="AL72" i="8"/>
  <c r="AJ69" i="8"/>
  <c r="AJ40" i="8"/>
  <c r="AA97" i="8"/>
  <c r="AJ99" i="8"/>
  <c r="AC52" i="8"/>
  <c r="M33" i="8"/>
  <c r="AF70" i="8"/>
  <c r="AO98" i="8"/>
  <c r="L89" i="8"/>
  <c r="AQ49" i="8"/>
  <c r="W56" i="8"/>
  <c r="V38" i="8"/>
  <c r="BA52" i="8"/>
  <c r="R76" i="8"/>
  <c r="N99" i="8"/>
  <c r="AA76" i="8"/>
  <c r="K40" i="8"/>
  <c r="AH62" i="8"/>
  <c r="AB38" i="8"/>
  <c r="T90" i="8"/>
  <c r="AV62" i="8"/>
  <c r="L76" i="8"/>
  <c r="AH97" i="8"/>
  <c r="K62" i="8"/>
  <c r="AS52" i="8"/>
  <c r="AM88" i="8"/>
  <c r="AZ60" i="8"/>
  <c r="AJ51" i="8"/>
  <c r="AK46" i="8"/>
  <c r="AR36" i="8"/>
  <c r="AS83" i="8"/>
  <c r="N83" i="8"/>
  <c r="AF78" i="8"/>
  <c r="J53" i="8"/>
  <c r="AY77" i="8"/>
  <c r="G70" i="8"/>
  <c r="X58" i="8"/>
  <c r="AJ82" i="8"/>
  <c r="AI76" i="8"/>
  <c r="AR76" i="8"/>
  <c r="J69" i="8"/>
  <c r="U40" i="8"/>
  <c r="AQ99" i="8"/>
  <c r="W97" i="8"/>
  <c r="AS51" i="8"/>
  <c r="AR60" i="8"/>
  <c r="U64" i="8"/>
  <c r="AY98" i="8"/>
  <c r="T102" i="8"/>
  <c r="AZ69" i="8"/>
  <c r="T87" i="8"/>
  <c r="P40" i="8"/>
  <c r="H52" i="8"/>
  <c r="AH69" i="8"/>
  <c r="R97" i="8"/>
  <c r="N33" i="8"/>
  <c r="T59" i="8"/>
  <c r="AN38" i="8"/>
  <c r="V48" i="8"/>
  <c r="P89" i="8"/>
  <c r="Q46" i="8"/>
  <c r="AK56" i="8"/>
  <c r="I67" i="8"/>
  <c r="M75" i="8"/>
  <c r="AL87" i="8"/>
  <c r="AK40" i="8"/>
  <c r="O99" i="8"/>
  <c r="AB51" i="8"/>
  <c r="Z52" i="8"/>
  <c r="AW38" i="8"/>
  <c r="J87" i="8"/>
  <c r="AQ64" i="8"/>
  <c r="AV67" i="8"/>
  <c r="AF40" i="8"/>
  <c r="AI99" i="8"/>
  <c r="AU99" i="8"/>
  <c r="AK51" i="8"/>
  <c r="AU79" i="8"/>
  <c r="T78" i="8"/>
  <c r="J102" i="8"/>
  <c r="AR55" i="8"/>
  <c r="N89" i="8"/>
  <c r="AV90" i="8"/>
  <c r="Z38" i="8"/>
  <c r="AP56" i="8"/>
  <c r="I98" i="8"/>
  <c r="Y54" i="8"/>
  <c r="AW64" i="8"/>
  <c r="AX102" i="8"/>
  <c r="U87" i="8"/>
  <c r="AG49" i="8"/>
  <c r="O33" i="8"/>
  <c r="O50" i="8"/>
  <c r="P79" i="8"/>
  <c r="M102" i="8"/>
  <c r="P52" i="8"/>
  <c r="AN90" i="8"/>
  <c r="BA90" i="8"/>
  <c r="AE46" i="8"/>
  <c r="I50" i="8"/>
  <c r="P21" i="8"/>
  <c r="M44" i="8"/>
  <c r="AX46" i="8"/>
  <c r="AV46" i="8"/>
  <c r="AL46" i="8"/>
  <c r="M47" i="8"/>
  <c r="AA50" i="8"/>
  <c r="AX48" i="8"/>
  <c r="Z37" i="8"/>
  <c r="U89" i="8"/>
  <c r="AW89" i="8"/>
  <c r="K88" i="8"/>
  <c r="M52" i="8"/>
  <c r="AP51" i="8"/>
  <c r="T62" i="8"/>
  <c r="U99" i="8"/>
  <c r="N87" i="8"/>
  <c r="AT62" i="8"/>
  <c r="AY35" i="8"/>
  <c r="AC34" i="8"/>
  <c r="AW37" i="8"/>
  <c r="AL56" i="8"/>
  <c r="I34" i="8"/>
  <c r="Y62" i="8"/>
  <c r="G59" i="8"/>
  <c r="R60" i="8"/>
  <c r="AR38" i="8"/>
  <c r="S33" i="8"/>
  <c r="AT59" i="8"/>
  <c r="AL45" i="8"/>
  <c r="AT106" i="8"/>
  <c r="AT107" i="8" s="1"/>
  <c r="AK47" i="8"/>
  <c r="V45" i="8"/>
  <c r="Y47" i="8"/>
  <c r="I90" i="8"/>
  <c r="AM90" i="8"/>
  <c r="AZ89" i="8"/>
  <c r="Z56" i="8"/>
  <c r="AS54" i="8"/>
  <c r="M49" i="8"/>
  <c r="AN54" i="8"/>
  <c r="AO62" i="8"/>
  <c r="G89" i="8"/>
  <c r="AG51" i="8"/>
  <c r="N49" i="8"/>
  <c r="X51" i="8"/>
  <c r="AI89" i="8"/>
  <c r="Q88" i="8"/>
  <c r="P62" i="8"/>
  <c r="T49" i="8"/>
  <c r="K54" i="8"/>
  <c r="AV97" i="8"/>
  <c r="O97" i="8"/>
  <c r="S98" i="8"/>
  <c r="AY40" i="8"/>
  <c r="O76" i="8"/>
  <c r="AN72" i="8"/>
  <c r="L87" i="8"/>
  <c r="AP64" i="8"/>
  <c r="AV106" i="8"/>
  <c r="AV107" i="8" s="1"/>
  <c r="AI56" i="8"/>
  <c r="L38" i="8"/>
  <c r="BA38" i="8"/>
  <c r="Z49" i="8"/>
  <c r="AI60" i="8"/>
  <c r="AQ34" i="8"/>
  <c r="V59" i="8"/>
  <c r="U48" i="8"/>
  <c r="AO45" i="8"/>
  <c r="AH49" i="8"/>
  <c r="Q49" i="8"/>
  <c r="X56" i="8"/>
  <c r="AL54" i="8"/>
  <c r="AG50" i="8"/>
  <c r="Q33" i="8"/>
  <c r="X49" i="8"/>
  <c r="AM99" i="8"/>
  <c r="R64" i="8"/>
  <c r="AM69" i="8"/>
  <c r="AF46" i="8"/>
  <c r="P49" i="8"/>
  <c r="AE49" i="8"/>
  <c r="AD97" i="8"/>
  <c r="T99" i="8"/>
  <c r="AV98" i="8"/>
  <c r="AC40" i="8"/>
  <c r="AZ43" i="8"/>
  <c r="AW46" i="8"/>
  <c r="AP59" i="8"/>
  <c r="L46" i="8"/>
  <c r="R50" i="8"/>
  <c r="X62" i="8"/>
  <c r="Q62" i="8"/>
  <c r="Y88" i="8"/>
  <c r="H38" i="8"/>
  <c r="AN88" i="8"/>
  <c r="X59" i="8"/>
  <c r="S89" i="8"/>
  <c r="AF51" i="8"/>
  <c r="Q51" i="8"/>
  <c r="N40" i="8"/>
  <c r="V82" i="8"/>
  <c r="J54" i="8"/>
  <c r="AF59" i="8"/>
  <c r="AU43" i="8"/>
  <c r="AI34" i="8"/>
  <c r="AA106" i="8"/>
  <c r="AA107" i="8" s="1"/>
  <c r="N56" i="8"/>
  <c r="O106" i="8"/>
  <c r="O107" i="8" s="1"/>
  <c r="AQ37" i="8"/>
  <c r="M89" i="8"/>
  <c r="P56" i="8"/>
  <c r="H90" i="8"/>
  <c r="AB45" i="8"/>
  <c r="AW59" i="8"/>
  <c r="X38" i="8"/>
  <c r="O37" i="8"/>
  <c r="U59" i="8"/>
  <c r="AG45" i="8"/>
  <c r="AJ47" i="8"/>
  <c r="AU89" i="8"/>
  <c r="AL38" i="8"/>
  <c r="AA60" i="8"/>
  <c r="L52" i="8"/>
  <c r="AM49" i="8"/>
  <c r="O49" i="8"/>
  <c r="AE60" i="8"/>
  <c r="AU37" i="8"/>
  <c r="AO54" i="8"/>
  <c r="AI49" i="8"/>
  <c r="AF54" i="8"/>
  <c r="AP54" i="8"/>
  <c r="K89" i="8"/>
  <c r="AA90" i="8"/>
  <c r="Y35" i="8"/>
  <c r="AZ56" i="8"/>
  <c r="AL39" i="8"/>
  <c r="AM46" i="8"/>
  <c r="AO38" i="8"/>
  <c r="AK38" i="8"/>
  <c r="AC59" i="8"/>
  <c r="AR99" i="8"/>
  <c r="AW79" i="8"/>
  <c r="V43" i="8"/>
  <c r="X37" i="8"/>
  <c r="AC56" i="8"/>
  <c r="AQ38" i="8"/>
  <c r="G48" i="8"/>
  <c r="AE38" i="8"/>
  <c r="P38" i="8"/>
  <c r="AH90" i="8"/>
  <c r="AU33" i="8"/>
  <c r="R90" i="8"/>
  <c r="AL52" i="8"/>
  <c r="AE50" i="8"/>
  <c r="AM33" i="8"/>
  <c r="AU51" i="8"/>
  <c r="AL37" i="8"/>
  <c r="O55" i="8"/>
  <c r="AX49" i="8"/>
  <c r="AG97" i="8"/>
  <c r="AE40" i="8"/>
  <c r="AO87" i="8"/>
  <c r="AK64" i="8"/>
  <c r="AR64" i="8"/>
  <c r="AO33" i="8"/>
  <c r="AQ88" i="8"/>
  <c r="Q50" i="8"/>
  <c r="AQ89" i="8"/>
  <c r="N59" i="8"/>
  <c r="P45" i="8"/>
  <c r="T45" i="8"/>
  <c r="L90" i="8"/>
  <c r="O45" i="8"/>
  <c r="AG55" i="8"/>
  <c r="G54" i="8"/>
  <c r="R51" i="8"/>
  <c r="Y52" i="8"/>
  <c r="AM102" i="8"/>
  <c r="I40" i="8"/>
  <c r="AT79" i="8"/>
  <c r="T89" i="8"/>
  <c r="AX55" i="8"/>
  <c r="O102" i="8"/>
  <c r="X99" i="8"/>
  <c r="AV40" i="8"/>
  <c r="AO76" i="8"/>
  <c r="L72" i="8"/>
  <c r="P87" i="8"/>
  <c r="J79" i="8"/>
  <c r="AD55" i="8"/>
  <c r="K51" i="8"/>
  <c r="R52" i="8"/>
  <c r="AI102" i="8"/>
  <c r="AE99" i="8"/>
  <c r="K98" i="8"/>
  <c r="Z87" i="8"/>
  <c r="AL82" i="8"/>
  <c r="AB76" i="8"/>
  <c r="AY72" i="8"/>
  <c r="AI62" i="8"/>
  <c r="AW51" i="8"/>
  <c r="G46" i="8"/>
  <c r="AH50" i="8"/>
  <c r="AT37" i="8"/>
  <c r="AL33" i="8"/>
  <c r="AI46" i="8"/>
  <c r="AL89" i="8"/>
  <c r="AB46" i="8"/>
  <c r="AS62" i="8"/>
  <c r="K56" i="8"/>
  <c r="AZ45" i="8"/>
  <c r="AP49" i="8"/>
  <c r="AN52" i="8"/>
  <c r="H62" i="8"/>
  <c r="AD49" i="8"/>
  <c r="U60" i="8"/>
  <c r="G90" i="8"/>
  <c r="AY52" i="8"/>
  <c r="AM48" i="8"/>
  <c r="S19" i="8"/>
  <c r="AV34" i="8"/>
  <c r="M11" i="8"/>
  <c r="Y37" i="8"/>
  <c r="AY90" i="8"/>
  <c r="AM51" i="8"/>
  <c r="T40" i="8"/>
  <c r="K93" i="8"/>
  <c r="AQ90" i="8"/>
  <c r="P48" i="8"/>
  <c r="M46" i="8"/>
  <c r="AQ45" i="8"/>
  <c r="I38" i="8"/>
  <c r="X45" i="8"/>
  <c r="AP62" i="8"/>
  <c r="AS33" i="8"/>
  <c r="AP43" i="8"/>
  <c r="BA60" i="8"/>
  <c r="AW52" i="8"/>
  <c r="P59" i="8"/>
  <c r="Q55" i="8"/>
  <c r="K52" i="8"/>
  <c r="AN37" i="8"/>
  <c r="X55" i="8"/>
  <c r="AW99" i="8"/>
  <c r="AN99" i="8"/>
  <c r="V40" i="8"/>
  <c r="AY67" i="8"/>
  <c r="AA64" i="8"/>
  <c r="AS72" i="8"/>
  <c r="R28" i="8"/>
  <c r="H56" i="8"/>
  <c r="AL88" i="8"/>
  <c r="L45" i="8"/>
  <c r="AG54" i="8"/>
  <c r="O34" i="8"/>
  <c r="AB37" i="8"/>
  <c r="AB88" i="8"/>
  <c r="G55" i="8"/>
  <c r="AG56" i="8"/>
  <c r="N55" i="8"/>
  <c r="AU90" i="8"/>
  <c r="W52" i="8"/>
  <c r="AR97" i="8"/>
  <c r="AO72" i="8"/>
  <c r="AH70" i="8"/>
  <c r="AH51" i="8"/>
  <c r="AY55" i="8"/>
  <c r="AZ97" i="8"/>
  <c r="BA40" i="8"/>
  <c r="AX64" i="8"/>
  <c r="AO79" i="8"/>
  <c r="AQ69" i="8"/>
  <c r="R75" i="8"/>
  <c r="AC47" i="8"/>
  <c r="AB52" i="8"/>
  <c r="AM52" i="8"/>
  <c r="L99" i="8"/>
  <c r="AU97" i="8"/>
  <c r="AM97" i="8"/>
  <c r="AS40" i="8"/>
  <c r="AB72" i="8"/>
  <c r="AF87" i="8"/>
  <c r="T79" i="8"/>
  <c r="AL76" i="8"/>
  <c r="S59" i="8"/>
  <c r="AR20" i="8"/>
  <c r="AN50" i="8"/>
  <c r="AF45" i="8"/>
  <c r="AB56" i="8"/>
  <c r="P47" i="8"/>
  <c r="AU38" i="8"/>
  <c r="AT56" i="8"/>
  <c r="S56" i="8"/>
  <c r="Y90" i="8"/>
  <c r="AL60" i="8"/>
  <c r="K90" i="8"/>
  <c r="AK52" i="8"/>
  <c r="AP34" i="8"/>
  <c r="AC90" i="8"/>
  <c r="AC55" i="8"/>
  <c r="AR62" i="8"/>
  <c r="AT52" i="8"/>
  <c r="W102" i="8"/>
  <c r="S40" i="8"/>
  <c r="AS69" i="8"/>
  <c r="P64" i="8"/>
  <c r="S62" i="8"/>
  <c r="Q52" i="8"/>
  <c r="AP55" i="8"/>
  <c r="Y102" i="8"/>
  <c r="I99" i="8"/>
  <c r="X98" i="8"/>
  <c r="I87" i="8"/>
  <c r="U79" i="8"/>
  <c r="AI69" i="8"/>
  <c r="AF72" i="8"/>
  <c r="I59" i="8"/>
  <c r="BA55" i="8"/>
  <c r="AA51" i="8"/>
  <c r="AO102" i="8"/>
  <c r="I102" i="8"/>
  <c r="AO40" i="8"/>
  <c r="AZ40" i="8"/>
  <c r="P72" i="8"/>
  <c r="Q87" i="8"/>
  <c r="N78" i="8"/>
  <c r="AT76" i="8"/>
  <c r="AO60" i="8"/>
  <c r="AJ88" i="8"/>
  <c r="L88" i="8"/>
  <c r="AU56" i="8"/>
  <c r="AU59" i="8"/>
  <c r="Y46" i="8"/>
  <c r="BA51" i="8"/>
  <c r="J52" i="8"/>
  <c r="Z47" i="8"/>
  <c r="AK97" i="8"/>
  <c r="G87" i="8"/>
  <c r="AT55" i="8"/>
  <c r="AZ102" i="8"/>
  <c r="M40" i="8"/>
  <c r="M72" i="8"/>
  <c r="AG79" i="8"/>
  <c r="N62" i="8"/>
  <c r="G49" i="8"/>
  <c r="AF97" i="8"/>
  <c r="J40" i="8"/>
  <c r="AA72" i="8"/>
  <c r="AI87" i="8"/>
  <c r="O51" i="8"/>
  <c r="X52" i="8"/>
  <c r="L102" i="8"/>
  <c r="AC102" i="8"/>
  <c r="AP40" i="8"/>
  <c r="L64" i="8"/>
  <c r="O79" i="8"/>
  <c r="P69" i="8"/>
  <c r="T67" i="8"/>
  <c r="X82" i="8"/>
  <c r="AP87" i="8"/>
  <c r="AD67" i="8"/>
  <c r="AI106" i="8"/>
  <c r="AI107" i="8" s="1"/>
  <c r="AQ39" i="8"/>
  <c r="O47" i="8"/>
  <c r="AX106" i="8"/>
  <c r="AX107" i="8" s="1"/>
  <c r="L37" i="8"/>
  <c r="K55" i="8"/>
  <c r="X88" i="8"/>
  <c r="AC72" i="8"/>
  <c r="AZ27" i="8"/>
  <c r="AM62" i="8"/>
  <c r="AT88" i="8"/>
  <c r="AG59" i="8"/>
  <c r="AT45" i="8"/>
  <c r="Z45" i="8"/>
  <c r="AL90" i="8"/>
  <c r="G38" i="8"/>
  <c r="W90" i="8"/>
  <c r="AQ48" i="8"/>
  <c r="U45" i="8"/>
  <c r="L55" i="8"/>
  <c r="AN47" i="8"/>
  <c r="AI51" i="8"/>
  <c r="AH55" i="8"/>
  <c r="T56" i="8"/>
  <c r="T52" i="8"/>
  <c r="AE102" i="8"/>
  <c r="V99" i="8"/>
  <c r="AQ40" i="8"/>
  <c r="Z72" i="8"/>
  <c r="Q69" i="8"/>
  <c r="I69" i="8"/>
  <c r="AL43" i="8"/>
  <c r="J48" i="8"/>
  <c r="AL62" i="8"/>
  <c r="K60" i="8"/>
  <c r="AT90" i="8"/>
  <c r="AR56" i="8"/>
  <c r="L59" i="8"/>
  <c r="AR45" i="8"/>
  <c r="AV54" i="8"/>
  <c r="AX45" i="8"/>
  <c r="AI52" i="8"/>
  <c r="G62" i="8"/>
  <c r="AN55" i="8"/>
  <c r="Q97" i="8"/>
  <c r="AU76" i="8"/>
  <c r="AX76" i="8"/>
  <c r="AL51" i="8"/>
  <c r="AP99" i="8"/>
  <c r="AN102" i="8"/>
  <c r="AW40" i="8"/>
  <c r="AZ70" i="8"/>
  <c r="AL64" i="8"/>
  <c r="AF76" i="8"/>
  <c r="AE69" i="8"/>
  <c r="Z33" i="8"/>
  <c r="Y49" i="8"/>
  <c r="J51" i="8"/>
  <c r="AX99" i="8"/>
  <c r="AL99" i="8"/>
  <c r="M98" i="8"/>
  <c r="Y98" i="8"/>
  <c r="AO69" i="8"/>
  <c r="AS67" i="8"/>
  <c r="W64" i="8"/>
  <c r="K79" i="8"/>
  <c r="H49" i="8"/>
  <c r="Z106" i="8"/>
  <c r="Z107" i="8" s="1"/>
  <c r="AV38" i="8"/>
  <c r="AS39" i="8"/>
  <c r="I106" i="8"/>
  <c r="I107" i="8" s="1"/>
  <c r="AK89" i="8"/>
  <c r="AV89" i="8"/>
  <c r="AZ62" i="8"/>
  <c r="I45" i="8"/>
  <c r="AB62" i="8"/>
  <c r="G50" i="8"/>
  <c r="AZ33" i="8"/>
  <c r="AI55" i="8"/>
  <c r="W45" i="8"/>
  <c r="AZ54" i="8"/>
  <c r="Y51" i="8"/>
  <c r="R48" i="8"/>
  <c r="AN51" i="8"/>
  <c r="Q99" i="8"/>
  <c r="AA33" i="8"/>
  <c r="AJ50" i="8"/>
  <c r="AI17" i="8"/>
  <c r="K27" i="8"/>
  <c r="P74" i="8"/>
  <c r="S46" i="8"/>
  <c r="N45" i="8"/>
  <c r="N43" i="8"/>
  <c r="N50" i="8"/>
  <c r="W76" i="8"/>
  <c r="AI18" i="8"/>
  <c r="H99" i="8"/>
  <c r="AW88" i="8"/>
  <c r="AY86" i="8"/>
  <c r="AW24" i="8"/>
  <c r="AT23" i="8"/>
  <c r="Y81" i="8"/>
  <c r="W11" i="8"/>
  <c r="BA18" i="8"/>
  <c r="K103" i="8"/>
  <c r="AJ64" i="8"/>
  <c r="R13" i="8"/>
  <c r="BA25" i="8"/>
  <c r="AO94" i="8"/>
  <c r="T47" i="8"/>
  <c r="BA23" i="8"/>
  <c r="AJ21" i="8"/>
  <c r="AM79" i="8"/>
  <c r="S21" i="8"/>
  <c r="I29" i="8"/>
  <c r="AS12" i="8"/>
  <c r="AW35" i="8"/>
  <c r="AT61" i="8"/>
  <c r="AV73" i="8"/>
  <c r="AK73" i="8"/>
  <c r="AD89" i="8"/>
  <c r="I27" i="8"/>
  <c r="AR30" i="8"/>
  <c r="AA28" i="8"/>
  <c r="R93" i="8"/>
  <c r="AB11" i="8"/>
  <c r="M25" i="8"/>
  <c r="AZ12" i="8"/>
  <c r="W93" i="8"/>
  <c r="AU27" i="8"/>
  <c r="Y61" i="8"/>
  <c r="AE93" i="8"/>
  <c r="AH17" i="8"/>
  <c r="T36" i="8"/>
  <c r="AE78" i="8"/>
  <c r="AA71" i="8"/>
  <c r="AN53" i="8"/>
  <c r="AA58" i="8"/>
  <c r="AT83" i="8"/>
  <c r="AI53" i="8"/>
  <c r="I97" i="8"/>
  <c r="AD98" i="8"/>
  <c r="K97" i="8"/>
  <c r="AD50" i="8"/>
  <c r="AR48" i="8"/>
  <c r="J13" i="8"/>
  <c r="L43" i="8"/>
  <c r="AD43" i="8"/>
  <c r="T50" i="8"/>
  <c r="AV39" i="8"/>
  <c r="AI88" i="8"/>
  <c r="AR59" i="8"/>
  <c r="AQ50" i="8"/>
  <c r="O56" i="8"/>
  <c r="BA39" i="8"/>
  <c r="AE48" i="8"/>
  <c r="N88" i="8"/>
  <c r="AJ38" i="8"/>
  <c r="AB47" i="8"/>
  <c r="AN48" i="8"/>
  <c r="U26" i="8"/>
  <c r="AY43" i="8"/>
  <c r="Y106" i="8"/>
  <c r="Y107" i="8" s="1"/>
  <c r="AT48" i="8"/>
  <c r="V47" i="8"/>
  <c r="AS45" i="8"/>
  <c r="AX50" i="8"/>
  <c r="AC48" i="8"/>
  <c r="AH45" i="8"/>
  <c r="J39" i="8"/>
  <c r="AB48" i="8"/>
  <c r="S38" i="8"/>
  <c r="AT54" i="8"/>
  <c r="J46" i="8"/>
  <c r="I48" i="8"/>
  <c r="U38" i="8"/>
  <c r="AE34" i="8"/>
  <c r="X34" i="8"/>
  <c r="Z48" i="8"/>
  <c r="AW48" i="8"/>
  <c r="H46" i="8"/>
  <c r="J47" i="8"/>
  <c r="AU50" i="8"/>
  <c r="AV48" i="8"/>
  <c r="J38" i="8"/>
  <c r="O46" i="8"/>
  <c r="AX86" i="8"/>
  <c r="W53" i="8"/>
  <c r="AS22" i="8"/>
  <c r="N13" i="8"/>
  <c r="AB64" i="8"/>
  <c r="AL27" i="8"/>
  <c r="BA44" i="8"/>
  <c r="U53" i="8"/>
  <c r="AH22" i="8"/>
  <c r="AG19" i="8"/>
  <c r="AH86" i="8"/>
  <c r="Q64" i="8"/>
  <c r="AJ27" i="8"/>
  <c r="I20" i="8"/>
  <c r="AN21" i="8"/>
  <c r="N14" i="8"/>
  <c r="AG103" i="8"/>
  <c r="AQ82" i="8"/>
  <c r="U55" i="8"/>
  <c r="H59" i="8"/>
  <c r="AE20" i="8"/>
  <c r="L26" i="8"/>
  <c r="Z21" i="8"/>
  <c r="AC94" i="8"/>
  <c r="W24" i="8"/>
  <c r="AT35" i="8"/>
  <c r="AB18" i="8"/>
  <c r="AN35" i="8"/>
  <c r="G22" i="8"/>
  <c r="T35" i="8"/>
  <c r="AP81" i="8"/>
  <c r="AN22" i="8"/>
  <c r="W36" i="8"/>
  <c r="AD53" i="8"/>
  <c r="V81" i="8"/>
  <c r="AC93" i="8"/>
  <c r="BA73" i="8"/>
  <c r="S83" i="8"/>
  <c r="I76" i="8"/>
  <c r="AP102" i="8"/>
  <c r="AL97" i="8"/>
  <c r="I72" i="8"/>
  <c r="Y60" i="8"/>
  <c r="AT13" i="8"/>
  <c r="T27" i="8"/>
  <c r="AR39" i="8"/>
  <c r="U39" i="8"/>
  <c r="S106" i="8"/>
  <c r="S107" i="8" s="1"/>
  <c r="G39" i="8"/>
  <c r="AD60" i="8"/>
  <c r="X39" i="8"/>
  <c r="AD47" i="8"/>
  <c r="J45" i="8"/>
  <c r="T88" i="8"/>
  <c r="AI47" i="8"/>
  <c r="AS56" i="8"/>
  <c r="S45" i="8"/>
  <c r="S170" i="8" s="1"/>
  <c r="S173" i="8" s="1"/>
  <c r="AU47" i="8"/>
  <c r="AN44" i="8"/>
  <c r="Z28" i="8"/>
  <c r="R39" i="8"/>
  <c r="AF39" i="8"/>
  <c r="AL106" i="8"/>
  <c r="AL107" i="8" s="1"/>
  <c r="W39" i="8"/>
  <c r="M59" i="8"/>
  <c r="M39" i="8"/>
  <c r="AA88" i="8"/>
  <c r="AK45" i="8"/>
  <c r="AV60" i="8"/>
  <c r="AV88" i="8"/>
  <c r="Y56" i="8"/>
  <c r="AV33" i="8"/>
  <c r="S48" i="8"/>
  <c r="P88" i="8"/>
  <c r="X17" i="8"/>
  <c r="L48" i="8"/>
  <c r="V106" i="8"/>
  <c r="V107" i="8" s="1"/>
  <c r="AM60" i="8"/>
  <c r="Y48" i="8"/>
  <c r="AF12" i="8"/>
  <c r="AZ86" i="8"/>
  <c r="V52" i="8"/>
  <c r="AT19" i="8"/>
  <c r="AQ97" i="8"/>
  <c r="AK11" i="8"/>
  <c r="AT57" i="8"/>
  <c r="AK57" i="8"/>
  <c r="AD27" i="8"/>
  <c r="W61" i="8"/>
  <c r="O70" i="8"/>
  <c r="V51" i="8"/>
  <c r="AC14" i="8"/>
  <c r="AD24" i="8"/>
  <c r="V21" i="8"/>
  <c r="AC44" i="8"/>
  <c r="AH58" i="8"/>
  <c r="AZ82" i="8"/>
  <c r="V79" i="8"/>
  <c r="K81" i="8"/>
  <c r="AX13" i="8"/>
  <c r="AN18" i="8"/>
  <c r="AG22" i="8"/>
  <c r="AX22" i="8"/>
  <c r="H12" i="8"/>
  <c r="AN36" i="8"/>
  <c r="AW19" i="8"/>
  <c r="AK36" i="8"/>
  <c r="AI21" i="8"/>
  <c r="AW103" i="8"/>
  <c r="AK21" i="8"/>
  <c r="AT71" i="8"/>
  <c r="R74" i="8"/>
  <c r="AE77" i="8"/>
  <c r="T73" i="8"/>
  <c r="V35" i="8"/>
  <c r="AD78" i="8"/>
  <c r="AP75" i="8"/>
  <c r="AL79" i="8"/>
  <c r="AA52" i="8"/>
  <c r="AA87" i="8"/>
  <c r="AU98" i="8"/>
  <c r="AE59" i="8"/>
  <c r="AD17" i="8"/>
  <c r="J14" i="8"/>
  <c r="U50" i="8"/>
  <c r="X46" i="8"/>
  <c r="AM43" i="8"/>
  <c r="AY37" i="8"/>
  <c r="AS48" i="8"/>
  <c r="AP48" i="8"/>
  <c r="Y59" i="8"/>
  <c r="AC46" i="8"/>
  <c r="V46" i="8"/>
  <c r="T60" i="8"/>
  <c r="X33" i="8"/>
  <c r="AJ59" i="8"/>
  <c r="T48" i="8"/>
  <c r="AN14" i="8"/>
  <c r="AB17" i="8"/>
  <c r="AH56" i="8"/>
  <c r="AL47" i="8"/>
  <c r="AV43" i="8"/>
  <c r="Z46" i="8"/>
  <c r="AP46" i="8"/>
  <c r="S88" i="8"/>
  <c r="AK59" i="8"/>
  <c r="AK88" i="8"/>
  <c r="AG88" i="8"/>
  <c r="K48" i="8"/>
  <c r="L62" i="8"/>
  <c r="AN33" i="8"/>
  <c r="AW47" i="8"/>
  <c r="AA46" i="8"/>
  <c r="AO21" i="8"/>
  <c r="N39" i="8"/>
  <c r="AP37" i="8"/>
  <c r="AE39" i="8"/>
  <c r="M37" i="8"/>
  <c r="H88" i="8"/>
  <c r="AF90" i="8"/>
  <c r="K46" i="8"/>
  <c r="J62" i="8"/>
  <c r="I60" i="8"/>
  <c r="AR47" i="8"/>
  <c r="AY44" i="8"/>
  <c r="AK20" i="8"/>
  <c r="U20" i="8"/>
  <c r="AX30" i="8"/>
  <c r="U71" i="8"/>
  <c r="U22" i="8"/>
  <c r="AJ19" i="8"/>
  <c r="AC61" i="8"/>
  <c r="J86" i="8"/>
  <c r="AK82" i="8"/>
  <c r="W98" i="8"/>
  <c r="AC11" i="8"/>
  <c r="AY48" i="8"/>
  <c r="M43" i="8"/>
  <c r="AQ106" i="8"/>
  <c r="AU106" i="8"/>
  <c r="AU107" i="8" s="1"/>
  <c r="L47" i="8"/>
  <c r="AT34" i="8"/>
  <c r="AY50" i="8"/>
  <c r="AP50" i="8"/>
  <c r="U46" i="8"/>
  <c r="AY34" i="8"/>
  <c r="H33" i="8"/>
  <c r="AQ56" i="8"/>
  <c r="V62" i="8"/>
  <c r="AX62" i="8"/>
  <c r="AY59" i="8"/>
  <c r="AK90" i="8"/>
  <c r="K17" i="8"/>
  <c r="M88" i="8"/>
  <c r="AB43" i="8"/>
  <c r="AZ38" i="8"/>
  <c r="AZ90" i="8"/>
  <c r="AX34" i="8"/>
  <c r="AB59" i="8"/>
  <c r="T33" i="8"/>
  <c r="AO56" i="8"/>
  <c r="AV37" i="8"/>
  <c r="AV50" i="8"/>
  <c r="BA47" i="8"/>
  <c r="S37" i="8"/>
  <c r="BA37" i="8"/>
  <c r="O59" i="8"/>
  <c r="R56" i="8"/>
  <c r="AX17" i="8"/>
  <c r="S47" i="8"/>
  <c r="H43" i="8"/>
  <c r="N60" i="8"/>
  <c r="Y38" i="8"/>
  <c r="AK37" i="8"/>
  <c r="AR90" i="8"/>
  <c r="AX33" i="8"/>
  <c r="AE62" i="8"/>
  <c r="AG62" i="8"/>
  <c r="AM50" i="8"/>
  <c r="AF37" i="8"/>
  <c r="W37" i="8"/>
  <c r="AW60" i="8"/>
  <c r="AA38" i="8"/>
  <c r="AN56" i="8"/>
  <c r="AT51" i="8"/>
  <c r="AX54" i="8"/>
  <c r="AM54" i="8"/>
  <c r="M56" i="8"/>
  <c r="AI45" i="8"/>
  <c r="U90" i="8"/>
  <c r="AM55" i="8"/>
  <c r="AC54" i="8"/>
  <c r="AC49" i="8"/>
  <c r="AF89" i="8"/>
  <c r="K47" i="8"/>
  <c r="M54" i="8"/>
  <c r="BA54" i="8"/>
  <c r="AX97" i="8"/>
  <c r="G99" i="8"/>
  <c r="AR98" i="8"/>
  <c r="J98" i="8"/>
  <c r="Z69" i="8"/>
  <c r="G72" i="8"/>
  <c r="AT87" i="8"/>
  <c r="O57" i="8"/>
  <c r="S44" i="8"/>
  <c r="G35" i="8"/>
  <c r="V17" i="8"/>
  <c r="R67" i="8"/>
  <c r="L24" i="8"/>
  <c r="AC57" i="8"/>
  <c r="S36" i="8"/>
  <c r="AG69" i="8"/>
  <c r="AO78" i="8"/>
  <c r="R54" i="8"/>
  <c r="T106" i="8"/>
  <c r="T107" i="8" s="1"/>
  <c r="AX88" i="8"/>
  <c r="AN34" i="8"/>
  <c r="L50" i="8"/>
  <c r="H34" i="8"/>
  <c r="AW56" i="8"/>
  <c r="P50" i="8"/>
  <c r="AF50" i="8"/>
  <c r="AK50" i="8"/>
  <c r="N38" i="8"/>
  <c r="AA56" i="8"/>
  <c r="K59" i="8"/>
  <c r="AC62" i="8"/>
  <c r="L60" i="8"/>
  <c r="AX60" i="8"/>
  <c r="AF38" i="8"/>
  <c r="V33" i="8"/>
  <c r="AB24" i="8"/>
  <c r="V60" i="8"/>
  <c r="N46" i="8"/>
  <c r="U106" i="8"/>
  <c r="U107" i="8" s="1"/>
  <c r="Q45" i="8"/>
  <c r="R46" i="8"/>
  <c r="V56" i="8"/>
  <c r="AM47" i="8"/>
  <c r="H37" i="8"/>
  <c r="AY45" i="8"/>
  <c r="AD45" i="8"/>
  <c r="R59" i="8"/>
  <c r="AR33" i="8"/>
  <c r="AC33" i="8"/>
  <c r="AD37" i="8"/>
  <c r="I62" i="8"/>
  <c r="O39" i="8"/>
  <c r="AH47" i="8"/>
  <c r="R37" i="8"/>
  <c r="AU46" i="8"/>
  <c r="R45" i="8"/>
  <c r="AR52" i="8"/>
  <c r="L33" i="8"/>
  <c r="AJ90" i="8"/>
  <c r="AJ85" i="8" s="1"/>
  <c r="AG33" i="8"/>
  <c r="S90" i="8"/>
  <c r="AH60" i="8"/>
  <c r="AJ62" i="8"/>
  <c r="AW45" i="8"/>
  <c r="AJ45" i="8"/>
  <c r="J90" i="8"/>
  <c r="AF62" i="8"/>
  <c r="AV49" i="8"/>
  <c r="AE51" i="8"/>
  <c r="H51" i="8"/>
  <c r="AG60" i="8"/>
  <c r="AZ47" i="8"/>
  <c r="L49" i="8"/>
  <c r="AY54" i="8"/>
  <c r="W49" i="8"/>
  <c r="I33" i="8"/>
  <c r="AQ33" i="8"/>
  <c r="AX59" i="8"/>
  <c r="AC51" i="8"/>
  <c r="W51" i="8"/>
  <c r="P102" i="8"/>
  <c r="Q102" i="8"/>
  <c r="H40" i="8"/>
  <c r="Z64" i="8"/>
  <c r="AQ79" i="8"/>
  <c r="Y69" i="8"/>
  <c r="J75" i="8"/>
  <c r="AH89" i="8"/>
  <c r="AO55" i="8"/>
  <c r="AY88" i="8"/>
  <c r="BA56" i="8"/>
  <c r="Q34" i="8"/>
  <c r="I52" i="8"/>
  <c r="AV61" i="8"/>
  <c r="S82" i="8"/>
  <c r="AL21" i="8"/>
  <c r="O54" i="8"/>
  <c r="AA20" i="8"/>
  <c r="AQ20" i="8"/>
  <c r="S24" i="8"/>
  <c r="AZ78" i="8"/>
  <c r="AM72" i="8"/>
  <c r="AI38" i="8"/>
  <c r="AD56" i="8"/>
  <c r="Q48" i="8"/>
  <c r="AL50" i="8"/>
  <c r="AC21" i="8"/>
  <c r="AN106" i="8"/>
  <c r="AN107" i="8" s="1"/>
  <c r="AY38" i="8"/>
  <c r="I46" i="8"/>
  <c r="AE25" i="8"/>
  <c r="AX43" i="8"/>
  <c r="Q43" i="8"/>
  <c r="AQ62" i="8"/>
  <c r="K45" i="8"/>
  <c r="AC89" i="8"/>
  <c r="H45" i="8"/>
  <c r="T43" i="8"/>
  <c r="I89" i="8"/>
  <c r="O90" i="8"/>
  <c r="AY103" i="8"/>
  <c r="AT50" i="8"/>
  <c r="AB34" i="8"/>
  <c r="P37" i="8"/>
  <c r="AY106" i="8"/>
  <c r="AY107" i="8" s="1"/>
  <c r="M60" i="8"/>
  <c r="I43" i="8"/>
  <c r="AI37" i="8"/>
  <c r="AK62" i="8"/>
  <c r="BA62" i="8"/>
  <c r="G56" i="8"/>
  <c r="AM59" i="8"/>
  <c r="M90" i="8"/>
  <c r="AO90" i="8"/>
  <c r="AA47" i="8"/>
  <c r="G45" i="8"/>
  <c r="AR46" i="8"/>
  <c r="BA34" i="8"/>
  <c r="AC38" i="8"/>
  <c r="BA89" i="8"/>
  <c r="P60" i="8"/>
  <c r="V90" i="8"/>
  <c r="Q106" i="8"/>
  <c r="Q107" i="8" s="1"/>
  <c r="BA45" i="8"/>
  <c r="AQ47" i="8"/>
  <c r="R38" i="8"/>
  <c r="AE47" i="8"/>
  <c r="AM89" i="8"/>
  <c r="X89" i="8"/>
  <c r="AP89" i="8"/>
  <c r="AP90" i="8"/>
  <c r="AY33" i="8"/>
  <c r="AV55" i="8"/>
  <c r="AE55" i="8"/>
  <c r="AU52" i="8"/>
  <c r="X47" i="8"/>
  <c r="AI59" i="8"/>
  <c r="V55" i="8"/>
  <c r="AA49" i="8"/>
  <c r="AJ55" i="8"/>
  <c r="AE37" i="8"/>
  <c r="AY56" i="8"/>
  <c r="AO49" i="8"/>
  <c r="BA49" i="8"/>
  <c r="S99" i="8"/>
  <c r="AO97" i="8"/>
  <c r="AO99" i="8"/>
  <c r="AB98" i="8"/>
  <c r="Q58" i="8"/>
  <c r="K64" i="8"/>
  <c r="N76" i="8"/>
  <c r="W69" i="8"/>
  <c r="AO89" i="8"/>
  <c r="L18" i="8"/>
  <c r="AQ29" i="8"/>
  <c r="AQ70" i="8"/>
  <c r="AA40" i="8"/>
  <c r="AJ77" i="8"/>
  <c r="AG67" i="8"/>
  <c r="AF25" i="8"/>
  <c r="V36" i="8"/>
  <c r="AS103" i="8"/>
  <c r="AV20" i="8"/>
  <c r="AD18" i="8"/>
  <c r="V14" i="8"/>
  <c r="AW49" i="8"/>
  <c r="H75" i="8"/>
  <c r="Y36" i="8"/>
  <c r="AR28" i="8"/>
  <c r="AX11" i="8"/>
  <c r="AZ76" i="8"/>
  <c r="J82" i="8"/>
  <c r="AE57" i="8"/>
  <c r="AL71" i="8"/>
  <c r="U24" i="8"/>
  <c r="AZ19" i="8"/>
  <c r="P58" i="8"/>
  <c r="AQ67" i="8"/>
  <c r="AI29" i="8"/>
  <c r="BA72" i="8"/>
  <c r="AF28" i="8"/>
  <c r="AU23" i="8"/>
  <c r="M103" i="8"/>
  <c r="O28" i="8"/>
  <c r="AB20" i="8"/>
  <c r="K71" i="8"/>
  <c r="AK75" i="8"/>
  <c r="Y11" i="8"/>
  <c r="AW27" i="8"/>
  <c r="AQ81" i="8"/>
  <c r="G58" i="8"/>
  <c r="AM38" i="8"/>
  <c r="U23" i="8"/>
  <c r="AK24" i="8"/>
  <c r="AM93" i="8"/>
  <c r="AP71" i="8"/>
  <c r="K44" i="8"/>
  <c r="AX73" i="8"/>
  <c r="O82" i="8"/>
  <c r="AD102" i="8"/>
  <c r="Z13" i="8"/>
  <c r="U81" i="8"/>
  <c r="AR74" i="8"/>
  <c r="AH25" i="8"/>
  <c r="AM94" i="8"/>
  <c r="O77" i="8"/>
  <c r="Y83" i="8"/>
  <c r="H79" i="8"/>
  <c r="AJ33" i="8"/>
  <c r="AT12" i="8"/>
  <c r="AT25" i="8"/>
  <c r="AP28" i="8"/>
  <c r="N103" i="8"/>
  <c r="AK19" i="8"/>
  <c r="V61" i="8"/>
  <c r="AQ25" i="8"/>
  <c r="AI13" i="8"/>
  <c r="N57" i="8"/>
  <c r="AA14" i="8"/>
  <c r="AT86" i="8"/>
  <c r="AX81" i="8"/>
  <c r="AP83" i="8"/>
  <c r="Z53" i="8"/>
  <c r="X69" i="8"/>
  <c r="K102" i="8"/>
  <c r="T54" i="8"/>
  <c r="AT103" i="8"/>
  <c r="AT104" i="8" s="1"/>
  <c r="AW14" i="8"/>
  <c r="AH20" i="8"/>
  <c r="X19" i="8"/>
  <c r="AE30" i="8"/>
  <c r="AC18" i="8"/>
  <c r="L17" i="8"/>
  <c r="AZ61" i="8"/>
  <c r="AB21" i="8"/>
  <c r="L21" i="8"/>
  <c r="AN11" i="8"/>
  <c r="AJ61" i="8"/>
  <c r="AZ94" i="8"/>
  <c r="I18" i="8"/>
  <c r="Z24" i="8"/>
  <c r="AG94" i="8"/>
  <c r="AQ28" i="8"/>
  <c r="AG13" i="8"/>
  <c r="AQ94" i="8"/>
  <c r="AI94" i="8"/>
  <c r="L36" i="8"/>
  <c r="AG20" i="8"/>
  <c r="AE61" i="8"/>
  <c r="R94" i="8"/>
  <c r="H44" i="8"/>
  <c r="AC70" i="8"/>
  <c r="K67" i="8"/>
  <c r="AU81" i="8"/>
  <c r="AE67" i="8"/>
  <c r="AL69" i="8"/>
  <c r="AP86" i="8"/>
  <c r="Z67" i="8"/>
  <c r="AO57" i="8"/>
  <c r="AM73" i="8"/>
  <c r="AE82" i="8"/>
  <c r="H87" i="8"/>
  <c r="AN97" i="8"/>
  <c r="AD87" i="8"/>
  <c r="AH54" i="8"/>
  <c r="O78" i="8"/>
  <c r="AF94" i="8"/>
  <c r="K74" i="8"/>
  <c r="AP20" i="8"/>
  <c r="AO36" i="8"/>
  <c r="AL74" i="8"/>
  <c r="V27" i="8"/>
  <c r="AH81" i="8"/>
  <c r="Z102" i="8"/>
  <c r="Z104" i="8" s="1"/>
  <c r="I11" i="8"/>
  <c r="AI23" i="8"/>
  <c r="O24" i="8"/>
  <c r="P35" i="8"/>
  <c r="AI73" i="8"/>
  <c r="AE45" i="8"/>
  <c r="AH19" i="8"/>
  <c r="AN20" i="8"/>
  <c r="T103" i="8"/>
  <c r="Q74" i="8"/>
  <c r="AN77" i="8"/>
  <c r="AS49" i="8"/>
  <c r="AB44" i="8"/>
  <c r="AS29" i="8"/>
  <c r="AI11" i="8"/>
  <c r="AB23" i="8"/>
  <c r="Z18" i="8"/>
  <c r="AZ11" i="8"/>
  <c r="I14" i="8"/>
  <c r="AS74" i="8"/>
  <c r="AE103" i="8"/>
  <c r="T77" i="8"/>
  <c r="L58" i="8"/>
  <c r="AO64" i="8"/>
  <c r="AX98" i="8"/>
  <c r="J50" i="8"/>
  <c r="AV29" i="8"/>
  <c r="AA27" i="8"/>
  <c r="AG28" i="8"/>
  <c r="AP18" i="8"/>
  <c r="AH14" i="8"/>
  <c r="I35" i="8"/>
  <c r="Q18" i="8"/>
  <c r="AE19" i="8"/>
  <c r="AP103" i="8"/>
  <c r="AJ12" i="8"/>
  <c r="AK25" i="8"/>
  <c r="AV44" i="8"/>
  <c r="X14" i="8"/>
  <c r="P57" i="8"/>
  <c r="AV74" i="8"/>
  <c r="J25" i="8"/>
  <c r="BA103" i="8"/>
  <c r="BA104" i="8" s="1"/>
  <c r="AY93" i="8"/>
  <c r="H77" i="8"/>
  <c r="S76" i="8"/>
  <c r="U58" i="8"/>
  <c r="AI67" i="8"/>
  <c r="AK67" i="8"/>
  <c r="AV75" i="8"/>
  <c r="H58" i="8"/>
  <c r="AB69" i="8"/>
  <c r="W40" i="8"/>
  <c r="AU54" i="8"/>
  <c r="AD69" i="8"/>
  <c r="G52" i="8"/>
  <c r="AR49" i="8"/>
  <c r="AQ60" i="8"/>
  <c r="AK12" i="8"/>
  <c r="L12" i="8"/>
  <c r="BA106" i="8"/>
  <c r="BA107" i="8" s="1"/>
  <c r="AY46" i="8"/>
  <c r="AA34" i="8"/>
  <c r="V88" i="8"/>
  <c r="AU39" i="8"/>
  <c r="T46" i="8"/>
  <c r="J34" i="8"/>
  <c r="G106" i="8"/>
  <c r="G107" i="8" s="1"/>
  <c r="R34" i="8"/>
  <c r="N34" i="8"/>
  <c r="AD62" i="8"/>
  <c r="AO34" i="8"/>
  <c r="AI50" i="8"/>
  <c r="AK34" i="8"/>
  <c r="N37" i="8"/>
  <c r="AS47" i="8"/>
  <c r="L39" i="8"/>
  <c r="M34" i="8"/>
  <c r="L14" i="8"/>
  <c r="L28" i="8"/>
  <c r="AJ106" i="8"/>
  <c r="AJ107" i="8" s="1"/>
  <c r="AO46" i="8"/>
  <c r="AR50" i="8"/>
  <c r="K34" i="8"/>
  <c r="AG39" i="8"/>
  <c r="AS50" i="8"/>
  <c r="AC50" i="8"/>
  <c r="AE43" i="8"/>
  <c r="AL34" i="8"/>
  <c r="AS34" i="8"/>
  <c r="Z60" i="8"/>
  <c r="W34" i="8"/>
  <c r="AR88" i="8"/>
  <c r="AA62" i="8"/>
  <c r="X90" i="8"/>
  <c r="AJ37" i="8"/>
  <c r="AW39" i="8"/>
  <c r="AZ34" i="8"/>
  <c r="AC37" i="8"/>
  <c r="AJ30" i="8"/>
  <c r="AS43" i="8"/>
  <c r="AD48" i="8"/>
  <c r="AA39" i="8"/>
  <c r="AO50" i="8"/>
  <c r="AF56" i="8"/>
  <c r="AX56" i="8"/>
  <c r="M50" i="8"/>
  <c r="AW90" i="8"/>
  <c r="AB39" i="8"/>
  <c r="AT46" i="8"/>
  <c r="T37" i="8"/>
  <c r="AT47" i="8"/>
  <c r="AO39" i="8"/>
  <c r="W47" i="8"/>
  <c r="P33" i="8"/>
  <c r="AJ56" i="8"/>
  <c r="AJ89" i="8"/>
  <c r="AN45" i="8"/>
  <c r="AP47" i="8"/>
  <c r="G47" i="8"/>
  <c r="Q89" i="8"/>
  <c r="T19" i="8"/>
  <c r="AC43" i="8"/>
  <c r="AJ43" i="8"/>
  <c r="P46" i="8"/>
  <c r="Q60" i="8"/>
  <c r="R47" i="8"/>
  <c r="AU34" i="8"/>
  <c r="AF88" i="8"/>
  <c r="W33" i="8"/>
  <c r="J56" i="8"/>
  <c r="M38" i="8"/>
  <c r="AA48" i="8"/>
  <c r="R33" i="8"/>
  <c r="AR34" i="8"/>
  <c r="X50" i="8"/>
  <c r="AX90" i="8"/>
  <c r="AS59" i="8"/>
  <c r="G33" i="8"/>
  <c r="AM34" i="8"/>
  <c r="AE90" i="8"/>
  <c r="AT60" i="8"/>
  <c r="W48" i="8"/>
  <c r="O38" i="8"/>
  <c r="AF60" i="8"/>
  <c r="O88" i="8"/>
  <c r="T38" i="8"/>
  <c r="AM45" i="8"/>
  <c r="AG48" i="8"/>
  <c r="AA59" i="8"/>
  <c r="AG47" i="8"/>
  <c r="Y33" i="8"/>
  <c r="AV47" i="8"/>
  <c r="AS90" i="8"/>
  <c r="AB33" i="8"/>
  <c r="AZ48" i="8"/>
  <c r="AL59" i="8"/>
  <c r="BA33" i="8"/>
  <c r="H60" i="8"/>
  <c r="K37" i="8"/>
  <c r="AH38" i="8"/>
  <c r="AT39" i="8"/>
  <c r="Q19" i="8"/>
  <c r="BA36" i="8"/>
  <c r="Z17" i="8"/>
  <c r="T18" i="8"/>
  <c r="X36" i="8"/>
  <c r="AT67" i="8"/>
  <c r="AH21" i="8"/>
  <c r="N71" i="8"/>
  <c r="AI75" i="8"/>
  <c r="S25" i="8"/>
  <c r="W23" i="8"/>
  <c r="AP14" i="8"/>
  <c r="AT81" i="8"/>
  <c r="L77" i="8"/>
  <c r="J19" i="8"/>
  <c r="AE22" i="8"/>
  <c r="AD93" i="8"/>
  <c r="X11" i="8"/>
  <c r="N24" i="8"/>
  <c r="AS19" i="8"/>
  <c r="AT58" i="8"/>
  <c r="AM67" i="8"/>
  <c r="AU49" i="8"/>
  <c r="AE36" i="8"/>
  <c r="AK61" i="8"/>
  <c r="AW20" i="8"/>
  <c r="AK93" i="8"/>
  <c r="AR94" i="8"/>
  <c r="W70" i="8"/>
  <c r="Y40" i="8"/>
  <c r="O11" i="8"/>
  <c r="AH26" i="8"/>
  <c r="AZ64" i="8"/>
  <c r="I22" i="8"/>
  <c r="AO23" i="8"/>
  <c r="AG81" i="8"/>
  <c r="AW93" i="8"/>
  <c r="T70" i="8"/>
  <c r="AZ18" i="8"/>
  <c r="AB103" i="8"/>
  <c r="U97" i="8"/>
  <c r="AJ17" i="8"/>
  <c r="M61" i="8"/>
  <c r="AE44" i="8"/>
  <c r="AN57" i="8"/>
  <c r="T69" i="8"/>
  <c r="BA97" i="8"/>
  <c r="M14" i="8"/>
  <c r="AB28" i="8"/>
  <c r="AO27" i="8"/>
  <c r="AO24" i="8"/>
  <c r="AO28" i="8"/>
  <c r="AC22" i="8"/>
  <c r="AH11" i="8"/>
  <c r="N73" i="8"/>
  <c r="U78" i="8"/>
  <c r="AQ58" i="8"/>
  <c r="Q72" i="8"/>
  <c r="AG89" i="8"/>
  <c r="L30" i="8"/>
  <c r="AB61" i="8"/>
  <c r="M20" i="8"/>
  <c r="AA24" i="8"/>
  <c r="G17" i="8"/>
  <c r="AW18" i="8"/>
  <c r="N58" i="8"/>
  <c r="Y71" i="8"/>
  <c r="S73" i="8"/>
  <c r="AM40" i="8"/>
  <c r="AF34" i="8"/>
  <c r="AE94" i="8"/>
  <c r="BA22" i="8"/>
  <c r="AX19" i="8"/>
  <c r="AR14" i="8"/>
  <c r="AF24" i="8"/>
  <c r="X94" i="8"/>
  <c r="AS21" i="8"/>
  <c r="AC29" i="8"/>
  <c r="AM103" i="8"/>
  <c r="AZ17" i="8"/>
  <c r="AU44" i="8"/>
  <c r="AI28" i="8"/>
  <c r="W44" i="8"/>
  <c r="Q25" i="8"/>
  <c r="N94" i="8"/>
  <c r="V64" i="8"/>
  <c r="AW70" i="8"/>
  <c r="X78" i="8"/>
  <c r="AK83" i="8"/>
  <c r="AM82" i="8"/>
  <c r="N102" i="8"/>
  <c r="BA79" i="8"/>
  <c r="N54" i="8"/>
  <c r="AW50" i="8"/>
  <c r="AY61" i="8"/>
  <c r="AX20" i="8"/>
  <c r="AO17" i="8"/>
  <c r="AG12" i="8"/>
  <c r="AL11" i="8"/>
  <c r="AG27" i="8"/>
  <c r="Q23" i="8"/>
  <c r="Q20" i="8"/>
  <c r="V29" i="8"/>
  <c r="U36" i="8"/>
  <c r="X44" i="8"/>
  <c r="AH29" i="8"/>
  <c r="AC26" i="8"/>
  <c r="AY26" i="8"/>
  <c r="V26" i="8"/>
  <c r="BK4" i="3"/>
  <c r="BK3" i="3"/>
  <c r="P80" i="8"/>
  <c r="AA80" i="8"/>
  <c r="I80" i="8"/>
  <c r="AE80" i="8"/>
  <c r="AR80" i="8"/>
  <c r="S80" i="8"/>
  <c r="R80" i="8"/>
  <c r="AB80" i="8"/>
  <c r="AU80" i="8"/>
  <c r="AK80" i="8"/>
  <c r="AL80" i="8"/>
  <c r="Z80" i="8"/>
  <c r="N80" i="8"/>
  <c r="AD80" i="8"/>
  <c r="U80" i="8"/>
  <c r="K80" i="8"/>
  <c r="AS80" i="8"/>
  <c r="AT80" i="8"/>
  <c r="V80" i="8"/>
  <c r="T80" i="8"/>
  <c r="AH80" i="8"/>
  <c r="X80" i="8"/>
  <c r="AG80" i="8"/>
  <c r="AV80" i="8"/>
  <c r="AY80" i="8"/>
  <c r="Q80" i="8"/>
  <c r="AX80" i="8"/>
  <c r="O80" i="8"/>
  <c r="U68" i="8"/>
  <c r="AO80" i="8"/>
  <c r="AP80" i="8"/>
  <c r="W80" i="8"/>
  <c r="AQ80" i="8"/>
  <c r="AJ80" i="8"/>
  <c r="AF80" i="8"/>
  <c r="AE68" i="8"/>
  <c r="M80" i="8"/>
  <c r="AN80" i="8"/>
  <c r="J80" i="8"/>
  <c r="AI68" i="8"/>
  <c r="AY68" i="8"/>
  <c r="AG68" i="8"/>
  <c r="AK68" i="8"/>
  <c r="G80" i="8"/>
  <c r="AV68" i="8"/>
  <c r="AR68" i="8"/>
  <c r="AU68" i="8"/>
  <c r="V68" i="8"/>
  <c r="AA68" i="8"/>
  <c r="AC80" i="8"/>
  <c r="AW80" i="8"/>
  <c r="H80" i="8"/>
  <c r="AI80" i="8"/>
  <c r="S68" i="8"/>
  <c r="AB68" i="8"/>
  <c r="AL68" i="8"/>
  <c r="AH68" i="8"/>
  <c r="L68" i="8"/>
  <c r="AQ68" i="8"/>
  <c r="AS68" i="8"/>
  <c r="K68" i="8"/>
  <c r="AC68" i="8"/>
  <c r="AD68" i="8"/>
  <c r="AW68" i="8"/>
  <c r="Y80" i="8"/>
  <c r="AM80" i="8"/>
  <c r="AZ80" i="8"/>
  <c r="Q68" i="8"/>
  <c r="J68" i="8"/>
  <c r="AO68" i="8"/>
  <c r="AP68" i="8"/>
  <c r="I68" i="8"/>
  <c r="P68" i="8"/>
  <c r="M68" i="8"/>
  <c r="Z68" i="8"/>
  <c r="Y68" i="8"/>
  <c r="AT68" i="8"/>
  <c r="AX68" i="8"/>
  <c r="G68" i="8"/>
  <c r="AF68" i="8"/>
  <c r="R68" i="8"/>
  <c r="BA80" i="8"/>
  <c r="O68" i="8"/>
  <c r="N68" i="8"/>
  <c r="AJ68" i="8"/>
  <c r="X68" i="8"/>
  <c r="T68" i="8"/>
  <c r="AN68" i="8"/>
  <c r="W68" i="8"/>
  <c r="BA68" i="8"/>
  <c r="AM68" i="8"/>
  <c r="H68" i="8"/>
  <c r="L80" i="8"/>
  <c r="AZ68" i="8"/>
  <c r="D80" i="9"/>
  <c r="C101" i="2"/>
  <c r="D103" i="9" s="1"/>
  <c r="AE104" i="8" l="1"/>
  <c r="AW15" i="8"/>
  <c r="R95" i="8"/>
  <c r="K95" i="8"/>
  <c r="AA104" i="8"/>
  <c r="AO104" i="8"/>
  <c r="AW104" i="8"/>
  <c r="AF95" i="8"/>
  <c r="G104" i="8"/>
  <c r="N95" i="8"/>
  <c r="V95" i="8"/>
  <c r="O95" i="8"/>
  <c r="AD104" i="8"/>
  <c r="AM172" i="8"/>
  <c r="AC95" i="8"/>
  <c r="Y95" i="8"/>
  <c r="AH95" i="8"/>
  <c r="W172" i="8"/>
  <c r="T15" i="8"/>
  <c r="AU95" i="8"/>
  <c r="AC172" i="8"/>
  <c r="AK172" i="8"/>
  <c r="Q104" i="8"/>
  <c r="P95" i="8"/>
  <c r="AH104" i="8"/>
  <c r="P172" i="8"/>
  <c r="AV15" i="8"/>
  <c r="AO95" i="8"/>
  <c r="J172" i="8"/>
  <c r="X172" i="8"/>
  <c r="AE91" i="8"/>
  <c r="AX95" i="8"/>
  <c r="AU15" i="8"/>
  <c r="K15" i="8"/>
  <c r="AF172" i="8"/>
  <c r="R172" i="8"/>
  <c r="G15" i="8"/>
  <c r="AB104" i="8"/>
  <c r="AP15" i="8"/>
  <c r="S15" i="8"/>
  <c r="L172" i="8"/>
  <c r="AH172" i="8"/>
  <c r="AI15" i="8"/>
  <c r="AT100" i="8"/>
  <c r="AG95" i="8"/>
  <c r="AO172" i="8"/>
  <c r="P104" i="8"/>
  <c r="R15" i="8"/>
  <c r="M95" i="8"/>
  <c r="X95" i="8"/>
  <c r="K172" i="8"/>
  <c r="AD172" i="8"/>
  <c r="J95" i="8"/>
  <c r="X100" i="8"/>
  <c r="AF15" i="8"/>
  <c r="H172" i="8"/>
  <c r="AI95" i="8"/>
  <c r="Z95" i="8"/>
  <c r="H104" i="8"/>
  <c r="AK171" i="8"/>
  <c r="H95" i="8"/>
  <c r="T95" i="8"/>
  <c r="AK104" i="8"/>
  <c r="S104" i="8"/>
  <c r="V104" i="8"/>
  <c r="AN15" i="8"/>
  <c r="AY15" i="8"/>
  <c r="AQ15" i="8"/>
  <c r="AZ100" i="8"/>
  <c r="I104" i="8"/>
  <c r="AN95" i="8"/>
  <c r="U15" i="8"/>
  <c r="AT95" i="8"/>
  <c r="AY31" i="8"/>
  <c r="AL15" i="8"/>
  <c r="Z171" i="8"/>
  <c r="O104" i="8"/>
  <c r="J104" i="8"/>
  <c r="AO15" i="8"/>
  <c r="AJ104" i="8"/>
  <c r="BA95" i="8"/>
  <c r="S95" i="8"/>
  <c r="AS91" i="8"/>
  <c r="R91" i="8"/>
  <c r="AE15" i="8"/>
  <c r="X104" i="8"/>
  <c r="R104" i="8"/>
  <c r="AZ95" i="8"/>
  <c r="AC15" i="8"/>
  <c r="Y100" i="8"/>
  <c r="AN104" i="8"/>
  <c r="W104" i="8"/>
  <c r="AJ100" i="8"/>
  <c r="AF104" i="8"/>
  <c r="S171" i="8"/>
  <c r="S176" i="8" s="1"/>
  <c r="AM31" i="8"/>
  <c r="AB95" i="8"/>
  <c r="H31" i="8"/>
  <c r="AU104" i="8"/>
  <c r="AA95" i="8"/>
  <c r="AM15" i="8"/>
  <c r="V15" i="8"/>
  <c r="AC104" i="8"/>
  <c r="W15" i="8"/>
  <c r="AZ104" i="8"/>
  <c r="H171" i="8"/>
  <c r="P15" i="8"/>
  <c r="AQ104" i="8"/>
  <c r="Y31" i="8"/>
  <c r="AJ95" i="8"/>
  <c r="W95" i="8"/>
  <c r="S100" i="8"/>
  <c r="AS15" i="8"/>
  <c r="Q15" i="8"/>
  <c r="AD15" i="8"/>
  <c r="AL95" i="8"/>
  <c r="H15" i="8"/>
  <c r="AB15" i="8"/>
  <c r="AO171" i="8"/>
  <c r="AY95" i="8"/>
  <c r="X31" i="8"/>
  <c r="AT170" i="8"/>
  <c r="AT173" i="8" s="1"/>
  <c r="AT175" i="8" s="1"/>
  <c r="AT178" i="8" s="1"/>
  <c r="AS104" i="8"/>
  <c r="AD41" i="8"/>
  <c r="G100" i="8"/>
  <c r="AQ172" i="8"/>
  <c r="AF100" i="8"/>
  <c r="Y171" i="8"/>
  <c r="R100" i="8"/>
  <c r="G95" i="8"/>
  <c r="N31" i="8"/>
  <c r="AR15" i="8"/>
  <c r="AZ172" i="8"/>
  <c r="N172" i="8"/>
  <c r="AW95" i="8"/>
  <c r="N171" i="8"/>
  <c r="AK100" i="8"/>
  <c r="AI104" i="8"/>
  <c r="U104" i="8"/>
  <c r="AL104" i="8"/>
  <c r="Q95" i="8"/>
  <c r="BA15" i="8"/>
  <c r="Y104" i="8"/>
  <c r="R31" i="8"/>
  <c r="AE100" i="8"/>
  <c r="AH100" i="8"/>
  <c r="L95" i="8"/>
  <c r="T31" i="8"/>
  <c r="AB100" i="8"/>
  <c r="AZ171" i="8"/>
  <c r="AG104" i="8"/>
  <c r="L104" i="8"/>
  <c r="P31" i="8"/>
  <c r="AV104" i="8"/>
  <c r="Z100" i="8"/>
  <c r="J100" i="8"/>
  <c r="AX104" i="8"/>
  <c r="AG91" i="8"/>
  <c r="AH41" i="8"/>
  <c r="AQ170" i="8"/>
  <c r="AQ173" i="8" s="1"/>
  <c r="AY100" i="8"/>
  <c r="L100" i="8"/>
  <c r="AD171" i="8"/>
  <c r="X171" i="8"/>
  <c r="O172" i="8"/>
  <c r="T104" i="8"/>
  <c r="V91" i="8"/>
  <c r="AY104" i="8"/>
  <c r="AB91" i="8"/>
  <c r="N100" i="8"/>
  <c r="AU91" i="8"/>
  <c r="P100" i="8"/>
  <c r="O171" i="8"/>
  <c r="BA100" i="8"/>
  <c r="AN91" i="8"/>
  <c r="T100" i="8"/>
  <c r="AC100" i="8"/>
  <c r="AA100" i="8"/>
  <c r="O91" i="8"/>
  <c r="AR170" i="8"/>
  <c r="AR173" i="8" s="1"/>
  <c r="AR175" i="8" s="1"/>
  <c r="AR178" i="8" s="1"/>
  <c r="V100" i="8"/>
  <c r="AW100" i="8"/>
  <c r="Z91" i="8"/>
  <c r="W100" i="8"/>
  <c r="M100" i="8"/>
  <c r="Z41" i="8"/>
  <c r="U100" i="8"/>
  <c r="AV172" i="8"/>
  <c r="AG100" i="8"/>
  <c r="H100" i="8"/>
  <c r="BA91" i="8"/>
  <c r="AI100" i="8"/>
  <c r="Q100" i="8"/>
  <c r="O100" i="8"/>
  <c r="W91" i="8"/>
  <c r="M15" i="8"/>
  <c r="AD91" i="8"/>
  <c r="Q41" i="8"/>
  <c r="AU100" i="8"/>
  <c r="AI172" i="8"/>
  <c r="G170" i="8"/>
  <c r="G173" i="8" s="1"/>
  <c r="AQ171" i="8"/>
  <c r="P170" i="8"/>
  <c r="P173" i="8" s="1"/>
  <c r="P175" i="8" s="1"/>
  <c r="P178" i="8" s="1"/>
  <c r="AA172" i="8"/>
  <c r="M104" i="8"/>
  <c r="I171" i="8"/>
  <c r="AP41" i="8"/>
  <c r="AD100" i="8"/>
  <c r="AV91" i="8"/>
  <c r="T91" i="8"/>
  <c r="AA171" i="8"/>
  <c r="AF170" i="8"/>
  <c r="AF173" i="8" s="1"/>
  <c r="AF175" i="8" s="1"/>
  <c r="AF178" i="8" s="1"/>
  <c r="AQ41" i="8"/>
  <c r="AH171" i="8"/>
  <c r="AS41" i="8"/>
  <c r="Q171" i="8"/>
  <c r="K171" i="8"/>
  <c r="AM91" i="8"/>
  <c r="AC91" i="8"/>
  <c r="Q170" i="8"/>
  <c r="Q173" i="8" s="1"/>
  <c r="Q175" i="8" s="1"/>
  <c r="Q178" i="8" s="1"/>
  <c r="K100" i="8"/>
  <c r="K91" i="8"/>
  <c r="U91" i="8"/>
  <c r="X91" i="8"/>
  <c r="M91" i="8"/>
  <c r="G171" i="8"/>
  <c r="Y91" i="8"/>
  <c r="M170" i="8"/>
  <c r="M173" i="8" s="1"/>
  <c r="AD95" i="8"/>
  <c r="G91" i="8"/>
  <c r="BA31" i="8"/>
  <c r="AE41" i="8"/>
  <c r="AT41" i="8"/>
  <c r="AK41" i="8"/>
  <c r="AZ15" i="8"/>
  <c r="Y170" i="8"/>
  <c r="Y173" i="8" s="1"/>
  <c r="Y175" i="8" s="1"/>
  <c r="Y178" i="8" s="1"/>
  <c r="AY172" i="8"/>
  <c r="AE95" i="8"/>
  <c r="AF91" i="8"/>
  <c r="Q91" i="8"/>
  <c r="AJ91" i="8"/>
  <c r="AL41" i="8"/>
  <c r="AI171" i="8"/>
  <c r="AN100" i="8"/>
  <c r="AM95" i="8"/>
  <c r="I91" i="8"/>
  <c r="AX41" i="8"/>
  <c r="Z172" i="8"/>
  <c r="AX172" i="8"/>
  <c r="L170" i="8"/>
  <c r="L173" i="8" s="1"/>
  <c r="L175" i="8" s="1"/>
  <c r="L178" i="8" s="1"/>
  <c r="I100" i="8"/>
  <c r="AN171" i="8"/>
  <c r="U41" i="8"/>
  <c r="BB79" i="8"/>
  <c r="BD79" i="8" s="1"/>
  <c r="AV170" i="8"/>
  <c r="AV173" i="8" s="1"/>
  <c r="AL31" i="8"/>
  <c r="R170" i="8"/>
  <c r="R173" i="8" s="1"/>
  <c r="R175" i="8" s="1"/>
  <c r="R178" i="8" s="1"/>
  <c r="U170" i="8"/>
  <c r="U173" i="8" s="1"/>
  <c r="AL100" i="8"/>
  <c r="AU171" i="8"/>
  <c r="AI91" i="8"/>
  <c r="AL91" i="8"/>
  <c r="P91" i="8"/>
  <c r="L91" i="8"/>
  <c r="AQ91" i="8"/>
  <c r="AV100" i="8"/>
  <c r="AM100" i="8"/>
  <c r="H91" i="8"/>
  <c r="L171" i="8"/>
  <c r="N91" i="8"/>
  <c r="AL171" i="8"/>
  <c r="I172" i="8"/>
  <c r="AT172" i="8"/>
  <c r="AA91" i="8"/>
  <c r="AL172" i="8"/>
  <c r="AX65" i="8"/>
  <c r="J171" i="8"/>
  <c r="AH91" i="8"/>
  <c r="K31" i="8"/>
  <c r="BB55" i="8"/>
  <c r="BD55" i="8" s="1"/>
  <c r="S172" i="8"/>
  <c r="S177" i="8" s="1"/>
  <c r="AO91" i="8"/>
  <c r="S91" i="8"/>
  <c r="W171" i="8"/>
  <c r="N170" i="8"/>
  <c r="N173" i="8" s="1"/>
  <c r="V171" i="8"/>
  <c r="AR171" i="8"/>
  <c r="K104" i="8"/>
  <c r="AM171" i="8"/>
  <c r="AF65" i="8"/>
  <c r="AO41" i="8"/>
  <c r="AW41" i="8"/>
  <c r="AR91" i="8"/>
  <c r="AV171" i="8"/>
  <c r="H170" i="8"/>
  <c r="H173" i="8" s="1"/>
  <c r="H175" i="8" s="1"/>
  <c r="H178" i="8" s="1"/>
  <c r="AT31" i="8"/>
  <c r="BB99" i="8"/>
  <c r="BD99" i="8" s="1"/>
  <c r="AK91" i="8"/>
  <c r="R171" i="8"/>
  <c r="AV41" i="8"/>
  <c r="N15" i="8"/>
  <c r="AY170" i="8"/>
  <c r="Q172" i="8"/>
  <c r="U172" i="8"/>
  <c r="AO100" i="8"/>
  <c r="R41" i="8"/>
  <c r="AZ41" i="8"/>
  <c r="AD31" i="8"/>
  <c r="AY41" i="8"/>
  <c r="S31" i="8"/>
  <c r="BB51" i="8"/>
  <c r="B51" i="8" s="1"/>
  <c r="C51" i="8" s="1"/>
  <c r="I41" i="8"/>
  <c r="O65" i="8"/>
  <c r="J91" i="8"/>
  <c r="U171" i="8"/>
  <c r="AN41" i="8"/>
  <c r="I65" i="8"/>
  <c r="Y65" i="8"/>
  <c r="AY91" i="8"/>
  <c r="BA65" i="8"/>
  <c r="K170" i="8"/>
  <c r="K173" i="8" s="1"/>
  <c r="K175" i="8" s="1"/>
  <c r="K178" i="8" s="1"/>
  <c r="AZ91" i="8"/>
  <c r="AA65" i="8"/>
  <c r="BA170" i="8"/>
  <c r="BA173" i="8" s="1"/>
  <c r="BA175" i="8" s="1"/>
  <c r="BA178" i="8" s="1"/>
  <c r="J170" i="8"/>
  <c r="AU41" i="8"/>
  <c r="AA170" i="8"/>
  <c r="AA173" i="8" s="1"/>
  <c r="S65" i="8"/>
  <c r="W31" i="8"/>
  <c r="AL65" i="8"/>
  <c r="AX91" i="8"/>
  <c r="Y172" i="8"/>
  <c r="AN172" i="8"/>
  <c r="AP172" i="8"/>
  <c r="AK95" i="8"/>
  <c r="M31" i="8"/>
  <c r="AJ31" i="8"/>
  <c r="AJ16" i="8" s="1"/>
  <c r="O41" i="8"/>
  <c r="AN31" i="8"/>
  <c r="BA172" i="8"/>
  <c r="G41" i="8"/>
  <c r="AR41" i="8"/>
  <c r="AR31" i="8"/>
  <c r="V172" i="8"/>
  <c r="AS65" i="8"/>
  <c r="AG41" i="8"/>
  <c r="BB98" i="8"/>
  <c r="B98" i="8" s="1"/>
  <c r="E98" i="8" s="1"/>
  <c r="L41" i="8"/>
  <c r="AT171" i="8"/>
  <c r="AI41" i="8"/>
  <c r="H41" i="8"/>
  <c r="S41" i="8"/>
  <c r="AT91" i="8"/>
  <c r="AX15" i="8"/>
  <c r="BB53" i="8"/>
  <c r="B53" i="8" s="1"/>
  <c r="E53" i="8" s="1"/>
  <c r="J15" i="8"/>
  <c r="AU31" i="8"/>
  <c r="I31" i="8"/>
  <c r="P171" i="8"/>
  <c r="AS170" i="8"/>
  <c r="AS173" i="8" s="1"/>
  <c r="AS175" i="8" s="1"/>
  <c r="AS178" i="8" s="1"/>
  <c r="T171" i="8"/>
  <c r="AF41" i="8"/>
  <c r="G65" i="8"/>
  <c r="BB52" i="8"/>
  <c r="BD52" i="8" s="1"/>
  <c r="BB35" i="8"/>
  <c r="B35" i="8" s="1"/>
  <c r="C35" i="8" s="1"/>
  <c r="AA15" i="8"/>
  <c r="AJ171" i="8"/>
  <c r="U65" i="8"/>
  <c r="AJ172" i="8"/>
  <c r="AU172" i="8"/>
  <c r="AM65" i="8"/>
  <c r="AJ65" i="8"/>
  <c r="AJ42" i="8" s="1"/>
  <c r="AW91" i="8"/>
  <c r="AI65" i="8"/>
  <c r="AV65" i="8"/>
  <c r="AT15" i="8"/>
  <c r="AX100" i="8"/>
  <c r="Y15" i="8"/>
  <c r="T172" i="8"/>
  <c r="AU170" i="8"/>
  <c r="AU173" i="8" s="1"/>
  <c r="AU175" i="8" s="1"/>
  <c r="AU178" i="8" s="1"/>
  <c r="AX170" i="8"/>
  <c r="AB65" i="8"/>
  <c r="AQ65" i="8"/>
  <c r="AC170" i="8"/>
  <c r="AN65" i="8"/>
  <c r="AK65" i="8"/>
  <c r="BB75" i="8"/>
  <c r="B75" i="8" s="1"/>
  <c r="C75" i="8" s="1"/>
  <c r="X41" i="8"/>
  <c r="AB41" i="8"/>
  <c r="J65" i="8"/>
  <c r="R65" i="8"/>
  <c r="AC65" i="8"/>
  <c r="AP65" i="8"/>
  <c r="M171" i="8"/>
  <c r="AA41" i="8"/>
  <c r="AC41" i="8"/>
  <c r="Z65" i="8"/>
  <c r="J41" i="8"/>
  <c r="AK170" i="8"/>
  <c r="AK173" i="8" s="1"/>
  <c r="AK175" i="8" s="1"/>
  <c r="AK178" i="8" s="1"/>
  <c r="AP104" i="8"/>
  <c r="AV31" i="8"/>
  <c r="L65" i="8"/>
  <c r="AH65" i="8"/>
  <c r="AP91" i="8"/>
  <c r="K65" i="8"/>
  <c r="V41" i="8"/>
  <c r="AX171" i="8"/>
  <c r="AG31" i="8"/>
  <c r="AE31" i="8"/>
  <c r="Q65" i="8"/>
  <c r="T65" i="8"/>
  <c r="BB76" i="8"/>
  <c r="B76" i="8" s="1"/>
  <c r="C76" i="8" s="1"/>
  <c r="AP170" i="8"/>
  <c r="AP173" i="8" s="1"/>
  <c r="AP175" i="8" s="1"/>
  <c r="AP178" i="8" s="1"/>
  <c r="V170" i="8"/>
  <c r="V173" i="8" s="1"/>
  <c r="V175" i="8" s="1"/>
  <c r="V178" i="8" s="1"/>
  <c r="AD170" i="8"/>
  <c r="AD173" i="8" s="1"/>
  <c r="AD175" i="8" s="1"/>
  <c r="AD178" i="8" s="1"/>
  <c r="AF171" i="8"/>
  <c r="BB60" i="8"/>
  <c r="BD60" i="8" s="1"/>
  <c r="U31" i="8"/>
  <c r="AG65" i="8"/>
  <c r="BB38" i="8"/>
  <c r="B38" i="8" s="1"/>
  <c r="C38" i="8" s="1"/>
  <c r="AD65" i="8"/>
  <c r="AH170" i="8"/>
  <c r="AH173" i="8" s="1"/>
  <c r="AH175" i="8" s="1"/>
  <c r="AH178" i="8" s="1"/>
  <c r="BB67" i="8"/>
  <c r="BD67" i="8" s="1"/>
  <c r="AJ41" i="8"/>
  <c r="AJ32" i="8" s="1"/>
  <c r="AE65" i="8"/>
  <c r="BB59" i="8"/>
  <c r="B59" i="8" s="1"/>
  <c r="E59" i="8" s="1"/>
  <c r="W41" i="8"/>
  <c r="AS171" i="8"/>
  <c r="N41" i="8"/>
  <c r="I170" i="8"/>
  <c r="I173" i="8" s="1"/>
  <c r="I175" i="8" s="1"/>
  <c r="I178" i="8" s="1"/>
  <c r="AQ31" i="8"/>
  <c r="T41" i="8"/>
  <c r="BB90" i="8"/>
  <c r="B90" i="8" s="1"/>
  <c r="E90" i="8" s="1"/>
  <c r="BB62" i="8"/>
  <c r="BD62" i="8" s="1"/>
  <c r="H65" i="8"/>
  <c r="BB77" i="8"/>
  <c r="BD77" i="8" s="1"/>
  <c r="O31" i="8"/>
  <c r="AP31" i="8"/>
  <c r="BB86" i="8"/>
  <c r="BD86" i="8" s="1"/>
  <c r="BB13" i="8"/>
  <c r="B13" i="8" s="1"/>
  <c r="E13" i="8" s="1"/>
  <c r="BB46" i="8"/>
  <c r="B46" i="8" s="1"/>
  <c r="E46" i="8" s="1"/>
  <c r="AY65" i="8"/>
  <c r="Z15" i="8"/>
  <c r="AI31" i="8"/>
  <c r="BB72" i="8"/>
  <c r="BD72" i="8" s="1"/>
  <c r="AN170" i="8"/>
  <c r="AI170" i="8"/>
  <c r="AI173" i="8" s="1"/>
  <c r="AI175" i="8" s="1"/>
  <c r="AI178" i="8" s="1"/>
  <c r="I15" i="8"/>
  <c r="AR65" i="8"/>
  <c r="AK15" i="8"/>
  <c r="BA171" i="8"/>
  <c r="AP171" i="8"/>
  <c r="BB12" i="8"/>
  <c r="B12" i="8" s="1"/>
  <c r="C12" i="8" s="1"/>
  <c r="BB50" i="8"/>
  <c r="B50" i="8" s="1"/>
  <c r="C50" i="8" s="1"/>
  <c r="BB82" i="8"/>
  <c r="B82" i="8" s="1"/>
  <c r="E82" i="8" s="1"/>
  <c r="AH15" i="8"/>
  <c r="BB69" i="8"/>
  <c r="BD69" i="8" s="1"/>
  <c r="X15" i="8"/>
  <c r="BA41" i="8"/>
  <c r="BB37" i="8"/>
  <c r="B37" i="8" s="1"/>
  <c r="E37" i="8" s="1"/>
  <c r="BB48" i="8"/>
  <c r="BD48" i="8" s="1"/>
  <c r="Y41" i="8"/>
  <c r="M41" i="8"/>
  <c r="BB56" i="8"/>
  <c r="BD56" i="8" s="1"/>
  <c r="AO65" i="8"/>
  <c r="BB43" i="8"/>
  <c r="B43" i="8" s="1"/>
  <c r="C43" i="8" s="1"/>
  <c r="BB34" i="8"/>
  <c r="BD34" i="8" s="1"/>
  <c r="L31" i="8"/>
  <c r="BB88" i="8"/>
  <c r="BD88" i="8" s="1"/>
  <c r="L15" i="8"/>
  <c r="P65" i="8"/>
  <c r="AJ170" i="8"/>
  <c r="AJ173" i="8" s="1"/>
  <c r="BB74" i="8"/>
  <c r="BD74" i="8" s="1"/>
  <c r="P41" i="8"/>
  <c r="AK31" i="8"/>
  <c r="AM170" i="8"/>
  <c r="AM173" i="8" s="1"/>
  <c r="AM175" i="8" s="1"/>
  <c r="AM178" i="8" s="1"/>
  <c r="BB54" i="8"/>
  <c r="B54" i="8" s="1"/>
  <c r="C54" i="8" s="1"/>
  <c r="AM41" i="8"/>
  <c r="AW31" i="8"/>
  <c r="AB31" i="8"/>
  <c r="AZ65" i="8"/>
  <c r="AT65" i="8"/>
  <c r="BB47" i="8"/>
  <c r="BD47" i="8" s="1"/>
  <c r="K41" i="8"/>
  <c r="X65" i="8"/>
  <c r="BB83" i="8"/>
  <c r="BD83" i="8" s="1"/>
  <c r="X170" i="8"/>
  <c r="X173" i="8" s="1"/>
  <c r="X175" i="8" s="1"/>
  <c r="X178" i="8" s="1"/>
  <c r="BB45" i="8"/>
  <c r="B45" i="8" s="1"/>
  <c r="C45" i="8" s="1"/>
  <c r="BB87" i="8"/>
  <c r="BD87" i="8" s="1"/>
  <c r="AJ15" i="8"/>
  <c r="AJ10" i="8" s="1"/>
  <c r="BB33" i="8"/>
  <c r="B33" i="8" s="1"/>
  <c r="C33" i="8" s="1"/>
  <c r="AO170" i="8"/>
  <c r="AO173" i="8" s="1"/>
  <c r="AO175" i="8" s="1"/>
  <c r="AO178" i="8" s="1"/>
  <c r="G172" i="8"/>
  <c r="BB30" i="8"/>
  <c r="B30" i="8" s="1"/>
  <c r="E30" i="8" s="1"/>
  <c r="BB106" i="8"/>
  <c r="BB107" i="8" s="1"/>
  <c r="BB29" i="8"/>
  <c r="B29" i="8" s="1"/>
  <c r="C29" i="8" s="1"/>
  <c r="BB102" i="8"/>
  <c r="B102" i="8" s="1"/>
  <c r="E102" i="8" s="1"/>
  <c r="BB70" i="8"/>
  <c r="BD70" i="8" s="1"/>
  <c r="W65" i="8"/>
  <c r="AF31" i="8"/>
  <c r="AA31" i="8"/>
  <c r="M65" i="8"/>
  <c r="BB49" i="8"/>
  <c r="B49" i="8" s="1"/>
  <c r="E49" i="8" s="1"/>
  <c r="AW65" i="8"/>
  <c r="AG15" i="8"/>
  <c r="AR172" i="8"/>
  <c r="BB27" i="8"/>
  <c r="B27" i="8" s="1"/>
  <c r="C27" i="8" s="1"/>
  <c r="BB58" i="8"/>
  <c r="B58" i="8" s="1"/>
  <c r="C58" i="8" s="1"/>
  <c r="BB81" i="8"/>
  <c r="B81" i="8" s="1"/>
  <c r="E81" i="8" s="1"/>
  <c r="BB21" i="8"/>
  <c r="B21" i="8" s="1"/>
  <c r="C21" i="8" s="1"/>
  <c r="BB64" i="8"/>
  <c r="B64" i="8" s="1"/>
  <c r="C64" i="8" s="1"/>
  <c r="BB57" i="8"/>
  <c r="BD57" i="8" s="1"/>
  <c r="N65" i="8"/>
  <c r="BB36" i="8"/>
  <c r="B36" i="8" s="1"/>
  <c r="C36" i="8" s="1"/>
  <c r="AX31" i="8"/>
  <c r="Q31" i="8"/>
  <c r="BB78" i="8"/>
  <c r="B78" i="8" s="1"/>
  <c r="E78" i="8" s="1"/>
  <c r="BB28" i="8"/>
  <c r="BD28" i="8" s="1"/>
  <c r="AS31" i="8"/>
  <c r="S175" i="8"/>
  <c r="S178" i="8" s="1"/>
  <c r="BB25" i="8"/>
  <c r="BD25" i="8" s="1"/>
  <c r="BB73" i="8"/>
  <c r="B73" i="8" s="1"/>
  <c r="C73" i="8" s="1"/>
  <c r="BB17" i="8"/>
  <c r="B17" i="8" s="1"/>
  <c r="C17" i="8" s="1"/>
  <c r="BB14" i="8"/>
  <c r="BD14" i="8" s="1"/>
  <c r="G31" i="8"/>
  <c r="T170" i="8"/>
  <c r="T173" i="8" s="1"/>
  <c r="T175" i="8" s="1"/>
  <c r="T178" i="8" s="1"/>
  <c r="M172" i="8"/>
  <c r="BB20" i="8"/>
  <c r="BD20" i="8" s="1"/>
  <c r="BB39" i="8"/>
  <c r="B39" i="8" s="1"/>
  <c r="E39" i="8" s="1"/>
  <c r="AY171" i="8"/>
  <c r="BB26" i="8"/>
  <c r="B26" i="8" s="1"/>
  <c r="E26" i="8" s="1"/>
  <c r="BB71" i="8"/>
  <c r="B71" i="8" s="1"/>
  <c r="C71" i="8" s="1"/>
  <c r="AZ170" i="8"/>
  <c r="X84" i="8"/>
  <c r="BB22" i="8"/>
  <c r="BD22" i="8" s="1"/>
  <c r="BB23" i="8"/>
  <c r="B23" i="8" s="1"/>
  <c r="E23" i="8" s="1"/>
  <c r="BB24" i="8"/>
  <c r="BD24" i="8" s="1"/>
  <c r="J31" i="8"/>
  <c r="AH31" i="8"/>
  <c r="BB19" i="8"/>
  <c r="BD19" i="8" s="1"/>
  <c r="AO31" i="8"/>
  <c r="AM104" i="8"/>
  <c r="BB94" i="8"/>
  <c r="B94" i="8" s="1"/>
  <c r="E94" i="8" s="1"/>
  <c r="BB11" i="8"/>
  <c r="BD11" i="8" s="1"/>
  <c r="AC31" i="8"/>
  <c r="AC171" i="8"/>
  <c r="BB103" i="8"/>
  <c r="B103" i="8" s="1"/>
  <c r="C103" i="8" s="1"/>
  <c r="BB18" i="8"/>
  <c r="BD18" i="8" s="1"/>
  <c r="O15" i="8"/>
  <c r="AZ31" i="8"/>
  <c r="AU65" i="8"/>
  <c r="BB44" i="8"/>
  <c r="BD44" i="8" s="1"/>
  <c r="V31" i="8"/>
  <c r="Z170" i="8"/>
  <c r="Z173" i="8" s="1"/>
  <c r="Z175" i="8" s="1"/>
  <c r="Z178" i="8" s="1"/>
  <c r="BB97" i="8"/>
  <c r="B97" i="8" s="1"/>
  <c r="E97" i="8" s="1"/>
  <c r="O170" i="8"/>
  <c r="O173" i="8" s="1"/>
  <c r="O175" i="8" s="1"/>
  <c r="O178" i="8" s="1"/>
  <c r="N104" i="8"/>
  <c r="BB61" i="8"/>
  <c r="B61" i="8" s="1"/>
  <c r="C61" i="8" s="1"/>
  <c r="W170" i="8"/>
  <c r="W173" i="8" s="1"/>
  <c r="W175" i="8" s="1"/>
  <c r="W178" i="8" s="1"/>
  <c r="AL170" i="8"/>
  <c r="AL173" i="8" s="1"/>
  <c r="AL175" i="8" s="1"/>
  <c r="AL178" i="8" s="1"/>
  <c r="BB89" i="8"/>
  <c r="B89" i="8" s="1"/>
  <c r="E89" i="8" s="1"/>
  <c r="Z31" i="8"/>
  <c r="V65" i="8"/>
  <c r="BB93" i="8"/>
  <c r="B93" i="8" s="1"/>
  <c r="E93" i="8" s="1"/>
  <c r="BB40" i="8"/>
  <c r="B40" i="8" s="1"/>
  <c r="C40" i="8" s="1"/>
  <c r="P84" i="8"/>
  <c r="AO84" i="8"/>
  <c r="AH84" i="8"/>
  <c r="S84" i="8"/>
  <c r="AP84" i="8"/>
  <c r="H84" i="8"/>
  <c r="AC84" i="8"/>
  <c r="AE84" i="8"/>
  <c r="AY84" i="8"/>
  <c r="N84" i="8"/>
  <c r="AS84" i="8"/>
  <c r="AU84" i="8"/>
  <c r="M84" i="8"/>
  <c r="AR84" i="8"/>
  <c r="BA84" i="8"/>
  <c r="AF84" i="8"/>
  <c r="I84" i="8"/>
  <c r="AW84" i="8"/>
  <c r="AL84" i="8"/>
  <c r="V84" i="8"/>
  <c r="Y84" i="8"/>
  <c r="AI84" i="8"/>
  <c r="AN84" i="8"/>
  <c r="Q84" i="8"/>
  <c r="AD84" i="8"/>
  <c r="AK84" i="8"/>
  <c r="AT84" i="8"/>
  <c r="AA84" i="8"/>
  <c r="AJ84" i="8"/>
  <c r="AQ84" i="8"/>
  <c r="AM84" i="8"/>
  <c r="R84" i="8"/>
  <c r="T84" i="8"/>
  <c r="O84" i="8"/>
  <c r="Z84" i="8"/>
  <c r="AB84" i="8"/>
  <c r="AZ84" i="8"/>
  <c r="AX84" i="8"/>
  <c r="L84" i="8"/>
  <c r="AG84" i="8"/>
  <c r="BB80" i="8"/>
  <c r="G84" i="8"/>
  <c r="BB68" i="8"/>
  <c r="W84" i="8"/>
  <c r="J84" i="8"/>
  <c r="K84" i="8"/>
  <c r="AV84" i="8"/>
  <c r="U84" i="8"/>
  <c r="Y177" i="8" l="1"/>
  <c r="G177" i="8"/>
  <c r="P176" i="8"/>
  <c r="BA177" i="8"/>
  <c r="AF176" i="8"/>
  <c r="AZ173" i="8"/>
  <c r="AZ175" i="8" s="1"/>
  <c r="AZ178" i="8" s="1"/>
  <c r="AT176" i="8"/>
  <c r="N177" i="8"/>
  <c r="AT177" i="8"/>
  <c r="AQ177" i="8"/>
  <c r="J173" i="8"/>
  <c r="J176" i="8" s="1"/>
  <c r="AS176" i="8"/>
  <c r="AQ175" i="8"/>
  <c r="AQ178" i="8" s="1"/>
  <c r="AQ176" i="8"/>
  <c r="M177" i="8"/>
  <c r="AR176" i="8"/>
  <c r="AV177" i="8"/>
  <c r="AR177" i="8"/>
  <c r="AI176" i="8"/>
  <c r="C98" i="8"/>
  <c r="AA176" i="8"/>
  <c r="AV175" i="8"/>
  <c r="AV178" i="8" s="1"/>
  <c r="P177" i="8"/>
  <c r="AJ176" i="8"/>
  <c r="BD51" i="8"/>
  <c r="Q176" i="8"/>
  <c r="AF177" i="8"/>
  <c r="E50" i="8"/>
  <c r="L177" i="8"/>
  <c r="AH177" i="8"/>
  <c r="M175" i="8"/>
  <c r="M178" i="8" s="1"/>
  <c r="Q177" i="8"/>
  <c r="AA177" i="8"/>
  <c r="G175" i="8"/>
  <c r="G178" i="8" s="1"/>
  <c r="G176" i="8"/>
  <c r="M176" i="8"/>
  <c r="V176" i="8"/>
  <c r="U177" i="8"/>
  <c r="B79" i="8"/>
  <c r="E79" i="8" s="1"/>
  <c r="BD59" i="8"/>
  <c r="R108" i="8"/>
  <c r="R5" i="8" s="1"/>
  <c r="AH176" i="8"/>
  <c r="U175" i="8"/>
  <c r="U178" i="8" s="1"/>
  <c r="U176" i="8"/>
  <c r="L176" i="8"/>
  <c r="R177" i="8"/>
  <c r="Y176" i="8"/>
  <c r="R176" i="8"/>
  <c r="H176" i="8"/>
  <c r="AV176" i="8"/>
  <c r="BD43" i="8"/>
  <c r="AD177" i="8"/>
  <c r="H177" i="8"/>
  <c r="C53" i="8"/>
  <c r="B55" i="8"/>
  <c r="E55" i="8" s="1"/>
  <c r="S108" i="8"/>
  <c r="S128" i="8" s="1"/>
  <c r="B62" i="8"/>
  <c r="E62" i="8" s="1"/>
  <c r="Y108" i="8"/>
  <c r="Y128" i="8" s="1"/>
  <c r="I177" i="8"/>
  <c r="AY173" i="8"/>
  <c r="AY175" i="8" s="1"/>
  <c r="AY178" i="8" s="1"/>
  <c r="AL108" i="8"/>
  <c r="AL6" i="8" s="1"/>
  <c r="I176" i="8"/>
  <c r="B83" i="8"/>
  <c r="C83" i="8" s="1"/>
  <c r="B70" i="8"/>
  <c r="C70" i="8" s="1"/>
  <c r="N176" i="8"/>
  <c r="N175" i="8"/>
  <c r="N178" i="8" s="1"/>
  <c r="B99" i="8"/>
  <c r="E99" i="8" s="1"/>
  <c r="E100" i="8" s="1"/>
  <c r="V177" i="8"/>
  <c r="AD108" i="8"/>
  <c r="AD5" i="8" s="1"/>
  <c r="AD85" i="8" s="1"/>
  <c r="AY108" i="8"/>
  <c r="AY128" i="8" s="1"/>
  <c r="BD75" i="8"/>
  <c r="BD98" i="8"/>
  <c r="B67" i="8"/>
  <c r="C67" i="8" s="1"/>
  <c r="AK177" i="8"/>
  <c r="E51" i="8"/>
  <c r="AX173" i="8"/>
  <c r="AX175" i="8" s="1"/>
  <c r="AX178" i="8" s="1"/>
  <c r="AJ177" i="8"/>
  <c r="AN173" i="8"/>
  <c r="AN175" i="8" s="1"/>
  <c r="AN178" i="8" s="1"/>
  <c r="AE108" i="8"/>
  <c r="AE166" i="8" s="1"/>
  <c r="K177" i="8"/>
  <c r="AP176" i="8"/>
  <c r="AN108" i="8"/>
  <c r="AN5" i="8" s="1"/>
  <c r="AN42" i="8" s="1"/>
  <c r="B74" i="8"/>
  <c r="E74" i="8" s="1"/>
  <c r="BA176" i="8"/>
  <c r="BD46" i="8"/>
  <c r="AP177" i="8"/>
  <c r="AV108" i="8"/>
  <c r="AV5" i="8" s="1"/>
  <c r="C90" i="8"/>
  <c r="E35" i="8"/>
  <c r="K176" i="8"/>
  <c r="BD12" i="8"/>
  <c r="B60" i="8"/>
  <c r="E60" i="8" s="1"/>
  <c r="BD35" i="8"/>
  <c r="AJ2" i="8"/>
  <c r="E76" i="8"/>
  <c r="AQ108" i="8"/>
  <c r="AQ128" i="8" s="1"/>
  <c r="AK108" i="8"/>
  <c r="AK5" i="8" s="1"/>
  <c r="AK85" i="8" s="1"/>
  <c r="H108" i="8"/>
  <c r="H128" i="8" s="1"/>
  <c r="AA175" i="8"/>
  <c r="AA178" i="8" s="1"/>
  <c r="AS177" i="8"/>
  <c r="E75" i="8"/>
  <c r="BD76" i="8"/>
  <c r="AU177" i="8"/>
  <c r="AK176" i="8"/>
  <c r="AD176" i="8"/>
  <c r="BD53" i="8"/>
  <c r="AJ108" i="8"/>
  <c r="AJ6" i="8" s="1"/>
  <c r="I108" i="8"/>
  <c r="I6" i="8" s="1"/>
  <c r="AP108" i="8"/>
  <c r="AP128" i="8" s="1"/>
  <c r="C13" i="8"/>
  <c r="AU176" i="8"/>
  <c r="E45" i="8"/>
  <c r="AT108" i="8"/>
  <c r="AT166" i="8" s="1"/>
  <c r="B77" i="8"/>
  <c r="E77" i="8" s="1"/>
  <c r="B52" i="8"/>
  <c r="E52" i="8" s="1"/>
  <c r="AC173" i="8"/>
  <c r="AC175" i="8" s="1"/>
  <c r="AC178" i="8" s="1"/>
  <c r="AM177" i="8"/>
  <c r="AO176" i="8"/>
  <c r="B56" i="8"/>
  <c r="C56" i="8" s="1"/>
  <c r="AI108" i="8"/>
  <c r="AI6" i="8" s="1"/>
  <c r="BD13" i="8"/>
  <c r="AM176" i="8"/>
  <c r="E38" i="8"/>
  <c r="AO177" i="8"/>
  <c r="AJ175" i="8"/>
  <c r="AJ178" i="8" s="1"/>
  <c r="AB108" i="8"/>
  <c r="AB166" i="8" s="1"/>
  <c r="AF108" i="8"/>
  <c r="AF5" i="8" s="1"/>
  <c r="AF32" i="8" s="1"/>
  <c r="BD29" i="8"/>
  <c r="E29" i="8"/>
  <c r="BD45" i="8"/>
  <c r="C30" i="8"/>
  <c r="B48" i="8"/>
  <c r="C48" i="8" s="1"/>
  <c r="C46" i="8"/>
  <c r="B87" i="8"/>
  <c r="E87" i="8" s="1"/>
  <c r="E54" i="8"/>
  <c r="BD30" i="8"/>
  <c r="E43" i="8"/>
  <c r="BD50" i="8"/>
  <c r="BD90" i="8"/>
  <c r="B72" i="8"/>
  <c r="E72" i="8" s="1"/>
  <c r="M108" i="8"/>
  <c r="M166" i="8" s="1"/>
  <c r="B86" i="8"/>
  <c r="E86" i="8" s="1"/>
  <c r="W108" i="8"/>
  <c r="W128" i="8" s="1"/>
  <c r="X176" i="8"/>
  <c r="C82" i="8"/>
  <c r="BD82" i="8"/>
  <c r="P108" i="8"/>
  <c r="P5" i="8" s="1"/>
  <c r="BA108" i="8"/>
  <c r="BA6" i="8" s="1"/>
  <c r="B34" i="8"/>
  <c r="E34" i="8" s="1"/>
  <c r="AI177" i="8"/>
  <c r="AG108" i="8"/>
  <c r="AG5" i="8" s="1"/>
  <c r="AA108" i="8"/>
  <c r="AA6" i="8" s="1"/>
  <c r="B69" i="8"/>
  <c r="C69" i="8" s="1"/>
  <c r="BD102" i="8"/>
  <c r="B88" i="8"/>
  <c r="C88" i="8" s="1"/>
  <c r="BD54" i="8"/>
  <c r="X108" i="8"/>
  <c r="X128" i="8" s="1"/>
  <c r="AR108" i="8"/>
  <c r="AR6" i="8" s="1"/>
  <c r="E12" i="8"/>
  <c r="B14" i="8"/>
  <c r="E14" i="8" s="1"/>
  <c r="B106" i="8"/>
  <c r="E106" i="8" s="1"/>
  <c r="E107" i="8" s="1"/>
  <c r="BD106" i="8"/>
  <c r="BD107" i="8" s="1"/>
  <c r="BD33" i="8"/>
  <c r="B47" i="8"/>
  <c r="E47" i="8" s="1"/>
  <c r="AW108" i="8"/>
  <c r="AW5" i="8" s="1"/>
  <c r="AW3" i="8" s="1"/>
  <c r="X177" i="8"/>
  <c r="E33" i="8"/>
  <c r="BD49" i="8"/>
  <c r="BD58" i="8"/>
  <c r="E36" i="8"/>
  <c r="AL177" i="8"/>
  <c r="BD73" i="8"/>
  <c r="B44" i="8"/>
  <c r="C44" i="8" s="1"/>
  <c r="J108" i="8"/>
  <c r="J6" i="8" s="1"/>
  <c r="E21" i="8"/>
  <c r="E27" i="8"/>
  <c r="B11" i="8"/>
  <c r="C11" i="8" s="1"/>
  <c r="B28" i="8"/>
  <c r="E28" i="8" s="1"/>
  <c r="T177" i="8"/>
  <c r="BD36" i="8"/>
  <c r="AL176" i="8"/>
  <c r="C93" i="8"/>
  <c r="E73" i="8"/>
  <c r="BD27" i="8"/>
  <c r="BD21" i="8"/>
  <c r="B18" i="8"/>
  <c r="E18" i="8" s="1"/>
  <c r="T176" i="8"/>
  <c r="BB15" i="8"/>
  <c r="BD23" i="8"/>
  <c r="B20" i="8"/>
  <c r="E20" i="8" s="1"/>
  <c r="BD71" i="8"/>
  <c r="B57" i="8"/>
  <c r="E57" i="8" s="1"/>
  <c r="E58" i="8"/>
  <c r="Q108" i="8"/>
  <c r="Q5" i="8" s="1"/>
  <c r="C23" i="8"/>
  <c r="E71" i="8"/>
  <c r="E95" i="8"/>
  <c r="AS108" i="8"/>
  <c r="AS166" i="8" s="1"/>
  <c r="E17" i="8"/>
  <c r="C78" i="8"/>
  <c r="W177" i="8"/>
  <c r="E64" i="8"/>
  <c r="C94" i="8"/>
  <c r="B24" i="8"/>
  <c r="C24" i="8" s="1"/>
  <c r="C81" i="8"/>
  <c r="B104" i="8"/>
  <c r="B25" i="8"/>
  <c r="E25" i="8" s="1"/>
  <c r="BB104" i="8"/>
  <c r="BD78" i="8"/>
  <c r="BD103" i="8"/>
  <c r="BD94" i="8"/>
  <c r="BD81" i="8"/>
  <c r="AX108" i="8"/>
  <c r="AX6" i="8" s="1"/>
  <c r="E103" i="8"/>
  <c r="E104" i="8" s="1"/>
  <c r="BB95" i="8"/>
  <c r="B19" i="8"/>
  <c r="C19" i="8" s="1"/>
  <c r="W176" i="8"/>
  <c r="BD97" i="8"/>
  <c r="BB100" i="8"/>
  <c r="AU108" i="8"/>
  <c r="AU5" i="8" s="1"/>
  <c r="AU3" i="8" s="1"/>
  <c r="B95" i="8"/>
  <c r="BD26" i="8"/>
  <c r="C26" i="8"/>
  <c r="BD64" i="8"/>
  <c r="B22" i="8"/>
  <c r="E22" i="8" s="1"/>
  <c r="BD17" i="8"/>
  <c r="N108" i="8"/>
  <c r="N128" i="8" s="1"/>
  <c r="AC108" i="8"/>
  <c r="AC6" i="8" s="1"/>
  <c r="AH108" i="8"/>
  <c r="AH6" i="8" s="1"/>
  <c r="BB31" i="8"/>
  <c r="BD93" i="8"/>
  <c r="O176" i="8"/>
  <c r="O177" i="8"/>
  <c r="AO108" i="8"/>
  <c r="AO5" i="8" s="1"/>
  <c r="AO32" i="8" s="1"/>
  <c r="BD61" i="8"/>
  <c r="E61" i="8"/>
  <c r="AM108" i="8"/>
  <c r="AM128" i="8" s="1"/>
  <c r="V108" i="8"/>
  <c r="V166" i="8" s="1"/>
  <c r="BB41" i="8"/>
  <c r="BB91" i="8"/>
  <c r="Z176" i="8"/>
  <c r="BD89" i="8"/>
  <c r="E40" i="8"/>
  <c r="AZ108" i="8"/>
  <c r="AZ5" i="8" s="1"/>
  <c r="BB65" i="8"/>
  <c r="Z108" i="8"/>
  <c r="Z128" i="8" s="1"/>
  <c r="Z177" i="8"/>
  <c r="K108" i="8"/>
  <c r="O108" i="8"/>
  <c r="U108" i="8"/>
  <c r="T108" i="8"/>
  <c r="BD80" i="8"/>
  <c r="B80" i="8"/>
  <c r="B68" i="8"/>
  <c r="BB84" i="8"/>
  <c r="L108" i="8"/>
  <c r="G108" i="8"/>
  <c r="BD100" i="8" l="1"/>
  <c r="J175" i="8"/>
  <c r="J178" i="8" s="1"/>
  <c r="AZ177" i="8"/>
  <c r="AZ176" i="8"/>
  <c r="AY176" i="8"/>
  <c r="J177" i="8"/>
  <c r="R166" i="8"/>
  <c r="R6" i="8"/>
  <c r="AL5" i="8"/>
  <c r="AL3" i="8" s="1"/>
  <c r="R128" i="8"/>
  <c r="B100" i="8"/>
  <c r="C79" i="8"/>
  <c r="P128" i="8"/>
  <c r="Y5" i="8"/>
  <c r="Y32" i="8" s="1"/>
  <c r="S5" i="8"/>
  <c r="S96" i="8" s="1"/>
  <c r="Y6" i="8"/>
  <c r="AN176" i="8"/>
  <c r="AN2" i="8"/>
  <c r="Y166" i="8"/>
  <c r="AL128" i="8"/>
  <c r="AX176" i="8"/>
  <c r="AD2" i="8"/>
  <c r="S6" i="8"/>
  <c r="S166" i="8"/>
  <c r="AY177" i="8"/>
  <c r="AF16" i="8"/>
  <c r="AJ128" i="8"/>
  <c r="E83" i="8"/>
  <c r="AV128" i="8"/>
  <c r="AF2" i="8"/>
  <c r="M5" i="8"/>
  <c r="M2" i="8" s="1"/>
  <c r="AD32" i="8"/>
  <c r="AL166" i="8"/>
  <c r="AW32" i="8"/>
  <c r="AT128" i="8"/>
  <c r="AW6" i="8"/>
  <c r="AX177" i="8"/>
  <c r="W6" i="8"/>
  <c r="AI128" i="8"/>
  <c r="AF6" i="8"/>
  <c r="E70" i="8"/>
  <c r="M6" i="8"/>
  <c r="AD16" i="8"/>
  <c r="AK166" i="8"/>
  <c r="AD6" i="8"/>
  <c r="AK16" i="8"/>
  <c r="AK2" i="8"/>
  <c r="AW42" i="8"/>
  <c r="AD3" i="8"/>
  <c r="AD42" i="8"/>
  <c r="AD128" i="8"/>
  <c r="AT5" i="8"/>
  <c r="AT85" i="8" s="1"/>
  <c r="AP166" i="8"/>
  <c r="AK32" i="8"/>
  <c r="AW85" i="8"/>
  <c r="AD10" i="8"/>
  <c r="AD166" i="8"/>
  <c r="AK128" i="8"/>
  <c r="AT6" i="8"/>
  <c r="E67" i="8"/>
  <c r="AN6" i="8"/>
  <c r="AY5" i="8"/>
  <c r="AY3" i="8" s="1"/>
  <c r="AU10" i="8"/>
  <c r="AN10" i="8"/>
  <c r="AN85" i="8"/>
  <c r="AX166" i="8"/>
  <c r="BD15" i="8"/>
  <c r="AN16" i="8"/>
  <c r="AY6" i="8"/>
  <c r="AV6" i="8"/>
  <c r="P6" i="8"/>
  <c r="H166" i="8"/>
  <c r="AV166" i="8"/>
  <c r="AN3" i="8"/>
  <c r="AN32" i="8"/>
  <c r="P166" i="8"/>
  <c r="AF42" i="8"/>
  <c r="AF3" i="8"/>
  <c r="AG6" i="8"/>
  <c r="W5" i="8"/>
  <c r="W3" i="8" s="1"/>
  <c r="AJ166" i="8"/>
  <c r="AN128" i="8"/>
  <c r="AY166" i="8"/>
  <c r="AE128" i="8"/>
  <c r="E56" i="8"/>
  <c r="BD91" i="8"/>
  <c r="BD41" i="8"/>
  <c r="AF10" i="8"/>
  <c r="AF85" i="8"/>
  <c r="W166" i="8"/>
  <c r="AF128" i="8"/>
  <c r="C74" i="8"/>
  <c r="AN166" i="8"/>
  <c r="AF166" i="8"/>
  <c r="AE5" i="8"/>
  <c r="AE16" i="8" s="1"/>
  <c r="AN177" i="8"/>
  <c r="AQ5" i="8"/>
  <c r="AQ3" i="8" s="1"/>
  <c r="E48" i="8"/>
  <c r="I166" i="8"/>
  <c r="AQ166" i="8"/>
  <c r="AQ6" i="8"/>
  <c r="AC176" i="8"/>
  <c r="H6" i="8"/>
  <c r="J5" i="8"/>
  <c r="J3" i="8" s="1"/>
  <c r="C77" i="8"/>
  <c r="H5" i="8"/>
  <c r="H16" i="8" s="1"/>
  <c r="AB128" i="8"/>
  <c r="AK10" i="8"/>
  <c r="AK42" i="8"/>
  <c r="M128" i="8"/>
  <c r="AW10" i="8"/>
  <c r="AW2" i="8"/>
  <c r="AP5" i="8"/>
  <c r="AP2" i="8" s="1"/>
  <c r="X5" i="8"/>
  <c r="X16" i="8" s="1"/>
  <c r="B41" i="8"/>
  <c r="AB5" i="8"/>
  <c r="AB10" i="8" s="1"/>
  <c r="AU32" i="8"/>
  <c r="AK3" i="8"/>
  <c r="AW16" i="8"/>
  <c r="AK6" i="8"/>
  <c r="AW128" i="8"/>
  <c r="AP6" i="8"/>
  <c r="X6" i="8"/>
  <c r="B107" i="8"/>
  <c r="AA128" i="8"/>
  <c r="AI166" i="8"/>
  <c r="I128" i="8"/>
  <c r="BA5" i="8"/>
  <c r="BA85" i="8" s="1"/>
  <c r="AI5" i="8"/>
  <c r="AI16" i="8" s="1"/>
  <c r="AA5" i="8"/>
  <c r="AA32" i="8" s="1"/>
  <c r="AA166" i="8"/>
  <c r="I5" i="8"/>
  <c r="I2" i="8" s="1"/>
  <c r="BA166" i="8"/>
  <c r="C72" i="8"/>
  <c r="AC177" i="8"/>
  <c r="C14" i="8"/>
  <c r="AR5" i="8"/>
  <c r="AR16" i="8" s="1"/>
  <c r="BA128" i="8"/>
  <c r="X166" i="8"/>
  <c r="C18" i="8"/>
  <c r="B91" i="8"/>
  <c r="E69" i="8"/>
  <c r="AR166" i="8"/>
  <c r="E88" i="8"/>
  <c r="E91" i="8" s="1"/>
  <c r="BD104" i="8"/>
  <c r="C47" i="8"/>
  <c r="E24" i="8"/>
  <c r="Q166" i="8"/>
  <c r="AO166" i="8"/>
  <c r="AU16" i="8"/>
  <c r="J166" i="8"/>
  <c r="AU128" i="8"/>
  <c r="AU2" i="8"/>
  <c r="J128" i="8"/>
  <c r="C28" i="8"/>
  <c r="E41" i="8"/>
  <c r="E44" i="8"/>
  <c r="AU85" i="8"/>
  <c r="AX128" i="8"/>
  <c r="AS6" i="8"/>
  <c r="BD84" i="8"/>
  <c r="BD31" i="8"/>
  <c r="N166" i="8"/>
  <c r="B15" i="8"/>
  <c r="D3" i="8" s="1"/>
  <c r="C57" i="8"/>
  <c r="N6" i="8"/>
  <c r="E11" i="8"/>
  <c r="E15" i="8" s="1"/>
  <c r="B65" i="8"/>
  <c r="AM6" i="8"/>
  <c r="AM166" i="8"/>
  <c r="AH166" i="8"/>
  <c r="Q128" i="8"/>
  <c r="AU166" i="8"/>
  <c r="C20" i="8"/>
  <c r="Q6" i="8"/>
  <c r="AS5" i="8"/>
  <c r="AS16" i="8" s="1"/>
  <c r="AS128" i="8"/>
  <c r="BD95" i="8"/>
  <c r="AU42" i="8"/>
  <c r="AX5" i="8"/>
  <c r="AX42" i="8" s="1"/>
  <c r="AU6" i="8"/>
  <c r="BD65" i="8"/>
  <c r="AZ128" i="8"/>
  <c r="AO10" i="8"/>
  <c r="C25" i="8"/>
  <c r="AO3" i="8"/>
  <c r="AO16" i="8"/>
  <c r="AH128" i="8"/>
  <c r="B31" i="8"/>
  <c r="C22" i="8"/>
  <c r="AO85" i="8"/>
  <c r="AO2" i="8"/>
  <c r="AO6" i="8"/>
  <c r="N5" i="8"/>
  <c r="N101" i="8" s="1"/>
  <c r="AH5" i="8"/>
  <c r="AH3" i="8" s="1"/>
  <c r="E19" i="8"/>
  <c r="AM5" i="8"/>
  <c r="AM16" i="8" s="1"/>
  <c r="AZ6" i="8"/>
  <c r="AC166" i="8"/>
  <c r="AC128" i="8"/>
  <c r="AZ166" i="8"/>
  <c r="AC5" i="8"/>
  <c r="AC85" i="8" s="1"/>
  <c r="AO42" i="8"/>
  <c r="AO128" i="8"/>
  <c r="V6" i="8"/>
  <c r="V5" i="8"/>
  <c r="V2" i="8" s="1"/>
  <c r="Z6" i="8"/>
  <c r="Z166" i="8"/>
  <c r="Z5" i="8"/>
  <c r="Z16" i="8" s="1"/>
  <c r="V128" i="8"/>
  <c r="BB108" i="8"/>
  <c r="D5" i="8" s="1"/>
  <c r="AZ16" i="8"/>
  <c r="AZ85" i="8"/>
  <c r="AZ2" i="8"/>
  <c r="AZ10" i="8"/>
  <c r="AZ3" i="8"/>
  <c r="AZ32" i="8"/>
  <c r="AZ42" i="8"/>
  <c r="U6" i="8"/>
  <c r="U166" i="8"/>
  <c r="U5" i="8"/>
  <c r="U128" i="8"/>
  <c r="AG2" i="8"/>
  <c r="AG42" i="8"/>
  <c r="AG10" i="8"/>
  <c r="AG16" i="8"/>
  <c r="O166" i="8"/>
  <c r="O5" i="8"/>
  <c r="O128" i="8"/>
  <c r="O6" i="8"/>
  <c r="C68" i="8"/>
  <c r="B84" i="8"/>
  <c r="R32" i="8"/>
  <c r="R85" i="8"/>
  <c r="R3" i="8"/>
  <c r="R16" i="8"/>
  <c r="R10" i="8"/>
  <c r="R42" i="8"/>
  <c r="R96" i="8"/>
  <c r="R101" i="8"/>
  <c r="R2" i="8"/>
  <c r="R92" i="8"/>
  <c r="R66" i="8"/>
  <c r="G6" i="8"/>
  <c r="G5" i="8"/>
  <c r="G166" i="8"/>
  <c r="G128" i="8"/>
  <c r="L166" i="8"/>
  <c r="L6" i="8"/>
  <c r="L5" i="8"/>
  <c r="L128" i="8"/>
  <c r="C80" i="8"/>
  <c r="E80" i="8"/>
  <c r="T6" i="8"/>
  <c r="T128" i="8"/>
  <c r="T5" i="8"/>
  <c r="T166" i="8"/>
  <c r="K6" i="8"/>
  <c r="K166" i="8"/>
  <c r="K5" i="8"/>
  <c r="K128" i="8"/>
  <c r="AV10" i="8"/>
  <c r="AV42" i="8"/>
  <c r="AV32" i="8"/>
  <c r="AV16" i="8"/>
  <c r="AV3" i="8"/>
  <c r="AV2" i="8"/>
  <c r="AV85" i="8"/>
  <c r="Q92" i="8"/>
  <c r="Q101" i="8"/>
  <c r="Q96" i="8"/>
  <c r="Q10" i="8"/>
  <c r="Q3" i="8"/>
  <c r="Q32" i="8"/>
  <c r="Q2" i="8"/>
  <c r="Q85" i="8"/>
  <c r="Q16" i="8"/>
  <c r="Q42" i="8"/>
  <c r="Q66" i="8"/>
  <c r="P96" i="8"/>
  <c r="P42" i="8"/>
  <c r="P101" i="8"/>
  <c r="P2" i="8"/>
  <c r="P10" i="8"/>
  <c r="P3" i="8"/>
  <c r="P92" i="8"/>
  <c r="P32" i="8"/>
  <c r="P16" i="8"/>
  <c r="P85" i="8"/>
  <c r="P66" i="8"/>
  <c r="AL10" i="8" l="1"/>
  <c r="AL32" i="8"/>
  <c r="S16" i="8"/>
  <c r="Y42" i="8"/>
  <c r="AL42" i="8"/>
  <c r="AL16" i="8"/>
  <c r="AL85" i="8"/>
  <c r="AL2" i="8"/>
  <c r="Y10" i="8"/>
  <c r="Y3" i="8"/>
  <c r="AT10" i="8"/>
  <c r="S42" i="8"/>
  <c r="S101" i="8"/>
  <c r="S10" i="8"/>
  <c r="W42" i="8"/>
  <c r="AT32" i="8"/>
  <c r="S92" i="8"/>
  <c r="S85" i="8"/>
  <c r="Y85" i="8"/>
  <c r="Y2" i="8"/>
  <c r="AE10" i="8"/>
  <c r="S3" i="8"/>
  <c r="S32" i="8"/>
  <c r="Y16" i="8"/>
  <c r="AQ85" i="8"/>
  <c r="M85" i="8"/>
  <c r="S66" i="8"/>
  <c r="S2" i="8"/>
  <c r="AI3" i="8"/>
  <c r="M96" i="8"/>
  <c r="AP42" i="8"/>
  <c r="AI42" i="8"/>
  <c r="AQ2" i="8"/>
  <c r="AQ10" i="8"/>
  <c r="AI32" i="8"/>
  <c r="AP16" i="8"/>
  <c r="AT3" i="8"/>
  <c r="AT16" i="8"/>
  <c r="BA10" i="8"/>
  <c r="M32" i="8"/>
  <c r="M92" i="8"/>
  <c r="M42" i="8"/>
  <c r="M101" i="8"/>
  <c r="M16" i="8"/>
  <c r="M3" i="8"/>
  <c r="M66" i="8"/>
  <c r="M10" i="8"/>
  <c r="AE32" i="8"/>
  <c r="AY42" i="8"/>
  <c r="AQ16" i="8"/>
  <c r="AI10" i="8"/>
  <c r="AP32" i="8"/>
  <c r="AQ32" i="8"/>
  <c r="AQ42" i="8"/>
  <c r="AT42" i="8"/>
  <c r="AT2" i="8"/>
  <c r="AR3" i="8"/>
  <c r="AY2" i="8"/>
  <c r="H3" i="8"/>
  <c r="AY10" i="8"/>
  <c r="AB42" i="8"/>
  <c r="J16" i="8"/>
  <c r="J32" i="8"/>
  <c r="J42" i="8"/>
  <c r="W16" i="8"/>
  <c r="AB16" i="8"/>
  <c r="J2" i="8"/>
  <c r="J85" i="8"/>
  <c r="W2" i="8"/>
  <c r="W10" i="8"/>
  <c r="AE42" i="8"/>
  <c r="AB3" i="8"/>
  <c r="W85" i="8"/>
  <c r="BA42" i="8"/>
  <c r="AB32" i="8"/>
  <c r="J10" i="8"/>
  <c r="W32" i="8"/>
  <c r="I42" i="8"/>
  <c r="AS3" i="8"/>
  <c r="AE3" i="8"/>
  <c r="H66" i="8"/>
  <c r="AA2" i="8"/>
  <c r="X85" i="8"/>
  <c r="H2" i="8"/>
  <c r="AA42" i="8"/>
  <c r="E65" i="8"/>
  <c r="E84" i="8"/>
  <c r="H42" i="8"/>
  <c r="AA3" i="8"/>
  <c r="X10" i="8"/>
  <c r="H32" i="8"/>
  <c r="H85" i="8"/>
  <c r="H92" i="8"/>
  <c r="AI85" i="8"/>
  <c r="AA10" i="8"/>
  <c r="AA16" i="8"/>
  <c r="AP10" i="8"/>
  <c r="X3" i="8"/>
  <c r="X42" i="8"/>
  <c r="H96" i="8"/>
  <c r="H10" i="8"/>
  <c r="AA85" i="8"/>
  <c r="X32" i="8"/>
  <c r="H101" i="8"/>
  <c r="AI2" i="8"/>
  <c r="AP85" i="8"/>
  <c r="AP3" i="8"/>
  <c r="X2" i="8"/>
  <c r="BA32" i="8"/>
  <c r="BA16" i="8"/>
  <c r="I85" i="8"/>
  <c r="I10" i="8"/>
  <c r="I3" i="8"/>
  <c r="BA3" i="8"/>
  <c r="I32" i="8"/>
  <c r="I16" i="8"/>
  <c r="BA2" i="8"/>
  <c r="E31" i="8"/>
  <c r="AR42" i="8"/>
  <c r="AR2" i="8"/>
  <c r="AR10" i="8"/>
  <c r="N3" i="8"/>
  <c r="AH42" i="8"/>
  <c r="AH32" i="8"/>
  <c r="BD108" i="8"/>
  <c r="V16" i="8"/>
  <c r="AX85" i="8"/>
  <c r="N96" i="8"/>
  <c r="N16" i="8"/>
  <c r="AM85" i="8"/>
  <c r="AC42" i="8"/>
  <c r="N92" i="8"/>
  <c r="AC101" i="8"/>
  <c r="AS85" i="8"/>
  <c r="D2" i="8"/>
  <c r="AX2" i="8"/>
  <c r="B108" i="8"/>
  <c r="C108" i="8" s="1"/>
  <c r="AM32" i="8"/>
  <c r="AS10" i="8"/>
  <c r="AX16" i="8"/>
  <c r="AM10" i="8"/>
  <c r="AS42" i="8"/>
  <c r="AS32" i="8"/>
  <c r="AS2" i="8"/>
  <c r="AX32" i="8"/>
  <c r="AX10" i="8"/>
  <c r="N66" i="8"/>
  <c r="N10" i="8"/>
  <c r="AX3" i="8"/>
  <c r="N2" i="8"/>
  <c r="N42" i="8"/>
  <c r="AC3" i="8"/>
  <c r="V10" i="8"/>
  <c r="V85" i="8"/>
  <c r="AC10" i="8"/>
  <c r="AC2" i="8"/>
  <c r="N85" i="8"/>
  <c r="V32" i="8"/>
  <c r="AC32" i="8"/>
  <c r="AC16" i="8"/>
  <c r="AH10" i="8"/>
  <c r="BB128" i="8"/>
  <c r="AM2" i="8"/>
  <c r="AM3" i="8"/>
  <c r="AH85" i="8"/>
  <c r="Z42" i="8"/>
  <c r="AM42" i="8"/>
  <c r="AH16" i="8"/>
  <c r="AH2" i="8"/>
  <c r="Z32" i="8"/>
  <c r="Z2" i="8"/>
  <c r="Z85" i="8"/>
  <c r="Z10" i="8"/>
  <c r="Z3" i="8"/>
  <c r="V42" i="8"/>
  <c r="V3" i="8"/>
  <c r="BB5" i="8"/>
  <c r="BB2" i="8" s="1"/>
  <c r="BB6" i="8"/>
  <c r="D1" i="8" s="1"/>
  <c r="BB174" i="8"/>
  <c r="BB166" i="8"/>
  <c r="K2" i="8"/>
  <c r="K85" i="8"/>
  <c r="K96" i="8"/>
  <c r="K3" i="8"/>
  <c r="K92" i="8"/>
  <c r="K42" i="8"/>
  <c r="K16" i="8"/>
  <c r="K101" i="8"/>
  <c r="K10" i="8"/>
  <c r="K66" i="8"/>
  <c r="G92" i="8"/>
  <c r="G42" i="8"/>
  <c r="G101" i="8"/>
  <c r="G10" i="8"/>
  <c r="G96" i="8"/>
  <c r="G16" i="8"/>
  <c r="G2" i="8"/>
  <c r="G3" i="8"/>
  <c r="G85" i="8"/>
  <c r="G32" i="8"/>
  <c r="G66" i="8"/>
  <c r="U85" i="8"/>
  <c r="U92" i="8"/>
  <c r="U16" i="8"/>
  <c r="U96" i="8"/>
  <c r="U42" i="8"/>
  <c r="U2" i="8"/>
  <c r="U3" i="8"/>
  <c r="U10" i="8"/>
  <c r="U32" i="8"/>
  <c r="U101" i="8"/>
  <c r="U66" i="8"/>
  <c r="T2" i="8"/>
  <c r="T42" i="8"/>
  <c r="T85" i="8"/>
  <c r="T96" i="8"/>
  <c r="T101" i="8"/>
  <c r="T92" i="8"/>
  <c r="T10" i="8"/>
  <c r="T16" i="8"/>
  <c r="T3" i="8"/>
  <c r="T32" i="8"/>
  <c r="T66" i="8"/>
  <c r="L2" i="8"/>
  <c r="L3" i="8"/>
  <c r="L92" i="8"/>
  <c r="L96" i="8"/>
  <c r="L10" i="8"/>
  <c r="L85" i="8"/>
  <c r="L16" i="8"/>
  <c r="L42" i="8"/>
  <c r="L32" i="8"/>
  <c r="L101" i="8"/>
  <c r="L66" i="8"/>
  <c r="O2" i="8"/>
  <c r="O92" i="8"/>
  <c r="O42" i="8"/>
  <c r="O10" i="8"/>
  <c r="O3" i="8"/>
  <c r="O101" i="8"/>
  <c r="O16" i="8"/>
  <c r="O96" i="8"/>
  <c r="O85" i="8"/>
  <c r="O32" i="8"/>
  <c r="O66" i="8"/>
  <c r="E108" i="8" l="1"/>
  <c r="B128" i="8"/>
  <c r="BB3" i="8"/>
  <c r="B166" i="8"/>
  <c r="E166" i="8" s="1"/>
</calcChain>
</file>

<file path=xl/comments1.xml><?xml version="1.0" encoding="utf-8"?>
<comments xmlns="http://schemas.openxmlformats.org/spreadsheetml/2006/main">
  <authors>
    <author>Raqib Inayat</author>
  </authors>
  <commentList>
    <comment ref="A52" authorId="0" guid="{33CE8717-8C2D-4285-A3BC-C99BABA0BB2D}" shapeId="0">
      <text>
        <r>
          <rPr>
            <b/>
            <sz val="9"/>
            <color indexed="81"/>
            <rFont val="Tahoma"/>
            <family val="2"/>
          </rPr>
          <t>Raqib Inayat:</t>
        </r>
        <r>
          <rPr>
            <sz val="9"/>
            <color indexed="81"/>
            <rFont val="Tahoma"/>
            <family val="2"/>
          </rPr>
          <t xml:space="preserve">
Clear -ve 100K
</t>
        </r>
      </text>
    </comment>
    <comment ref="A55" authorId="0" guid="{E0B1C5B2-B1CE-4308-BDF6-89084C4C89D2}" shapeId="0">
      <text>
        <r>
          <rPr>
            <b/>
            <sz val="9"/>
            <color indexed="81"/>
            <rFont val="Tahoma"/>
            <family val="2"/>
          </rPr>
          <t>Raqib Inayat:</t>
        </r>
        <r>
          <rPr>
            <sz val="9"/>
            <color indexed="81"/>
            <rFont val="Tahoma"/>
            <family val="2"/>
          </rPr>
          <t xml:space="preserve">
Clear -ve 100K.
</t>
        </r>
      </text>
    </comment>
  </commentList>
</comments>
</file>

<file path=xl/sharedStrings.xml><?xml version="1.0" encoding="utf-8"?>
<sst xmlns="http://schemas.openxmlformats.org/spreadsheetml/2006/main" count="3002" uniqueCount="553">
  <si>
    <t>Ent.Split</t>
  </si>
  <si>
    <t>Terrestrial Split</t>
  </si>
  <si>
    <t>BEVERAGES</t>
  </si>
  <si>
    <t>FOODS</t>
  </si>
  <si>
    <t>ICE CREAMS</t>
  </si>
  <si>
    <t>HAIR CARE</t>
  </si>
  <si>
    <t>LAUNDARY</t>
  </si>
  <si>
    <t>HHC</t>
  </si>
  <si>
    <t>SKIN CARE</t>
  </si>
  <si>
    <t>DEOS</t>
  </si>
  <si>
    <t>ORAL CARE</t>
  </si>
  <si>
    <t>SKIN CLEANSING</t>
  </si>
  <si>
    <t>TOTAL</t>
  </si>
  <si>
    <t>Shortfall</t>
  </si>
  <si>
    <t>Lipton  GT</t>
  </si>
  <si>
    <t>PD</t>
  </si>
  <si>
    <t>Rafhan</t>
  </si>
  <si>
    <t>Creamy delights</t>
  </si>
  <si>
    <t xml:space="preserve">Cornetto </t>
  </si>
  <si>
    <t>Magnum</t>
  </si>
  <si>
    <t>Clear</t>
  </si>
  <si>
    <t>Surf Core</t>
  </si>
  <si>
    <t>Surf Matic</t>
  </si>
  <si>
    <t>COMFORT</t>
  </si>
  <si>
    <t>Vim Bars</t>
  </si>
  <si>
    <t>Vim Liquid</t>
  </si>
  <si>
    <t>Domex</t>
  </si>
  <si>
    <t>Ponds WB cream</t>
  </si>
  <si>
    <t>PONDS FW</t>
  </si>
  <si>
    <t>FAL world challenge</t>
  </si>
  <si>
    <t>FAL FW</t>
  </si>
  <si>
    <t>VASELINE</t>
  </si>
  <si>
    <t>Rexona</t>
  </si>
  <si>
    <t>Close-up</t>
  </si>
  <si>
    <t>Terrestrial</t>
  </si>
  <si>
    <t>PTV</t>
  </si>
  <si>
    <t>ATV</t>
  </si>
  <si>
    <t>PTV News</t>
  </si>
  <si>
    <t>PTV Sports</t>
  </si>
  <si>
    <t>Entertainment</t>
  </si>
  <si>
    <t>GEO Entertainment</t>
  </si>
  <si>
    <t>HUM TV</t>
  </si>
  <si>
    <t>ARY Digital</t>
  </si>
  <si>
    <t>ARY Zindagi</t>
  </si>
  <si>
    <t>TV One</t>
  </si>
  <si>
    <t>Urdu1</t>
  </si>
  <si>
    <t>Aplus</t>
  </si>
  <si>
    <t>Express Ent</t>
  </si>
  <si>
    <t>Geo Kahani</t>
  </si>
  <si>
    <t>HUM Sitaray</t>
  </si>
  <si>
    <t>Movie Channels</t>
  </si>
  <si>
    <t>HBO</t>
  </si>
  <si>
    <t>Silver screen</t>
  </si>
  <si>
    <t>Filmazia</t>
  </si>
  <si>
    <t>Flmax</t>
  </si>
  <si>
    <t>Filmworld</t>
  </si>
  <si>
    <t>AXN</t>
  </si>
  <si>
    <t>Ravi</t>
  </si>
  <si>
    <t>Kohinoor</t>
  </si>
  <si>
    <t>WB</t>
  </si>
  <si>
    <t>News Channels</t>
  </si>
  <si>
    <t>Geo News</t>
  </si>
  <si>
    <t>Express News</t>
  </si>
  <si>
    <t>Dunya</t>
  </si>
  <si>
    <t>Samaa</t>
  </si>
  <si>
    <t>CAPITAL</t>
  </si>
  <si>
    <t>News One</t>
  </si>
  <si>
    <t>Indus  News</t>
  </si>
  <si>
    <t>Aaj TV</t>
  </si>
  <si>
    <t>ARY News</t>
  </si>
  <si>
    <t>Waqt</t>
  </si>
  <si>
    <t>Dawn News</t>
  </si>
  <si>
    <t>JAAG</t>
  </si>
  <si>
    <t>Hero TV</t>
  </si>
  <si>
    <t>Ab Tak</t>
  </si>
  <si>
    <t>Neo TV</t>
  </si>
  <si>
    <t xml:space="preserve">Metro           </t>
  </si>
  <si>
    <t>Channel 92</t>
  </si>
  <si>
    <t>Channel 24</t>
  </si>
  <si>
    <t>K-21</t>
  </si>
  <si>
    <t>CITY42</t>
  </si>
  <si>
    <t>Regional/Religious</t>
  </si>
  <si>
    <t>KTN</t>
  </si>
  <si>
    <t>Awaz TV</t>
  </si>
  <si>
    <t>Dharti</t>
  </si>
  <si>
    <t xml:space="preserve">Sindh Tv </t>
  </si>
  <si>
    <t>Sindh News</t>
  </si>
  <si>
    <t xml:space="preserve">Kashish </t>
  </si>
  <si>
    <t>APNA</t>
  </si>
  <si>
    <t>Punjab TV</t>
  </si>
  <si>
    <t xml:space="preserve">Waseb </t>
  </si>
  <si>
    <t>Vash</t>
  </si>
  <si>
    <t xml:space="preserve">AVT Khyber </t>
  </si>
  <si>
    <t>KTN News</t>
  </si>
  <si>
    <t>Aruj TV</t>
  </si>
  <si>
    <t xml:space="preserve">Mehran </t>
  </si>
  <si>
    <t>Pushto 1</t>
  </si>
  <si>
    <t>Music Channels</t>
  </si>
  <si>
    <t>Channel G</t>
  </si>
  <si>
    <t>The musik</t>
  </si>
  <si>
    <t>Jalwa</t>
  </si>
  <si>
    <t>Oxygene</t>
  </si>
  <si>
    <t>8XM</t>
  </si>
  <si>
    <t>Kids Channels</t>
  </si>
  <si>
    <t xml:space="preserve">CN </t>
  </si>
  <si>
    <t>Nicklodeon</t>
  </si>
  <si>
    <t>Cooking</t>
  </si>
  <si>
    <t>Zauq</t>
  </si>
  <si>
    <t>Masala</t>
  </si>
  <si>
    <t>Zaiqa</t>
  </si>
  <si>
    <t>Sports Channels</t>
  </si>
  <si>
    <t>Geo Super</t>
  </si>
  <si>
    <t>Ten Sports</t>
  </si>
  <si>
    <t>Health</t>
  </si>
  <si>
    <t>Health Tv</t>
  </si>
  <si>
    <t>TOTAL TV</t>
  </si>
  <si>
    <t>Cable</t>
  </si>
  <si>
    <t>K/L/I Cable</t>
  </si>
  <si>
    <t>ZK Cable</t>
  </si>
  <si>
    <t>MPC</t>
  </si>
  <si>
    <t>KCS</t>
  </si>
  <si>
    <t>Mashrek Cable</t>
  </si>
  <si>
    <t>Xtreme Media Cable</t>
  </si>
  <si>
    <t>World Call</t>
  </si>
  <si>
    <t>Webcom Cable</t>
  </si>
  <si>
    <t>Digi Media</t>
  </si>
  <si>
    <t>Mehran Communication</t>
  </si>
  <si>
    <t>Ad Link</t>
  </si>
  <si>
    <t>NJ Cable</t>
  </si>
  <si>
    <t>Roshni</t>
  </si>
  <si>
    <t>Blue eye</t>
  </si>
  <si>
    <t>Jugno</t>
  </si>
  <si>
    <t>Solo Media</t>
  </si>
  <si>
    <t>Amaze Media</t>
  </si>
  <si>
    <t>TOTAL Cable</t>
  </si>
  <si>
    <t>Total TV + Cable</t>
  </si>
  <si>
    <t>Radio</t>
  </si>
  <si>
    <t>FM 89</t>
  </si>
  <si>
    <t>FM 106.2</t>
  </si>
  <si>
    <t xml:space="preserve">FM 91 </t>
  </si>
  <si>
    <t>Samaa FM 107.4</t>
  </si>
  <si>
    <t>FM 103</t>
  </si>
  <si>
    <t xml:space="preserve">FM 100 </t>
  </si>
  <si>
    <t>FM 101</t>
  </si>
  <si>
    <t>FM 105 (punjab)</t>
  </si>
  <si>
    <t>FM 105 (sindh)</t>
  </si>
  <si>
    <t>FM 96</t>
  </si>
  <si>
    <t>FM 107</t>
  </si>
  <si>
    <t>Dhamal fm 94</t>
  </si>
  <si>
    <t>Power FM 99</t>
  </si>
  <si>
    <t>BURRAQ FM - 104</t>
  </si>
  <si>
    <t>Josh 99</t>
  </si>
  <si>
    <t>FM 94.6</t>
  </si>
  <si>
    <t>Jeeva Pakistan</t>
  </si>
  <si>
    <t>Dil FM 102</t>
  </si>
  <si>
    <t>FM 92 AAP KI AWAZ</t>
  </si>
  <si>
    <t>HAMARA FM 90 FSL</t>
  </si>
  <si>
    <t>SOLO FM 88 MUL</t>
  </si>
  <si>
    <t>SUNRISE FM</t>
  </si>
  <si>
    <t>Cinema,/Daewoo</t>
  </si>
  <si>
    <t>CCTV - Airports</t>
  </si>
  <si>
    <t>Railways &amp; Buses</t>
  </si>
  <si>
    <t>Daewoo Bus advtg</t>
  </si>
  <si>
    <t>Cinema</t>
  </si>
  <si>
    <t>Print Commitments</t>
  </si>
  <si>
    <t>Print Additional</t>
  </si>
  <si>
    <t>Total</t>
  </si>
  <si>
    <t>DO Status</t>
  </si>
  <si>
    <t>ML Status</t>
  </si>
  <si>
    <t>Tier-1</t>
  </si>
  <si>
    <t>Tier-2</t>
  </si>
  <si>
    <t>Tier-3</t>
  </si>
  <si>
    <t>RECOMM.</t>
  </si>
  <si>
    <t>SEE TV</t>
  </si>
  <si>
    <t>Knorr noodles</t>
  </si>
  <si>
    <t>Ponds Lotion</t>
  </si>
  <si>
    <t>FAL men</t>
  </si>
  <si>
    <t>Lux BW</t>
  </si>
  <si>
    <t xml:space="preserve">&gt; 15% </t>
  </si>
  <si>
    <t xml:space="preserve">G. TOTAL </t>
  </si>
  <si>
    <t>TV Current</t>
  </si>
  <si>
    <t>TV Initial</t>
  </si>
  <si>
    <t>Play Max</t>
  </si>
  <si>
    <t>AAJ  Entertainment</t>
  </si>
  <si>
    <t>Dove Bars</t>
  </si>
  <si>
    <t>SOLO FM 89 (ISPR)</t>
  </si>
  <si>
    <t>AB</t>
  </si>
  <si>
    <t>Cine Plus</t>
  </si>
  <si>
    <t>Other</t>
  </si>
  <si>
    <t>Knorr Ketchup</t>
  </si>
  <si>
    <t>Paddle Pop - Cola</t>
  </si>
  <si>
    <t>Paddle Pop - Mango/Triple Choc</t>
  </si>
  <si>
    <t>Terrestrial Split Aug</t>
  </si>
  <si>
    <t>Buying Recommendation</t>
  </si>
  <si>
    <t xml:space="preserve">CHANNELS </t>
  </si>
  <si>
    <t>AAJ TV</t>
  </si>
  <si>
    <t>DUNYA TV</t>
  </si>
  <si>
    <t>SAMAA TV</t>
  </si>
  <si>
    <t>Abb Takk</t>
  </si>
  <si>
    <t>DAWN NEWS</t>
  </si>
  <si>
    <t>CAPITAL TV</t>
  </si>
  <si>
    <t>NEWS ONE</t>
  </si>
  <si>
    <t>BBM KIC</t>
  </si>
  <si>
    <t>BBS Sachet</t>
  </si>
  <si>
    <t>Knorr Snacking Mix</t>
  </si>
  <si>
    <t>Lipton  YL</t>
  </si>
  <si>
    <t>Required Grps</t>
  </si>
  <si>
    <t>Variance Spend</t>
  </si>
  <si>
    <t>Planning Total.</t>
  </si>
  <si>
    <t>Channels</t>
  </si>
  <si>
    <t>Status</t>
  </si>
  <si>
    <t>Spend* 000'000</t>
  </si>
  <si>
    <t>Ssk Conditioner</t>
  </si>
  <si>
    <t>BBS Thematic</t>
  </si>
  <si>
    <t>Sunlight</t>
  </si>
  <si>
    <t>SEPT   TERR</t>
  </si>
  <si>
    <t>Such Tv</t>
  </si>
  <si>
    <t>Mehran</t>
  </si>
  <si>
    <t>FAL Winter</t>
  </si>
  <si>
    <t>BBM Core</t>
  </si>
  <si>
    <t>FAL Sachet</t>
  </si>
  <si>
    <t>Knorr Core soups</t>
  </si>
  <si>
    <t>Knorr CAS</t>
  </si>
  <si>
    <t>Dove Shampoo</t>
  </si>
  <si>
    <t>LB Bars - Winter/EAG</t>
  </si>
  <si>
    <t>Lux ChanelYr2</t>
  </si>
  <si>
    <t>LB HW Bubloo Yr 2</t>
  </si>
  <si>
    <t>Spends</t>
  </si>
  <si>
    <t>Current CPRP</t>
  </si>
  <si>
    <t>Required CPRP</t>
  </si>
  <si>
    <t>Current Grps</t>
  </si>
  <si>
    <t>DEALS IN WORDS.</t>
  </si>
  <si>
    <t>SMB's &amp; HL 1+1</t>
  </si>
  <si>
    <t>Anticipated. CPRP</t>
  </si>
  <si>
    <t>Planners / Brand Team</t>
  </si>
  <si>
    <t xml:space="preserve">Media Team Intital </t>
  </si>
  <si>
    <t>Planner/Brand Teams</t>
  </si>
  <si>
    <t>Media Team</t>
  </si>
  <si>
    <t>Diff.</t>
  </si>
  <si>
    <t>Anticipated Grps</t>
  </si>
  <si>
    <t>Jan Total. Planners</t>
  </si>
  <si>
    <t>Jan Buying Recommended</t>
  </si>
  <si>
    <t>Current CPRP (1-19th dec)</t>
  </si>
  <si>
    <t>Terrestrial Split Trend</t>
  </si>
  <si>
    <t>CHANNELS</t>
  </si>
  <si>
    <t>Sunsilk</t>
  </si>
  <si>
    <t>LBS</t>
  </si>
  <si>
    <t>Dove Cond</t>
  </si>
  <si>
    <t/>
  </si>
  <si>
    <t>PTV NEws</t>
  </si>
  <si>
    <t>Knorr Cubes</t>
  </si>
  <si>
    <t>FAL BB</t>
  </si>
  <si>
    <t xml:space="preserve">Planning Spend UL </t>
  </si>
  <si>
    <t>Buying Spend UL</t>
  </si>
  <si>
    <t>T. Spend</t>
  </si>
  <si>
    <t>JAN</t>
  </si>
  <si>
    <t>FEB</t>
  </si>
  <si>
    <t>FILM WORLD</t>
  </si>
  <si>
    <t>FILMAZIA</t>
  </si>
  <si>
    <t>Jaag TV</t>
  </si>
  <si>
    <t>NEO TV</t>
  </si>
  <si>
    <t>MAR</t>
  </si>
  <si>
    <t>Range 25 - 30</t>
  </si>
  <si>
    <t>Range 20 - 25</t>
  </si>
  <si>
    <t>Range 15 - 20</t>
  </si>
  <si>
    <t>Range 10 - 15</t>
  </si>
  <si>
    <t>PTV HOME</t>
  </si>
  <si>
    <t>ARY DIGITAL</t>
  </si>
  <si>
    <t>GEO NEWS</t>
  </si>
  <si>
    <t>GEO ENTERTAINMENT</t>
  </si>
  <si>
    <t>ARY NEWS</t>
  </si>
  <si>
    <t>SAMAA</t>
  </si>
  <si>
    <t>EXPRESS NEWS</t>
  </si>
  <si>
    <t>A PLUS</t>
  </si>
  <si>
    <t>PTV NEWS</t>
  </si>
  <si>
    <t>DUNYA NEWS</t>
  </si>
  <si>
    <t>PTV SPORTS</t>
  </si>
  <si>
    <t>ARY ZINDAGI</t>
  </si>
  <si>
    <t>EXPRESS ENTERTAINMENT</t>
  </si>
  <si>
    <t>GEO KAHANI</t>
  </si>
  <si>
    <t>NINETY 2 NEWS</t>
  </si>
  <si>
    <t>AAJ ENTERTAINMENT</t>
  </si>
  <si>
    <t>URDU 1</t>
  </si>
  <si>
    <t>CARTOON NETWORK</t>
  </si>
  <si>
    <t>24 NEWS</t>
  </si>
  <si>
    <t>AAJ NEWS</t>
  </si>
  <si>
    <t>TV ONE</t>
  </si>
  <si>
    <t>TEN SPORTS</t>
  </si>
  <si>
    <t>HUM SITARAY</t>
  </si>
  <si>
    <t>ABB TAKK</t>
  </si>
  <si>
    <t>GEO SUPER</t>
  </si>
  <si>
    <t>MASALA TV</t>
  </si>
  <si>
    <t>PLAY ENTERTAINMENT</t>
  </si>
  <si>
    <t>ARY QTV</t>
  </si>
  <si>
    <t>FILMAX</t>
  </si>
  <si>
    <t>Range 5 - 10</t>
  </si>
  <si>
    <t>NOW</t>
  </si>
  <si>
    <t xml:space="preserve">Ngrps - Current </t>
  </si>
  <si>
    <t>BRANDS</t>
  </si>
  <si>
    <t>Pure it</t>
  </si>
  <si>
    <t>CINEMACHI</t>
  </si>
  <si>
    <t>Cinemachi</t>
  </si>
  <si>
    <t>WATER</t>
  </si>
  <si>
    <t>HTV</t>
  </si>
  <si>
    <t>Paddle Pop - Patakha, Choco Strawberry &amp; Cola Blast</t>
  </si>
  <si>
    <t>Talking Ice Cream</t>
  </si>
  <si>
    <t>Magnum - Chocolate &amp; Strawberry</t>
  </si>
  <si>
    <t>Cornetto - Hazelnut &amp; Mini</t>
  </si>
  <si>
    <t>Lux Valentina</t>
  </si>
  <si>
    <t>7 News</t>
  </si>
  <si>
    <t>NA</t>
  </si>
  <si>
    <t>Play TV</t>
  </si>
  <si>
    <t>DIN News</t>
  </si>
  <si>
    <t>Filmax</t>
  </si>
  <si>
    <t>LB Bars - Animation</t>
  </si>
  <si>
    <t>Wall's</t>
  </si>
  <si>
    <t>Cornetto</t>
  </si>
  <si>
    <t>Paddle Pop</t>
  </si>
  <si>
    <t>Lux Chanel Price Flasher</t>
  </si>
  <si>
    <t>H NOW</t>
  </si>
  <si>
    <t>Lahore News HD</t>
  </si>
  <si>
    <t>Lux Chanel</t>
  </si>
  <si>
    <t>BBS</t>
  </si>
  <si>
    <t>Action</t>
  </si>
  <si>
    <t>Terr. % Trend</t>
  </si>
  <si>
    <t>Broadcasters</t>
  </si>
  <si>
    <t>KPI NEED</t>
  </si>
  <si>
    <t>Buying Recomm.</t>
  </si>
  <si>
    <t>TERR. Short %</t>
  </si>
  <si>
    <t>NET. TOTAL</t>
  </si>
  <si>
    <t xml:space="preserve">TERR. Short - RS. </t>
  </si>
  <si>
    <t>Terr + 10 -&gt; 16</t>
  </si>
  <si>
    <t>ATV &amp; APLUS</t>
  </si>
  <si>
    <t>3 MONTHS</t>
  </si>
  <si>
    <t>176 Million</t>
  </si>
  <si>
    <t>Geo ent</t>
  </si>
  <si>
    <t>Jan-April</t>
  </si>
  <si>
    <t>Play</t>
  </si>
  <si>
    <t>Terr + @20%</t>
  </si>
  <si>
    <t>Terr + @26%</t>
  </si>
  <si>
    <t>Terr + @22%</t>
  </si>
  <si>
    <t>Req. 2018</t>
  </si>
  <si>
    <t>Terr + @15</t>
  </si>
  <si>
    <t>ML COST</t>
  </si>
  <si>
    <t>Terr @ 15%</t>
  </si>
  <si>
    <t>LB Bars CP</t>
  </si>
  <si>
    <t>March TERR. %</t>
  </si>
  <si>
    <t>Sunsilk Double Patta</t>
  </si>
  <si>
    <t>Knorr Noodles - LUP</t>
  </si>
  <si>
    <t>Knorr Noodles - Multi Pack</t>
  </si>
  <si>
    <t>85 % - B</t>
  </si>
  <si>
    <t>Knorr Noodles - Safety Campaigns</t>
  </si>
  <si>
    <t>LBS - USLP</t>
  </si>
  <si>
    <t>Decread from 29</t>
  </si>
  <si>
    <t>Local Impulse</t>
  </si>
  <si>
    <t>Rafhan Corn Oil</t>
  </si>
  <si>
    <t>Knorr Noodles - KNBB</t>
  </si>
  <si>
    <t>FAL Fizza</t>
  </si>
  <si>
    <t>LUP Shifted to KNBB</t>
  </si>
  <si>
    <t>Terr. %</t>
  </si>
  <si>
    <t>Channel Name</t>
  </si>
  <si>
    <t>Supplier Name</t>
  </si>
  <si>
    <t>Tax Rate</t>
  </si>
  <si>
    <t>Terr</t>
  </si>
  <si>
    <t>Pakistan Television Corporation</t>
  </si>
  <si>
    <t>Sports Star International (Pvt) Ltd</t>
  </si>
  <si>
    <t>Independent Media Corporation (PVT) Ltd</t>
  </si>
  <si>
    <t>HUM NETWOTK LIMITED</t>
  </si>
  <si>
    <t>ARY Communcations (PVT) Ltd</t>
  </si>
  <si>
    <t>Airwaves Media (Pvt) Ltd (SILK BANK A/C NO.2002282488</t>
  </si>
  <si>
    <t>Mindshare Pakistan (PVT) Ltd</t>
  </si>
  <si>
    <t>24 Seven Media Network (Pvt) Ltd</t>
  </si>
  <si>
    <t>Television Media Networks (Pvt) Ltd</t>
  </si>
  <si>
    <t>Independent Newspaper Corporation (PVT) Ltd</t>
  </si>
  <si>
    <t>LeoCommunication Pvt Ltd</t>
  </si>
  <si>
    <t>Recorder Television Network (Pvt) Ltd</t>
  </si>
  <si>
    <t>H Now</t>
  </si>
  <si>
    <t>ZAINUDDIN ENTERPRISES (PVT) LTD</t>
  </si>
  <si>
    <t>SILVERSCREEN</t>
  </si>
  <si>
    <t>Value Entertainment (Pvt) Ltd</t>
  </si>
  <si>
    <t>TOP END NETWORK (PVT) LTD</t>
  </si>
  <si>
    <t>National Communication Services (SMC-Pvt) Ltd</t>
  </si>
  <si>
    <t>JAAG BROADCASTING SYSTEMS (PVT) LTD</t>
  </si>
  <si>
    <t>HB Media Pvt Ltd</t>
  </si>
  <si>
    <t>Fortune Marketing (Pvt) Ltd</t>
  </si>
  <si>
    <t xml:space="preserve"> Aurora Broadcasting Services (Pvt) Ltd</t>
  </si>
  <si>
    <t>Abb Takk (Pvt) Ltd</t>
  </si>
  <si>
    <t>Fun Infotainment SMC - Pvt Limited</t>
  </si>
  <si>
    <t>Muntah e Noor Sachal Tv (Pvt) Ltd</t>
  </si>
  <si>
    <t>Central Media Network Pvt LTD</t>
  </si>
  <si>
    <t>K21 News</t>
  </si>
  <si>
    <t>DHOOM TELEVISION NETWORK (Pvt) Ltd</t>
  </si>
  <si>
    <t>City News Network (Pvt) Ltd</t>
  </si>
  <si>
    <t>KASHISH TELEVISION NETWORKS (PVT) LIMITED</t>
  </si>
  <si>
    <t>Awaz Television Network</t>
  </si>
  <si>
    <t>Mehran Tv (Pvt) Ltd</t>
  </si>
  <si>
    <t>Dolphin Media (Pvt) Ltd</t>
  </si>
  <si>
    <t xml:space="preserve">APNA TV CHANNEL (PVT) LTD </t>
  </si>
  <si>
    <t>IRIS Communication (Pvt) Ltd</t>
  </si>
  <si>
    <t>Indus link Media Communication (Pvt) Ltd</t>
  </si>
  <si>
    <t>Visionary Balochistan Media Corporation</t>
  </si>
  <si>
    <t>AVT Channels (Pvt) Ltd</t>
  </si>
  <si>
    <t>Media Bridge Consultants (Private) Limited</t>
  </si>
  <si>
    <t>Jalwa (Pvt) Ltd</t>
  </si>
  <si>
    <t>P-SERIES (PVT.) LTD.</t>
  </si>
  <si>
    <t>Turner Broadcasting System Pakistan (Pvt) Ltd</t>
  </si>
  <si>
    <t>Independent Music Group (SMC-Pvt) Ltd</t>
  </si>
  <si>
    <t>WAQT</t>
  </si>
  <si>
    <t>HL MEDIA CORPORATION (PVT.) LTD</t>
  </si>
  <si>
    <t>Waqt News</t>
  </si>
  <si>
    <t>Sunsilk Conditioner</t>
  </si>
  <si>
    <t>Knorr Noodles - CP</t>
  </si>
  <si>
    <t>LB Bars - Missing School</t>
  </si>
  <si>
    <t>FAL Herbal</t>
  </si>
  <si>
    <t>CPRP</t>
  </si>
  <si>
    <t>Lux Flowerbliss</t>
  </si>
  <si>
    <t>NET COST</t>
  </si>
  <si>
    <t>Knorr Noodles - KNBB 2</t>
  </si>
  <si>
    <t>Buying NET REF.</t>
  </si>
  <si>
    <t>DEAL CPRP. 10sec</t>
  </si>
  <si>
    <t>PROJECTED GRPS 10sec</t>
  </si>
  <si>
    <t>APR</t>
  </si>
  <si>
    <t>MAY</t>
  </si>
  <si>
    <t>JUNE</t>
  </si>
  <si>
    <t>JULY</t>
  </si>
  <si>
    <t>PROJECTED CPRP</t>
  </si>
  <si>
    <t xml:space="preserve">DEAL COMMENT </t>
  </si>
  <si>
    <t>Public News</t>
  </si>
  <si>
    <t>Hum News</t>
  </si>
  <si>
    <t>APNA CHANNEL</t>
  </si>
  <si>
    <t>ARUJ TV</t>
  </si>
  <si>
    <t>ARY MUSIK</t>
  </si>
  <si>
    <t>AVT KHYBER</t>
  </si>
  <si>
    <t>AWAZ</t>
  </si>
  <si>
    <t>CITY 42</t>
  </si>
  <si>
    <t>DHARTI TV</t>
  </si>
  <si>
    <t>DIN NEWS TV</t>
  </si>
  <si>
    <t>JALWA</t>
  </si>
  <si>
    <t>K21</t>
  </si>
  <si>
    <t>KASHISH</t>
  </si>
  <si>
    <t>KTN NEWS</t>
  </si>
  <si>
    <t>MEHRAN TV</t>
  </si>
  <si>
    <t>NICKELODEON</t>
  </si>
  <si>
    <t>PASHTO 1</t>
  </si>
  <si>
    <t>PUNJAB TV</t>
  </si>
  <si>
    <t>RAAVI TV</t>
  </si>
  <si>
    <t>SILVER SCREEN</t>
  </si>
  <si>
    <t>SINDH TV</t>
  </si>
  <si>
    <t>SINDH TV NEWS</t>
  </si>
  <si>
    <t>SUCH TV</t>
  </si>
  <si>
    <t>VSH NEWS</t>
  </si>
  <si>
    <t>WASEB</t>
  </si>
  <si>
    <t>Lipton Yellow Label</t>
  </si>
  <si>
    <t>Lipton Green Tea</t>
  </si>
  <si>
    <t>Rafhan Custard</t>
  </si>
  <si>
    <t>Knorr Mix</t>
  </si>
  <si>
    <t>Knorr Sauces</t>
  </si>
  <si>
    <t>Knorr Soups</t>
  </si>
  <si>
    <t>Vim Bar</t>
  </si>
  <si>
    <t>Comfort</t>
  </si>
  <si>
    <t>Walls Cornetto</t>
  </si>
  <si>
    <t>Walls In-Home</t>
  </si>
  <si>
    <t>Walls Magnum</t>
  </si>
  <si>
    <t>Walls Paddle Pop</t>
  </si>
  <si>
    <t>Lux Bodywash</t>
  </si>
  <si>
    <t>FAL BB Cream</t>
  </si>
  <si>
    <t>Ponds Body Lotion</t>
  </si>
  <si>
    <t>Ponds Face Wash</t>
  </si>
  <si>
    <t>Vaseline</t>
  </si>
  <si>
    <t>Ponds White Beauty Cream</t>
  </si>
  <si>
    <t>FAL Face Wash</t>
  </si>
  <si>
    <t>Pearl Dust</t>
  </si>
  <si>
    <t>Lipton Yellow Label-KPK</t>
  </si>
  <si>
    <t>Knorr Noodles - Geo KNBB 2</t>
  </si>
  <si>
    <t>Sach TV</t>
  </si>
  <si>
    <t>Surf Excel KTN</t>
  </si>
  <si>
    <t>Surf Excel Sindh TV</t>
  </si>
  <si>
    <t>Surf Excel Dharti</t>
  </si>
  <si>
    <t>Hum Sitaray</t>
  </si>
  <si>
    <t>Lifebuoy Shampoo - CF</t>
  </si>
  <si>
    <t>Lifebuoy Shampoo - BLG</t>
  </si>
  <si>
    <t>FAL Lotion</t>
  </si>
  <si>
    <t>Surf Excel</t>
  </si>
  <si>
    <t>BOL News</t>
  </si>
  <si>
    <t>BOL NEWS</t>
  </si>
  <si>
    <t>BOL Enterprise (Private) Limited</t>
  </si>
  <si>
    <t>Bol Entertainment</t>
  </si>
  <si>
    <t>Per Day</t>
  </si>
  <si>
    <t>Full Month</t>
  </si>
  <si>
    <t>HUM NEWS</t>
  </si>
  <si>
    <t>PUBLIC NEWS</t>
  </si>
  <si>
    <t>SACH TV</t>
  </si>
  <si>
    <t>Kids Zone</t>
  </si>
  <si>
    <t>Kids Pop</t>
  </si>
  <si>
    <t>BBS BRANDING, KNBB BRANDING STEC</t>
  </si>
  <si>
    <t>4+5.91</t>
  </si>
  <si>
    <t>BRANDING</t>
  </si>
  <si>
    <t>Lahore Rung</t>
  </si>
  <si>
    <t>Deal</t>
  </si>
  <si>
    <t>Tier 1</t>
  </si>
  <si>
    <t>GROUP M</t>
  </si>
  <si>
    <t>GROUP M/CPRP</t>
  </si>
  <si>
    <t>BRANDING/ BILLING</t>
  </si>
  <si>
    <t>NORMAL SPENDING</t>
  </si>
  <si>
    <t>HL</t>
  </si>
  <si>
    <t>RODP</t>
  </si>
  <si>
    <t>REGIONAL LBS,SURF</t>
  </si>
  <si>
    <t>GROUP M, REGIONAL LBS,SURF</t>
  </si>
  <si>
    <t>BRANDING / BILLING</t>
  </si>
  <si>
    <t>BRAND Foods</t>
  </si>
  <si>
    <t>Cricket deal</t>
  </si>
  <si>
    <t>HEADLINES – Feb</t>
  </si>
  <si>
    <t>Walls Choc Bar</t>
  </si>
  <si>
    <t>Walls Sandwich</t>
  </si>
  <si>
    <t>Walls Feast</t>
  </si>
  <si>
    <t>Walls Donut</t>
  </si>
  <si>
    <t>Brooke Bond Supreme (NC)</t>
  </si>
  <si>
    <t>Brooke Bond Supreme (AKC)</t>
  </si>
  <si>
    <t>Brooke Bond Supreme (Sachet)</t>
  </si>
  <si>
    <t>Lipton Yellow Label-Mul</t>
  </si>
  <si>
    <t>Vsh</t>
  </si>
  <si>
    <t>Afghan TV</t>
  </si>
  <si>
    <t>Rohi</t>
  </si>
  <si>
    <t>GTV</t>
  </si>
  <si>
    <t>Walls Cornetto Core</t>
  </si>
  <si>
    <t>Surf 1st till 10th Feb/Sunsilk 11th till 16th Feb/LB Bar 17th till 22nd Feb/BBS AKC 23th till 24th Feb/BBS Sachet 25th till 26th Feb/Conetto Core 27th till 28th Feb</t>
  </si>
  <si>
    <t>Surf 1st till 20th Feb/LBS 21st till 28th Feb</t>
  </si>
  <si>
    <t>Surf 1st till 15th Feb/LB Bar 16th till 28th Feb</t>
  </si>
  <si>
    <t>Surf 1st till 10th Feb/LB Bar 11th till 20th Feb/Clear 21st till 28th Feb</t>
  </si>
  <si>
    <t>Surf 1st till 10th Feb/Lux 11th till 20th Feb/BBM 23rd till 28th Feb</t>
  </si>
  <si>
    <t>Clear 5th till 9th Feb /Sunsilk 10th till 13th Feb/Knorr Noodels 14th till 18th Feb/Walls Inhome 19th till 24th Feb/BBM 25th till 28th Feb</t>
  </si>
  <si>
    <t>Vim Bar 1st till 10th Feb/Fal BB 11th till 20th Feb/Surf 21st till 22nd Feb/BBM 23rd Feb till 28th Feb</t>
  </si>
  <si>
    <t>Surf 1st till 15th Feb/Dove Shampoo 16th till 28th Feb</t>
  </si>
  <si>
    <t>LB Bar 1st till 10th Feb/Surf 11th till 22nd Feb/BBM 23rd till 28th Feb</t>
  </si>
  <si>
    <t>Surf 1st till 10th Feb/Lux 11th till 20th Feb/Sunsilk 21st till 22nd Feb/BBM 23rd till 25th Feb/Sunsilk 26th till 28th Feb</t>
  </si>
  <si>
    <t>Fal BB 1st till 10th Feb/Vim Bar 11th till 20th Feb/Surf 21st till 22nd Feb/BBM 23rd till 28th Feb</t>
  </si>
  <si>
    <t>Fal BB 1st till 10th Feb/LB Bar 11th till 20th Feb/Surf 21st till 22th/BBM 23rd till 28th Feb</t>
  </si>
  <si>
    <t>1st till 10th LBS/11th till 20th Lipton GT/21st till 28th Knorr Sauces</t>
  </si>
  <si>
    <t>Vim Bar 1st till 15th Feb/Surf 16th till 28th Feb</t>
  </si>
  <si>
    <t>Knorr Noodles - Core</t>
  </si>
  <si>
    <t>Lux - Price off - 7 sec</t>
  </si>
  <si>
    <t>LB - Value Pack - 10 sec</t>
  </si>
  <si>
    <t>TWENTYFOUR NEWS</t>
  </si>
  <si>
    <t>SEVEN NEWS</t>
  </si>
  <si>
    <t>KAY 2</t>
  </si>
  <si>
    <t>EIGHTXM</t>
  </si>
  <si>
    <t>KIDS ZONE</t>
  </si>
  <si>
    <t>KIDS POP</t>
  </si>
  <si>
    <t>HNOW</t>
  </si>
  <si>
    <t>CINEMACHI KIDS</t>
  </si>
  <si>
    <t>Blue Band Margarine</t>
  </si>
  <si>
    <t>AFGHAN TV</t>
  </si>
  <si>
    <t>ROHI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</si>
</sst>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,##0.0"/>
    <numFmt numFmtId="167" formatCode="0.0"/>
    <numFmt numFmtId="168" formatCode="_(* #,##0.0_);_(* \(#,##0.0\);_(* &quot;-&quot;?_);_(@_)"/>
    <numFmt numFmtId="169" formatCode="_(* #,##0.0_);_(* \(#,##0.0\);_(* &quot;-&quot;??_);_(@_)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parajita"/>
      <family val="2"/>
    </font>
    <font>
      <b/>
      <sz val="10"/>
      <color theme="1"/>
      <name val="Aparajita"/>
      <family val="2"/>
    </font>
    <font>
      <b/>
      <sz val="10"/>
      <color theme="0"/>
      <name val="Aparajita"/>
      <family val="2"/>
    </font>
    <font>
      <sz val="10"/>
      <color theme="0"/>
      <name val="Aparajita"/>
      <family val="2"/>
    </font>
    <font>
      <sz val="10"/>
      <color rgb="FFFF0000"/>
      <name val="Aparajita"/>
      <family val="2"/>
    </font>
    <font>
      <sz val="10"/>
      <name val="Aparajita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parajita"/>
      <family val="2"/>
    </font>
    <font>
      <sz val="10"/>
      <color theme="1"/>
      <name val="Aparajita"/>
      <family val="2"/>
    </font>
    <font>
      <sz val="11"/>
      <color theme="1"/>
      <name val="Aparajita"/>
      <family val="2"/>
    </font>
    <font>
      <sz val="10"/>
      <color theme="0"/>
      <name val="Aparajita"/>
      <family val="2"/>
    </font>
    <font>
      <sz val="10"/>
      <name val="Aparajita"/>
      <family val="2"/>
    </font>
    <font>
      <b/>
      <sz val="10"/>
      <name val="Aparajita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parajit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Aparajita"/>
      <family val="2"/>
    </font>
    <font>
      <sz val="11"/>
      <color rgb="FF000000"/>
      <name val="Calibri"/>
      <family val="2"/>
    </font>
    <font>
      <sz val="10"/>
      <color theme="0"/>
      <name val="Aparajita"/>
      <family val="2"/>
    </font>
    <font>
      <sz val="10"/>
      <color rgb="FFFF0000"/>
      <name val="Aparajita"/>
      <family val="2"/>
    </font>
    <font>
      <b/>
      <sz val="10"/>
      <color theme="0"/>
      <name val="Aparajita"/>
      <family val="2"/>
    </font>
    <font>
      <sz val="10"/>
      <color theme="1"/>
      <name val="Aparajita"/>
      <family val="2"/>
    </font>
    <font>
      <b/>
      <sz val="10"/>
      <color theme="0"/>
      <name val="Aparajita"/>
      <family val="2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Aparajita"/>
      <family val="2"/>
    </font>
    <font>
      <sz val="11"/>
      <color theme="1"/>
      <name val="Calibri"/>
      <family val="2"/>
      <scheme val="minor"/>
    </font>
    <font>
      <b/>
      <sz val="10"/>
      <color theme="1"/>
      <name val="Aparajita"/>
      <family val="2"/>
    </font>
    <font>
      <b/>
      <sz val="10"/>
      <color theme="0"/>
      <name val="Aparajit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parajita"/>
      <family val="2"/>
    </font>
    <font>
      <b/>
      <sz val="10"/>
      <color rgb="FFFF0000"/>
      <name val="Aparajita"/>
      <family val="2"/>
    </font>
    <font>
      <b/>
      <sz val="11"/>
      <color theme="1"/>
      <name val="Aparajita"/>
      <family val="2"/>
    </font>
    <font>
      <b/>
      <sz val="10"/>
      <color theme="1"/>
      <name val="Aparajita"/>
      <family val="1"/>
    </font>
    <font>
      <sz val="10"/>
      <color theme="1"/>
      <name val="Aparajita"/>
      <family val="1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theme="6" tint="0.39994506668294322"/>
      </bottom>
      <diagonal/>
    </border>
    <border>
      <left/>
      <right/>
      <top style="medium">
        <color indexed="64"/>
      </top>
      <bottom style="medium">
        <color theme="6" tint="0.39994506668294322"/>
      </bottom>
      <diagonal/>
    </border>
    <border>
      <left/>
      <right/>
      <top style="medium">
        <color theme="6" tint="0.39994506668294322"/>
      </top>
      <bottom style="medium">
        <color theme="6" tint="0.39994506668294322"/>
      </bottom>
      <diagonal/>
    </border>
    <border>
      <left style="thin">
        <color indexed="64"/>
      </left>
      <right/>
      <top style="medium">
        <color theme="6" tint="0.39994506668294322"/>
      </top>
      <bottom style="thin">
        <color indexed="64"/>
      </bottom>
      <diagonal/>
    </border>
    <border>
      <left/>
      <right/>
      <top style="medium">
        <color theme="6" tint="0.399945066682943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6" tint="0.39994506668294322"/>
      </bottom>
      <diagonal/>
    </border>
    <border>
      <left/>
      <right/>
      <top style="thin">
        <color indexed="64"/>
      </top>
      <bottom style="medium">
        <color theme="6" tint="0.39994506668294322"/>
      </bottom>
      <diagonal/>
    </border>
    <border>
      <left/>
      <right/>
      <top style="medium">
        <color theme="6" tint="0.39994506668294322"/>
      </top>
      <bottom/>
      <diagonal/>
    </border>
    <border>
      <left style="thin">
        <color indexed="64"/>
      </left>
      <right/>
      <top style="medium">
        <color theme="6" tint="0.39994506668294322"/>
      </top>
      <bottom style="medium">
        <color indexed="64"/>
      </bottom>
      <diagonal/>
    </border>
    <border>
      <left/>
      <right/>
      <top style="medium">
        <color theme="6" tint="0.39994506668294322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04">
    <xf numFmtId="0" fontId="0" fillId="0" borderId="0" xfId="0"/>
    <xf numFmtId="164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3" fontId="6" fillId="14" borderId="1" xfId="0" applyNumberFormat="1" applyFont="1" applyFill="1" applyBorder="1" applyAlignment="1">
      <alignment horizontal="center" vertical="center"/>
    </xf>
    <xf numFmtId="164" fontId="2" fillId="14" borderId="1" xfId="1" applyNumberFormat="1" applyFont="1" applyFill="1" applyBorder="1" applyAlignment="1">
      <alignment horizontal="center" vertical="center"/>
    </xf>
    <xf numFmtId="164" fontId="4" fillId="14" borderId="1" xfId="0" applyNumberFormat="1" applyFont="1" applyFill="1" applyBorder="1" applyAlignment="1">
      <alignment horizontal="center" vertical="center"/>
    </xf>
    <xf numFmtId="3" fontId="2" fillId="14" borderId="1" xfId="1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/>
    <xf numFmtId="0" fontId="7" fillId="15" borderId="1" xfId="0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/>
    <xf numFmtId="164" fontId="1" fillId="0" borderId="1" xfId="0" applyNumberFormat="1" applyFont="1" applyFill="1" applyBorder="1" applyAlignment="1"/>
    <xf numFmtId="0" fontId="2" fillId="16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/>
    <xf numFmtId="3" fontId="2" fillId="0" borderId="1" xfId="1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164" fontId="2" fillId="8" borderId="1" xfId="1" applyNumberFormat="1" applyFont="1" applyFill="1" applyBorder="1" applyAlignment="1">
      <alignment horizontal="center" vertical="center"/>
    </xf>
    <xf numFmtId="164" fontId="3" fillId="8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3" fontId="7" fillId="8" borderId="1" xfId="0" applyNumberFormat="1" applyFont="1" applyFill="1" applyBorder="1" applyAlignment="1">
      <alignment horizontal="center" vertical="center"/>
    </xf>
    <xf numFmtId="164" fontId="5" fillId="17" borderId="1" xfId="0" applyNumberFormat="1" applyFont="1" applyFill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0" fillId="0" borderId="0" xfId="0" applyFill="1"/>
    <xf numFmtId="0" fontId="5" fillId="1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165" fontId="5" fillId="18" borderId="1" xfId="0" applyNumberFormat="1" applyFont="1" applyFill="1" applyBorder="1" applyAlignment="1">
      <alignment horizontal="center" vertical="center"/>
    </xf>
    <xf numFmtId="10" fontId="4" fillId="19" borderId="1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4" fillId="3" borderId="0" xfId="0" applyNumberFormat="1" applyFont="1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9" fontId="5" fillId="3" borderId="0" xfId="0" applyNumberFormat="1" applyFont="1" applyFill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9" fontId="2" fillId="20" borderId="0" xfId="0" applyNumberFormat="1" applyFont="1" applyFill="1" applyAlignment="1">
      <alignment horizontal="center" vertical="center"/>
    </xf>
    <xf numFmtId="0" fontId="2" fillId="20" borderId="0" xfId="0" applyNumberFormat="1" applyFont="1" applyFill="1" applyAlignment="1">
      <alignment horizontal="center" vertical="center"/>
    </xf>
    <xf numFmtId="9" fontId="4" fillId="14" borderId="1" xfId="2" applyFont="1" applyFill="1" applyBorder="1" applyAlignment="1">
      <alignment horizontal="center" vertical="center"/>
    </xf>
    <xf numFmtId="165" fontId="4" fillId="14" borderId="1" xfId="2" applyNumberFormat="1" applyFont="1" applyFill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64" fontId="2" fillId="0" borderId="5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164" fontId="3" fillId="0" borderId="2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vertical="top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/>
    <xf numFmtId="3" fontId="10" fillId="0" borderId="1" xfId="0" applyNumberFormat="1" applyFont="1" applyFill="1" applyBorder="1" applyAlignment="1">
      <alignment horizontal="center" vertical="center"/>
    </xf>
    <xf numFmtId="9" fontId="10" fillId="0" borderId="1" xfId="0" applyNumberFormat="1" applyFont="1" applyFill="1" applyBorder="1" applyAlignment="1">
      <alignment horizontal="center" vertical="center"/>
    </xf>
    <xf numFmtId="164" fontId="12" fillId="6" borderId="1" xfId="0" applyNumberFormat="1" applyFont="1" applyFill="1" applyBorder="1" applyAlignment="1">
      <alignment horizontal="center" vertical="center"/>
    </xf>
    <xf numFmtId="9" fontId="13" fillId="14" borderId="1" xfId="1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/>
    <xf numFmtId="9" fontId="10" fillId="14" borderId="1" xfId="1" applyNumberFormat="1" applyFont="1" applyFill="1" applyBorder="1" applyAlignment="1">
      <alignment horizontal="center" vertical="center"/>
    </xf>
    <xf numFmtId="164" fontId="12" fillId="6" borderId="1" xfId="1" applyNumberFormat="1" applyFont="1" applyFill="1" applyBorder="1" applyAlignment="1">
      <alignment horizontal="center" vertical="center"/>
    </xf>
    <xf numFmtId="164" fontId="10" fillId="14" borderId="1" xfId="1" applyNumberFormat="1" applyFont="1" applyFill="1" applyBorder="1" applyAlignment="1">
      <alignment horizontal="center" vertical="center"/>
    </xf>
    <xf numFmtId="3" fontId="10" fillId="14" borderId="1" xfId="1" applyNumberFormat="1" applyFont="1" applyFill="1" applyBorder="1" applyAlignment="1">
      <alignment horizontal="center" vertical="center"/>
    </xf>
    <xf numFmtId="164" fontId="10" fillId="8" borderId="1" xfId="1" applyNumberFormat="1" applyFont="1" applyFill="1" applyBorder="1" applyAlignment="1">
      <alignment horizontal="center" vertical="center"/>
    </xf>
    <xf numFmtId="3" fontId="10" fillId="8" borderId="1" xfId="1" applyNumberFormat="1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/>
    <xf numFmtId="0" fontId="5" fillId="23" borderId="0" xfId="0" applyFont="1" applyFill="1" applyAlignment="1">
      <alignment horizontal="center" vertical="center"/>
    </xf>
    <xf numFmtId="17" fontId="2" fillId="3" borderId="10" xfId="0" applyNumberFormat="1" applyFont="1" applyFill="1" applyBorder="1" applyAlignment="1">
      <alignment horizontal="center" vertical="center"/>
    </xf>
    <xf numFmtId="164" fontId="4" fillId="14" borderId="10" xfId="0" applyNumberFormat="1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7" fillId="15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/>
    </xf>
    <xf numFmtId="0" fontId="3" fillId="16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17" fontId="2" fillId="3" borderId="11" xfId="0" applyNumberFormat="1" applyFont="1" applyFill="1" applyBorder="1" applyAlignment="1">
      <alignment horizontal="center" vertical="center"/>
    </xf>
    <xf numFmtId="164" fontId="4" fillId="14" borderId="11" xfId="0" applyNumberFormat="1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7" fillId="1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4" fillId="14" borderId="11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5" fillId="14" borderId="11" xfId="0" applyFont="1" applyFill="1" applyBorder="1" applyAlignment="1">
      <alignment horizontal="center" vertical="center"/>
    </xf>
    <xf numFmtId="0" fontId="3" fillId="16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5" fillId="17" borderId="1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24" borderId="12" xfId="0" applyFont="1" applyFill="1" applyBorder="1" applyAlignment="1">
      <alignment horizontal="center" vertical="center"/>
    </xf>
    <xf numFmtId="164" fontId="4" fillId="24" borderId="6" xfId="0" applyNumberFormat="1" applyFont="1" applyFill="1" applyBorder="1" applyAlignment="1">
      <alignment horizontal="center" vertical="center"/>
    </xf>
    <xf numFmtId="164" fontId="4" fillId="24" borderId="13" xfId="0" applyNumberFormat="1" applyFont="1" applyFill="1" applyBorder="1" applyAlignment="1">
      <alignment horizontal="center" vertical="center"/>
    </xf>
    <xf numFmtId="3" fontId="6" fillId="14" borderId="14" xfId="0" applyNumberFormat="1" applyFont="1" applyFill="1" applyBorder="1" applyAlignment="1">
      <alignment horizontal="center" vertical="center"/>
    </xf>
    <xf numFmtId="164" fontId="2" fillId="14" borderId="15" xfId="0" applyNumberFormat="1" applyFont="1" applyFill="1" applyBorder="1" applyAlignment="1">
      <alignment horizontal="center" vertical="center"/>
    </xf>
    <xf numFmtId="3" fontId="6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5" fillId="6" borderId="14" xfId="0" applyNumberFormat="1" applyFont="1" applyFill="1" applyBorder="1" applyAlignment="1">
      <alignment horizontal="center" vertical="center"/>
    </xf>
    <xf numFmtId="164" fontId="5" fillId="6" borderId="15" xfId="0" applyNumberFormat="1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3" fontId="9" fillId="0" borderId="14" xfId="0" applyNumberFormat="1" applyFont="1" applyBorder="1" applyAlignment="1">
      <alignment horizontal="center" vertical="center"/>
    </xf>
    <xf numFmtId="164" fontId="7" fillId="0" borderId="15" xfId="0" applyNumberFormat="1" applyFont="1" applyFill="1" applyBorder="1" applyAlignment="1">
      <alignment horizontal="center" vertical="center"/>
    </xf>
    <xf numFmtId="164" fontId="5" fillId="6" borderId="14" xfId="1" applyNumberFormat="1" applyFont="1" applyFill="1" applyBorder="1" applyAlignment="1">
      <alignment horizontal="center" vertical="center"/>
    </xf>
    <xf numFmtId="164" fontId="5" fillId="6" borderId="15" xfId="1" applyNumberFormat="1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164" fontId="7" fillId="8" borderId="15" xfId="0" applyNumberFormat="1" applyFont="1" applyFill="1" applyBorder="1" applyAlignment="1">
      <alignment horizontal="center" vertical="center"/>
    </xf>
    <xf numFmtId="43" fontId="5" fillId="17" borderId="16" xfId="0" applyNumberFormat="1" applyFont="1" applyFill="1" applyBorder="1" applyAlignment="1">
      <alignment horizontal="center" vertical="center"/>
    </xf>
    <xf numFmtId="164" fontId="5" fillId="17" borderId="17" xfId="0" applyNumberFormat="1" applyFont="1" applyFill="1" applyBorder="1" applyAlignment="1">
      <alignment horizontal="center" vertical="center"/>
    </xf>
    <xf numFmtId="3" fontId="2" fillId="0" borderId="10" xfId="0" applyNumberFormat="1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0" fontId="2" fillId="9" borderId="8" xfId="0" applyNumberFormat="1" applyFont="1" applyFill="1" applyBorder="1" applyAlignment="1">
      <alignment horizontal="center" vertical="center"/>
    </xf>
    <xf numFmtId="164" fontId="5" fillId="7" borderId="8" xfId="0" applyNumberFormat="1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164" fontId="5" fillId="3" borderId="8" xfId="0" applyNumberFormat="1" applyFont="1" applyFill="1" applyBorder="1" applyAlignment="1">
      <alignment horizontal="center" vertical="center"/>
    </xf>
    <xf numFmtId="9" fontId="5" fillId="3" borderId="8" xfId="0" applyNumberFormat="1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Border="1" applyAlignment="1">
      <alignment horizontal="center" vertical="center"/>
    </xf>
    <xf numFmtId="164" fontId="5" fillId="24" borderId="1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2" fillId="15" borderId="1" xfId="0" applyNumberFormat="1" applyFont="1" applyFill="1" applyBorder="1" applyAlignment="1">
      <alignment horizontal="center" vertical="center"/>
    </xf>
    <xf numFmtId="164" fontId="7" fillId="15" borderId="1" xfId="0" applyNumberFormat="1" applyFont="1" applyFill="1" applyBorder="1" applyAlignment="1">
      <alignment horizontal="center" vertical="center"/>
    </xf>
    <xf numFmtId="164" fontId="7" fillId="16" borderId="1" xfId="0" applyNumberFormat="1" applyFont="1" applyFill="1" applyBorder="1" applyAlignment="1">
      <alignment horizontal="center" vertical="center"/>
    </xf>
    <xf numFmtId="164" fontId="2" fillId="16" borderId="1" xfId="0" applyNumberFormat="1" applyFont="1" applyFill="1" applyBorder="1" applyAlignment="1">
      <alignment horizontal="center" vertical="center"/>
    </xf>
    <xf numFmtId="164" fontId="5" fillId="14" borderId="1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164" fontId="3" fillId="14" borderId="1" xfId="0" applyNumberFormat="1" applyFont="1" applyFill="1" applyBorder="1" applyAlignment="1">
      <alignment horizontal="center" vertical="center"/>
    </xf>
    <xf numFmtId="164" fontId="3" fillId="14" borderId="1" xfId="1" applyNumberFormat="1" applyFont="1" applyFill="1" applyBorder="1" applyAlignment="1">
      <alignment horizontal="center" vertical="center"/>
    </xf>
    <xf numFmtId="164" fontId="4" fillId="6" borderId="1" xfId="1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/>
    <xf numFmtId="9" fontId="2" fillId="3" borderId="0" xfId="0" applyNumberFormat="1" applyFont="1" applyFill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164" fontId="11" fillId="8" borderId="1" xfId="0" applyNumberFormat="1" applyFont="1" applyFill="1" applyBorder="1"/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9" fontId="7" fillId="14" borderId="1" xfId="1" applyNumberFormat="1" applyFont="1" applyFill="1" applyBorder="1" applyAlignment="1">
      <alignment horizontal="center" vertical="center"/>
    </xf>
    <xf numFmtId="3" fontId="2" fillId="8" borderId="1" xfId="1" applyNumberFormat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9" fontId="2" fillId="0" borderId="0" xfId="2" applyFont="1" applyFill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64" fontId="1" fillId="0" borderId="1" xfId="1" applyNumberFormat="1" applyFont="1" applyFill="1" applyBorder="1"/>
    <xf numFmtId="9" fontId="5" fillId="18" borderId="1" xfId="0" applyNumberFormat="1" applyFont="1" applyFill="1" applyBorder="1" applyAlignment="1">
      <alignment horizontal="center" vertical="center"/>
    </xf>
    <xf numFmtId="9" fontId="2" fillId="14" borderId="1" xfId="1" applyNumberFormat="1" applyFont="1" applyFill="1" applyBorder="1" applyAlignment="1">
      <alignment horizontal="center" vertical="center"/>
    </xf>
    <xf numFmtId="9" fontId="2" fillId="14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164" fontId="5" fillId="23" borderId="0" xfId="0" applyNumberFormat="1" applyFont="1" applyFill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5" fillId="17" borderId="7" xfId="0" applyNumberFormat="1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4" fillId="24" borderId="9" xfId="0" applyFont="1" applyFill="1" applyBorder="1" applyAlignment="1">
      <alignment horizontal="center" vertical="center"/>
    </xf>
    <xf numFmtId="3" fontId="6" fillId="14" borderId="11" xfId="0" applyNumberFormat="1" applyFont="1" applyFill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164" fontId="5" fillId="6" borderId="11" xfId="0" applyNumberFormat="1" applyFont="1" applyFill="1" applyBorder="1" applyAlignment="1">
      <alignment horizontal="center" vertical="center"/>
    </xf>
    <xf numFmtId="164" fontId="5" fillId="6" borderId="11" xfId="1" applyNumberFormat="1" applyFont="1" applyFill="1" applyBorder="1" applyAlignment="1">
      <alignment horizontal="center" vertical="center"/>
    </xf>
    <xf numFmtId="43" fontId="5" fillId="17" borderId="18" xfId="0" applyNumberFormat="1" applyFont="1" applyFill="1" applyBorder="1" applyAlignment="1">
      <alignment horizontal="center" vertical="center"/>
    </xf>
    <xf numFmtId="43" fontId="5" fillId="6" borderId="11" xfId="0" applyNumberFormat="1" applyFont="1" applyFill="1" applyBorder="1" applyAlignment="1">
      <alignment horizontal="center" vertical="center"/>
    </xf>
    <xf numFmtId="166" fontId="4" fillId="19" borderId="11" xfId="0" applyNumberFormat="1" applyFont="1" applyFill="1" applyBorder="1" applyAlignment="1">
      <alignment horizontal="center" vertical="center"/>
    </xf>
    <xf numFmtId="166" fontId="5" fillId="6" borderId="1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/>
    <xf numFmtId="164" fontId="0" fillId="0" borderId="0" xfId="0" applyNumberFormat="1" applyFont="1" applyFill="1"/>
    <xf numFmtId="3" fontId="2" fillId="0" borderId="5" xfId="0" applyNumberFormat="1" applyFont="1" applyFill="1" applyBorder="1" applyAlignment="1">
      <alignment horizontal="center" vertical="center"/>
    </xf>
    <xf numFmtId="0" fontId="15" fillId="21" borderId="19" xfId="0" applyFont="1" applyFill="1" applyBorder="1" applyAlignment="1">
      <alignment horizontal="center" vertical="center"/>
    </xf>
    <xf numFmtId="0" fontId="0" fillId="22" borderId="19" xfId="0" applyFill="1" applyBorder="1" applyAlignment="1">
      <alignment horizontal="center" vertical="center"/>
    </xf>
    <xf numFmtId="0" fontId="0" fillId="22" borderId="2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22" borderId="21" xfId="0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43" fontId="2" fillId="8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0" fillId="22" borderId="17" xfId="1" applyNumberFormat="1" applyFont="1" applyFill="1" applyBorder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22" borderId="25" xfId="1" applyNumberFormat="1" applyFont="1" applyFill="1" applyBorder="1" applyAlignment="1">
      <alignment horizontal="center" vertical="center"/>
    </xf>
    <xf numFmtId="164" fontId="3" fillId="2" borderId="26" xfId="0" applyNumberFormat="1" applyFont="1" applyFill="1" applyBorder="1" applyAlignment="1">
      <alignment horizontal="center" vertical="center"/>
    </xf>
    <xf numFmtId="164" fontId="3" fillId="2" borderId="27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64" fontId="4" fillId="14" borderId="28" xfId="0" applyNumberFormat="1" applyFont="1" applyFill="1" applyBorder="1" applyAlignment="1">
      <alignment horizontal="center" vertical="center"/>
    </xf>
    <xf numFmtId="164" fontId="4" fillId="14" borderId="22" xfId="0" applyNumberFormat="1" applyFont="1" applyFill="1" applyBorder="1" applyAlignment="1">
      <alignment horizontal="center" vertical="center"/>
    </xf>
    <xf numFmtId="9" fontId="4" fillId="14" borderId="11" xfId="2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164" fontId="3" fillId="15" borderId="10" xfId="0" applyNumberFormat="1" applyFont="1" applyFill="1" applyBorder="1" applyAlignment="1">
      <alignment horizontal="center" vertical="center"/>
    </xf>
    <xf numFmtId="164" fontId="3" fillId="15" borderId="28" xfId="0" applyNumberFormat="1" applyFont="1" applyFill="1" applyBorder="1" applyAlignment="1">
      <alignment horizontal="center" vertical="center"/>
    </xf>
    <xf numFmtId="164" fontId="2" fillId="15" borderId="11" xfId="1" applyNumberFormat="1" applyFont="1" applyFill="1" applyBorder="1" applyAlignment="1">
      <alignment horizontal="center" vertical="center"/>
    </xf>
    <xf numFmtId="9" fontId="0" fillId="0" borderId="0" xfId="2" applyFont="1"/>
    <xf numFmtId="164" fontId="14" fillId="15" borderId="10" xfId="0" applyNumberFormat="1" applyFont="1" applyFill="1" applyBorder="1" applyAlignment="1">
      <alignment horizontal="center" vertical="center"/>
    </xf>
    <xf numFmtId="164" fontId="14" fillId="15" borderId="28" xfId="0" applyNumberFormat="1" applyFont="1" applyFill="1" applyBorder="1" applyAlignment="1">
      <alignment horizontal="center" vertical="center"/>
    </xf>
    <xf numFmtId="164" fontId="4" fillId="6" borderId="10" xfId="0" applyNumberFormat="1" applyFont="1" applyFill="1" applyBorder="1" applyAlignment="1">
      <alignment horizontal="center" vertical="center"/>
    </xf>
    <xf numFmtId="164" fontId="4" fillId="6" borderId="28" xfId="0" applyNumberFormat="1" applyFont="1" applyFill="1" applyBorder="1" applyAlignment="1">
      <alignment horizontal="center" vertical="center"/>
    </xf>
    <xf numFmtId="164" fontId="14" fillId="16" borderId="10" xfId="0" applyNumberFormat="1" applyFont="1" applyFill="1" applyBorder="1" applyAlignment="1">
      <alignment horizontal="center" vertical="center"/>
    </xf>
    <xf numFmtId="164" fontId="14" fillId="16" borderId="28" xfId="0" applyNumberFormat="1" applyFont="1" applyFill="1" applyBorder="1" applyAlignment="1">
      <alignment horizontal="center" vertical="center"/>
    </xf>
    <xf numFmtId="164" fontId="7" fillId="16" borderId="11" xfId="0" applyNumberFormat="1" applyFont="1" applyFill="1" applyBorder="1" applyAlignment="1">
      <alignment horizontal="center" vertical="center"/>
    </xf>
    <xf numFmtId="164" fontId="3" fillId="16" borderId="10" xfId="0" applyNumberFormat="1" applyFont="1" applyFill="1" applyBorder="1" applyAlignment="1">
      <alignment horizontal="center" vertical="center"/>
    </xf>
    <xf numFmtId="164" fontId="3" fillId="16" borderId="28" xfId="0" applyNumberFormat="1" applyFont="1" applyFill="1" applyBorder="1" applyAlignment="1">
      <alignment horizontal="center" vertical="center"/>
    </xf>
    <xf numFmtId="164" fontId="2" fillId="16" borderId="11" xfId="0" applyNumberFormat="1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9" fontId="5" fillId="14" borderId="1" xfId="2" applyFont="1" applyFill="1" applyBorder="1" applyAlignment="1">
      <alignment horizontal="center" vertical="center"/>
    </xf>
    <xf numFmtId="9" fontId="5" fillId="14" borderId="11" xfId="2" applyFont="1" applyFill="1" applyBorder="1" applyAlignment="1">
      <alignment horizontal="center" vertical="center"/>
    </xf>
    <xf numFmtId="164" fontId="5" fillId="14" borderId="10" xfId="0" applyNumberFormat="1" applyFont="1" applyFill="1" applyBorder="1" applyAlignment="1">
      <alignment horizontal="center" vertical="center"/>
    </xf>
    <xf numFmtId="164" fontId="5" fillId="14" borderId="28" xfId="0" applyNumberFormat="1" applyFont="1" applyFill="1" applyBorder="1" applyAlignment="1">
      <alignment horizontal="center" vertical="center"/>
    </xf>
    <xf numFmtId="164" fontId="5" fillId="14" borderId="11" xfId="0" applyNumberFormat="1" applyFont="1" applyFill="1" applyBorder="1" applyAlignment="1">
      <alignment horizontal="center" vertical="center"/>
    </xf>
    <xf numFmtId="164" fontId="2" fillId="16" borderId="10" xfId="0" applyNumberFormat="1" applyFont="1" applyFill="1" applyBorder="1" applyAlignment="1">
      <alignment horizontal="center" vertical="center"/>
    </xf>
    <xf numFmtId="164" fontId="2" fillId="16" borderId="28" xfId="0" applyNumberFormat="1" applyFont="1" applyFill="1" applyBorder="1" applyAlignment="1">
      <alignment horizontal="center" vertical="center"/>
    </xf>
    <xf numFmtId="164" fontId="5" fillId="6" borderId="10" xfId="0" applyNumberFormat="1" applyFont="1" applyFill="1" applyBorder="1" applyAlignment="1">
      <alignment horizontal="center" vertical="center"/>
    </xf>
    <xf numFmtId="164" fontId="5" fillId="6" borderId="28" xfId="0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0" xfId="1" applyNumberFormat="1" applyFont="1"/>
    <xf numFmtId="0" fontId="0" fillId="0" borderId="1" xfId="0" applyBorder="1"/>
    <xf numFmtId="0" fontId="0" fillId="0" borderId="0" xfId="0" applyBorder="1"/>
    <xf numFmtId="164" fontId="2" fillId="15" borderId="10" xfId="0" applyNumberFormat="1" applyFont="1" applyFill="1" applyBorder="1" applyAlignment="1">
      <alignment horizontal="center" vertical="center"/>
    </xf>
    <xf numFmtId="164" fontId="7" fillId="15" borderId="10" xfId="0" applyNumberFormat="1" applyFont="1" applyFill="1" applyBorder="1" applyAlignment="1">
      <alignment horizontal="center" vertical="center"/>
    </xf>
    <xf numFmtId="164" fontId="7" fillId="16" borderId="10" xfId="0" applyNumberFormat="1" applyFont="1" applyFill="1" applyBorder="1" applyAlignment="1">
      <alignment horizontal="center" vertical="center"/>
    </xf>
    <xf numFmtId="9" fontId="0" fillId="0" borderId="0" xfId="0" applyNumberFormat="1"/>
    <xf numFmtId="166" fontId="4" fillId="6" borderId="11" xfId="0" applyNumberFormat="1" applyFont="1" applyFill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6" fillId="26" borderId="30" xfId="0" applyFont="1" applyFill="1" applyBorder="1" applyAlignment="1">
      <alignment horizontal="center" vertical="center"/>
    </xf>
    <xf numFmtId="0" fontId="16" fillId="26" borderId="3" xfId="0" applyFont="1" applyFill="1" applyBorder="1" applyAlignment="1">
      <alignment horizontal="center" vertical="center"/>
    </xf>
    <xf numFmtId="0" fontId="17" fillId="27" borderId="31" xfId="0" applyFont="1" applyFill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164" fontId="3" fillId="5" borderId="6" xfId="0" applyNumberFormat="1" applyFont="1" applyFill="1" applyBorder="1" applyAlignment="1">
      <alignment horizontal="center" vertical="center"/>
    </xf>
    <xf numFmtId="0" fontId="5" fillId="25" borderId="0" xfId="0" applyFont="1" applyFill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9" fontId="5" fillId="19" borderId="4" xfId="0" applyNumberFormat="1" applyFont="1" applyFill="1" applyBorder="1" applyAlignment="1">
      <alignment horizontal="center" vertical="center"/>
    </xf>
    <xf numFmtId="164" fontId="3" fillId="5" borderId="24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0" fontId="4" fillId="19" borderId="10" xfId="0" applyNumberFormat="1" applyFont="1" applyFill="1" applyBorder="1" applyAlignment="1">
      <alignment horizontal="center" vertical="center"/>
    </xf>
    <xf numFmtId="164" fontId="5" fillId="19" borderId="32" xfId="0" applyNumberFormat="1" applyFont="1" applyFill="1" applyBorder="1" applyAlignment="1">
      <alignment horizontal="center" vertical="center"/>
    </xf>
    <xf numFmtId="164" fontId="2" fillId="19" borderId="33" xfId="0" applyNumberFormat="1" applyFont="1" applyFill="1" applyBorder="1" applyAlignment="1">
      <alignment horizontal="center" vertical="center"/>
    </xf>
    <xf numFmtId="0" fontId="2" fillId="23" borderId="0" xfId="0" applyFont="1" applyFill="1" applyBorder="1" applyAlignment="1">
      <alignment horizontal="center" vertical="center"/>
    </xf>
    <xf numFmtId="0" fontId="5" fillId="23" borderId="0" xfId="0" applyFont="1" applyFill="1" applyBorder="1" applyAlignment="1">
      <alignment horizontal="center" vertical="center"/>
    </xf>
    <xf numFmtId="164" fontId="2" fillId="23" borderId="0" xfId="0" applyNumberFormat="1" applyFont="1" applyFill="1" applyBorder="1" applyAlignment="1">
      <alignment horizontal="center" vertical="center"/>
    </xf>
    <xf numFmtId="43" fontId="2" fillId="23" borderId="0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/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9" fontId="2" fillId="0" borderId="0" xfId="2" applyFont="1" applyBorder="1" applyAlignment="1">
      <alignment horizontal="center" vertical="center"/>
    </xf>
    <xf numFmtId="164" fontId="5" fillId="23" borderId="0" xfId="0" applyNumberFormat="1" applyFont="1" applyFill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164" fontId="2" fillId="0" borderId="0" xfId="2" applyNumberFormat="1" applyFont="1" applyBorder="1" applyAlignment="1">
      <alignment horizontal="center" vertical="center"/>
    </xf>
    <xf numFmtId="164" fontId="0" fillId="0" borderId="0" xfId="0" applyNumberFormat="1" applyFont="1" applyFill="1" applyBorder="1"/>
    <xf numFmtId="9" fontId="2" fillId="0" borderId="0" xfId="2" applyFont="1" applyFill="1" applyBorder="1" applyAlignment="1">
      <alignment horizontal="center" vertical="center"/>
    </xf>
    <xf numFmtId="164" fontId="18" fillId="0" borderId="0" xfId="0" applyNumberFormat="1" applyFont="1" applyFill="1" applyBorder="1" applyAlignment="1"/>
    <xf numFmtId="164" fontId="19" fillId="0" borderId="0" xfId="0" applyNumberFormat="1" applyFont="1" applyFill="1" applyBorder="1" applyAlignment="1"/>
    <xf numFmtId="164" fontId="18" fillId="0" borderId="34" xfId="0" applyNumberFormat="1" applyFont="1" applyFill="1" applyBorder="1" applyAlignment="1"/>
    <xf numFmtId="164" fontId="0" fillId="0" borderId="1" xfId="1" applyNumberFormat="1" applyFont="1" applyBorder="1"/>
    <xf numFmtId="43" fontId="0" fillId="0" borderId="1" xfId="0" applyNumberFormat="1" applyBorder="1"/>
    <xf numFmtId="164" fontId="1" fillId="28" borderId="1" xfId="1" applyNumberFormat="1" applyFont="1" applyFill="1" applyBorder="1"/>
    <xf numFmtId="3" fontId="11" fillId="0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/>
    <xf numFmtId="164" fontId="20" fillId="6" borderId="1" xfId="0" applyNumberFormat="1" applyFont="1" applyFill="1" applyBorder="1" applyAlignment="1">
      <alignment horizontal="center" vertical="center"/>
    </xf>
    <xf numFmtId="164" fontId="20" fillId="6" borderId="1" xfId="1" applyNumberFormat="1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/>
    <xf numFmtId="43" fontId="0" fillId="0" borderId="8" xfId="0" applyNumberFormat="1" applyBorder="1"/>
    <xf numFmtId="164" fontId="1" fillId="28" borderId="8" xfId="1" applyNumberFormat="1" applyFont="1" applyFill="1" applyBorder="1"/>
    <xf numFmtId="0" fontId="0" fillId="29" borderId="0" xfId="0" applyFill="1"/>
    <xf numFmtId="0" fontId="22" fillId="29" borderId="0" xfId="0" applyFont="1" applyFill="1"/>
    <xf numFmtId="164" fontId="0" fillId="29" borderId="0" xfId="0" applyNumberFormat="1" applyFill="1"/>
    <xf numFmtId="164" fontId="22" fillId="29" borderId="0" xfId="0" applyNumberFormat="1" applyFont="1" applyFill="1"/>
    <xf numFmtId="0" fontId="22" fillId="29" borderId="0" xfId="0" applyFont="1" applyFill="1" applyAlignment="1"/>
    <xf numFmtId="0" fontId="8" fillId="0" borderId="0" xfId="0" applyFont="1"/>
    <xf numFmtId="0" fontId="8" fillId="0" borderId="0" xfId="0" applyFont="1" applyBorder="1"/>
    <xf numFmtId="164" fontId="2" fillId="5" borderId="14" xfId="0" applyNumberFormat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4" xfId="0" applyNumberFormat="1" applyFont="1" applyFill="1" applyBorder="1" applyAlignment="1">
      <alignment horizontal="center" vertical="center"/>
    </xf>
    <xf numFmtId="164" fontId="3" fillId="5" borderId="14" xfId="0" applyNumberFormat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/>
    </xf>
    <xf numFmtId="164" fontId="5" fillId="6" borderId="17" xfId="0" applyNumberFormat="1" applyFont="1" applyFill="1" applyBorder="1" applyAlignment="1">
      <alignment horizontal="center" vertical="center"/>
    </xf>
    <xf numFmtId="164" fontId="5" fillId="6" borderId="35" xfId="0" applyNumberFormat="1" applyFont="1" applyFill="1" applyBorder="1" applyAlignment="1">
      <alignment horizontal="center" vertical="center"/>
    </xf>
    <xf numFmtId="164" fontId="2" fillId="16" borderId="35" xfId="0" applyNumberFormat="1" applyFont="1" applyFill="1" applyBorder="1" applyAlignment="1">
      <alignment horizontal="center" vertical="center"/>
    </xf>
    <xf numFmtId="164" fontId="2" fillId="15" borderId="15" xfId="0" applyNumberFormat="1" applyFont="1" applyFill="1" applyBorder="1" applyAlignment="1">
      <alignment horizontal="center" vertical="center"/>
    </xf>
    <xf numFmtId="164" fontId="7" fillId="16" borderId="15" xfId="0" applyNumberFormat="1" applyFont="1" applyFill="1" applyBorder="1" applyAlignment="1">
      <alignment horizontal="center" vertical="center"/>
    </xf>
    <xf numFmtId="164" fontId="2" fillId="16" borderId="15" xfId="0" applyNumberFormat="1" applyFont="1" applyFill="1" applyBorder="1" applyAlignment="1">
      <alignment horizontal="center" vertical="center"/>
    </xf>
    <xf numFmtId="164" fontId="5" fillId="14" borderId="15" xfId="0" applyNumberFormat="1" applyFont="1" applyFill="1" applyBorder="1" applyAlignment="1">
      <alignment horizontal="center" vertical="center"/>
    </xf>
    <xf numFmtId="9" fontId="0" fillId="16" borderId="0" xfId="0" applyNumberFormat="1" applyFill="1" applyAlignment="1">
      <alignment horizontal="center"/>
    </xf>
    <xf numFmtId="0" fontId="5" fillId="24" borderId="13" xfId="0" applyFont="1" applyFill="1" applyBorder="1" applyAlignment="1">
      <alignment horizontal="center" vertical="center"/>
    </xf>
    <xf numFmtId="164" fontId="23" fillId="24" borderId="15" xfId="0" applyNumberFormat="1" applyFont="1" applyFill="1" applyBorder="1" applyAlignment="1">
      <alignment horizontal="center" vertical="center"/>
    </xf>
    <xf numFmtId="164" fontId="23" fillId="24" borderId="17" xfId="0" applyNumberFormat="1" applyFont="1" applyFill="1" applyBorder="1" applyAlignment="1">
      <alignment horizontal="center" vertical="center"/>
    </xf>
    <xf numFmtId="17" fontId="5" fillId="3" borderId="12" xfId="0" applyNumberFormat="1" applyFont="1" applyFill="1" applyBorder="1" applyAlignment="1">
      <alignment horizontal="center" vertical="center"/>
    </xf>
    <xf numFmtId="0" fontId="0" fillId="32" borderId="0" xfId="0" applyFill="1"/>
    <xf numFmtId="0" fontId="0" fillId="32" borderId="0" xfId="0" applyFill="1" applyBorder="1"/>
    <xf numFmtId="0" fontId="5" fillId="30" borderId="8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vertical="center" wrapText="1"/>
    </xf>
    <xf numFmtId="3" fontId="24" fillId="0" borderId="1" xfId="0" applyNumberFormat="1" applyFont="1" applyFill="1" applyBorder="1" applyAlignment="1">
      <alignment horizontal="right" vertical="center"/>
    </xf>
    <xf numFmtId="3" fontId="0" fillId="0" borderId="1" xfId="0" applyNumberFormat="1" applyBorder="1"/>
    <xf numFmtId="164" fontId="2" fillId="4" borderId="1" xfId="0" applyNumberFormat="1" applyFont="1" applyFill="1" applyBorder="1" applyAlignment="1">
      <alignment horizontal="center" vertical="center"/>
    </xf>
    <xf numFmtId="0" fontId="17" fillId="27" borderId="20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3" fontId="6" fillId="0" borderId="14" xfId="0" applyNumberFormat="1" applyFont="1" applyFill="1" applyBorder="1" applyAlignment="1">
      <alignment horizontal="center" vertical="center"/>
    </xf>
    <xf numFmtId="0" fontId="22" fillId="29" borderId="0" xfId="0" applyFont="1" applyFill="1" applyAlignment="1">
      <alignment horizontal="center"/>
    </xf>
    <xf numFmtId="0" fontId="0" fillId="0" borderId="0" xfId="0" applyFont="1"/>
    <xf numFmtId="3" fontId="0" fillId="0" borderId="1" xfId="0" applyNumberForma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/>
    </xf>
    <xf numFmtId="164" fontId="0" fillId="8" borderId="1" xfId="1" applyNumberFormat="1" applyFont="1" applyFill="1" applyBorder="1"/>
    <xf numFmtId="3" fontId="11" fillId="8" borderId="1" xfId="0" applyNumberFormat="1" applyFont="1" applyFill="1" applyBorder="1" applyAlignment="1">
      <alignment horizontal="center"/>
    </xf>
    <xf numFmtId="164" fontId="11" fillId="8" borderId="1" xfId="0" applyNumberFormat="1" applyFont="1" applyFill="1" applyBorder="1" applyAlignment="1"/>
    <xf numFmtId="164" fontId="2" fillId="8" borderId="1" xfId="0" applyNumberFormat="1" applyFont="1" applyFill="1" applyBorder="1" applyAlignment="1"/>
    <xf numFmtId="3" fontId="7" fillId="8" borderId="1" xfId="0" applyNumberFormat="1" applyFont="1" applyFill="1" applyBorder="1" applyAlignment="1">
      <alignment vertical="center"/>
    </xf>
    <xf numFmtId="164" fontId="2" fillId="8" borderId="1" xfId="1" applyNumberFormat="1" applyFont="1" applyFill="1" applyBorder="1" applyAlignment="1"/>
    <xf numFmtId="3" fontId="3" fillId="8" borderId="1" xfId="0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vertical="center"/>
    </xf>
    <xf numFmtId="164" fontId="3" fillId="8" borderId="1" xfId="0" applyNumberFormat="1" applyFont="1" applyFill="1" applyBorder="1" applyAlignment="1">
      <alignment horizontal="center" vertical="center"/>
    </xf>
    <xf numFmtId="3" fontId="6" fillId="8" borderId="14" xfId="0" applyNumberFormat="1" applyFon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/>
    </xf>
    <xf numFmtId="164" fontId="0" fillId="8" borderId="0" xfId="0" applyNumberFormat="1" applyFont="1" applyFill="1" applyBorder="1"/>
    <xf numFmtId="164" fontId="0" fillId="8" borderId="0" xfId="1" applyNumberFormat="1" applyFont="1" applyFill="1"/>
    <xf numFmtId="164" fontId="1" fillId="8" borderId="1" xfId="0" applyNumberFormat="1" applyFont="1" applyFill="1" applyBorder="1" applyAlignment="1"/>
    <xf numFmtId="164" fontId="10" fillId="8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/>
    <xf numFmtId="3" fontId="10" fillId="8" borderId="1" xfId="0" applyNumberFormat="1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164" fontId="10" fillId="8" borderId="1" xfId="0" applyNumberFormat="1" applyFont="1" applyFill="1" applyBorder="1" applyAlignment="1"/>
    <xf numFmtId="164" fontId="2" fillId="3" borderId="0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64" fontId="23" fillId="24" borderId="0" xfId="0" applyNumberFormat="1" applyFont="1" applyFill="1" applyBorder="1" applyAlignment="1">
      <alignment horizontal="center" vertical="center"/>
    </xf>
    <xf numFmtId="164" fontId="2" fillId="8" borderId="5" xfId="0" applyNumberFormat="1" applyFont="1" applyFill="1" applyBorder="1" applyAlignment="1">
      <alignment horizontal="center" vertical="center"/>
    </xf>
    <xf numFmtId="3" fontId="4" fillId="14" borderId="1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3" fontId="2" fillId="8" borderId="5" xfId="0" applyNumberFormat="1" applyFont="1" applyFill="1" applyBorder="1" applyAlignment="1">
      <alignment horizontal="center" vertical="center"/>
    </xf>
    <xf numFmtId="3" fontId="8" fillId="8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9" fontId="4" fillId="24" borderId="9" xfId="0" applyNumberFormat="1" applyFont="1" applyFill="1" applyBorder="1" applyAlignment="1">
      <alignment horizontal="center" vertical="center"/>
    </xf>
    <xf numFmtId="164" fontId="4" fillId="14" borderId="15" xfId="0" applyNumberFormat="1" applyFont="1" applyFill="1" applyBorder="1" applyAlignment="1">
      <alignment horizontal="center" vertical="center"/>
    </xf>
    <xf numFmtId="0" fontId="3" fillId="20" borderId="36" xfId="0" applyFont="1" applyFill="1" applyBorder="1" applyAlignment="1">
      <alignment horizontal="center" vertical="center"/>
    </xf>
    <xf numFmtId="0" fontId="3" fillId="20" borderId="37" xfId="0" applyFont="1" applyFill="1" applyBorder="1" applyAlignment="1">
      <alignment horizontal="center" vertical="center"/>
    </xf>
    <xf numFmtId="9" fontId="2" fillId="20" borderId="2" xfId="0" applyNumberFormat="1" applyFont="1" applyFill="1" applyBorder="1" applyAlignment="1">
      <alignment horizontal="center" vertical="center"/>
    </xf>
    <xf numFmtId="9" fontId="2" fillId="20" borderId="3" xfId="0" applyNumberFormat="1" applyFont="1" applyFill="1" applyBorder="1" applyAlignment="1">
      <alignment horizontal="center" vertical="center"/>
    </xf>
    <xf numFmtId="164" fontId="3" fillId="33" borderId="12" xfId="0" applyNumberFormat="1" applyFont="1" applyFill="1" applyBorder="1" applyAlignment="1">
      <alignment horizontal="center" vertical="center"/>
    </xf>
    <xf numFmtId="164" fontId="3" fillId="33" borderId="6" xfId="0" applyNumberFormat="1" applyFont="1" applyFill="1" applyBorder="1" applyAlignment="1">
      <alignment horizontal="center" vertical="center"/>
    </xf>
    <xf numFmtId="164" fontId="2" fillId="33" borderId="6" xfId="0" applyNumberFormat="1" applyFont="1" applyFill="1" applyBorder="1" applyAlignment="1">
      <alignment horizontal="center" vertical="center"/>
    </xf>
    <xf numFmtId="164" fontId="2" fillId="33" borderId="13" xfId="0" applyNumberFormat="1" applyFont="1" applyFill="1" applyBorder="1" applyAlignment="1">
      <alignment horizontal="center" vertical="center"/>
    </xf>
    <xf numFmtId="0" fontId="3" fillId="33" borderId="16" xfId="0" applyFont="1" applyFill="1" applyBorder="1" applyAlignment="1">
      <alignment horizontal="center" vertical="center"/>
    </xf>
    <xf numFmtId="0" fontId="3" fillId="33" borderId="7" xfId="0" applyFont="1" applyFill="1" applyBorder="1" applyAlignment="1">
      <alignment horizontal="center" vertical="center"/>
    </xf>
    <xf numFmtId="164" fontId="2" fillId="33" borderId="7" xfId="0" applyNumberFormat="1" applyFont="1" applyFill="1" applyBorder="1" applyAlignment="1">
      <alignment horizontal="center" vertical="center"/>
    </xf>
    <xf numFmtId="164" fontId="2" fillId="33" borderId="17" xfId="0" applyNumberFormat="1" applyFont="1" applyFill="1" applyBorder="1" applyAlignment="1">
      <alignment horizontal="center" vertical="center"/>
    </xf>
    <xf numFmtId="164" fontId="3" fillId="33" borderId="7" xfId="0" applyNumberFormat="1" applyFont="1" applyFill="1" applyBorder="1" applyAlignment="1">
      <alignment horizontal="center" vertical="center"/>
    </xf>
    <xf numFmtId="17" fontId="2" fillId="3" borderId="28" xfId="0" applyNumberFormat="1" applyFont="1" applyFill="1" applyBorder="1" applyAlignment="1">
      <alignment horizontal="center" vertical="center"/>
    </xf>
    <xf numFmtId="9" fontId="2" fillId="14" borderId="4" xfId="0" applyNumberFormat="1" applyFont="1" applyFill="1" applyBorder="1" applyAlignment="1">
      <alignment horizontal="center" vertical="center"/>
    </xf>
    <xf numFmtId="165" fontId="4" fillId="14" borderId="4" xfId="2" applyNumberFormat="1" applyFont="1" applyFill="1" applyBorder="1" applyAlignment="1">
      <alignment horizontal="center" vertical="center"/>
    </xf>
    <xf numFmtId="164" fontId="2" fillId="14" borderId="24" xfId="0" applyNumberFormat="1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164" fontId="3" fillId="5" borderId="38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9" fontId="2" fillId="4" borderId="6" xfId="0" applyNumberFormat="1" applyFont="1" applyFill="1" applyBorder="1" applyAlignment="1">
      <alignment horizontal="center" vertical="center"/>
    </xf>
    <xf numFmtId="165" fontId="2" fillId="4" borderId="6" xfId="0" applyNumberFormat="1" applyFont="1" applyFill="1" applyBorder="1" applyAlignment="1">
      <alignment horizontal="center" vertical="center"/>
    </xf>
    <xf numFmtId="10" fontId="4" fillId="19" borderId="13" xfId="0" applyNumberFormat="1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4" fillId="18" borderId="7" xfId="0" applyFont="1" applyFill="1" applyBorder="1" applyAlignment="1">
      <alignment horizontal="center" vertical="center"/>
    </xf>
    <xf numFmtId="164" fontId="5" fillId="19" borderId="39" xfId="0" applyNumberFormat="1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9" fontId="5" fillId="18" borderId="8" xfId="0" applyNumberFormat="1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30" borderId="6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164" fontId="5" fillId="7" borderId="6" xfId="0" applyNumberFormat="1" applyFont="1" applyFill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9" fontId="5" fillId="3" borderId="6" xfId="0" applyNumberFormat="1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64" fontId="2" fillId="5" borderId="7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165" fontId="2" fillId="4" borderId="40" xfId="0" applyNumberFormat="1" applyFont="1" applyFill="1" applyBorder="1" applyAlignment="1">
      <alignment horizontal="center" vertical="center"/>
    </xf>
    <xf numFmtId="9" fontId="5" fillId="18" borderId="33" xfId="0" applyNumberFormat="1" applyFont="1" applyFill="1" applyBorder="1" applyAlignment="1">
      <alignment horizontal="center" vertical="center"/>
    </xf>
    <xf numFmtId="0" fontId="5" fillId="12" borderId="40" xfId="0" applyFont="1" applyFill="1" applyBorder="1" applyAlignment="1">
      <alignment horizontal="center" vertical="center"/>
    </xf>
    <xf numFmtId="10" fontId="4" fillId="19" borderId="12" xfId="0" applyNumberFormat="1" applyFont="1" applyFill="1" applyBorder="1" applyAlignment="1">
      <alignment horizontal="center" vertical="center"/>
    </xf>
    <xf numFmtId="9" fontId="5" fillId="19" borderId="41" xfId="0" applyNumberFormat="1" applyFont="1" applyFill="1" applyBorder="1" applyAlignment="1">
      <alignment horizontal="center" vertical="center"/>
    </xf>
    <xf numFmtId="0" fontId="2" fillId="19" borderId="41" xfId="0" applyFont="1" applyFill="1" applyBorder="1" applyAlignment="1">
      <alignment horizontal="center" vertical="center"/>
    </xf>
    <xf numFmtId="164" fontId="2" fillId="19" borderId="39" xfId="0" applyNumberFormat="1" applyFont="1" applyFill="1" applyBorder="1" applyAlignment="1">
      <alignment horizontal="center" vertical="center"/>
    </xf>
    <xf numFmtId="3" fontId="5" fillId="34" borderId="11" xfId="0" applyNumberFormat="1" applyFont="1" applyFill="1" applyBorder="1" applyAlignment="1">
      <alignment horizontal="center" vertical="center"/>
    </xf>
    <xf numFmtId="165" fontId="5" fillId="14" borderId="4" xfId="2" applyNumberFormat="1" applyFont="1" applyFill="1" applyBorder="1" applyAlignment="1">
      <alignment horizontal="center" vertical="center"/>
    </xf>
    <xf numFmtId="3" fontId="6" fillId="0" borderId="35" xfId="0" applyNumberFormat="1" applyFont="1" applyBorder="1" applyAlignment="1">
      <alignment horizontal="center" vertical="center"/>
    </xf>
    <xf numFmtId="9" fontId="5" fillId="14" borderId="10" xfId="2" applyFont="1" applyFill="1" applyBorder="1" applyAlignment="1">
      <alignment horizontal="center" vertical="center"/>
    </xf>
    <xf numFmtId="3" fontId="6" fillId="8" borderId="35" xfId="0" applyNumberFormat="1" applyFont="1" applyFill="1" applyBorder="1" applyAlignment="1">
      <alignment horizontal="center" vertical="center"/>
    </xf>
    <xf numFmtId="3" fontId="5" fillId="34" borderId="1" xfId="0" applyNumberFormat="1" applyFont="1" applyFill="1" applyBorder="1" applyAlignment="1">
      <alignment horizontal="center" vertical="center"/>
    </xf>
    <xf numFmtId="165" fontId="6" fillId="14" borderId="1" xfId="0" applyNumberFormat="1" applyFont="1" applyFill="1" applyBorder="1" applyAlignment="1">
      <alignment horizontal="center" vertical="center"/>
    </xf>
    <xf numFmtId="164" fontId="5" fillId="6" borderId="35" xfId="1" applyNumberFormat="1" applyFont="1" applyFill="1" applyBorder="1" applyAlignment="1">
      <alignment horizontal="center" vertical="center"/>
    </xf>
    <xf numFmtId="9" fontId="5" fillId="14" borderId="35" xfId="0" applyNumberFormat="1" applyFont="1" applyFill="1" applyBorder="1" applyAlignment="1">
      <alignment horizontal="center" vertical="center"/>
    </xf>
    <xf numFmtId="9" fontId="4" fillId="14" borderId="10" xfId="2" applyFont="1" applyFill="1" applyBorder="1" applyAlignment="1">
      <alignment horizontal="center" vertical="center"/>
    </xf>
    <xf numFmtId="3" fontId="6" fillId="14" borderId="35" xfId="0" applyNumberFormat="1" applyFont="1" applyFill="1" applyBorder="1" applyAlignment="1">
      <alignment horizontal="center" vertical="center"/>
    </xf>
    <xf numFmtId="0" fontId="4" fillId="35" borderId="0" xfId="0" applyFont="1" applyFill="1" applyBorder="1" applyAlignment="1">
      <alignment horizontal="center" vertical="center"/>
    </xf>
    <xf numFmtId="9" fontId="4" fillId="35" borderId="0" xfId="0" applyNumberFormat="1" applyFont="1" applyFill="1" applyBorder="1" applyAlignment="1">
      <alignment horizontal="center" vertical="center"/>
    </xf>
    <xf numFmtId="0" fontId="4" fillId="35" borderId="0" xfId="0" applyFont="1" applyFill="1" applyAlignment="1">
      <alignment horizontal="center" vertical="center"/>
    </xf>
    <xf numFmtId="165" fontId="4" fillId="35" borderId="0" xfId="0" applyNumberFormat="1" applyFont="1" applyFill="1" applyAlignment="1">
      <alignment horizontal="center" vertical="center"/>
    </xf>
    <xf numFmtId="165" fontId="4" fillId="35" borderId="0" xfId="0" applyNumberFormat="1" applyFont="1" applyFill="1" applyBorder="1" applyAlignment="1">
      <alignment horizontal="center" vertical="center"/>
    </xf>
    <xf numFmtId="164" fontId="4" fillId="35" borderId="0" xfId="0" applyNumberFormat="1" applyFont="1" applyFill="1" applyBorder="1" applyAlignment="1">
      <alignment horizontal="center" vertical="center"/>
    </xf>
    <xf numFmtId="0" fontId="2" fillId="35" borderId="0" xfId="0" applyFont="1" applyFill="1" applyBorder="1" applyAlignment="1">
      <alignment horizontal="center" vertical="center"/>
    </xf>
    <xf numFmtId="168" fontId="2" fillId="3" borderId="0" xfId="0" applyNumberFormat="1" applyFont="1" applyFill="1" applyBorder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164" fontId="3" fillId="33" borderId="0" xfId="0" applyNumberFormat="1" applyFont="1" applyFill="1" applyAlignment="1">
      <alignment horizontal="center" vertical="center"/>
    </xf>
    <xf numFmtId="164" fontId="3" fillId="33" borderId="0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14" fillId="16" borderId="10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164" fontId="27" fillId="19" borderId="1" xfId="0" applyNumberFormat="1" applyFont="1" applyFill="1" applyBorder="1" applyAlignment="1">
      <alignment horizontal="center" vertical="center"/>
    </xf>
    <xf numFmtId="164" fontId="27" fillId="34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2" fillId="0" borderId="1" xfId="0" applyNumberFormat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164" fontId="3" fillId="0" borderId="1" xfId="0" applyNumberFormat="1" applyFont="1" applyBorder="1"/>
    <xf numFmtId="164" fontId="25" fillId="19" borderId="11" xfId="0" applyNumberFormat="1" applyFont="1" applyFill="1" applyBorder="1" applyAlignment="1">
      <alignment horizontal="center" vertical="center"/>
    </xf>
    <xf numFmtId="164" fontId="25" fillId="19" borderId="1" xfId="0" applyNumberFormat="1" applyFont="1" applyFill="1" applyBorder="1" applyAlignment="1">
      <alignment horizontal="center" vertical="center"/>
    </xf>
    <xf numFmtId="164" fontId="26" fillId="14" borderId="1" xfId="0" applyNumberFormat="1" applyFont="1" applyFill="1" applyBorder="1" applyAlignment="1">
      <alignment horizontal="center" vertical="center"/>
    </xf>
    <xf numFmtId="164" fontId="27" fillId="19" borderId="11" xfId="0" applyNumberFormat="1" applyFont="1" applyFill="1" applyBorder="1" applyAlignment="1">
      <alignment horizontal="center" vertical="center"/>
    </xf>
    <xf numFmtId="164" fontId="26" fillId="14" borderId="11" xfId="0" applyNumberFormat="1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168" fontId="5" fillId="22" borderId="0" xfId="0" applyNumberFormat="1" applyFont="1" applyFill="1" applyBorder="1" applyAlignment="1">
      <alignment horizontal="center" vertical="center"/>
    </xf>
    <xf numFmtId="164" fontId="0" fillId="8" borderId="1" xfId="0" applyNumberFormat="1" applyFont="1" applyFill="1" applyBorder="1"/>
    <xf numFmtId="0" fontId="17" fillId="8" borderId="31" xfId="0" applyFont="1" applyFill="1" applyBorder="1" applyAlignment="1">
      <alignment horizontal="center" vertical="center"/>
    </xf>
    <xf numFmtId="164" fontId="11" fillId="8" borderId="1" xfId="1" applyNumberFormat="1" applyFont="1" applyFill="1" applyBorder="1" applyAlignment="1"/>
    <xf numFmtId="164" fontId="2" fillId="0" borderId="1" xfId="1" applyNumberFormat="1" applyFont="1" applyFill="1" applyBorder="1" applyAlignment="1"/>
    <xf numFmtId="164" fontId="3" fillId="36" borderId="1" xfId="1" applyNumberFormat="1" applyFont="1" applyFill="1" applyBorder="1" applyAlignment="1">
      <alignment horizontal="center" vertical="center"/>
    </xf>
    <xf numFmtId="164" fontId="0" fillId="0" borderId="15" xfId="1" applyNumberFormat="1" applyFont="1" applyBorder="1"/>
    <xf numFmtId="164" fontId="0" fillId="0" borderId="0" xfId="0" applyNumberFormat="1" applyFill="1" applyBorder="1"/>
    <xf numFmtId="164" fontId="5" fillId="19" borderId="11" xfId="0" applyNumberFormat="1" applyFont="1" applyFill="1" applyBorder="1" applyAlignment="1">
      <alignment horizontal="center" vertical="center"/>
    </xf>
    <xf numFmtId="164" fontId="2" fillId="16" borderId="1" xfId="0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/>
    </xf>
    <xf numFmtId="3" fontId="3" fillId="36" borderId="1" xfId="0" applyNumberFormat="1" applyFont="1" applyFill="1" applyBorder="1" applyAlignment="1">
      <alignment horizontal="center" vertical="center"/>
    </xf>
    <xf numFmtId="164" fontId="28" fillId="0" borderId="1" xfId="0" applyNumberFormat="1" applyFont="1" applyFill="1" applyBorder="1" applyAlignment="1">
      <alignment horizontal="center" vertical="center"/>
    </xf>
    <xf numFmtId="164" fontId="1" fillId="0" borderId="1" xfId="1" applyNumberFormat="1" applyFont="1" applyBorder="1"/>
    <xf numFmtId="3" fontId="0" fillId="8" borderId="1" xfId="0" applyNumberFormat="1" applyFont="1" applyFill="1" applyBorder="1" applyAlignment="1">
      <alignment horizontal="center"/>
    </xf>
    <xf numFmtId="164" fontId="8" fillId="8" borderId="1" xfId="1" applyNumberFormat="1" applyFont="1" applyFill="1" applyBorder="1"/>
    <xf numFmtId="165" fontId="5" fillId="18" borderId="8" xfId="0" applyNumberFormat="1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168" fontId="2" fillId="8" borderId="0" xfId="0" applyNumberFormat="1" applyFont="1" applyFill="1" applyBorder="1" applyAlignment="1">
      <alignment horizontal="center" vertical="center"/>
    </xf>
    <xf numFmtId="9" fontId="2" fillId="8" borderId="0" xfId="0" applyNumberFormat="1" applyFont="1" applyFill="1" applyBorder="1" applyAlignment="1">
      <alignment horizontal="center" vertical="center"/>
    </xf>
    <xf numFmtId="0" fontId="30" fillId="37" borderId="26" xfId="0" applyFont="1" applyFill="1" applyBorder="1" applyAlignment="1">
      <alignment horizontal="center" vertical="center" wrapText="1"/>
    </xf>
    <xf numFmtId="0" fontId="3" fillId="38" borderId="42" xfId="0" applyFont="1" applyFill="1" applyBorder="1" applyAlignment="1">
      <alignment horizontal="center" vertical="center"/>
    </xf>
    <xf numFmtId="0" fontId="3" fillId="38" borderId="43" xfId="0" applyFont="1" applyFill="1" applyBorder="1" applyAlignment="1">
      <alignment horizontal="center" vertical="center"/>
    </xf>
    <xf numFmtId="164" fontId="31" fillId="39" borderId="44" xfId="1" applyNumberFormat="1" applyFont="1" applyFill="1" applyBorder="1" applyAlignment="1">
      <alignment horizontal="left" vertical="center" indent="1"/>
    </xf>
    <xf numFmtId="9" fontId="31" fillId="39" borderId="44" xfId="2" applyFont="1" applyFill="1" applyBorder="1" applyAlignment="1">
      <alignment horizontal="left" vertical="center" indent="1"/>
    </xf>
    <xf numFmtId="0" fontId="32" fillId="38" borderId="45" xfId="0" applyFont="1" applyFill="1" applyBorder="1" applyAlignment="1">
      <alignment horizontal="center" vertical="center"/>
    </xf>
    <xf numFmtId="0" fontId="32" fillId="38" borderId="46" xfId="0" applyFont="1" applyFill="1" applyBorder="1" applyAlignment="1">
      <alignment horizontal="center" vertical="center"/>
    </xf>
    <xf numFmtId="0" fontId="3" fillId="38" borderId="47" xfId="0" applyFont="1" applyFill="1" applyBorder="1" applyAlignment="1">
      <alignment horizontal="center" vertical="center"/>
    </xf>
    <xf numFmtId="0" fontId="3" fillId="38" borderId="48" xfId="0" applyFont="1" applyFill="1" applyBorder="1" applyAlignment="1">
      <alignment horizontal="center" vertical="center"/>
    </xf>
    <xf numFmtId="164" fontId="31" fillId="39" borderId="49" xfId="1" applyNumberFormat="1" applyFont="1" applyFill="1" applyBorder="1" applyAlignment="1">
      <alignment horizontal="left" vertical="center" indent="1"/>
    </xf>
    <xf numFmtId="0" fontId="32" fillId="38" borderId="50" xfId="0" applyFont="1" applyFill="1" applyBorder="1" applyAlignment="1">
      <alignment horizontal="center" vertical="center"/>
    </xf>
    <xf numFmtId="0" fontId="32" fillId="38" borderId="51" xfId="0" applyFont="1" applyFill="1" applyBorder="1" applyAlignment="1">
      <alignment horizontal="center" vertical="center"/>
    </xf>
    <xf numFmtId="0" fontId="3" fillId="38" borderId="26" xfId="0" applyFont="1" applyFill="1" applyBorder="1" applyAlignment="1">
      <alignment horizontal="center" vertical="center"/>
    </xf>
    <xf numFmtId="0" fontId="3" fillId="38" borderId="2" xfId="0" applyFont="1" applyFill="1" applyBorder="1" applyAlignment="1">
      <alignment horizontal="center" vertical="center"/>
    </xf>
    <xf numFmtId="164" fontId="31" fillId="39" borderId="0" xfId="1" applyNumberFormat="1" applyFont="1" applyFill="1" applyBorder="1" applyAlignment="1">
      <alignment horizontal="left" vertical="center" indent="1"/>
    </xf>
    <xf numFmtId="0" fontId="31" fillId="39" borderId="44" xfId="2" applyNumberFormat="1" applyFont="1" applyFill="1" applyBorder="1" applyAlignment="1">
      <alignment horizontal="left" vertical="center" indent="1"/>
    </xf>
    <xf numFmtId="9" fontId="31" fillId="39" borderId="44" xfId="2" applyNumberFormat="1" applyFont="1" applyFill="1" applyBorder="1" applyAlignment="1">
      <alignment horizontal="left" vertical="center" indent="1"/>
    </xf>
    <xf numFmtId="0" fontId="0" fillId="0" borderId="0" xfId="0" applyNumberFormat="1"/>
    <xf numFmtId="0" fontId="30" fillId="37" borderId="26" xfId="2" applyNumberFormat="1" applyFont="1" applyFill="1" applyBorder="1" applyAlignment="1">
      <alignment horizontal="center" vertical="center" wrapText="1"/>
    </xf>
    <xf numFmtId="0" fontId="3" fillId="38" borderId="43" xfId="0" applyNumberFormat="1" applyFont="1" applyFill="1" applyBorder="1" applyAlignment="1">
      <alignment horizontal="center" vertical="center"/>
    </xf>
    <xf numFmtId="0" fontId="32" fillId="38" borderId="46" xfId="0" applyNumberFormat="1" applyFont="1" applyFill="1" applyBorder="1" applyAlignment="1">
      <alignment horizontal="center" vertical="center"/>
    </xf>
    <xf numFmtId="0" fontId="3" fillId="38" borderId="48" xfId="0" applyNumberFormat="1" applyFont="1" applyFill="1" applyBorder="1" applyAlignment="1">
      <alignment horizontal="center" vertical="center"/>
    </xf>
    <xf numFmtId="0" fontId="32" fillId="38" borderId="51" xfId="0" applyNumberFormat="1" applyFont="1" applyFill="1" applyBorder="1" applyAlignment="1">
      <alignment horizontal="center" vertical="center"/>
    </xf>
    <xf numFmtId="0" fontId="3" fillId="38" borderId="2" xfId="0" applyNumberFormat="1" applyFont="1" applyFill="1" applyBorder="1" applyAlignment="1">
      <alignment horizontal="center" vertical="center"/>
    </xf>
    <xf numFmtId="43" fontId="5" fillId="3" borderId="0" xfId="0" applyNumberFormat="1" applyFont="1" applyFill="1" applyBorder="1" applyAlignment="1">
      <alignment horizontal="center" vertical="center"/>
    </xf>
    <xf numFmtId="0" fontId="2" fillId="36" borderId="16" xfId="0" applyFont="1" applyFill="1" applyBorder="1" applyAlignment="1">
      <alignment horizontal="center" vertical="center"/>
    </xf>
    <xf numFmtId="0" fontId="2" fillId="36" borderId="7" xfId="0" applyFont="1" applyFill="1" applyBorder="1" applyAlignment="1">
      <alignment horizontal="center" vertical="center"/>
    </xf>
    <xf numFmtId="164" fontId="2" fillId="36" borderId="7" xfId="0" applyNumberFormat="1" applyFont="1" applyFill="1" applyBorder="1" applyAlignment="1">
      <alignment horizontal="center" vertical="center"/>
    </xf>
    <xf numFmtId="0" fontId="2" fillId="36" borderId="7" xfId="0" applyNumberFormat="1" applyFont="1" applyFill="1" applyBorder="1" applyAlignment="1">
      <alignment horizontal="center" vertical="center"/>
    </xf>
    <xf numFmtId="0" fontId="2" fillId="36" borderId="7" xfId="0" applyFont="1" applyFill="1" applyBorder="1" applyAlignment="1">
      <alignment horizontal="center" vertical="center" wrapText="1"/>
    </xf>
    <xf numFmtId="164" fontId="2" fillId="31" borderId="7" xfId="0" applyNumberFormat="1" applyFont="1" applyFill="1" applyBorder="1" applyAlignment="1">
      <alignment horizontal="center" vertical="center"/>
    </xf>
    <xf numFmtId="0" fontId="2" fillId="31" borderId="7" xfId="0" applyFont="1" applyFill="1" applyBorder="1" applyAlignment="1">
      <alignment horizontal="center" vertical="center"/>
    </xf>
    <xf numFmtId="164" fontId="0" fillId="0" borderId="0" xfId="0" applyNumberFormat="1" applyFill="1"/>
    <xf numFmtId="164" fontId="2" fillId="4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22" fillId="0" borderId="0" xfId="0" applyFont="1"/>
    <xf numFmtId="164" fontId="6" fillId="0" borderId="35" xfId="0" applyNumberFormat="1" applyFont="1" applyBorder="1" applyAlignment="1">
      <alignment horizontal="center" vertical="center"/>
    </xf>
    <xf numFmtId="9" fontId="5" fillId="14" borderId="10" xfId="2" applyNumberFormat="1" applyFont="1" applyFill="1" applyBorder="1" applyAlignment="1">
      <alignment horizontal="center" vertical="center"/>
    </xf>
    <xf numFmtId="3" fontId="33" fillId="0" borderId="0" xfId="0" applyNumberFormat="1" applyFont="1" applyFill="1" applyBorder="1" applyAlignment="1"/>
    <xf numFmtId="3" fontId="0" fillId="0" borderId="0" xfId="1" applyNumberFormat="1" applyFont="1"/>
    <xf numFmtId="164" fontId="2" fillId="0" borderId="4" xfId="0" applyNumberFormat="1" applyFont="1" applyFill="1" applyBorder="1" applyAlignment="1">
      <alignment horizontal="center" vertical="center"/>
    </xf>
    <xf numFmtId="164" fontId="35" fillId="19" borderId="1" xfId="0" applyNumberFormat="1" applyFont="1" applyFill="1" applyBorder="1" applyAlignment="1">
      <alignment horizontal="center" vertical="center"/>
    </xf>
    <xf numFmtId="164" fontId="4" fillId="19" borderId="10" xfId="0" applyNumberFormat="1" applyFont="1" applyFill="1" applyBorder="1" applyAlignment="1">
      <alignment horizontal="left" vertical="center"/>
    </xf>
    <xf numFmtId="164" fontId="4" fillId="14" borderId="12" xfId="0" applyNumberFormat="1" applyFont="1" applyFill="1" applyBorder="1" applyAlignment="1">
      <alignment horizontal="center" vertical="center"/>
    </xf>
    <xf numFmtId="164" fontId="4" fillId="14" borderId="6" xfId="0" applyNumberFormat="1" applyFont="1" applyFill="1" applyBorder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164" fontId="2" fillId="15" borderId="14" xfId="0" applyNumberFormat="1" applyFont="1" applyFill="1" applyBorder="1" applyAlignment="1">
      <alignment horizontal="center" vertical="center"/>
    </xf>
    <xf numFmtId="164" fontId="7" fillId="15" borderId="14" xfId="0" applyNumberFormat="1" applyFont="1" applyFill="1" applyBorder="1" applyAlignment="1">
      <alignment horizontal="center" vertical="center"/>
    </xf>
    <xf numFmtId="164" fontId="7" fillId="15" borderId="15" xfId="0" applyNumberFormat="1" applyFont="1" applyFill="1" applyBorder="1" applyAlignment="1">
      <alignment horizontal="center" vertical="center"/>
    </xf>
    <xf numFmtId="164" fontId="4" fillId="14" borderId="14" xfId="0" applyNumberFormat="1" applyFont="1" applyFill="1" applyBorder="1" applyAlignment="1">
      <alignment horizontal="center" vertical="center"/>
    </xf>
    <xf numFmtId="164" fontId="7" fillId="16" borderId="14" xfId="0" applyNumberFormat="1" applyFont="1" applyFill="1" applyBorder="1" applyAlignment="1">
      <alignment horizontal="center" vertical="center"/>
    </xf>
    <xf numFmtId="164" fontId="2" fillId="16" borderId="14" xfId="0" applyNumberFormat="1" applyFont="1" applyFill="1" applyBorder="1" applyAlignment="1">
      <alignment horizontal="center" vertical="center"/>
    </xf>
    <xf numFmtId="164" fontId="5" fillId="14" borderId="14" xfId="0" applyNumberFormat="1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0" fontId="5" fillId="14" borderId="15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64" fontId="5" fillId="6" borderId="16" xfId="0" applyNumberFormat="1" applyFont="1" applyFill="1" applyBorder="1" applyAlignment="1">
      <alignment horizontal="center" vertical="center"/>
    </xf>
    <xf numFmtId="164" fontId="5" fillId="6" borderId="7" xfId="0" applyNumberFormat="1" applyFont="1" applyFill="1" applyBorder="1" applyAlignment="1">
      <alignment horizontal="center" vertical="center"/>
    </xf>
    <xf numFmtId="164" fontId="4" fillId="14" borderId="40" xfId="0" applyNumberFormat="1" applyFont="1" applyFill="1" applyBorder="1" applyAlignment="1">
      <alignment horizontal="center" vertical="center"/>
    </xf>
    <xf numFmtId="164" fontId="4" fillId="19" borderId="4" xfId="0" applyNumberFormat="1" applyFont="1" applyFill="1" applyBorder="1" applyAlignment="1">
      <alignment horizontal="center" vertical="center"/>
    </xf>
    <xf numFmtId="164" fontId="34" fillId="5" borderId="4" xfId="0" applyNumberFormat="1" applyFont="1" applyFill="1" applyBorder="1" applyAlignment="1">
      <alignment horizontal="center" vertical="center"/>
    </xf>
    <xf numFmtId="164" fontId="21" fillId="29" borderId="0" xfId="0" applyNumberFormat="1" applyFont="1" applyFill="1" applyBorder="1"/>
    <xf numFmtId="0" fontId="0" fillId="29" borderId="0" xfId="0" applyFill="1" applyBorder="1"/>
    <xf numFmtId="164" fontId="0" fillId="29" borderId="0" xfId="0" applyNumberFormat="1" applyFill="1" applyBorder="1"/>
    <xf numFmtId="0" fontId="21" fillId="29" borderId="0" xfId="0" applyFont="1" applyFill="1" applyBorder="1" applyAlignment="1">
      <alignment horizontal="center"/>
    </xf>
    <xf numFmtId="164" fontId="22" fillId="29" borderId="0" xfId="0" applyNumberFormat="1" applyFont="1" applyFill="1" applyBorder="1"/>
    <xf numFmtId="3" fontId="0" fillId="0" borderId="1" xfId="1" applyNumberFormat="1" applyFont="1" applyBorder="1"/>
    <xf numFmtId="0" fontId="4" fillId="14" borderId="28" xfId="0" applyFont="1" applyFill="1" applyBorder="1" applyAlignment="1">
      <alignment horizontal="center" vertical="center"/>
    </xf>
    <xf numFmtId="164" fontId="5" fillId="6" borderId="53" xfId="0" applyNumberFormat="1" applyFont="1" applyFill="1" applyBorder="1" applyAlignment="1">
      <alignment horizontal="center" vertical="center"/>
    </xf>
    <xf numFmtId="164" fontId="4" fillId="19" borderId="52" xfId="0" applyNumberFormat="1" applyFont="1" applyFill="1" applyBorder="1" applyAlignment="1">
      <alignment horizontal="center" vertical="center"/>
    </xf>
    <xf numFmtId="164" fontId="35" fillId="19" borderId="11" xfId="0" applyNumberFormat="1" applyFont="1" applyFill="1" applyBorder="1" applyAlignment="1">
      <alignment horizontal="center" vertical="center"/>
    </xf>
    <xf numFmtId="164" fontId="39" fillId="16" borderId="1" xfId="0" applyNumberFormat="1" applyFont="1" applyFill="1" applyBorder="1" applyAlignment="1">
      <alignment horizontal="center" vertical="center"/>
    </xf>
    <xf numFmtId="0" fontId="21" fillId="29" borderId="0" xfId="0" applyFont="1" applyFill="1" applyBorder="1"/>
    <xf numFmtId="9" fontId="5" fillId="6" borderId="1" xfId="0" applyNumberFormat="1" applyFont="1" applyFill="1" applyBorder="1" applyAlignment="1">
      <alignment horizontal="center" vertical="center"/>
    </xf>
    <xf numFmtId="3" fontId="1" fillId="0" borderId="0" xfId="1" applyNumberFormat="1" applyFont="1" applyFill="1" applyBorder="1"/>
    <xf numFmtId="3" fontId="1" fillId="0" borderId="1" xfId="1" applyNumberFormat="1" applyFont="1" applyFill="1" applyBorder="1"/>
    <xf numFmtId="3" fontId="11" fillId="0" borderId="1" xfId="0" applyNumberFormat="1" applyFont="1" applyFill="1" applyBorder="1" applyAlignment="1">
      <alignment horizontal="center"/>
    </xf>
    <xf numFmtId="164" fontId="11" fillId="0" borderId="1" xfId="1" applyNumberFormat="1" applyFont="1" applyFill="1" applyBorder="1" applyAlignment="1"/>
    <xf numFmtId="164" fontId="1" fillId="0" borderId="15" xfId="1" applyNumberFormat="1" applyFont="1" applyFill="1" applyBorder="1"/>
    <xf numFmtId="3" fontId="8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/>
    <xf numFmtId="3" fontId="0" fillId="0" borderId="0" xfId="0" applyNumberFormat="1" applyFont="1" applyFill="1" applyAlignment="1">
      <alignment horizontal="center"/>
    </xf>
    <xf numFmtId="164" fontId="0" fillId="0" borderId="15" xfId="1" applyNumberFormat="1" applyFont="1" applyFill="1" applyBorder="1"/>
    <xf numFmtId="164" fontId="2" fillId="0" borderId="1" xfId="0" applyNumberFormat="1" applyFont="1" applyFill="1" applyBorder="1" applyAlignment="1">
      <alignment vertical="top"/>
    </xf>
    <xf numFmtId="164" fontId="40" fillId="8" borderId="1" xfId="0" applyNumberFormat="1" applyFont="1" applyFill="1" applyBorder="1" applyAlignment="1"/>
    <xf numFmtId="165" fontId="2" fillId="16" borderId="10" xfId="2" applyNumberFormat="1" applyFont="1" applyFill="1" applyBorder="1" applyAlignment="1">
      <alignment horizontal="center" vertical="center"/>
    </xf>
    <xf numFmtId="3" fontId="41" fillId="0" borderId="1" xfId="0" applyNumberFormat="1" applyFont="1" applyFill="1" applyBorder="1" applyAlignment="1">
      <alignment horizontal="center" vertical="center"/>
    </xf>
    <xf numFmtId="169" fontId="2" fillId="0" borderId="1" xfId="0" applyNumberFormat="1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9" fontId="2" fillId="0" borderId="1" xfId="2" applyFont="1" applyFill="1" applyBorder="1" applyAlignment="1">
      <alignment horizontal="center" vertical="center"/>
    </xf>
    <xf numFmtId="164" fontId="7" fillId="16" borderId="1" xfId="1" applyNumberFormat="1" applyFont="1" applyFill="1" applyBorder="1" applyAlignment="1">
      <alignment horizontal="center" vertical="center"/>
    </xf>
    <xf numFmtId="164" fontId="38" fillId="16" borderId="1" xfId="1" applyNumberFormat="1" applyFont="1" applyFill="1" applyBorder="1" applyAlignment="1">
      <alignment horizontal="center" vertical="center"/>
    </xf>
    <xf numFmtId="164" fontId="2" fillId="16" borderId="1" xfId="1" applyNumberFormat="1" applyFont="1" applyFill="1" applyBorder="1" applyAlignment="1">
      <alignment horizontal="center" vertical="center"/>
    </xf>
    <xf numFmtId="0" fontId="15" fillId="21" borderId="54" xfId="0" applyFont="1" applyFill="1" applyBorder="1" applyAlignment="1">
      <alignment horizontal="center" vertical="center"/>
    </xf>
    <xf numFmtId="164" fontId="0" fillId="0" borderId="31" xfId="1" applyNumberFormat="1" applyFont="1" applyFill="1" applyBorder="1" applyAlignment="1">
      <alignment horizontal="center" vertical="center"/>
    </xf>
    <xf numFmtId="0" fontId="8" fillId="21" borderId="23" xfId="0" applyFont="1" applyFill="1" applyBorder="1" applyAlignment="1">
      <alignment horizontal="center" vertical="center"/>
    </xf>
    <xf numFmtId="164" fontId="0" fillId="22" borderId="34" xfId="1" applyNumberFormat="1" applyFont="1" applyFill="1" applyBorder="1" applyAlignment="1">
      <alignment horizontal="center" vertical="center"/>
    </xf>
    <xf numFmtId="164" fontId="0" fillId="6" borderId="0" xfId="0" applyNumberFormat="1" applyFill="1"/>
    <xf numFmtId="43" fontId="0" fillId="6" borderId="0" xfId="0" applyNumberFormat="1" applyFill="1"/>
    <xf numFmtId="164" fontId="0" fillId="22" borderId="54" xfId="1" applyNumberFormat="1" applyFont="1" applyFill="1" applyBorder="1" applyAlignment="1">
      <alignment horizontal="center" vertical="center"/>
    </xf>
    <xf numFmtId="164" fontId="0" fillId="22" borderId="13" xfId="1" applyNumberFormat="1" applyFont="1" applyFill="1" applyBorder="1" applyAlignment="1">
      <alignment horizontal="center" vertical="center"/>
    </xf>
    <xf numFmtId="164" fontId="0" fillId="22" borderId="31" xfId="1" applyNumberFormat="1" applyFont="1" applyFill="1" applyBorder="1" applyAlignment="1">
      <alignment horizontal="center" vertical="center"/>
    </xf>
    <xf numFmtId="164" fontId="0" fillId="0" borderId="54" xfId="1" applyNumberFormat="1" applyFont="1" applyFill="1" applyBorder="1" applyAlignment="1">
      <alignment horizontal="center" vertical="center"/>
    </xf>
    <xf numFmtId="164" fontId="0" fillId="0" borderId="13" xfId="1" applyNumberFormat="1" applyFont="1" applyFill="1" applyBorder="1" applyAlignment="1">
      <alignment horizontal="center" vertical="center"/>
    </xf>
    <xf numFmtId="164" fontId="0" fillId="22" borderId="24" xfId="1" applyNumberFormat="1" applyFont="1" applyFill="1" applyBorder="1" applyAlignment="1">
      <alignment horizontal="center" vertical="center"/>
    </xf>
    <xf numFmtId="164" fontId="0" fillId="22" borderId="0" xfId="1" applyNumberFormat="1" applyFont="1" applyFill="1" applyBorder="1" applyAlignment="1">
      <alignment horizontal="center" vertical="center"/>
    </xf>
    <xf numFmtId="164" fontId="8" fillId="22" borderId="22" xfId="1" applyNumberFormat="1" applyFont="1" applyFill="1" applyBorder="1" applyAlignment="1">
      <alignment horizontal="center" vertical="center"/>
    </xf>
    <xf numFmtId="164" fontId="42" fillId="0" borderId="1" xfId="0" applyNumberFormat="1" applyFont="1" applyFill="1" applyBorder="1" applyAlignment="1">
      <alignment vertical="top"/>
    </xf>
    <xf numFmtId="0" fontId="2" fillId="0" borderId="55" xfId="0" applyFont="1" applyBorder="1" applyAlignment="1">
      <alignment horizontal="center" vertical="center"/>
    </xf>
    <xf numFmtId="0" fontId="0" fillId="0" borderId="0" xfId="0" applyNumberFormat="1" applyFont="1" applyFill="1" applyAlignment="1"/>
    <xf numFmtId="0" fontId="0" fillId="0" borderId="0" xfId="0" applyFont="1" applyFill="1" applyAlignment="1"/>
    <xf numFmtId="3" fontId="41" fillId="8" borderId="1" xfId="0" applyNumberFormat="1" applyFont="1" applyFill="1" applyBorder="1" applyAlignment="1">
      <alignment horizontal="center" vertical="center"/>
    </xf>
    <xf numFmtId="164" fontId="41" fillId="8" borderId="1" xfId="1" applyNumberFormat="1" applyFont="1" applyFill="1" applyBorder="1" applyAlignment="1">
      <alignment horizontal="center" vertical="center"/>
    </xf>
    <xf numFmtId="3" fontId="42" fillId="8" borderId="1" xfId="0" applyNumberFormat="1" applyFont="1" applyFill="1" applyBorder="1" applyAlignment="1">
      <alignment horizontal="center" vertical="center"/>
    </xf>
    <xf numFmtId="164" fontId="42" fillId="0" borderId="1" xfId="1" applyNumberFormat="1" applyFont="1" applyFill="1" applyBorder="1" applyAlignment="1">
      <alignment horizontal="center" vertical="center"/>
    </xf>
    <xf numFmtId="164" fontId="42" fillId="8" borderId="1" xfId="1" applyNumberFormat="1" applyFont="1" applyFill="1" applyBorder="1" applyAlignment="1">
      <alignment horizontal="center" vertical="center"/>
    </xf>
    <xf numFmtId="164" fontId="42" fillId="0" borderId="0" xfId="0" applyNumberFormat="1" applyFont="1"/>
    <xf numFmtId="164" fontId="0" fillId="0" borderId="0" xfId="0" applyNumberFormat="1" applyFont="1"/>
    <xf numFmtId="164" fontId="2" fillId="0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0" fontId="0" fillId="0" borderId="0" xfId="0"/>
    <xf numFmtId="164" fontId="0" fillId="0" borderId="0" xfId="0" applyNumberFormat="1"/>
    <xf numFmtId="3" fontId="6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/>
    <xf numFmtId="164" fontId="11" fillId="0" borderId="1" xfId="0" applyNumberFormat="1" applyFont="1" applyFill="1" applyBorder="1" applyAlignment="1"/>
    <xf numFmtId="0" fontId="2" fillId="16" borderId="10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164" fontId="5" fillId="24" borderId="15" xfId="0" applyNumberFormat="1" applyFont="1" applyFill="1" applyBorder="1" applyAlignment="1">
      <alignment horizontal="center" vertical="center"/>
    </xf>
    <xf numFmtId="164" fontId="7" fillId="16" borderId="1" xfId="0" applyNumberFormat="1" applyFont="1" applyFill="1" applyBorder="1" applyAlignment="1">
      <alignment horizontal="center" vertical="center"/>
    </xf>
    <xf numFmtId="164" fontId="2" fillId="16" borderId="1" xfId="0" applyNumberFormat="1" applyFont="1" applyFill="1" applyBorder="1" applyAlignment="1">
      <alignment horizontal="center" vertical="center"/>
    </xf>
    <xf numFmtId="164" fontId="2" fillId="16" borderId="10" xfId="0" applyNumberFormat="1" applyFont="1" applyFill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Font="1" applyFill="1" applyBorder="1" applyAlignment="1"/>
    <xf numFmtId="164" fontId="2" fillId="16" borderId="15" xfId="0" applyNumberFormat="1" applyFont="1" applyFill="1" applyBorder="1" applyAlignment="1">
      <alignment horizontal="center" vertical="center"/>
    </xf>
    <xf numFmtId="0" fontId="0" fillId="32" borderId="0" xfId="0" applyFill="1" applyBorder="1"/>
    <xf numFmtId="3" fontId="6" fillId="0" borderId="35" xfId="0" applyNumberFormat="1" applyFont="1" applyBorder="1" applyAlignment="1">
      <alignment horizontal="center" vertical="center"/>
    </xf>
    <xf numFmtId="164" fontId="5" fillId="19" borderId="11" xfId="0" applyNumberFormat="1" applyFont="1" applyFill="1" applyBorder="1" applyAlignment="1">
      <alignment horizontal="center" vertical="center"/>
    </xf>
    <xf numFmtId="0" fontId="0" fillId="0" borderId="0" xfId="0" applyNumberFormat="1"/>
    <xf numFmtId="3" fontId="4" fillId="0" borderId="1" xfId="0" applyNumberFormat="1" applyFont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2" fillId="16" borderId="14" xfId="0" applyNumberFormat="1" applyFont="1" applyFill="1" applyBorder="1" applyAlignment="1">
      <alignment horizontal="center" vertical="center"/>
    </xf>
    <xf numFmtId="164" fontId="42" fillId="0" borderId="1" xfId="0" applyNumberFormat="1" applyFont="1" applyFill="1" applyBorder="1" applyAlignment="1">
      <alignment vertical="top"/>
    </xf>
    <xf numFmtId="0" fontId="2" fillId="0" borderId="55" xfId="0" applyFont="1" applyBorder="1" applyAlignment="1">
      <alignment horizontal="center" vertical="center"/>
    </xf>
    <xf numFmtId="0" fontId="0" fillId="0" borderId="0" xfId="0" applyNumberFormat="1" applyFont="1" applyFill="1" applyAlignment="1"/>
    <xf numFmtId="0" fontId="0" fillId="0" borderId="0" xfId="0" applyFont="1" applyFill="1" applyAlignment="1"/>
    <xf numFmtId="165" fontId="0" fillId="0" borderId="0" xfId="0" applyNumberFormat="1"/>
    <xf numFmtId="17" fontId="0" fillId="0" borderId="0" xfId="0" applyNumberFormat="1"/>
    <xf numFmtId="164" fontId="3" fillId="0" borderId="4" xfId="0" applyNumberFormat="1" applyFont="1" applyFill="1" applyBorder="1" applyAlignment="1">
      <alignment horizontal="center" vertical="center"/>
    </xf>
    <xf numFmtId="3" fontId="3" fillId="0" borderId="0" xfId="0" applyNumberFormat="1" applyFont="1"/>
    <xf numFmtId="164" fontId="2" fillId="8" borderId="0" xfId="0" applyNumberFormat="1" applyFont="1" applyFill="1" applyBorder="1" applyAlignment="1">
      <alignment horizontal="center" vertical="center"/>
    </xf>
    <xf numFmtId="9" fontId="4" fillId="14" borderId="1" xfId="0" applyNumberFormat="1" applyFont="1" applyFill="1" applyBorder="1" applyAlignment="1">
      <alignment horizontal="center" vertical="center"/>
    </xf>
    <xf numFmtId="164" fontId="2" fillId="36" borderId="1" xfId="0" applyNumberFormat="1" applyFont="1" applyFill="1" applyBorder="1" applyAlignment="1">
      <alignment horizontal="center" vertical="center"/>
    </xf>
    <xf numFmtId="3" fontId="0" fillId="0" borderId="1" xfId="0" applyNumberFormat="1" applyFill="1" applyBorder="1"/>
    <xf numFmtId="3" fontId="0" fillId="0" borderId="1" xfId="1" applyNumberFormat="1" applyFont="1" applyFill="1" applyBorder="1"/>
    <xf numFmtId="0" fontId="0" fillId="0" borderId="0" xfId="0" applyFont="1" applyAlignment="1"/>
    <xf numFmtId="164" fontId="0" fillId="0" borderId="0" xfId="0" applyNumberFormat="1" applyFont="1" applyAlignment="1"/>
    <xf numFmtId="3" fontId="0" fillId="0" borderId="0" xfId="1" applyNumberFormat="1" applyFont="1" applyFill="1" applyBorder="1"/>
    <xf numFmtId="164" fontId="0" fillId="0" borderId="55" xfId="1" applyNumberFormat="1" applyFont="1" applyBorder="1"/>
    <xf numFmtId="164" fontId="0" fillId="0" borderId="5" xfId="1" applyNumberFormat="1" applyFont="1" applyBorder="1"/>
    <xf numFmtId="3" fontId="0" fillId="0" borderId="1" xfId="0" applyNumberFormat="1" applyBorder="1" applyAlignment="1">
      <alignment horizontal="right"/>
    </xf>
    <xf numFmtId="3" fontId="0" fillId="0" borderId="1" xfId="0" applyNumberFormat="1" applyFont="1" applyFill="1" applyBorder="1" applyAlignment="1">
      <alignment horizontal="right" vertical="top"/>
    </xf>
    <xf numFmtId="3" fontId="0" fillId="0" borderId="0" xfId="0" applyNumberFormat="1" applyFont="1" applyAlignment="1">
      <alignment horizontal="right"/>
    </xf>
    <xf numFmtId="3" fontId="0" fillId="0" borderId="1" xfId="0" applyNumberFormat="1" applyFill="1" applyBorder="1" applyAlignment="1">
      <alignment horizontal="right" vertical="top"/>
    </xf>
    <xf numFmtId="3" fontId="0" fillId="0" borderId="0" xfId="0" applyNumberFormat="1" applyAlignment="1">
      <alignment horizontal="right"/>
    </xf>
    <xf numFmtId="3" fontId="0" fillId="0" borderId="1" xfId="0" applyNumberFormat="1" applyFont="1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3" fontId="0" fillId="0" borderId="1" xfId="0" applyNumberFormat="1" applyFont="1" applyFill="1" applyBorder="1" applyAlignment="1">
      <alignment horizontal="right"/>
    </xf>
    <xf numFmtId="3" fontId="0" fillId="0" borderId="0" xfId="0" applyNumberFormat="1" applyFont="1"/>
    <xf numFmtId="9" fontId="2" fillId="16" borderId="10" xfId="0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/>
    <xf numFmtId="164" fontId="0" fillId="0" borderId="0" xfId="0" applyNumberFormat="1" applyAlignment="1">
      <alignment horizontal="right"/>
    </xf>
    <xf numFmtId="3" fontId="1" fillId="0" borderId="0" xfId="1" applyNumberFormat="1" applyFont="1" applyFill="1" applyBorder="1" applyAlignment="1"/>
    <xf numFmtId="164" fontId="0" fillId="0" borderId="0" xfId="0" applyNumberFormat="1" applyFont="1" applyFill="1" applyAlignment="1"/>
    <xf numFmtId="3" fontId="8" fillId="0" borderId="0" xfId="0" applyNumberFormat="1" applyFont="1"/>
    <xf numFmtId="165" fontId="5" fillId="14" borderId="1" xfId="0" applyNumberFormat="1" applyFont="1" applyFill="1" applyBorder="1" applyAlignment="1">
      <alignment horizontal="center" vertical="center"/>
    </xf>
    <xf numFmtId="0" fontId="2" fillId="16" borderId="28" xfId="0" applyFont="1" applyFill="1" applyBorder="1" applyAlignment="1">
      <alignment horizontal="center" vertical="center"/>
    </xf>
    <xf numFmtId="164" fontId="8" fillId="0" borderId="0" xfId="0" applyNumberFormat="1" applyFont="1" applyAlignment="1"/>
    <xf numFmtId="164" fontId="3" fillId="0" borderId="1" xfId="1" applyNumberFormat="1" applyFont="1" applyFill="1" applyBorder="1" applyAlignment="1"/>
    <xf numFmtId="164" fontId="8" fillId="0" borderId="0" xfId="0" applyNumberFormat="1" applyFont="1"/>
    <xf numFmtId="165" fontId="2" fillId="14" borderId="4" xfId="0" applyNumberFormat="1" applyFont="1" applyFill="1" applyBorder="1" applyAlignment="1">
      <alignment horizontal="center" vertical="center"/>
    </xf>
    <xf numFmtId="164" fontId="40" fillId="0" borderId="1" xfId="0" applyNumberFormat="1" applyFont="1" applyFill="1" applyBorder="1" applyAlignment="1"/>
    <xf numFmtId="164" fontId="8" fillId="0" borderId="1" xfId="1" applyNumberFormat="1" applyFont="1" applyFill="1" applyBorder="1"/>
    <xf numFmtId="3" fontId="0" fillId="16" borderId="0" xfId="0" applyNumberFormat="1" applyFill="1"/>
    <xf numFmtId="3" fontId="2" fillId="16" borderId="1" xfId="0" applyNumberFormat="1" applyFont="1" applyFill="1" applyBorder="1" applyAlignment="1">
      <alignment horizontal="center" vertical="center"/>
    </xf>
    <xf numFmtId="164" fontId="43" fillId="0" borderId="0" xfId="0" applyNumberFormat="1" applyFont="1"/>
    <xf numFmtId="3" fontId="43" fillId="0" borderId="0" xfId="0" applyNumberFormat="1" applyFont="1"/>
    <xf numFmtId="164" fontId="43" fillId="0" borderId="1" xfId="0" applyNumberFormat="1" applyFont="1" applyFill="1" applyBorder="1" applyAlignment="1">
      <alignment horizontal="center" vertical="center"/>
    </xf>
    <xf numFmtId="164" fontId="43" fillId="16" borderId="4" xfId="0" applyNumberFormat="1" applyFont="1" applyFill="1" applyBorder="1" applyAlignment="1">
      <alignment horizontal="center" vertical="center"/>
    </xf>
    <xf numFmtId="3" fontId="43" fillId="0" borderId="1" xfId="0" applyNumberFormat="1" applyFont="1" applyFill="1" applyBorder="1" applyAlignment="1">
      <alignment horizontal="center" vertical="center"/>
    </xf>
    <xf numFmtId="164" fontId="43" fillId="16" borderId="1" xfId="0" applyNumberFormat="1" applyFont="1" applyFill="1" applyBorder="1" applyAlignment="1">
      <alignment horizontal="center" vertical="center"/>
    </xf>
    <xf numFmtId="3" fontId="44" fillId="0" borderId="1" xfId="0" applyNumberFormat="1" applyFont="1" applyBorder="1" applyAlignment="1">
      <alignment horizontal="center" vertical="center"/>
    </xf>
    <xf numFmtId="164" fontId="43" fillId="0" borderId="15" xfId="0" applyNumberFormat="1" applyFont="1" applyBorder="1" applyAlignment="1">
      <alignment horizontal="center" vertical="center"/>
    </xf>
    <xf numFmtId="164" fontId="43" fillId="0" borderId="4" xfId="0" applyNumberFormat="1" applyFont="1" applyFill="1" applyBorder="1" applyAlignment="1">
      <alignment horizontal="center" vertical="center"/>
    </xf>
    <xf numFmtId="3" fontId="43" fillId="0" borderId="5" xfId="0" applyNumberFormat="1" applyFont="1" applyFill="1" applyBorder="1" applyAlignment="1">
      <alignment horizontal="center" vertical="center"/>
    </xf>
    <xf numFmtId="164" fontId="43" fillId="0" borderId="15" xfId="0" applyNumberFormat="1" applyFont="1" applyFill="1" applyBorder="1" applyAlignment="1">
      <alignment horizontal="center" vertical="center"/>
    </xf>
    <xf numFmtId="3" fontId="43" fillId="0" borderId="0" xfId="0" applyNumberFormat="1" applyFont="1" applyFill="1" applyBorder="1" applyAlignment="1">
      <alignment horizontal="center" vertical="center"/>
    </xf>
    <xf numFmtId="164" fontId="43" fillId="0" borderId="0" xfId="0" applyNumberFormat="1" applyFont="1" applyFill="1"/>
    <xf numFmtId="164" fontId="0" fillId="16" borderId="1" xfId="1" applyNumberFormat="1" applyFont="1" applyFill="1" applyBorder="1"/>
    <xf numFmtId="3" fontId="43" fillId="16" borderId="0" xfId="0" applyNumberFormat="1" applyFont="1" applyFill="1"/>
    <xf numFmtId="3" fontId="0" fillId="16" borderId="1" xfId="0" applyNumberFormat="1" applyFont="1" applyFill="1" applyBorder="1" applyAlignment="1">
      <alignment horizontal="right" vertical="top"/>
    </xf>
    <xf numFmtId="164" fontId="11" fillId="16" borderId="1" xfId="0" applyNumberFormat="1" applyFont="1" applyFill="1" applyBorder="1" applyAlignment="1">
      <alignment horizontal="center" vertical="center"/>
    </xf>
    <xf numFmtId="164" fontId="11" fillId="16" borderId="4" xfId="0" applyNumberFormat="1" applyFont="1" applyFill="1" applyBorder="1" applyAlignment="1">
      <alignment horizontal="center" vertical="center"/>
    </xf>
    <xf numFmtId="164" fontId="45" fillId="16" borderId="0" xfId="0" applyNumberFormat="1" applyFont="1" applyFill="1" applyAlignment="1"/>
    <xf numFmtId="164" fontId="45" fillId="16" borderId="0" xfId="1" applyNumberFormat="1" applyFont="1" applyFill="1"/>
    <xf numFmtId="3" fontId="0" fillId="5" borderId="1" xfId="0" applyNumberFormat="1" applyFont="1" applyFill="1" applyBorder="1" applyAlignment="1">
      <alignment horizontal="right"/>
    </xf>
    <xf numFmtId="3" fontId="0" fillId="5" borderId="0" xfId="0" applyNumberFormat="1" applyFill="1" applyAlignment="1">
      <alignment horizontal="right"/>
    </xf>
    <xf numFmtId="3" fontId="0" fillId="5" borderId="1" xfId="0" applyNumberFormat="1" applyFont="1" applyFill="1" applyBorder="1" applyAlignment="1">
      <alignment horizontal="right" vertical="top"/>
    </xf>
    <xf numFmtId="164" fontId="1" fillId="5" borderId="1" xfId="1" applyNumberFormat="1" applyFont="1" applyFill="1" applyBorder="1"/>
    <xf numFmtId="3" fontId="0" fillId="5" borderId="0" xfId="0" applyNumberFormat="1" applyFont="1" applyFill="1"/>
    <xf numFmtId="164" fontId="0" fillId="5" borderId="0" xfId="0" applyNumberFormat="1" applyFont="1" applyFill="1" applyAlignment="1"/>
    <xf numFmtId="164" fontId="8" fillId="5" borderId="0" xfId="0" applyNumberFormat="1" applyFont="1" applyFill="1" applyAlignment="1"/>
    <xf numFmtId="164" fontId="0" fillId="5" borderId="1" xfId="1" applyNumberFormat="1" applyFont="1" applyFill="1" applyBorder="1"/>
    <xf numFmtId="3" fontId="0" fillId="0" borderId="0" xfId="0" applyNumberFormat="1" applyFill="1"/>
    <xf numFmtId="164" fontId="42" fillId="0" borderId="1" xfId="0" applyNumberFormat="1" applyFont="1" applyFill="1" applyBorder="1" applyAlignment="1">
      <alignment horizontal="center" vertical="center"/>
    </xf>
    <xf numFmtId="164" fontId="1" fillId="0" borderId="1" xfId="1" applyNumberFormat="1" applyFont="1" applyFill="1" applyBorder="1" applyAlignment="1"/>
  </cellXfs>
  <cellStyles count="4">
    <cellStyle name="Comma" xfId="1" builtinId="3"/>
    <cellStyle name="Comma 10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revisionHeaders" Target="revisions/revisionHeaders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IFPSP01101\UnileverPlanners$\Users\Raqib.inayat\Desktop\Desktop%20Work\YEAR%202018\April%20Budgets\UL%20Budget%20Sheet%20-%20April%202018%20Brands%20ML%20N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 "/>
      <sheetName val="UPFL"/>
      <sheetName val="Sheet2"/>
    </sheetNames>
    <sheetDataSet>
      <sheetData sheetId="0" refreshError="1">
        <row r="2">
          <cell r="E2" t="str">
            <v>Ponds WB cream</v>
          </cell>
          <cell r="F2" t="str">
            <v>PONDS FW</v>
          </cell>
          <cell r="G2" t="str">
            <v>FAL Fizza</v>
          </cell>
          <cell r="I2" t="str">
            <v>FAL BB</v>
          </cell>
          <cell r="J2" t="str">
            <v>FAL FW</v>
          </cell>
          <cell r="K2" t="str">
            <v>Lux Chanel Price Flasher</v>
          </cell>
          <cell r="L2" t="str">
            <v>LB Bars CP</v>
          </cell>
          <cell r="M2" t="str">
            <v>Lux BW</v>
          </cell>
          <cell r="N2" t="str">
            <v>Lipton  YL</v>
          </cell>
          <cell r="O2" t="str">
            <v>Lipton  GT</v>
          </cell>
          <cell r="P2" t="str">
            <v>BBS</v>
          </cell>
          <cell r="Q2" t="str">
            <v>Wall's</v>
          </cell>
          <cell r="U2" t="str">
            <v>Local Impulse</v>
          </cell>
          <cell r="V2" t="str">
            <v>Clear</v>
          </cell>
          <cell r="Z2" t="str">
            <v>LBS - USLP</v>
          </cell>
          <cell r="AA2" t="str">
            <v>Dove Shampoo</v>
          </cell>
          <cell r="AB2" t="str">
            <v>Sunlight</v>
          </cell>
          <cell r="AD2" t="str">
            <v>COMFORT</v>
          </cell>
          <cell r="AF2" t="str">
            <v>Domex</v>
          </cell>
          <cell r="AG2" t="str">
            <v>BBM Core</v>
          </cell>
        </row>
        <row r="31">
          <cell r="A31" t="str">
            <v>Geo News</v>
          </cell>
        </row>
        <row r="32">
          <cell r="A32" t="str">
            <v>Express News</v>
          </cell>
        </row>
        <row r="33">
          <cell r="A33" t="str">
            <v>Dunya</v>
          </cell>
        </row>
        <row r="34">
          <cell r="A34" t="str">
            <v>Samaa</v>
          </cell>
        </row>
        <row r="35">
          <cell r="A35" t="str">
            <v>CAPITAL</v>
          </cell>
        </row>
        <row r="36">
          <cell r="A36" t="str">
            <v>News One</v>
          </cell>
        </row>
        <row r="37">
          <cell r="A37" t="str">
            <v>DIN News</v>
          </cell>
        </row>
        <row r="38">
          <cell r="A38" t="str">
            <v>Aaj TV</v>
          </cell>
        </row>
        <row r="39">
          <cell r="A39" t="str">
            <v>ARY News</v>
          </cell>
        </row>
        <row r="40">
          <cell r="A40" t="str">
            <v>WAQT</v>
          </cell>
        </row>
        <row r="41">
          <cell r="A41" t="str">
            <v>Dawn News</v>
          </cell>
        </row>
        <row r="42">
          <cell r="A42" t="str">
            <v>PTV News</v>
          </cell>
        </row>
        <row r="43">
          <cell r="A43" t="str">
            <v>Ab Tak</v>
          </cell>
        </row>
        <row r="44">
          <cell r="A44" t="str">
            <v>Neo TV</v>
          </cell>
        </row>
        <row r="45">
          <cell r="A45" t="str">
            <v>Channel 24</v>
          </cell>
        </row>
        <row r="46">
          <cell r="A46" t="str">
            <v>K21 News</v>
          </cell>
        </row>
        <row r="47">
          <cell r="A47" t="str">
            <v>7 News</v>
          </cell>
        </row>
        <row r="48">
          <cell r="A48" t="str">
            <v>CITY42</v>
          </cell>
        </row>
      </sheetData>
      <sheetData sheetId="1" refreshError="1"/>
      <sheetData sheetId="2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299" Type="http://schemas.openxmlformats.org/officeDocument/2006/relationships/revisionLog" Target="NULL"/><Relationship Id="rId324" Type="http://schemas.openxmlformats.org/officeDocument/2006/relationships/revisionLog" Target="NULL"/><Relationship Id="rId366" Type="http://schemas.openxmlformats.org/officeDocument/2006/relationships/revisionLog" Target="NULL"/><Relationship Id="rId531" Type="http://schemas.openxmlformats.org/officeDocument/2006/relationships/revisionLog" Target="NULL"/><Relationship Id="rId573" Type="http://schemas.openxmlformats.org/officeDocument/2006/relationships/revisionLog" Target="revisionLog178.xml"/><Relationship Id="rId226" Type="http://schemas.openxmlformats.org/officeDocument/2006/relationships/revisionLog" Target="NULL"/><Relationship Id="rId433" Type="http://schemas.openxmlformats.org/officeDocument/2006/relationships/revisionLog" Target="NULL"/><Relationship Id="rId268" Type="http://schemas.openxmlformats.org/officeDocument/2006/relationships/revisionLog" Target="NULL"/><Relationship Id="rId475" Type="http://schemas.openxmlformats.org/officeDocument/2006/relationships/revisionLog" Target="NULL"/><Relationship Id="rId314" Type="http://schemas.openxmlformats.org/officeDocument/2006/relationships/revisionLog" Target="NULL"/><Relationship Id="rId335" Type="http://schemas.openxmlformats.org/officeDocument/2006/relationships/revisionLog" Target="NULL"/><Relationship Id="rId356" Type="http://schemas.openxmlformats.org/officeDocument/2006/relationships/revisionLog" Target="NULL"/><Relationship Id="rId377" Type="http://schemas.openxmlformats.org/officeDocument/2006/relationships/revisionLog" Target="NULL"/><Relationship Id="rId398" Type="http://schemas.openxmlformats.org/officeDocument/2006/relationships/revisionLog" Target="NULL"/><Relationship Id="rId500" Type="http://schemas.openxmlformats.org/officeDocument/2006/relationships/revisionLog" Target="NULL"/><Relationship Id="rId521" Type="http://schemas.openxmlformats.org/officeDocument/2006/relationships/revisionLog" Target="NULL"/><Relationship Id="rId542" Type="http://schemas.openxmlformats.org/officeDocument/2006/relationships/revisionLog" Target="NULL"/><Relationship Id="rId563" Type="http://schemas.openxmlformats.org/officeDocument/2006/relationships/revisionLog" Target="NULL"/><Relationship Id="rId584" Type="http://schemas.openxmlformats.org/officeDocument/2006/relationships/revisionLog" Target="revisionLog11.xml"/><Relationship Id="rId423" Type="http://schemas.openxmlformats.org/officeDocument/2006/relationships/revisionLog" Target="NULL"/><Relationship Id="rId216" Type="http://schemas.openxmlformats.org/officeDocument/2006/relationships/revisionLog" Target="NULL"/><Relationship Id="rId237" Type="http://schemas.openxmlformats.org/officeDocument/2006/relationships/revisionLog" Target="NULL"/><Relationship Id="rId402" Type="http://schemas.openxmlformats.org/officeDocument/2006/relationships/revisionLog" Target="NULL"/><Relationship Id="rId258" Type="http://schemas.openxmlformats.org/officeDocument/2006/relationships/revisionLog" Target="NULL"/><Relationship Id="rId279" Type="http://schemas.openxmlformats.org/officeDocument/2006/relationships/revisionLog" Target="NULL"/><Relationship Id="rId444" Type="http://schemas.openxmlformats.org/officeDocument/2006/relationships/revisionLog" Target="NULL"/><Relationship Id="rId465" Type="http://schemas.openxmlformats.org/officeDocument/2006/relationships/revisionLog" Target="NULL"/><Relationship Id="rId486" Type="http://schemas.openxmlformats.org/officeDocument/2006/relationships/revisionLog" Target="NULL"/><Relationship Id="rId290" Type="http://schemas.openxmlformats.org/officeDocument/2006/relationships/revisionLog" Target="NULL"/><Relationship Id="rId304" Type="http://schemas.openxmlformats.org/officeDocument/2006/relationships/revisionLog" Target="NULL"/><Relationship Id="rId325" Type="http://schemas.openxmlformats.org/officeDocument/2006/relationships/revisionLog" Target="NULL"/><Relationship Id="rId346" Type="http://schemas.openxmlformats.org/officeDocument/2006/relationships/revisionLog" Target="NULL"/><Relationship Id="rId367" Type="http://schemas.openxmlformats.org/officeDocument/2006/relationships/revisionLog" Target="NULL"/><Relationship Id="rId388" Type="http://schemas.openxmlformats.org/officeDocument/2006/relationships/revisionLog" Target="NULL"/><Relationship Id="rId511" Type="http://schemas.openxmlformats.org/officeDocument/2006/relationships/revisionLog" Target="NULL"/><Relationship Id="rId532" Type="http://schemas.openxmlformats.org/officeDocument/2006/relationships/revisionLog" Target="NULL"/><Relationship Id="rId553" Type="http://schemas.openxmlformats.org/officeDocument/2006/relationships/revisionLog" Target="NULL"/><Relationship Id="rId574" Type="http://schemas.openxmlformats.org/officeDocument/2006/relationships/revisionLog" Target="revisionLog1.xml"/><Relationship Id="rId206" Type="http://schemas.openxmlformats.org/officeDocument/2006/relationships/revisionLog" Target="NULL"/><Relationship Id="rId192" Type="http://schemas.openxmlformats.org/officeDocument/2006/relationships/revisionLog" Target="NULL"/><Relationship Id="rId227" Type="http://schemas.openxmlformats.org/officeDocument/2006/relationships/revisionLog" Target="NULL"/><Relationship Id="rId413" Type="http://schemas.openxmlformats.org/officeDocument/2006/relationships/revisionLog" Target="NULL"/><Relationship Id="rId248" Type="http://schemas.openxmlformats.org/officeDocument/2006/relationships/revisionLog" Target="NULL"/><Relationship Id="rId269" Type="http://schemas.openxmlformats.org/officeDocument/2006/relationships/revisionLog" Target="NULL"/><Relationship Id="rId434" Type="http://schemas.openxmlformats.org/officeDocument/2006/relationships/revisionLog" Target="NULL"/><Relationship Id="rId455" Type="http://schemas.openxmlformats.org/officeDocument/2006/relationships/revisionLog" Target="NULL"/><Relationship Id="rId476" Type="http://schemas.openxmlformats.org/officeDocument/2006/relationships/revisionLog" Target="NULL"/><Relationship Id="rId497" Type="http://schemas.openxmlformats.org/officeDocument/2006/relationships/revisionLog" Target="NULL"/><Relationship Id="rId280" Type="http://schemas.openxmlformats.org/officeDocument/2006/relationships/revisionLog" Target="NULL"/><Relationship Id="rId315" Type="http://schemas.openxmlformats.org/officeDocument/2006/relationships/revisionLog" Target="NULL"/><Relationship Id="rId336" Type="http://schemas.openxmlformats.org/officeDocument/2006/relationships/revisionLog" Target="NULL"/><Relationship Id="rId357" Type="http://schemas.openxmlformats.org/officeDocument/2006/relationships/revisionLog" Target="NULL"/><Relationship Id="rId501" Type="http://schemas.openxmlformats.org/officeDocument/2006/relationships/revisionLog" Target="NULL"/><Relationship Id="rId522" Type="http://schemas.openxmlformats.org/officeDocument/2006/relationships/revisionLog" Target="NULL"/><Relationship Id="rId543" Type="http://schemas.openxmlformats.org/officeDocument/2006/relationships/revisionLog" Target="NULL"/><Relationship Id="rId217" Type="http://schemas.openxmlformats.org/officeDocument/2006/relationships/revisionLog" Target="NULL"/><Relationship Id="rId564" Type="http://schemas.openxmlformats.org/officeDocument/2006/relationships/revisionLog" Target="NULL"/><Relationship Id="rId378" Type="http://schemas.openxmlformats.org/officeDocument/2006/relationships/revisionLog" Target="NULL"/><Relationship Id="rId399" Type="http://schemas.openxmlformats.org/officeDocument/2006/relationships/revisionLog" Target="NULL"/><Relationship Id="rId403" Type="http://schemas.openxmlformats.org/officeDocument/2006/relationships/revisionLog" Target="NULL"/><Relationship Id="rId585" Type="http://schemas.openxmlformats.org/officeDocument/2006/relationships/revisionLog" Target="revisionLog12.xml"/><Relationship Id="rId238" Type="http://schemas.openxmlformats.org/officeDocument/2006/relationships/revisionLog" Target="NULL"/><Relationship Id="rId259" Type="http://schemas.openxmlformats.org/officeDocument/2006/relationships/revisionLog" Target="NULL"/><Relationship Id="rId424" Type="http://schemas.openxmlformats.org/officeDocument/2006/relationships/revisionLog" Target="NULL"/><Relationship Id="rId445" Type="http://schemas.openxmlformats.org/officeDocument/2006/relationships/revisionLog" Target="NULL"/><Relationship Id="rId466" Type="http://schemas.openxmlformats.org/officeDocument/2006/relationships/revisionLog" Target="NULL"/><Relationship Id="rId487" Type="http://schemas.openxmlformats.org/officeDocument/2006/relationships/revisionLog" Target="NULL"/><Relationship Id="rId270" Type="http://schemas.openxmlformats.org/officeDocument/2006/relationships/revisionLog" Target="NULL"/><Relationship Id="rId291" Type="http://schemas.openxmlformats.org/officeDocument/2006/relationships/revisionLog" Target="NULL"/><Relationship Id="rId305" Type="http://schemas.openxmlformats.org/officeDocument/2006/relationships/revisionLog" Target="NULL"/><Relationship Id="rId326" Type="http://schemas.openxmlformats.org/officeDocument/2006/relationships/revisionLog" Target="NULL"/><Relationship Id="rId347" Type="http://schemas.openxmlformats.org/officeDocument/2006/relationships/revisionLog" Target="NULL"/><Relationship Id="rId512" Type="http://schemas.openxmlformats.org/officeDocument/2006/relationships/revisionLog" Target="NULL"/><Relationship Id="rId533" Type="http://schemas.openxmlformats.org/officeDocument/2006/relationships/revisionLog" Target="NULL"/><Relationship Id="rId368" Type="http://schemas.openxmlformats.org/officeDocument/2006/relationships/revisionLog" Target="NULL"/><Relationship Id="rId389" Type="http://schemas.openxmlformats.org/officeDocument/2006/relationships/revisionLog" Target="NULL"/><Relationship Id="rId554" Type="http://schemas.openxmlformats.org/officeDocument/2006/relationships/revisionLog" Target="NULL"/><Relationship Id="rId575" Type="http://schemas.openxmlformats.org/officeDocument/2006/relationships/revisionLog" Target="revisionLog2.xml"/><Relationship Id="rId207" Type="http://schemas.openxmlformats.org/officeDocument/2006/relationships/revisionLog" Target="NULL"/><Relationship Id="rId193" Type="http://schemas.openxmlformats.org/officeDocument/2006/relationships/revisionLog" Target="NULL"/><Relationship Id="rId228" Type="http://schemas.openxmlformats.org/officeDocument/2006/relationships/revisionLog" Target="NULL"/><Relationship Id="rId249" Type="http://schemas.openxmlformats.org/officeDocument/2006/relationships/revisionLog" Target="NULL"/><Relationship Id="rId414" Type="http://schemas.openxmlformats.org/officeDocument/2006/relationships/revisionLog" Target="NULL"/><Relationship Id="rId435" Type="http://schemas.openxmlformats.org/officeDocument/2006/relationships/revisionLog" Target="NULL"/><Relationship Id="rId456" Type="http://schemas.openxmlformats.org/officeDocument/2006/relationships/revisionLog" Target="NULL"/><Relationship Id="rId477" Type="http://schemas.openxmlformats.org/officeDocument/2006/relationships/revisionLog" Target="NULL"/><Relationship Id="rId498" Type="http://schemas.openxmlformats.org/officeDocument/2006/relationships/revisionLog" Target="NULL"/><Relationship Id="rId260" Type="http://schemas.openxmlformats.org/officeDocument/2006/relationships/revisionLog" Target="NULL"/><Relationship Id="rId281" Type="http://schemas.openxmlformats.org/officeDocument/2006/relationships/revisionLog" Target="NULL"/><Relationship Id="rId316" Type="http://schemas.openxmlformats.org/officeDocument/2006/relationships/revisionLog" Target="NULL"/><Relationship Id="rId337" Type="http://schemas.openxmlformats.org/officeDocument/2006/relationships/revisionLog" Target="NULL"/><Relationship Id="rId502" Type="http://schemas.openxmlformats.org/officeDocument/2006/relationships/revisionLog" Target="NULL"/><Relationship Id="rId523" Type="http://schemas.openxmlformats.org/officeDocument/2006/relationships/revisionLog" Target="NULL"/><Relationship Id="rId358" Type="http://schemas.openxmlformats.org/officeDocument/2006/relationships/revisionLog" Target="NULL"/><Relationship Id="rId379" Type="http://schemas.openxmlformats.org/officeDocument/2006/relationships/revisionLog" Target="NULL"/><Relationship Id="rId544" Type="http://schemas.openxmlformats.org/officeDocument/2006/relationships/revisionLog" Target="NULL"/><Relationship Id="rId565" Type="http://schemas.openxmlformats.org/officeDocument/2006/relationships/revisionLog" Target="NULL"/><Relationship Id="rId218" Type="http://schemas.openxmlformats.org/officeDocument/2006/relationships/revisionLog" Target="NULL"/><Relationship Id="rId183" Type="http://schemas.openxmlformats.org/officeDocument/2006/relationships/revisionLog" Target="NULL"/><Relationship Id="rId239" Type="http://schemas.openxmlformats.org/officeDocument/2006/relationships/revisionLog" Target="NULL"/><Relationship Id="rId390" Type="http://schemas.openxmlformats.org/officeDocument/2006/relationships/revisionLog" Target="NULL"/><Relationship Id="rId404" Type="http://schemas.openxmlformats.org/officeDocument/2006/relationships/revisionLog" Target="NULL"/><Relationship Id="rId425" Type="http://schemas.openxmlformats.org/officeDocument/2006/relationships/revisionLog" Target="NULL"/><Relationship Id="rId446" Type="http://schemas.openxmlformats.org/officeDocument/2006/relationships/revisionLog" Target="NULL"/><Relationship Id="rId467" Type="http://schemas.openxmlformats.org/officeDocument/2006/relationships/revisionLog" Target="NULL"/><Relationship Id="rId250" Type="http://schemas.openxmlformats.org/officeDocument/2006/relationships/revisionLog" Target="NULL"/><Relationship Id="rId271" Type="http://schemas.openxmlformats.org/officeDocument/2006/relationships/revisionLog" Target="NULL"/><Relationship Id="rId292" Type="http://schemas.openxmlformats.org/officeDocument/2006/relationships/revisionLog" Target="NULL"/><Relationship Id="rId306" Type="http://schemas.openxmlformats.org/officeDocument/2006/relationships/revisionLog" Target="NULL"/><Relationship Id="rId488" Type="http://schemas.openxmlformats.org/officeDocument/2006/relationships/revisionLog" Target="NULL"/><Relationship Id="rId327" Type="http://schemas.openxmlformats.org/officeDocument/2006/relationships/revisionLog" Target="NULL"/><Relationship Id="rId348" Type="http://schemas.openxmlformats.org/officeDocument/2006/relationships/revisionLog" Target="NULL"/><Relationship Id="rId369" Type="http://schemas.openxmlformats.org/officeDocument/2006/relationships/revisionLog" Target="NULL"/><Relationship Id="rId513" Type="http://schemas.openxmlformats.org/officeDocument/2006/relationships/revisionLog" Target="NULL"/><Relationship Id="rId534" Type="http://schemas.openxmlformats.org/officeDocument/2006/relationships/revisionLog" Target="NULL"/><Relationship Id="rId555" Type="http://schemas.openxmlformats.org/officeDocument/2006/relationships/revisionLog" Target="NULL"/><Relationship Id="rId576" Type="http://schemas.openxmlformats.org/officeDocument/2006/relationships/revisionLog" Target="revisionLog3.xml"/><Relationship Id="rId194" Type="http://schemas.openxmlformats.org/officeDocument/2006/relationships/revisionLog" Target="NULL"/><Relationship Id="rId208" Type="http://schemas.openxmlformats.org/officeDocument/2006/relationships/revisionLog" Target="NULL"/><Relationship Id="rId229" Type="http://schemas.openxmlformats.org/officeDocument/2006/relationships/revisionLog" Target="NULL"/><Relationship Id="rId380" Type="http://schemas.openxmlformats.org/officeDocument/2006/relationships/revisionLog" Target="NULL"/><Relationship Id="rId415" Type="http://schemas.openxmlformats.org/officeDocument/2006/relationships/revisionLog" Target="NULL"/><Relationship Id="rId436" Type="http://schemas.openxmlformats.org/officeDocument/2006/relationships/revisionLog" Target="NULL"/><Relationship Id="rId457" Type="http://schemas.openxmlformats.org/officeDocument/2006/relationships/revisionLog" Target="NULL"/><Relationship Id="rId240" Type="http://schemas.openxmlformats.org/officeDocument/2006/relationships/revisionLog" Target="NULL"/><Relationship Id="rId261" Type="http://schemas.openxmlformats.org/officeDocument/2006/relationships/revisionLog" Target="NULL"/><Relationship Id="rId478" Type="http://schemas.openxmlformats.org/officeDocument/2006/relationships/revisionLog" Target="NULL"/><Relationship Id="rId499" Type="http://schemas.openxmlformats.org/officeDocument/2006/relationships/revisionLog" Target="NULL"/><Relationship Id="rId282" Type="http://schemas.openxmlformats.org/officeDocument/2006/relationships/revisionLog" Target="NULL"/><Relationship Id="rId317" Type="http://schemas.openxmlformats.org/officeDocument/2006/relationships/revisionLog" Target="NULL"/><Relationship Id="rId338" Type="http://schemas.openxmlformats.org/officeDocument/2006/relationships/revisionLog" Target="NULL"/><Relationship Id="rId359" Type="http://schemas.openxmlformats.org/officeDocument/2006/relationships/revisionLog" Target="NULL"/><Relationship Id="rId503" Type="http://schemas.openxmlformats.org/officeDocument/2006/relationships/revisionLog" Target="NULL"/><Relationship Id="rId524" Type="http://schemas.openxmlformats.org/officeDocument/2006/relationships/revisionLog" Target="NULL"/><Relationship Id="rId545" Type="http://schemas.openxmlformats.org/officeDocument/2006/relationships/revisionLog" Target="NULL"/><Relationship Id="rId566" Type="http://schemas.openxmlformats.org/officeDocument/2006/relationships/revisionLog" Target="NULL"/><Relationship Id="rId184" Type="http://schemas.openxmlformats.org/officeDocument/2006/relationships/revisionLog" Target="NULL"/><Relationship Id="rId219" Type="http://schemas.openxmlformats.org/officeDocument/2006/relationships/revisionLog" Target="NULL"/><Relationship Id="rId370" Type="http://schemas.openxmlformats.org/officeDocument/2006/relationships/revisionLog" Target="NULL"/><Relationship Id="rId391" Type="http://schemas.openxmlformats.org/officeDocument/2006/relationships/revisionLog" Target="NULL"/><Relationship Id="rId405" Type="http://schemas.openxmlformats.org/officeDocument/2006/relationships/revisionLog" Target="NULL"/><Relationship Id="rId426" Type="http://schemas.openxmlformats.org/officeDocument/2006/relationships/revisionLog" Target="NULL"/><Relationship Id="rId447" Type="http://schemas.openxmlformats.org/officeDocument/2006/relationships/revisionLog" Target="NULL"/><Relationship Id="rId230" Type="http://schemas.openxmlformats.org/officeDocument/2006/relationships/revisionLog" Target="NULL"/><Relationship Id="rId251" Type="http://schemas.openxmlformats.org/officeDocument/2006/relationships/revisionLog" Target="NULL"/><Relationship Id="rId468" Type="http://schemas.openxmlformats.org/officeDocument/2006/relationships/revisionLog" Target="NULL"/><Relationship Id="rId489" Type="http://schemas.openxmlformats.org/officeDocument/2006/relationships/revisionLog" Target="NULL"/><Relationship Id="rId272" Type="http://schemas.openxmlformats.org/officeDocument/2006/relationships/revisionLog" Target="NULL"/><Relationship Id="rId293" Type="http://schemas.openxmlformats.org/officeDocument/2006/relationships/revisionLog" Target="NULL"/><Relationship Id="rId307" Type="http://schemas.openxmlformats.org/officeDocument/2006/relationships/revisionLog" Target="NULL"/><Relationship Id="rId328" Type="http://schemas.openxmlformats.org/officeDocument/2006/relationships/revisionLog" Target="NULL"/><Relationship Id="rId349" Type="http://schemas.openxmlformats.org/officeDocument/2006/relationships/revisionLog" Target="NULL"/><Relationship Id="rId514" Type="http://schemas.openxmlformats.org/officeDocument/2006/relationships/revisionLog" Target="NULL"/><Relationship Id="rId535" Type="http://schemas.openxmlformats.org/officeDocument/2006/relationships/revisionLog" Target="NULL"/><Relationship Id="rId556" Type="http://schemas.openxmlformats.org/officeDocument/2006/relationships/revisionLog" Target="NULL"/><Relationship Id="rId577" Type="http://schemas.openxmlformats.org/officeDocument/2006/relationships/revisionLog" Target="revisionLog4.xml"/><Relationship Id="rId195" Type="http://schemas.openxmlformats.org/officeDocument/2006/relationships/revisionLog" Target="NULL"/><Relationship Id="rId209" Type="http://schemas.openxmlformats.org/officeDocument/2006/relationships/revisionLog" Target="NULL"/><Relationship Id="rId360" Type="http://schemas.openxmlformats.org/officeDocument/2006/relationships/revisionLog" Target="NULL"/><Relationship Id="rId381" Type="http://schemas.openxmlformats.org/officeDocument/2006/relationships/revisionLog" Target="NULL"/><Relationship Id="rId416" Type="http://schemas.openxmlformats.org/officeDocument/2006/relationships/revisionLog" Target="NULL"/><Relationship Id="rId220" Type="http://schemas.openxmlformats.org/officeDocument/2006/relationships/revisionLog" Target="NULL"/><Relationship Id="rId241" Type="http://schemas.openxmlformats.org/officeDocument/2006/relationships/revisionLog" Target="NULL"/><Relationship Id="rId437" Type="http://schemas.openxmlformats.org/officeDocument/2006/relationships/revisionLog" Target="NULL"/><Relationship Id="rId458" Type="http://schemas.openxmlformats.org/officeDocument/2006/relationships/revisionLog" Target="NULL"/><Relationship Id="rId479" Type="http://schemas.openxmlformats.org/officeDocument/2006/relationships/revisionLog" Target="NULL"/><Relationship Id="rId262" Type="http://schemas.openxmlformats.org/officeDocument/2006/relationships/revisionLog" Target="NULL"/><Relationship Id="rId283" Type="http://schemas.openxmlformats.org/officeDocument/2006/relationships/revisionLog" Target="NULL"/><Relationship Id="rId318" Type="http://schemas.openxmlformats.org/officeDocument/2006/relationships/revisionLog" Target="NULL"/><Relationship Id="rId339" Type="http://schemas.openxmlformats.org/officeDocument/2006/relationships/revisionLog" Target="NULL"/><Relationship Id="rId490" Type="http://schemas.openxmlformats.org/officeDocument/2006/relationships/revisionLog" Target="NULL"/><Relationship Id="rId504" Type="http://schemas.openxmlformats.org/officeDocument/2006/relationships/revisionLog" Target="NULL"/><Relationship Id="rId525" Type="http://schemas.openxmlformats.org/officeDocument/2006/relationships/revisionLog" Target="NULL"/><Relationship Id="rId546" Type="http://schemas.openxmlformats.org/officeDocument/2006/relationships/revisionLog" Target="NULL"/><Relationship Id="rId567" Type="http://schemas.openxmlformats.org/officeDocument/2006/relationships/revisionLog" Target="NULL"/><Relationship Id="rId185" Type="http://schemas.openxmlformats.org/officeDocument/2006/relationships/revisionLog" Target="NULL"/><Relationship Id="rId350" Type="http://schemas.openxmlformats.org/officeDocument/2006/relationships/revisionLog" Target="NULL"/><Relationship Id="rId371" Type="http://schemas.openxmlformats.org/officeDocument/2006/relationships/revisionLog" Target="NULL"/><Relationship Id="rId406" Type="http://schemas.openxmlformats.org/officeDocument/2006/relationships/revisionLog" Target="NULL"/><Relationship Id="rId210" Type="http://schemas.openxmlformats.org/officeDocument/2006/relationships/revisionLog" Target="NULL"/><Relationship Id="rId392" Type="http://schemas.openxmlformats.org/officeDocument/2006/relationships/revisionLog" Target="NULL"/><Relationship Id="rId427" Type="http://schemas.openxmlformats.org/officeDocument/2006/relationships/revisionLog" Target="NULL"/><Relationship Id="rId448" Type="http://schemas.openxmlformats.org/officeDocument/2006/relationships/revisionLog" Target="NULL"/><Relationship Id="rId469" Type="http://schemas.openxmlformats.org/officeDocument/2006/relationships/revisionLog" Target="NULL"/><Relationship Id="rId231" Type="http://schemas.openxmlformats.org/officeDocument/2006/relationships/revisionLog" Target="NULL"/><Relationship Id="rId252" Type="http://schemas.openxmlformats.org/officeDocument/2006/relationships/revisionLog" Target="NULL"/><Relationship Id="rId273" Type="http://schemas.openxmlformats.org/officeDocument/2006/relationships/revisionLog" Target="NULL"/><Relationship Id="rId294" Type="http://schemas.openxmlformats.org/officeDocument/2006/relationships/revisionLog" Target="NULL"/><Relationship Id="rId308" Type="http://schemas.openxmlformats.org/officeDocument/2006/relationships/revisionLog" Target="NULL"/><Relationship Id="rId329" Type="http://schemas.openxmlformats.org/officeDocument/2006/relationships/revisionLog" Target="NULL"/><Relationship Id="rId480" Type="http://schemas.openxmlformats.org/officeDocument/2006/relationships/revisionLog" Target="NULL"/><Relationship Id="rId515" Type="http://schemas.openxmlformats.org/officeDocument/2006/relationships/revisionLog" Target="NULL"/><Relationship Id="rId536" Type="http://schemas.openxmlformats.org/officeDocument/2006/relationships/revisionLog" Target="NULL"/><Relationship Id="rId340" Type="http://schemas.openxmlformats.org/officeDocument/2006/relationships/revisionLog" Target="NULL"/><Relationship Id="rId361" Type="http://schemas.openxmlformats.org/officeDocument/2006/relationships/revisionLog" Target="NULL"/><Relationship Id="rId557" Type="http://schemas.openxmlformats.org/officeDocument/2006/relationships/revisionLog" Target="NULL"/><Relationship Id="rId578" Type="http://schemas.openxmlformats.org/officeDocument/2006/relationships/revisionLog" Target="revisionLog5.xml"/><Relationship Id="rId196" Type="http://schemas.openxmlformats.org/officeDocument/2006/relationships/revisionLog" Target="NULL"/><Relationship Id="rId200" Type="http://schemas.openxmlformats.org/officeDocument/2006/relationships/revisionLog" Target="NULL"/><Relationship Id="rId382" Type="http://schemas.openxmlformats.org/officeDocument/2006/relationships/revisionLog" Target="NULL"/><Relationship Id="rId417" Type="http://schemas.openxmlformats.org/officeDocument/2006/relationships/revisionLog" Target="NULL"/><Relationship Id="rId438" Type="http://schemas.openxmlformats.org/officeDocument/2006/relationships/revisionLog" Target="NULL"/><Relationship Id="rId459" Type="http://schemas.openxmlformats.org/officeDocument/2006/relationships/revisionLog" Target="NULL"/><Relationship Id="rId221" Type="http://schemas.openxmlformats.org/officeDocument/2006/relationships/revisionLog" Target="NULL"/><Relationship Id="rId242" Type="http://schemas.openxmlformats.org/officeDocument/2006/relationships/revisionLog" Target="NULL"/><Relationship Id="rId263" Type="http://schemas.openxmlformats.org/officeDocument/2006/relationships/revisionLog" Target="NULL"/><Relationship Id="rId284" Type="http://schemas.openxmlformats.org/officeDocument/2006/relationships/revisionLog" Target="NULL"/><Relationship Id="rId319" Type="http://schemas.openxmlformats.org/officeDocument/2006/relationships/revisionLog" Target="NULL"/><Relationship Id="rId470" Type="http://schemas.openxmlformats.org/officeDocument/2006/relationships/revisionLog" Target="NULL"/><Relationship Id="rId491" Type="http://schemas.openxmlformats.org/officeDocument/2006/relationships/revisionLog" Target="NULL"/><Relationship Id="rId505" Type="http://schemas.openxmlformats.org/officeDocument/2006/relationships/revisionLog" Target="NULL"/><Relationship Id="rId526" Type="http://schemas.openxmlformats.org/officeDocument/2006/relationships/revisionLog" Target="NULL"/><Relationship Id="rId330" Type="http://schemas.openxmlformats.org/officeDocument/2006/relationships/revisionLog" Target="NULL"/><Relationship Id="rId547" Type="http://schemas.openxmlformats.org/officeDocument/2006/relationships/revisionLog" Target="NULL"/><Relationship Id="rId568" Type="http://schemas.openxmlformats.org/officeDocument/2006/relationships/revisionLog" Target="NULL"/><Relationship Id="rId186" Type="http://schemas.openxmlformats.org/officeDocument/2006/relationships/revisionLog" Target="NULL"/><Relationship Id="rId351" Type="http://schemas.openxmlformats.org/officeDocument/2006/relationships/revisionLog" Target="NULL"/><Relationship Id="rId372" Type="http://schemas.openxmlformats.org/officeDocument/2006/relationships/revisionLog" Target="NULL"/><Relationship Id="rId393" Type="http://schemas.openxmlformats.org/officeDocument/2006/relationships/revisionLog" Target="NULL"/><Relationship Id="rId407" Type="http://schemas.openxmlformats.org/officeDocument/2006/relationships/revisionLog" Target="NULL"/><Relationship Id="rId428" Type="http://schemas.openxmlformats.org/officeDocument/2006/relationships/revisionLog" Target="NULL"/><Relationship Id="rId449" Type="http://schemas.openxmlformats.org/officeDocument/2006/relationships/revisionLog" Target="NULL"/><Relationship Id="rId211" Type="http://schemas.openxmlformats.org/officeDocument/2006/relationships/revisionLog" Target="NULL"/><Relationship Id="rId232" Type="http://schemas.openxmlformats.org/officeDocument/2006/relationships/revisionLog" Target="NULL"/><Relationship Id="rId253" Type="http://schemas.openxmlformats.org/officeDocument/2006/relationships/revisionLog" Target="NULL"/><Relationship Id="rId274" Type="http://schemas.openxmlformats.org/officeDocument/2006/relationships/revisionLog" Target="NULL"/><Relationship Id="rId295" Type="http://schemas.openxmlformats.org/officeDocument/2006/relationships/revisionLog" Target="NULL"/><Relationship Id="rId309" Type="http://schemas.openxmlformats.org/officeDocument/2006/relationships/revisionLog" Target="NULL"/><Relationship Id="rId460" Type="http://schemas.openxmlformats.org/officeDocument/2006/relationships/revisionLog" Target="NULL"/><Relationship Id="rId481" Type="http://schemas.openxmlformats.org/officeDocument/2006/relationships/revisionLog" Target="NULL"/><Relationship Id="rId516" Type="http://schemas.openxmlformats.org/officeDocument/2006/relationships/revisionLog" Target="NULL"/><Relationship Id="rId320" Type="http://schemas.openxmlformats.org/officeDocument/2006/relationships/revisionLog" Target="NULL"/><Relationship Id="rId537" Type="http://schemas.openxmlformats.org/officeDocument/2006/relationships/revisionLog" Target="NULL"/><Relationship Id="rId558" Type="http://schemas.openxmlformats.org/officeDocument/2006/relationships/revisionLog" Target="NULL"/><Relationship Id="rId579" Type="http://schemas.openxmlformats.org/officeDocument/2006/relationships/revisionLog" Target="revisionLog6.xml"/><Relationship Id="rId197" Type="http://schemas.openxmlformats.org/officeDocument/2006/relationships/revisionLog" Target="NULL"/><Relationship Id="rId341" Type="http://schemas.openxmlformats.org/officeDocument/2006/relationships/revisionLog" Target="NULL"/><Relationship Id="rId362" Type="http://schemas.openxmlformats.org/officeDocument/2006/relationships/revisionLog" Target="NULL"/><Relationship Id="rId383" Type="http://schemas.openxmlformats.org/officeDocument/2006/relationships/revisionLog" Target="NULL"/><Relationship Id="rId418" Type="http://schemas.openxmlformats.org/officeDocument/2006/relationships/revisionLog" Target="NULL"/><Relationship Id="rId439" Type="http://schemas.openxmlformats.org/officeDocument/2006/relationships/revisionLog" Target="NULL"/><Relationship Id="rId222" Type="http://schemas.openxmlformats.org/officeDocument/2006/relationships/revisionLog" Target="NULL"/><Relationship Id="rId201" Type="http://schemas.openxmlformats.org/officeDocument/2006/relationships/revisionLog" Target="NULL"/><Relationship Id="rId243" Type="http://schemas.openxmlformats.org/officeDocument/2006/relationships/revisionLog" Target="NULL"/><Relationship Id="rId264" Type="http://schemas.openxmlformats.org/officeDocument/2006/relationships/revisionLog" Target="NULL"/><Relationship Id="rId285" Type="http://schemas.openxmlformats.org/officeDocument/2006/relationships/revisionLog" Target="NULL"/><Relationship Id="rId450" Type="http://schemas.openxmlformats.org/officeDocument/2006/relationships/revisionLog" Target="NULL"/><Relationship Id="rId471" Type="http://schemas.openxmlformats.org/officeDocument/2006/relationships/revisionLog" Target="NULL"/><Relationship Id="rId506" Type="http://schemas.openxmlformats.org/officeDocument/2006/relationships/revisionLog" Target="NULL"/><Relationship Id="rId310" Type="http://schemas.openxmlformats.org/officeDocument/2006/relationships/revisionLog" Target="NULL"/><Relationship Id="rId492" Type="http://schemas.openxmlformats.org/officeDocument/2006/relationships/revisionLog" Target="NULL"/><Relationship Id="rId527" Type="http://schemas.openxmlformats.org/officeDocument/2006/relationships/revisionLog" Target="NULL"/><Relationship Id="rId548" Type="http://schemas.openxmlformats.org/officeDocument/2006/relationships/revisionLog" Target="NULL"/><Relationship Id="rId569" Type="http://schemas.openxmlformats.org/officeDocument/2006/relationships/revisionLog" Target="NULL"/><Relationship Id="rId187" Type="http://schemas.openxmlformats.org/officeDocument/2006/relationships/revisionLog" Target="NULL"/><Relationship Id="rId331" Type="http://schemas.openxmlformats.org/officeDocument/2006/relationships/revisionLog" Target="NULL"/><Relationship Id="rId352" Type="http://schemas.openxmlformats.org/officeDocument/2006/relationships/revisionLog" Target="NULL"/><Relationship Id="rId373" Type="http://schemas.openxmlformats.org/officeDocument/2006/relationships/revisionLog" Target="NULL"/><Relationship Id="rId394" Type="http://schemas.openxmlformats.org/officeDocument/2006/relationships/revisionLog" Target="NULL"/><Relationship Id="rId408" Type="http://schemas.openxmlformats.org/officeDocument/2006/relationships/revisionLog" Target="NULL"/><Relationship Id="rId429" Type="http://schemas.openxmlformats.org/officeDocument/2006/relationships/revisionLog" Target="NULL"/><Relationship Id="rId580" Type="http://schemas.openxmlformats.org/officeDocument/2006/relationships/revisionLog" Target="revisionLog7.xml"/><Relationship Id="rId212" Type="http://schemas.openxmlformats.org/officeDocument/2006/relationships/revisionLog" Target="NULL"/><Relationship Id="rId233" Type="http://schemas.openxmlformats.org/officeDocument/2006/relationships/revisionLog" Target="NULL"/><Relationship Id="rId254" Type="http://schemas.openxmlformats.org/officeDocument/2006/relationships/revisionLog" Target="NULL"/><Relationship Id="rId440" Type="http://schemas.openxmlformats.org/officeDocument/2006/relationships/revisionLog" Target="NULL"/><Relationship Id="rId275" Type="http://schemas.openxmlformats.org/officeDocument/2006/relationships/revisionLog" Target="NULL"/><Relationship Id="rId296" Type="http://schemas.openxmlformats.org/officeDocument/2006/relationships/revisionLog" Target="NULL"/><Relationship Id="rId300" Type="http://schemas.openxmlformats.org/officeDocument/2006/relationships/revisionLog" Target="NULL"/><Relationship Id="rId461" Type="http://schemas.openxmlformats.org/officeDocument/2006/relationships/revisionLog" Target="NULL"/><Relationship Id="rId482" Type="http://schemas.openxmlformats.org/officeDocument/2006/relationships/revisionLog" Target="NULL"/><Relationship Id="rId517" Type="http://schemas.openxmlformats.org/officeDocument/2006/relationships/revisionLog" Target="NULL"/><Relationship Id="rId538" Type="http://schemas.openxmlformats.org/officeDocument/2006/relationships/revisionLog" Target="NULL"/><Relationship Id="rId559" Type="http://schemas.openxmlformats.org/officeDocument/2006/relationships/revisionLog" Target="NULL"/><Relationship Id="rId198" Type="http://schemas.openxmlformats.org/officeDocument/2006/relationships/revisionLog" Target="NULL"/><Relationship Id="rId321" Type="http://schemas.openxmlformats.org/officeDocument/2006/relationships/revisionLog" Target="NULL"/><Relationship Id="rId342" Type="http://schemas.openxmlformats.org/officeDocument/2006/relationships/revisionLog" Target="NULL"/><Relationship Id="rId363" Type="http://schemas.openxmlformats.org/officeDocument/2006/relationships/revisionLog" Target="NULL"/><Relationship Id="rId384" Type="http://schemas.openxmlformats.org/officeDocument/2006/relationships/revisionLog" Target="NULL"/><Relationship Id="rId419" Type="http://schemas.openxmlformats.org/officeDocument/2006/relationships/revisionLog" Target="NULL"/><Relationship Id="rId570" Type="http://schemas.openxmlformats.org/officeDocument/2006/relationships/revisionLog" Target="NULL"/><Relationship Id="rId223" Type="http://schemas.openxmlformats.org/officeDocument/2006/relationships/revisionLog" Target="NULL"/><Relationship Id="rId202" Type="http://schemas.openxmlformats.org/officeDocument/2006/relationships/revisionLog" Target="NULL"/><Relationship Id="rId244" Type="http://schemas.openxmlformats.org/officeDocument/2006/relationships/revisionLog" Target="NULL"/><Relationship Id="rId430" Type="http://schemas.openxmlformats.org/officeDocument/2006/relationships/revisionLog" Target="NULL"/><Relationship Id="rId265" Type="http://schemas.openxmlformats.org/officeDocument/2006/relationships/revisionLog" Target="NULL"/><Relationship Id="rId286" Type="http://schemas.openxmlformats.org/officeDocument/2006/relationships/revisionLog" Target="NULL"/><Relationship Id="rId451" Type="http://schemas.openxmlformats.org/officeDocument/2006/relationships/revisionLog" Target="NULL"/><Relationship Id="rId472" Type="http://schemas.openxmlformats.org/officeDocument/2006/relationships/revisionLog" Target="NULL"/><Relationship Id="rId493" Type="http://schemas.openxmlformats.org/officeDocument/2006/relationships/revisionLog" Target="NULL"/><Relationship Id="rId507" Type="http://schemas.openxmlformats.org/officeDocument/2006/relationships/revisionLog" Target="NULL"/><Relationship Id="rId528" Type="http://schemas.openxmlformats.org/officeDocument/2006/relationships/revisionLog" Target="NULL"/><Relationship Id="rId549" Type="http://schemas.openxmlformats.org/officeDocument/2006/relationships/revisionLog" Target="NULL"/><Relationship Id="rId188" Type="http://schemas.openxmlformats.org/officeDocument/2006/relationships/revisionLog" Target="NULL"/><Relationship Id="rId311" Type="http://schemas.openxmlformats.org/officeDocument/2006/relationships/revisionLog" Target="NULL"/><Relationship Id="rId332" Type="http://schemas.openxmlformats.org/officeDocument/2006/relationships/revisionLog" Target="NULL"/><Relationship Id="rId353" Type="http://schemas.openxmlformats.org/officeDocument/2006/relationships/revisionLog" Target="NULL"/><Relationship Id="rId374" Type="http://schemas.openxmlformats.org/officeDocument/2006/relationships/revisionLog" Target="NULL"/><Relationship Id="rId395" Type="http://schemas.openxmlformats.org/officeDocument/2006/relationships/revisionLog" Target="NULL"/><Relationship Id="rId409" Type="http://schemas.openxmlformats.org/officeDocument/2006/relationships/revisionLog" Target="NULL"/><Relationship Id="rId560" Type="http://schemas.openxmlformats.org/officeDocument/2006/relationships/revisionLog" Target="NULL"/><Relationship Id="rId581" Type="http://schemas.openxmlformats.org/officeDocument/2006/relationships/revisionLog" Target="revisionLog8.xml"/><Relationship Id="rId213" Type="http://schemas.openxmlformats.org/officeDocument/2006/relationships/revisionLog" Target="NULL"/><Relationship Id="rId234" Type="http://schemas.openxmlformats.org/officeDocument/2006/relationships/revisionLog" Target="NULL"/><Relationship Id="rId420" Type="http://schemas.openxmlformats.org/officeDocument/2006/relationships/revisionLog" Target="NULL"/><Relationship Id="rId255" Type="http://schemas.openxmlformats.org/officeDocument/2006/relationships/revisionLog" Target="NULL"/><Relationship Id="rId276" Type="http://schemas.openxmlformats.org/officeDocument/2006/relationships/revisionLog" Target="NULL"/><Relationship Id="rId297" Type="http://schemas.openxmlformats.org/officeDocument/2006/relationships/revisionLog" Target="NULL"/><Relationship Id="rId441" Type="http://schemas.openxmlformats.org/officeDocument/2006/relationships/revisionLog" Target="NULL"/><Relationship Id="rId462" Type="http://schemas.openxmlformats.org/officeDocument/2006/relationships/revisionLog" Target="NULL"/><Relationship Id="rId483" Type="http://schemas.openxmlformats.org/officeDocument/2006/relationships/revisionLog" Target="NULL"/><Relationship Id="rId518" Type="http://schemas.openxmlformats.org/officeDocument/2006/relationships/revisionLog" Target="NULL"/><Relationship Id="rId539" Type="http://schemas.openxmlformats.org/officeDocument/2006/relationships/revisionLog" Target="NULL"/><Relationship Id="rId550" Type="http://schemas.openxmlformats.org/officeDocument/2006/relationships/revisionLog" Target="NULL"/><Relationship Id="rId301" Type="http://schemas.openxmlformats.org/officeDocument/2006/relationships/revisionLog" Target="NULL"/><Relationship Id="rId322" Type="http://schemas.openxmlformats.org/officeDocument/2006/relationships/revisionLog" Target="NULL"/><Relationship Id="rId343" Type="http://schemas.openxmlformats.org/officeDocument/2006/relationships/revisionLog" Target="NULL"/><Relationship Id="rId364" Type="http://schemas.openxmlformats.org/officeDocument/2006/relationships/revisionLog" Target="NULL"/><Relationship Id="rId199" Type="http://schemas.openxmlformats.org/officeDocument/2006/relationships/revisionLog" Target="NULL"/><Relationship Id="rId203" Type="http://schemas.openxmlformats.org/officeDocument/2006/relationships/revisionLog" Target="NULL"/><Relationship Id="rId385" Type="http://schemas.openxmlformats.org/officeDocument/2006/relationships/revisionLog" Target="NULL"/><Relationship Id="rId571" Type="http://schemas.openxmlformats.org/officeDocument/2006/relationships/revisionLog" Target="NULL"/><Relationship Id="rId224" Type="http://schemas.openxmlformats.org/officeDocument/2006/relationships/revisionLog" Target="NULL"/><Relationship Id="rId245" Type="http://schemas.openxmlformats.org/officeDocument/2006/relationships/revisionLog" Target="NULL"/><Relationship Id="rId266" Type="http://schemas.openxmlformats.org/officeDocument/2006/relationships/revisionLog" Target="NULL"/><Relationship Id="rId287" Type="http://schemas.openxmlformats.org/officeDocument/2006/relationships/revisionLog" Target="NULL"/><Relationship Id="rId410" Type="http://schemas.openxmlformats.org/officeDocument/2006/relationships/revisionLog" Target="NULL"/><Relationship Id="rId431" Type="http://schemas.openxmlformats.org/officeDocument/2006/relationships/revisionLog" Target="NULL"/><Relationship Id="rId452" Type="http://schemas.openxmlformats.org/officeDocument/2006/relationships/revisionLog" Target="NULL"/><Relationship Id="rId473" Type="http://schemas.openxmlformats.org/officeDocument/2006/relationships/revisionLog" Target="NULL"/><Relationship Id="rId494" Type="http://schemas.openxmlformats.org/officeDocument/2006/relationships/revisionLog" Target="NULL"/><Relationship Id="rId508" Type="http://schemas.openxmlformats.org/officeDocument/2006/relationships/revisionLog" Target="NULL"/><Relationship Id="rId529" Type="http://schemas.openxmlformats.org/officeDocument/2006/relationships/revisionLog" Target="NULL"/><Relationship Id="rId312" Type="http://schemas.openxmlformats.org/officeDocument/2006/relationships/revisionLog" Target="NULL"/><Relationship Id="rId333" Type="http://schemas.openxmlformats.org/officeDocument/2006/relationships/revisionLog" Target="NULL"/><Relationship Id="rId354" Type="http://schemas.openxmlformats.org/officeDocument/2006/relationships/revisionLog" Target="NULL"/><Relationship Id="rId540" Type="http://schemas.openxmlformats.org/officeDocument/2006/relationships/revisionLog" Target="NULL"/><Relationship Id="rId189" Type="http://schemas.openxmlformats.org/officeDocument/2006/relationships/revisionLog" Target="NULL"/><Relationship Id="rId375" Type="http://schemas.openxmlformats.org/officeDocument/2006/relationships/revisionLog" Target="NULL"/><Relationship Id="rId396" Type="http://schemas.openxmlformats.org/officeDocument/2006/relationships/revisionLog" Target="NULL"/><Relationship Id="rId561" Type="http://schemas.openxmlformats.org/officeDocument/2006/relationships/revisionLog" Target="NULL"/><Relationship Id="rId582" Type="http://schemas.openxmlformats.org/officeDocument/2006/relationships/revisionLog" Target="revisionLog9.xml"/><Relationship Id="rId214" Type="http://schemas.openxmlformats.org/officeDocument/2006/relationships/revisionLog" Target="NULL"/><Relationship Id="rId235" Type="http://schemas.openxmlformats.org/officeDocument/2006/relationships/revisionLog" Target="NULL"/><Relationship Id="rId256" Type="http://schemas.openxmlformats.org/officeDocument/2006/relationships/revisionLog" Target="NULL"/><Relationship Id="rId277" Type="http://schemas.openxmlformats.org/officeDocument/2006/relationships/revisionLog" Target="NULL"/><Relationship Id="rId298" Type="http://schemas.openxmlformats.org/officeDocument/2006/relationships/revisionLog" Target="NULL"/><Relationship Id="rId400" Type="http://schemas.openxmlformats.org/officeDocument/2006/relationships/revisionLog" Target="NULL"/><Relationship Id="rId421" Type="http://schemas.openxmlformats.org/officeDocument/2006/relationships/revisionLog" Target="NULL"/><Relationship Id="rId442" Type="http://schemas.openxmlformats.org/officeDocument/2006/relationships/revisionLog" Target="NULL"/><Relationship Id="rId463" Type="http://schemas.openxmlformats.org/officeDocument/2006/relationships/revisionLog" Target="NULL"/><Relationship Id="rId484" Type="http://schemas.openxmlformats.org/officeDocument/2006/relationships/revisionLog" Target="NULL"/><Relationship Id="rId519" Type="http://schemas.openxmlformats.org/officeDocument/2006/relationships/revisionLog" Target="NULL"/><Relationship Id="rId302" Type="http://schemas.openxmlformats.org/officeDocument/2006/relationships/revisionLog" Target="NULL"/><Relationship Id="rId323" Type="http://schemas.openxmlformats.org/officeDocument/2006/relationships/revisionLog" Target="NULL"/><Relationship Id="rId344" Type="http://schemas.openxmlformats.org/officeDocument/2006/relationships/revisionLog" Target="NULL"/><Relationship Id="rId530" Type="http://schemas.openxmlformats.org/officeDocument/2006/relationships/revisionLog" Target="NULL"/><Relationship Id="rId572" Type="http://schemas.openxmlformats.org/officeDocument/2006/relationships/revisionLog" Target="NULL"/><Relationship Id="rId365" Type="http://schemas.openxmlformats.org/officeDocument/2006/relationships/revisionLog" Target="NULL"/><Relationship Id="rId386" Type="http://schemas.openxmlformats.org/officeDocument/2006/relationships/revisionLog" Target="NULL"/><Relationship Id="rId551" Type="http://schemas.openxmlformats.org/officeDocument/2006/relationships/revisionLog" Target="NULL"/><Relationship Id="rId190" Type="http://schemas.openxmlformats.org/officeDocument/2006/relationships/revisionLog" Target="NULL"/><Relationship Id="rId204" Type="http://schemas.openxmlformats.org/officeDocument/2006/relationships/revisionLog" Target="NULL"/><Relationship Id="rId225" Type="http://schemas.openxmlformats.org/officeDocument/2006/relationships/revisionLog" Target="NULL"/><Relationship Id="rId246" Type="http://schemas.openxmlformats.org/officeDocument/2006/relationships/revisionLog" Target="NULL"/><Relationship Id="rId267" Type="http://schemas.openxmlformats.org/officeDocument/2006/relationships/revisionLog" Target="NULL"/><Relationship Id="rId288" Type="http://schemas.openxmlformats.org/officeDocument/2006/relationships/revisionLog" Target="NULL"/><Relationship Id="rId411" Type="http://schemas.openxmlformats.org/officeDocument/2006/relationships/revisionLog" Target="NULL"/><Relationship Id="rId432" Type="http://schemas.openxmlformats.org/officeDocument/2006/relationships/revisionLog" Target="NULL"/><Relationship Id="rId453" Type="http://schemas.openxmlformats.org/officeDocument/2006/relationships/revisionLog" Target="NULL"/><Relationship Id="rId474" Type="http://schemas.openxmlformats.org/officeDocument/2006/relationships/revisionLog" Target="NULL"/><Relationship Id="rId509" Type="http://schemas.openxmlformats.org/officeDocument/2006/relationships/revisionLog" Target="NULL"/><Relationship Id="rId313" Type="http://schemas.openxmlformats.org/officeDocument/2006/relationships/revisionLog" Target="NULL"/><Relationship Id="rId495" Type="http://schemas.openxmlformats.org/officeDocument/2006/relationships/revisionLog" Target="NULL"/><Relationship Id="rId334" Type="http://schemas.openxmlformats.org/officeDocument/2006/relationships/revisionLog" Target="NULL"/><Relationship Id="rId355" Type="http://schemas.openxmlformats.org/officeDocument/2006/relationships/revisionLog" Target="NULL"/><Relationship Id="rId376" Type="http://schemas.openxmlformats.org/officeDocument/2006/relationships/revisionLog" Target="NULL"/><Relationship Id="rId397" Type="http://schemas.openxmlformats.org/officeDocument/2006/relationships/revisionLog" Target="NULL"/><Relationship Id="rId520" Type="http://schemas.openxmlformats.org/officeDocument/2006/relationships/revisionLog" Target="NULL"/><Relationship Id="rId541" Type="http://schemas.openxmlformats.org/officeDocument/2006/relationships/revisionLog" Target="NULL"/><Relationship Id="rId562" Type="http://schemas.openxmlformats.org/officeDocument/2006/relationships/revisionLog" Target="NULL"/><Relationship Id="rId583" Type="http://schemas.openxmlformats.org/officeDocument/2006/relationships/revisionLog" Target="revisionLog10.xml"/><Relationship Id="rId464" Type="http://schemas.openxmlformats.org/officeDocument/2006/relationships/revisionLog" Target="NULL"/><Relationship Id="rId215" Type="http://schemas.openxmlformats.org/officeDocument/2006/relationships/revisionLog" Target="NULL"/><Relationship Id="rId236" Type="http://schemas.openxmlformats.org/officeDocument/2006/relationships/revisionLog" Target="NULL"/><Relationship Id="rId257" Type="http://schemas.openxmlformats.org/officeDocument/2006/relationships/revisionLog" Target="NULL"/><Relationship Id="rId278" Type="http://schemas.openxmlformats.org/officeDocument/2006/relationships/revisionLog" Target="NULL"/><Relationship Id="rId401" Type="http://schemas.openxmlformats.org/officeDocument/2006/relationships/revisionLog" Target="NULL"/><Relationship Id="rId422" Type="http://schemas.openxmlformats.org/officeDocument/2006/relationships/revisionLog" Target="NULL"/><Relationship Id="rId443" Type="http://schemas.openxmlformats.org/officeDocument/2006/relationships/revisionLog" Target="NULL"/><Relationship Id="rId303" Type="http://schemas.openxmlformats.org/officeDocument/2006/relationships/revisionLog" Target="NULL"/><Relationship Id="rId485" Type="http://schemas.openxmlformats.org/officeDocument/2006/relationships/revisionLog" Target="NULL"/><Relationship Id="rId345" Type="http://schemas.openxmlformats.org/officeDocument/2006/relationships/revisionLog" Target="NULL"/><Relationship Id="rId387" Type="http://schemas.openxmlformats.org/officeDocument/2006/relationships/revisionLog" Target="NULL"/><Relationship Id="rId510" Type="http://schemas.openxmlformats.org/officeDocument/2006/relationships/revisionLog" Target="NULL"/><Relationship Id="rId552" Type="http://schemas.openxmlformats.org/officeDocument/2006/relationships/revisionLog" Target="NULL"/><Relationship Id="rId191" Type="http://schemas.openxmlformats.org/officeDocument/2006/relationships/revisionLog" Target="NULL"/><Relationship Id="rId205" Type="http://schemas.openxmlformats.org/officeDocument/2006/relationships/revisionLog" Target="NULL"/><Relationship Id="rId247" Type="http://schemas.openxmlformats.org/officeDocument/2006/relationships/revisionLog" Target="NULL"/><Relationship Id="rId412" Type="http://schemas.openxmlformats.org/officeDocument/2006/relationships/revisionLog" Target="NULL"/><Relationship Id="rId289" Type="http://schemas.openxmlformats.org/officeDocument/2006/relationships/revisionLog" Target="NULL"/><Relationship Id="rId454" Type="http://schemas.openxmlformats.org/officeDocument/2006/relationships/revisionLog" Target="NULL"/><Relationship Id="rId496" Type="http://schemas.openxmlformats.org/officeDocument/2006/relationships/revisionLog" Target="NUL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6BD9600-4029-4AB8-8B8F-64576AA602AB}" diskRevisions="1" revisionId="5505" version="10">
  <header guid="{E14746FD-A4AE-416D-A1B6-078D4944CA4E}" dateTime="2019-01-09T11:53:35" maxSheetId="17" userName="Amna Elahi" r:id="rId183" minRId="2482" maxRId="25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793A556-30C9-4599-AD8E-EBFFFBE80DA6}" dateTime="2019-01-09T12:41:53" maxSheetId="17" userName="Uzair Asif" r:id="rId184" minRId="2573" maxRId="25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9D5A09E-41E5-4877-A8C3-D1110EEAB549}" dateTime="2019-01-09T12:48:26" maxSheetId="17" userName="Uzair Asif" r:id="rId185" minRId="2596" maxRId="26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0F71F7-76FA-4147-83DA-F1939E8C300D}" dateTime="2019-01-09T13:06:34" maxSheetId="17" userName="Uzair Asif" r:id="rId186" minRId="2618" maxRId="26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05CF24C-F911-40E3-99E6-B6BBD8B22493}" dateTime="2019-01-09T17:49:11" maxSheetId="17" userName="Zakir Bilal" r:id="rId1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2B518D6-AF48-4B0E-8F99-2F9BD6252B9D}" dateTime="2019-01-09T17:51:35" maxSheetId="17" userName="Zakir Bilal" r:id="rId188" minRId="2658" maxRId="27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597163A-82D0-4834-9BBD-8537EE9F958A}" dateTime="2019-01-09T17:59:08" maxSheetId="17" userName="Amna Elahi" r:id="rId189" minRId="2712" maxRId="27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5E693CF-95A8-4957-8586-64F668702057}" dateTime="2019-01-09T18:35:36" maxSheetId="17" userName="Tughral Khan" r:id="rId190" minRId="2739" maxRId="282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882D62B-FC39-4EA3-A28F-DEFD5129117F}" dateTime="2019-01-09T18:37:44" maxSheetId="17" userName="Tughral Khan" r:id="rId191" minRId="2830" maxRId="286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172A4D9-7947-480B-8020-79B866C37204}" dateTime="2019-01-09T18:47:34" maxSheetId="17" userName="Tughral Khan" r:id="rId192" minRId="2869" maxRId="29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303A4A2-3682-4161-A53B-1E1E734EB475}" dateTime="2019-01-09T18:52:48" maxSheetId="17" userName="Tughral Khan" r:id="rId193" minRId="2915" maxRId="293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9A8860A-F766-43FD-AC8F-B2B7EA49C9FF}" dateTime="2019-01-09T18:55:16" maxSheetId="17" userName="Tughral Khan" r:id="rId194" minRId="2936" maxRId="29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FE275D5-13D6-4D3A-8256-1A75D97966AD}" dateTime="2019-01-09T18:58:07" maxSheetId="17" userName="Tughral Khan" r:id="rId1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BE0D903-934B-4AC7-8C7E-B67C42CADFC6}" dateTime="2019-01-09T19:10:59" maxSheetId="17" userName="Rahmeen Fazal" r:id="rId196" minRId="2957" maxRId="29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9F9C3A7-2089-4B31-93D5-D8519011E1BE}" dateTime="2019-01-09T19:23:34" maxSheetId="17" userName="Rahmeen Fazal" r:id="rId197" minRId="2980" maxRId="300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2FCF0DD-5D35-482B-B14C-E901A8CE36F7}" dateTime="2019-01-09T19:30:46" maxSheetId="17" userName="Rahmeen Fazal" r:id="rId198" minRId="3001" maxRId="30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CFE9F42-C8B2-443B-9772-838D5337D3C0}" dateTime="2019-01-09T19:32:52" maxSheetId="17" userName="Rahmeen Fazal" r:id="rId199" minRId="3032" maxRId="30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E631C00-1F52-492C-B4C8-1F9191947FBE}" dateTime="2019-01-09T19:36:05" maxSheetId="17" userName="Rahmeen Fazal" r:id="rId200" minRId="3035" maxRId="304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C08B450-911B-43AF-9A3E-2E61AC9F2696}" dateTime="2019-01-09T21:56:58" maxSheetId="17" userName="Murtaza Zaidi" r:id="rId201" minRId="3048" maxRId="307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01AE5F-4A4A-4D7C-A52A-B651A982D773}" dateTime="2019-01-09T22:13:16" maxSheetId="17" userName="Murtaza Zaidi" r:id="rId202" minRId="3082" maxRId="31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2894CA-01EA-4572-85E2-F900A02160DD}" dateTime="2019-01-09T22:36:05" maxSheetId="17" userName="Murtaza Zaidi" r:id="rId203" minRId="3111" maxRId="31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DC967E7-E628-453D-9B62-1192B414B8C7}" dateTime="2019-01-09T22:58:42" maxSheetId="17" userName="Murtaza Zaidi" r:id="rId204" minRId="3131" maxRId="31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A6C0260-440B-431D-A511-4328F4427F8B}" dateTime="2019-01-09T23:13:35" maxSheetId="17" userName="Murtaza Zaidi" r:id="rId205" minRId="3157" maxRId="31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0539975-883C-45C1-ABEE-874E5218B072}" dateTime="2019-01-10T12:31:54" maxSheetId="17" userName="Zakir Bilal" r:id="rId206" minRId="3173" maxRId="317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155CD66-B6A1-4E0A-9152-F9F640EB0826}" dateTime="2019-01-10T12:34:40" maxSheetId="17" userName="Zakir Bilal" r:id="rId207" minRId="318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A2041CA-AF86-4BF7-B5B9-93F782AD6934}" dateTime="2019-01-10T16:26:11" maxSheetId="17" userName="Zakir Bilal" r:id="rId208" minRId="3186" maxRId="32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F61656A-A32F-473B-ACEA-F4F0F77F46FE}" dateTime="2019-01-10T16:28:35" maxSheetId="17" userName="Zakir Bilal" r:id="rId209" minRId="3206" maxRId="32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6085EEC-C644-4AB6-93B7-844B479F9A84}" dateTime="2019-01-10T16:33:27" maxSheetId="17" userName="Zakir Bilal" r:id="rId210" minRId="3227" maxRId="324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31D5BC5-4A9C-407C-AE8F-8DB384822912}" dateTime="2019-01-10T16:34:08" maxSheetId="17" userName="Zakir Bilal" r:id="rId211" minRId="3243" maxRId="324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9E431CD-2D97-483B-AA87-B7DC1FB7B306}" dateTime="2019-01-10T17:38:14" maxSheetId="17" userName="Zakir Bilal" r:id="rId212" minRId="3245" maxRId="32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55672F7-40EC-4D62-BE41-0A15FDB83BFA}" dateTime="2019-01-11T12:00:08" maxSheetId="17" userName="Zakir Bilal" r:id="rId213" minRId="3256" maxRId="32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EAB2C82-B9BD-4C22-8460-FF6FD54978B0}" dateTime="2019-01-11T19:02:57" maxSheetId="17" userName="Zakir Bilal" r:id="rId214" minRId="3258" maxRId="326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861ADB4-D015-4B51-A01F-033295B6998C}" dateTime="2019-01-21T17:46:02" maxSheetId="17" userName="Zakir Bilal" r:id="rId215" minRId="3268" maxRId="33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D8A3906-A083-40BC-A58A-BED5595F4936}" dateTime="2019-01-28T14:08:44" maxSheetId="17" userName="Zakir Bilal" r:id="rId216" minRId="3334" maxRId="33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2FFD352-1264-40B9-983E-31FA4C1B2591}" dateTime="2019-01-28T14:17:50" maxSheetId="17" userName="Zakir Bilal" r:id="rId217" minRId="3388" maxRId="34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68F0E35-412C-4DE6-A2C6-CD8E121D589D}" dateTime="2019-01-28T14:41:05" maxSheetId="17" userName="Zakir Bilal" r:id="rId218" minRId="3408" maxRId="34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E2954F6-D4F8-45BA-B700-E83C33CFA054}" dateTime="2019-01-28T14:42:32" maxSheetId="17" userName="Zakir Bilal" r:id="rId219" minRId="3418" maxRId="34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6A05A0-A5C5-485C-A912-B34FB62C8302}" dateTime="2019-01-28T14:46:19" maxSheetId="17" userName="Zakir Bilal" r:id="rId220" minRId="3422" maxRId="34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3083D59-47D9-411C-87C8-E77C4858CA6E}" dateTime="2019-01-28T14:48:17" maxSheetId="17" userName="Zakir Bilal" r:id="rId221" minRId="3447" maxRId="34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8DE26BD-8C17-436C-88DD-17B5C06FD4CB}" dateTime="2019-01-28T14:48:44" maxSheetId="17" userName="Zakir Bilal" r:id="rId222" minRId="34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1D7DFDA-84E2-4F10-9377-CA6813DA5916}" dateTime="2019-01-28T14:56:07" maxSheetId="17" userName="Zakir Bilal" r:id="rId223" minRId="3453" maxRId="34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45D37B-5D7E-4FE4-89D9-08F87948CFC6}" dateTime="2019-01-28T14:56:44" maxSheetId="17" userName="Zakir Bilal" r:id="rId224" minRId="34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35EAA1D-D3CD-483B-8098-76A0A942B33B}" dateTime="2019-01-28T15:09:30" maxSheetId="17" userName="Zakir Bilal" r:id="rId225" minRId="3474" maxRId="34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9AA0125-4ECD-4917-99DD-0B1AC1A9C0A1}" dateTime="2019-01-28T19:54:07" maxSheetId="17" userName="Zakir Bilal" r:id="rId226" minRId="3481" maxRId="34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2DA6A4-F0EF-404D-B5FD-11E783F31EC1}" dateTime="2019-01-28T22:17:06" maxSheetId="17" userName="Zakir Bilal" r:id="rId227" minRId="3487" maxRId="34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D008A63-9AE1-4932-8B60-4FC5FD370576}" dateTime="2019-01-28T22:20:38" maxSheetId="17" userName="Zakir Bilal" r:id="rId228" minRId="3496" maxRId="35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0E4577E-C37E-4EC9-A475-707DB8915D1E}" dateTime="2019-01-28T22:21:09" maxSheetId="17" userName="Zakir Bilal" r:id="rId229" minRId="35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21DB35E-9455-4596-BC83-DA57557E24BA}" dateTime="2019-01-28T22:23:39" maxSheetId="17" userName="Zakir Bilal" r:id="rId230" minRId="3507" maxRId="35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F559A0D-5B4A-489D-B634-3030675A4DA7}" dateTime="2019-01-28T22:28:26" maxSheetId="17" userName="Zakir Bilal" r:id="rId231" minRId="3514" maxRId="35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85BEADD-185B-4F46-842B-438CDDF99156}" dateTime="2019-01-28T22:28:36" maxSheetId="17" userName="Zakir Bilal" r:id="rId232" minRId="3531" maxRId="35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06E971F-A4F5-47EA-BFE6-EDECF5391BEB}" dateTime="2019-01-28T22:28:57" maxSheetId="17" userName="Zakir Bilal" r:id="rId233" minRId="3533" maxRId="35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DE88956-8580-4F3D-88C5-21BD76E989D8}" dateTime="2019-01-28T22:31:57" maxSheetId="17" userName="Zakir Bilal" r:id="rId234" minRId="3535" maxRId="35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A93D16-8216-4B15-94B3-43A5B4B203BE}" dateTime="2019-01-28T22:37:41" maxSheetId="17" userName="Zakir Bilal" r:id="rId235" minRId="3541" maxRId="35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06178D1-86C0-4357-9CE2-A3A6C5B02D8C}" dateTime="2019-01-28T22:40:37" maxSheetId="17" userName="Zakir Bilal" r:id="rId236" minRId="3549" maxRId="35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4D50AF-BEEC-48C6-A470-93177027BA10}" dateTime="2019-01-28T22:43:23" maxSheetId="17" userName="Zakir Bilal" r:id="rId237" minRId="3553" maxRId="35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978C085-E25A-4D64-92CF-8BF9B8BF8C62}" dateTime="2019-01-28T22:44:30" maxSheetId="17" userName="Zakir Bilal" r:id="rId238" minRId="3561" maxRId="35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53C3C98-46C5-40DC-903A-3B420F0A13F2}" dateTime="2019-01-28T22:46:00" maxSheetId="17" userName="Zakir Bilal" r:id="rId239" minRId="35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6C127D-372C-4D1E-B7FF-762014CA5997}" dateTime="2019-01-28T22:52:14" maxSheetId="17" userName="Zakir Bilal" r:id="rId240" minRId="3573" maxRId="35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C78381F-0CA9-4330-BE0C-F7C97B7C59F5}" dateTime="2019-01-28T23:04:45" maxSheetId="17" userName="Zakir Bilal" r:id="rId241" minRId="3580" maxRId="35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7F65854-01AD-45D2-8C8C-6C937D78CA19}" dateTime="2019-01-29T10:41:40" maxSheetId="17" userName="Zakir Bilal" r:id="rId242" minRId="3591" maxRId="35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8795BC5-5B7D-41F6-866D-1AEF63793E3D}" dateTime="2019-01-29T10:43:47" maxSheetId="17" userName="Zakir Bilal" r:id="rId243" minRId="3603" maxRId="36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2DBB8A4-0F3C-4249-BFF3-4B9BFDEDD290}" dateTime="2019-01-29T10:46:09" maxSheetId="17" userName="Zakir Bilal" r:id="rId244" minRId="3609" maxRId="361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A79B448-DC9E-421C-9AC4-C66868C15CC9}" dateTime="2019-01-29T10:47:42" maxSheetId="17" userName="Zakir Bilal" r:id="rId245" minRId="3626" maxRId="36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C5E8B3C-B9F1-48D2-9CD1-4A8C4204BD9E}" dateTime="2019-01-29T11:32:58" maxSheetId="17" userName="Zakir Bilal" r:id="rId246" minRId="3632" maxRId="36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57DA4C3-B5BE-455B-83CD-9E754DA9F498}" dateTime="2019-01-29T11:35:05" maxSheetId="17" userName="Zakir Bilal" r:id="rId247" minRId="3639" maxRId="36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B9FD067-FF12-4E89-845C-09F9DC46EDE3}" dateTime="2019-01-29T11:44:00" maxSheetId="17" userName="Zakir Bilal" r:id="rId248" minRId="3647" maxRId="36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416475-E3DC-4FDA-BB64-734166990FB1}" dateTime="2019-01-29T11:44:38" maxSheetId="17" userName="Zakir Bilal" r:id="rId249" minRId="3665" maxRId="366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A569AFD-A94C-4638-9E4A-01D3BFD2CB0C}" dateTime="2019-01-29T11:48:30" maxSheetId="17" userName="Zakir Bilal" r:id="rId250" minRId="3668" maxRId="36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9D15D57-955D-486A-A4F0-03E28F28CDB5}" dateTime="2019-01-29T11:48:40" maxSheetId="17" userName="Zakir Bilal" r:id="rId251" minRId="36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4BFE744-0285-48C6-9EC9-DA7F2255F229}" dateTime="2019-01-29T11:52:22" maxSheetId="17" userName="Zakir Bilal" r:id="rId252" minRId="3680" maxRId="36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F91FBD6-E0F5-4BA4-A5B2-A46F38FAA653}" dateTime="2019-01-29T11:54:46" maxSheetId="17" userName="Zakir Bilal" r:id="rId253" minRId="3697" maxRId="37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12D869-B9E4-4F8B-9174-7347B745F281}" dateTime="2019-01-29T11:55:09" maxSheetId="17" userName="Zakir Bilal" r:id="rId254" minRId="37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67BF620-472D-4B8A-97A9-2DA3438810E2}" dateTime="2019-01-29T11:56:39" maxSheetId="17" userName="Zakir Bilal" r:id="rId255" minRId="3707" maxRId="37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3B3B432-EB0F-46ED-8420-AA9054416810}" dateTime="2019-01-29T12:00:20" maxSheetId="17" userName="Zakir Bilal" r:id="rId256" minRId="3713" maxRId="37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C25BB8-FDCE-49CC-B6F3-44D9B463CFF6}" dateTime="2019-01-29T12:01:51" maxSheetId="17" userName="Zakir Bilal" r:id="rId257" minRId="3725" maxRId="37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8B520C-E3CD-41E6-86EB-73849C08F6B4}" dateTime="2019-01-29T12:03:05" maxSheetId="17" userName="Zakir Bilal" r:id="rId258" minRId="3729" maxRId="37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995E1C-27E6-4FBF-BAC3-6F00BB7322D0}" dateTime="2019-01-29T12:03:51" maxSheetId="17" userName="Zakir Bilal" r:id="rId259" minRId="3733" maxRId="373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2F4452-DD9D-49B0-B8FD-190126D29CA8}" dateTime="2019-01-29T12:04:00" maxSheetId="17" userName="Zakir Bilal" r:id="rId260" minRId="37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512EDC3-97B9-4C74-A910-39C3E222011B}" dateTime="2019-01-29T13:33:11" maxSheetId="17" userName="Zakir Bilal" r:id="rId261" minRId="3737" maxRId="37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8B7F272-BA1E-4079-94E5-76B2B2BD5B9F}" dateTime="2019-01-29T17:39:33" maxSheetId="17" userName="Zakir Bilal" r:id="rId262" minRId="3749" maxRId="37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3D1E723-A073-4CDC-B22D-52A8B317C9C2}" dateTime="2019-01-29T17:42:06" maxSheetId="17" userName="Zakir Bilal" r:id="rId263" minRId="3771" maxRId="37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AC89537-95D6-4F93-BF74-0302DD478C23}" dateTime="2019-01-29T17:44:16" maxSheetId="17" userName="Zakir Bilal" r:id="rId264" minRId="3781" maxRId="378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17BD81-109D-4B7C-939E-86F71248F647}" dateTime="2019-01-29T17:44:42" maxSheetId="17" userName="Zakir Bilal" r:id="rId265" minRId="37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ED77484-9AE9-4714-99D7-B8E166B1EBB4}" dateTime="2019-01-29T17:47:18" maxSheetId="17" userName="Zakir Bilal" r:id="rId266" minRId="3791" maxRId="379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1D77E71-42C7-4F5C-AEE1-0A42F8312DB8}" dateTime="2019-01-29T17:50:44" maxSheetId="17" userName="Zakir Bilal" r:id="rId267" minRId="3795" maxRId="38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1C6A1A6-C8C8-4F97-BBF2-3607362AAE72}" dateTime="2019-01-29T17:52:06" maxSheetId="17" userName="Zakir Bilal" r:id="rId268" minRId="3805" maxRId="38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C5E13C5-4B22-4DF5-972B-C11AD5EAF3E8}" dateTime="2019-01-29T18:07:57" maxSheetId="17" userName="Zakir Bilal" r:id="rId269" minRId="3810" maxRId="381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31189C9-8F35-40DE-91D8-4DEC2915EF4B}" dateTime="2019-01-29T18:08:26" maxSheetId="17" userName="Zakir Bilal" r:id="rId270" minRId="3817" maxRId="38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FCD8C20-8AD1-44C4-B9DC-FF009CE04B58}" dateTime="2019-01-29T18:08:54" maxSheetId="17" userName="Zakir Bilal" r:id="rId271" minRId="3819" maxRId="38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F7269B-73BD-4637-BFB2-557ADE256AA0}" dateTime="2019-01-29T18:10:10" maxSheetId="17" userName="Zakir Bilal" r:id="rId272" minRId="3822" maxRId="38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2315905-FAF0-49DF-9B98-96DFBFACF1BC}" dateTime="2019-01-29T18:10:47" maxSheetId="17" userName="Zakir Bilal" r:id="rId273" minRId="3833" maxRId="383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767ACE4-93FA-4F69-A179-DDC1B7CDEFBD}" dateTime="2019-01-29T18:11:14" maxSheetId="17" userName="Zakir Bilal" r:id="rId274" minRId="38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6DDEC87-E9D5-49CB-B92F-0D268BBA9584}" dateTime="2019-01-29T19:42:59" maxSheetId="17" userName="Zakir Bilal" r:id="rId275" minRId="3839" maxRId="38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CF0199-C72F-4228-B580-182DA6BA1AF5}" dateTime="2019-01-30T11:41:01" maxSheetId="17" userName="Zakir Bilal" r:id="rId276" minRId="3841" maxRId="38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08D870A-2A65-47B2-8F56-0675B85D208B}" dateTime="2019-01-30T11:53:04" maxSheetId="17" userName="Zakir Bilal" r:id="rId277" minRId="3857" maxRId="39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504AA0A-62AF-4D23-BEAB-179E23EB6DCA}" dateTime="2019-01-30T12:03:51" maxSheetId="17" userName="Zakir Bilal" r:id="rId278" minRId="3922" maxRId="39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503B8A-17B0-4F37-844A-C04ECDFE3944}" dateTime="2019-01-30T12:06:46" maxSheetId="17" userName="Zakir Bilal" r:id="rId279" minRId="3946" maxRId="39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72FCA64-6575-4840-A06D-D5F48C3850A1}" dateTime="2019-01-30T12:07:58" maxSheetId="17" userName="Zakir Bilal" r:id="rId280" minRId="3973" maxRId="39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63709BC-3795-4EA4-8CAC-828EB3748943}" dateTime="2019-01-30T12:08:13" maxSheetId="17" userName="Zakir Bilal" r:id="rId281" minRId="3980" maxRId="39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53BDF4-7602-4600-BF81-FB33239DB0B3}" dateTime="2019-01-30T12:08:52" maxSheetId="17" userName="Zakir Bilal" r:id="rId282" minRId="3982" maxRId="39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50A6065-2DC6-47AE-87A0-1F532ABEBE96}" dateTime="2019-01-30T12:11:52" maxSheetId="17" userName="Zakir Bilal" r:id="rId283" minRId="3984" maxRId="39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D0E774-6C8D-4B3E-BCA7-518B97E3DE65}" dateTime="2019-01-30T12:13:26" maxSheetId="17" userName="Zakir Bilal" r:id="rId284" minRId="3988" maxRId="39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58A8BF5-1B86-4161-A228-4B3CB6E30CE1}" dateTime="2019-01-30T12:17:50" maxSheetId="17" userName="Zakir Bilal" r:id="rId285" minRId="3998" maxRId="40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5973DF4-E78A-4E29-8090-F3E0381AFED9}" dateTime="2019-01-30T12:21:32" maxSheetId="17" userName="Zakir Bilal" r:id="rId286" minRId="4005" maxRId="40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D3E1B59-ED8F-4FC5-B685-098DA52AE93D}" dateTime="2019-01-30T12:37:52" maxSheetId="17" userName="Zakir Bilal" r:id="rId287" minRId="4031" maxRId="40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14BFB6B-3FDE-426E-94F3-DEB68CD75D59}" dateTime="2019-01-30T12:54:10" maxSheetId="17" userName="Zakir Bilal" r:id="rId288" minRId="4037" maxRId="40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F9C93AE-A900-4C05-8B46-1EEDFD4D0DAE}" dateTime="2019-01-30T12:54:36" maxSheetId="17" userName="Zakir Bilal" r:id="rId289" minRId="403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EB606E8-3327-4D2D-90BD-56F422FB5C9A}" dateTime="2019-01-30T12:55:31" maxSheetId="17" userName="Zakir Bilal" r:id="rId290" minRId="4040" maxRId="40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9E691EB-B14D-4507-94A2-02B688690765}" dateTime="2019-01-30T12:56:23" maxSheetId="17" userName="Zakir Bilal" r:id="rId291" minRId="4047" maxRId="40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7C4F175-7CC9-460D-A84C-0BECFB336294}" dateTime="2019-01-30T12:56:39" maxSheetId="17" userName="Zakir Bilal" r:id="rId292" minRId="40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F599323-80D2-4C99-99BC-57B245E5DCFE}" dateTime="2019-01-30T12:57:44" maxSheetId="17" userName="Zakir Bilal" r:id="rId293" minRId="4056" maxRId="40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3A4165E-B148-4F86-86AB-CB434184DD74}" dateTime="2019-01-30T12:59:51" maxSheetId="17" userName="Zakir Bilal" r:id="rId294" minRId="4066" maxRId="40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B814F50-3499-418A-B1D1-B5EB13CF3FF4}" dateTime="2019-01-30T13:01:26" maxSheetId="17" userName="Zakir Bilal" r:id="rId295" minRId="4083" maxRId="40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5703701-030A-4A0D-B6CC-5D34393DA925}" dateTime="2019-01-30T13:04:03" maxSheetId="17" userName="Zakir Bilal" r:id="rId296" minRId="4091" maxRId="41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E693A2-8625-484F-9B45-4BE41BAA47BD}" dateTime="2019-01-30T15:15:53" maxSheetId="17" userName="Zakir Bilal" r:id="rId297" minRId="41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0067637-E8C8-4946-A12E-07BB623D393B}" dateTime="2019-01-30T15:17:23" maxSheetId="17" userName="Zakir Bilal" r:id="rId298" minRId="4116" maxRId="41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31878AB-D9D2-4ECA-BBB4-69A49915F91C}" dateTime="2019-01-30T15:36:21" maxSheetId="17" userName="Zakir Bilal" r:id="rId299" minRId="4119" maxRId="412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297FF8-EF3D-4298-AC97-159A81BBB9AE}" dateTime="2019-01-30T17:43:33" maxSheetId="17" userName="Zakir Bilal" r:id="rId300" minRId="4121" maxRId="41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7E22B7E-AE51-4596-BF02-CCDF354435E4}" dateTime="2019-01-30T17:43:52" maxSheetId="17" userName="Zakir Bilal" r:id="rId301" minRId="41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827743-35C2-4B9E-B760-E4B489AD617D}" dateTime="2019-01-30T17:44:14" maxSheetId="17" userName="Zakir Bilal" r:id="rId302" minRId="41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B8B354-F0D3-4041-A8FC-9256AE61DAEC}" dateTime="2019-01-30T17:45:55" maxSheetId="17" userName="Zakir Bilal" r:id="rId303" minRId="4134" maxRId="413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03F4DC-669A-4B5F-8E50-5F1B280E1586}" dateTime="2019-01-30T17:46:26" maxSheetId="17" userName="Zakir Bilal" r:id="rId304" minRId="41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0F08C16-6109-4054-A438-281801BECABE}" dateTime="2019-01-30T17:49:29" maxSheetId="17" userName="Zakir Bilal" r:id="rId305" minRId="4139" maxRId="41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FB8FA3B-90E4-40F1-B47B-088E495B63F1}" dateTime="2019-01-30T17:49:49" maxSheetId="17" userName="Zakir Bilal" r:id="rId306" minRId="41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C0E6B1-BEB3-4A4F-8CA4-822990C9F018}" dateTime="2019-01-30T17:52:21" maxSheetId="17" userName="Zakir Bilal" r:id="rId307" minRId="4147" maxRId="41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46ABE45-44EA-40E2-91EF-97422A00FC22}" dateTime="2019-01-30T17:55:17" maxSheetId="17" userName="Zakir Bilal" r:id="rId308" minRId="4149" maxRId="41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4E9A9DE-7DDA-42DF-8421-87E078DE2FE4}" dateTime="2019-01-30T18:01:12" maxSheetId="17" userName="Zakir Bilal" r:id="rId309" minRId="4152" maxRId="41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A3B0485-FACF-4E4B-BF78-7D994CA1E593}" dateTime="2019-01-30T18:10:14" maxSheetId="17" userName="Zakir Bilal" r:id="rId310" minRId="4158" maxRId="41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72BC726-9407-49D6-BABA-8F95B6B7FDEC}" dateTime="2019-01-30T18:42:28" maxSheetId="17" userName="Zakir Bilal" r:id="rId311" minRId="4160" maxRId="41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7D66416-7237-4B2C-898C-B4340E793996}" dateTime="2019-01-30T18:43:39" maxSheetId="17" userName="Zakir Bilal" r:id="rId312" minRId="4166" maxRId="41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B65082-ABBF-4528-831A-9BB6A2E7659A}" dateTime="2019-01-30T18:44:37" maxSheetId="17" userName="Zakir Bilal" r:id="rId313" minRId="416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A34249E-0382-40B9-89A6-B9D971553C28}" dateTime="2019-01-30T18:47:07" maxSheetId="17" userName="Zakir Bilal" r:id="rId314" minRId="4170" maxRId="41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7DAE44-67DE-4712-928F-59222C9EE44D}" dateTime="2019-01-30T18:48:37" maxSheetId="17" userName="Zakir Bilal" r:id="rId315" minRId="4175" maxRId="41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969B1FA-DC67-4C7A-8401-19529ED47593}" dateTime="2019-01-30T18:49:07" maxSheetId="17" userName="Zakir Bilal" r:id="rId316" minRId="417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E9AC6D1-E6E3-42BE-A758-BB807C81BC1E}" dateTime="2019-01-30T18:49:42" maxSheetId="17" userName="Zakir Bilal" r:id="rId317" minRId="4178" maxRId="41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8745B99-0DBC-4C17-B6EE-99B2C4FA3E25}" dateTime="2019-01-30T18:50:14" maxSheetId="17" userName="Zakir Bilal" r:id="rId318" minRId="4181" maxRId="41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8ED027-31D7-42EC-8048-B4901CEA3EB0}" dateTime="2019-01-30T18:50:32" maxSheetId="17" userName="Zakir Bilal" r:id="rId319" minRId="418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D16A8EC-E7C8-411E-A020-46B1DE834DAD}" dateTime="2019-01-30T18:51:01" maxSheetId="17" userName="Zakir Bilal" r:id="rId320" minRId="41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854BA6-67F9-4398-9578-A8F4E1FB0944}" dateTime="2019-01-30T19:04:19" maxSheetId="17" userName="Zakir Bilal" r:id="rId321" minRId="4187" maxRId="41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82E323-E3CD-43AA-B76B-042CE99C2808}" dateTime="2019-01-30T19:05:11" maxSheetId="17" userName="Zakir Bilal" r:id="rId322" minRId="4197" maxRId="41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F0D64E1-8EAD-4F43-A49E-DB75658C8221}" dateTime="2019-01-30T19:08:01" maxSheetId="17" userName="Zakir Bilal" r:id="rId323" minRId="4199" maxRId="420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195F7D2-865C-4A14-AFB3-52049EB1DE91}" dateTime="2019-01-30T19:09:30" maxSheetId="17" userName="Zakir Bilal" r:id="rId324" minRId="4201" maxRId="420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716346A-B98F-44A0-80C9-B9B29E6DF36C}" dateTime="2019-01-30T19:09:47" maxSheetId="17" userName="Zakir Bilal" r:id="rId325" minRId="42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9260937-4FE4-4080-98AD-2F655371F56F}" dateTime="2019-01-31T12:07:24" maxSheetId="17" userName="Zakir Bilal" r:id="rId326" minRId="4204" maxRId="42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0FB827B-24F4-4DB9-A4F3-5805DD07AA9D}" dateTime="2019-01-31T12:11:29" maxSheetId="17" userName="Zakir Bilal" r:id="rId327" minRId="4216" maxRId="42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91DA2F-7641-47B9-9947-EF56F431A801}" dateTime="2019-01-31T12:27:13" maxSheetId="17" userName="Zakir Bilal" r:id="rId328" minRId="4218" maxRId="42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36105D5-AD50-4BAB-82E4-9C5B7E04D7FC}" dateTime="2019-01-31T12:30:04" maxSheetId="17" userName="Zakir Bilal" r:id="rId329" minRId="4227" maxRId="42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94E79C2-8206-46BE-BCD3-262EC9C39214}" dateTime="2019-01-31T12:48:06" maxSheetId="17" userName="Zakir Bilal" r:id="rId330" minRId="4231" maxRId="423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9D8B19E-2B9C-488B-A0E9-6D4F26476FE3}" dateTime="2019-01-31T12:50:00" maxSheetId="17" userName="Zakir Bilal" r:id="rId331" minRId="4240" maxRId="42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E89D62A-58DE-4373-9D1C-E98BE03FC3B8}" dateTime="2019-01-31T12:50:44" maxSheetId="17" userName="Zakir Bilal" r:id="rId332" minRId="425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98DBC6D-E751-49A4-806A-2C561503B468}" dateTime="2019-01-31T12:54:21" maxSheetId="17" userName="Zakir Bilal" r:id="rId333" minRId="4251" maxRId="42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6063EBF-9906-48F8-B700-7DD17A077A1C}" dateTime="2019-01-31T12:56:03" maxSheetId="17" userName="Zakir Bilal" r:id="rId334" minRId="4253" maxRId="42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68D30B7-78C9-4814-BE2E-7AE2FE74B39A}" dateTime="2019-01-31T12:57:24" maxSheetId="17" userName="Zakir Bilal" r:id="rId335" minRId="4259" maxRId="42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B37DB95-0F03-476A-8FDA-4276C0EA6905}" dateTime="2019-01-31T12:58:44" maxSheetId="17" userName="Zakir Bilal" r:id="rId336" minRId="4263" maxRId="42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C06BB9F-BF0A-4C48-9E3D-53082998FE55}" dateTime="2019-01-31T12:59:32" maxSheetId="17" userName="Zakir Bilal" r:id="rId337" minRId="4269" maxRId="42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E3DE3EE-C3F7-4398-8ABE-0C67FE2D41AD}" dateTime="2019-01-31T13:00:16" maxSheetId="17" userName="Zakir Bilal" r:id="rId338" minRId="4273" maxRId="42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EAC0F9B-596C-454C-84F5-22991FCAB0C0}" dateTime="2019-01-31T13:53:58" maxSheetId="17" userName="Zakir Bilal" r:id="rId339" minRId="4277" maxRId="42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A103658-1467-4688-80CE-6F1753CCEBFB}" dateTime="2019-01-31T13:54:51" maxSheetId="17" userName="Zakir Bilal" r:id="rId340" minRId="4280" maxRId="42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8B2CFA-39EF-4BF9-9FDD-2C9F5C751BA3}" dateTime="2019-01-31T13:55:17" maxSheetId="17" userName="Zakir Bilal" r:id="rId341" minRId="42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04E358-36A4-4C3A-AEBA-B08618C18655}" dateTime="2019-01-31T13:55:40" maxSheetId="17" userName="Zakir Bilal" r:id="rId342" minRId="428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E63837E-FD62-4E5A-A96C-EA5191EC488A}" dateTime="2019-01-31T13:55:59" maxSheetId="17" userName="Zakir Bilal" r:id="rId343" minRId="4286" maxRId="42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9137A9-FFDB-4BEA-B7EF-C3C19917F704}" dateTime="2019-01-31T15:52:24" maxSheetId="17" userName="Zakir Bilal" r:id="rId344" minRId="4288" maxRId="42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59B8112-D475-4ED0-927F-F75FCAF78FBE}" dateTime="2019-01-31T15:53:19" maxSheetId="17" userName="Zakir Bilal" r:id="rId345" minRId="4294" maxRId="42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3AF9069-8461-4C6B-A68A-323860C2E5CC}" dateTime="2019-01-31T15:53:41" maxSheetId="17" userName="Zakir Bilal" r:id="rId346" minRId="4296" maxRId="42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95E595-99AB-44F6-8C2B-EFF0E7E8232A}" dateTime="2019-01-31T15:54:14" maxSheetId="17" userName="Zakir Bilal" r:id="rId347" minRId="4299" maxRId="430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F2FA03-FF7B-4F54-8A37-82A037A7B12C}" dateTime="2019-01-31T15:54:52" maxSheetId="17" userName="Zakir Bilal" r:id="rId348" minRId="4303" maxRId="43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DB7200C-6511-48B3-8DB9-C986DD3B5016}" dateTime="2019-01-31T15:55:04" maxSheetId="17" userName="Zakir Bilal" r:id="rId349" minRId="43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7341401-4A37-4B7D-9689-D5EE2521157B}" dateTime="2019-01-31T15:55:22" maxSheetId="17" userName="Zakir Bilal" r:id="rId350" minRId="4308" maxRId="43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F379154-6766-4914-A2C6-A60B2807B8AB}" dateTime="2019-01-31T15:55:44" maxSheetId="17" userName="Zakir Bilal" r:id="rId351" minRId="4311" maxRId="43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AEF692-C41D-4692-84EA-9F7D2632EEEE}" dateTime="2019-01-31T15:57:47" maxSheetId="17" userName="Zakir Bilal" r:id="rId352" minRId="4313" maxRId="431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E94A2E-BF81-4F25-9668-D27BF118F019}" dateTime="2019-01-31T16:00:04" maxSheetId="17" userName="Zakir Bilal" r:id="rId353" minRId="4317" maxRId="432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D6291DF-B652-497C-9E90-5AF37FB88CB2}" dateTime="2019-01-31T16:03:13" maxSheetId="17" userName="Zakir Bilal" r:id="rId354" minRId="4323" maxRId="43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B1C34CA-BCC5-44D1-A2F2-9EB0F06E085E}" dateTime="2019-01-31T16:06:00" maxSheetId="17" userName="Zakir Bilal" r:id="rId355" minRId="4331" maxRId="43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90574AF-15D1-4E58-A9EF-563D6661BE2D}" dateTime="2019-01-31T16:10:48" maxSheetId="17" userName="Zakir Bilal" r:id="rId356" minRId="4335" maxRId="43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82D00C-2891-448F-B355-CD549FEB3BA5}" dateTime="2019-01-31T16:12:11" maxSheetId="17" userName="Zakir Bilal" r:id="rId357" minRId="4355" maxRId="43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B7F1D66-33A0-49DE-BB4D-046DA3B50217}" dateTime="2019-01-31T16:16:28" maxSheetId="17" userName="Zakir Bilal" r:id="rId358" minRId="4363" maxRId="437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7EB3BDA-F0EB-4EB5-948F-2A0969F92145}" dateTime="2019-01-31T16:17:02" maxSheetId="17" userName="Zakir Bilal" r:id="rId359" minRId="4378" maxRId="43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8680630-1B68-4363-9B8E-00C15E9698A5}" dateTime="2019-01-31T16:18:04" maxSheetId="17" userName="Zakir Bilal" r:id="rId360" minRId="4380" maxRId="43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2CBE7EF-08E9-4BDC-9F0B-4B8BF5962DBE}" dateTime="2019-01-31T16:25:50" maxSheetId="17" userName="Zakir Bilal" r:id="rId361" minRId="4388" maxRId="43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74EDEA9-9E10-4216-B55A-B77D2F7EC3CC}" dateTime="2019-01-31T16:27:29" maxSheetId="17" userName="Zakir Bilal" r:id="rId362" minRId="4398" maxRId="44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95DECD0-3899-43D0-90FE-B464A2DE13A6}" dateTime="2019-01-31T16:34:11" maxSheetId="17" userName="Zakir Bilal" r:id="rId363" minRId="4402" maxRId="44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16CAFB7-C93D-4015-BF76-C189A32B89C5}" dateTime="2019-01-31T16:35:21" maxSheetId="17" userName="Zakir Bilal" r:id="rId364" minRId="4412" maxRId="44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59BE2CD-C96E-4E69-ADD1-5DF1298E35F7}" dateTime="2019-01-31T16:36:27" maxSheetId="17" userName="Zakir Bilal" r:id="rId365" minRId="4416" maxRId="44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A091C6D-969C-4501-AB0A-1425A69CD651}" dateTime="2019-01-31T16:37:25" maxSheetId="17" userName="Zakir Bilal" r:id="rId366" minRId="4418" maxRId="44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406B4D3-ED37-4C68-8EDD-B6643EE8E780}" dateTime="2019-01-31T16:38:54" maxSheetId="17" userName="Zakir Bilal" r:id="rId367" minRId="4422" maxRId="44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0F122B5-6B6F-4728-AA65-A1C8A6459607}" dateTime="2019-01-31T16:41:38" maxSheetId="17" userName="Zakir Bilal" r:id="rId368" minRId="4432" maxRId="44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B45FF33-0C19-49E1-AB0D-36E256F8139B}" dateTime="2019-01-31T16:42:49" maxSheetId="17" userName="Zakir Bilal" r:id="rId369" minRId="4446" maxRId="44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6F4C81D-4971-455B-9BB4-CB904F2193FF}" dateTime="2019-01-31T16:46:55" maxSheetId="17" userName="Zakir Bilal" r:id="rId370" minRId="4450" maxRId="44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018004-DCA5-4B7D-96D7-817747361A2A}" dateTime="2019-01-31T16:48:51" maxSheetId="17" userName="Zakir Bilal" r:id="rId371" minRId="4452" maxRId="44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376EC0B-F8E8-47B5-90FD-546EA7B2CA74}" dateTime="2019-01-31T16:49:11" maxSheetId="17" userName="Zakir Bilal" r:id="rId372" minRId="4455" maxRId="44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4A2074-D2E5-40BC-BC8D-721AA5BB3929}" dateTime="2019-01-31T16:51:09" maxSheetId="17" userName="Zakir Bilal" r:id="rId373" minRId="4457" maxRId="44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C7BE2EE-96B8-4D6C-A76F-A555DC1B06BB}" dateTime="2019-01-31T16:52:38" maxSheetId="17" userName="Zakir Bilal" r:id="rId374" minRId="4464" maxRId="44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9DEA5E9-ABC9-4AD2-95B3-3CEE46641EAA}" dateTime="2019-01-31T16:53:20" maxSheetId="17" userName="Zakir Bilal" r:id="rId375" minRId="4474" maxRId="44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C93C5D4-2838-4D35-B434-69F8FDBC25DC}" dateTime="2019-01-31T16:54:57" maxSheetId="17" userName="Zakir Bilal" r:id="rId376" minRId="4477" maxRId="44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4EB23A3-E79D-455E-9F52-7F6593D4D6A4}" dateTime="2019-01-31T16:55:05" maxSheetId="17" userName="Zakir Bilal" r:id="rId377" minRId="44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6AD4A8C-5659-4B4E-9009-7A6423EBD42F}" dateTime="2019-01-31T16:55:12" maxSheetId="17" userName="Zakir Bilal" r:id="rId378" minRId="44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4957C23-6DCF-4C78-BB21-1C5972C12EB7}" dateTime="2019-01-31T17:16:33" maxSheetId="17" userName="Zakir Bilal" r:id="rId379" minRId="4482" maxRId="44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31ECF92-D6E4-4BC9-BB6F-4ACE98BBEBD1}" dateTime="2019-01-31T17:20:29" maxSheetId="17" userName="Zakir Bilal" r:id="rId380" minRId="4484" maxRId="44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EF73DFC-8FE1-45B6-A127-DA709356E8EC}" dateTime="2019-01-31T17:22:53" maxSheetId="17" userName="Zakir Bilal" r:id="rId381" minRId="4499" maxRId="451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C2CBFF-7276-4EA2-AF1C-2027A4ABFD78}" dateTime="2019-01-31T17:25:49" maxSheetId="17" userName="Zakir Bilal" r:id="rId382" minRId="4520" maxRId="45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251783-2CF5-4AB7-84B9-084EC2481D03}" dateTime="2019-01-31T17:27:36" maxSheetId="17" userName="Zakir Bilal" r:id="rId383" minRId="4529" maxRId="45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DE44477-AB00-4F98-854A-7F7E512CD32F}" dateTime="2019-01-31T17:29:50" maxSheetId="17" userName="Zakir Bilal" r:id="rId384" minRId="4544" maxRId="45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6B48B1E-0C6D-4062-BEAC-E8330EFE964B}" dateTime="2019-01-31T17:30:09" maxSheetId="17" userName="Zakir Bilal" r:id="rId385" minRId="4554" maxRId="45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8FD15EC-C8D9-487A-B7BA-5E18C1A83A43}" dateTime="2019-01-31T17:33:22" maxSheetId="17" userName="Zakir Bilal" r:id="rId386" minRId="4557" maxRId="45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3D1C23-9D1F-4571-9050-37069B688D6D}" dateTime="2019-01-31T17:34:57" maxSheetId="17" userName="Zakir Bilal" r:id="rId387" minRId="4577" maxRId="45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A4FDCDA-0147-4B84-BA09-3DA08CA0BDBA}" dateTime="2019-01-31T17:45:20" maxSheetId="17" userName="Zakir Bilal" r:id="rId388" minRId="4582" maxRId="46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BE1B92-F4A2-4AE5-BC7C-E61BCE345F90}" dateTime="2019-01-31T17:47:03" maxSheetId="17" userName="Zakir Bilal" r:id="rId389" minRId="4602" maxRId="46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AC479B3-57BE-4A59-B441-83E545A722C5}" dateTime="2019-01-31T17:47:40" maxSheetId="17" userName="Zakir Bilal" r:id="rId3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6EEBEDC-51C1-440D-8D6B-1D7F1C7BC9B8}" dateTime="2019-01-31T17:49:56" maxSheetId="17" userName="Zakir Bilal" r:id="rId391" minRId="4613" maxRId="46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B17CD9B-B604-4D35-B2FD-03C40B249171}" dateTime="2019-01-31T17:50:40" maxSheetId="17" userName="Zakir Bilal" r:id="rId392" minRId="4616" maxRId="46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FD8EC44-73E8-43F2-971E-C42D151F08C1}" dateTime="2019-01-31T17:53:34" maxSheetId="17" userName="Zakir Bilal" r:id="rId393" minRId="4619" maxRId="46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6D55349-E0EC-4D85-8D9D-84DD600062B3}" dateTime="2019-01-31T17:57:09" maxSheetId="17" userName="Zakir Bilal" r:id="rId394" minRId="4622" maxRId="46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CB947C0-2B82-491F-8F54-8C1635C470F2}" dateTime="2019-01-31T17:59:15" maxSheetId="17" userName="Zakir Bilal" r:id="rId395" minRId="4624" maxRId="46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581B127-E9CB-4F4D-81B2-CCD2D06E7EEE}" dateTime="2019-01-31T18:00:53" maxSheetId="17" userName="Zakir Bilal" r:id="rId396" minRId="4626" maxRId="46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AF6CAD4-3C65-47B7-A3B2-D6A8E249AA88}" dateTime="2019-01-31T18:01:03" maxSheetId="17" userName="Zakir Bilal" r:id="rId397" minRId="46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B11EB2D-5DC1-4E48-B089-8C85A0BBF50F}" dateTime="2019-01-31T18:04:13" maxSheetId="17" userName="Zakir Bilal" r:id="rId398" minRId="4631" maxRId="46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83518C-2159-4C4A-B47F-83054177D1F2}" dateTime="2019-01-31T18:06:36" maxSheetId="17" userName="Zakir Bilal" r:id="rId399" minRId="4634" maxRId="46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893B646-F8AE-45FA-870E-EB59CCE6A5CE}" dateTime="2019-01-31T18:06:59" maxSheetId="17" userName="Zakir Bilal" r:id="rId400" minRId="4646" maxRId="464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A6CCBF7-6DC9-4D1C-B1CD-8755E32ECE22}" dateTime="2019-01-31T18:08:02" maxSheetId="17" userName="Zakir Bilal" r:id="rId401" minRId="4648" maxRId="46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C4BF7E5-B2AE-4A69-8792-7F6D2A7D2BE1}" dateTime="2019-01-31T18:09:01" maxSheetId="17" userName="Zakir Bilal" r:id="rId402" minRId="4652" maxRId="46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3E18D50-0DA9-450B-8289-344C4C32D7A6}" dateTime="2019-01-31T18:10:14" maxSheetId="17" userName="Zakir Bilal" r:id="rId403" minRId="4654" maxRId="46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11CE798-0B4C-4174-86CC-4E5CBBDC8198}" dateTime="2019-01-31T18:10:25" maxSheetId="17" userName="Zakir Bilal" r:id="rId404" minRId="46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78D626A-F0A5-455D-A5A3-FAA2AED70359}" dateTime="2019-01-31T18:11:40" maxSheetId="17" userName="Zakir Bilal" r:id="rId405" minRId="4660" maxRId="46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2686C6-F797-4EB7-9853-97C34C5EFF2D}" dateTime="2019-01-31T18:44:39" maxSheetId="17" userName="Zakir Bilal" r:id="rId406" minRId="4663" maxRId="466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9796A59-F69D-4171-8D02-2F4CC57FDAFE}" dateTime="2019-01-31T18:46:30" maxSheetId="17" userName="Zakir Bilal" r:id="rId407" minRId="4668" maxRId="46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FB09C14-AFDC-495A-800B-2B5D32E5BCB4}" dateTime="2019-01-31T18:47:58" maxSheetId="17" userName="Zakir Bilal" r:id="rId408" minRId="4673" maxRId="46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319017A-0D3F-4646-BC26-479CEC2B5E2E}" dateTime="2019-01-31T18:49:00" maxSheetId="17" userName="Zakir Bilal" r:id="rId409" minRId="4675" maxRId="46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1E5E9F3-AC58-449E-9E8D-6329A0C62501}" dateTime="2019-01-31T18:50:15" maxSheetId="17" userName="Zakir Bilal" r:id="rId410" minRId="4677" maxRId="46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475F769-A551-4AE4-A169-7F2FEDDBFCF6}" dateTime="2019-01-31T18:51:48" maxSheetId="17" userName="Zakir Bilal" r:id="rId411" minRId="4681" maxRId="46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838B678-9EC5-4807-8BBC-DA8E6B734C94}" dateTime="2019-01-31T18:52:20" maxSheetId="17" userName="Zakir Bilal" r:id="rId412" minRId="4688" maxRId="46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A556EBE-BB79-4365-8681-4A8A41C7E275}" dateTime="2019-01-31T18:52:27" maxSheetId="17" userName="Zakir Bilal" r:id="rId413" minRId="469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D523F2D-CFD4-43CF-9297-9E98B3A0CC6F}" dateTime="2019-01-31T18:52:43" maxSheetId="17" userName="Zakir Bilal" r:id="rId414" minRId="46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73E764-B83E-4047-90BF-DEE2EB4AB1E4}" dateTime="2019-01-31T18:53:30" maxSheetId="17" userName="Zakir Bilal" r:id="rId415" minRId="4693" maxRId="469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DDB29AC-DC2B-4DB3-954F-96FD9AA26766}" dateTime="2019-01-31T18:55:21" maxSheetId="17" userName="Zakir Bilal" r:id="rId416" minRId="46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55D8ABA-5FF3-491C-8461-A138CE633C48}" dateTime="2019-01-31T18:56:08" maxSheetId="17" userName="Zakir Bilal" r:id="rId417" minRId="46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90BB316-4789-4FC8-BF35-59D464700A6F}" dateTime="2019-01-31T18:57:01" maxSheetId="17" userName="Zakir Bilal" r:id="rId418" minRId="46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E1723E2-6A5D-4658-9F0C-BAD5E962923C}" dateTime="2019-01-31T18:57:33" maxSheetId="17" userName="Zakir Bilal" r:id="rId419" minRId="46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FA24399-F3A9-46A2-A296-913DB2D226C0}" dateTime="2019-01-31T18:58:42" maxSheetId="17" userName="Zakir Bilal" r:id="rId420" minRId="46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6531251-D897-4D58-B26A-D8B194BBB1A9}" dateTime="2019-01-31T18:59:49" maxSheetId="17" userName="Zakir Bilal" r:id="rId421" minRId="4700" maxRId="47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FB32FF1-0C8A-4016-88D8-50E6A4BDE36D}" dateTime="2019-01-31T19:00:33" maxSheetId="17" userName="Zakir Bilal" r:id="rId422" minRId="4702" maxRId="47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FA69621-7CAD-490F-AB54-84C0AEE4E01F}" dateTime="2019-01-31T19:01:04" maxSheetId="17" userName="Zakir Bilal" r:id="rId423" minRId="47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5EE23AC-68D0-4C19-8977-097942665D40}" dateTime="2019-01-31T19:02:54" maxSheetId="17" userName="Zakir Bilal" r:id="rId424" minRId="4705" maxRId="47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6F42B7B-A974-45D0-A633-98FF554C83CA}" dateTime="2019-01-31T19:03:12" maxSheetId="17" userName="Zakir Bilal" r:id="rId425" minRId="47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EEAD848-E43A-4A9D-B91C-220BE541078A}" dateTime="2019-01-31T19:07:20" maxSheetId="17" userName="Zakir Bilal" r:id="rId426" minRId="4708" maxRId="47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BF8AF24-D94A-4DDD-8B1A-347934BEF90A}" dateTime="2019-01-31T19:09:30" maxSheetId="17" userName="Zakir Bilal" r:id="rId427" minRId="47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1CB03FA-010A-47C1-A935-B3C497A80914}" dateTime="2019-01-31T19:10:38" maxSheetId="17" userName="Zakir Bilal" r:id="rId428" minRId="47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1B4A719-EBB2-447E-A7DA-BF8293790A58}" dateTime="2019-01-31T19:11:25" maxSheetId="17" userName="Zakir Bilal" r:id="rId429" minRId="47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9EF540A-D0DD-439D-8D95-4AAFBD6A87E9}" dateTime="2019-01-31T19:12:46" maxSheetId="17" userName="Zakir Bilal" r:id="rId430" minRId="4713" maxRId="47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2FCADF-72EA-4C4B-898C-C23D69A845C0}" dateTime="2019-01-31T19:13:48" maxSheetId="17" userName="Zakir Bilal" r:id="rId431" minRId="47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2ACE89F-1B81-4805-B62A-6E4CEE8DC986}" dateTime="2019-01-31T19:14:14" maxSheetId="17" userName="Zakir Bilal" r:id="rId432" minRId="47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BC0D225-51A9-474A-AF32-2A9777D95864}" dateTime="2019-01-31T19:14:26" maxSheetId="17" userName="Zakir Bilal" r:id="rId433" minRId="47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33E226-C675-4BAF-924B-3C03DDD175BF}" dateTime="2019-01-31T19:15:30" maxSheetId="17" userName="Zakir Bilal" r:id="rId434" minRId="47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CE271E-3FA9-46FC-A2EC-CD9CC41E269A}" dateTime="2019-01-31T19:16:21" maxSheetId="17" userName="Zakir Bilal" r:id="rId435" minRId="4728" maxRId="47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2AB9CA-469A-4137-B650-78583F7EC673}" dateTime="2019-01-31T19:16:44" maxSheetId="17" userName="Zakir Bilal" r:id="rId436" minRId="47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0E44456-5451-4E5D-9DE5-6FEA678DE030}" dateTime="2019-02-01T11:37:51" maxSheetId="17" userName="Zakir Bilal" r:id="rId437" minRId="47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E51E0D5-28D6-4F53-B176-E0877E93ECF5}" dateTime="2019-02-01T11:51:32" maxSheetId="17" userName="Zakir Bilal" r:id="rId438" minRId="4741" maxRId="47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1AA4F30-B1CC-4D5B-ACF0-C06320BF7182}" dateTime="2019-02-01T11:54:34" maxSheetId="17" userName="Zakir Bilal" r:id="rId439" minRId="4747" maxRId="47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A7D12EB-310F-4A3E-8A23-A3215004E81B}" dateTime="2019-02-01T11:57:53" maxSheetId="17" userName="Zakir Bilal" r:id="rId440" minRId="4752" maxRId="47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C95CE2-7319-434C-8D14-0BF027C6FEDB}" dateTime="2019-02-01T12:00:13" maxSheetId="17" userName="Zakir Bilal" r:id="rId441" minRId="4758" maxRId="47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4A71DC-1C4D-497A-8A4B-1731F113E76F}" dateTime="2019-02-01T12:01:52" maxSheetId="17" userName="Zakir Bilal" r:id="rId442" minRId="47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9CE905D-3B90-4116-A35E-42E5C4665A66}" dateTime="2019-02-01T12:04:45" maxSheetId="17" userName="Zakir Bilal" r:id="rId443" minRId="4761" maxRId="47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4BFFD9-CE05-4328-AB20-A43DAE14C212}" dateTime="2019-02-01T12:05:09" maxSheetId="17" userName="Zakir Bilal" r:id="rId444" minRId="47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0251540-AC96-4080-969F-1C215B1673D5}" dateTime="2019-02-01T12:05:41" maxSheetId="17" userName="Zakir Bilal" r:id="rId445" minRId="4767" maxRId="476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BF40321-8C3B-4F35-92FE-EBE86F316BF6}" dateTime="2019-02-01T12:05:54" maxSheetId="17" userName="Zakir Bilal" r:id="rId446" minRId="4770" maxRId="477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978CCF1-31A7-4FDC-8995-EC08CE960F05}" dateTime="2019-02-01T12:10:53" maxSheetId="17" userName="Zakir Bilal" r:id="rId447" minRId="4772" maxRId="47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7B59184-0991-4D18-A948-F8CEB1F8C712}" dateTime="2019-02-01T12:24:19" maxSheetId="17" userName="Zakir Bilal" r:id="rId448" minRId="4780" maxRId="47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214C2B1-B258-485C-8042-98A7D3E394A7}" dateTime="2019-02-01T12:26:04" maxSheetId="17" userName="Zakir Bilal" r:id="rId449" minRId="4787" maxRId="47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F1F54D-36D7-4B71-8EC4-7EE9D667B66F}" dateTime="2019-02-01T12:27:09" maxSheetId="17" userName="Zakir Bilal" r:id="rId450" minRId="4793" maxRId="47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6D0302-32B0-4F00-98E7-0917C08F9BAA}" dateTime="2019-02-01T12:27:57" maxSheetId="17" userName="Zakir Bilal" r:id="rId451" minRId="47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B122BEC-A1EC-4A1A-AE03-1DA99664BAE4}" dateTime="2019-02-01T12:28:27" maxSheetId="17" userName="Zakir Bilal" r:id="rId452" minRId="4797" maxRId="47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73EB837-3B48-456E-8511-0BF9FC3CCEE6}" dateTime="2019-02-01T12:29:55" maxSheetId="17" userName="Zakir Bilal" r:id="rId453" minRId="47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98C7B6-CAB0-43D2-B01D-D032CC8C7C33}" dateTime="2019-02-01T12:31:26" maxSheetId="17" userName="Zakir Bilal" r:id="rId454" minRId="480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252B45B-C602-4948-83E3-126E49DD9212}" dateTime="2019-02-01T12:33:20" maxSheetId="17" userName="Zakir Bilal" r:id="rId455" minRId="4801" maxRId="48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178947D-5407-4660-A08F-2E850EB5835F}" dateTime="2019-02-01T12:34:58" maxSheetId="17" userName="Zakir Bilal" r:id="rId456" minRId="4804" maxRId="48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54EDECC-C5D7-4094-90C4-549909133B8D}" dateTime="2019-02-01T12:35:53" maxSheetId="17" userName="Zakir Bilal" r:id="rId457" minRId="4807" maxRId="48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D38088-4AA9-4271-BBE7-42C301DB2A1A}" dateTime="2019-02-01T12:36:41" maxSheetId="17" userName="Zakir Bilal" r:id="rId458" minRId="4810" maxRId="48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44499A8-D96C-45D7-B3D8-4CED20EAB66D}" dateTime="2019-02-01T12:40:02" maxSheetId="17" userName="Zakir Bilal" r:id="rId459" minRId="4812" maxRId="48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7DF3E0A-54DE-4DCA-B141-5AC1797D50A8}" dateTime="2019-02-01T12:41:44" maxSheetId="17" userName="Zakir Bilal" r:id="rId460" minRId="4818" maxRId="48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1B82BE4-2230-4A51-92AA-2C0BAE7C076D}" dateTime="2019-02-01T13:01:04" maxSheetId="17" userName="Zakir Bilal" r:id="rId461" minRId="4828" maxRId="48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E535CF2-1F45-451E-A5B3-9FCB3F381EC7}" dateTime="2019-02-01T13:06:08" maxSheetId="17" userName="Zakir Bilal" r:id="rId462" minRId="4837" maxRId="484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E69E69-19AC-4FEC-AC6F-C3D892D06C80}" dateTime="2019-02-01T15:14:59" maxSheetId="17" userName="Zakir Bilal" r:id="rId463" minRId="484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CBECCC5-8A50-4738-AED5-CDE5F5472D60}" dateTime="2019-02-01T15:32:52" maxSheetId="17" userName="Zakir Bilal" r:id="rId464" minRId="4843" maxRId="48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75373F6-77C8-45AC-B01F-CD08F5CACE96}" dateTime="2019-02-01T15:35:54" maxSheetId="17" userName="Zakir Bilal" r:id="rId465" minRId="4859" maxRId="48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33726C-2A42-42FB-ABB5-5D265FF542D1}" dateTime="2019-02-01T15:36:19" maxSheetId="17" userName="Zakir Bilal" r:id="rId466" minRId="4865" maxRId="48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6C60F33-DD00-49A7-856C-CA61061BD4B3}" dateTime="2019-02-01T15:37:30" maxSheetId="17" userName="Zakir Bilal" r:id="rId467" minRId="4867" maxRId="48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8641D9C-68C9-43E2-8276-5A80E003D7CA}" dateTime="2019-02-01T15:38:05" maxSheetId="17" userName="Zakir Bilal" r:id="rId468" minRId="4871" maxRId="48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CBDE17-FCF4-4175-B2E7-AE9E08D58079}" dateTime="2019-02-01T15:38:44" maxSheetId="17" userName="Zakir Bilal" r:id="rId469" minRId="48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359143C-642F-4C0C-8850-0A2A86132834}" dateTime="2019-02-01T15:40:52" maxSheetId="17" userName="Zakir Bilal" r:id="rId470" minRId="4874" maxRId="48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3B7C81-B9FA-48E7-BB13-759D5D0E4F83}" dateTime="2019-02-01T15:42:11" maxSheetId="17" userName="Zakir Bilal" r:id="rId471" minRId="4879" maxRId="48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13EDC42-AC2E-4510-9954-098748C75E6A}" dateTime="2019-02-01T15:43:53" maxSheetId="17" userName="Zakir Bilal" r:id="rId472" minRId="4881" maxRId="48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EE94A88-F3DE-42D0-9689-27629E6D8E0D}" dateTime="2019-02-01T15:44:28" maxSheetId="17" userName="Zakir Bilal" r:id="rId473" minRId="48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6D4339A-E58F-4759-AF9F-C5E654DAAB53}" dateTime="2019-02-01T15:48:30" maxSheetId="17" userName="Zakir Bilal" r:id="rId474" minRId="4884" maxRId="48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AA94356-5384-41DF-ABC1-F67D56890A0D}" dateTime="2019-02-01T16:25:06" maxSheetId="17" userName="Zakir Bilal" r:id="rId475" minRId="4893" maxRId="48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AC29139-7B90-42C4-A282-B4665E198F6B}" dateTime="2019-02-01T16:39:40" maxSheetId="17" userName="Zakir Bilal" r:id="rId476" minRId="48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F1EA64C-382C-47B9-B05D-D9037EE269AC}" dateTime="2019-02-01T16:39:59" maxSheetId="17" userName="Zakir Bilal" r:id="rId477" minRId="48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EE81F7-C7DD-4B28-A5EC-6089A557463B}" dateTime="2019-02-01T16:43:03" maxSheetId="17" userName="Zakir Bilal" r:id="rId478" minRId="4898" maxRId="48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CA7B7AA-D602-468E-AEEF-E553C1A7CDDE}" dateTime="2019-02-01T16:46:58" maxSheetId="17" userName="Zakir Bilal" r:id="rId479" minRId="4900" maxRId="49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BEA29A3-212C-47D2-8FD1-2892C0012F0A}" dateTime="2019-02-01T16:47:56" maxSheetId="17" userName="Zakir Bilal" r:id="rId480" minRId="4902" maxRId="49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C65BC8-B508-4F3E-903B-7ECF983C9F47}" dateTime="2019-02-01T16:48:51" maxSheetId="17" userName="Zakir Bilal" r:id="rId4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ADA0EB-0CD2-4D25-900F-333259AFF5B3}" dateTime="2019-02-01T16:49:42" maxSheetId="17" userName="Zakir Bilal" r:id="rId482" minRId="49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933880-89C6-405A-AF2C-BEAC44E93E99}" dateTime="2019-02-01T16:50:34" maxSheetId="17" userName="Zakir Bilal" r:id="rId483" minRId="4905" maxRId="49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35BA1A-4A0E-44FC-A628-37D72B4C045E}" dateTime="2019-02-01T16:51:14" maxSheetId="17" userName="Zakir Bilal" r:id="rId484" minRId="4907" maxRId="49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A18CD2D-A7CC-4889-A7A9-5ACC860FDCD6}" dateTime="2019-02-01T16:52:09" maxSheetId="17" userName="Zakir Bilal" r:id="rId485" minRId="49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0EBDA8F-960E-4A08-B8AA-82B156E6165F}" dateTime="2019-02-01T16:52:51" maxSheetId="17" userName="Zakir Bilal" r:id="rId486" minRId="49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0DB3AB-186B-43E2-AD4F-29ABA2250458}" dateTime="2019-02-01T16:54:28" maxSheetId="17" userName="Zakir Bilal" r:id="rId487" minRId="4911" maxRId="49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F742B1-D2C9-43C8-BFD5-6973AD6D6A15}" dateTime="2019-02-01T16:55:00" maxSheetId="17" userName="Zakir Bilal" r:id="rId488" minRId="49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636B2FA-551C-49EB-BF24-A829ACE23F41}" dateTime="2019-02-01T17:24:38" maxSheetId="17" userName="Zakir Bilal" r:id="rId489" minRId="4915" maxRId="492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0E89C51-75A3-4494-96B7-EE5E0C6E7CFC}" dateTime="2019-02-01T17:26:26" maxSheetId="17" userName="Zakir Bilal" r:id="rId490" minRId="4921" maxRId="49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7DBA77A-435C-4512-961C-A078F72E0040}" dateTime="2019-02-01T17:27:21" maxSheetId="17" userName="Zakir Bilal" r:id="rId491" minRId="4924" maxRId="49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C3ED0CE-276A-4797-8188-842EB9C258F6}" dateTime="2019-02-01T17:30:40" maxSheetId="17" userName="Zakir Bilal" r:id="rId492" minRId="49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2D48CC-88CC-467E-8135-363DC9CD1D9E}" dateTime="2019-02-01T17:35:30" maxSheetId="17" userName="Zakir Bilal" r:id="rId493" minRId="4927" maxRId="49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0CFE1BE-4A95-4591-80F9-A16DB8DD3C70}" dateTime="2019-02-01T17:36:03" maxSheetId="17" userName="Zakir Bilal" r:id="rId494" minRId="49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485C5D-45A4-481E-BCD2-1E48AE609FDF}" dateTime="2019-02-01T17:36:42" maxSheetId="17" userName="Zakir Bilal" r:id="rId495" minRId="49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E60E23-CBA1-4E62-B235-BEBB6EBC32AA}" dateTime="2019-02-01T17:46:33" maxSheetId="17" userName="Zakir Bilal" r:id="rId496" minRId="4931" maxRId="49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0C5FC99-410B-4169-B0BA-E9DEE859260E}" dateTime="2019-02-01T17:46:56" maxSheetId="17" userName="Zakir Bilal" r:id="rId497" minRId="494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B156439-B711-4507-8780-6171575328C7}" dateTime="2019-02-01T17:47:12" maxSheetId="17" userName="Zakir Bilal" r:id="rId498" minRId="49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8987E5-B060-47BE-B3C3-31DFF312E787}" dateTime="2019-02-01T17:47:26" maxSheetId="17" userName="Zakir Bilal" r:id="rId499" minRId="49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1C27346-B6AE-4B31-9098-9112A3B45C61}" dateTime="2019-02-01T17:47:47" maxSheetId="17" userName="Zakir Bilal" r:id="rId500" minRId="494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7D73DC9-84CD-44DC-BAC9-2D4493A2E726}" dateTime="2019-02-01T17:48:01" maxSheetId="17" userName="Zakir Bilal" r:id="rId501" minRId="49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E69943-EE52-48C2-995E-960B98B55F22}" dateTime="2019-02-01T17:48:15" maxSheetId="17" userName="Zakir Bilal" r:id="rId502" minRId="49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21D2706-3610-48D0-B18C-0D7CEE6DB01E}" dateTime="2019-02-01T17:51:12" maxSheetId="17" userName="Zakir Bilal" r:id="rId503" minRId="4950" maxRId="49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EA159DA-FBAC-4719-BA1D-932530DD8069}" dateTime="2019-02-01T17:57:15" maxSheetId="17" userName="Zakir Bilal" r:id="rId504" minRId="4954" maxRId="49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3498E8-BEEC-4532-A070-115E2D054A49}" dateTime="2019-02-01T17:58:18" maxSheetId="17" userName="Zakir Bilal" r:id="rId505" minRId="4956" maxRId="49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5645617-14CB-4ED1-8EF4-30586AE25917}" dateTime="2019-02-01T18:05:33" maxSheetId="17" userName="Zakir Bilal" r:id="rId506" minRId="4958" maxRId="49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08313B8-5C6B-4C1B-9EF1-6AB6026E9148}" dateTime="2019-02-01T18:07:13" maxSheetId="17" userName="Zakir Bilal" r:id="rId507" minRId="4960" maxRId="49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DF6E262-23B2-42AF-96E3-521E74199F51}" dateTime="2019-02-01T18:09:56" maxSheetId="17" userName="Zakir Bilal" r:id="rId508" minRId="4965" maxRId="497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C3E364-43E2-4FB8-B4A7-575D48F4522B}" dateTime="2019-02-01T18:14:11" maxSheetId="17" userName="Zakir Bilal" r:id="rId509" minRId="4972" maxRId="49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D324D78-C012-4CD6-A256-D888EB4D0900}" dateTime="2019-02-01T18:15:09" maxSheetId="17" userName="Zakir Bilal" r:id="rId510" minRId="4979" maxRId="49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2C090D1-33A2-4788-9405-4B7FA7F5C64D}" dateTime="2019-02-01T18:16:03" maxSheetId="17" userName="Zakir Bilal" r:id="rId511" minRId="4981" maxRId="49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A09CF9-2CBF-4F7F-A868-4DA2199BCE9A}" dateTime="2019-02-01T18:16:23" maxSheetId="17" userName="Zakir Bilal" r:id="rId512" minRId="4985" maxRId="49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1363C6-DFA5-46F4-ADFB-D639369BEED2}" dateTime="2019-02-01T18:36:08" maxSheetId="17" userName="Zakir Bilal" r:id="rId513" minRId="49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9F5702C-7CE6-4FE3-A6CA-DD4B46BF7A8F}" dateTime="2019-02-01T18:38:32" maxSheetId="17" userName="Zakir Bilal" r:id="rId514" minRId="4988" maxRId="49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1276F1F-DF6E-487E-BD98-76C0BA09433A}" dateTime="2019-02-01T18:40:05" maxSheetId="17" userName="Zakir Bilal" r:id="rId515" minRId="4991" maxRId="49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CACBEDF-537C-4DB0-A4F0-270B41D486E3}" dateTime="2019-02-01T18:42:25" maxSheetId="17" userName="Zakir Bilal" r:id="rId516" minRId="49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44558F1-7088-4F87-A8FF-2FAD3F8A3579}" dateTime="2019-02-01T18:43:56" maxSheetId="17" userName="Zakir Bilal" r:id="rId517" minRId="4998" maxRId="49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55261E6-7A57-4061-829F-6866EA18CD21}" dateTime="2019-02-01T18:52:37" maxSheetId="17" userName="Zakir Bilal" r:id="rId518" minRId="5000" maxRId="50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9BA16E-28AD-4A42-A20E-071B5109D6C6}" dateTime="2019-02-01T18:53:23" maxSheetId="17" userName="Zakir Bilal" r:id="rId519" minRId="5004" maxRId="50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5FD51F8-BF94-4423-BE00-8B21D7A3F12A}" dateTime="2019-02-01T18:55:28" maxSheetId="17" userName="Zakir Bilal" r:id="rId520" minRId="5006" maxRId="50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74478F-A609-4EF5-BEE9-110A0C9892C8}" dateTime="2019-02-01T18:57:28" maxSheetId="17" userName="Zakir Bilal" r:id="rId521" minRId="50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ACE8C9A-95F3-457D-AB6D-27FEAD8BBF8C}" dateTime="2019-02-01T18:59:01" maxSheetId="17" userName="Zakir Bilal" r:id="rId522" minRId="50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AD6572-B2EE-4BAB-8555-C12AC0EAF0E3}" dateTime="2019-02-01T18:59:54" maxSheetId="17" userName="Zakir Bilal" r:id="rId523" minRId="50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EBF366-0F93-4B20-892D-014ECBA72347}" dateTime="2019-02-01T19:01:33" maxSheetId="17" userName="Zakir Bilal" r:id="rId524" minRId="5011" maxRId="50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03160B5-F076-4AE1-9FD1-4FB7AAA54E2D}" dateTime="2019-02-01T19:03:01" maxSheetId="17" userName="Zakir Bilal" r:id="rId525" minRId="5024" maxRId="50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D1EE5D-7EE7-4821-87F9-3ACFE375B409}" dateTime="2019-02-01T19:03:24" maxSheetId="17" userName="Zakir Bilal" r:id="rId526" minRId="50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452D12-E8B2-4B37-AB11-8A578EDE8F44}" dateTime="2019-02-01T19:04:20" maxSheetId="17" userName="Zakir Bilal" r:id="rId527" minRId="50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EB3117-DEFE-429C-B3FC-9FBF3120B513}" dateTime="2019-02-01T19:04:41" maxSheetId="17" userName="Zakir Bilal" r:id="rId528" minRId="50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DAB44B-1450-4AEF-ABD3-11A6C5D70E21}" dateTime="2019-02-01T19:05:18" maxSheetId="17" userName="Zakir Bilal" r:id="rId529" minRId="50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45B632-BE34-4937-9548-5F7EB88B04C8}" dateTime="2019-02-01T19:05:41" maxSheetId="17" userName="Zakir Bilal" r:id="rId530" minRId="50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CB045BE-D563-4A03-9CBB-331956915FD0}" dateTime="2019-02-01T19:06:45" maxSheetId="17" userName="Zakir Bilal" r:id="rId531" minRId="50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19B5C4-F404-4A88-B12F-857EBFAB8B30}" dateTime="2019-02-01T19:14:32" maxSheetId="17" userName="Zakir Bilal" r:id="rId532" minRId="5035" maxRId="50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72D6860-296D-418B-AF2F-560D6E8607A3}" dateTime="2019-02-01T19:17:57" maxSheetId="17" userName="Zakir Bilal" r:id="rId533" minRId="5041" maxRId="50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30DBB9-1E12-4024-A560-9B35CB014EA6}" dateTime="2019-02-01T19:24:07" maxSheetId="17" userName="Zakir Bilal" r:id="rId534" minRId="5046" maxRId="50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48E4EF1-BD76-464B-811B-99EF834207DF}" dateTime="2019-02-01T19:24:50" maxSheetId="17" userName="Zakir Bilal" r:id="rId535" minRId="50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681AA8-78D9-450B-8DEC-1ED9EF1240A9}" dateTime="2019-02-01T19:25:20" maxSheetId="17" userName="Zakir Bilal" r:id="rId536" minRId="50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D8D06B2-7CB3-45B9-933C-D0F38A63A241}" dateTime="2019-02-01T19:28:41" maxSheetId="17" userName="Zakir Bilal" r:id="rId537" minRId="5056" maxRId="50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D476168-01D2-4320-BC68-7A8615061649}" dateTime="2019-02-01T19:34:58" maxSheetId="17" userName="Zakir Bilal" r:id="rId538" minRId="5064" maxRId="50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4E584B-E643-422F-8C2A-A6BE1EF6A817}" dateTime="2019-02-01T19:36:18" maxSheetId="17" userName="Zakir Bilal" r:id="rId539" minRId="5071" maxRId="50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FE0B9A7-1343-4673-A6A6-CFD1EBE62A82}" dateTime="2019-02-01T19:41:45" maxSheetId="17" userName="Zakir Bilal" r:id="rId540" minRId="50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817AD28-69E4-400D-AEB9-078753639F22}" dateTime="2019-02-01T20:13:03" maxSheetId="17" userName="Zakir Bilal" r:id="rId541" minRId="5075" maxRId="50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ABCBDFA-5A3B-4094-9736-8527AF8859D5}" dateTime="2019-02-01T20:14:15" maxSheetId="17" userName="Zakir Bilal" r:id="rId542" minRId="5077" maxRId="50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436A0B0-9D44-4797-B738-0628448CE731}" dateTime="2019-02-01T20:15:30" maxSheetId="17" userName="Zakir Bilal" r:id="rId543" minRId="50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8F6636-BDFF-4CFE-8A91-573BCBAC54D1}" dateTime="2019-02-01T20:21:27" maxSheetId="17" userName="Zakir Bilal" r:id="rId544" minRId="5080" maxRId="50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66834D7-1306-4E56-BDC1-95470BE1A118}" dateTime="2019-02-01T20:21:59" maxSheetId="17" userName="Zakir Bilal" r:id="rId545" minRId="5082" maxRId="50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E39DEB5-BCA6-4FF5-93A1-BB3F706EF407}" dateTime="2019-02-01T20:22:43" maxSheetId="17" userName="Zakir Bilal" r:id="rId546" minRId="5088" maxRId="508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522409C-0B2B-4C52-89C3-36499E87B72E}" dateTime="2019-02-01T20:23:20" maxSheetId="17" userName="Zakir Bilal" r:id="rId547" minRId="50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5EB70DE-F91D-408A-A563-A2E6FB4F3588}" dateTime="2019-02-01T20:24:11" maxSheetId="17" userName="Zakir Bilal" r:id="rId548" minRId="5091" maxRId="50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02F7A0C-3935-4AEF-AD3B-15F263CB0D9D}" dateTime="2019-02-01T20:25:05" maxSheetId="17" userName="Zakir Bilal" r:id="rId549" minRId="5093" maxRId="50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CA0EA10-5EDE-4B67-AF42-C04F32AD11AC}" dateTime="2019-02-01T20:27:28" maxSheetId="17" userName="Zakir Bilal" r:id="rId550" minRId="5098" maxRId="51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B22D77-F169-47AF-9D54-B9E3E606B307}" dateTime="2019-02-01T20:27:55" maxSheetId="17" userName="Zakir Bilal" r:id="rId551" minRId="51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BD13CFC-AC45-450B-89A3-0DE7E7FEF1DF}" dateTime="2019-02-01T20:28:24" maxSheetId="17" userName="Zakir Bilal" r:id="rId552" minRId="51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BF3491C-8F11-4063-B235-6052899021AF}" dateTime="2019-02-01T20:29:19" maxSheetId="17" userName="Zakir Bilal" r:id="rId5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4E1A083-7FEB-4314-9687-B7C46401E7B1}" dateTime="2019-02-01T20:30:34" maxSheetId="17" userName="Zakir Bilal" r:id="rId554" minRId="51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E40198-59AA-4C92-A172-79027AF602D8}" dateTime="2019-02-01T20:35:18" maxSheetId="17" userName="Zakir Bilal" r:id="rId555" minRId="51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2343EFF-6B0D-49C4-981C-2535B9B86CB5}" dateTime="2019-02-01T20:37:54" maxSheetId="17" userName="Zakir Bilal" r:id="rId556" minRId="51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EEFD0C5-FF66-4539-BFA0-23C28FFC95CB}" dateTime="2019-02-01T20:38:43" maxSheetId="17" userName="Zakir Bilal" r:id="rId557" minRId="51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4AB18AB-E1F3-4E84-92E0-89BADD590228}" dateTime="2019-02-01T20:41:47" maxSheetId="17" userName="Zakir Bilal" r:id="rId558" minRId="5111" maxRId="51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E8A949-D6F4-46D3-ACC4-0C68BE0160C4}" dateTime="2019-02-01T20:43:00" maxSheetId="17" userName="Zakir Bilal" r:id="rId559" minRId="51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C71C9D-7D58-4ED5-BE8B-978F3EE58A53}" dateTime="2019-02-01T20:49:37" maxSheetId="17" userName="Zakir Bilal" r:id="rId560" minRId="51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BC4A88-AA22-4F46-BF5D-4CEB1D94D04B}" dateTime="2019-02-01T20:50:56" maxSheetId="17" userName="Zakir Bilal" r:id="rId561" minRId="5115" maxRId="51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61A27C6-61F2-4267-9997-8317EFDC4265}" dateTime="2019-02-01T20:51:25" maxSheetId="17" userName="Zakir Bilal" r:id="rId562" minRId="51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F67CB42-A02F-4084-BE42-42FCF8988895}" dateTime="2019-02-01T20:53:34" maxSheetId="17" userName="Zakir Bilal" r:id="rId563" minRId="5119" maxRId="51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85A506D-1DD3-41C7-A42D-8DA6642C076F}" dateTime="2019-02-01T20:54:37" maxSheetId="17" userName="Zakir Bilal" r:id="rId564" minRId="512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13BBC16-0C9F-4295-A24E-B0F51D10DA94}" dateTime="2019-02-01T20:54:43" maxSheetId="17" userName="Zakir Bilal" r:id="rId5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A19F20-49A6-4A6E-9BBE-982DE82497AD}" dateTime="2019-02-01T20:59:38" maxSheetId="17" userName="Zakir Bilal" r:id="rId566" minRId="5123" maxRId="51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90F49CA-D901-4C48-AFBC-010842D27AD1}" dateTime="2019-02-01T21:00:01" maxSheetId="17" userName="Zakir Bilal" r:id="rId567" minRId="51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BC017DB-4FF6-47C8-8F24-C520B920D259}" dateTime="2019-02-01T21:00:59" maxSheetId="17" userName="Zakir Bilal" r:id="rId568" minRId="51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2DB611A-1D29-480B-A128-35581EF08287}" dateTime="2019-02-01T21:03:23" maxSheetId="17" userName="Zakir Bilal" r:id="rId569" minRId="51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9A8742-E456-48AA-AB73-F65E4619FBB0}" dateTime="2019-02-01T21:04:56" maxSheetId="17" userName="Zakir Bilal" r:id="rId570" minRId="51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19B4B86-CDEE-4BF6-AB52-02DB362A25D3}" dateTime="2019-02-01T21:07:53" maxSheetId="17" userName="Zakir Bilal" r:id="rId571" minRId="5129" maxRId="51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4BA19DC-8E45-465A-8011-5C3A4EC02152}" dateTime="2019-02-01T21:09:33" maxSheetId="17" userName="Zakir Bilal" r:id="rId572" minRId="5137" maxRId="51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FE15FF-A46E-4D6A-8809-888913EDB921}" dateTime="2019-02-06T13:37:49" maxSheetId="17" userName="Mohammad Sohail" r:id="rId573" minRId="5144" maxRId="519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BF6BC6D-4A64-4FC6-B58E-E545A777C1BC}" dateTime="2019-02-06T13:39:52" maxSheetId="17" userName="Mohammad Sohail" r:id="rId5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02F17D8-D5D7-4618-A4C8-9908A32AEC95}" dateTime="2019-02-06T14:13:54" maxSheetId="17" userName="Ammar Aamir" r:id="rId575" minRId="5204" maxRId="52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18591A-60F5-439D-A5E2-A64194DE74AF}" dateTime="2019-02-06T14:28:24" maxSheetId="17" userName="Ammar Aamir" r:id="rId576" minRId="5222" maxRId="52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201D155-36E5-4B2E-8162-6111762C3E11}" dateTime="2019-02-06T14:56:53" maxSheetId="17" userName="Hasnain Asif" r:id="rId577" minRId="5231" maxRId="53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CB3973-6149-4240-B2FC-AD69B19AFFB9}" dateTime="2019-02-06T15:02:01" maxSheetId="17" userName="Ammar Aamir" r:id="rId5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40A711-F39C-42F1-8908-43BCF0D24785}" dateTime="2019-02-06T15:12:06" maxSheetId="17" userName="Ammar Aamir" r:id="rId579" minRId="5365" maxRId="53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9032D8-83FD-499A-B056-2AF9EDD2FA54}" dateTime="2019-02-06T15:13:57" maxSheetId="17" userName="Ammar Aamir" r:id="rId580" minRId="53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5C5F8AD-4C37-44D8-AB9E-8B387A2469CF}" dateTime="2019-02-06T15:15:27" maxSheetId="17" userName="Ammar Aamir" r:id="rId581" minRId="53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69E21C-95E3-49E6-86B5-35F343B23887}" dateTime="2019-02-06T15:16:30" maxSheetId="17" userName="Ammar Aamir" r:id="rId582" minRId="54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C43DCD7-D3A3-4107-923C-8D6B233ABD6F}" dateTime="2019-02-06T18:57:03" maxSheetId="17" userName="Ammar Aamir" r:id="rId583" minRId="5413" maxRId="547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F25538F-B38A-4484-9855-8B2025AEFFE3}" dateTime="2019-02-06T19:17:57" maxSheetId="17" userName="Ammar Aamir" r:id="rId584" minRId="5485" maxRId="54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6BD9600-4029-4AB8-8B8F-64576AA602AB}" dateTime="2019-02-07T14:19:12" maxSheetId="17" userName="Ammar Aamir" r:id="rId585" minRId="54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F8EC55F-6BE6-42EB-BDA6-7DA9ACE0C263}" action="delete"/>
  <rdn rId="0" localSheetId="2" customView="1" name="Z_5F8EC55F_6BE6_42EB_BDA6_7DA9ACE0C263_.wvu.FilterData" hidden="1" oldHidden="1">
    <formula>'Feb 2019'!$A$2:$BW$193</formula>
    <oldFormula>'Feb 2019'!$A$2:$BW$193</oldFormula>
  </rdn>
  <rdn rId="0" localSheetId="3" customView="1" name="Z_5F8EC55F_6BE6_42EB_BDA6_7DA9ACE0C263_.wvu.FilterData" hidden="1" oldHidden="1">
    <formula>'W-O Gst.'!$A$10:$BL$111</formula>
  </rdn>
  <rdn rId="0" localSheetId="6" customView="1" name="Z_5F8EC55F_6BE6_42EB_BDA6_7DA9ACE0C263_.wvu.Cols" hidden="1" oldHidden="1">
    <formula>'Planning CPRP'!$A:$E</formula>
    <oldFormula>'Planning CPRP'!$A:$E</oldFormula>
  </rdn>
  <rdn rId="0" localSheetId="6" customView="1" name="Z_5F8EC55F_6BE6_42EB_BDA6_7DA9ACE0C263_.wvu.FilterData" hidden="1" oldHidden="1">
    <formula>'Planning CPRP'!$A$1:$BI$193</formula>
    <oldFormula>'Planning CPRP'!$A$1:$BI$193</oldFormula>
  </rdn>
  <rdn rId="0" localSheetId="7" customView="1" name="Z_5F8EC55F_6BE6_42EB_BDA6_7DA9ACE0C263_.wvu.Cols" hidden="1" oldHidden="1">
    <formula>'Planning Ngrps'!$D:$F</formula>
    <oldFormula>'Planning Ngrps'!$D:$F</oldFormula>
  </rdn>
  <rdn rId="0" localSheetId="7" customView="1" name="Z_5F8EC55F_6BE6_42EB_BDA6_7DA9ACE0C263_.wvu.FilterData" hidden="1" oldHidden="1">
    <formula>'Planning Ngrps'!$A$1:$BI$192</formula>
    <oldFormula>'Planning Ngrps'!$A$1:$BI$192</oldFormula>
  </rdn>
  <rdn rId="0" localSheetId="8" customView="1" name="Z_5F8EC55F_6BE6_42EB_BDA6_7DA9ACE0C263_.wvu.FilterData" hidden="1" oldHidden="1">
    <formula>'Buying nGRPs'!$A$1:$BG$191</formula>
    <oldFormula>'Buying nGRPs'!$A$1:$BG$191</oldFormula>
  </rdn>
  <rdn rId="0" localSheetId="9" customView="1" name="Z_5F8EC55F_6BE6_42EB_BDA6_7DA9ACE0C263_.wvu.Cols" hidden="1" oldHidden="1">
    <formula>Summary!$B:$F</formula>
    <oldFormula>Summary!$B:$F</oldFormula>
  </rdn>
  <rdn rId="0" localSheetId="9" customView="1" name="Z_5F8EC55F_6BE6_42EB_BDA6_7DA9ACE0C263_.wvu.FilterData" hidden="1" oldHidden="1">
    <formula>Summary!$A$4:$F$103</formula>
    <oldFormula>Summary!$A$4:$F$103</oldFormula>
  </rdn>
  <rcv guid="{5F8EC55F-6BE6-42EB-BDA6-7DA9ACE0C263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13" sId="2">
    <oc r="AD6">
      <f>SUM(AD3:AD5)</f>
    </oc>
    <nc r="AD6">
      <f>SUM(AD3:AD5)</f>
    </nc>
  </rcc>
  <rcc rId="5414" sId="2">
    <oc r="AD7">
      <f>AD23/#REF!</f>
    </oc>
    <nc r="AD7">
      <f>AD23/#REF!</f>
    </nc>
  </rcc>
  <rcc rId="5415" sId="2" numFmtId="4">
    <oc r="AD8">
      <v>400000</v>
    </oc>
    <nc r="AD8">
      <v>1200000</v>
    </nc>
  </rcc>
  <rcc rId="5416" sId="2">
    <oc r="AD23">
      <f>SUM(AD8:AD22)</f>
    </oc>
    <nc r="AD23">
      <f>SUM(AD8:AD22)</f>
    </nc>
  </rcc>
  <rcc rId="5417" sId="2">
    <oc r="AD24">
      <f>AD33/#REF!</f>
    </oc>
    <nc r="AD24">
      <f>AD33/#REF!</f>
    </nc>
  </rcc>
  <rcc rId="5418" sId="2">
    <oc r="AD33">
      <f>SUM(AD25:AD32)</f>
    </oc>
    <nc r="AD33">
      <f>SUM(AD25:AD32)</f>
    </nc>
  </rcc>
  <rcc rId="5419" sId="2">
    <oc r="AD34">
      <f>AD58/#REF!</f>
    </oc>
    <nc r="AD34">
      <f>AD58/#REF!</f>
    </nc>
  </rcc>
  <rcc rId="5420" sId="2">
    <oc r="AD46">
      <f>300000-178000</f>
    </oc>
    <nc r="AD46">
      <f>300000-178000</f>
    </nc>
  </rcc>
  <rcc rId="5421" sId="2">
    <oc r="AD58">
      <f>SUM(AD35:AD57)</f>
    </oc>
    <nc r="AD58">
      <f>SUM(AD35:AD57)</f>
    </nc>
  </rcc>
  <rcc rId="5422" sId="2">
    <oc r="AD59">
      <f>AD78/#REF!</f>
    </oc>
    <nc r="AD59">
      <f>AD78/#REF!</f>
    </nc>
  </rcc>
  <rcc rId="5423" sId="2">
    <oc r="AD78">
      <f>SUM(AD60:AD77)</f>
    </oc>
    <nc r="AD78">
      <f>SUM(AD60:AD77)</f>
    </nc>
  </rcc>
  <rcc rId="5424" sId="2">
    <oc r="AD79">
      <f>AD83/#REF!</f>
    </oc>
    <nc r="AD79">
      <f>AD83/#REF!</f>
    </nc>
  </rcc>
  <rcc rId="5425" sId="2">
    <oc r="AD83">
      <f>SUM(AD80:AD82)</f>
    </oc>
    <nc r="AD83">
      <f>SUM(AD80:AD82)</f>
    </nc>
  </rcc>
  <rcc rId="5426" sId="2">
    <oc r="AD84">
      <f>AD90/#REF!</f>
    </oc>
    <nc r="AD84">
      <f>AD90/#REF!</f>
    </nc>
  </rcc>
  <rcc rId="5427" sId="2">
    <oc r="AD90">
      <f>SUM(AD85:AD89)</f>
    </oc>
    <nc r="AD90">
      <f>SUM(AD85:AD89)</f>
    </nc>
  </rcc>
  <rcc rId="5428" sId="2">
    <oc r="AD91">
      <f>AD93/#REF!</f>
    </oc>
    <nc r="AD91">
      <f>AD93/#REF!</f>
    </nc>
  </rcc>
  <rcc rId="5429" sId="2">
    <oc r="AD93">
      <f>SUM(AD92:AD92)</f>
    </oc>
    <nc r="AD93">
      <f>SUM(AD92:AD92)</f>
    </nc>
  </rcc>
  <rcc rId="5430" sId="2">
    <oc r="AD94">
      <f>AD97/#REF!</f>
    </oc>
    <nc r="AD94">
      <f>AD97/#REF!</f>
    </nc>
  </rcc>
  <rcc rId="5431" sId="2">
    <oc r="AD97">
      <f>SUM(AD95:AD96)</f>
    </oc>
    <nc r="AD97">
      <f>SUM(AD95:AD96)</f>
    </nc>
  </rcc>
  <rcc rId="5432" sId="2">
    <oc r="AD100">
      <f>SUM(AD99:AD99)</f>
    </oc>
    <nc r="AD100">
      <f>SUM(AD99:AD99)</f>
    </nc>
  </rcc>
  <rcc rId="5433" sId="2">
    <oc r="AD101">
      <f>AD100+AD97+AD93+AD90+AD83+AD78+AD58+AD33+AD23+AD6</f>
    </oc>
    <nc r="AD101">
      <f>AD100+AD97+AD93+AD90+AD83+AD78+AD58+AD33+AD23+AD6</f>
    </nc>
  </rcc>
  <rcc rId="5434" sId="2">
    <oc r="AE6">
      <f>SUM(AE3:AE5)</f>
    </oc>
    <nc r="AE6">
      <f>SUM(AE3:AE5)</f>
    </nc>
  </rcc>
  <rcc rId="5435" sId="2">
    <oc r="AE7">
      <f>AE23/#REF!</f>
    </oc>
    <nc r="AE7">
      <f>AE23/#REF!</f>
    </nc>
  </rcc>
  <rcc rId="5436" sId="2" numFmtId="4">
    <oc r="AE8">
      <v>400000</v>
    </oc>
    <nc r="AE8">
      <v>1000000</v>
    </nc>
  </rcc>
  <rcc rId="5437" sId="2">
    <oc r="AE23">
      <f>SUM(AE8:AE22)</f>
    </oc>
    <nc r="AE23">
      <f>SUM(AE8:AE22)</f>
    </nc>
  </rcc>
  <rcc rId="5438" sId="2">
    <oc r="AE24">
      <f>AE33/#REF!</f>
    </oc>
    <nc r="AE24">
      <f>AE33/#REF!</f>
    </nc>
  </rcc>
  <rcc rId="5439" sId="2">
    <oc r="AE33">
      <f>SUM(AE25:AE32)</f>
    </oc>
    <nc r="AE33">
      <f>SUM(AE25:AE32)</f>
    </nc>
  </rcc>
  <rcc rId="5440" sId="2">
    <oc r="AE34">
      <f>AE58/#REF!</f>
    </oc>
    <nc r="AE34">
      <f>AE58/#REF!</f>
    </nc>
  </rcc>
  <rcc rId="5441" sId="2">
    <oc r="AE58">
      <f>SUM(AE35:AE57)</f>
    </oc>
    <nc r="AE58">
      <f>SUM(AE35:AE57)</f>
    </nc>
  </rcc>
  <rcc rId="5442" sId="2">
    <oc r="AE59">
      <f>AE78/#REF!</f>
    </oc>
    <nc r="AE59">
      <f>AE78/#REF!</f>
    </nc>
  </rcc>
  <rcc rId="5443" sId="2">
    <oc r="AE78">
      <f>SUM(AE60:AE77)</f>
    </oc>
    <nc r="AE78">
      <f>SUM(AE60:AE77)</f>
    </nc>
  </rcc>
  <rcc rId="5444" sId="2">
    <oc r="AE79">
      <f>AE83/#REF!</f>
    </oc>
    <nc r="AE79">
      <f>AE83/#REF!</f>
    </nc>
  </rcc>
  <rcc rId="5445" sId="2">
    <oc r="AE83">
      <f>SUM(AE80:AE82)</f>
    </oc>
    <nc r="AE83">
      <f>SUM(AE80:AE82)</f>
    </nc>
  </rcc>
  <rcc rId="5446" sId="2">
    <oc r="AE84">
      <f>AE90/#REF!</f>
    </oc>
    <nc r="AE84">
      <f>AE90/#REF!</f>
    </nc>
  </rcc>
  <rcc rId="5447" sId="2">
    <oc r="AE90">
      <f>SUM(AE85:AE89)</f>
    </oc>
    <nc r="AE90">
      <f>SUM(AE85:AE89)</f>
    </nc>
  </rcc>
  <rcc rId="5448" sId="2">
    <oc r="AE91">
      <f>AE93/#REF!</f>
    </oc>
    <nc r="AE91">
      <f>AE93/#REF!</f>
    </nc>
  </rcc>
  <rcc rId="5449" sId="2">
    <oc r="AE93">
      <f>SUM(AE92:AE92)</f>
    </oc>
    <nc r="AE93">
      <f>SUM(AE92:AE92)</f>
    </nc>
  </rcc>
  <rcc rId="5450" sId="2">
    <oc r="AE94">
      <f>AE97/#REF!</f>
    </oc>
    <nc r="AE94">
      <f>AE97/#REF!</f>
    </nc>
  </rcc>
  <rcc rId="5451" sId="2">
    <oc r="AE97">
      <f>SUM(AE95:AE96)</f>
    </oc>
    <nc r="AE97">
      <f>SUM(AE95:AE96)</f>
    </nc>
  </rcc>
  <rcc rId="5452" sId="2">
    <oc r="AE100">
      <f>SUM(AE99:AE99)</f>
    </oc>
    <nc r="AE100">
      <f>SUM(AE99:AE99)</f>
    </nc>
  </rcc>
  <rcc rId="5453" sId="2">
    <oc r="AE101">
      <f>AE100+AE97+AE93+AE90+AE83+AE78+AE58+AE33+AE23+AE6</f>
    </oc>
    <nc r="AE101">
      <f>AE100+AE97+AE93+AE90+AE83+AE78+AE58+AE33+AE23+AE6</f>
    </nc>
  </rcc>
  <rfmt sheetId="2" sqref="AF4" start="0" length="0">
    <dxf>
      <font>
        <sz val="11"/>
        <color theme="1"/>
        <name val="Calibri"/>
        <family val="2"/>
        <scheme val="minor"/>
      </font>
    </dxf>
  </rfmt>
  <rcc rId="5454" sId="2">
    <oc r="AF6">
      <f>SUM(AF3:AF5)</f>
    </oc>
    <nc r="AF6">
      <f>SUM(AF3:AF5)</f>
    </nc>
  </rcc>
  <rcc rId="5455" sId="2">
    <oc r="AF7">
      <f>AF23/#REF!</f>
    </oc>
    <nc r="AF7">
      <f>AF23/#REF!</f>
    </nc>
  </rcc>
  <rcc rId="5456" sId="2" numFmtId="4">
    <oc r="AF8">
      <v>400000</v>
    </oc>
    <nc r="AF8">
      <v>1000000</v>
    </nc>
  </rcc>
  <rcc rId="5457" sId="2">
    <oc r="AF23">
      <f>SUM(AF8:AF22)</f>
    </oc>
    <nc r="AF23">
      <f>SUM(AF8:AF22)</f>
    </nc>
  </rcc>
  <rcc rId="5458" sId="2">
    <oc r="AF24">
      <f>AF33/#REF!</f>
    </oc>
    <nc r="AF24">
      <f>AF33/#REF!</f>
    </nc>
  </rcc>
  <rfmt sheetId="2" sqref="AF31" start="0" length="0">
    <dxf/>
  </rfmt>
  <rfmt sheetId="2" sqref="AF32" start="0" length="0">
    <dxf/>
  </rfmt>
  <rcc rId="5459" sId="2">
    <oc r="AF33">
      <f>SUM(AF25:AF32)</f>
    </oc>
    <nc r="AF33">
      <f>SUM(AF25:AF32)</f>
    </nc>
  </rcc>
  <rcc rId="5460" sId="2">
    <oc r="AF34">
      <f>AF58/#REF!</f>
    </oc>
    <nc r="AF34">
      <f>AF58/#REF!</f>
    </nc>
  </rcc>
  <rcc rId="5461" sId="2">
    <oc r="AF52">
      <f>200000-69000</f>
    </oc>
    <nc r="AF52">
      <f>200000-69000</f>
    </nc>
  </rcc>
  <rcc rId="5462" sId="2">
    <oc r="AF58">
      <f>SUM(AF35:AF57)</f>
    </oc>
    <nc r="AF58">
      <f>SUM(AF35:AF57)</f>
    </nc>
  </rcc>
  <rcc rId="5463" sId="2">
    <oc r="AF59">
      <f>AF78/#REF!</f>
    </oc>
    <nc r="AF59">
      <f>AF78/#REF!</f>
    </nc>
  </rcc>
  <rfmt sheetId="2" sqref="AF64" start="0" length="0">
    <dxf/>
  </rfmt>
  <rcc rId="5464" sId="2">
    <oc r="AF74">
      <f>200000-123000</f>
    </oc>
    <nc r="AF74">
      <f>200000-123000</f>
    </nc>
  </rcc>
  <rfmt sheetId="2" sqref="AF77" start="0" length="0">
    <dxf/>
  </rfmt>
  <rcc rId="5465" sId="2">
    <oc r="AF78">
      <f>SUM(AF60:AF77)</f>
    </oc>
    <nc r="AF78">
      <f>SUM(AF60:AF77)</f>
    </nc>
  </rcc>
  <rcc rId="5466" sId="2">
    <oc r="AF79">
      <f>AF83/#REF!</f>
    </oc>
    <nc r="AF79">
      <f>AF83/#REF!</f>
    </nc>
  </rcc>
  <rcc rId="5467" sId="2">
    <oc r="AF83">
      <f>SUM(AF80:AF82)</f>
    </oc>
    <nc r="AF83">
      <f>SUM(AF80:AF82)</f>
    </nc>
  </rcc>
  <rcc rId="5468" sId="2">
    <oc r="AF84">
      <f>AF90/#REF!</f>
    </oc>
    <nc r="AF84">
      <f>AF90/#REF!</f>
    </nc>
  </rcc>
  <rfmt sheetId="2" sqref="AF85" start="0" length="0">
    <dxf/>
  </rfmt>
  <rfmt sheetId="2" sqref="AF86" start="0" length="0">
    <dxf/>
  </rfmt>
  <rfmt sheetId="2" sqref="AF88" start="0" length="0">
    <dxf/>
  </rfmt>
  <rfmt sheetId="2" sqref="AF89" start="0" length="0">
    <dxf/>
  </rfmt>
  <rcc rId="5469" sId="2">
    <oc r="AF90">
      <f>SUM(AF85:AF89)</f>
    </oc>
    <nc r="AF90">
      <f>SUM(AF85:AF89)</f>
    </nc>
  </rcc>
  <rcc rId="5470" sId="2">
    <oc r="AF91">
      <f>AF93/#REF!</f>
    </oc>
    <nc r="AF91">
      <f>AF93/#REF!</f>
    </nc>
  </rcc>
  <rcc rId="5471" sId="2">
    <oc r="AF93">
      <f>SUM(AF92:AF92)</f>
    </oc>
    <nc r="AF93">
      <f>SUM(AF92:AF92)</f>
    </nc>
  </rcc>
  <rcc rId="5472" sId="2">
    <oc r="AF94">
      <f>AF97/#REF!</f>
    </oc>
    <nc r="AF94">
      <f>AF97/#REF!</f>
    </nc>
  </rcc>
  <rfmt sheetId="2" sqref="AF95" start="0" length="0">
    <dxf/>
  </rfmt>
  <rfmt sheetId="2" sqref="AF96" start="0" length="0">
    <dxf/>
  </rfmt>
  <rcc rId="5473" sId="2">
    <oc r="AF97">
      <f>SUM(AF95:AF96)</f>
    </oc>
    <nc r="AF97">
      <f>SUM(AF95:AF96)</f>
    </nc>
  </rcc>
  <rcc rId="5474" sId="2">
    <oc r="AF100">
      <f>SUM(AF99:AF99)</f>
    </oc>
    <nc r="AF100">
      <f>SUM(AF99:AF99)</f>
    </nc>
  </rcc>
  <rcc rId="5475" sId="2">
    <oc r="AF101">
      <f>AF100+AF97+AF93+AF90+AF83+AF78+AF58+AF33+AF23+AF6</f>
    </oc>
    <nc r="AF101">
      <f>AF100+AF97+AF93+AF90+AF83+AF78+AF58+AF33+AF23+AF6</f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5" sId="2">
    <oc r="BV76" t="inlineStr">
      <is>
        <t>LAHORE RUNG</t>
      </is>
    </oc>
    <nc r="BV76" t="inlineStr">
      <is>
        <t>AFGHAN TV</t>
      </is>
    </nc>
  </rcc>
  <rcc rId="5486" sId="2">
    <nc r="BV73" t="inlineStr">
      <is>
        <t>ROHI TV</t>
      </is>
    </nc>
  </rcc>
  <rfmt sheetId="2" sqref="BV7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3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</rfmt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6" sId="2" numFmtId="34">
    <oc r="AF67">
      <v>100000</v>
    </oc>
    <nc r="AF67">
      <v>400000</v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44" sId="2" numFmtId="34">
    <oc r="AP17">
      <v>1700000</v>
    </oc>
    <nc r="AP17"/>
  </rcc>
  <rcc rId="5145" sId="2" numFmtId="34">
    <oc r="AP18">
      <v>600000</v>
    </oc>
    <nc r="AP18"/>
  </rcc>
  <rcc rId="5146" sId="2" numFmtId="34">
    <oc r="AP19">
      <v>1500000</v>
    </oc>
    <nc r="AP19"/>
  </rcc>
  <rcc rId="5147" sId="2" numFmtId="4">
    <oc r="AP21">
      <v>500000</v>
    </oc>
    <nc r="AP21"/>
  </rcc>
  <rcc rId="5148" sId="2" numFmtId="4">
    <oc r="AP22">
      <v>500000</v>
    </oc>
    <nc r="AP22"/>
  </rcc>
  <rcc rId="5149" sId="2" numFmtId="4">
    <oc r="AP25">
      <v>1100000</v>
    </oc>
    <nc r="AP25"/>
  </rcc>
  <rcc rId="5150" sId="2" numFmtId="4">
    <oc r="AP31">
      <v>200000</v>
    </oc>
    <nc r="AP31"/>
  </rcc>
  <rcc rId="5151" sId="2" numFmtId="4">
    <oc r="AP36">
      <v>100000</v>
    </oc>
    <nc r="AP36"/>
  </rcc>
  <rcc rId="5152" sId="2" numFmtId="4">
    <oc r="AP45">
      <v>650000</v>
    </oc>
    <nc r="AP45"/>
  </rcc>
  <rcc rId="5153" sId="2" numFmtId="4">
    <oc r="AP47">
      <v>650000</v>
    </oc>
    <nc r="AP47"/>
  </rcc>
  <rcc rId="5154" sId="2" numFmtId="4">
    <oc r="AP49">
      <v>200000</v>
    </oc>
    <nc r="AP49"/>
  </rcc>
  <rcc rId="5155" sId="2" numFmtId="4">
    <oc r="AP52">
      <v>650000</v>
    </oc>
    <nc r="AP52"/>
  </rcc>
  <rcc rId="5156" sId="2" numFmtId="4">
    <oc r="AP53">
      <v>350000</v>
    </oc>
    <nc r="AP53"/>
  </rcc>
  <rcc rId="5157" sId="2" numFmtId="4">
    <oc r="AP55">
      <v>350000</v>
    </oc>
    <nc r="AP55"/>
  </rcc>
  <rcc rId="5158" sId="2" numFmtId="4">
    <oc r="BA17">
      <v>3500000</v>
    </oc>
    <nc r="BA17">
      <v>3000000</v>
    </nc>
  </rcc>
  <rcc rId="5159" sId="2" numFmtId="4">
    <oc r="BB17">
      <v>3300000</v>
    </oc>
    <nc r="BB17">
      <v>2800000</v>
    </nc>
  </rcc>
  <rfmt sheetId="2" sqref="BA17:BB17">
    <dxf>
      <fill>
        <patternFill patternType="solid">
          <bgColor theme="4" tint="0.39997558519241921"/>
        </patternFill>
      </fill>
    </dxf>
  </rfmt>
  <rcc rId="5160" sId="2" numFmtId="4">
    <oc r="AR17">
      <v>1800000</v>
    </oc>
    <nc r="AR17">
      <v>1400000</v>
    </nc>
  </rcc>
  <rfmt sheetId="2" sqref="AR17">
    <dxf>
      <fill>
        <patternFill>
          <bgColor theme="4" tint="0.39997558519241921"/>
        </patternFill>
      </fill>
    </dxf>
  </rfmt>
  <rcc rId="5161" sId="2" numFmtId="34">
    <oc r="BG17">
      <v>5100000</v>
    </oc>
    <nc r="BG17">
      <v>4500000</v>
    </nc>
  </rcc>
  <rfmt sheetId="2" sqref="BG17">
    <dxf>
      <fill>
        <patternFill patternType="solid">
          <bgColor theme="4" tint="0.39997558519241921"/>
        </patternFill>
      </fill>
    </dxf>
  </rfmt>
  <rcc rId="5162" sId="2" numFmtId="34">
    <oc r="BL17">
      <v>2000000</v>
    </oc>
    <nc r="BL17">
      <v>1700000</v>
    </nc>
  </rcc>
  <rfmt sheetId="2" sqref="BL17">
    <dxf>
      <fill>
        <patternFill patternType="solid">
          <bgColor theme="4" tint="0.39997558519241921"/>
        </patternFill>
      </fill>
    </dxf>
  </rfmt>
  <rfmt sheetId="2" sqref="BD17:BT31" start="0" length="2147483647">
    <dxf>
      <font>
        <name val="Calibri"/>
        <family val="2"/>
        <scheme val="minor"/>
      </font>
    </dxf>
  </rfmt>
  <rfmt sheetId="2" sqref="BD17:BT31" start="0" length="2147483647">
    <dxf>
      <font>
        <sz val="12"/>
        <family val="2"/>
      </font>
    </dxf>
  </rfmt>
  <rcc rId="5163" sId="2" numFmtId="34">
    <oc r="AG17">
      <v>1500000</v>
    </oc>
    <nc r="AG17">
      <v>1000000</v>
    </nc>
  </rcc>
  <rfmt sheetId="2" sqref="AG17">
    <dxf>
      <fill>
        <patternFill patternType="solid">
          <bgColor theme="4" tint="0.39997558519241921"/>
        </patternFill>
      </fill>
    </dxf>
  </rfmt>
  <rcc rId="5164" sId="2" numFmtId="4">
    <oc r="BE17">
      <v>3000000</v>
    </oc>
    <nc r="BE17">
      <v>2600000</v>
    </nc>
  </rcc>
  <rfmt sheetId="2" sqref="BE17">
    <dxf>
      <fill>
        <patternFill patternType="solid">
          <bgColor theme="4" tint="0.39997558519241921"/>
        </patternFill>
      </fill>
    </dxf>
  </rfmt>
  <rcc rId="5165" sId="2" numFmtId="4">
    <oc r="T17">
      <v>3100000</v>
    </oc>
    <nc r="T17">
      <v>2500000</v>
    </nc>
  </rcc>
  <rfmt sheetId="2" sqref="T17">
    <dxf>
      <fill>
        <patternFill patternType="solid">
          <bgColor theme="4" tint="0.39997558519241921"/>
        </patternFill>
      </fill>
    </dxf>
  </rfmt>
  <rcc rId="5166" sId="2" numFmtId="34">
    <oc r="Q17">
      <v>3500000</v>
    </oc>
    <nc r="Q17">
      <v>2952000</v>
    </nc>
  </rcc>
  <rfmt sheetId="2" sqref="Q17" start="0" length="2147483647">
    <dxf>
      <font>
        <sz val="11"/>
        <family val="2"/>
      </font>
    </dxf>
  </rfmt>
  <rfmt sheetId="2" sqref="Q17">
    <dxf>
      <fill>
        <patternFill patternType="solid">
          <bgColor theme="4" tint="0.39997558519241921"/>
        </patternFill>
      </fill>
    </dxf>
  </rfmt>
  <rfmt sheetId="2" sqref="AC17">
    <dxf>
      <fill>
        <patternFill patternType="solid">
          <bgColor theme="4" tint="0.39997558519241921"/>
        </patternFill>
      </fill>
    </dxf>
  </rfmt>
  <rcc rId="5167" sId="2" numFmtId="4">
    <oc r="AC17">
      <v>1200000</v>
    </oc>
    <nc r="AC17">
      <v>400000</v>
    </nc>
  </rcc>
  <rcc rId="5168" sId="2" numFmtId="4">
    <oc r="AD17">
      <v>1000000</v>
    </oc>
    <nc r="AD17">
      <v>400000</v>
    </nc>
  </rcc>
  <rcc rId="5169" sId="2" numFmtId="4">
    <oc r="AE17">
      <v>1000000</v>
    </oc>
    <nc r="AE17">
      <v>400000</v>
    </nc>
  </rcc>
  <rfmt sheetId="2" sqref="AD17:AE17">
    <dxf>
      <fill>
        <patternFill patternType="solid">
          <bgColor theme="4" tint="0.39997558519241921"/>
        </patternFill>
      </fill>
    </dxf>
  </rfmt>
  <rcc rId="5170" sId="2" numFmtId="34">
    <oc r="BG13">
      <v>222000</v>
    </oc>
    <nc r="BG13"/>
  </rcc>
  <rcc rId="5171" sId="2" numFmtId="34">
    <oc r="BG14">
      <v>6000</v>
    </oc>
    <nc r="BG14"/>
  </rcc>
  <rcc rId="5172" sId="2" numFmtId="34">
    <oc r="BG35">
      <v>100000</v>
    </oc>
    <nc r="BG35"/>
  </rcc>
  <rcc rId="5173" sId="2" numFmtId="34">
    <oc r="BG58">
      <v>300000</v>
    </oc>
    <nc r="BG58"/>
  </rcc>
  <rcc rId="5174" sId="2" numFmtId="4">
    <oc r="BA12">
      <v>3200000</v>
    </oc>
    <nc r="BA12">
      <v>2700000</v>
    </nc>
  </rcc>
  <rfmt sheetId="2" sqref="BA12">
    <dxf>
      <fill>
        <patternFill patternType="solid">
          <bgColor theme="4" tint="0.39997558519241921"/>
        </patternFill>
      </fill>
    </dxf>
  </rfmt>
  <rcc rId="5175" sId="2" numFmtId="34">
    <oc r="BG12">
      <v>3500000</v>
    </oc>
    <nc r="BG12">
      <v>2500000</v>
    </nc>
  </rcc>
  <rfmt sheetId="2" sqref="BG12">
    <dxf>
      <fill>
        <patternFill patternType="solid">
          <bgColor theme="4" tint="0.39997558519241921"/>
        </patternFill>
      </fill>
    </dxf>
  </rfmt>
  <rfmt sheetId="2" sqref="BG12" start="0" length="2147483647">
    <dxf>
      <font>
        <sz val="11"/>
        <family val="2"/>
      </font>
    </dxf>
  </rfmt>
  <rcc rId="5176" sId="2" numFmtId="34">
    <oc r="AC12">
      <v>1000000</v>
    </oc>
    <nc r="AC12">
      <v>800000</v>
    </nc>
  </rcc>
  <rcc rId="5177" sId="2" numFmtId="34">
    <oc r="AD12">
      <v>1000000</v>
    </oc>
    <nc r="AD12">
      <v>800000</v>
    </nc>
  </rcc>
  <rcc rId="5178" sId="2" numFmtId="34">
    <oc r="AE12">
      <v>1000000</v>
    </oc>
    <nc r="AE12">
      <v>800000</v>
    </nc>
  </rcc>
  <rfmt sheetId="2" sqref="AC12:AE12">
    <dxf>
      <fill>
        <patternFill patternType="solid">
          <bgColor theme="4" tint="0.39997558519241921"/>
        </patternFill>
      </fill>
    </dxf>
  </rfmt>
  <rfmt sheetId="2" sqref="AC12:AE12" start="0" length="2147483647">
    <dxf>
      <font>
        <sz val="12"/>
        <family val="2"/>
      </font>
    </dxf>
  </rfmt>
  <rfmt sheetId="2" sqref="AC12:AE12" start="0" length="2147483647">
    <dxf>
      <font>
        <sz val="14"/>
        <family val="2"/>
      </font>
    </dxf>
  </rfmt>
  <rcc rId="5179" sId="2" numFmtId="34">
    <oc r="AE13">
      <v>200000</v>
    </oc>
    <nc r="AE13"/>
  </rcc>
  <rcc rId="5180" sId="2" numFmtId="4">
    <oc r="AE22">
      <v>400000</v>
    </oc>
    <nc r="AE22">
      <v>349000</v>
    </nc>
  </rcc>
  <rfmt sheetId="2" sqref="AE22">
    <dxf>
      <fill>
        <patternFill patternType="solid">
          <bgColor theme="7" tint="0.39997558519241921"/>
        </patternFill>
      </fill>
    </dxf>
  </rfmt>
  <rcc rId="5181" sId="2" numFmtId="4">
    <oc r="AA25">
      <v>1000000</v>
    </oc>
    <nc r="AA25">
      <f>1000000-234000</f>
    </nc>
  </rcc>
  <rfmt sheetId="2" sqref="AA25">
    <dxf>
      <fill>
        <patternFill patternType="solid">
          <bgColor theme="7" tint="0.39997558519241921"/>
        </patternFill>
      </fill>
    </dxf>
  </rfmt>
  <rcc rId="5182" sId="2" numFmtId="4">
    <oc r="X25">
      <v>500000</v>
    </oc>
    <nc r="X25">
      <v>300000</v>
    </nc>
  </rcc>
  <rcc rId="5183" sId="2" numFmtId="4">
    <oc r="AD25">
      <v>1400000</v>
    </oc>
    <nc r="AD25">
      <v>1100000</v>
    </nc>
  </rcc>
  <rfmt sheetId="2" sqref="AD25">
    <dxf>
      <fill>
        <patternFill patternType="solid">
          <bgColor theme="7" tint="0.39997558519241921"/>
        </patternFill>
      </fill>
    </dxf>
  </rfmt>
  <rcc rId="5184" sId="2" numFmtId="34">
    <oc r="X45">
      <v>500000</v>
    </oc>
    <nc r="X45">
      <f>500000-119000</f>
    </nc>
  </rcc>
  <rfmt sheetId="2" sqref="X45">
    <dxf>
      <fill>
        <patternFill patternType="solid">
          <bgColor theme="7" tint="0.39997558519241921"/>
        </patternFill>
      </fill>
    </dxf>
  </rfmt>
  <rcc rId="5185" sId="2" numFmtId="4">
    <oc r="AC45">
      <v>700000</v>
    </oc>
    <nc r="AC45">
      <v>600000</v>
    </nc>
  </rcc>
  <rfmt sheetId="2" sqref="AC45">
    <dxf>
      <fill>
        <patternFill patternType="solid">
          <bgColor theme="7" tint="0.39997558519241921"/>
        </patternFill>
      </fill>
    </dxf>
  </rfmt>
  <rcc rId="5186" sId="2" numFmtId="4">
    <oc r="AD45">
      <v>650000</v>
    </oc>
    <nc r="AD45">
      <v>550000</v>
    </nc>
  </rcc>
  <rfmt sheetId="2" sqref="AD45">
    <dxf>
      <fill>
        <patternFill patternType="solid">
          <bgColor theme="7" tint="0.39997558519241921"/>
        </patternFill>
      </fill>
    </dxf>
  </rfmt>
  <rcc rId="5187" sId="2" numFmtId="34">
    <oc r="AA55">
      <v>300000</v>
    </oc>
    <nc r="AA55">
      <v>150000</v>
    </nc>
  </rcc>
  <rfmt sheetId="2" sqref="AA55">
    <dxf>
      <fill>
        <patternFill patternType="solid">
          <bgColor theme="7" tint="0.39997558519241921"/>
        </patternFill>
      </fill>
    </dxf>
  </rfmt>
  <rcc rId="5188" sId="2" numFmtId="34">
    <oc r="AC55">
      <v>300000</v>
    </oc>
    <nc r="AC55">
      <f>300000-178000</f>
    </nc>
  </rcc>
  <rfmt sheetId="2" sqref="AC55">
    <dxf>
      <fill>
        <patternFill patternType="solid">
          <bgColor theme="7" tint="0.39997558519241921"/>
        </patternFill>
      </fill>
    </dxf>
  </rfmt>
  <rcc rId="5189" sId="2" numFmtId="34">
    <oc r="AA56">
      <v>300000</v>
    </oc>
    <nc r="AA56">
      <v>50000</v>
    </nc>
  </rcc>
  <rfmt sheetId="2" sqref="AA56">
    <dxf>
      <fill>
        <patternFill patternType="solid">
          <bgColor theme="7" tint="0.39997558519241921"/>
        </patternFill>
      </fill>
    </dxf>
  </rfmt>
  <rcc rId="5190" sId="2" numFmtId="34">
    <oc r="AC56">
      <v>300000</v>
    </oc>
    <nc r="AC56">
      <v>50000</v>
    </nc>
  </rcc>
  <rfmt sheetId="2" sqref="AC56">
    <dxf>
      <fill>
        <patternFill patternType="solid">
          <bgColor theme="7" tint="0.39997558519241921"/>
        </patternFill>
      </fill>
    </dxf>
  </rfmt>
  <rcc rId="5191" sId="2" numFmtId="34">
    <oc r="AE61">
      <v>200000</v>
    </oc>
    <nc r="AE61">
      <f>200000-69000</f>
    </nc>
  </rcc>
  <rfmt sheetId="2" sqref="AE61">
    <dxf>
      <fill>
        <patternFill patternType="solid">
          <bgColor theme="7" tint="0.39997558519241921"/>
        </patternFill>
      </fill>
    </dxf>
  </rfmt>
  <rcc rId="5192" sId="2" numFmtId="34">
    <oc r="AE76">
      <v>400000</v>
    </oc>
    <nc r="AE76">
      <v>100000</v>
    </nc>
  </rcc>
  <rfmt sheetId="2" sqref="AE76">
    <dxf>
      <fill>
        <patternFill>
          <bgColor theme="7" tint="0.39997558519241921"/>
        </patternFill>
      </fill>
    </dxf>
  </rfmt>
  <rcc rId="5193" sId="2" numFmtId="34">
    <oc r="AE83">
      <v>200000</v>
    </oc>
    <nc r="AE83">
      <f>200000-123000</f>
    </nc>
  </rcc>
  <rfmt sheetId="2" sqref="AE83">
    <dxf>
      <fill>
        <patternFill>
          <bgColor theme="7" tint="0.39997558519241921"/>
        </patternFill>
      </fill>
    </dxf>
  </rfmt>
  <rcc rId="5194" sId="1">
    <nc r="E6">
      <f>C8*3</f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04" sId="2" ref="A1:XFD1" action="deleteRow">
    <undo index="65535" exp="area" ref3D="1" dr="$F$1:$O$1048576" dn="Z_4F6B0010_E9C4_4AC7_B012_D7C3236BA3BD_.wvu.Cols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F$1:$O$1048576" dn="Z_10CC6A42_76CA_4CE7_9AB7_75E8EE03DD52_.wvu.Cols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F$1:$F$1048576" dn="Z_333A1E19_F4F4_47F6_AD2B_2BE477C76F83_.wvu.Cols" sId="2"/>
    <undo index="65535" exp="area" ref3D="1" dr="$G$1:$AF$1048576" dn="Z_08C80893_5081_4028_8574_8533972FAA81_.wvu.Cols" sId="2"/>
    <undo index="65535" exp="area" ref3D="1" dr="$G$1:$O$1048576" dn="Z_3F9D0D8E_0280_4E1B_887E_343DC67AEF81_.wvu.Cols" sId="2"/>
    <undo index="65535" exp="area" ref3D="1" dr="$B$1:$AQ$1048576" dn="Z_DCC8505D_D30F_4E76_8C36_3038DACC80BC_.wvu.Cols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07:$XFD$109" dn="Z_DC3780FC_E03D_4CB0_9630_45647ED63C69_.wvu.Rows" sId="2"/>
    <undo index="65535" exp="area" ref3D="1" dr="$B$1:$O$1048576" dn="Z_815BE6D6_07F9_4CBF_B8FD_89E61A8B16EF_.wvu.Cols" sId="2"/>
    <undo index="65535" exp="area" ref3D="1" dr="$F$1:$F$1048576" dn="Z_781C4B64_7C8D_415F_9AB6_576FAA0890C7_.wvu.Cols" sId="2"/>
    <undo index="65535" exp="area" ref3D="1" dr="$A$107:$XFD$109" dn="Z_55F024CD_A7F9_4381_9942_5ED21204AFB7_.wvu.Rows" sId="2"/>
    <rfmt sheetId="2" xfDxf="1" sqref="A1:XFD1" start="0" length="0">
      <dxf>
        <numFmt numFmtId="13" formatCode="0%"/>
      </dxf>
    </rfmt>
    <rfmt sheetId="2" sqref="A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C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D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E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F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G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H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I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J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K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L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M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N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O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P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Q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R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S1" t="inlineStr">
        <is>
          <t>Terr + @20%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T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U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V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W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X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Y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A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B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C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AD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AE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AF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G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H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I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J1" start="0" length="0">
      <dxf>
        <font>
          <b/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K1" start="0" length="0">
      <dxf>
        <font>
          <b/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L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AM1" t="inlineStr">
        <is>
          <t>Terr + @15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AN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O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P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Q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R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S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T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U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V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W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X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Y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Z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A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B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BC1" t="inlineStr">
        <is>
          <t>Terr + @26%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cc rId="0" sId="2" dxf="1">
      <nc r="BD1" t="inlineStr">
        <is>
          <t>Terr + @26%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BE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F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BG1" t="inlineStr">
        <is>
          <t>Terr @ 15%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BH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I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K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L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M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N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O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P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Q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R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S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T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W1" start="0" length="0">
      <dxf>
        <numFmt numFmtId="0" formatCode="General"/>
      </dxf>
    </rfmt>
    <rfmt sheetId="2" sqref="BX1" start="0" length="0">
      <dxf>
        <numFmt numFmtId="0" formatCode="General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05" sId="2" ref="A1:XFD1" action="deleteRow">
    <undo index="65535" exp="area" ref3D="1" dr="$A$1:$BW$192" dn="Z_4F6B0010_E9C4_4AC7_B012_D7C3236BA3BD_.wvu.FilterData" sId="2"/>
    <undo index="65535" exp="area" ref3D="1" dr="$F$1:$O$1048576" dn="Z_4F6B0010_E9C4_4AC7_B012_D7C3236BA3BD_.wvu.Cols" sId="2"/>
    <undo index="65535" exp="area" ref3D="1" dr="$A$1:$BW$192" dn="Z_3F9D0D8E_0280_4E1B_887E_343DC67AEF81_.wvu.FilterData" sId="2"/>
    <undo index="65535" exp="area" ref3D="1" dr="$A$1:$BW$192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92" dn="Z_4BE51A18_B0A0_401D_9A09_F692E0ECB09B_.wvu.FilterData" sId="2"/>
    <undo index="65535" exp="area" ref3D="1" dr="$A$1:$BW$192" dn="Z_4BD5850D_B4C1_4FE6_AD12_AE545D24D33E_.wvu.FilterData" sId="2"/>
    <undo index="65535" exp="area" ref3D="1" dr="$A$1:$BW$192" dn="Z_47017308_DD16_4B6B_A416_7C23F4163BFC_.wvu.FilterData" sId="2"/>
    <undo index="65535" exp="area" ref3D="1" dr="$A$1:$BW$192" dn="Z_4C44266F_1657_42B1_9F9F_211C03048443_.wvu.FilterData" sId="2"/>
    <undo index="65535" exp="area" ref3D="1" dr="$A$1:$BW$192" dn="Z_4C072D60_E856_4D03_8778_D056B82F8B94_.wvu.FilterData" sId="2"/>
    <undo index="65535" exp="area" ref3D="1" dr="$F$1:$O$1048576" dn="Z_10CC6A42_76CA_4CE7_9AB7_75E8EE03DD52_.wvu.Cols" sId="2"/>
    <undo index="65535" exp="area" ref3D="1" dr="$A$1:$BW$192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92" dn="Z_10CC6A42_76CA_4CE7_9AB7_75E8EE03DD52_.wvu.FilterData" sId="2"/>
    <undo index="65535" exp="area" ref3D="1" dr="$F$1:$F$1048576" dn="Z_333A1E19_F4F4_47F6_AD2B_2BE477C76F83_.wvu.Cols" sId="2"/>
    <undo index="65535" exp="area" ref3D="1" dr="$A$1:$BW$192" dn="Z_3288564A_BFCE_41BC_96A5_F5D0AAF87967_.wvu.FilterData" sId="2"/>
    <undo index="65535" exp="area" ref3D="1" dr="$A$1:$BW$192" dn="Z_21645E57_F323_458B_8C78_7EF5EAB3241D_.wvu.FilterData" sId="2"/>
    <undo index="65535" exp="area" ref3D="1" dr="$G$1:$AF$1048576" dn="Z_08C80893_5081_4028_8574_8533972FAA81_.wvu.Cols" sId="2"/>
    <undo index="65535" exp="area" ref3D="1" dr="$A$1:$BT$169" dn="Z_2CF1BD94_9333_4EDC_B093_96781F7E2A66_.wvu.FilterData" sId="2"/>
    <undo index="65535" exp="area" ref3D="1" dr="$G$1:$O$1048576" dn="Z_3F9D0D8E_0280_4E1B_887E_343DC67AEF81_.wvu.Cols" sId="2"/>
    <undo index="65535" exp="area" ref3D="1" dr="$A$1:$BW$192" dn="Z_134653B9_C97C_4439_9743_F62EB2142553_.wvu.FilterData" sId="2"/>
    <undo index="65535" exp="area" ref3D="1" dr="$A$1:$BT$169" dn="Z_3C27053D_42BE_4733_9A9A_98C3EC4C1114_.wvu.FilterData" sId="2"/>
    <undo index="65535" exp="area" ref3D="1" dr="$A$1:$BW$192" dn="Z_33D12EA1_AACC_4603_8E15_8770011823CA_.wvu.FilterData" sId="2"/>
    <undo index="65535" exp="area" ref3D="1" dr="$A$1:$BT$169" dn="Z_333A1E19_F4F4_47F6_AD2B_2BE477C76F83_.wvu.FilterData" sId="2"/>
    <undo index="65535" exp="area" ref3D="1" dr="$A$1:$BT$169" dn="Z_2354D02C_E471_4A16_AD67_C5C2DCB0C8F0_.wvu.FilterData" sId="2"/>
    <undo index="65535" exp="area" ref3D="1" dr="$A$1:$BT$169" dn="Z_F3C706F4_7B38_4C28_9298_5B4CB7A6C527_.wvu.FilterData" sId="2"/>
    <undo index="65535" exp="area" ref3D="1" dr="$B$1:$AQ$1048576" dn="Z_DCC8505D_D30F_4E76_8C36_3038DACC80BC_.wvu.Cols" sId="2"/>
    <undo index="65535" exp="area" ref3D="1" dr="$A$1:$BW$192" dn="Z_EAC6CC38_A7AF_4744_8C91_BFF9B8DF99EB_.wvu.FilterData" sId="2"/>
    <undo index="65535" exp="area" ref3D="1" dr="$A$1:$BW$192" dn="Z_EF158714_875A_408E_A073_2BB190003FA1_.wvu.FilterData" sId="2"/>
    <undo index="65535" exp="area" ref3D="1" dr="$A$1:$BW$192" dn="Z_DCC8505D_D30F_4E76_8C36_3038DACC80BC_.wvu.FilterData" sId="2"/>
    <undo index="65535" exp="area" ref3D="1" dr="$A$1:$BW$192" dn="Z_E03ED48E_5836_47B1_8E5C_A35B520BF57D_.wvu.FilterData" sId="2"/>
    <undo index="65535" exp="area" ref3D="1" dr="$A$1:$BW$192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92" dn="Z_CFC70DAD_9272_4687_81F7_C81AC324E34E_.wvu.FilterData" sId="2"/>
    <undo index="65535" exp="area" ref3D="1" dr="$A$106:$XFD$108" dn="Z_DC3780FC_E03D_4CB0_9630_45647ED63C69_.wvu.Rows" sId="2"/>
    <undo index="65535" exp="area" ref3D="1" dr="$A$1:$BT$169" dn="Z_AF471218_71A9_41DF_AB12_A6B411E3A0B2_.wvu.FilterData" sId="2"/>
    <undo index="65535" exp="area" ref3D="1" dr="$A$1:$BW$192" dn="Z_AC823C34_08D3_4F48_9C7B_A99D9A5AE1CD_.wvu.FilterData" sId="2"/>
    <undo index="65535" exp="area" ref3D="1" dr="$A$1:$BW$192" dn="Z_B54EAF79_9AE3_405E_8904_DC2B8F7A3D1F_.wvu.FilterData" sId="2"/>
    <undo index="65535" exp="area" ref3D="1" dr="$A$1:$BW$192" dn="Z_9E1AF9C5_7523_4018_94CC_68120299FD5E_.wvu.FilterData" sId="2"/>
    <undo index="65535" exp="area" ref3D="1" dr="$A$1:$BW$192" dn="Z_84B6601C_494C_4B8C_8A18_32BF39A4BAB9_.wvu.FilterData" sId="2"/>
    <undo index="65535" exp="area" ref3D="1" dr="$A$1:$BW$192" dn="Z_8BC85080_E9E4_4C4F_A87C_66C5B69F0AB3_.wvu.FilterData" sId="2"/>
    <undo index="65535" exp="area" ref3D="1" dr="$A$1:$BW$192" dn="Z_96AA1C6C_9C0B_4D32_B20F_7AD639330690_.wvu.FilterData" sId="2"/>
    <undo index="65535" exp="area" ref3D="1" dr="$A$1:$BW$192" dn="Z_8A152B63_ED7E_405D_A50B_C1D668B7C471_.wvu.FilterData" sId="2"/>
    <undo index="65535" exp="area" ref3D="1" dr="$A$1:$BW$192" dn="Z_86680E72_FC77_45EF_9FFF_2A77157FA8B6_.wvu.FilterData" sId="2"/>
    <undo index="65535" exp="area" ref3D="1" dr="$A$1:$BW$192" dn="Z_8DE3EABB_0E9D_41EA_8232_A271335B70CD_.wvu.FilterData" sId="2"/>
    <undo index="65535" exp="area" ref3D="1" dr="$A$1:$BW$192" dn="Z_8D6B43F0_C7E3_4081_96D2_8B609D37DAAB_.wvu.FilterData" sId="2"/>
    <undo index="65535" exp="area" ref3D="1" dr="$A$1:$BW$192" dn="Z_8CA720A9_FC92_4EB9_91CC_E90FE3E70EA6_.wvu.FilterData" sId="2"/>
    <undo index="65535" exp="area" ref3D="1" dr="$B$1:$O$1048576" dn="Z_815BE6D6_07F9_4CBF_B8FD_89E61A8B16EF_.wvu.Cols" sId="2"/>
    <undo index="65535" exp="area" ref3D="1" dr="$A$1:$BT$169" dn="Z_784C2034_CF2B_4761_861E_AC6FFC5151CE_.wvu.FilterData" sId="2"/>
    <undo index="65535" exp="area" ref3D="1" dr="$A$1:$BW$192" dn="Z_812B22C6_47B4_4E69_B761_78555FEB9C19_.wvu.FilterData" sId="2"/>
    <undo index="65535" exp="area" ref3D="1" dr="$A$1:$BW$192" dn="Z_6F7B7A9F_7F6E_4FC5_BE44_B80147D67BB7_.wvu.FilterData" sId="2"/>
    <undo index="65535" exp="area" ref3D="1" dr="$F$1:$F$1048576" dn="Z_781C4B64_7C8D_415F_9AB6_576FAA0890C7_.wvu.Cols" sId="2"/>
    <undo index="65535" exp="area" ref3D="1" dr="$A$1:$BW$192" dn="Z_674EC46E_6807_4283_A3B1_E74DD4CBCC80_.wvu.FilterData" sId="2"/>
    <undo index="65535" exp="area" ref3D="1" dr="$A$1:$BT$169" dn="Z_6F39DC8C_CFAF_4903_A623_34F8D498ADC0_.wvu.FilterData" sId="2"/>
    <undo index="65535" exp="area" ref3D="1" dr="$A$1:$BW$192" dn="Z_814CBB97_E2E7_4E55_8983_BB135E83F82A_.wvu.FilterData" sId="2"/>
    <undo index="65535" exp="area" ref3D="1" dr="$A$1:$BW$192" dn="Z_815BE6D6_07F9_4CBF_B8FD_89E61A8B16EF_.wvu.FilterData" sId="2"/>
    <undo index="65535" exp="area" ref3D="1" dr="$A$1:$BW$192" dn="Z_781C4B64_7C8D_415F_9AB6_576FAA0890C7_.wvu.FilterData" sId="2"/>
    <undo index="65535" exp="area" ref3D="1" dr="$A$1:$BT$169" dn="Z_576E8EB8_231A_4B9C_8553_A1D26E68DBF4_.wvu.FilterData" sId="2"/>
    <undo index="65535" exp="area" ref3D="1" dr="$A$1:$BW$192" dn="Z_650F9B20_6D41_44B5_B7FE_B717366810E2_.wvu.FilterData" sId="2"/>
    <undo index="65535" exp="area" ref3D="1" dr="$A$1:$BW$192" dn="Z_64A60B51_B78D_478B_A690_AB565476B1E2_.wvu.FilterData" sId="2"/>
    <undo index="65535" exp="area" ref3D="1" dr="$A$1:$BW$192" dn="Z_5C50C604_8817_449F_8F3F_E8AD328EA193_.wvu.FilterData" sId="2"/>
    <undo index="65535" exp="area" ref3D="1" dr="$A$1:$BW$192" dn="Z_55F024CD_A7F9_4381_9942_5ED21204AFB7_.wvu.FilterData" sId="2"/>
    <undo index="65535" exp="area" ref3D="1" dr="$A$1:$BW$192" dn="Z_548836E9_BAE3_4C1D_9753_5BA7F14C972B_.wvu.FilterData" sId="2"/>
    <undo index="65535" exp="area" ref3D="1" dr="$A$1:$BW$192" dn="Z_5F8EC55F_6BE6_42EB_BDA6_7DA9ACE0C263_.wvu.FilterData" sId="2"/>
    <undo index="65535" exp="area" ref3D="1" dr="$A$106:$XFD$108" dn="Z_55F024CD_A7F9_4381_9942_5ED21204AFB7_.wvu.Rows" sId="2"/>
    <undo index="65535" exp="area" ref3D="1" dr="$A$1:$BW$192" dn="_FilterDatabase" sId="2"/>
    <undo index="65535" exp="area" ref3D="1" dr="$A$1:$BW$192" dn="Z_041136D2_2130_4255_B443_15B49F564E84_.wvu.FilterData" sId="2"/>
    <rfmt sheetId="2" xfDxf="1" sqref="A1:XFD1" start="0" length="0"/>
    <rcc rId="0" sId="2" dxf="1">
      <nc r="A1" t="inlineStr">
        <is>
          <t xml:space="preserve">G. TOTAL </t>
        </is>
      </nc>
      <ndxf>
        <font>
          <b/>
          <sz val="10"/>
          <color auto="1"/>
          <name val="Aparajita"/>
          <family val="2"/>
          <scheme val="none"/>
        </font>
        <fill>
          <patternFill patternType="solid">
            <bgColor theme="9" tint="0.59999389629810485"/>
          </patternFill>
        </fill>
        <alignment horizontal="center" vertical="center"/>
      </ndxf>
    </rcc>
    <rcc rId="0" sId="2" dxf="1">
      <nc r="B1">
        <f>B109</f>
      </nc>
      <ndxf>
        <font>
          <b/>
          <sz val="10"/>
          <color auto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</ndxf>
    </rcc>
    <rfmt sheetId="2" sqref="C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E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F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59999389629810485"/>
          </patternFill>
        </fill>
        <alignment horizontal="center" vertical="center"/>
      </dxf>
    </rfmt>
    <rfmt sheetId="2" sqref="G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H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I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J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K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L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M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N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O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P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Q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R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S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T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U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V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W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X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Y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A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B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C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D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E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F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G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H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I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J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K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L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M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N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O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P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Q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R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S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T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U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V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W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X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Y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Z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A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B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C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D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E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F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G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H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I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K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L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M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N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O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P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Q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R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S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06" sId="2" ref="A1:XFD1" action="deleteRow">
    <undo index="65535" exp="area" ref3D="1" dr="$A$1:$BW$191" dn="Z_4F6B0010_E9C4_4AC7_B012_D7C3236BA3BD_.wvu.FilterData" sId="2"/>
    <undo index="65535" exp="area" ref3D="1" dr="$F$1:$O$1048576" dn="Z_4F6B0010_E9C4_4AC7_B012_D7C3236BA3BD_.wvu.Cols" sId="2"/>
    <undo index="65535" exp="area" ref3D="1" dr="$A$1:$BW$191" dn="Z_3F9D0D8E_0280_4E1B_887E_343DC67AEF81_.wvu.FilterData" sId="2"/>
    <undo index="65535" exp="area" ref3D="1" dr="$A$1:$BW$191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91" dn="Z_4BE51A18_B0A0_401D_9A09_F692E0ECB09B_.wvu.FilterData" sId="2"/>
    <undo index="65535" exp="area" ref3D="1" dr="$A$1:$BW$191" dn="Z_4BD5850D_B4C1_4FE6_AD12_AE545D24D33E_.wvu.FilterData" sId="2"/>
    <undo index="65535" exp="area" ref3D="1" dr="$A$1:$BW$191" dn="Z_47017308_DD16_4B6B_A416_7C23F4163BFC_.wvu.FilterData" sId="2"/>
    <undo index="65535" exp="area" ref3D="1" dr="$A$1:$BW$191" dn="Z_4C44266F_1657_42B1_9F9F_211C03048443_.wvu.FilterData" sId="2"/>
    <undo index="65535" exp="area" ref3D="1" dr="$A$1:$BW$191" dn="Z_4C072D60_E856_4D03_8778_D056B82F8B94_.wvu.FilterData" sId="2"/>
    <undo index="65535" exp="area" ref3D="1" dr="$F$1:$O$1048576" dn="Z_10CC6A42_76CA_4CE7_9AB7_75E8EE03DD52_.wvu.Cols" sId="2"/>
    <undo index="65535" exp="area" ref3D="1" dr="$A$1:$BW$191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91" dn="Z_10CC6A42_76CA_4CE7_9AB7_75E8EE03DD52_.wvu.FilterData" sId="2"/>
    <undo index="65535" exp="area" ref3D="1" dr="$F$1:$F$1048576" dn="Z_333A1E19_F4F4_47F6_AD2B_2BE477C76F83_.wvu.Cols" sId="2"/>
    <undo index="65535" exp="area" ref3D="1" dr="$A$1:$BW$191" dn="Z_3288564A_BFCE_41BC_96A5_F5D0AAF87967_.wvu.FilterData" sId="2"/>
    <undo index="65535" exp="area" ref3D="1" dr="$A$1:$BW$191" dn="Z_21645E57_F323_458B_8C78_7EF5EAB3241D_.wvu.FilterData" sId="2"/>
    <undo index="65535" exp="area" ref3D="1" dr="$G$1:$AF$1048576" dn="Z_08C80893_5081_4028_8574_8533972FAA81_.wvu.Cols" sId="2"/>
    <undo index="65535" exp="area" ref3D="1" dr="$A$1:$BT$168" dn="Z_2CF1BD94_9333_4EDC_B093_96781F7E2A66_.wvu.FilterData" sId="2"/>
    <undo index="65535" exp="area" ref3D="1" dr="$G$1:$O$1048576" dn="Z_3F9D0D8E_0280_4E1B_887E_343DC67AEF81_.wvu.Cols" sId="2"/>
    <undo index="65535" exp="area" ref3D="1" dr="$A$1:$BW$191" dn="Z_134653B9_C97C_4439_9743_F62EB2142553_.wvu.FilterData" sId="2"/>
    <undo index="65535" exp="area" ref3D="1" dr="$A$1:$BT$168" dn="Z_3C27053D_42BE_4733_9A9A_98C3EC4C1114_.wvu.FilterData" sId="2"/>
    <undo index="65535" exp="area" ref3D="1" dr="$A$1:$BW$191" dn="Z_33D12EA1_AACC_4603_8E15_8770011823CA_.wvu.FilterData" sId="2"/>
    <undo index="65535" exp="area" ref3D="1" dr="$A$1:$BT$168" dn="Z_333A1E19_F4F4_47F6_AD2B_2BE477C76F83_.wvu.FilterData" sId="2"/>
    <undo index="65535" exp="area" ref3D="1" dr="$A$1:$BT$168" dn="Z_2354D02C_E471_4A16_AD67_C5C2DCB0C8F0_.wvu.FilterData" sId="2"/>
    <undo index="65535" exp="area" ref3D="1" dr="$A$1:$BT$168" dn="Z_F3C706F4_7B38_4C28_9298_5B4CB7A6C527_.wvu.FilterData" sId="2"/>
    <undo index="65535" exp="area" ref3D="1" dr="$B$1:$AQ$1048576" dn="Z_DCC8505D_D30F_4E76_8C36_3038DACC80BC_.wvu.Cols" sId="2"/>
    <undo index="65535" exp="area" ref3D="1" dr="$A$1:$BW$191" dn="Z_EAC6CC38_A7AF_4744_8C91_BFF9B8DF99EB_.wvu.FilterData" sId="2"/>
    <undo index="65535" exp="area" ref3D="1" dr="$A$1:$BW$191" dn="Z_EF158714_875A_408E_A073_2BB190003FA1_.wvu.FilterData" sId="2"/>
    <undo index="65535" exp="area" ref3D="1" dr="$A$1:$BW$191" dn="Z_DCC8505D_D30F_4E76_8C36_3038DACC80BC_.wvu.FilterData" sId="2"/>
    <undo index="65535" exp="area" ref3D="1" dr="$A$1:$BW$191" dn="Z_E03ED48E_5836_47B1_8E5C_A35B520BF57D_.wvu.FilterData" sId="2"/>
    <undo index="65535" exp="area" ref3D="1" dr="$A$1:$BW$191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91" dn="Z_CFC70DAD_9272_4687_81F7_C81AC324E34E_.wvu.FilterData" sId="2"/>
    <undo index="65535" exp="area" ref3D="1" dr="$A$105:$XFD$107" dn="Z_DC3780FC_E03D_4CB0_9630_45647ED63C69_.wvu.Rows" sId="2"/>
    <undo index="65535" exp="area" ref3D="1" dr="$A$1:$BT$168" dn="Z_AF471218_71A9_41DF_AB12_A6B411E3A0B2_.wvu.FilterData" sId="2"/>
    <undo index="65535" exp="area" ref3D="1" dr="$A$1:$BW$191" dn="Z_AC823C34_08D3_4F48_9C7B_A99D9A5AE1CD_.wvu.FilterData" sId="2"/>
    <undo index="65535" exp="area" ref3D="1" dr="$A$1:$BW$191" dn="Z_B54EAF79_9AE3_405E_8904_DC2B8F7A3D1F_.wvu.FilterData" sId="2"/>
    <undo index="65535" exp="area" ref3D="1" dr="$A$1:$BW$191" dn="Z_9E1AF9C5_7523_4018_94CC_68120299FD5E_.wvu.FilterData" sId="2"/>
    <undo index="65535" exp="area" ref3D="1" dr="$A$1:$BW$191" dn="Z_84B6601C_494C_4B8C_8A18_32BF39A4BAB9_.wvu.FilterData" sId="2"/>
    <undo index="65535" exp="area" ref3D="1" dr="$A$1:$BW$191" dn="Z_8BC85080_E9E4_4C4F_A87C_66C5B69F0AB3_.wvu.FilterData" sId="2"/>
    <undo index="65535" exp="area" ref3D="1" dr="$A$1:$BW$191" dn="Z_96AA1C6C_9C0B_4D32_B20F_7AD639330690_.wvu.FilterData" sId="2"/>
    <undo index="65535" exp="area" ref3D="1" dr="$A$1:$BW$191" dn="Z_8A152B63_ED7E_405D_A50B_C1D668B7C471_.wvu.FilterData" sId="2"/>
    <undo index="65535" exp="area" ref3D="1" dr="$A$1:$BW$191" dn="Z_86680E72_FC77_45EF_9FFF_2A77157FA8B6_.wvu.FilterData" sId="2"/>
    <undo index="65535" exp="area" ref3D="1" dr="$A$1:$BW$191" dn="Z_8DE3EABB_0E9D_41EA_8232_A271335B70CD_.wvu.FilterData" sId="2"/>
    <undo index="65535" exp="area" ref3D="1" dr="$A$1:$BW$191" dn="Z_8D6B43F0_C7E3_4081_96D2_8B609D37DAAB_.wvu.FilterData" sId="2"/>
    <undo index="65535" exp="area" ref3D="1" dr="$A$1:$BW$191" dn="Z_8CA720A9_FC92_4EB9_91CC_E90FE3E70EA6_.wvu.FilterData" sId="2"/>
    <undo index="65535" exp="area" ref3D="1" dr="$B$1:$O$1048576" dn="Z_815BE6D6_07F9_4CBF_B8FD_89E61A8B16EF_.wvu.Cols" sId="2"/>
    <undo index="65535" exp="area" ref3D="1" dr="$A$1:$BT$168" dn="Z_784C2034_CF2B_4761_861E_AC6FFC5151CE_.wvu.FilterData" sId="2"/>
    <undo index="65535" exp="area" ref3D="1" dr="$A$1:$BW$191" dn="Z_812B22C6_47B4_4E69_B761_78555FEB9C19_.wvu.FilterData" sId="2"/>
    <undo index="65535" exp="area" ref3D="1" dr="$A$1:$BW$191" dn="Z_6F7B7A9F_7F6E_4FC5_BE44_B80147D67BB7_.wvu.FilterData" sId="2"/>
    <undo index="65535" exp="area" ref3D="1" dr="$F$1:$F$1048576" dn="Z_781C4B64_7C8D_415F_9AB6_576FAA0890C7_.wvu.Cols" sId="2"/>
    <undo index="65535" exp="area" ref3D="1" dr="$A$1:$BW$191" dn="Z_674EC46E_6807_4283_A3B1_E74DD4CBCC80_.wvu.FilterData" sId="2"/>
    <undo index="65535" exp="area" ref3D="1" dr="$A$1:$BT$168" dn="Z_6F39DC8C_CFAF_4903_A623_34F8D498ADC0_.wvu.FilterData" sId="2"/>
    <undo index="65535" exp="area" ref3D="1" dr="$A$1:$BW$191" dn="Z_814CBB97_E2E7_4E55_8983_BB135E83F82A_.wvu.FilterData" sId="2"/>
    <undo index="65535" exp="area" ref3D="1" dr="$A$1:$BW$191" dn="Z_815BE6D6_07F9_4CBF_B8FD_89E61A8B16EF_.wvu.FilterData" sId="2"/>
    <undo index="65535" exp="area" ref3D="1" dr="$A$1:$BW$191" dn="Z_781C4B64_7C8D_415F_9AB6_576FAA0890C7_.wvu.FilterData" sId="2"/>
    <undo index="65535" exp="area" ref3D="1" dr="$A$1:$BT$168" dn="Z_576E8EB8_231A_4B9C_8553_A1D26E68DBF4_.wvu.FilterData" sId="2"/>
    <undo index="65535" exp="area" ref3D="1" dr="$A$1:$BW$191" dn="Z_650F9B20_6D41_44B5_B7FE_B717366810E2_.wvu.FilterData" sId="2"/>
    <undo index="65535" exp="area" ref3D="1" dr="$A$1:$BW$191" dn="Z_64A60B51_B78D_478B_A690_AB565476B1E2_.wvu.FilterData" sId="2"/>
    <undo index="65535" exp="area" ref3D="1" dr="$A$1:$BW$191" dn="Z_5C50C604_8817_449F_8F3F_E8AD328EA193_.wvu.FilterData" sId="2"/>
    <undo index="65535" exp="area" ref3D="1" dr="$A$1:$BW$191" dn="Z_55F024CD_A7F9_4381_9942_5ED21204AFB7_.wvu.FilterData" sId="2"/>
    <undo index="65535" exp="area" ref3D="1" dr="$A$1:$BW$191" dn="Z_548836E9_BAE3_4C1D_9753_5BA7F14C972B_.wvu.FilterData" sId="2"/>
    <undo index="65535" exp="area" ref3D="1" dr="$A$1:$BW$191" dn="Z_5F8EC55F_6BE6_42EB_BDA6_7DA9ACE0C263_.wvu.FilterData" sId="2"/>
    <undo index="65535" exp="area" ref3D="1" dr="$A$105:$XFD$107" dn="Z_55F024CD_A7F9_4381_9942_5ED21204AFB7_.wvu.Rows" sId="2"/>
    <undo index="65535" exp="area" ref3D="1" dr="$A$1:$BW$191" dn="_FilterDatabase" sId="2"/>
    <undo index="65535" exp="area" ref3D="1" dr="$A$1:$BW$191" dn="Z_041136D2_2130_4255_B443_15B49F564E84_.wvu.FilterData" sId="2"/>
    <rfmt sheetId="2" xfDxf="1" sqref="A1:XFD1" start="0" length="0"/>
    <rcc rId="0" sId="2" dxf="1">
      <nc r="A1" t="inlineStr">
        <is>
          <t>NET. TOTAL</t>
        </is>
      </nc>
      <ndxf>
        <font>
          <b/>
          <sz val="10"/>
          <color theme="9" tint="0.59999389629810485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</ndxf>
    </rcc>
    <rcc rId="0" sId="2" dxf="1">
      <nc r="B1">
        <f>#REF!</f>
      </nc>
      <ndxf>
        <font>
          <b/>
          <sz val="10"/>
          <color theme="9" tint="0.59999389629810485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Ent.Split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2" tint="-9.9978637043366805E-2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2" dxf="1">
      <nc r="F1" t="inlineStr">
        <is>
          <t>Ent.Split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2" tint="-9.9978637043366805E-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2" dxf="1">
      <nc r="G1">
        <f>(G13+G30)/G4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H1">
        <f>(H13+H30)/H4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I1">
        <f>(I13+I30)/I4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J1">
        <f>(J13+J30)/J4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K1">
        <f>(K13+K30)/K4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L1">
        <f>(L13+L30)/L4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M1">
        <f>(M13+M30)/M4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N1">
        <f>(N13+N30)/N4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O1">
        <f>(O13+O30)/O4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P1">
        <f>(P13+P30)/P4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Q1">
        <f>(Q13+Q30)/Q4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R1">
        <f>(R13+R30)/R4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S1">
        <f>(S13+S30)/S4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T1">
        <f>(T13+T30)/T4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U1">
        <f>(U13+U30)/U4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V1">
        <f>(V13+V30)/V4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W1">
        <f>(W13+W30)/W4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X1">
        <f>(X13+X30)/X4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Y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AA1">
        <f>(AA13+AA30)/AA4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B1">
        <f>(AB13+AB30)/AB4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C1">
        <f>(AC13+AC30)/AC4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D1">
        <f>(AD13+AD30)/AD4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E1">
        <f>(AE13+AE30)/AE4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F1">
        <f>(AF13+AF30)/AF4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G1">
        <f>(AG13+AG30)/AG4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H1">
        <f>(AH13+AH30)/AH4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I1">
        <f>(AI13+AI30)/AI4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J1">
        <f>(AJ13+AJ30)/AJ4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AK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AL1">
        <f>(AL13+AL30)/AL4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M1">
        <f>(AM13+AM30)/AM4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N1">
        <f>(AN13+AN30)/AN4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O1">
        <f>(AO13+AO30)/AO4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P1">
        <f>(AP13+AP30)/AP4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Q1">
        <f>(AQ13+AQ30)/AQ4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R1">
        <f>(AR13+AR30)/AR4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S1">
        <f>(AS13+AS30)/AS4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AT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AU1">
        <f>(AU13+AU30)/AU4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V1">
        <f>(AV13+AV30)/AV4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AW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fmt sheetId="2" sqref="AX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 numFmtId="13">
      <nc r="AY1">
        <v>0.72844827586206895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AZ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BA1">
        <f>(BA13+BA30)/BA4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B1">
        <f>(BB13+BB30)/BB4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C1">
        <f>(BC13+BC30)/BC4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D1">
        <f>(BD13+BD30)/BD4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E1">
        <f>(BE13+BE30)/BE4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F1">
        <f>(BF13+BF30)/BF4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G1">
        <f>(BG13+BG30)/BG4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H1">
        <f>(BH13+BH30)/BH4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BI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BK1">
        <f>(BK13+BK30)/BK4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L1">
        <f>(BL13+BL30)/BL4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M1">
        <f>(BM13+BM30)/BM4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N1">
        <f>(BN13+BN30)/BN4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O1">
        <f>(BO13+BO30)/BO4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P1">
        <f>(BP13+BP30)/BP4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Q1">
        <f>(BQ13+BQ30)/BQ4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R1">
        <f>(BR13+BR30)/BR4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S1">
        <f>(BS13+BS30)/BS4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ndxf>
    </rcc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07" sId="2" ref="A1:XFD1" action="deleteRow">
    <undo index="65535" exp="area" ref3D="1" dr="$A$1:$BW$190" dn="Z_4F6B0010_E9C4_4AC7_B012_D7C3236BA3BD_.wvu.FilterData" sId="2"/>
    <undo index="65535" exp="area" ref3D="1" dr="$F$1:$O$1048576" dn="Z_4F6B0010_E9C4_4AC7_B012_D7C3236BA3BD_.wvu.Cols" sId="2"/>
    <undo index="65535" exp="area" ref3D="1" dr="$A$1:$BW$190" dn="Z_3F9D0D8E_0280_4E1B_887E_343DC67AEF81_.wvu.FilterData" sId="2"/>
    <undo index="65535" exp="area" ref3D="1" dr="$A$1:$BW$190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90" dn="Z_4BE51A18_B0A0_401D_9A09_F692E0ECB09B_.wvu.FilterData" sId="2"/>
    <undo index="65535" exp="area" ref3D="1" dr="$A$1:$BW$190" dn="Z_4BD5850D_B4C1_4FE6_AD12_AE545D24D33E_.wvu.FilterData" sId="2"/>
    <undo index="65535" exp="area" ref3D="1" dr="$A$1:$BW$190" dn="Z_47017308_DD16_4B6B_A416_7C23F4163BFC_.wvu.FilterData" sId="2"/>
    <undo index="65535" exp="area" ref3D="1" dr="$A$1:$BW$190" dn="Z_4C44266F_1657_42B1_9F9F_211C03048443_.wvu.FilterData" sId="2"/>
    <undo index="65535" exp="area" ref3D="1" dr="$A$1:$BW$190" dn="Z_4C072D60_E856_4D03_8778_D056B82F8B94_.wvu.FilterData" sId="2"/>
    <undo index="65535" exp="area" ref3D="1" dr="$F$1:$O$1048576" dn="Z_10CC6A42_76CA_4CE7_9AB7_75E8EE03DD52_.wvu.Cols" sId="2"/>
    <undo index="65535" exp="area" ref3D="1" dr="$A$1:$BW$190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90" dn="Z_10CC6A42_76CA_4CE7_9AB7_75E8EE03DD52_.wvu.FilterData" sId="2"/>
    <undo index="65535" exp="area" ref3D="1" dr="$F$1:$F$1048576" dn="Z_333A1E19_F4F4_47F6_AD2B_2BE477C76F83_.wvu.Cols" sId="2"/>
    <undo index="65535" exp="area" ref3D="1" dr="$A$1:$BW$190" dn="Z_3288564A_BFCE_41BC_96A5_F5D0AAF87967_.wvu.FilterData" sId="2"/>
    <undo index="65535" exp="area" ref3D="1" dr="$A$1:$BW$190" dn="Z_21645E57_F323_458B_8C78_7EF5EAB3241D_.wvu.FilterData" sId="2"/>
    <undo index="65535" exp="area" ref3D="1" dr="$G$1:$AF$1048576" dn="Z_08C80893_5081_4028_8574_8533972FAA81_.wvu.Cols" sId="2"/>
    <undo index="65535" exp="area" ref3D="1" dr="$A$1:$BT$167" dn="Z_2CF1BD94_9333_4EDC_B093_96781F7E2A66_.wvu.FilterData" sId="2"/>
    <undo index="65535" exp="area" ref3D="1" dr="$G$1:$O$1048576" dn="Z_3F9D0D8E_0280_4E1B_887E_343DC67AEF81_.wvu.Cols" sId="2"/>
    <undo index="65535" exp="area" ref3D="1" dr="$A$1:$BW$190" dn="Z_134653B9_C97C_4439_9743_F62EB2142553_.wvu.FilterData" sId="2"/>
    <undo index="65535" exp="area" ref3D="1" dr="$A$1:$BT$167" dn="Z_3C27053D_42BE_4733_9A9A_98C3EC4C1114_.wvu.FilterData" sId="2"/>
    <undo index="65535" exp="area" ref3D="1" dr="$A$1:$BW$190" dn="Z_33D12EA1_AACC_4603_8E15_8770011823CA_.wvu.FilterData" sId="2"/>
    <undo index="65535" exp="area" ref3D="1" dr="$A$1:$BT$167" dn="Z_333A1E19_F4F4_47F6_AD2B_2BE477C76F83_.wvu.FilterData" sId="2"/>
    <undo index="65535" exp="area" ref3D="1" dr="$A$1:$BT$167" dn="Z_2354D02C_E471_4A16_AD67_C5C2DCB0C8F0_.wvu.FilterData" sId="2"/>
    <undo index="65535" exp="area" ref3D="1" dr="$A$1:$BT$167" dn="Z_F3C706F4_7B38_4C28_9298_5B4CB7A6C527_.wvu.FilterData" sId="2"/>
    <undo index="65535" exp="area" ref3D="1" dr="$B$1:$AQ$1048576" dn="Z_DCC8505D_D30F_4E76_8C36_3038DACC80BC_.wvu.Cols" sId="2"/>
    <undo index="65535" exp="area" ref3D="1" dr="$A$1:$BW$190" dn="Z_EAC6CC38_A7AF_4744_8C91_BFF9B8DF99EB_.wvu.FilterData" sId="2"/>
    <undo index="65535" exp="area" ref3D="1" dr="$A$1:$BW$190" dn="Z_EF158714_875A_408E_A073_2BB190003FA1_.wvu.FilterData" sId="2"/>
    <undo index="65535" exp="area" ref3D="1" dr="$A$1:$BW$190" dn="Z_DCC8505D_D30F_4E76_8C36_3038DACC80BC_.wvu.FilterData" sId="2"/>
    <undo index="65535" exp="area" ref3D="1" dr="$A$1:$BW$190" dn="Z_E03ED48E_5836_47B1_8E5C_A35B520BF57D_.wvu.FilterData" sId="2"/>
    <undo index="65535" exp="area" ref3D="1" dr="$A$1:$BW$190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90" dn="Z_CFC70DAD_9272_4687_81F7_C81AC324E34E_.wvu.FilterData" sId="2"/>
    <undo index="65535" exp="area" ref3D="1" dr="$A$104:$XFD$106" dn="Z_DC3780FC_E03D_4CB0_9630_45647ED63C69_.wvu.Rows" sId="2"/>
    <undo index="65535" exp="area" ref3D="1" dr="$A$1:$BT$167" dn="Z_AF471218_71A9_41DF_AB12_A6B411E3A0B2_.wvu.FilterData" sId="2"/>
    <undo index="65535" exp="area" ref3D="1" dr="$A$1:$BW$190" dn="Z_AC823C34_08D3_4F48_9C7B_A99D9A5AE1CD_.wvu.FilterData" sId="2"/>
    <undo index="65535" exp="area" ref3D="1" dr="$A$1:$BW$190" dn="Z_B54EAF79_9AE3_405E_8904_DC2B8F7A3D1F_.wvu.FilterData" sId="2"/>
    <undo index="65535" exp="area" ref3D="1" dr="$A$1:$BW$190" dn="Z_9E1AF9C5_7523_4018_94CC_68120299FD5E_.wvu.FilterData" sId="2"/>
    <undo index="65535" exp="area" ref3D="1" dr="$A$1:$BW$190" dn="Z_84B6601C_494C_4B8C_8A18_32BF39A4BAB9_.wvu.FilterData" sId="2"/>
    <undo index="65535" exp="area" ref3D="1" dr="$A$1:$BW$190" dn="Z_8BC85080_E9E4_4C4F_A87C_66C5B69F0AB3_.wvu.FilterData" sId="2"/>
    <undo index="65535" exp="area" ref3D="1" dr="$A$1:$BW$190" dn="Z_96AA1C6C_9C0B_4D32_B20F_7AD639330690_.wvu.FilterData" sId="2"/>
    <undo index="65535" exp="area" ref3D="1" dr="$A$1:$BW$190" dn="Z_8A152B63_ED7E_405D_A50B_C1D668B7C471_.wvu.FilterData" sId="2"/>
    <undo index="65535" exp="area" ref3D="1" dr="$A$1:$BW$190" dn="Z_86680E72_FC77_45EF_9FFF_2A77157FA8B6_.wvu.FilterData" sId="2"/>
    <undo index="65535" exp="area" ref3D="1" dr="$A$1:$BW$190" dn="Z_8DE3EABB_0E9D_41EA_8232_A271335B70CD_.wvu.FilterData" sId="2"/>
    <undo index="65535" exp="area" ref3D="1" dr="$A$1:$BW$190" dn="Z_8D6B43F0_C7E3_4081_96D2_8B609D37DAAB_.wvu.FilterData" sId="2"/>
    <undo index="65535" exp="area" ref3D="1" dr="$A$1:$BW$190" dn="Z_8CA720A9_FC92_4EB9_91CC_E90FE3E70EA6_.wvu.FilterData" sId="2"/>
    <undo index="65535" exp="area" ref3D="1" dr="$B$1:$O$1048576" dn="Z_815BE6D6_07F9_4CBF_B8FD_89E61A8B16EF_.wvu.Cols" sId="2"/>
    <undo index="65535" exp="area" ref3D="1" dr="$A$1:$BT$167" dn="Z_784C2034_CF2B_4761_861E_AC6FFC5151CE_.wvu.FilterData" sId="2"/>
    <undo index="65535" exp="area" ref3D="1" dr="$A$1:$BW$190" dn="Z_812B22C6_47B4_4E69_B761_78555FEB9C19_.wvu.FilterData" sId="2"/>
    <undo index="65535" exp="area" ref3D="1" dr="$A$1:$BW$190" dn="Z_6F7B7A9F_7F6E_4FC5_BE44_B80147D67BB7_.wvu.FilterData" sId="2"/>
    <undo index="65535" exp="area" ref3D="1" dr="$F$1:$F$1048576" dn="Z_781C4B64_7C8D_415F_9AB6_576FAA0890C7_.wvu.Cols" sId="2"/>
    <undo index="65535" exp="area" ref3D="1" dr="$A$1:$BW$190" dn="Z_674EC46E_6807_4283_A3B1_E74DD4CBCC80_.wvu.FilterData" sId="2"/>
    <undo index="65535" exp="area" ref3D="1" dr="$A$1:$BT$167" dn="Z_6F39DC8C_CFAF_4903_A623_34F8D498ADC0_.wvu.FilterData" sId="2"/>
    <undo index="65535" exp="area" ref3D="1" dr="$A$1:$BW$190" dn="Z_814CBB97_E2E7_4E55_8983_BB135E83F82A_.wvu.FilterData" sId="2"/>
    <undo index="65535" exp="area" ref3D="1" dr="$A$1:$BW$190" dn="Z_815BE6D6_07F9_4CBF_B8FD_89E61A8B16EF_.wvu.FilterData" sId="2"/>
    <undo index="65535" exp="area" ref3D="1" dr="$A$1:$BW$190" dn="Z_781C4B64_7C8D_415F_9AB6_576FAA0890C7_.wvu.FilterData" sId="2"/>
    <undo index="65535" exp="area" ref3D="1" dr="$A$1:$BT$167" dn="Z_576E8EB8_231A_4B9C_8553_A1D26E68DBF4_.wvu.FilterData" sId="2"/>
    <undo index="65535" exp="area" ref3D="1" dr="$A$1:$BW$190" dn="Z_650F9B20_6D41_44B5_B7FE_B717366810E2_.wvu.FilterData" sId="2"/>
    <undo index="65535" exp="area" ref3D="1" dr="$A$1:$BW$190" dn="Z_64A60B51_B78D_478B_A690_AB565476B1E2_.wvu.FilterData" sId="2"/>
    <undo index="65535" exp="area" ref3D="1" dr="$A$1:$BW$190" dn="Z_5C50C604_8817_449F_8F3F_E8AD328EA193_.wvu.FilterData" sId="2"/>
    <undo index="65535" exp="area" ref3D="1" dr="$A$1:$BW$190" dn="Z_55F024CD_A7F9_4381_9942_5ED21204AFB7_.wvu.FilterData" sId="2"/>
    <undo index="65535" exp="area" ref3D="1" dr="$A$1:$BW$190" dn="Z_548836E9_BAE3_4C1D_9753_5BA7F14C972B_.wvu.FilterData" sId="2"/>
    <undo index="65535" exp="area" ref3D="1" dr="$A$1:$BW$190" dn="Z_5F8EC55F_6BE6_42EB_BDA6_7DA9ACE0C263_.wvu.FilterData" sId="2"/>
    <undo index="65535" exp="area" ref3D="1" dr="$A$104:$XFD$106" dn="Z_55F024CD_A7F9_4381_9942_5ED21204AFB7_.wvu.Rows" sId="2"/>
    <undo index="65535" exp="area" ref3D="1" dr="$A$1:$BW$190" dn="_FilterDatabase" sId="2"/>
    <undo index="65535" exp="area" ref3D="1" dr="$A$1:$BW$190" dn="Z_041136D2_2130_4255_B443_15B49F564E84_.wvu.FilterData" sId="2"/>
    <rfmt sheetId="2" xfDxf="1" sqref="A1:XFD1" start="0" length="0"/>
    <rcc rId="0" sId="2" dxf="1">
      <nc r="A1" t="inlineStr">
        <is>
          <t>PTV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B9/B12</f>
      </nc>
      <ndxf>
        <font>
          <b/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9" tint="-0.499984740745262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Variance Spend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F1" t="inlineStr">
        <is>
          <t>Variance Spend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G1">
        <f>G2-G3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H1">
        <f>H2-H3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I1">
        <f>I2-I3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J1">
        <f>J2-J3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K1">
        <f>K2-K3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L1">
        <f>L2-L3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M1">
        <f>M2-M3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N1">
        <f>N2-N3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O1">
        <f>O2-O3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P1">
        <f>P2-P3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Q1">
        <f>Q2-Q3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R1">
        <f>R2-R3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S1">
        <f>S2-S3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T1">
        <f>T2-T3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U1">
        <f>U2-U3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V1">
        <f>V2-V3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W1">
        <f>W2-W3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X1">
        <f>X2-X3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Y1">
        <f>Y2-Y3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Z1">
        <f>Z2-Z3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A1">
        <f>AA2-AA3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B1">
        <f>AB2-AB3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C1">
        <f>AC2-AC3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D1">
        <f>AD2-AD3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E1">
        <f>AE2-AE3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F1">
        <f>AF2-AF3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G1">
        <f>AG2-AG3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H1">
        <f>AH2-AH3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I1">
        <f>AI2-AI3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J1">
        <f>AJ2-AJ3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K1">
        <f>AK2-AK3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L1">
        <f>AL2-AL3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M1">
        <f>AM2-AM3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N1">
        <f>AN2-AN3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O1">
        <f>AO2-AO3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P1">
        <f>AP2-AP3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Q1">
        <f>AQ2-AQ3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R1">
        <f>AR2-AR3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S1">
        <f>AS2-AS3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T1">
        <f>AT2-AT3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U1">
        <f>AU2-AU3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V1">
        <f>AV2-AV3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W1">
        <f>AW2-AW3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X1">
        <f>AX2-AX3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Y1">
        <f>AY2-AY3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Z1">
        <f>AZ2-AZ3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A1">
        <f>BA2-BA3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B1">
        <f>BB2-BB3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C1">
        <f>BC2-BC3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D1">
        <f>BD2-BD3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E1">
        <f>BE2-BE3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F1">
        <f>BF2-BF3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G1">
        <f>BG2-BG3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H1">
        <f>BH2-BH3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I1">
        <f>BI2-BI3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J1">
        <f>BJ2-BJ3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K1">
        <f>BK2-BK3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L1">
        <f>BL2-BL3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M1">
        <f>BM2-BM3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N1">
        <f>BN2-BN3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O1">
        <f>BO2-BO3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P1">
        <f>BP2-BP3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Q1">
        <f>BQ2-BQ3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R1">
        <f>BR2-BR3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S1">
        <f>BS2-BS3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08" sId="2" ref="A1:XFD1" action="deleteRow">
    <undo index="65535" exp="area" ref3D="1" dr="$A$1:$BW$189" dn="Z_4F6B0010_E9C4_4AC7_B012_D7C3236BA3BD_.wvu.FilterData" sId="2"/>
    <undo index="65535" exp="area" ref3D="1" dr="$F$1:$O$1048576" dn="Z_4F6B0010_E9C4_4AC7_B012_D7C3236BA3BD_.wvu.Cols" sId="2"/>
    <undo index="65535" exp="area" ref3D="1" dr="$A$1:$BW$189" dn="Z_3F9D0D8E_0280_4E1B_887E_343DC67AEF81_.wvu.FilterData" sId="2"/>
    <undo index="65535" exp="area" ref3D="1" dr="$A$1:$BW$189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89" dn="Z_4BE51A18_B0A0_401D_9A09_F692E0ECB09B_.wvu.FilterData" sId="2"/>
    <undo index="65535" exp="area" ref3D="1" dr="$A$1:$BW$189" dn="Z_4BD5850D_B4C1_4FE6_AD12_AE545D24D33E_.wvu.FilterData" sId="2"/>
    <undo index="65535" exp="area" ref3D="1" dr="$A$1:$BW$189" dn="Z_47017308_DD16_4B6B_A416_7C23F4163BFC_.wvu.FilterData" sId="2"/>
    <undo index="65535" exp="area" ref3D="1" dr="$A$1:$BW$189" dn="Z_4C44266F_1657_42B1_9F9F_211C03048443_.wvu.FilterData" sId="2"/>
    <undo index="65535" exp="area" ref3D="1" dr="$A$1:$BW$189" dn="Z_4C072D60_E856_4D03_8778_D056B82F8B94_.wvu.FilterData" sId="2"/>
    <undo index="65535" exp="area" ref3D="1" dr="$F$1:$O$1048576" dn="Z_10CC6A42_76CA_4CE7_9AB7_75E8EE03DD52_.wvu.Cols" sId="2"/>
    <undo index="65535" exp="area" ref3D="1" dr="$A$1:$BW$189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89" dn="Z_10CC6A42_76CA_4CE7_9AB7_75E8EE03DD52_.wvu.FilterData" sId="2"/>
    <undo index="65535" exp="area" ref3D="1" dr="$F$1:$F$1048576" dn="Z_333A1E19_F4F4_47F6_AD2B_2BE477C76F83_.wvu.Cols" sId="2"/>
    <undo index="65535" exp="area" ref3D="1" dr="$A$1:$BW$189" dn="Z_3288564A_BFCE_41BC_96A5_F5D0AAF87967_.wvu.FilterData" sId="2"/>
    <undo index="65535" exp="area" ref3D="1" dr="$A$1:$BW$189" dn="Z_21645E57_F323_458B_8C78_7EF5EAB3241D_.wvu.FilterData" sId="2"/>
    <undo index="65535" exp="area" ref3D="1" dr="$G$1:$AF$1048576" dn="Z_08C80893_5081_4028_8574_8533972FAA81_.wvu.Cols" sId="2"/>
    <undo index="65535" exp="area" ref3D="1" dr="$A$1:$BT$166" dn="Z_2CF1BD94_9333_4EDC_B093_96781F7E2A66_.wvu.FilterData" sId="2"/>
    <undo index="65535" exp="area" ref3D="1" dr="$G$1:$O$1048576" dn="Z_3F9D0D8E_0280_4E1B_887E_343DC67AEF81_.wvu.Cols" sId="2"/>
    <undo index="65535" exp="area" ref3D="1" dr="$A$1:$BW$189" dn="Z_134653B9_C97C_4439_9743_F62EB2142553_.wvu.FilterData" sId="2"/>
    <undo index="65535" exp="area" ref3D="1" dr="$A$1:$BT$166" dn="Z_3C27053D_42BE_4733_9A9A_98C3EC4C1114_.wvu.FilterData" sId="2"/>
    <undo index="65535" exp="area" ref3D="1" dr="$A$1:$BW$189" dn="Z_33D12EA1_AACC_4603_8E15_8770011823CA_.wvu.FilterData" sId="2"/>
    <undo index="65535" exp="area" ref3D="1" dr="$A$1:$BT$166" dn="Z_333A1E19_F4F4_47F6_AD2B_2BE477C76F83_.wvu.FilterData" sId="2"/>
    <undo index="65535" exp="area" ref3D="1" dr="$A$1:$BT$166" dn="Z_2354D02C_E471_4A16_AD67_C5C2DCB0C8F0_.wvu.FilterData" sId="2"/>
    <undo index="65535" exp="area" ref3D="1" dr="$A$1:$BT$166" dn="Z_F3C706F4_7B38_4C28_9298_5B4CB7A6C527_.wvu.FilterData" sId="2"/>
    <undo index="65535" exp="area" ref3D="1" dr="$B$1:$AQ$1048576" dn="Z_DCC8505D_D30F_4E76_8C36_3038DACC80BC_.wvu.Cols" sId="2"/>
    <undo index="65535" exp="area" ref3D="1" dr="$A$1:$BW$189" dn="Z_EAC6CC38_A7AF_4744_8C91_BFF9B8DF99EB_.wvu.FilterData" sId="2"/>
    <undo index="65535" exp="area" ref3D="1" dr="$A$1:$BW$189" dn="Z_EF158714_875A_408E_A073_2BB190003FA1_.wvu.FilterData" sId="2"/>
    <undo index="65535" exp="area" ref3D="1" dr="$A$1:$BW$189" dn="Z_DCC8505D_D30F_4E76_8C36_3038DACC80BC_.wvu.FilterData" sId="2"/>
    <undo index="65535" exp="area" ref3D="1" dr="$A$1:$BW$189" dn="Z_E03ED48E_5836_47B1_8E5C_A35B520BF57D_.wvu.FilterData" sId="2"/>
    <undo index="65535" exp="area" ref3D="1" dr="$A$1:$BW$189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89" dn="Z_CFC70DAD_9272_4687_81F7_C81AC324E34E_.wvu.FilterData" sId="2"/>
    <undo index="65535" exp="area" ref3D="1" dr="$A$103:$XFD$105" dn="Z_DC3780FC_E03D_4CB0_9630_45647ED63C69_.wvu.Rows" sId="2"/>
    <undo index="65535" exp="area" ref3D="1" dr="$A$1:$BT$166" dn="Z_AF471218_71A9_41DF_AB12_A6B411E3A0B2_.wvu.FilterData" sId="2"/>
    <undo index="65535" exp="area" ref3D="1" dr="$A$1:$BW$189" dn="Z_AC823C34_08D3_4F48_9C7B_A99D9A5AE1CD_.wvu.FilterData" sId="2"/>
    <undo index="65535" exp="area" ref3D="1" dr="$A$1:$BW$189" dn="Z_B54EAF79_9AE3_405E_8904_DC2B8F7A3D1F_.wvu.FilterData" sId="2"/>
    <undo index="65535" exp="area" ref3D="1" dr="$A$1:$BW$189" dn="Z_9E1AF9C5_7523_4018_94CC_68120299FD5E_.wvu.FilterData" sId="2"/>
    <undo index="65535" exp="area" ref3D="1" dr="$A$1:$BW$189" dn="Z_84B6601C_494C_4B8C_8A18_32BF39A4BAB9_.wvu.FilterData" sId="2"/>
    <undo index="65535" exp="area" ref3D="1" dr="$A$1:$BW$189" dn="Z_8BC85080_E9E4_4C4F_A87C_66C5B69F0AB3_.wvu.FilterData" sId="2"/>
    <undo index="65535" exp="area" ref3D="1" dr="$A$1:$BW$189" dn="Z_96AA1C6C_9C0B_4D32_B20F_7AD639330690_.wvu.FilterData" sId="2"/>
    <undo index="65535" exp="area" ref3D="1" dr="$A$1:$BW$189" dn="Z_8A152B63_ED7E_405D_A50B_C1D668B7C471_.wvu.FilterData" sId="2"/>
    <undo index="65535" exp="area" ref3D="1" dr="$A$1:$BW$189" dn="Z_86680E72_FC77_45EF_9FFF_2A77157FA8B6_.wvu.FilterData" sId="2"/>
    <undo index="65535" exp="area" ref3D="1" dr="$A$1:$BW$189" dn="Z_8DE3EABB_0E9D_41EA_8232_A271335B70CD_.wvu.FilterData" sId="2"/>
    <undo index="65535" exp="area" ref3D="1" dr="$A$1:$BW$189" dn="Z_8D6B43F0_C7E3_4081_96D2_8B609D37DAAB_.wvu.FilterData" sId="2"/>
    <undo index="65535" exp="area" ref3D="1" dr="$A$1:$BW$189" dn="Z_8CA720A9_FC92_4EB9_91CC_E90FE3E70EA6_.wvu.FilterData" sId="2"/>
    <undo index="65535" exp="area" ref3D="1" dr="$B$1:$O$1048576" dn="Z_815BE6D6_07F9_4CBF_B8FD_89E61A8B16EF_.wvu.Cols" sId="2"/>
    <undo index="65535" exp="area" ref3D="1" dr="$A$1:$BT$166" dn="Z_784C2034_CF2B_4761_861E_AC6FFC5151CE_.wvu.FilterData" sId="2"/>
    <undo index="65535" exp="area" ref3D="1" dr="$A$1:$BW$189" dn="Z_812B22C6_47B4_4E69_B761_78555FEB9C19_.wvu.FilterData" sId="2"/>
    <undo index="65535" exp="area" ref3D="1" dr="$A$1:$BW$189" dn="Z_6F7B7A9F_7F6E_4FC5_BE44_B80147D67BB7_.wvu.FilterData" sId="2"/>
    <undo index="65535" exp="area" ref3D="1" dr="$F$1:$F$1048576" dn="Z_781C4B64_7C8D_415F_9AB6_576FAA0890C7_.wvu.Cols" sId="2"/>
    <undo index="65535" exp="area" ref3D="1" dr="$A$1:$BW$189" dn="Z_674EC46E_6807_4283_A3B1_E74DD4CBCC80_.wvu.FilterData" sId="2"/>
    <undo index="65535" exp="area" ref3D="1" dr="$A$1:$BT$166" dn="Z_6F39DC8C_CFAF_4903_A623_34F8D498ADC0_.wvu.FilterData" sId="2"/>
    <undo index="65535" exp="area" ref3D="1" dr="$A$1:$BW$189" dn="Z_814CBB97_E2E7_4E55_8983_BB135E83F82A_.wvu.FilterData" sId="2"/>
    <undo index="65535" exp="area" ref3D="1" dr="$A$1:$BW$189" dn="Z_815BE6D6_07F9_4CBF_B8FD_89E61A8B16EF_.wvu.FilterData" sId="2"/>
    <undo index="65535" exp="area" ref3D="1" dr="$A$1:$BW$189" dn="Z_781C4B64_7C8D_415F_9AB6_576FAA0890C7_.wvu.FilterData" sId="2"/>
    <undo index="65535" exp="area" ref3D="1" dr="$A$1:$BT$166" dn="Z_576E8EB8_231A_4B9C_8553_A1D26E68DBF4_.wvu.FilterData" sId="2"/>
    <undo index="65535" exp="area" ref3D="1" dr="$A$1:$BW$189" dn="Z_650F9B20_6D41_44B5_B7FE_B717366810E2_.wvu.FilterData" sId="2"/>
    <undo index="65535" exp="area" ref3D="1" dr="$A$1:$BW$189" dn="Z_64A60B51_B78D_478B_A690_AB565476B1E2_.wvu.FilterData" sId="2"/>
    <undo index="65535" exp="area" ref3D="1" dr="$A$1:$BW$189" dn="Z_5C50C604_8817_449F_8F3F_E8AD328EA193_.wvu.FilterData" sId="2"/>
    <undo index="65535" exp="area" ref3D="1" dr="$A$1:$BW$189" dn="Z_55F024CD_A7F9_4381_9942_5ED21204AFB7_.wvu.FilterData" sId="2"/>
    <undo index="65535" exp="area" ref3D="1" dr="$A$1:$BW$189" dn="Z_548836E9_BAE3_4C1D_9753_5BA7F14C972B_.wvu.FilterData" sId="2"/>
    <undo index="65535" exp="area" ref3D="1" dr="$A$1:$BW$189" dn="Z_5F8EC55F_6BE6_42EB_BDA6_7DA9ACE0C263_.wvu.FilterData" sId="2"/>
    <undo index="65535" exp="area" ref3D="1" dr="$A$103:$XFD$105" dn="Z_55F024CD_A7F9_4381_9942_5ED21204AFB7_.wvu.Rows" sId="2"/>
    <undo index="65535" exp="area" ref3D="1" dr="$A$1:$BW$189" dn="_FilterDatabase" sId="2"/>
    <undo index="65535" exp="area" ref3D="1" dr="$A$1:$BW$189" dn="Z_041136D2_2130_4255_B443_15B49F564E84_.wvu.FilterData" sId="2"/>
    <rfmt sheetId="2" xfDxf="1" sqref="A1:XFD1" start="0" length="0"/>
    <rcc rId="0" sId="2" dxf="1">
      <nc r="A1" t="inlineStr">
        <is>
          <t>ATV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B9/B11</f>
      </nc>
      <ndxf>
        <font>
          <b/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9" tint="-0.499984740745262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TV Initial</t>
        </is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F1" t="inlineStr">
        <is>
          <t>TV Initial</t>
        </is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G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H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I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="1" sqref="J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="1" sqref="K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s="1" dxf="1" numFmtId="34">
      <nc r="L1">
        <v>10000000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="1" sqref="M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N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O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P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Q1">
        <v>22000000.1724138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R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S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T1">
        <v>19999999.725663718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U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V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W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X1">
        <v>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Y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A1">
        <v>8500000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B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C1">
        <v>8000000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D1">
        <v>8000000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E1">
        <v>10000000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F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G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H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I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J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K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L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M1">
        <v>8000000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N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O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P1">
        <v>10000000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Q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R1">
        <v>12000000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S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T1">
        <v>9000000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U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V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W1">
        <v>12000000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X1">
        <v>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Y1">
        <v>12000000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Z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BA1">
        <v>31000000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B1">
        <v>22000000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C1">
        <v>3000000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D1">
        <v>16000000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E1">
        <v>26000000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F1">
        <v>5000000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G1">
        <v>45000000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H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I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BK1">
        <v>5000000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L1">
        <v>12000000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M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BN1">
        <v>8000000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O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P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Q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>
      <nc r="BR1">
        <f>SUM(G1:BQ1)</f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BS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09" sId="2" ref="A1:XFD1" action="deleteRow">
    <undo index="65535" exp="ref" v="1" dr="BG1" r="BG98" sId="2"/>
    <undo index="65535" exp="ref" v="1" dr="BF1" r="BF98" sId="2"/>
    <undo index="65535" exp="ref" v="1" dr="BE1" r="BE98" sId="2"/>
    <undo index="65535" exp="ref" v="1" dr="BD1" r="BD98" sId="2"/>
    <undo index="65535" exp="ref" v="1" dr="BC1" r="BC98" sId="2"/>
    <undo index="65535" exp="ref" v="1" dr="BB1" r="BB98" sId="2"/>
    <undo index="65535" exp="ref" v="1" dr="BA1" r="BA98" sId="2"/>
    <undo index="65535" exp="ref" v="1" dr="AZ1" r="AZ98" sId="2"/>
    <undo index="65535" exp="ref" v="1" dr="AY1" r="AY98" sId="2"/>
    <undo index="65535" exp="ref" v="1" dr="AX1" r="AX98" sId="2"/>
    <undo index="65535" exp="ref" v="1" dr="AW1" r="AW98" sId="2"/>
    <undo index="65535" exp="ref" v="1" dr="AV1" r="AV98" sId="2"/>
    <undo index="65535" exp="ref" v="1" dr="AU1" r="AU98" sId="2"/>
    <undo index="65535" exp="ref" v="1" dr="AT1" r="AT98" sId="2"/>
    <undo index="65535" exp="ref" v="1" dr="AS1" r="AS98" sId="2"/>
    <undo index="65535" exp="ref" v="1" dr="AR1" r="AR98" sId="2"/>
    <undo index="65535" exp="ref" v="1" dr="AQ1" r="AQ98" sId="2"/>
    <undo index="65535" exp="ref" v="1" dr="AP1" r="AP98" sId="2"/>
    <undo index="65535" exp="ref" v="1" dr="AO1" r="AO98" sId="2"/>
    <undo index="65535" exp="ref" v="1" dr="AN1" r="AN98" sId="2"/>
    <undo index="65535" exp="ref" v="1" dr="AM1" r="AM98" sId="2"/>
    <undo index="65535" exp="ref" v="1" dr="AL1" r="AL98" sId="2"/>
    <undo index="65535" exp="ref" v="1" dr="AK1" r="AK98" sId="2"/>
    <undo index="65535" exp="ref" v="1" dr="AJ1" r="AJ98" sId="2"/>
    <undo index="65535" exp="ref" v="1" dr="AI1" r="AI98" sId="2"/>
    <undo index="65535" exp="ref" v="1" dr="AH1" r="AH98" sId="2"/>
    <undo index="65535" exp="ref" v="1" dr="AG1" r="AG98" sId="2"/>
    <undo index="65535" exp="ref" v="1" dr="AF1" r="AF98" sId="2"/>
    <undo index="65535" exp="ref" v="1" dr="AE1" r="AE98" sId="2"/>
    <undo index="65535" exp="ref" v="1" dr="AD1" r="AD98" sId="2"/>
    <undo index="65535" exp="ref" v="1" dr="AC1" r="AC98" sId="2"/>
    <undo index="65535" exp="ref" v="1" dr="AB1" r="AB98" sId="2"/>
    <undo index="65535" exp="ref" v="1" dr="AA1" r="AA98" sId="2"/>
    <undo index="65535" exp="ref" v="1" dr="Z1" r="Z98" sId="2"/>
    <undo index="65535" exp="ref" v="1" dr="Y1" r="Y98" sId="2"/>
    <undo index="65535" exp="ref" v="1" dr="X1" r="X98" sId="2"/>
    <undo index="65535" exp="ref" v="1" dr="U1" r="U98" sId="2"/>
    <undo index="65535" exp="ref" v="1" dr="T1" r="T98" sId="2"/>
    <undo index="65535" exp="ref" v="1" dr="S1" r="S98" sId="2"/>
    <undo index="65535" exp="ref" v="1" dr="R1" r="R98" sId="2"/>
    <undo index="65535" exp="ref" v="1" dr="Q1" r="Q98" sId="2"/>
    <undo index="65535" exp="ref" v="1" dr="O1" r="O98" sId="2"/>
    <undo index="65535" exp="ref" v="1" dr="N1" r="N98" sId="2"/>
    <undo index="65535" exp="ref" v="1" dr="M1" r="M98" sId="2"/>
    <undo index="65535" exp="ref" v="1" dr="L1" r="L98" sId="2"/>
    <undo index="65535" exp="ref" v="1" dr="K1" r="K98" sId="2"/>
    <undo index="65535" exp="ref" v="1" dr="J1" r="J98" sId="2"/>
    <undo index="65535" exp="ref" v="1" dr="I1" r="I98" sId="2"/>
    <undo index="65535" exp="ref" v="1" dr="H1" r="H98" sId="2"/>
    <undo index="65535" exp="ref" v="1" dr="G1" r="G98" sId="2"/>
    <undo index="65535" exp="ref" v="1" dr="AP1" r="AP95" sId="2"/>
    <undo index="65535" exp="ref" v="1" dr="AO1" r="AO95" sId="2"/>
    <undo index="65535" exp="ref" v="1" dr="AN1" r="AN95" sId="2"/>
    <undo index="65535" exp="ref" v="1" dr="AM1" r="AM95" sId="2"/>
    <undo index="65535" exp="ref" v="1" dr="AL1" r="AL95" sId="2"/>
    <undo index="65535" exp="ref" v="1" dr="AK1" r="AK95" sId="2"/>
    <undo index="65535" exp="ref" v="1" dr="AJ1" r="AJ95" sId="2"/>
    <undo index="65535" exp="ref" v="1" dr="AI1" r="AI95" sId="2"/>
    <undo index="65535" exp="ref" v="1" dr="AH1" r="AH95" sId="2"/>
    <undo index="65535" exp="ref" v="1" dr="AG1" r="AG95" sId="2"/>
    <undo index="65535" exp="ref" v="1" dr="AF1" r="AF95" sId="2"/>
    <undo index="65535" exp="ref" v="1" dr="AE1" r="AE95" sId="2"/>
    <undo index="65535" exp="ref" v="1" dr="AD1" r="AD95" sId="2"/>
    <undo index="65535" exp="ref" v="1" dr="AC1" r="AC95" sId="2"/>
    <undo index="65535" exp="ref" v="1" dr="AB1" r="AB95" sId="2"/>
    <undo index="65535" exp="ref" v="1" dr="AA1" r="AA95" sId="2"/>
    <undo index="65535" exp="ref" v="1" dr="Z1" r="Z95" sId="2"/>
    <undo index="65535" exp="ref" v="1" dr="Y1" r="Y95" sId="2"/>
    <undo index="65535" exp="ref" v="1" dr="X1" r="X95" sId="2"/>
    <undo index="65535" exp="ref" v="1" dr="U1" r="U95" sId="2"/>
    <undo index="65535" exp="ref" v="1" dr="T1" r="T95" sId="2"/>
    <undo index="65535" exp="ref" v="1" dr="S1" r="S95" sId="2"/>
    <undo index="65535" exp="ref" v="1" dr="R1" r="R95" sId="2"/>
    <undo index="65535" exp="ref" v="1" dr="Q1" r="Q95" sId="2"/>
    <undo index="65535" exp="ref" v="1" dr="O1" r="O95" sId="2"/>
    <undo index="65535" exp="ref" v="1" dr="N1" r="N95" sId="2"/>
    <undo index="65535" exp="ref" v="1" dr="M1" r="M95" sId="2"/>
    <undo index="65535" exp="ref" v="1" dr="L1" r="L95" sId="2"/>
    <undo index="65535" exp="ref" v="1" dr="K1" r="K95" sId="2"/>
    <undo index="65535" exp="ref" v="1" dr="J1" r="J95" sId="2"/>
    <undo index="65535" exp="ref" v="1" dr="I1" r="I95" sId="2"/>
    <undo index="65535" exp="ref" v="1" dr="H1" r="H95" sId="2"/>
    <undo index="65535" exp="ref" v="1" dr="G1" r="G95" sId="2"/>
    <undo index="65535" exp="ref" v="1" dr="BJ1" r="BJ88" sId="2"/>
    <undo index="65535" exp="ref" v="1" dr="BI1" r="BI88" sId="2"/>
    <undo index="65535" exp="ref" v="1" dr="BH1" r="BH88" sId="2"/>
    <undo index="65535" exp="ref" v="1" dr="BG1" r="BG88" sId="2"/>
    <undo index="65535" exp="ref" v="1" dr="BF1" r="BF88" sId="2"/>
    <undo index="65535" exp="ref" v="1" dr="BE1" r="BE88" sId="2"/>
    <undo index="65535" exp="ref" v="1" dr="BD1" r="BD88" sId="2"/>
    <undo index="65535" exp="ref" v="1" dr="BC1" r="BC88" sId="2"/>
    <undo index="65535" exp="ref" v="1" dr="BB1" r="BB88" sId="2"/>
    <undo index="65535" exp="ref" v="1" dr="BA1" r="BA88" sId="2"/>
    <undo index="65535" exp="ref" v="1" dr="AZ1" r="AZ88" sId="2"/>
    <undo index="65535" exp="ref" v="1" dr="AY1" r="AY88" sId="2"/>
    <undo index="65535" exp="ref" v="1" dr="AX1" r="AX88" sId="2"/>
    <undo index="65535" exp="ref" v="1" dr="AW1" r="AW88" sId="2"/>
    <undo index="65535" exp="ref" v="1" dr="AV1" r="AV88" sId="2"/>
    <undo index="65535" exp="ref" v="1" dr="AU1" r="AU88" sId="2"/>
    <undo index="65535" exp="ref" v="1" dr="AT1" r="AT88" sId="2"/>
    <undo index="65535" exp="ref" v="1" dr="AS1" r="AS88" sId="2"/>
    <undo index="65535" exp="ref" v="1" dr="AR1" r="AR88" sId="2"/>
    <undo index="65535" exp="ref" v="1" dr="AQ1" r="AQ88" sId="2"/>
    <undo index="65535" exp="ref" v="1" dr="AP1" r="AP88" sId="2"/>
    <undo index="65535" exp="ref" v="1" dr="AO1" r="AO88" sId="2"/>
    <undo index="65535" exp="ref" v="1" dr="AN1" r="AN88" sId="2"/>
    <undo index="65535" exp="ref" v="1" dr="AM1" r="AM88" sId="2"/>
    <undo index="65535" exp="ref" v="1" dr="AL1" r="AL88" sId="2"/>
    <undo index="65535" exp="ref" v="1" dr="AK1" r="AK88" sId="2"/>
    <undo index="65535" exp="ref" v="1" dr="AJ1" r="AJ88" sId="2"/>
    <undo index="65535" exp="ref" v="1" dr="AI1" r="AI88" sId="2"/>
    <undo index="65535" exp="ref" v="1" dr="AH1" r="AH88" sId="2"/>
    <undo index="65535" exp="ref" v="1" dr="AG1" r="AG88" sId="2"/>
    <undo index="65535" exp="ref" v="1" dr="AF1" r="AF88" sId="2"/>
    <undo index="65535" exp="ref" v="1" dr="AE1" r="AE88" sId="2"/>
    <undo index="65535" exp="ref" v="1" dr="AD1" r="AD88" sId="2"/>
    <undo index="65535" exp="ref" v="1" dr="AC1" r="AC88" sId="2"/>
    <undo index="65535" exp="ref" v="1" dr="AB1" r="AB88" sId="2"/>
    <undo index="65535" exp="ref" v="1" dr="AA1" r="AA88" sId="2"/>
    <undo index="65535" exp="ref" v="1" dr="Z1" r="Z88" sId="2"/>
    <undo index="65535" exp="ref" v="1" dr="Y1" r="Y88" sId="2"/>
    <undo index="65535" exp="ref" v="1" dr="X1" r="X88" sId="2"/>
    <undo index="65535" exp="ref" v="1" dr="U1" r="U88" sId="2"/>
    <undo index="65535" exp="ref" v="1" dr="T1" r="T88" sId="2"/>
    <undo index="65535" exp="ref" v="1" dr="S1" r="S88" sId="2"/>
    <undo index="65535" exp="ref" v="1" dr="R1" r="R88" sId="2"/>
    <undo index="65535" exp="ref" v="1" dr="Q1" r="Q88" sId="2"/>
    <undo index="65535" exp="ref" v="1" dr="O1" r="O88" sId="2"/>
    <undo index="65535" exp="ref" v="1" dr="N1" r="N88" sId="2"/>
    <undo index="65535" exp="ref" v="1" dr="M1" r="M88" sId="2"/>
    <undo index="65535" exp="ref" v="1" dr="L1" r="L88" sId="2"/>
    <undo index="65535" exp="ref" v="1" dr="K1" r="K88" sId="2"/>
    <undo index="65535" exp="ref" v="1" dr="J1" r="J88" sId="2"/>
    <undo index="65535" exp="ref" v="1" dr="I1" r="I88" sId="2"/>
    <undo index="65535" exp="ref" v="1" dr="H1" r="H88" sId="2"/>
    <undo index="65535" exp="ref" v="1" dr="G1" r="G88" sId="2"/>
    <undo index="65535" exp="ref" v="1" dr="BQ1" r="BQ83" sId="2"/>
    <undo index="65535" exp="ref" v="1" dr="BP1" r="BP83" sId="2"/>
    <undo index="65535" exp="ref" v="1" dr="BO1" r="BO83" sId="2"/>
    <undo index="65535" exp="ref" v="1" dr="BN1" r="BN83" sId="2"/>
    <undo index="65535" exp="ref" v="1" dr="BM1" r="BM83" sId="2"/>
    <undo index="65535" exp="ref" v="1" dr="BL1" r="BL83" sId="2"/>
    <undo index="65535" exp="ref" v="1" dr="BK1" r="BK83" sId="2"/>
    <undo index="65535" exp="ref" v="1" dr="BJ1" r="BJ83" sId="2"/>
    <undo index="65535" exp="ref" v="1" dr="BI1" r="BI83" sId="2"/>
    <undo index="65535" exp="ref" v="1" dr="BH1" r="BH83" sId="2"/>
    <undo index="65535" exp="ref" v="1" dr="BG1" r="BG83" sId="2"/>
    <undo index="65535" exp="ref" v="1" dr="BF1" r="BF83" sId="2"/>
    <undo index="65535" exp="ref" v="1" dr="BE1" r="BE83" sId="2"/>
    <undo index="65535" exp="ref" v="1" dr="BD1" r="BD83" sId="2"/>
    <undo index="65535" exp="ref" v="1" dr="BC1" r="BC83" sId="2"/>
    <undo index="65535" exp="ref" v="1" dr="BB1" r="BB83" sId="2"/>
    <undo index="65535" exp="ref" v="1" dr="BA1" r="BA83" sId="2"/>
    <undo index="65535" exp="ref" v="1" dr="AZ1" r="AZ83" sId="2"/>
    <undo index="65535" exp="ref" v="1" dr="AY1" r="AY83" sId="2"/>
    <undo index="65535" exp="ref" v="1" dr="AX1" r="AX83" sId="2"/>
    <undo index="65535" exp="ref" v="1" dr="AW1" r="AW83" sId="2"/>
    <undo index="65535" exp="ref" v="1" dr="AV1" r="AV83" sId="2"/>
    <undo index="65535" exp="ref" v="1" dr="AU1" r="AU83" sId="2"/>
    <undo index="65535" exp="ref" v="1" dr="AT1" r="AT83" sId="2"/>
    <undo index="65535" exp="ref" v="1" dr="AS1" r="AS83" sId="2"/>
    <undo index="65535" exp="ref" v="1" dr="AR1" r="AR83" sId="2"/>
    <undo index="65535" exp="ref" v="1" dr="AQ1" r="AQ83" sId="2"/>
    <undo index="65535" exp="ref" v="1" dr="AP1" r="AP83" sId="2"/>
    <undo index="65535" exp="ref" v="1" dr="AO1" r="AO83" sId="2"/>
    <undo index="65535" exp="ref" v="1" dr="AN1" r="AN83" sId="2"/>
    <undo index="65535" exp="ref" v="1" dr="AM1" r="AM83" sId="2"/>
    <undo index="65535" exp="ref" v="1" dr="AL1" r="AL83" sId="2"/>
    <undo index="65535" exp="ref" v="1" dr="AK1" r="AK83" sId="2"/>
    <undo index="65535" exp="ref" v="1" dr="AJ1" r="AJ83" sId="2"/>
    <undo index="65535" exp="ref" v="1" dr="AI1" r="AI83" sId="2"/>
    <undo index="65535" exp="ref" v="1" dr="AH1" r="AH83" sId="2"/>
    <undo index="65535" exp="ref" v="1" dr="AG1" r="AG83" sId="2"/>
    <undo index="65535" exp="ref" v="1" dr="AF1" r="AF83" sId="2"/>
    <undo index="65535" exp="ref" v="1" dr="AE1" r="AE83" sId="2"/>
    <undo index="65535" exp="ref" v="1" dr="AD1" r="AD83" sId="2"/>
    <undo index="65535" exp="ref" v="1" dr="AC1" r="AC83" sId="2"/>
    <undo index="65535" exp="ref" v="1" dr="AB1" r="AB83" sId="2"/>
    <undo index="65535" exp="ref" v="1" dr="AA1" r="AA83" sId="2"/>
    <undo index="65535" exp="ref" v="1" dr="Z1" r="Z83" sId="2"/>
    <undo index="65535" exp="ref" v="1" dr="Y1" r="Y83" sId="2"/>
    <undo index="65535" exp="ref" v="1" dr="X1" r="X83" sId="2"/>
    <undo index="65535" exp="ref" v="1" dr="W1" r="W83" sId="2"/>
    <undo index="65535" exp="ref" v="1" dr="V1" r="V83" sId="2"/>
    <undo index="65535" exp="ref" v="1" dr="U1" r="U83" sId="2"/>
    <undo index="65535" exp="ref" v="1" dr="T1" r="T83" sId="2"/>
    <undo index="65535" exp="ref" v="1" dr="S1" r="S83" sId="2"/>
    <undo index="65535" exp="ref" v="1" dr="R1" r="R83" sId="2"/>
    <undo index="65535" exp="ref" v="1" dr="Q1" r="Q83" sId="2"/>
    <undo index="65535" exp="ref" v="1" dr="P1" r="P83" sId="2"/>
    <undo index="65535" exp="ref" v="1" dr="O1" r="O83" sId="2"/>
    <undo index="65535" exp="ref" v="1" dr="N1" r="N83" sId="2"/>
    <undo index="65535" exp="ref" v="1" dr="M1" r="M83" sId="2"/>
    <undo index="65535" exp="ref" v="1" dr="L1" r="L83" sId="2"/>
    <undo index="65535" exp="ref" v="1" dr="K1" r="K83" sId="2"/>
    <undo index="65535" exp="ref" v="1" dr="J1" r="J83" sId="2"/>
    <undo index="65535" exp="ref" v="1" dr="I1" r="I83" sId="2"/>
    <undo index="65535" exp="ref" v="1" dr="H1" r="H83" sId="2"/>
    <undo index="65535" exp="ref" v="1" dr="G1" r="G83" sId="2"/>
    <undo index="65535" exp="ref" v="1" dr="BL1" r="BL63" sId="2"/>
    <undo index="65535" exp="ref" v="1" dr="BK1" r="BK63" sId="2"/>
    <undo index="65535" exp="ref" v="1" dr="BJ1" r="BJ63" sId="2"/>
    <undo index="65535" exp="ref" v="1" dr="BI1" r="BI63" sId="2"/>
    <undo index="65535" exp="ref" v="1" dr="BH1" r="BH63" sId="2"/>
    <undo index="65535" exp="ref" v="1" dr="BG1" r="BG63" sId="2"/>
    <undo index="65535" exp="ref" v="1" dr="BF1" r="BF63" sId="2"/>
    <undo index="65535" exp="ref" v="1" dr="BE1" r="BE63" sId="2"/>
    <undo index="65535" exp="ref" v="1" dr="BD1" r="BD63" sId="2"/>
    <undo index="65535" exp="ref" v="1" dr="BC1" r="BC63" sId="2"/>
    <undo index="65535" exp="ref" v="1" dr="BB1" r="BB63" sId="2"/>
    <undo index="65535" exp="ref" v="1" dr="BA1" r="BA63" sId="2"/>
    <undo index="65535" exp="ref" v="1" dr="AZ1" r="AZ63" sId="2"/>
    <undo index="65535" exp="ref" v="1" dr="AY1" r="AY63" sId="2"/>
    <undo index="65535" exp="ref" v="1" dr="AX1" r="AX63" sId="2"/>
    <undo index="65535" exp="ref" v="1" dr="AW1" r="AW63" sId="2"/>
    <undo index="65535" exp="ref" v="1" dr="AV1" r="AV63" sId="2"/>
    <undo index="65535" exp="ref" v="1" dr="AU1" r="AU63" sId="2"/>
    <undo index="65535" exp="ref" v="1" dr="AT1" r="AT63" sId="2"/>
    <undo index="65535" exp="ref" v="1" dr="AS1" r="AS63" sId="2"/>
    <undo index="65535" exp="ref" v="1" dr="AR1" r="AR63" sId="2"/>
    <undo index="65535" exp="ref" v="1" dr="AQ1" r="AQ63" sId="2"/>
    <undo index="65535" exp="ref" v="1" dr="AP1" r="AP63" sId="2"/>
    <undo index="65535" exp="ref" v="1" dr="AO1" r="AO63" sId="2"/>
    <undo index="65535" exp="ref" v="1" dr="AN1" r="AN63" sId="2"/>
    <undo index="65535" exp="ref" v="1" dr="AM1" r="AM63" sId="2"/>
    <undo index="65535" exp="ref" v="1" dr="AL1" r="AL63" sId="2"/>
    <undo index="65535" exp="ref" v="1" dr="AK1" r="AK63" sId="2"/>
    <undo index="65535" exp="ref" v="1" dr="AJ1" r="AJ63" sId="2"/>
    <undo index="65535" exp="ref" v="1" dr="AI1" r="AI63" sId="2"/>
    <undo index="65535" exp="ref" v="1" dr="AH1" r="AH63" sId="2"/>
    <undo index="65535" exp="ref" v="1" dr="AG1" r="AG63" sId="2"/>
    <undo index="65535" exp="ref" v="1" dr="AF1" r="AF63" sId="2"/>
    <undo index="65535" exp="ref" v="1" dr="AE1" r="AE63" sId="2"/>
    <undo index="65535" exp="ref" v="1" dr="AD1" r="AD63" sId="2"/>
    <undo index="65535" exp="ref" v="1" dr="AC1" r="AC63" sId="2"/>
    <undo index="65535" exp="ref" v="1" dr="AB1" r="AB63" sId="2"/>
    <undo index="65535" exp="ref" v="1" dr="AA1" r="AA63" sId="2"/>
    <undo index="65535" exp="ref" v="1" dr="Z1" r="Z63" sId="2"/>
    <undo index="65535" exp="ref" v="1" dr="Y1" r="Y63" sId="2"/>
    <undo index="65535" exp="ref" v="1" dr="X1" r="X63" sId="2"/>
    <undo index="65535" exp="ref" v="1" dr="V1" r="V63" sId="2"/>
    <undo index="65535" exp="ref" v="1" dr="U1" r="U63" sId="2"/>
    <undo index="65535" exp="ref" v="1" dr="T1" r="T63" sId="2"/>
    <undo index="65535" exp="ref" v="1" dr="S1" r="S63" sId="2"/>
    <undo index="65535" exp="ref" v="1" dr="R1" r="R63" sId="2"/>
    <undo index="65535" exp="ref" v="1" dr="Q1" r="Q63" sId="2"/>
    <undo index="65535" exp="ref" v="1" dr="O1" r="O63" sId="2"/>
    <undo index="65535" exp="ref" v="1" dr="N1" r="N63" sId="2"/>
    <undo index="65535" exp="ref" v="1" dr="M1" r="M63" sId="2"/>
    <undo index="65535" exp="ref" v="1" dr="L1" r="L63" sId="2"/>
    <undo index="65535" exp="ref" v="1" dr="K1" r="K63" sId="2"/>
    <undo index="65535" exp="ref" v="1" dr="J1" r="J63" sId="2"/>
    <undo index="65535" exp="ref" v="1" dr="I1" r="I63" sId="2"/>
    <undo index="65535" exp="ref" v="1" dr="H1" r="H63" sId="2"/>
    <undo index="65535" exp="ref" v="1" dr="G1" r="G63" sId="2"/>
    <undo index="65535" exp="ref" v="1" dr="BQ1" r="BQ38" sId="2"/>
    <undo index="65535" exp="ref" v="1" dr="BP1" r="BP38" sId="2"/>
    <undo index="65535" exp="ref" v="1" dr="BO1" r="BO38" sId="2"/>
    <undo index="65535" exp="ref" v="1" dr="BN1" r="BN38" sId="2"/>
    <undo index="65535" exp="ref" v="1" dr="BM1" r="BM38" sId="2"/>
    <undo index="65535" exp="ref" v="1" dr="BL1" r="BL38" sId="2"/>
    <undo index="65535" exp="ref" v="1" dr="BK1" r="BK38" sId="2"/>
    <undo index="65535" exp="ref" v="1" dr="BJ1" r="BJ38" sId="2"/>
    <undo index="65535" exp="ref" v="1" dr="BI1" r="BI38" sId="2"/>
    <undo index="65535" exp="ref" v="1" dr="BH1" r="BH38" sId="2"/>
    <undo index="65535" exp="ref" v="1" dr="BG1" r="BG38" sId="2"/>
    <undo index="65535" exp="ref" v="1" dr="BF1" r="BF38" sId="2"/>
    <undo index="65535" exp="ref" v="1" dr="BE1" r="BE38" sId="2"/>
    <undo index="65535" exp="ref" v="1" dr="BD1" r="BD38" sId="2"/>
    <undo index="65535" exp="ref" v="1" dr="BC1" r="BC38" sId="2"/>
    <undo index="65535" exp="ref" v="1" dr="BB1" r="BB38" sId="2"/>
    <undo index="65535" exp="ref" v="1" dr="BA1" r="BA38" sId="2"/>
    <undo index="65535" exp="ref" v="1" dr="AZ1" r="AZ38" sId="2"/>
    <undo index="65535" exp="ref" v="1" dr="AY1" r="AY38" sId="2"/>
    <undo index="65535" exp="ref" v="1" dr="AX1" r="AX38" sId="2"/>
    <undo index="65535" exp="ref" v="1" dr="AW1" r="AW38" sId="2"/>
    <undo index="65535" exp="ref" v="1" dr="AV1" r="AV38" sId="2"/>
    <undo index="65535" exp="ref" v="1" dr="AU1" r="AU38" sId="2"/>
    <undo index="65535" exp="ref" v="1" dr="AT1" r="AT38" sId="2"/>
    <undo index="65535" exp="ref" v="1" dr="AS1" r="AS38" sId="2"/>
    <undo index="65535" exp="ref" v="1" dr="AR1" r="AR38" sId="2"/>
    <undo index="65535" exp="ref" v="1" dr="AQ1" r="AQ38" sId="2"/>
    <undo index="65535" exp="ref" v="1" dr="AP1" r="AP38" sId="2"/>
    <undo index="65535" exp="ref" v="1" dr="AO1" r="AO38" sId="2"/>
    <undo index="65535" exp="ref" v="1" dr="AN1" r="AN38" sId="2"/>
    <undo index="65535" exp="ref" v="1" dr="AM1" r="AM38" sId="2"/>
    <undo index="65535" exp="ref" v="1" dr="AL1" r="AL38" sId="2"/>
    <undo index="65535" exp="ref" v="1" dr="AK1" r="AK38" sId="2"/>
    <undo index="65535" exp="ref" v="1" dr="AJ1" r="AJ38" sId="2"/>
    <undo index="65535" exp="ref" v="1" dr="AI1" r="AI38" sId="2"/>
    <undo index="65535" exp="ref" v="1" dr="AH1" r="AH38" sId="2"/>
    <undo index="65535" exp="ref" v="1" dr="AG1" r="AG38" sId="2"/>
    <undo index="65535" exp="ref" v="1" dr="AF1" r="AF38" sId="2"/>
    <undo index="65535" exp="ref" v="1" dr="AE1" r="AE38" sId="2"/>
    <undo index="65535" exp="ref" v="1" dr="AD1" r="AD38" sId="2"/>
    <undo index="65535" exp="ref" v="1" dr="AC1" r="AC38" sId="2"/>
    <undo index="65535" exp="ref" v="1" dr="AB1" r="AB38" sId="2"/>
    <undo index="65535" exp="ref" v="1" dr="AA1" r="AA38" sId="2"/>
    <undo index="65535" exp="ref" v="1" dr="Z1" r="Z38" sId="2"/>
    <undo index="65535" exp="ref" v="1" dr="Y1" r="Y38" sId="2"/>
    <undo index="65535" exp="ref" v="1" dr="X1" r="X38" sId="2"/>
    <undo index="65535" exp="ref" v="1" dr="V1" r="V38" sId="2"/>
    <undo index="65535" exp="ref" v="1" dr="U1" r="U38" sId="2"/>
    <undo index="65535" exp="ref" v="1" dr="T1" r="T38" sId="2"/>
    <undo index="65535" exp="ref" v="1" dr="S1" r="S38" sId="2"/>
    <undo index="65535" exp="ref" v="1" dr="R1" r="R38" sId="2"/>
    <undo index="65535" exp="ref" v="1" dr="Q1" r="Q38" sId="2"/>
    <undo index="65535" exp="ref" v="1" dr="O1" r="O38" sId="2"/>
    <undo index="65535" exp="ref" v="1" dr="N1" r="N38" sId="2"/>
    <undo index="65535" exp="ref" v="1" dr="M1" r="M38" sId="2"/>
    <undo index="65535" exp="ref" v="1" dr="L1" r="L38" sId="2"/>
    <undo index="65535" exp="ref" v="1" dr="K1" r="K38" sId="2"/>
    <undo index="65535" exp="ref" v="1" dr="J1" r="J38" sId="2"/>
    <undo index="65535" exp="ref" v="1" dr="I1" r="I38" sId="2"/>
    <undo index="65535" exp="ref" v="1" dr="H1" r="H38" sId="2"/>
    <undo index="65535" exp="ref" v="1" dr="G1" r="G38" sId="2"/>
    <undo index="65535" exp="ref" v="1" dr="BQ1" r="BQ28" sId="2"/>
    <undo index="65535" exp="ref" v="1" dr="BP1" r="BP28" sId="2"/>
    <undo index="65535" exp="ref" v="1" dr="BN1" r="BN28" sId="2"/>
    <undo index="65535" exp="ref" v="1" dr="BM1" r="BM28" sId="2"/>
    <undo index="65535" exp="ref" v="1" dr="BL1" r="BL28" sId="2"/>
    <undo index="65535" exp="ref" v="1" dr="BK1" r="BK28" sId="2"/>
    <undo index="65535" exp="ref" v="1" dr="BJ1" r="BJ28" sId="2"/>
    <undo index="65535" exp="ref" v="1" dr="BI1" r="BI28" sId="2"/>
    <undo index="65535" exp="ref" v="1" dr="BH1" r="BH28" sId="2"/>
    <undo index="65535" exp="ref" v="1" dr="BG1" r="BG28" sId="2"/>
    <undo index="65535" exp="ref" v="1" dr="BF1" r="BF28" sId="2"/>
    <undo index="65535" exp="ref" v="1" dr="BE1" r="BE28" sId="2"/>
    <undo index="65535" exp="ref" v="1" dr="BD1" r="BD28" sId="2"/>
    <undo index="65535" exp="ref" v="1" dr="BC1" r="BC28" sId="2"/>
    <undo index="65535" exp="ref" v="1" dr="BB1" r="BB28" sId="2"/>
    <undo index="65535" exp="ref" v="1" dr="BA1" r="BA28" sId="2"/>
    <undo index="65535" exp="ref" v="1" dr="AZ1" r="AZ28" sId="2"/>
    <undo index="65535" exp="ref" v="1" dr="AY1" r="AY28" sId="2"/>
    <undo index="65535" exp="ref" v="1" dr="AX1" r="AX28" sId="2"/>
    <undo index="65535" exp="ref" v="1" dr="AW1" r="AW28" sId="2"/>
    <undo index="65535" exp="ref" v="1" dr="AV1" r="AV28" sId="2"/>
    <undo index="65535" exp="ref" v="1" dr="AU1" r="AU28" sId="2"/>
    <undo index="65535" exp="ref" v="1" dr="AT1" r="AT28" sId="2"/>
    <undo index="65535" exp="ref" v="1" dr="AS1" r="AS28" sId="2"/>
    <undo index="65535" exp="ref" v="1" dr="AR1" r="AR28" sId="2"/>
    <undo index="65535" exp="ref" v="1" dr="AQ1" r="AQ28" sId="2"/>
    <undo index="65535" exp="ref" v="1" dr="AP1" r="AP28" sId="2"/>
    <undo index="65535" exp="ref" v="1" dr="AO1" r="AO28" sId="2"/>
    <undo index="65535" exp="ref" v="1" dr="AN1" r="AN28" sId="2"/>
    <undo index="65535" exp="ref" v="1" dr="AM1" r="AM28" sId="2"/>
    <undo index="65535" exp="ref" v="1" dr="AL1" r="AL28" sId="2"/>
    <undo index="65535" exp="ref" v="1" dr="AK1" r="AK28" sId="2"/>
    <undo index="65535" exp="ref" v="1" dr="AJ1" r="AJ28" sId="2"/>
    <undo index="65535" exp="ref" v="1" dr="AI1" r="AI28" sId="2"/>
    <undo index="65535" exp="ref" v="1" dr="AH1" r="AH28" sId="2"/>
    <undo index="65535" exp="ref" v="1" dr="AG1" r="AG28" sId="2"/>
    <undo index="65535" exp="ref" v="1" dr="AF1" r="AF28" sId="2"/>
    <undo index="65535" exp="ref" v="1" dr="AE1" r="AE28" sId="2"/>
    <undo index="65535" exp="ref" v="1" dr="AD1" r="AD28" sId="2"/>
    <undo index="65535" exp="ref" v="1" dr="AC1" r="AC28" sId="2"/>
    <undo index="65535" exp="ref" v="1" dr="AB1" r="AB28" sId="2"/>
    <undo index="65535" exp="ref" v="1" dr="AA1" r="AA28" sId="2"/>
    <undo index="65535" exp="ref" v="1" dr="Z1" r="Z28" sId="2"/>
    <undo index="65535" exp="ref" v="1" dr="Y1" r="Y28" sId="2"/>
    <undo index="65535" exp="ref" v="1" dr="X1" r="X28" sId="2"/>
    <undo index="65535" exp="ref" v="1" dr="V1" r="V28" sId="2"/>
    <undo index="65535" exp="ref" v="1" dr="U1" r="U28" sId="2"/>
    <undo index="65535" exp="ref" v="1" dr="T1" r="T28" sId="2"/>
    <undo index="65535" exp="ref" v="1" dr="S1" r="S28" sId="2"/>
    <undo index="65535" exp="ref" v="1" dr="R1" r="R28" sId="2"/>
    <undo index="65535" exp="ref" v="1" dr="Q1" r="Q28" sId="2"/>
    <undo index="65535" exp="ref" v="1" dr="O1" r="O28" sId="2"/>
    <undo index="65535" exp="ref" v="1" dr="N1" r="N28" sId="2"/>
    <undo index="65535" exp="ref" v="1" dr="M1" r="M28" sId="2"/>
    <undo index="65535" exp="ref" v="1" dr="L1" r="L28" sId="2"/>
    <undo index="65535" exp="ref" v="1" dr="K1" r="K28" sId="2"/>
    <undo index="65535" exp="ref" v="1" dr="J1" r="J28" sId="2"/>
    <undo index="65535" exp="ref" v="1" dr="I1" r="I28" sId="2"/>
    <undo index="65535" exp="ref" v="1" dr="H1" r="H28" sId="2"/>
    <undo index="65535" exp="ref" v="1" dr="G1" r="G28" sId="2"/>
    <undo index="65535" exp="ref" v="1" dr="BQ1" r="BQ11" sId="2"/>
    <undo index="65535" exp="ref" v="1" dr="BP1" r="BP11" sId="2"/>
    <undo index="65535" exp="ref" v="1" dr="BO1" r="BO11" sId="2"/>
    <undo index="65535" exp="ref" v="1" dr="BN1" r="BN11" sId="2"/>
    <undo index="65535" exp="ref" v="1" dr="BM1" r="BM11" sId="2"/>
    <undo index="65535" exp="ref" v="1" dr="BL1" r="BL11" sId="2"/>
    <undo index="65535" exp="ref" v="1" dr="BK1" r="BK11" sId="2"/>
    <undo index="65535" exp="ref" v="1" dr="BJ1" r="BJ11" sId="2"/>
    <undo index="65535" exp="ref" v="1" dr="BI1" r="BI11" sId="2"/>
    <undo index="65535" exp="ref" v="1" dr="BH1" r="BH11" sId="2"/>
    <undo index="65535" exp="ref" v="1" dr="BG1" r="BG11" sId="2"/>
    <undo index="65535" exp="ref" v="1" dr="BF1" r="BF11" sId="2"/>
    <undo index="65535" exp="ref" v="1" dr="BE1" r="BE11" sId="2"/>
    <undo index="65535" exp="ref" v="1" dr="BD1" r="BD11" sId="2"/>
    <undo index="65535" exp="ref" v="1" dr="BC1" r="BC11" sId="2"/>
    <undo index="65535" exp="ref" v="1" dr="BB1" r="BB11" sId="2"/>
    <undo index="65535" exp="ref" v="1" dr="BA1" r="BA11" sId="2"/>
    <undo index="65535" exp="ref" v="1" dr="AZ1" r="AZ11" sId="2"/>
    <undo index="65535" exp="ref" v="1" dr="AY1" r="AY11" sId="2"/>
    <undo index="65535" exp="ref" v="1" dr="AX1" r="AX11" sId="2"/>
    <undo index="65535" exp="ref" v="1" dr="AW1" r="AW11" sId="2"/>
    <undo index="65535" exp="ref" v="1" dr="AV1" r="AV11" sId="2"/>
    <undo index="65535" exp="ref" v="1" dr="AU1" r="AU11" sId="2"/>
    <undo index="65535" exp="ref" v="1" dr="AT1" r="AT11" sId="2"/>
    <undo index="65535" exp="ref" v="1" dr="AS1" r="AS11" sId="2"/>
    <undo index="65535" exp="ref" v="1" dr="AR1" r="AR11" sId="2"/>
    <undo index="65535" exp="ref" v="1" dr="AQ1" r="AQ11" sId="2"/>
    <undo index="65535" exp="ref" v="1" dr="AP1" r="AP11" sId="2"/>
    <undo index="65535" exp="ref" v="1" dr="AO1" r="AO11" sId="2"/>
    <undo index="65535" exp="ref" v="1" dr="AN1" r="AN11" sId="2"/>
    <undo index="65535" exp="ref" v="1" dr="AM1" r="AM11" sId="2"/>
    <undo index="65535" exp="ref" v="1" dr="AL1" r="AL11" sId="2"/>
    <undo index="65535" exp="ref" v="1" dr="AK1" r="AK11" sId="2"/>
    <undo index="65535" exp="ref" v="1" dr="AJ1" r="AJ11" sId="2"/>
    <undo index="65535" exp="ref" v="1" dr="AI1" r="AI11" sId="2"/>
    <undo index="65535" exp="ref" v="1" dr="AH1" r="AH11" sId="2"/>
    <undo index="65535" exp="ref" v="1" dr="AG1" r="AG11" sId="2"/>
    <undo index="65535" exp="ref" v="1" dr="AF1" r="AF11" sId="2"/>
    <undo index="65535" exp="ref" v="1" dr="AE1" r="AE11" sId="2"/>
    <undo index="65535" exp="ref" v="1" dr="AD1" r="AD11" sId="2"/>
    <undo index="65535" exp="ref" v="1" dr="AC1" r="AC11" sId="2"/>
    <undo index="65535" exp="ref" v="1" dr="AB1" r="AB11" sId="2"/>
    <undo index="65535" exp="ref" v="1" dr="AA1" r="AA11" sId="2"/>
    <undo index="65535" exp="ref" v="1" dr="Z1" r="Z11" sId="2"/>
    <undo index="65535" exp="ref" v="1" dr="Y1" r="Y11" sId="2"/>
    <undo index="65535" exp="ref" v="1" dr="X1" r="X11" sId="2"/>
    <undo index="65535" exp="ref" v="1" dr="W1" r="W11" sId="2"/>
    <undo index="65535" exp="ref" v="1" dr="V1" r="V11" sId="2"/>
    <undo index="65535" exp="ref" v="1" dr="U1" r="U11" sId="2"/>
    <undo index="65535" exp="ref" v="1" dr="T1" r="T11" sId="2"/>
    <undo index="65535" exp="ref" v="1" dr="S1" r="S11" sId="2"/>
    <undo index="65535" exp="ref" v="1" dr="R1" r="R11" sId="2"/>
    <undo index="65535" exp="ref" v="1" dr="Q1" r="Q11" sId="2"/>
    <undo index="65535" exp="ref" v="1" dr="P1" r="P11" sId="2"/>
    <undo index="65535" exp="ref" v="1" dr="O1" r="O11" sId="2"/>
    <undo index="65535" exp="ref" v="1" dr="N1" r="N11" sId="2"/>
    <undo index="65535" exp="ref" v="1" dr="M1" r="M11" sId="2"/>
    <undo index="65535" exp="ref" v="1" dr="L1" r="L11" sId="2"/>
    <undo index="65535" exp="ref" v="1" dr="K1" r="K11" sId="2"/>
    <undo index="65535" exp="ref" v="1" dr="J1" r="J11" sId="2"/>
    <undo index="65535" exp="ref" v="1" dr="I1" r="I11" sId="2"/>
    <undo index="65535" exp="ref" v="1" dr="H1" r="H11" sId="2"/>
    <undo index="65535" exp="ref" v="1" dr="G1" r="G11" sId="2"/>
    <undo index="65535" exp="ref" v="1" dr="BQ1" r="BQ6" sId="2"/>
    <undo index="65535" exp="ref" v="1" dr="BP1" r="BP6" sId="2"/>
    <undo index="65535" exp="ref" v="1" dr="BO1" r="BO6" sId="2"/>
    <undo index="65535" exp="ref" v="1" dr="BN1" r="BN6" sId="2"/>
    <undo index="65535" exp="ref" v="1" dr="BM1" r="BM6" sId="2"/>
    <undo index="65535" exp="ref" v="1" dr="BL1" r="BL6" sId="2"/>
    <undo index="65535" exp="ref" v="1" dr="BK1" r="BK6" sId="2"/>
    <undo index="65535" exp="ref" v="1" dr="BJ1" r="BJ6" sId="2"/>
    <undo index="65535" exp="ref" v="1" dr="BI1" r="BI6" sId="2"/>
    <undo index="65535" exp="ref" v="1" dr="BH1" r="BH6" sId="2"/>
    <undo index="65535" exp="ref" v="1" dr="BG1" r="BG6" sId="2"/>
    <undo index="65535" exp="ref" v="1" dr="BF1" r="BF6" sId="2"/>
    <undo index="65535" exp="ref" v="1" dr="BE1" r="BE6" sId="2"/>
    <undo index="65535" exp="ref" v="1" dr="BD1" r="BD6" sId="2"/>
    <undo index="65535" exp="ref" v="1" dr="BC1" r="BC6" sId="2"/>
    <undo index="65535" exp="ref" v="1" dr="BB1" r="BB6" sId="2"/>
    <undo index="65535" exp="ref" v="1" dr="BA1" r="BA6" sId="2"/>
    <undo index="65535" exp="ref" v="1" dr="AZ1" r="AZ6" sId="2"/>
    <undo index="65535" exp="ref" v="1" dr="AY1" r="AY6" sId="2"/>
    <undo index="65535" exp="ref" v="1" dr="AX1" r="AX6" sId="2"/>
    <undo index="65535" exp="ref" v="1" dr="AW1" r="AW6" sId="2"/>
    <undo index="65535" exp="ref" v="1" dr="AV1" r="AV6" sId="2"/>
    <undo index="65535" exp="ref" v="1" dr="AU1" r="AU6" sId="2"/>
    <undo index="65535" exp="ref" v="1" dr="AT1" r="AT6" sId="2"/>
    <undo index="65535" exp="ref" v="1" dr="AS1" r="AS6" sId="2"/>
    <undo index="65535" exp="ref" v="1" dr="AR1" r="AR6" sId="2"/>
    <undo index="65535" exp="ref" v="1" dr="AQ1" r="AQ6" sId="2"/>
    <undo index="65535" exp="ref" v="1" dr="AP1" r="AP6" sId="2"/>
    <undo index="65535" exp="ref" v="1" dr="AO1" r="AO6" sId="2"/>
    <undo index="65535" exp="ref" v="1" dr="AN1" r="AN6" sId="2"/>
    <undo index="65535" exp="ref" v="1" dr="AM1" r="AM6" sId="2"/>
    <undo index="65535" exp="ref" v="1" dr="AL1" r="AL6" sId="2"/>
    <undo index="65535" exp="ref" v="1" dr="AK1" r="AK6" sId="2"/>
    <undo index="65535" exp="ref" v="1" dr="AJ1" r="AJ6" sId="2"/>
    <undo index="65535" exp="ref" v="1" dr="AI1" r="AI6" sId="2"/>
    <undo index="65535" exp="ref" v="1" dr="AH1" r="AH6" sId="2"/>
    <undo index="65535" exp="ref" v="1" dr="AG1" r="AG6" sId="2"/>
    <undo index="65535" exp="ref" v="1" dr="AF1" r="AF6" sId="2"/>
    <undo index="65535" exp="ref" v="1" dr="AE1" r="AE6" sId="2"/>
    <undo index="65535" exp="ref" v="1" dr="AD1" r="AD6" sId="2"/>
    <undo index="65535" exp="ref" v="1" dr="AC1" r="AC6" sId="2"/>
    <undo index="65535" exp="ref" v="1" dr="AB1" r="AB6" sId="2"/>
    <undo index="65535" exp="ref" v="1" dr="AA1" r="AA6" sId="2"/>
    <undo index="65535" exp="ref" v="1" dr="Z1" r="Z6" sId="2"/>
    <undo index="65535" exp="ref" v="1" dr="Y1" r="Y6" sId="2"/>
    <undo index="65535" exp="ref" v="1" dr="X1" r="X6" sId="2"/>
    <undo index="65535" exp="ref" v="1" dr="W1" r="W6" sId="2"/>
    <undo index="65535" exp="ref" v="1" dr="V1" r="V6" sId="2"/>
    <undo index="65535" exp="ref" v="1" dr="U1" r="U6" sId="2"/>
    <undo index="65535" exp="ref" v="1" dr="T1" r="T6" sId="2"/>
    <undo index="65535" exp="ref" v="1" dr="S1" r="S6" sId="2"/>
    <undo index="65535" exp="ref" v="1" dr="R1" r="R6" sId="2"/>
    <undo index="65535" exp="ref" v="1" dr="Q1" r="Q6" sId="2"/>
    <undo index="65535" exp="ref" v="1" dr="P1" r="P6" sId="2"/>
    <undo index="65535" exp="ref" v="1" dr="O1" r="O6" sId="2"/>
    <undo index="65535" exp="ref" v="1" dr="N1" r="N6" sId="2"/>
    <undo index="65535" exp="ref" v="1" dr="M1" r="M6" sId="2"/>
    <undo index="65535" exp="ref" v="1" dr="L1" r="L6" sId="2"/>
    <undo index="65535" exp="ref" v="1" dr="K1" r="K6" sId="2"/>
    <undo index="65535" exp="ref" v="1" dr="J1" r="J6" sId="2"/>
    <undo index="65535" exp="ref" v="1" dr="I1" r="I6" sId="2"/>
    <undo index="65535" exp="ref" v="1" dr="H1" r="H6" sId="2"/>
    <undo index="65535" exp="ref" v="1" dr="G1" r="G6" sId="2"/>
    <undo index="0" exp="ref" v="1" dr="B1" r="B2" sId="2"/>
    <undo index="65535" exp="area" ref3D="1" dr="$A$1:$BW$188" dn="Z_4F6B0010_E9C4_4AC7_B012_D7C3236BA3BD_.wvu.FilterData" sId="2"/>
    <undo index="65535" exp="area" ref3D="1" dr="$F$1:$O$1048576" dn="Z_4F6B0010_E9C4_4AC7_B012_D7C3236BA3BD_.wvu.Cols" sId="2"/>
    <undo index="65535" exp="area" ref3D="1" dr="$A$1:$BW$188" dn="Z_3F9D0D8E_0280_4E1B_887E_343DC67AEF81_.wvu.FilterData" sId="2"/>
    <undo index="65535" exp="area" ref3D="1" dr="$A$1:$BW$188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88" dn="Z_4BE51A18_B0A0_401D_9A09_F692E0ECB09B_.wvu.FilterData" sId="2"/>
    <undo index="65535" exp="area" ref3D="1" dr="$A$1:$BW$188" dn="Z_4BD5850D_B4C1_4FE6_AD12_AE545D24D33E_.wvu.FilterData" sId="2"/>
    <undo index="65535" exp="area" ref3D="1" dr="$A$1:$BW$188" dn="Z_47017308_DD16_4B6B_A416_7C23F4163BFC_.wvu.FilterData" sId="2"/>
    <undo index="65535" exp="area" ref3D="1" dr="$A$1:$BW$188" dn="Z_4C44266F_1657_42B1_9F9F_211C03048443_.wvu.FilterData" sId="2"/>
    <undo index="65535" exp="area" ref3D="1" dr="$A$1:$BW$188" dn="Z_4C072D60_E856_4D03_8778_D056B82F8B94_.wvu.FilterData" sId="2"/>
    <undo index="65535" exp="area" ref3D="1" dr="$F$1:$O$1048576" dn="Z_10CC6A42_76CA_4CE7_9AB7_75E8EE03DD52_.wvu.Cols" sId="2"/>
    <undo index="65535" exp="area" ref3D="1" dr="$A$1:$BW$188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88" dn="Z_10CC6A42_76CA_4CE7_9AB7_75E8EE03DD52_.wvu.FilterData" sId="2"/>
    <undo index="65535" exp="area" ref3D="1" dr="$F$1:$F$1048576" dn="Z_333A1E19_F4F4_47F6_AD2B_2BE477C76F83_.wvu.Cols" sId="2"/>
    <undo index="65535" exp="area" ref3D="1" dr="$A$1:$BW$188" dn="Z_3288564A_BFCE_41BC_96A5_F5D0AAF87967_.wvu.FilterData" sId="2"/>
    <undo index="65535" exp="area" ref3D="1" dr="$A$1:$BW$188" dn="Z_21645E57_F323_458B_8C78_7EF5EAB3241D_.wvu.FilterData" sId="2"/>
    <undo index="65535" exp="area" ref3D="1" dr="$G$1:$AF$1048576" dn="Z_08C80893_5081_4028_8574_8533972FAA81_.wvu.Cols" sId="2"/>
    <undo index="65535" exp="area" ref3D="1" dr="$A$1:$BT$165" dn="Z_2CF1BD94_9333_4EDC_B093_96781F7E2A66_.wvu.FilterData" sId="2"/>
    <undo index="65535" exp="area" ref3D="1" dr="$G$1:$O$1048576" dn="Z_3F9D0D8E_0280_4E1B_887E_343DC67AEF81_.wvu.Cols" sId="2"/>
    <undo index="65535" exp="area" ref3D="1" dr="$A$1:$BW$188" dn="Z_134653B9_C97C_4439_9743_F62EB2142553_.wvu.FilterData" sId="2"/>
    <undo index="65535" exp="area" ref3D="1" dr="$A$1:$BT$165" dn="Z_3C27053D_42BE_4733_9A9A_98C3EC4C1114_.wvu.FilterData" sId="2"/>
    <undo index="65535" exp="area" ref3D="1" dr="$A$1:$BW$188" dn="Z_33D12EA1_AACC_4603_8E15_8770011823CA_.wvu.FilterData" sId="2"/>
    <undo index="65535" exp="area" ref3D="1" dr="$A$1:$BT$165" dn="Z_333A1E19_F4F4_47F6_AD2B_2BE477C76F83_.wvu.FilterData" sId="2"/>
    <undo index="65535" exp="area" ref3D="1" dr="$A$1:$BT$165" dn="Z_2354D02C_E471_4A16_AD67_C5C2DCB0C8F0_.wvu.FilterData" sId="2"/>
    <undo index="65535" exp="area" ref3D="1" dr="$A$1:$BT$165" dn="Z_F3C706F4_7B38_4C28_9298_5B4CB7A6C527_.wvu.FilterData" sId="2"/>
    <undo index="65535" exp="area" ref3D="1" dr="$B$1:$AQ$1048576" dn="Z_DCC8505D_D30F_4E76_8C36_3038DACC80BC_.wvu.Cols" sId="2"/>
    <undo index="65535" exp="area" ref3D="1" dr="$A$1:$BW$188" dn="Z_EAC6CC38_A7AF_4744_8C91_BFF9B8DF99EB_.wvu.FilterData" sId="2"/>
    <undo index="65535" exp="area" ref3D="1" dr="$A$1:$BW$188" dn="Z_EF158714_875A_408E_A073_2BB190003FA1_.wvu.FilterData" sId="2"/>
    <undo index="65535" exp="area" ref3D="1" dr="$A$1:$BW$188" dn="Z_DCC8505D_D30F_4E76_8C36_3038DACC80BC_.wvu.FilterData" sId="2"/>
    <undo index="65535" exp="area" ref3D="1" dr="$A$1:$BW$188" dn="Z_E03ED48E_5836_47B1_8E5C_A35B520BF57D_.wvu.FilterData" sId="2"/>
    <undo index="65535" exp="area" ref3D="1" dr="$A$1:$BW$188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88" dn="Z_CFC70DAD_9272_4687_81F7_C81AC324E34E_.wvu.FilterData" sId="2"/>
    <undo index="65535" exp="area" ref3D="1" dr="$A$102:$XFD$104" dn="Z_DC3780FC_E03D_4CB0_9630_45647ED63C69_.wvu.Rows" sId="2"/>
    <undo index="65535" exp="area" ref3D="1" dr="$A$1:$BT$165" dn="Z_AF471218_71A9_41DF_AB12_A6B411E3A0B2_.wvu.FilterData" sId="2"/>
    <undo index="65535" exp="area" ref3D="1" dr="$A$1:$BW$188" dn="Z_AC823C34_08D3_4F48_9C7B_A99D9A5AE1CD_.wvu.FilterData" sId="2"/>
    <undo index="65535" exp="area" ref3D="1" dr="$A$1:$BW$188" dn="Z_B54EAF79_9AE3_405E_8904_DC2B8F7A3D1F_.wvu.FilterData" sId="2"/>
    <undo index="65535" exp="area" ref3D="1" dr="$A$1:$BW$188" dn="Z_9E1AF9C5_7523_4018_94CC_68120299FD5E_.wvu.FilterData" sId="2"/>
    <undo index="65535" exp="area" ref3D="1" dr="$A$1:$BW$188" dn="Z_84B6601C_494C_4B8C_8A18_32BF39A4BAB9_.wvu.FilterData" sId="2"/>
    <undo index="65535" exp="area" ref3D="1" dr="$A$1:$BW$188" dn="Z_8BC85080_E9E4_4C4F_A87C_66C5B69F0AB3_.wvu.FilterData" sId="2"/>
    <undo index="65535" exp="area" ref3D="1" dr="$A$1:$BW$188" dn="Z_96AA1C6C_9C0B_4D32_B20F_7AD639330690_.wvu.FilterData" sId="2"/>
    <undo index="65535" exp="area" ref3D="1" dr="$A$1:$BW$188" dn="Z_8A152B63_ED7E_405D_A50B_C1D668B7C471_.wvu.FilterData" sId="2"/>
    <undo index="65535" exp="area" ref3D="1" dr="$A$1:$BW$188" dn="Z_86680E72_FC77_45EF_9FFF_2A77157FA8B6_.wvu.FilterData" sId="2"/>
    <undo index="65535" exp="area" ref3D="1" dr="$A$1:$BW$188" dn="Z_8DE3EABB_0E9D_41EA_8232_A271335B70CD_.wvu.FilterData" sId="2"/>
    <undo index="65535" exp="area" ref3D="1" dr="$A$1:$BW$188" dn="Z_8D6B43F0_C7E3_4081_96D2_8B609D37DAAB_.wvu.FilterData" sId="2"/>
    <undo index="65535" exp="area" ref3D="1" dr="$A$1:$BW$188" dn="Z_8CA720A9_FC92_4EB9_91CC_E90FE3E70EA6_.wvu.FilterData" sId="2"/>
    <undo index="65535" exp="area" ref3D="1" dr="$B$1:$O$1048576" dn="Z_815BE6D6_07F9_4CBF_B8FD_89E61A8B16EF_.wvu.Cols" sId="2"/>
    <undo index="65535" exp="area" ref3D="1" dr="$A$1:$BT$165" dn="Z_784C2034_CF2B_4761_861E_AC6FFC5151CE_.wvu.FilterData" sId="2"/>
    <undo index="65535" exp="area" ref3D="1" dr="$A$1:$BW$188" dn="Z_812B22C6_47B4_4E69_B761_78555FEB9C19_.wvu.FilterData" sId="2"/>
    <undo index="65535" exp="area" ref3D="1" dr="$A$1:$BW$188" dn="Z_6F7B7A9F_7F6E_4FC5_BE44_B80147D67BB7_.wvu.FilterData" sId="2"/>
    <undo index="65535" exp="area" ref3D="1" dr="$F$1:$F$1048576" dn="Z_781C4B64_7C8D_415F_9AB6_576FAA0890C7_.wvu.Cols" sId="2"/>
    <undo index="65535" exp="area" ref3D="1" dr="$A$1:$BW$188" dn="Z_674EC46E_6807_4283_A3B1_E74DD4CBCC80_.wvu.FilterData" sId="2"/>
    <undo index="65535" exp="area" ref3D="1" dr="$A$1:$BT$165" dn="Z_6F39DC8C_CFAF_4903_A623_34F8D498ADC0_.wvu.FilterData" sId="2"/>
    <undo index="65535" exp="area" ref3D="1" dr="$A$1:$BW$188" dn="Z_814CBB97_E2E7_4E55_8983_BB135E83F82A_.wvu.FilterData" sId="2"/>
    <undo index="65535" exp="area" ref3D="1" dr="$A$1:$BW$188" dn="Z_815BE6D6_07F9_4CBF_B8FD_89E61A8B16EF_.wvu.FilterData" sId="2"/>
    <undo index="65535" exp="area" ref3D="1" dr="$A$1:$BW$188" dn="Z_781C4B64_7C8D_415F_9AB6_576FAA0890C7_.wvu.FilterData" sId="2"/>
    <undo index="65535" exp="area" ref3D="1" dr="$A$1:$BT$165" dn="Z_576E8EB8_231A_4B9C_8553_A1D26E68DBF4_.wvu.FilterData" sId="2"/>
    <undo index="65535" exp="area" ref3D="1" dr="$A$1:$BW$188" dn="Z_650F9B20_6D41_44B5_B7FE_B717366810E2_.wvu.FilterData" sId="2"/>
    <undo index="65535" exp="area" ref3D="1" dr="$A$1:$BW$188" dn="Z_64A60B51_B78D_478B_A690_AB565476B1E2_.wvu.FilterData" sId="2"/>
    <undo index="65535" exp="area" ref3D="1" dr="$A$1:$BW$188" dn="Z_5C50C604_8817_449F_8F3F_E8AD328EA193_.wvu.FilterData" sId="2"/>
    <undo index="65535" exp="area" ref3D="1" dr="$A$1:$BW$188" dn="Z_55F024CD_A7F9_4381_9942_5ED21204AFB7_.wvu.FilterData" sId="2"/>
    <undo index="65535" exp="area" ref3D="1" dr="$A$1:$BW$188" dn="Z_548836E9_BAE3_4C1D_9753_5BA7F14C972B_.wvu.FilterData" sId="2"/>
    <undo index="65535" exp="area" ref3D="1" dr="$A$1:$BW$188" dn="Z_5F8EC55F_6BE6_42EB_BDA6_7DA9ACE0C263_.wvu.FilterData" sId="2"/>
    <undo index="65535" exp="area" ref3D="1" dr="$A$102:$XFD$104" dn="Z_55F024CD_A7F9_4381_9942_5ED21204AFB7_.wvu.Rows" sId="2"/>
    <undo index="65535" exp="area" ref3D="1" dr="$A$1:$BW$188" dn="_FilterDatabase" sId="2"/>
    <undo index="65535" exp="area" ref3D="1" dr="$A$1:$BW$188" dn="Z_041136D2_2130_4255_B443_15B49F564E84_.wvu.FilterData" sId="2"/>
    <rfmt sheetId="2" xfDxf="1" sqref="A1:XFD1" start="0" length="0"/>
    <rcc rId="0" sId="2" dxf="1">
      <nc r="A1" t="inlineStr">
        <is>
          <t>JAN TERR. %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B6</f>
      </nc>
      <ndxf>
        <font>
          <b/>
          <sz val="10"/>
          <color theme="0"/>
          <name val="Aparajita"/>
          <family val="2"/>
          <scheme val="none"/>
        </font>
        <numFmt numFmtId="165" formatCode="0.0%"/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C1" t="inlineStr">
        <is>
          <t>Req. 2018</t>
        </is>
      </nc>
      <ndxf>
        <font>
          <b/>
          <sz val="10"/>
          <color theme="9" tint="-0.499984740745262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TV Current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9" tint="0.59999389629810485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F1" t="inlineStr">
        <is>
          <t>TV Current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G1">
        <f>G105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H1">
        <f>H105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I1">
        <f>I105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J1">
        <f>J105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K1">
        <f>K105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L1">
        <f>L105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M1">
        <f>M105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N1">
        <f>N105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O1">
        <f>O105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P1">
        <f>P105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Q1">
        <f>Q105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R1">
        <f>R105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S1">
        <f>S105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T1">
        <f>T105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U1">
        <f>U105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V1">
        <f>V105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W1">
        <f>W105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X1">
        <f>X105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Y1">
        <f>Y105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Z1">
        <f>Z105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A1">
        <f>AA105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B1">
        <f>AB105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C1">
        <f>AC105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D1">
        <f>AD105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E1">
        <f>AE105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F1">
        <f>AF105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G1">
        <f>AG105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H1">
        <f>AH105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I1">
        <f>AI105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J1">
        <f>AJ105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K1">
        <f>AK105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L1">
        <f>AL105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M1">
        <f>AM105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N1">
        <f>AN105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O1">
        <f>AO105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P1">
        <f>AP105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Q1">
        <f>AQ105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R1">
        <f>AR105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S1">
        <f>AS105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T1">
        <f>AT105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U1">
        <f>AU105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V1">
        <f>AV105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W1">
        <f>AW105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X1">
        <f>AX105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Y1">
        <f>AY105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Z1">
        <f>AZ105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A1">
        <f>BA105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B1">
        <f>BB105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C1">
        <f>BC105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D1">
        <f>BD105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E1">
        <f>BE105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F1">
        <f>BF105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G1">
        <f>BG105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H1">
        <f>BH105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I1">
        <f>BI105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J1">
        <f>BJ105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K1">
        <f>BK105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L1">
        <f>BL105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M1">
        <f>BM105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N1">
        <f>BN105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O1">
        <f>BO105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P1">
        <f>BP105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Q1">
        <f>BQ105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R1">
        <f>BR105</f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S1">
        <f>BS105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10" sId="2" ref="A1:XFD1" action="deleteRow">
    <undo index="65535" exp="area" ref3D="1" dr="$A$1:$BW$187" dn="Z_4F6B0010_E9C4_4AC7_B012_D7C3236BA3BD_.wvu.FilterData" sId="2"/>
    <undo index="65535" exp="area" ref3D="1" dr="$F$1:$O$1048576" dn="Z_4F6B0010_E9C4_4AC7_B012_D7C3236BA3BD_.wvu.Cols" sId="2"/>
    <undo index="65535" exp="area" ref3D="1" dr="$A$1:$BW$187" dn="Z_3F9D0D8E_0280_4E1B_887E_343DC67AEF81_.wvu.FilterData" sId="2"/>
    <undo index="65535" exp="area" ref3D="1" dr="$A$1:$BW$187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87" dn="Z_4BE51A18_B0A0_401D_9A09_F692E0ECB09B_.wvu.FilterData" sId="2"/>
    <undo index="65535" exp="area" ref3D="1" dr="$A$1:$BW$187" dn="Z_4BD5850D_B4C1_4FE6_AD12_AE545D24D33E_.wvu.FilterData" sId="2"/>
    <undo index="65535" exp="area" ref3D="1" dr="$A$1:$BW$187" dn="Z_47017308_DD16_4B6B_A416_7C23F4163BFC_.wvu.FilterData" sId="2"/>
    <undo index="65535" exp="area" ref3D="1" dr="$A$1:$BW$187" dn="Z_4C44266F_1657_42B1_9F9F_211C03048443_.wvu.FilterData" sId="2"/>
    <undo index="65535" exp="area" ref3D="1" dr="$A$1:$BW$187" dn="Z_4C072D60_E856_4D03_8778_D056B82F8B94_.wvu.FilterData" sId="2"/>
    <undo index="65535" exp="area" ref3D="1" dr="$F$1:$O$1048576" dn="Z_10CC6A42_76CA_4CE7_9AB7_75E8EE03DD52_.wvu.Cols" sId="2"/>
    <undo index="65535" exp="area" ref3D="1" dr="$A$1:$BW$187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87" dn="Z_10CC6A42_76CA_4CE7_9AB7_75E8EE03DD52_.wvu.FilterData" sId="2"/>
    <undo index="65535" exp="area" ref3D="1" dr="$F$1:$F$1048576" dn="Z_333A1E19_F4F4_47F6_AD2B_2BE477C76F83_.wvu.Cols" sId="2"/>
    <undo index="65535" exp="area" ref3D="1" dr="$A$1:$BW$187" dn="Z_3288564A_BFCE_41BC_96A5_F5D0AAF87967_.wvu.FilterData" sId="2"/>
    <undo index="65535" exp="area" ref3D="1" dr="$A$1:$BW$187" dn="Z_21645E57_F323_458B_8C78_7EF5EAB3241D_.wvu.FilterData" sId="2"/>
    <undo index="65535" exp="area" ref3D="1" dr="$G$1:$AF$1048576" dn="Z_08C80893_5081_4028_8574_8533972FAA81_.wvu.Cols" sId="2"/>
    <undo index="65535" exp="area" ref3D="1" dr="$A$1:$BT$164" dn="Z_2CF1BD94_9333_4EDC_B093_96781F7E2A66_.wvu.FilterData" sId="2"/>
    <undo index="65535" exp="area" ref3D="1" dr="$G$1:$O$1048576" dn="Z_3F9D0D8E_0280_4E1B_887E_343DC67AEF81_.wvu.Cols" sId="2"/>
    <undo index="65535" exp="area" ref3D="1" dr="$A$1:$BW$187" dn="Z_134653B9_C97C_4439_9743_F62EB2142553_.wvu.FilterData" sId="2"/>
    <undo index="65535" exp="area" ref3D="1" dr="$A$1:$BT$164" dn="Z_3C27053D_42BE_4733_9A9A_98C3EC4C1114_.wvu.FilterData" sId="2"/>
    <undo index="65535" exp="area" ref3D="1" dr="$A$1:$BW$187" dn="Z_33D12EA1_AACC_4603_8E15_8770011823CA_.wvu.FilterData" sId="2"/>
    <undo index="65535" exp="area" ref3D="1" dr="$A$1:$BT$164" dn="Z_333A1E19_F4F4_47F6_AD2B_2BE477C76F83_.wvu.FilterData" sId="2"/>
    <undo index="65535" exp="area" ref3D="1" dr="$A$1:$BT$164" dn="Z_2354D02C_E471_4A16_AD67_C5C2DCB0C8F0_.wvu.FilterData" sId="2"/>
    <undo index="65535" exp="area" ref3D="1" dr="$A$1:$BT$164" dn="Z_F3C706F4_7B38_4C28_9298_5B4CB7A6C527_.wvu.FilterData" sId="2"/>
    <undo index="65535" exp="area" ref3D="1" dr="$B$1:$AQ$1048576" dn="Z_DCC8505D_D30F_4E76_8C36_3038DACC80BC_.wvu.Cols" sId="2"/>
    <undo index="65535" exp="area" ref3D="1" dr="$A$1:$BW$187" dn="Z_EAC6CC38_A7AF_4744_8C91_BFF9B8DF99EB_.wvu.FilterData" sId="2"/>
    <undo index="65535" exp="area" ref3D="1" dr="$A$1:$BW$187" dn="Z_EF158714_875A_408E_A073_2BB190003FA1_.wvu.FilterData" sId="2"/>
    <undo index="65535" exp="area" ref3D="1" dr="$A$1:$BW$187" dn="Z_DCC8505D_D30F_4E76_8C36_3038DACC80BC_.wvu.FilterData" sId="2"/>
    <undo index="65535" exp="area" ref3D="1" dr="$A$1:$BW$187" dn="Z_E03ED48E_5836_47B1_8E5C_A35B520BF57D_.wvu.FilterData" sId="2"/>
    <undo index="65535" exp="area" ref3D="1" dr="$A$1:$BW$187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87" dn="Z_CFC70DAD_9272_4687_81F7_C81AC324E34E_.wvu.FilterData" sId="2"/>
    <undo index="65535" exp="area" ref3D="1" dr="$A$101:$XFD$103" dn="Z_DC3780FC_E03D_4CB0_9630_45647ED63C69_.wvu.Rows" sId="2"/>
    <undo index="65535" exp="area" ref3D="1" dr="$A$1:$BT$164" dn="Z_AF471218_71A9_41DF_AB12_A6B411E3A0B2_.wvu.FilterData" sId="2"/>
    <undo index="65535" exp="area" ref3D="1" dr="$A$1:$BW$187" dn="Z_AC823C34_08D3_4F48_9C7B_A99D9A5AE1CD_.wvu.FilterData" sId="2"/>
    <undo index="65535" exp="area" ref3D="1" dr="$A$1:$BW$187" dn="Z_B54EAF79_9AE3_405E_8904_DC2B8F7A3D1F_.wvu.FilterData" sId="2"/>
    <undo index="65535" exp="area" ref3D="1" dr="$A$1:$BW$187" dn="Z_9E1AF9C5_7523_4018_94CC_68120299FD5E_.wvu.FilterData" sId="2"/>
    <undo index="65535" exp="area" ref3D="1" dr="$A$1:$BW$187" dn="Z_84B6601C_494C_4B8C_8A18_32BF39A4BAB9_.wvu.FilterData" sId="2"/>
    <undo index="65535" exp="area" ref3D="1" dr="$A$1:$BW$187" dn="Z_8BC85080_E9E4_4C4F_A87C_66C5B69F0AB3_.wvu.FilterData" sId="2"/>
    <undo index="65535" exp="area" ref3D="1" dr="$A$1:$BW$187" dn="Z_96AA1C6C_9C0B_4D32_B20F_7AD639330690_.wvu.FilterData" sId="2"/>
    <undo index="65535" exp="area" ref3D="1" dr="$A$1:$BW$187" dn="Z_8A152B63_ED7E_405D_A50B_C1D668B7C471_.wvu.FilterData" sId="2"/>
    <undo index="65535" exp="area" ref3D="1" dr="$A$1:$BW$187" dn="Z_86680E72_FC77_45EF_9FFF_2A77157FA8B6_.wvu.FilterData" sId="2"/>
    <undo index="65535" exp="area" ref3D="1" dr="$A$1:$BW$187" dn="Z_8DE3EABB_0E9D_41EA_8232_A271335B70CD_.wvu.FilterData" sId="2"/>
    <undo index="65535" exp="area" ref3D="1" dr="$A$1:$BW$187" dn="Z_8D6B43F0_C7E3_4081_96D2_8B609D37DAAB_.wvu.FilterData" sId="2"/>
    <undo index="65535" exp="area" ref3D="1" dr="$A$1:$BW$187" dn="Z_8CA720A9_FC92_4EB9_91CC_E90FE3E70EA6_.wvu.FilterData" sId="2"/>
    <undo index="65535" exp="area" ref3D="1" dr="$B$1:$O$1048576" dn="Z_815BE6D6_07F9_4CBF_B8FD_89E61A8B16EF_.wvu.Cols" sId="2"/>
    <undo index="65535" exp="area" ref3D="1" dr="$A$1:$BT$164" dn="Z_784C2034_CF2B_4761_861E_AC6FFC5151CE_.wvu.FilterData" sId="2"/>
    <undo index="65535" exp="area" ref3D="1" dr="$A$1:$BW$187" dn="Z_812B22C6_47B4_4E69_B761_78555FEB9C19_.wvu.FilterData" sId="2"/>
    <undo index="65535" exp="area" ref3D="1" dr="$A$1:$BW$187" dn="Z_6F7B7A9F_7F6E_4FC5_BE44_B80147D67BB7_.wvu.FilterData" sId="2"/>
    <undo index="65535" exp="area" ref3D="1" dr="$F$1:$F$1048576" dn="Z_781C4B64_7C8D_415F_9AB6_576FAA0890C7_.wvu.Cols" sId="2"/>
    <undo index="65535" exp="area" ref3D="1" dr="$A$1:$BW$187" dn="Z_674EC46E_6807_4283_A3B1_E74DD4CBCC80_.wvu.FilterData" sId="2"/>
    <undo index="65535" exp="area" ref3D="1" dr="$A$1:$BT$164" dn="Z_6F39DC8C_CFAF_4903_A623_34F8D498ADC0_.wvu.FilterData" sId="2"/>
    <undo index="65535" exp="area" ref3D="1" dr="$A$1:$BW$187" dn="Z_814CBB97_E2E7_4E55_8983_BB135E83F82A_.wvu.FilterData" sId="2"/>
    <undo index="65535" exp="area" ref3D="1" dr="$A$1:$BW$187" dn="Z_815BE6D6_07F9_4CBF_B8FD_89E61A8B16EF_.wvu.FilterData" sId="2"/>
    <undo index="65535" exp="area" ref3D="1" dr="$A$1:$BW$187" dn="Z_781C4B64_7C8D_415F_9AB6_576FAA0890C7_.wvu.FilterData" sId="2"/>
    <undo index="65535" exp="area" ref3D="1" dr="$A$1:$BT$164" dn="Z_576E8EB8_231A_4B9C_8553_A1D26E68DBF4_.wvu.FilterData" sId="2"/>
    <undo index="65535" exp="area" ref3D="1" dr="$A$1:$BW$187" dn="Z_650F9B20_6D41_44B5_B7FE_B717366810E2_.wvu.FilterData" sId="2"/>
    <undo index="65535" exp="area" ref3D="1" dr="$A$1:$BW$187" dn="Z_64A60B51_B78D_478B_A690_AB565476B1E2_.wvu.FilterData" sId="2"/>
    <undo index="65535" exp="area" ref3D="1" dr="$A$1:$BW$187" dn="Z_5C50C604_8817_449F_8F3F_E8AD328EA193_.wvu.FilterData" sId="2"/>
    <undo index="65535" exp="area" ref3D="1" dr="$A$1:$BW$187" dn="Z_55F024CD_A7F9_4381_9942_5ED21204AFB7_.wvu.FilterData" sId="2"/>
    <undo index="65535" exp="area" ref3D="1" dr="$A$1:$BW$187" dn="Z_548836E9_BAE3_4C1D_9753_5BA7F14C972B_.wvu.FilterData" sId="2"/>
    <undo index="65535" exp="area" ref3D="1" dr="$A$1:$BW$187" dn="Z_5F8EC55F_6BE6_42EB_BDA6_7DA9ACE0C263_.wvu.FilterData" sId="2"/>
    <undo index="65535" exp="area" ref3D="1" dr="$A$101:$XFD$103" dn="Z_55F024CD_A7F9_4381_9942_5ED21204AFB7_.wvu.Rows" sId="2"/>
    <undo index="65535" exp="area" ref3D="1" dr="$A$1:$BW$187" dn="_FilterDatabase" sId="2"/>
    <undo index="65535" exp="area" ref3D="1" dr="$A$1:$BW$187" dn="Z_041136D2_2130_4255_B443_15B49F564E84_.wvu.FilterData" sId="2"/>
    <rfmt sheetId="2" xfDxf="1" sqref="A1:XFD1" start="0" length="0"/>
    <rcc rId="0" sId="2" dxf="1">
      <nc r="A1" t="inlineStr">
        <is>
          <t>TERR. Short %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#REF!-15%</f>
      </nc>
      <ndxf>
        <font>
          <b/>
          <sz val="10"/>
          <color theme="0"/>
          <name val="Aparajita"/>
          <family val="2"/>
          <scheme val="none"/>
        </font>
        <numFmt numFmtId="165" formatCode="0.0%"/>
        <fill>
          <patternFill patternType="solid">
            <bgColor theme="9" tint="-0.499984740745262"/>
          </patternFill>
        </fill>
        <alignment horizontal="center" vertical="center"/>
      </ndxf>
    </rcc>
    <rcc rId="0" sId="2" dxf="1" numFmtId="13">
      <nc r="C1">
        <v>0.15</v>
      </nc>
      <ndxf>
        <font>
          <b/>
          <sz val="10"/>
          <color theme="9" tint="-0.499984740745262"/>
          <name val="Aparajita"/>
          <family val="2"/>
          <scheme val="none"/>
        </font>
        <numFmt numFmtId="13" formatCode="0%"/>
        <fill>
          <patternFill patternType="solid">
            <bgColor theme="9" tint="-0.499984740745262"/>
          </patternFill>
        </fill>
        <alignment horizontal="center" vertical="center"/>
      </ndxf>
    </rcc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r>
            <t xml:space="preserve">Terr. </t>
          </r>
          <r>
            <rPr>
              <sz val="10"/>
              <color theme="1"/>
              <rFont val="Aparajita"/>
              <family val="2"/>
            </rPr>
            <t>%</t>
          </r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4" tint="0.79998168889431442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F1" t="inlineStr">
        <is>
          <t>Terrestrial Split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6" tint="0.39997558519241921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G1">
        <f>G9/G104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H1">
        <f>H9/H104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I1">
        <f>I9/I104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J1">
        <f>J9/J104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K1">
        <f>K9/K104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L1">
        <f>L9/L104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M1">
        <f>M9/M104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N1">
        <f>N9/N104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O1">
        <f>O9/O104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P1">
        <f>P9/P104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Q1">
        <f>Q9/Q104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R1">
        <f>R9/R104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S1">
        <f>S9/S104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T1">
        <f>T9/T104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U1">
        <f>U9/U104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V1">
        <f>V9/V104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W1">
        <f>W9/W104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X1">
        <f>X9/X104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Y1">
        <f>Y9/Y104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Z1">
        <f>Z9/Z104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A1">
        <f>AA9/AA104</f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B1">
        <f>AB9/AB104</f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C1">
        <f>AC9/AC104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D1">
        <f>AD9/AD104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E1">
        <f>AE9/AE104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F1">
        <f>AF9/AF104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G1">
        <f>AG9/AG104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H1">
        <f>AH9/AH104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I1">
        <f>AI9/AI104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J1">
        <f>AJ9/AJ104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K1">
        <f>AK9/AK104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L1">
        <f>AL9/AL104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M1">
        <f>AM9/AM104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N1">
        <f>AN9/AN104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O1">
        <f>AO9/AO104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P1">
        <f>AP9/AP104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Q1">
        <f>AQ9/AQ104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R1">
        <f>AR9/AR104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S1">
        <f>AS9/AS104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T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>
      <nc r="AU1">
        <f>AU9/AU104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V1">
        <f>AV9/AV104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W1">
        <f>AW9/AW104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X1">
        <f>AX9/AX104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Y1">
        <f>AY9/AY104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Z1">
        <f>AZ9/AZ104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A1">
        <f>BA9/BA104</f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B1">
        <f>BB9/BB104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C1">
        <f>BC9/BC104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D1">
        <f>BD9/BD104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E1">
        <f>BE9/BE104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F1">
        <f>BF9/BF104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G1">
        <f>BG9/BG104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H1">
        <f>BH9/BH104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I1">
        <f>BI9/BI104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J1">
        <f>BJ9/BJ104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K1">
        <f>BK9/BK104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L1">
        <f>BL9/BL104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M1">
        <f>BM9/BM104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N1">
        <f>BN9/BN104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O1">
        <f>BO9/BO104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P1">
        <f>BP9/BP104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Q1">
        <f>BQ9/BQ104</f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top style="medium">
            <color indexed="64"/>
          </top>
          <bottom style="thin">
            <color indexed="64"/>
          </bottom>
        </border>
      </ndxf>
    </rcc>
    <rcc rId="0" sId="2" dxf="1">
      <nc r="BR1">
        <f>BR9/BR104</f>
      </nc>
      <ndxf>
        <font>
          <b/>
          <sz val="10"/>
          <color theme="0"/>
          <name val="Aparajita"/>
          <family val="2"/>
          <scheme val="none"/>
        </font>
        <numFmt numFmtId="14" formatCode="0.00%"/>
        <fill>
          <patternFill patternType="solid">
            <bgColor theme="1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S1">
        <f>BS9/BS2</f>
      </nc>
      <ndxf>
        <font>
          <b/>
          <sz val="10"/>
          <color theme="0"/>
          <name val="Aparajita"/>
          <family val="2"/>
          <scheme val="none"/>
        </font>
        <numFmt numFmtId="14" formatCode="0.00%"/>
        <fill>
          <patternFill patternType="solid">
            <bgColor theme="1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11" sId="2" ref="A1:XFD1" action="deleteRow">
    <undo index="65535" exp="area" ref3D="1" dr="$A$1:$BW$186" dn="Z_4F6B0010_E9C4_4AC7_B012_D7C3236BA3BD_.wvu.FilterData" sId="2"/>
    <undo index="65535" exp="area" ref3D="1" dr="$F$1:$O$1048576" dn="Z_4F6B0010_E9C4_4AC7_B012_D7C3236BA3BD_.wvu.Cols" sId="2"/>
    <undo index="65535" exp="area" ref3D="1" dr="$A$1:$BW$186" dn="Z_3F9D0D8E_0280_4E1B_887E_343DC67AEF81_.wvu.FilterData" sId="2"/>
    <undo index="65535" exp="area" ref3D="1" dr="$A$1:$BW$186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86" dn="Z_4BE51A18_B0A0_401D_9A09_F692E0ECB09B_.wvu.FilterData" sId="2"/>
    <undo index="65535" exp="area" ref3D="1" dr="$A$1:$BW$186" dn="Z_4BD5850D_B4C1_4FE6_AD12_AE545D24D33E_.wvu.FilterData" sId="2"/>
    <undo index="65535" exp="area" ref3D="1" dr="$A$1:$BW$186" dn="Z_47017308_DD16_4B6B_A416_7C23F4163BFC_.wvu.FilterData" sId="2"/>
    <undo index="65535" exp="area" ref3D="1" dr="$A$1:$BW$186" dn="Z_4C44266F_1657_42B1_9F9F_211C03048443_.wvu.FilterData" sId="2"/>
    <undo index="65535" exp="area" ref3D="1" dr="$A$1:$BW$186" dn="Z_4C072D60_E856_4D03_8778_D056B82F8B94_.wvu.FilterData" sId="2"/>
    <undo index="65535" exp="area" ref3D="1" dr="$F$1:$O$1048576" dn="Z_10CC6A42_76CA_4CE7_9AB7_75E8EE03DD52_.wvu.Cols" sId="2"/>
    <undo index="65535" exp="area" ref3D="1" dr="$A$1:$BW$186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86" dn="Z_10CC6A42_76CA_4CE7_9AB7_75E8EE03DD52_.wvu.FilterData" sId="2"/>
    <undo index="65535" exp="area" ref3D="1" dr="$F$1:$F$1048576" dn="Z_333A1E19_F4F4_47F6_AD2B_2BE477C76F83_.wvu.Cols" sId="2"/>
    <undo index="65535" exp="area" ref3D="1" dr="$A$1:$BW$186" dn="Z_3288564A_BFCE_41BC_96A5_F5D0AAF87967_.wvu.FilterData" sId="2"/>
    <undo index="65535" exp="area" ref3D="1" dr="$A$1:$BW$186" dn="Z_21645E57_F323_458B_8C78_7EF5EAB3241D_.wvu.FilterData" sId="2"/>
    <undo index="65535" exp="area" ref3D="1" dr="$G$1:$AF$1048576" dn="Z_08C80893_5081_4028_8574_8533972FAA81_.wvu.Cols" sId="2"/>
    <undo index="65535" exp="area" ref3D="1" dr="$A$1:$BT$163" dn="Z_2CF1BD94_9333_4EDC_B093_96781F7E2A66_.wvu.FilterData" sId="2"/>
    <undo index="65535" exp="area" ref3D="1" dr="$G$1:$O$1048576" dn="Z_3F9D0D8E_0280_4E1B_887E_343DC67AEF81_.wvu.Cols" sId="2"/>
    <undo index="65535" exp="area" ref3D="1" dr="$A$1:$BW$186" dn="Z_134653B9_C97C_4439_9743_F62EB2142553_.wvu.FilterData" sId="2"/>
    <undo index="65535" exp="area" ref3D="1" dr="$A$1:$BT$163" dn="Z_3C27053D_42BE_4733_9A9A_98C3EC4C1114_.wvu.FilterData" sId="2"/>
    <undo index="65535" exp="area" ref3D="1" dr="$A$1:$BW$186" dn="Z_33D12EA1_AACC_4603_8E15_8770011823CA_.wvu.FilterData" sId="2"/>
    <undo index="65535" exp="area" ref3D="1" dr="$A$1:$BT$163" dn="Z_333A1E19_F4F4_47F6_AD2B_2BE477C76F83_.wvu.FilterData" sId="2"/>
    <undo index="65535" exp="area" ref3D="1" dr="$A$1:$BT$163" dn="Z_2354D02C_E471_4A16_AD67_C5C2DCB0C8F0_.wvu.FilterData" sId="2"/>
    <undo index="65535" exp="area" ref3D="1" dr="$A$1:$BT$163" dn="Z_F3C706F4_7B38_4C28_9298_5B4CB7A6C527_.wvu.FilterData" sId="2"/>
    <undo index="65535" exp="area" ref3D="1" dr="$B$1:$AQ$1048576" dn="Z_DCC8505D_D30F_4E76_8C36_3038DACC80BC_.wvu.Cols" sId="2"/>
    <undo index="65535" exp="area" ref3D="1" dr="$A$1:$BW$186" dn="Z_EAC6CC38_A7AF_4744_8C91_BFF9B8DF99EB_.wvu.FilterData" sId="2"/>
    <undo index="65535" exp="area" ref3D="1" dr="$A$1:$BW$186" dn="Z_EF158714_875A_408E_A073_2BB190003FA1_.wvu.FilterData" sId="2"/>
    <undo index="65535" exp="area" ref3D="1" dr="$A$1:$BW$186" dn="Z_DCC8505D_D30F_4E76_8C36_3038DACC80BC_.wvu.FilterData" sId="2"/>
    <undo index="65535" exp="area" ref3D="1" dr="$A$1:$BW$186" dn="Z_E03ED48E_5836_47B1_8E5C_A35B520BF57D_.wvu.FilterData" sId="2"/>
    <undo index="65535" exp="area" ref3D="1" dr="$A$1:$BW$186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86" dn="Z_CFC70DAD_9272_4687_81F7_C81AC324E34E_.wvu.FilterData" sId="2"/>
    <undo index="65535" exp="area" ref3D="1" dr="$A$100:$XFD$102" dn="Z_DC3780FC_E03D_4CB0_9630_45647ED63C69_.wvu.Rows" sId="2"/>
    <undo index="65535" exp="area" ref3D="1" dr="$A$1:$BT$163" dn="Z_AF471218_71A9_41DF_AB12_A6B411E3A0B2_.wvu.FilterData" sId="2"/>
    <undo index="65535" exp="area" ref3D="1" dr="$A$1:$BW$186" dn="Z_AC823C34_08D3_4F48_9C7B_A99D9A5AE1CD_.wvu.FilterData" sId="2"/>
    <undo index="65535" exp="area" ref3D="1" dr="$A$1:$BW$186" dn="Z_B54EAF79_9AE3_405E_8904_DC2B8F7A3D1F_.wvu.FilterData" sId="2"/>
    <undo index="65535" exp="area" ref3D="1" dr="$A$1:$BW$186" dn="Z_9E1AF9C5_7523_4018_94CC_68120299FD5E_.wvu.FilterData" sId="2"/>
    <undo index="65535" exp="area" ref3D="1" dr="$A$1:$BW$186" dn="Z_84B6601C_494C_4B8C_8A18_32BF39A4BAB9_.wvu.FilterData" sId="2"/>
    <undo index="65535" exp="area" ref3D="1" dr="$A$1:$BW$186" dn="Z_8BC85080_E9E4_4C4F_A87C_66C5B69F0AB3_.wvu.FilterData" sId="2"/>
    <undo index="65535" exp="area" ref3D="1" dr="$A$1:$BW$186" dn="Z_96AA1C6C_9C0B_4D32_B20F_7AD639330690_.wvu.FilterData" sId="2"/>
    <undo index="65535" exp="area" ref3D="1" dr="$A$1:$BW$186" dn="Z_8A152B63_ED7E_405D_A50B_C1D668B7C471_.wvu.FilterData" sId="2"/>
    <undo index="65535" exp="area" ref3D="1" dr="$A$1:$BW$186" dn="Z_86680E72_FC77_45EF_9FFF_2A77157FA8B6_.wvu.FilterData" sId="2"/>
    <undo index="65535" exp="area" ref3D="1" dr="$A$1:$BW$186" dn="Z_8DE3EABB_0E9D_41EA_8232_A271335B70CD_.wvu.FilterData" sId="2"/>
    <undo index="65535" exp="area" ref3D="1" dr="$A$1:$BW$186" dn="Z_8D6B43F0_C7E3_4081_96D2_8B609D37DAAB_.wvu.FilterData" sId="2"/>
    <undo index="65535" exp="area" ref3D="1" dr="$A$1:$BW$186" dn="Z_8CA720A9_FC92_4EB9_91CC_E90FE3E70EA6_.wvu.FilterData" sId="2"/>
    <undo index="65535" exp="area" ref3D="1" dr="$B$1:$O$1048576" dn="Z_815BE6D6_07F9_4CBF_B8FD_89E61A8B16EF_.wvu.Cols" sId="2"/>
    <undo index="65535" exp="area" ref3D="1" dr="$A$1:$BT$163" dn="Z_784C2034_CF2B_4761_861E_AC6FFC5151CE_.wvu.FilterData" sId="2"/>
    <undo index="65535" exp="area" ref3D="1" dr="$A$1:$BW$186" dn="Z_812B22C6_47B4_4E69_B761_78555FEB9C19_.wvu.FilterData" sId="2"/>
    <undo index="65535" exp="area" ref3D="1" dr="$A$1:$BW$186" dn="Z_6F7B7A9F_7F6E_4FC5_BE44_B80147D67BB7_.wvu.FilterData" sId="2"/>
    <undo index="65535" exp="area" ref3D="1" dr="$F$1:$F$1048576" dn="Z_781C4B64_7C8D_415F_9AB6_576FAA0890C7_.wvu.Cols" sId="2"/>
    <undo index="65535" exp="area" ref3D="1" dr="$A$1:$BW$186" dn="Z_674EC46E_6807_4283_A3B1_E74DD4CBCC80_.wvu.FilterData" sId="2"/>
    <undo index="65535" exp="area" ref3D="1" dr="$A$1:$BT$163" dn="Z_6F39DC8C_CFAF_4903_A623_34F8D498ADC0_.wvu.FilterData" sId="2"/>
    <undo index="65535" exp="area" ref3D="1" dr="$A$1:$BW$186" dn="Z_814CBB97_E2E7_4E55_8983_BB135E83F82A_.wvu.FilterData" sId="2"/>
    <undo index="65535" exp="area" ref3D="1" dr="$A$1:$BW$186" dn="Z_815BE6D6_07F9_4CBF_B8FD_89E61A8B16EF_.wvu.FilterData" sId="2"/>
    <undo index="65535" exp="area" ref3D="1" dr="$A$1:$BW$186" dn="Z_781C4B64_7C8D_415F_9AB6_576FAA0890C7_.wvu.FilterData" sId="2"/>
    <undo index="65535" exp="area" ref3D="1" dr="$A$1:$BT$163" dn="Z_576E8EB8_231A_4B9C_8553_A1D26E68DBF4_.wvu.FilterData" sId="2"/>
    <undo index="65535" exp="area" ref3D="1" dr="$A$1:$BW$186" dn="Z_650F9B20_6D41_44B5_B7FE_B717366810E2_.wvu.FilterData" sId="2"/>
    <undo index="65535" exp="area" ref3D="1" dr="$A$1:$BW$186" dn="Z_64A60B51_B78D_478B_A690_AB565476B1E2_.wvu.FilterData" sId="2"/>
    <undo index="65535" exp="area" ref3D="1" dr="$A$1:$BW$186" dn="Z_5C50C604_8817_449F_8F3F_E8AD328EA193_.wvu.FilterData" sId="2"/>
    <undo index="65535" exp="area" ref3D="1" dr="$A$1:$BW$186" dn="Z_55F024CD_A7F9_4381_9942_5ED21204AFB7_.wvu.FilterData" sId="2"/>
    <undo index="65535" exp="area" ref3D="1" dr="$A$1:$BW$186" dn="Z_548836E9_BAE3_4C1D_9753_5BA7F14C972B_.wvu.FilterData" sId="2"/>
    <undo index="65535" exp="area" ref3D="1" dr="$A$1:$BW$186" dn="Z_5F8EC55F_6BE6_42EB_BDA6_7DA9ACE0C263_.wvu.FilterData" sId="2"/>
    <undo index="65535" exp="area" ref3D="1" dr="$A$100:$XFD$102" dn="Z_55F024CD_A7F9_4381_9942_5ED21204AFB7_.wvu.Rows" sId="2"/>
    <undo index="65535" exp="area" ref3D="1" dr="$A$1:$BW$186" dn="_FilterDatabase" sId="2"/>
    <undo index="65535" exp="area" ref3D="1" dr="$A$1:$BW$186" dn="Z_041136D2_2130_4255_B443_15B49F564E84_.wvu.FilterData" sId="2"/>
    <rfmt sheetId="2" xfDxf="1" sqref="A1:XFD1" start="0" length="0"/>
    <rcc rId="0" sId="2" dxf="1">
      <nc r="A1" t="inlineStr">
        <is>
          <t xml:space="preserve">TERR. Short - RS. 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B8-D8</f>
      </nc>
      <ndxf>
        <font>
          <b/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499984740745262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Terr. % Trend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5" tint="-0.499984740745262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F1" t="inlineStr">
        <is>
          <t>Terrestrial Split Aug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13">
      <nc r="G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H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I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J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K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 numFmtId="13">
      <nc r="L1">
        <v>0.13445378151260504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M1">
        <v>0.19607843137254902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N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O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P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Q1">
        <v>0.82857142857142863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R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S1">
        <v>0.25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T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U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V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W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 numFmtId="13">
      <nc r="X1">
        <v>0.1538600778350982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Y1">
        <v>0.1538600778350982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Z1">
        <v>0.1538600778350982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A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B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C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D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E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F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G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H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I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J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K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L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M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N1">
        <v>0.19940179461615154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O1">
        <v>0.19940179461615154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P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Q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R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S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AT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>
      <nc r="AU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V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W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X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Y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Z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A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B1">
        <v>0.25714285714285712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C1">
        <v>0.26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D1">
        <v>0.26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E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BF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 numFmtId="14">
      <nc r="BG1">
        <v>0.15384615384615385</v>
      </nc>
      <ndxf>
        <font>
          <sz val="10"/>
          <color theme="0"/>
          <name val="Aparajita"/>
          <family val="2"/>
          <scheme val="none"/>
        </font>
        <numFmt numFmtId="165" formatCode="0.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H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I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J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K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L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M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N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O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P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Q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</border>
      </ndxf>
    </rcc>
    <rcc rId="0" sId="2" dxf="1" numFmtId="13">
      <nc r="BR1">
        <v>0.10553654635699648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1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bottom style="medium">
            <color indexed="64"/>
          </bottom>
        </border>
      </ndxf>
    </rcc>
    <rcc rId="0" sId="2" dxf="1">
      <nc r="BS1">
        <f>BS103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1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bottom style="medium">
            <color indexed="64"/>
          </bottom>
        </border>
      </ndxf>
    </rcc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12" sId="2" ref="A1:XFD1" action="deleteRow">
    <undo index="65535" exp="area" ref3D="1" dr="$A$1:$BW$185" dn="Z_4F6B0010_E9C4_4AC7_B012_D7C3236BA3BD_.wvu.FilterData" sId="2"/>
    <undo index="65535" exp="area" ref3D="1" dr="$F$1:$O$1048576" dn="Z_4F6B0010_E9C4_4AC7_B012_D7C3236BA3BD_.wvu.Cols" sId="2"/>
    <undo index="65535" exp="area" ref3D="1" dr="$A$1:$BW$185" dn="Z_3F9D0D8E_0280_4E1B_887E_343DC67AEF81_.wvu.FilterData" sId="2"/>
    <undo index="65535" exp="area" ref3D="1" dr="$A$1:$BW$185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85" dn="Z_4BE51A18_B0A0_401D_9A09_F692E0ECB09B_.wvu.FilterData" sId="2"/>
    <undo index="65535" exp="area" ref3D="1" dr="$A$1:$BW$185" dn="Z_4BD5850D_B4C1_4FE6_AD12_AE545D24D33E_.wvu.FilterData" sId="2"/>
    <undo index="65535" exp="area" ref3D="1" dr="$A$1:$BW$185" dn="Z_47017308_DD16_4B6B_A416_7C23F4163BFC_.wvu.FilterData" sId="2"/>
    <undo index="65535" exp="area" ref3D="1" dr="$A$1:$BW$185" dn="Z_4C44266F_1657_42B1_9F9F_211C03048443_.wvu.FilterData" sId="2"/>
    <undo index="65535" exp="area" ref3D="1" dr="$A$1:$BW$185" dn="Z_4C072D60_E856_4D03_8778_D056B82F8B94_.wvu.FilterData" sId="2"/>
    <undo index="65535" exp="area" ref3D="1" dr="$F$1:$O$1048576" dn="Z_10CC6A42_76CA_4CE7_9AB7_75E8EE03DD52_.wvu.Cols" sId="2"/>
    <undo index="65535" exp="area" ref3D="1" dr="$A$1:$BW$185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85" dn="Z_10CC6A42_76CA_4CE7_9AB7_75E8EE03DD52_.wvu.FilterData" sId="2"/>
    <undo index="65535" exp="area" ref3D="1" dr="$F$1:$F$1048576" dn="Z_333A1E19_F4F4_47F6_AD2B_2BE477C76F83_.wvu.Cols" sId="2"/>
    <undo index="65535" exp="area" ref3D="1" dr="$A$1:$BW$185" dn="Z_3288564A_BFCE_41BC_96A5_F5D0AAF87967_.wvu.FilterData" sId="2"/>
    <undo index="65535" exp="area" ref3D="1" dr="$A$1:$BW$185" dn="Z_21645E57_F323_458B_8C78_7EF5EAB3241D_.wvu.FilterData" sId="2"/>
    <undo index="65535" exp="area" ref3D="1" dr="$G$1:$AF$1048576" dn="Z_08C80893_5081_4028_8574_8533972FAA81_.wvu.Cols" sId="2"/>
    <undo index="65535" exp="area" ref3D="1" dr="$A$1:$BT$162" dn="Z_2CF1BD94_9333_4EDC_B093_96781F7E2A66_.wvu.FilterData" sId="2"/>
    <undo index="65535" exp="area" ref3D="1" dr="$G$1:$O$1048576" dn="Z_3F9D0D8E_0280_4E1B_887E_343DC67AEF81_.wvu.Cols" sId="2"/>
    <undo index="65535" exp="area" ref3D="1" dr="$A$1:$BW$185" dn="Z_134653B9_C97C_4439_9743_F62EB2142553_.wvu.FilterData" sId="2"/>
    <undo index="65535" exp="area" ref3D="1" dr="$A$1:$BT$162" dn="Z_3C27053D_42BE_4733_9A9A_98C3EC4C1114_.wvu.FilterData" sId="2"/>
    <undo index="65535" exp="area" ref3D="1" dr="$A$1:$BW$185" dn="Z_33D12EA1_AACC_4603_8E15_8770011823CA_.wvu.FilterData" sId="2"/>
    <undo index="65535" exp="area" ref3D="1" dr="$A$1:$BT$162" dn="Z_333A1E19_F4F4_47F6_AD2B_2BE477C76F83_.wvu.FilterData" sId="2"/>
    <undo index="65535" exp="area" ref3D="1" dr="$A$1:$BT$162" dn="Z_2354D02C_E471_4A16_AD67_C5C2DCB0C8F0_.wvu.FilterData" sId="2"/>
    <undo index="65535" exp="area" ref3D="1" dr="$A$1:$BT$162" dn="Z_F3C706F4_7B38_4C28_9298_5B4CB7A6C527_.wvu.FilterData" sId="2"/>
    <undo index="65535" exp="area" ref3D="1" dr="$B$1:$AQ$1048576" dn="Z_DCC8505D_D30F_4E76_8C36_3038DACC80BC_.wvu.Cols" sId="2"/>
    <undo index="65535" exp="area" ref3D="1" dr="$A$1:$BW$185" dn="Z_EAC6CC38_A7AF_4744_8C91_BFF9B8DF99EB_.wvu.FilterData" sId="2"/>
    <undo index="65535" exp="area" ref3D="1" dr="$A$1:$BW$185" dn="Z_EF158714_875A_408E_A073_2BB190003FA1_.wvu.FilterData" sId="2"/>
    <undo index="65535" exp="area" ref3D="1" dr="$A$1:$BW$185" dn="Z_DCC8505D_D30F_4E76_8C36_3038DACC80BC_.wvu.FilterData" sId="2"/>
    <undo index="65535" exp="area" ref3D="1" dr="$A$1:$BW$185" dn="Z_E03ED48E_5836_47B1_8E5C_A35B520BF57D_.wvu.FilterData" sId="2"/>
    <undo index="65535" exp="area" ref3D="1" dr="$A$1:$BW$185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85" dn="Z_CFC70DAD_9272_4687_81F7_C81AC324E34E_.wvu.FilterData" sId="2"/>
    <undo index="65535" exp="area" ref3D="1" dr="$A$99:$XFD$101" dn="Z_DC3780FC_E03D_4CB0_9630_45647ED63C69_.wvu.Rows" sId="2"/>
    <undo index="65535" exp="area" ref3D="1" dr="$A$1:$BT$162" dn="Z_AF471218_71A9_41DF_AB12_A6B411E3A0B2_.wvu.FilterData" sId="2"/>
    <undo index="65535" exp="area" ref3D="1" dr="$A$1:$BW$185" dn="Z_AC823C34_08D3_4F48_9C7B_A99D9A5AE1CD_.wvu.FilterData" sId="2"/>
    <undo index="65535" exp="area" ref3D="1" dr="$A$1:$BW$185" dn="Z_B54EAF79_9AE3_405E_8904_DC2B8F7A3D1F_.wvu.FilterData" sId="2"/>
    <undo index="65535" exp="area" ref3D="1" dr="$A$1:$BW$185" dn="Z_9E1AF9C5_7523_4018_94CC_68120299FD5E_.wvu.FilterData" sId="2"/>
    <undo index="65535" exp="area" ref3D="1" dr="$A$1:$BW$185" dn="Z_84B6601C_494C_4B8C_8A18_32BF39A4BAB9_.wvu.FilterData" sId="2"/>
    <undo index="65535" exp="area" ref3D="1" dr="$A$1:$BW$185" dn="Z_8BC85080_E9E4_4C4F_A87C_66C5B69F0AB3_.wvu.FilterData" sId="2"/>
    <undo index="65535" exp="area" ref3D="1" dr="$A$1:$BW$185" dn="Z_96AA1C6C_9C0B_4D32_B20F_7AD639330690_.wvu.FilterData" sId="2"/>
    <undo index="65535" exp="area" ref3D="1" dr="$A$1:$BW$185" dn="Z_8A152B63_ED7E_405D_A50B_C1D668B7C471_.wvu.FilterData" sId="2"/>
    <undo index="65535" exp="area" ref3D="1" dr="$A$1:$BW$185" dn="Z_86680E72_FC77_45EF_9FFF_2A77157FA8B6_.wvu.FilterData" sId="2"/>
    <undo index="65535" exp="area" ref3D="1" dr="$A$1:$BW$185" dn="Z_8DE3EABB_0E9D_41EA_8232_A271335B70CD_.wvu.FilterData" sId="2"/>
    <undo index="65535" exp="area" ref3D="1" dr="$A$1:$BW$185" dn="Z_8D6B43F0_C7E3_4081_96D2_8B609D37DAAB_.wvu.FilterData" sId="2"/>
    <undo index="65535" exp="area" ref3D="1" dr="$A$1:$BW$185" dn="Z_8CA720A9_FC92_4EB9_91CC_E90FE3E70EA6_.wvu.FilterData" sId="2"/>
    <undo index="65535" exp="area" ref3D="1" dr="$B$1:$O$1048576" dn="Z_815BE6D6_07F9_4CBF_B8FD_89E61A8B16EF_.wvu.Cols" sId="2"/>
    <undo index="65535" exp="area" ref3D="1" dr="$A$1:$BT$162" dn="Z_784C2034_CF2B_4761_861E_AC6FFC5151CE_.wvu.FilterData" sId="2"/>
    <undo index="65535" exp="area" ref3D="1" dr="$A$1:$BW$185" dn="Z_812B22C6_47B4_4E69_B761_78555FEB9C19_.wvu.FilterData" sId="2"/>
    <undo index="65535" exp="area" ref3D="1" dr="$A$1:$BW$185" dn="Z_6F7B7A9F_7F6E_4FC5_BE44_B80147D67BB7_.wvu.FilterData" sId="2"/>
    <undo index="65535" exp="area" ref3D="1" dr="$F$1:$F$1048576" dn="Z_781C4B64_7C8D_415F_9AB6_576FAA0890C7_.wvu.Cols" sId="2"/>
    <undo index="65535" exp="area" ref3D="1" dr="$A$1:$BW$185" dn="Z_674EC46E_6807_4283_A3B1_E74DD4CBCC80_.wvu.FilterData" sId="2"/>
    <undo index="65535" exp="area" ref3D="1" dr="$A$1:$BT$162" dn="Z_6F39DC8C_CFAF_4903_A623_34F8D498ADC0_.wvu.FilterData" sId="2"/>
    <undo index="65535" exp="area" ref3D="1" dr="$A$1:$BW$185" dn="Z_814CBB97_E2E7_4E55_8983_BB135E83F82A_.wvu.FilterData" sId="2"/>
    <undo index="65535" exp="area" ref3D="1" dr="$A$1:$BW$185" dn="Z_815BE6D6_07F9_4CBF_B8FD_89E61A8B16EF_.wvu.FilterData" sId="2"/>
    <undo index="65535" exp="area" ref3D="1" dr="$A$1:$BW$185" dn="Z_781C4B64_7C8D_415F_9AB6_576FAA0890C7_.wvu.FilterData" sId="2"/>
    <undo index="65535" exp="area" ref3D="1" dr="$A$1:$BT$162" dn="Z_576E8EB8_231A_4B9C_8553_A1D26E68DBF4_.wvu.FilterData" sId="2"/>
    <undo index="65535" exp="area" ref3D="1" dr="$A$1:$BW$185" dn="Z_650F9B20_6D41_44B5_B7FE_B717366810E2_.wvu.FilterData" sId="2"/>
    <undo index="65535" exp="area" ref3D="1" dr="$A$1:$BW$185" dn="Z_64A60B51_B78D_478B_A690_AB565476B1E2_.wvu.FilterData" sId="2"/>
    <undo index="65535" exp="area" ref3D="1" dr="$A$1:$BW$185" dn="Z_5C50C604_8817_449F_8F3F_E8AD328EA193_.wvu.FilterData" sId="2"/>
    <undo index="65535" exp="area" ref3D="1" dr="$A$1:$BW$185" dn="Z_55F024CD_A7F9_4381_9942_5ED21204AFB7_.wvu.FilterData" sId="2"/>
    <undo index="65535" exp="area" ref3D="1" dr="$A$1:$BW$185" dn="Z_548836E9_BAE3_4C1D_9753_5BA7F14C972B_.wvu.FilterData" sId="2"/>
    <undo index="65535" exp="area" ref3D="1" dr="$A$1:$BW$185" dn="Z_5F8EC55F_6BE6_42EB_BDA6_7DA9ACE0C263_.wvu.FilterData" sId="2"/>
    <undo index="65535" exp="area" ref3D="1" dr="$A$99:$XFD$101" dn="Z_55F024CD_A7F9_4381_9942_5ED21204AFB7_.wvu.Rows" sId="2"/>
    <undo index="65535" exp="area" ref3D="1" dr="$A$1:$BW$185" dn="_FilterDatabase" sId="2"/>
    <undo index="65535" exp="area" ref3D="1" dr="$A$1:$BW$185" dn="Z_041136D2_2130_4255_B443_15B49F564E84_.wvu.FilterData" sId="2"/>
    <rfmt sheetId="2" xfDxf="1" sqref="A1:XFD1" start="0" length="0"/>
    <rfmt sheetId="2" sqref="A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C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D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E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F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bottom style="thin">
            <color indexed="64"/>
          </bottom>
        </border>
      </dxf>
    </rfmt>
    <rcc rId="0" sId="2" dxf="1">
      <nc r="G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H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I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J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K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L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M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N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4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O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0070C0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P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Q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R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S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T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U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V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W1" t="inlineStr">
        <is>
          <t>WATER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X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A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B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C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D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E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F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G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H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I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J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K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L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M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N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O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P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Q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R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S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T1" start="0" length="0">
      <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>
      <nc r="AU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V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W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X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Y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Z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A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B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C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D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E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F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G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H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I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J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K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L1" t="inlineStr">
        <is>
          <t>HHC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M1" t="inlineStr">
        <is>
          <t>HHC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N1" t="inlineStr">
        <is>
          <t>HHC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O1" t="inlineStr">
        <is>
          <t>DEOS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P1" t="inlineStr">
        <is>
          <t>ORAL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Q1" t="inlineStr">
        <is>
          <t>SKIN CLEANSING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top style="medium">
            <color indexed="64"/>
          </top>
          <bottom style="thin">
            <color indexed="64"/>
          </bottom>
        </border>
      </ndxf>
    </rcc>
    <rfmt sheetId="2" sqref="BR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1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bottom style="medium">
            <color indexed="64"/>
          </bottom>
        </border>
      </dxf>
    </rfmt>
    <rfmt sheetId="2" sqref="BS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1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bottom style="medium">
            <color indexed="64"/>
          </bottom>
        </border>
      </dxf>
    </rfmt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dn rId="0" localSheetId="2" customView="1" name="Z_F44970AB_D43C_40C2_9446_428EFB445E45_.wvu.FilterData" hidden="1" oldHidden="1">
    <formula>'Feb 2019'!$A$1:$BW$184</formula>
  </rdn>
  <rdn rId="0" localSheetId="3" customView="1" name="Z_F44970AB_D43C_40C2_9446_428EFB445E45_.wvu.FilterData" hidden="1" oldHidden="1">
    <formula>'W-O Gst.'!$A$10:$BL$111</formula>
  </rdn>
  <rdn rId="0" localSheetId="6" customView="1" name="Z_F44970AB_D43C_40C2_9446_428EFB445E45_.wvu.Cols" hidden="1" oldHidden="1">
    <formula>'Planning CPRP'!$A:$E</formula>
  </rdn>
  <rdn rId="0" localSheetId="6" customView="1" name="Z_F44970AB_D43C_40C2_9446_428EFB445E45_.wvu.FilterData" hidden="1" oldHidden="1">
    <formula>'Planning CPRP'!$A$1:$BI$193</formula>
  </rdn>
  <rdn rId="0" localSheetId="7" customView="1" name="Z_F44970AB_D43C_40C2_9446_428EFB445E45_.wvu.Cols" hidden="1" oldHidden="1">
    <formula>'Planning Ngrps'!$D:$F</formula>
  </rdn>
  <rdn rId="0" localSheetId="7" customView="1" name="Z_F44970AB_D43C_40C2_9446_428EFB445E45_.wvu.FilterData" hidden="1" oldHidden="1">
    <formula>'Planning Ngrps'!$A$1:$BI$192</formula>
  </rdn>
  <rdn rId="0" localSheetId="8" customView="1" name="Z_F44970AB_D43C_40C2_9446_428EFB445E45_.wvu.FilterData" hidden="1" oldHidden="1">
    <formula>'Buying nGRPs'!$A$1:$BG$191</formula>
  </rdn>
  <rdn rId="0" localSheetId="9" customView="1" name="Z_F44970AB_D43C_40C2_9446_428EFB445E45_.wvu.Cols" hidden="1" oldHidden="1">
    <formula>Summary!$B:$F</formula>
  </rdn>
  <rdn rId="0" localSheetId="9" customView="1" name="Z_F44970AB_D43C_40C2_9446_428EFB445E45_.wvu.FilterData" hidden="1" oldHidden="1">
    <formula>Summary!$A$4:$F$103</formula>
  </rdn>
  <rcv guid="{F44970AB-D43C-40C2-9446-428EFB445E45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22" sId="2" ref="BX1:BX1048576" action="deleteCol">
    <undo index="65535" exp="ref" v="1" dr="BX8" r="CD8" sId="2"/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>
      <nc r="BX3">
        <v>1.1599999999999999</v>
      </nc>
    </rcc>
    <rcc rId="0" sId="2">
      <nc r="BX4">
        <v>1.1599999999999999</v>
      </nc>
    </rcc>
    <rcc rId="0" sId="2">
      <nc r="BX5">
        <v>1.1599999999999999</v>
      </nc>
    </rcc>
    <rcc rId="0" sId="2">
      <nc r="BX8">
        <v>1.1299999999999999</v>
      </nc>
    </rcc>
    <rcc rId="0" sId="2">
      <nc r="BX9">
        <v>1.1299999999999999</v>
      </nc>
    </rcc>
    <rcc rId="0" sId="2">
      <nc r="BX10">
        <v>1.1299999999999999</v>
      </nc>
    </rcc>
    <rcc rId="0" sId="2">
      <nc r="BX11">
        <v>1.1299999999999999</v>
      </nc>
    </rcc>
    <rcc rId="0" sId="2">
      <nc r="BX12">
        <v>1.1299999999999999</v>
      </nc>
    </rcc>
    <rcc rId="0" sId="2">
      <nc r="BX13">
        <v>1.1299999999999999</v>
      </nc>
    </rcc>
    <rcc rId="0" sId="2">
      <nc r="BX14">
        <v>1.1299999999999999</v>
      </nc>
    </rcc>
    <rcc rId="0" sId="2">
      <nc r="BX15">
        <v>1.1599999999999999</v>
      </nc>
    </rcc>
    <rcc rId="0" sId="2">
      <nc r="BX16">
        <v>1.1599999999999999</v>
      </nc>
    </rcc>
    <rcc rId="0" sId="2">
      <nc r="BX17">
        <v>1.1299999999999999</v>
      </nc>
    </rcc>
    <rcc rId="0" sId="2">
      <nc r="BX18">
        <v>1.1599999999999999</v>
      </nc>
    </rcc>
    <rcc rId="0" sId="2">
      <nc r="BX19">
        <v>1.1299999999999999</v>
      </nc>
    </rcc>
    <rcc rId="0" sId="2">
      <nc r="BX22">
        <v>1.1299999999999999</v>
      </nc>
    </rcc>
    <rcc rId="0" sId="2">
      <nc r="BX25">
        <v>1.1299999999999999</v>
      </nc>
    </rcc>
    <rcc rId="0" sId="2">
      <nc r="BX26">
        <v>1.1599999999999999</v>
      </nc>
    </rcc>
    <rcc rId="0" sId="2">
      <nc r="BX27">
        <v>1.1599999999999999</v>
      </nc>
    </rcc>
    <rcc rId="0" sId="2">
      <nc r="BX28">
        <v>1.1599999999999999</v>
      </nc>
    </rcc>
    <rcc rId="0" sId="2">
      <nc r="BX29">
        <v>1.1599999999999999</v>
      </nc>
    </rcc>
    <rcc rId="0" sId="2">
      <nc r="BX30">
        <v>1.1599999999999999</v>
      </nc>
    </rcc>
    <rcc rId="0" sId="2">
      <nc r="BX32">
        <v>1.1299999999999999</v>
      </nc>
    </rcc>
    <rcc rId="0" sId="2">
      <nc r="BX35">
        <v>1.1299999999999999</v>
      </nc>
    </rcc>
    <rcc rId="0" sId="2">
      <nc r="BX36">
        <v>1.1599999999999999</v>
      </nc>
    </rcc>
    <rcc rId="0" sId="2">
      <nc r="BX37">
        <v>1.1599999999999999</v>
      </nc>
    </rcc>
    <rcc rId="0" sId="2">
      <nc r="BX38">
        <v>1.1299999999999999</v>
      </nc>
    </rcc>
    <rcc rId="0" sId="2">
      <nc r="BX39">
        <v>1.1599999999999999</v>
      </nc>
    </rcc>
    <rcc rId="0" sId="2">
      <nc r="BX40">
        <v>1.1299999999999999</v>
      </nc>
    </rcc>
    <rcc rId="0" sId="2">
      <nc r="BX41">
        <v>1.1599999999999999</v>
      </nc>
    </rcc>
    <rcc rId="0" sId="2">
      <nc r="BX42">
        <v>1.1299999999999999</v>
      </nc>
    </rcc>
    <rcc rId="0" sId="2">
      <nc r="BX43">
        <v>1.1299999999999999</v>
      </nc>
    </rcc>
    <rcc rId="0" sId="2">
      <nc r="BX44">
        <v>1.1299999999999999</v>
      </nc>
    </rcc>
    <rcc rId="0" sId="2">
      <nc r="BX45">
        <v>1.1599999999999999</v>
      </nc>
    </rcc>
    <rcc rId="0" sId="2">
      <nc r="BX46">
        <v>1.1299999999999999</v>
      </nc>
    </rcc>
    <rcc rId="0" sId="2">
      <nc r="BX47">
        <v>1.1599999999999999</v>
      </nc>
    </rcc>
    <rcc rId="0" sId="2">
      <nc r="BX52">
        <v>1.1599999999999999</v>
      </nc>
    </rcc>
    <rcc rId="0" sId="2">
      <nc r="BX53">
        <v>1.1599999999999999</v>
      </nc>
    </rcc>
    <rcc rId="0" sId="2">
      <nc r="BX54">
        <v>1.1299999999999999</v>
      </nc>
    </rcc>
    <rcc rId="0" sId="2">
      <nc r="BX55">
        <v>1.1599999999999999</v>
      </nc>
    </rcc>
    <rcc rId="0" sId="2">
      <nc r="BX56">
        <v>1.1299999999999999</v>
      </nc>
    </rcc>
    <rcc rId="0" sId="2">
      <nc r="BX57">
        <v>1.1599999999999999</v>
      </nc>
    </rcc>
    <rcc rId="0" sId="2">
      <nc r="BX60">
        <v>1.1299999999999999</v>
      </nc>
    </rcc>
    <rcc rId="0" sId="2">
      <nc r="BX62">
        <v>1.1299999999999999</v>
      </nc>
    </rcc>
    <rcc rId="0" sId="2">
      <nc r="BX63">
        <v>1.1299999999999999</v>
      </nc>
    </rcc>
    <rcc rId="0" sId="2">
      <nc r="BX64">
        <v>1.1299999999999999</v>
      </nc>
    </rcc>
    <rcc rId="0" sId="2">
      <nc r="BX67">
        <v>1.1299999999999999</v>
      </nc>
    </rcc>
    <rcc rId="0" sId="2">
      <nc r="BX68">
        <v>1.1599999999999999</v>
      </nc>
    </rcc>
    <rcc rId="0" sId="2">
      <nc r="BX69">
        <v>1.1299999999999999</v>
      </nc>
    </rcc>
    <rcc rId="0" sId="2">
      <nc r="BX70">
        <v>1.1299999999999999</v>
      </nc>
    </rcc>
    <rcc rId="0" sId="2">
      <nc r="BX71">
        <v>1.1299999999999999</v>
      </nc>
    </rcc>
    <rcc rId="0" sId="2">
      <nc r="BX72">
        <v>1.1299999999999999</v>
      </nc>
    </rcc>
    <rcc rId="0" sId="2">
      <nc r="BX74">
        <v>1.1599999999999999</v>
      </nc>
    </rcc>
    <rcc rId="0" sId="2">
      <nc r="BX75">
        <v>1.1299999999999999</v>
      </nc>
    </rcc>
    <rcc rId="0" sId="2">
      <nc r="BX77">
        <v>1.1599999999999999</v>
      </nc>
    </rcc>
    <rcc rId="0" sId="2">
      <nc r="BX81">
        <v>1.1299999999999999</v>
      </nc>
    </rcc>
    <rcc rId="0" sId="2">
      <nc r="BX82">
        <v>1.1299999999999999</v>
      </nc>
    </rcc>
    <rcc rId="0" sId="2">
      <nc r="BX85">
        <v>1.1299999999999999</v>
      </nc>
    </rcc>
    <rcc rId="0" sId="2">
      <nc r="BX89">
        <v>1.1299999999999999</v>
      </nc>
    </rcc>
    <rcc rId="0" sId="2">
      <nc r="BX92">
        <v>1.1299999999999999</v>
      </nc>
    </rcc>
    <rcc rId="0" sId="2">
      <nc r="BX95">
        <v>1.1299999999999999</v>
      </nc>
    </rcc>
    <rcc rId="0" sId="2">
      <nc r="BX96">
        <v>1.1299999999999999</v>
      </nc>
    </rcc>
  </rrc>
  <rrc rId="5223" sId="2" ref="BX1:BX1048576" action="deleteCol"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>
      <dxf>
        <numFmt numFmtId="164" formatCode="_(* #,##0_);_(* \(#,##0\);_(* &quot;-&quot;??_);_(@_)"/>
      </dxf>
    </rfmt>
  </rrc>
  <rrc rId="5224" sId="2" ref="BX1:BX1048576" action="deleteCol"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>
      <dxf>
        <numFmt numFmtId="169" formatCode="_(* #,##0.0_);_(* \(#,##0.0\);_(* &quot;-&quot;??_);_(@_)"/>
      </dxf>
    </rfmt>
    <rcc rId="0" sId="2">
      <nc r="BX3">
        <f>#REF!/1000000</f>
      </nc>
    </rcc>
    <rcc rId="0" sId="2">
      <nc r="BX4">
        <f>#REF!/1000000</f>
      </nc>
    </rcc>
    <rcc rId="0" sId="2">
      <nc r="BX5">
        <f>#REF!/1000000</f>
      </nc>
    </rcc>
    <rcc rId="0" sId="2">
      <nc r="BX8">
        <f>#REF!/1000000</f>
      </nc>
    </rcc>
    <rcc rId="0" sId="2">
      <nc r="BX9">
        <f>#REF!/1000000</f>
      </nc>
    </rcc>
    <rcc rId="0" sId="2">
      <nc r="BX10">
        <f>#REF!/1000000</f>
      </nc>
    </rcc>
    <rcc rId="0" sId="2">
      <nc r="BX11">
        <f>#REF!/1000000</f>
      </nc>
    </rcc>
    <rcc rId="0" sId="2">
      <nc r="BX12">
        <f>#REF!/1000000</f>
      </nc>
    </rcc>
    <rcc rId="0" sId="2">
      <nc r="BX13">
        <f>#REF!/1000000</f>
      </nc>
    </rcc>
    <rcc rId="0" sId="2">
      <nc r="BX14">
        <f>#REF!/1000000</f>
      </nc>
    </rcc>
    <rcc rId="0" sId="2">
      <nc r="BX15">
        <f>#REF!/1000000</f>
      </nc>
    </rcc>
    <rcc rId="0" sId="2">
      <nc r="BX16">
        <f>#REF!/1000000</f>
      </nc>
    </rcc>
    <rcc rId="0" sId="2">
      <nc r="BX17">
        <f>#REF!/1000000</f>
      </nc>
    </rcc>
    <rcc rId="0" sId="2">
      <nc r="BX18">
        <f>#REF!/1000000</f>
      </nc>
    </rcc>
    <rcc rId="0" sId="2">
      <nc r="BX19">
        <f>#REF!/1000000</f>
      </nc>
    </rcc>
    <rcc rId="0" sId="2">
      <nc r="BX22">
        <f>#REF!/1000000</f>
      </nc>
    </rcc>
    <rcc rId="0" sId="2">
      <nc r="BX25">
        <f>#REF!/1000000</f>
      </nc>
    </rcc>
    <rcc rId="0" sId="2">
      <nc r="BX26">
        <f>#REF!/1000000</f>
      </nc>
    </rcc>
    <rcc rId="0" sId="2">
      <nc r="BX27">
        <f>#REF!/1000000</f>
      </nc>
    </rcc>
    <rcc rId="0" sId="2">
      <nc r="BX28">
        <f>#REF!/1000000</f>
      </nc>
    </rcc>
    <rcc rId="0" sId="2">
      <nc r="BX29">
        <f>#REF!/1000000</f>
      </nc>
    </rcc>
    <rcc rId="0" sId="2">
      <nc r="BX30">
        <f>#REF!/1000000</f>
      </nc>
    </rcc>
    <rcc rId="0" sId="2">
      <nc r="BX31">
        <f>#REF!/1000000</f>
      </nc>
    </rcc>
    <rcc rId="0" sId="2">
      <nc r="BX32">
        <f>#REF!/1000000</f>
      </nc>
    </rcc>
    <rcc rId="0" sId="2">
      <nc r="BX35">
        <f>#REF!/1000000</f>
      </nc>
    </rcc>
    <rcc rId="0" sId="2">
      <nc r="BX36">
        <f>#REF!/1000000</f>
      </nc>
    </rcc>
    <rcc rId="0" sId="2">
      <nc r="BX37">
        <f>#REF!/1000000</f>
      </nc>
    </rcc>
    <rcc rId="0" sId="2">
      <nc r="BX38">
        <f>#REF!/1000000</f>
      </nc>
    </rcc>
    <rcc rId="0" sId="2">
      <nc r="BX39">
        <f>#REF!/1000000</f>
      </nc>
    </rcc>
    <rcc rId="0" sId="2">
      <nc r="BX40">
        <f>#REF!/1000000</f>
      </nc>
    </rcc>
    <rcc rId="0" sId="2">
      <nc r="BX41">
        <f>#REF!/1000000</f>
      </nc>
    </rcc>
    <rcc rId="0" sId="2">
      <nc r="BX42">
        <f>#REF!/1000000</f>
      </nc>
    </rcc>
    <rcc rId="0" sId="2">
      <nc r="BX43">
        <f>#REF!/1000000</f>
      </nc>
    </rcc>
    <rcc rId="0" sId="2">
      <nc r="BX44">
        <f>#REF!/1000000</f>
      </nc>
    </rcc>
    <rcc rId="0" sId="2">
      <nc r="BX45">
        <f>#REF!/1000000</f>
      </nc>
    </rcc>
    <rcc rId="0" sId="2">
      <nc r="BX46">
        <f>#REF!/1000000</f>
      </nc>
    </rcc>
    <rcc rId="0" sId="2">
      <nc r="BX47">
        <f>#REF!/1000000</f>
      </nc>
    </rcc>
    <rcc rId="0" sId="2">
      <nc r="BX48">
        <f>#REF!/1000000</f>
      </nc>
    </rcc>
    <rcc rId="0" sId="2">
      <nc r="BX49">
        <f>#REF!/1000000</f>
      </nc>
    </rcc>
    <rcc rId="0" sId="2">
      <nc r="BX50">
        <f>#REF!/1000000</f>
      </nc>
    </rcc>
    <rcc rId="0" sId="2">
      <nc r="BX52">
        <f>#REF!/1000000</f>
      </nc>
    </rcc>
    <rcc rId="0" sId="2">
      <nc r="BX53">
        <f>#REF!/1000000</f>
      </nc>
    </rcc>
    <rcc rId="0" sId="2">
      <nc r="BX54">
        <f>#REF!/1000000</f>
      </nc>
    </rcc>
    <rcc rId="0" sId="2" dxf="1">
      <nc r="BX55">
        <f>#REF!/1000000</f>
      </nc>
      <ndxf>
        <font>
          <b/>
          <sz val="11"/>
          <color theme="1"/>
          <name val="Calibri"/>
          <family val="2"/>
          <scheme val="minor"/>
        </font>
      </ndxf>
    </rcc>
    <rfmt sheetId="2" sqref="BX56" start="0" length="0">
      <dxf>
        <font>
          <b/>
          <sz val="11"/>
          <color theme="1"/>
          <name val="Calibri"/>
          <family val="2"/>
          <scheme val="minor"/>
        </font>
      </dxf>
    </rfmt>
    <rcc rId="0" sId="2">
      <nc r="BX57">
        <f>#REF!/1000000</f>
      </nc>
    </rcc>
    <rcc rId="0" sId="2">
      <nc r="BX60">
        <f>#REF!/1000000</f>
      </nc>
    </rcc>
    <rcc rId="0" sId="2">
      <nc r="BX61">
        <f>#REF!/1000000</f>
      </nc>
    </rcc>
    <rcc rId="0" sId="2">
      <nc r="BX62">
        <f>#REF!/1000000</f>
      </nc>
    </rcc>
    <rcc rId="0" sId="2">
      <nc r="BX63">
        <f>#REF!/1000000</f>
      </nc>
    </rcc>
    <rcc rId="0" sId="2">
      <nc r="BX64">
        <f>#REF!/1000000</f>
      </nc>
    </rcc>
    <rcc rId="0" sId="2">
      <nc r="BX65">
        <f>#REF!/1000000</f>
      </nc>
    </rcc>
    <rcc rId="0" sId="2">
      <nc r="BX66">
        <f>#REF!/1000000</f>
      </nc>
    </rcc>
    <rcc rId="0" sId="2">
      <nc r="BX67">
        <f>#REF!/1000000</f>
      </nc>
    </rcc>
    <rcc rId="0" sId="2">
      <nc r="BX68">
        <f>#REF!/1000000</f>
      </nc>
    </rcc>
    <rcc rId="0" sId="2">
      <nc r="BX69">
        <f>#REF!/1000000</f>
      </nc>
    </rcc>
    <rcc rId="0" sId="2">
      <nc r="BX70">
        <f>#REF!/1000000</f>
      </nc>
    </rcc>
    <rcc rId="0" sId="2">
      <nc r="BX71">
        <f>#REF!/1000000</f>
      </nc>
    </rcc>
    <rcc rId="0" sId="2">
      <nc r="BX72">
        <f>#REF!/1000000</f>
      </nc>
    </rcc>
    <rcc rId="0" sId="2">
      <nc r="BX73">
        <f>#REF!/1000000</f>
      </nc>
    </rcc>
    <rcc rId="0" sId="2">
      <nc r="BX74">
        <f>#REF!/1000000</f>
      </nc>
    </rcc>
    <rcc rId="0" sId="2">
      <nc r="BX75">
        <f>#REF!/1000000</f>
      </nc>
    </rcc>
    <rcc rId="0" sId="2">
      <nc r="BX77">
        <f>#REF!/1000000</f>
      </nc>
    </rcc>
    <rcc rId="0" sId="2">
      <nc r="BX81">
        <f>#REF!/1000000</f>
      </nc>
    </rcc>
    <rcc rId="0" sId="2">
      <nc r="BX82">
        <f>#REF!/1000000</f>
      </nc>
    </rcc>
    <rcc rId="0" sId="2">
      <nc r="BX85">
        <f>#REF!/1000000</f>
      </nc>
    </rcc>
    <rcc rId="0" sId="2">
      <nc r="BX89">
        <f>#REF!/1000000</f>
      </nc>
    </rcc>
    <rcc rId="0" sId="2">
      <nc r="BX92">
        <f>#REF!/1000000</f>
      </nc>
    </rcc>
    <rcc rId="0" sId="2">
      <nc r="BX95">
        <f>#REF!/1000000</f>
      </nc>
    </rcc>
    <rcc rId="0" sId="2">
      <nc r="BX96">
        <f>#REF!/1000000</f>
      </nc>
    </rcc>
  </rrc>
  <rrc rId="5225" sId="2" ref="BX1:BX1048576" action="deleteCol">
    <undo index="65535" exp="ref" v="1" dr="BX8" r="BZ8" sId="2"/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>
      <nc r="BX8">
        <v>1.1499999999999999</v>
      </nc>
    </rcc>
  </rrc>
  <rrc rId="5226" sId="2" ref="BX1:BX1048576" action="deleteCol">
    <undo index="0" exp="ref" v="1" dr="BX8" r="BZ8" sId="2"/>
    <undo index="0" exp="ref" v="1" dr="BX8" r="BY8" sId="2"/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>
      <nc r="BX8">
        <v>10000000</v>
      </nc>
    </rcc>
  </rrc>
  <rrc rId="5227" sId="2" ref="BX1:BX1048576" action="deleteCol">
    <undo index="0" exp="ref" v="1" dr="BX8" r="BZ8" sId="2"/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 dxf="1">
      <nc r="BX8">
        <f>#REF!/#REF!</f>
      </nc>
      <ndxf>
        <numFmt numFmtId="164" formatCode="_(* #,##0_);_(* \(#,##0\);_(* &quot;-&quot;??_);_(@_)"/>
      </ndxf>
    </rcc>
  </rrc>
  <rrc rId="5228" sId="2" ref="BX1:BX1048576" action="deleteCol">
    <undo index="65535" exp="ref" v="1" dr="BX8" r="BY8" sId="2"/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 dxf="1">
      <nc r="BX8">
        <f>#REF!/#REF!</f>
      </nc>
      <ndxf>
        <numFmt numFmtId="164" formatCode="_(* #,##0_);_(* \(#,##0\);_(* &quot;-&quot;??_);_(@_)"/>
      </ndxf>
    </rcc>
  </rrc>
  <rrc rId="5229" sId="2" ref="BX1:BX1048576" action="deleteCol"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 dxf="1">
      <nc r="BX8">
        <f>#REF!-#REF!</f>
      </nc>
      <ndxf>
        <numFmt numFmtId="164" formatCode="_(* #,##0_);_(* \(#,##0\);_(* &quot;-&quot;??_);_(@_)"/>
      </ndxf>
    </rcc>
  </rrc>
  <rcc rId="5230" sId="2">
    <oc r="AM1" t="inlineStr">
      <is>
        <t>Knorr Noodles -Core</t>
      </is>
    </oc>
    <nc r="AM1" t="inlineStr">
      <is>
        <t>Knorr Noodles - Core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31" sId="2" ref="Q1:Q1048576" action="insertCol">
    <undo index="65535" exp="area" ref3D="1" dr="$A$98:$XFD$100" dn="Z_DC3780FC_E03D_4CB0_9630_45647ED63C69_.wvu.Rows" sId="2"/>
    <undo index="65535" exp="area" ref3D="1" dr="$B$1:$AQ$1048576" dn="Z_DCC8505D_D30F_4E76_8C36_3038DACC80BC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G$1:$AF$1048576" dn="Z_08C80893_5081_4028_8574_8533972FAA81_.wvu.Cols" sId="2"/>
    <undo index="65535" exp="area" ref3D="1" dr="$A$98:$XFD$100" dn="Z_55F024CD_A7F9_4381_9942_5ED21204AFB7_.wvu.Rows" sId="2"/>
    <undo index="65535" exp="area" ref3D="1" dr="$BO$1:$BQ$1048576" dn="Z_46AB56D5_CE66_4F5F_B4E5_213E35ACB9B0_.wvu.Cols" sId="2"/>
  </rrc>
  <rcc rId="5232" sId="2">
    <nc r="Q1" t="inlineStr">
      <is>
        <t>Lux - Price off</t>
      </is>
    </nc>
  </rcc>
  <rcc rId="5233" sId="2" xfDxf="1" dxf="1" numFmtId="34">
    <nc r="Q3">
      <v>845000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34" sId="2" numFmtId="34">
    <nc r="R3">
      <v>1455000</v>
    </nc>
  </rcc>
  <rcc rId="5235" sId="2" xfDxf="1" dxf="1" numFmtId="34">
    <nc r="R3">
      <v>1455000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36" sId="2" xfDxf="1" dxf="1" numFmtId="34">
    <nc r="Q8">
      <v>1140000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37" sId="2" numFmtId="34">
    <nc r="R8">
      <v>1960000</v>
    </nc>
  </rcc>
  <rcc rId="5238" sId="2" xfDxf="1" dxf="1" numFmtId="34">
    <nc r="R8">
      <v>1960000</v>
    </nc>
    <ndxf>
      <font>
        <name val="Aparajita"/>
        <scheme val="none"/>
      </font>
      <numFmt numFmtId="164" formatCode="_(* #,##0_);_(* \(#,##0\);_(* &quot;-&quot;??_);_(@_)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39" sId="2" xfDxf="1" dxf="1" numFmtId="34">
    <nc r="Q9">
      <v>295000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40" sId="2" odxf="1" dxf="1" numFmtId="34">
    <nc r="T3">
      <v>845000</v>
    </nc>
    <odxf>
      <font>
        <sz val="11"/>
        <color theme="1"/>
        <name val="Calibri"/>
        <family val="2"/>
        <scheme val="minor"/>
      </font>
      <numFmt numFmtId="3" formatCode="#,##0"/>
      <alignment vertical="top"/>
    </odxf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vertical="center"/>
    </ndxf>
  </rcc>
  <rcc rId="5241" sId="2" numFmtId="34">
    <nc r="T8">
      <v>1140000</v>
    </nc>
  </rcc>
  <rcc rId="5242" sId="2" numFmtId="34">
    <nc r="T9">
      <v>295000</v>
    </nc>
  </rcc>
  <rcc rId="5243" sId="2" numFmtId="4">
    <oc r="U8">
      <v>2500000</v>
    </oc>
    <nc r="U8">
      <v>1960000</v>
    </nc>
  </rcc>
  <rcc rId="5244" sId="2" numFmtId="4">
    <oc r="U3">
      <v>2300000</v>
    </oc>
    <nc r="U3">
      <v>1455000</v>
    </nc>
  </rcc>
  <rcc rId="5245" sId="2" numFmtId="4">
    <nc r="U9">
      <v>505000</v>
    </nc>
  </rcc>
  <rcc rId="5246" sId="2" xfDxf="1" dxf="1" numFmtId="4">
    <oc r="U9">
      <v>800000</v>
    </oc>
    <nc r="U9">
      <v>505000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47" sId="2" numFmtId="34">
    <nc r="Q9">
      <v>246000</v>
    </nc>
  </rcc>
  <rcc rId="5248" sId="2" xfDxf="1" dxf="1" numFmtId="34">
    <nc r="Q9">
      <v>246000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49" sId="2" numFmtId="34">
    <nc r="R9">
      <v>854000</v>
    </nc>
  </rcc>
  <rcc rId="5250" sId="2" xfDxf="1" dxf="1" numFmtId="34">
    <oc r="R9">
      <v>1100000</v>
    </oc>
    <nc r="R9">
      <v>854000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51" sId="2" numFmtId="34">
    <nc r="Q3">
      <v>537000</v>
    </nc>
  </rcc>
  <rcc rId="5252" sId="2" xfDxf="1" dxf="1" numFmtId="34">
    <nc r="Q3">
      <v>537000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53" sId="2" numFmtId="34">
    <nc r="R3">
      <v>1863000</v>
    </nc>
  </rcc>
  <rcc rId="5254" sId="2" xfDxf="1" dxf="1" numFmtId="34">
    <oc r="R3">
      <v>2400000</v>
    </oc>
    <nc r="R3">
      <v>1863000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55" sId="2">
    <nc r="Q6">
      <f>SUM(Q3:Q5)</f>
    </nc>
  </rcc>
  <rcc rId="5256" sId="2">
    <nc r="Q7">
      <f>Q23/#REF!</f>
    </nc>
  </rcc>
  <rcc rId="5257" sId="2">
    <nc r="P23">
      <f>SUM(P8:P22)</f>
    </nc>
  </rcc>
  <rcc rId="5258" sId="2">
    <nc r="Q23">
      <f>SUM(Q8:Q22)</f>
    </nc>
  </rcc>
  <rcc rId="5259" sId="2">
    <nc r="Q2">
      <f>Q6/#REF!</f>
    </nc>
  </rcc>
  <rcc rId="5260" sId="2" numFmtId="34">
    <nc r="Q8">
      <v>784000</v>
    </nc>
  </rcc>
  <rcc rId="5261" sId="2" xfDxf="1" dxf="1" numFmtId="34">
    <nc r="Q8">
      <v>784000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62" sId="2" numFmtId="34">
    <nc r="R8">
      <v>2716000</v>
    </nc>
  </rcc>
  <rcc rId="5263" sId="2" xfDxf="1" dxf="1" numFmtId="34">
    <oc r="R8">
      <v>2952000</v>
    </oc>
    <nc r="R8">
      <v>2716000</v>
    </nc>
    <ndxf>
      <font>
        <name val="Aparajita"/>
        <scheme val="none"/>
      </font>
      <numFmt numFmtId="164" formatCode="_(* #,##0_);_(* \(#,##0\);_(* &quot;-&quot;??_);_(@_)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64" sId="2" xfDxf="1" dxf="1" numFmtId="34">
    <nc r="Q10">
      <v>552000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65" sId="2" numFmtId="34">
    <nc r="R10">
      <v>1913000</v>
    </nc>
  </rcc>
  <rcc rId="5266" sId="2" xfDxf="1" dxf="1" numFmtId="34">
    <oc r="R10">
      <v>2465000</v>
    </oc>
    <nc r="R10">
      <v>1913000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67" sId="2">
    <nc r="Q1" t="inlineStr">
      <is>
        <t>Lux - Price off - 7 sec</t>
      </is>
    </nc>
  </rcc>
  <rcc rId="5268" sId="2">
    <oc r="T1" t="inlineStr">
      <is>
        <t>LB Bars Ittar</t>
      </is>
    </oc>
    <nc r="T1" t="inlineStr">
      <is>
        <t>LB - Value Pack - 10 sec</t>
      </is>
    </nc>
  </rcc>
  <rcc rId="5269" sId="2" xfDxf="1" dxf="1" numFmtId="34">
    <nc r="Q12">
      <v>269000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0" sId="2" numFmtId="34">
    <nc r="R12">
      <v>931000</v>
    </nc>
  </rcc>
  <rcc rId="5271" sId="2" xfDxf="1" dxf="1" numFmtId="34">
    <oc r="R12">
      <v>1200000</v>
    </oc>
    <nc r="R12">
      <v>931000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2" sId="2" xfDxf="1" dxf="1" numFmtId="34">
    <nc r="Q13">
      <v>224000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3" sId="2" numFmtId="34">
    <nc r="R13">
      <v>776000</v>
    </nc>
  </rcc>
  <rcc rId="5274" sId="2" xfDxf="1" dxf="1" numFmtId="34">
    <oc r="R13">
      <v>1000000</v>
    </oc>
    <nc r="R13">
      <v>776000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5" sId="2" xfDxf="1" dxf="1" numFmtId="34">
    <nc r="Q14">
      <v>112000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6" sId="2" numFmtId="34">
    <nc r="R14">
      <v>388000</v>
    </nc>
  </rcc>
  <rcc rId="5277" sId="2" xfDxf="1" dxf="1" numFmtId="34">
    <oc r="R14">
      <v>500000</v>
    </oc>
    <nc r="R14">
      <v>388000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8" sId="2" xfDxf="1" dxf="1" numFmtId="34">
    <nc r="Q16">
      <v>336000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9" sId="2" numFmtId="34">
    <nc r="R16">
      <v>1164000</v>
    </nc>
  </rcc>
  <rcc rId="5280" sId="2" xfDxf="1" dxf="1" numFmtId="34">
    <oc r="R16">
      <v>1500000</v>
    </oc>
    <nc r="R16">
      <v>1164000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1" sId="2" xfDxf="1" dxf="1" numFmtId="34">
    <nc r="Q17">
      <v>179000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2" sId="2" numFmtId="34">
    <nc r="R17">
      <v>621000</v>
    </nc>
  </rcc>
  <rcc rId="5283" sId="2" xfDxf="1" dxf="1" numFmtId="34">
    <oc r="R17">
      <v>800000</v>
    </oc>
    <nc r="R17">
      <v>621000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4" sId="2" xfDxf="1" dxf="1" numFmtId="4">
    <nc r="Q19">
      <v>112000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5" sId="2" numFmtId="34">
    <nc r="R19">
      <v>388000</v>
    </nc>
  </rcc>
  <rcc rId="5286" sId="2" xfDxf="1" dxf="1" numFmtId="34">
    <oc r="R19">
      <v>500000</v>
    </oc>
    <nc r="R19">
      <v>388000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7" sId="2" xfDxf="1" dxf="1" numFmtId="34">
    <nc r="T10">
      <v>810000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8" sId="2" numFmtId="4">
    <nc r="U10">
      <v>1390000</v>
    </nc>
  </rcc>
  <rcc rId="5289" sId="2" xfDxf="1" dxf="1" numFmtId="4">
    <oc r="U10">
      <v>2200000</v>
    </oc>
    <nc r="U10">
      <v>1390000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T11" start="0" length="0">
    <dxf>
      <numFmt numFmtId="3" formatCode="#,##0"/>
    </dxf>
  </rfmt>
  <rcc rId="5290" sId="2" xfDxf="1" dxf="1" numFmtId="4">
    <nc r="T11">
      <v>90000</v>
    </nc>
    <ndxf>
      <numFmt numFmtId="3" formatCode="#,##0"/>
    </ndxf>
  </rcc>
  <rcc rId="5291" sId="2" numFmtId="4">
    <nc r="U11">
      <v>160000</v>
    </nc>
  </rcc>
  <rcc rId="5292" sId="2" xfDxf="1" dxf="1" numFmtId="4">
    <oc r="U11">
      <v>250000</v>
    </oc>
    <nc r="U11">
      <v>160000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3" sId="2" xfDxf="1" dxf="1" numFmtId="34">
    <nc r="T12">
      <v>370000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4" sId="2" numFmtId="4">
    <nc r="U12">
      <v>630000</v>
    </nc>
  </rcc>
  <rcc rId="5295" sId="2" xfDxf="1" dxf="1" numFmtId="4">
    <oc r="U12">
      <v>1000000</v>
    </oc>
    <nc r="U12">
      <v>630000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6" sId="2" xfDxf="1" dxf="1" numFmtId="4">
    <nc r="T14">
      <v>147000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7" sId="2" numFmtId="4">
    <nc r="U14">
      <v>253000</v>
    </nc>
  </rcc>
  <rcc rId="5298" sId="2" xfDxf="1" dxf="1" numFmtId="4">
    <oc r="U14">
      <v>400000</v>
    </oc>
    <nc r="U14">
      <v>253000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9" sId="2" xfDxf="1" s="1" dxf="1" numFmtId="34">
    <nc r="T15">
      <v>184000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00" sId="2" numFmtId="4">
    <nc r="U15">
      <v>316000</v>
    </nc>
  </rcc>
  <rcc rId="5301" sId="2" xfDxf="1" dxf="1" numFmtId="4">
    <oc r="U15">
      <v>500000</v>
    </oc>
    <nc r="U15">
      <v>316000</v>
    </nc>
    <ndxf>
      <numFmt numFmtId="3" formatCode="#,##0"/>
      <alignment horizontal="right"/>
    </ndxf>
  </rcc>
  <rcc rId="5302" sId="2" xfDxf="1" dxf="1" numFmtId="34">
    <nc r="T16">
      <v>552000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03" sId="2" numFmtId="4">
    <nc r="U16">
      <v>948000</v>
    </nc>
  </rcc>
  <rcc rId="5304" sId="2" xfDxf="1" dxf="1" numFmtId="4">
    <oc r="U16">
      <v>1500000</v>
    </oc>
    <nc r="U16">
      <v>948000</v>
    </nc>
    <ndxf>
      <numFmt numFmtId="3" formatCode="#,##0"/>
      <alignment horizontal="right"/>
    </ndxf>
  </rcc>
  <rcc rId="5305" sId="2" xfDxf="1" s="1" dxf="1" numFmtId="34">
    <nc r="T17">
      <v>202000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06" sId="2" numFmtId="4">
    <nc r="U17">
      <v>348000</v>
    </nc>
  </rcc>
  <rcc rId="5307" sId="2" xfDxf="1" dxf="1" numFmtId="4">
    <oc r="U17">
      <v>550000</v>
    </oc>
    <nc r="U17">
      <v>348000</v>
    </nc>
    <ndxf>
      <numFmt numFmtId="3" formatCode="#,##0"/>
      <alignment horizontal="right"/>
    </ndxf>
  </rcc>
  <rcc rId="5308" sId="2" xfDxf="1" dxf="1" numFmtId="34">
    <nc r="T19">
      <v>147000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09" sId="2" numFmtId="4">
    <nc r="U19">
      <v>253000</v>
    </nc>
  </rcc>
  <rcc rId="5310" sId="2" xfDxf="1" dxf="1" numFmtId="4">
    <oc r="U19">
      <v>400000</v>
    </oc>
    <nc r="U19">
      <v>253000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1" sId="2" xfDxf="1" dxf="1" numFmtId="34">
    <nc r="T22">
      <v>110000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2" sId="2" numFmtId="4">
    <nc r="U22">
      <v>190000</v>
    </nc>
  </rcc>
  <rcc rId="5313" sId="2" xfDxf="1" dxf="1" numFmtId="4">
    <oc r="U22">
      <v>300000</v>
    </oc>
    <nc r="U22">
      <v>190000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4" sId="2" xfDxf="1" dxf="1" numFmtId="34">
    <nc r="T27">
      <v>75000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5" sId="2" numFmtId="34">
    <nc r="U27">
      <v>125000</v>
    </nc>
  </rcc>
  <rcc rId="5316" sId="2" xfDxf="1" dxf="1" numFmtId="34">
    <oc r="U27">
      <v>200000</v>
    </oc>
    <nc r="U27">
      <v>125000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7" sId="2">
    <nc r="P34">
      <f>P58/#REF!</f>
    </nc>
  </rcc>
  <rcc rId="5318" sId="2">
    <nc r="Q34">
      <f>Q58/#REF!</f>
    </nc>
  </rcc>
  <rcc rId="5319" sId="2">
    <nc r="P33">
      <f>SUM(P25:P32)</f>
    </nc>
  </rcc>
  <rcc rId="5320" sId="2">
    <nc r="Q33">
      <f>SUM(Q25:Q32)</f>
    </nc>
  </rcc>
  <rcc rId="5321" sId="2">
    <nc r="P24">
      <f>P33/#REF!</f>
    </nc>
  </rcc>
  <rcc rId="5322" sId="2">
    <nc r="Q24">
      <f>Q33/#REF!</f>
    </nc>
  </rcc>
  <rcc rId="5323" sId="2" xfDxf="1" dxf="1" numFmtId="4">
    <nc r="Q36">
      <v>224000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24" sId="2" numFmtId="34">
    <nc r="R36">
      <v>776000</v>
    </nc>
  </rcc>
  <rcc rId="5325" sId="2" xfDxf="1" dxf="1" numFmtId="34">
    <oc r="R36">
      <v>1000000</v>
    </oc>
    <nc r="R36">
      <v>776000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26" sId="2" xfDxf="1" dxf="1" numFmtId="34">
    <nc r="Q40">
      <v>134000</v>
    </nc>
    <ndxf>
      <font>
        <name val="Aparajita"/>
        <scheme val="none"/>
      </font>
      <numFmt numFmtId="164" formatCode="_(* #,##0_);_(* \(#,##0\);_(* &quot;-&quot;??_);_(@_)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27" sId="2" numFmtId="34">
    <nc r="R40">
      <v>466000</v>
    </nc>
  </rcc>
  <rcc rId="5328" sId="2" xfDxf="1" dxf="1" numFmtId="34">
    <oc r="R40">
      <v>600000</v>
    </oc>
    <nc r="R40">
      <v>466000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29" sId="2" xfDxf="1" dxf="1" numFmtId="4">
    <nc r="Q44">
      <v>179000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30" sId="2" numFmtId="34">
    <nc r="R44">
      <v>621000</v>
    </nc>
  </rcc>
  <rcc rId="5331" sId="2" xfDxf="1" dxf="1" numFmtId="34">
    <oc r="R44">
      <v>800000</v>
    </oc>
    <nc r="R44">
      <v>621000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32" sId="2" xfDxf="1" dxf="1" numFmtId="4">
    <nc r="Q46">
      <v>112000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33" sId="2" numFmtId="34">
    <nc r="R46">
      <v>388000</v>
    </nc>
  </rcc>
  <rcc rId="5334" sId="2" xfDxf="1" dxf="1" numFmtId="34">
    <oc r="R46">
      <v>500000</v>
    </oc>
    <nc r="R46">
      <v>388000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35" sId="2">
    <nc r="Q101">
      <f>Q100+Q97+Q93+Q90+Q83+Q78+Q58+Q33+Q23+Q6</f>
    </nc>
  </rcc>
  <rcc rId="5336" sId="2">
    <nc r="P58">
      <f>SUM(P35:P57)</f>
    </nc>
  </rcc>
  <rcc rId="5337" sId="2">
    <nc r="Q58">
      <f>SUM(Q35:Q57)</f>
    </nc>
  </rcc>
  <rcc rId="5338" sId="2" xfDxf="1" s="1" dxf="1" numFmtId="34">
    <nc r="T35">
      <v>258000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39" sId="2" numFmtId="34">
    <nc r="U35">
      <v>442000</v>
    </nc>
  </rcc>
  <rcc rId="5340" sId="2" xfDxf="1" s="1" dxf="1" numFmtId="34">
    <oc r="U35">
      <v>700000</v>
    </oc>
    <nc r="U35">
      <v>442000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41" sId="2" xfDxf="1" dxf="1" numFmtId="34">
    <nc r="T36">
      <v>480000</v>
    </nc>
    <ndxf>
      <font>
        <b/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42" sId="2" numFmtId="34">
    <nc r="U36">
      <v>820000</v>
    </nc>
  </rcc>
  <rcc rId="5343" sId="2" xfDxf="1" dxf="1" numFmtId="34">
    <oc r="U36">
      <v>1300000</v>
    </oc>
    <nc r="U36">
      <v>820000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T36" start="0" length="2147483647">
    <dxf>
      <font>
        <b val="0"/>
        <family val="1"/>
      </font>
    </dxf>
  </rfmt>
  <rcc rId="5344" sId="2" xfDxf="1" dxf="1" numFmtId="4">
    <nc r="T44">
      <v>295000</v>
    </nc>
    <ndxf>
      <numFmt numFmtId="3" formatCode="#,##0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45" sId="2" numFmtId="34">
    <nc r="U44">
      <v>505000</v>
    </nc>
  </rcc>
  <rcc rId="5346" sId="2" xfDxf="1" dxf="1" numFmtId="34">
    <oc r="U44">
      <v>800000</v>
    </oc>
    <nc r="U44">
      <v>505000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DC3780FC-E03D-4CB0-9630-45647ED63C69}" action="delete"/>
  <rdn rId="0" localSheetId="2" customView="1" name="Z_DC3780FC_E03D_4CB0_9630_45647ED63C69_.wvu.Rows" hidden="1" oldHidden="1">
    <formula>'Feb 2019'!$98:$100</formula>
    <oldFormula>'Feb 2019'!$98:$100</oldFormula>
  </rdn>
  <rdn rId="0" localSheetId="2" customView="1" name="Z_DC3780FC_E03D_4CB0_9630_45647ED63C69_.wvu.FilterData" hidden="1" oldHidden="1">
    <formula>'Feb 2019'!$A$1:$BX$184</formula>
    <oldFormula>'Feb 2019'!$A$1:$BX$184</oldFormula>
  </rdn>
  <rdn rId="0" localSheetId="3" customView="1" name="Z_DC3780FC_E03D_4CB0_9630_45647ED63C69_.wvu.FilterData" hidden="1" oldHidden="1">
    <formula>'W-O Gst.'!$A$10:$BL$111</formula>
    <oldFormula>'W-O Gst.'!$A$10:$BL$111</oldFormula>
  </rdn>
  <rdn rId="0" localSheetId="6" customView="1" name="Z_DC3780FC_E03D_4CB0_9630_45647ED63C69_.wvu.FilterData" hidden="1" oldHidden="1">
    <formula>'Planning CPRP'!$A$1:$BI$193</formula>
    <oldFormula>'Planning CPRP'!$A$1:$BI$193</oldFormula>
  </rdn>
  <rdn rId="0" localSheetId="7" customView="1" name="Z_DC3780FC_E03D_4CB0_9630_45647ED63C69_.wvu.FilterData" hidden="1" oldHidden="1">
    <formula>'Planning Ngrps'!$A$1:$BI$192</formula>
    <oldFormula>'Planning Ngrps'!$A$1:$BI$192</oldFormula>
  </rdn>
  <rdn rId="0" localSheetId="8" customView="1" name="Z_DC3780FC_E03D_4CB0_9630_45647ED63C69_.wvu.FilterData" hidden="1" oldHidden="1">
    <formula>'Buying nGRPs'!$A$1:$BG$191</formula>
    <oldFormula>'Buying nGRPs'!$A$1:$BG$191</oldFormula>
  </rdn>
  <rdn rId="0" localSheetId="9" customView="1" name="Z_DC3780FC_E03D_4CB0_9630_45647ED63C69_.wvu.Rows" hidden="1" oldHidden="1">
    <formula>Summary!$100:$102</formula>
    <oldFormula>Summary!$100:$102</oldFormula>
  </rdn>
  <rdn rId="0" localSheetId="9" customView="1" name="Z_DC3780FC_E03D_4CB0_9630_45647ED63C69_.wvu.Cols" hidden="1" oldHidden="1">
    <formula>Summary!$H:$U</formula>
    <oldFormula>Summary!$H:$U</oldFormula>
  </rdn>
  <rdn rId="0" localSheetId="9" customView="1" name="Z_DC3780FC_E03D_4CB0_9630_45647ED63C69_.wvu.FilterData" hidden="1" oldHidden="1">
    <formula>Summary!$A$4:$F$103</formula>
    <oldFormula>Summary!$A$4:$F$103</oldFormula>
  </rdn>
  <rcv guid="{DC3780FC-E03D-4CB0-9630-45647ED63C69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5" sId="2">
    <oc r="BV48" t="inlineStr">
      <is>
        <t>METRO 1 NEWS</t>
      </is>
    </oc>
    <nc r="BV48" t="inlineStr">
      <is>
        <t>HUM NEWS</t>
      </is>
    </nc>
  </rcc>
  <rcc rId="5366" sId="2">
    <oc r="BV49" t="inlineStr">
      <is>
        <t>Lahore News HD</t>
      </is>
    </oc>
    <nc r="BV49" t="inlineStr">
      <is>
        <t>PUBLIC NEWS</t>
      </is>
    </nc>
  </rcc>
  <rcc rId="5367" sId="2">
    <nc r="BV51" t="inlineStr">
      <is>
        <t>GTV</t>
      </is>
    </nc>
  </rcc>
  <rcc rId="5368" sId="2">
    <oc r="BV53" t="inlineStr">
      <is>
        <t>24 NEWS</t>
      </is>
    </oc>
    <nc r="BV53" t="inlineStr">
      <is>
        <t>TWENTYFOUR NEWS</t>
      </is>
    </nc>
  </rcc>
  <rcc rId="5369" sId="2">
    <oc r="BV55" t="inlineStr">
      <is>
        <t>7 NEWS</t>
      </is>
    </oc>
    <nc r="BV55" t="inlineStr">
      <is>
        <t>SEVEN NEWS</t>
      </is>
    </nc>
  </rcc>
  <rcc rId="5370" sId="2">
    <oc r="BV75" t="inlineStr">
      <is>
        <t>Kay 2</t>
      </is>
    </oc>
    <nc r="BV75" t="inlineStr">
      <is>
        <t>KAY 2</t>
      </is>
    </nc>
  </rcc>
  <rcc rId="5371" sId="2">
    <oc r="BV82" t="inlineStr">
      <is>
        <t>8XM</t>
      </is>
    </oc>
    <nc r="BV82" t="inlineStr">
      <is>
        <t>EIGHTXM</t>
      </is>
    </nc>
  </rcc>
  <rcc rId="5372" sId="2">
    <oc r="BV86" t="inlineStr">
      <is>
        <t xml:space="preserve">Kids Own KIDS </t>
      </is>
    </oc>
    <nc r="BV86" t="inlineStr">
      <is>
        <t>KIDS ZONE</t>
      </is>
    </nc>
  </rcc>
  <rcc rId="5373" sId="2">
    <nc r="BV87" t="inlineStr">
      <is>
        <t>KIDS POP</t>
      </is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3" sId="2">
    <oc r="BV22" t="inlineStr">
      <is>
        <t>H-NOW</t>
      </is>
    </oc>
    <nc r="BV22" t="inlineStr">
      <is>
        <t>HNOW</t>
      </is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3" sId="2">
    <oc r="BV88" t="inlineStr">
      <is>
        <t xml:space="preserve">CINEMACHI KIDS </t>
      </is>
    </oc>
    <nc r="BV88" t="inlineStr">
      <is>
        <t>CINEMACHI KIDS</t>
      </is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3" sId="2">
    <oc r="AQ1" t="inlineStr">
      <is>
        <t xml:space="preserve">Blue Band Margarine </t>
      </is>
    </oc>
    <nc r="AQ1" t="inlineStr">
      <is>
        <t>Blue Band Margarine</t>
      </is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A6BD9600-4029-4AB8-8B8F-64576AA602AB}" name="Ammar Aamir" id="-473174291" dateTime="2019-02-07T14:18:3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.bin"/><Relationship Id="rId13" Type="http://schemas.openxmlformats.org/officeDocument/2006/relationships/printerSettings" Target="../printerSettings/printerSettings15.bin"/><Relationship Id="rId18" Type="http://schemas.openxmlformats.org/officeDocument/2006/relationships/printerSettings" Target="../printerSettings/printerSettings20.bin"/><Relationship Id="rId26" Type="http://schemas.openxmlformats.org/officeDocument/2006/relationships/printerSettings" Target="../printerSettings/printerSettings28.bin"/><Relationship Id="rId39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5.bin"/><Relationship Id="rId21" Type="http://schemas.openxmlformats.org/officeDocument/2006/relationships/printerSettings" Target="../printerSettings/printerSettings23.bin"/><Relationship Id="rId34" Type="http://schemas.openxmlformats.org/officeDocument/2006/relationships/printerSettings" Target="../printerSettings/printerSettings36.bin"/><Relationship Id="rId7" Type="http://schemas.openxmlformats.org/officeDocument/2006/relationships/printerSettings" Target="../printerSettings/printerSettings9.bin"/><Relationship Id="rId12" Type="http://schemas.openxmlformats.org/officeDocument/2006/relationships/printerSettings" Target="../printerSettings/printerSettings14.bin"/><Relationship Id="rId17" Type="http://schemas.openxmlformats.org/officeDocument/2006/relationships/printerSettings" Target="../printerSettings/printerSettings19.bin"/><Relationship Id="rId25" Type="http://schemas.openxmlformats.org/officeDocument/2006/relationships/printerSettings" Target="../printerSettings/printerSettings27.bin"/><Relationship Id="rId33" Type="http://schemas.openxmlformats.org/officeDocument/2006/relationships/printerSettings" Target="../printerSettings/printerSettings35.bin"/><Relationship Id="rId38" Type="http://schemas.openxmlformats.org/officeDocument/2006/relationships/printerSettings" Target="../printerSettings/printerSettings40.bin"/><Relationship Id="rId2" Type="http://schemas.openxmlformats.org/officeDocument/2006/relationships/printerSettings" Target="../printerSettings/printerSettings4.bin"/><Relationship Id="rId16" Type="http://schemas.openxmlformats.org/officeDocument/2006/relationships/printerSettings" Target="../printerSettings/printerSettings18.bin"/><Relationship Id="rId20" Type="http://schemas.openxmlformats.org/officeDocument/2006/relationships/printerSettings" Target="../printerSettings/printerSettings22.bin"/><Relationship Id="rId29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.bin"/><Relationship Id="rId6" Type="http://schemas.openxmlformats.org/officeDocument/2006/relationships/printerSettings" Target="../printerSettings/printerSettings8.bin"/><Relationship Id="rId11" Type="http://schemas.openxmlformats.org/officeDocument/2006/relationships/printerSettings" Target="../printerSettings/printerSettings13.bin"/><Relationship Id="rId24" Type="http://schemas.openxmlformats.org/officeDocument/2006/relationships/printerSettings" Target="../printerSettings/printerSettings26.bin"/><Relationship Id="rId32" Type="http://schemas.openxmlformats.org/officeDocument/2006/relationships/printerSettings" Target="../printerSettings/printerSettings34.bin"/><Relationship Id="rId37" Type="http://schemas.openxmlformats.org/officeDocument/2006/relationships/printerSettings" Target="../printerSettings/printerSettings39.bin"/><Relationship Id="rId40" Type="http://schemas.openxmlformats.org/officeDocument/2006/relationships/comments" Target="../comments1.xml"/><Relationship Id="rId5" Type="http://schemas.openxmlformats.org/officeDocument/2006/relationships/printerSettings" Target="../printerSettings/printerSettings7.bin"/><Relationship Id="rId15" Type="http://schemas.openxmlformats.org/officeDocument/2006/relationships/printerSettings" Target="../printerSettings/printerSettings17.bin"/><Relationship Id="rId23" Type="http://schemas.openxmlformats.org/officeDocument/2006/relationships/printerSettings" Target="../printerSettings/printerSettings25.bin"/><Relationship Id="rId28" Type="http://schemas.openxmlformats.org/officeDocument/2006/relationships/printerSettings" Target="../printerSettings/printerSettings30.bin"/><Relationship Id="rId36" Type="http://schemas.openxmlformats.org/officeDocument/2006/relationships/printerSettings" Target="../printerSettings/printerSettings38.bin"/><Relationship Id="rId10" Type="http://schemas.openxmlformats.org/officeDocument/2006/relationships/printerSettings" Target="../printerSettings/printerSettings12.bin"/><Relationship Id="rId19" Type="http://schemas.openxmlformats.org/officeDocument/2006/relationships/printerSettings" Target="../printerSettings/printerSettings21.bin"/><Relationship Id="rId31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6.bin"/><Relationship Id="rId9" Type="http://schemas.openxmlformats.org/officeDocument/2006/relationships/printerSettings" Target="../printerSettings/printerSettings11.bin"/><Relationship Id="rId14" Type="http://schemas.openxmlformats.org/officeDocument/2006/relationships/printerSettings" Target="../printerSettings/printerSettings16.bin"/><Relationship Id="rId22" Type="http://schemas.openxmlformats.org/officeDocument/2006/relationships/printerSettings" Target="../printerSettings/printerSettings24.bin"/><Relationship Id="rId27" Type="http://schemas.openxmlformats.org/officeDocument/2006/relationships/printerSettings" Target="../printerSettings/printerSettings29.bin"/><Relationship Id="rId30" Type="http://schemas.openxmlformats.org/officeDocument/2006/relationships/printerSettings" Target="../printerSettings/printerSettings32.bin"/><Relationship Id="rId35" Type="http://schemas.openxmlformats.org/officeDocument/2006/relationships/printerSettings" Target="../printerSettings/printerSettings37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8.bin"/><Relationship Id="rId13" Type="http://schemas.openxmlformats.org/officeDocument/2006/relationships/printerSettings" Target="../printerSettings/printerSettings53.bin"/><Relationship Id="rId18" Type="http://schemas.openxmlformats.org/officeDocument/2006/relationships/printerSettings" Target="../printerSettings/printerSettings58.bin"/><Relationship Id="rId3" Type="http://schemas.openxmlformats.org/officeDocument/2006/relationships/printerSettings" Target="../printerSettings/printerSettings43.bin"/><Relationship Id="rId21" Type="http://schemas.openxmlformats.org/officeDocument/2006/relationships/printerSettings" Target="../printerSettings/printerSettings61.bin"/><Relationship Id="rId7" Type="http://schemas.openxmlformats.org/officeDocument/2006/relationships/printerSettings" Target="../printerSettings/printerSettings47.bin"/><Relationship Id="rId12" Type="http://schemas.openxmlformats.org/officeDocument/2006/relationships/printerSettings" Target="../printerSettings/printerSettings52.bin"/><Relationship Id="rId17" Type="http://schemas.openxmlformats.org/officeDocument/2006/relationships/printerSettings" Target="../printerSettings/printerSettings57.bin"/><Relationship Id="rId25" Type="http://schemas.openxmlformats.org/officeDocument/2006/relationships/printerSettings" Target="../printerSettings/printerSettings65.bin"/><Relationship Id="rId2" Type="http://schemas.openxmlformats.org/officeDocument/2006/relationships/printerSettings" Target="../printerSettings/printerSettings42.bin"/><Relationship Id="rId16" Type="http://schemas.openxmlformats.org/officeDocument/2006/relationships/printerSettings" Target="../printerSettings/printerSettings56.bin"/><Relationship Id="rId20" Type="http://schemas.openxmlformats.org/officeDocument/2006/relationships/printerSettings" Target="../printerSettings/printerSettings60.bin"/><Relationship Id="rId1" Type="http://schemas.openxmlformats.org/officeDocument/2006/relationships/printerSettings" Target="../printerSettings/printerSettings41.bin"/><Relationship Id="rId6" Type="http://schemas.openxmlformats.org/officeDocument/2006/relationships/printerSettings" Target="../printerSettings/printerSettings46.bin"/><Relationship Id="rId11" Type="http://schemas.openxmlformats.org/officeDocument/2006/relationships/printerSettings" Target="../printerSettings/printerSettings51.bin"/><Relationship Id="rId24" Type="http://schemas.openxmlformats.org/officeDocument/2006/relationships/printerSettings" Target="../printerSettings/printerSettings64.bin"/><Relationship Id="rId5" Type="http://schemas.openxmlformats.org/officeDocument/2006/relationships/printerSettings" Target="../printerSettings/printerSettings45.bin"/><Relationship Id="rId15" Type="http://schemas.openxmlformats.org/officeDocument/2006/relationships/printerSettings" Target="../printerSettings/printerSettings55.bin"/><Relationship Id="rId23" Type="http://schemas.openxmlformats.org/officeDocument/2006/relationships/printerSettings" Target="../printerSettings/printerSettings63.bin"/><Relationship Id="rId10" Type="http://schemas.openxmlformats.org/officeDocument/2006/relationships/printerSettings" Target="../printerSettings/printerSettings50.bin"/><Relationship Id="rId19" Type="http://schemas.openxmlformats.org/officeDocument/2006/relationships/printerSettings" Target="../printerSettings/printerSettings59.bin"/><Relationship Id="rId4" Type="http://schemas.openxmlformats.org/officeDocument/2006/relationships/printerSettings" Target="../printerSettings/printerSettings44.bin"/><Relationship Id="rId9" Type="http://schemas.openxmlformats.org/officeDocument/2006/relationships/printerSettings" Target="../printerSettings/printerSettings49.bin"/><Relationship Id="rId14" Type="http://schemas.openxmlformats.org/officeDocument/2006/relationships/printerSettings" Target="../printerSettings/printerSettings54.bin"/><Relationship Id="rId22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3.bin"/><Relationship Id="rId13" Type="http://schemas.openxmlformats.org/officeDocument/2006/relationships/printerSettings" Target="../printerSettings/printerSettings78.bin"/><Relationship Id="rId18" Type="http://schemas.openxmlformats.org/officeDocument/2006/relationships/printerSettings" Target="../printerSettings/printerSettings83.bin"/><Relationship Id="rId3" Type="http://schemas.openxmlformats.org/officeDocument/2006/relationships/printerSettings" Target="../printerSettings/printerSettings68.bin"/><Relationship Id="rId21" Type="http://schemas.openxmlformats.org/officeDocument/2006/relationships/printerSettings" Target="../printerSettings/printerSettings86.bin"/><Relationship Id="rId7" Type="http://schemas.openxmlformats.org/officeDocument/2006/relationships/printerSettings" Target="../printerSettings/printerSettings72.bin"/><Relationship Id="rId12" Type="http://schemas.openxmlformats.org/officeDocument/2006/relationships/printerSettings" Target="../printerSettings/printerSettings77.bin"/><Relationship Id="rId17" Type="http://schemas.openxmlformats.org/officeDocument/2006/relationships/printerSettings" Target="../printerSettings/printerSettings82.bin"/><Relationship Id="rId25" Type="http://schemas.openxmlformats.org/officeDocument/2006/relationships/printerSettings" Target="../printerSettings/printerSettings90.bin"/><Relationship Id="rId2" Type="http://schemas.openxmlformats.org/officeDocument/2006/relationships/printerSettings" Target="../printerSettings/printerSettings67.bin"/><Relationship Id="rId16" Type="http://schemas.openxmlformats.org/officeDocument/2006/relationships/printerSettings" Target="../printerSettings/printerSettings81.bin"/><Relationship Id="rId20" Type="http://schemas.openxmlformats.org/officeDocument/2006/relationships/printerSettings" Target="../printerSettings/printerSettings85.bin"/><Relationship Id="rId1" Type="http://schemas.openxmlformats.org/officeDocument/2006/relationships/printerSettings" Target="../printerSettings/printerSettings66.bin"/><Relationship Id="rId6" Type="http://schemas.openxmlformats.org/officeDocument/2006/relationships/printerSettings" Target="../printerSettings/printerSettings71.bin"/><Relationship Id="rId11" Type="http://schemas.openxmlformats.org/officeDocument/2006/relationships/printerSettings" Target="../printerSettings/printerSettings76.bin"/><Relationship Id="rId24" Type="http://schemas.openxmlformats.org/officeDocument/2006/relationships/printerSettings" Target="../printerSettings/printerSettings89.bin"/><Relationship Id="rId5" Type="http://schemas.openxmlformats.org/officeDocument/2006/relationships/printerSettings" Target="../printerSettings/printerSettings70.bin"/><Relationship Id="rId15" Type="http://schemas.openxmlformats.org/officeDocument/2006/relationships/printerSettings" Target="../printerSettings/printerSettings80.bin"/><Relationship Id="rId23" Type="http://schemas.openxmlformats.org/officeDocument/2006/relationships/printerSettings" Target="../printerSettings/printerSettings88.bin"/><Relationship Id="rId10" Type="http://schemas.openxmlformats.org/officeDocument/2006/relationships/printerSettings" Target="../printerSettings/printerSettings75.bin"/><Relationship Id="rId19" Type="http://schemas.openxmlformats.org/officeDocument/2006/relationships/printerSettings" Target="../printerSettings/printerSettings84.bin"/><Relationship Id="rId4" Type="http://schemas.openxmlformats.org/officeDocument/2006/relationships/printerSettings" Target="../printerSettings/printerSettings69.bin"/><Relationship Id="rId9" Type="http://schemas.openxmlformats.org/officeDocument/2006/relationships/printerSettings" Target="../printerSettings/printerSettings74.bin"/><Relationship Id="rId14" Type="http://schemas.openxmlformats.org/officeDocument/2006/relationships/printerSettings" Target="../printerSettings/printerSettings79.bin"/><Relationship Id="rId22" Type="http://schemas.openxmlformats.org/officeDocument/2006/relationships/printerSettings" Target="../printerSettings/printerSettings8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8.bin"/><Relationship Id="rId13" Type="http://schemas.openxmlformats.org/officeDocument/2006/relationships/printerSettings" Target="../printerSettings/printerSettings103.bin"/><Relationship Id="rId18" Type="http://schemas.openxmlformats.org/officeDocument/2006/relationships/printerSettings" Target="../printerSettings/printerSettings108.bin"/><Relationship Id="rId3" Type="http://schemas.openxmlformats.org/officeDocument/2006/relationships/printerSettings" Target="../printerSettings/printerSettings93.bin"/><Relationship Id="rId21" Type="http://schemas.openxmlformats.org/officeDocument/2006/relationships/printerSettings" Target="../printerSettings/printerSettings111.bin"/><Relationship Id="rId7" Type="http://schemas.openxmlformats.org/officeDocument/2006/relationships/printerSettings" Target="../printerSettings/printerSettings97.bin"/><Relationship Id="rId12" Type="http://schemas.openxmlformats.org/officeDocument/2006/relationships/printerSettings" Target="../printerSettings/printerSettings102.bin"/><Relationship Id="rId17" Type="http://schemas.openxmlformats.org/officeDocument/2006/relationships/printerSettings" Target="../printerSettings/printerSettings107.bin"/><Relationship Id="rId25" Type="http://schemas.openxmlformats.org/officeDocument/2006/relationships/printerSettings" Target="../printerSettings/printerSettings115.bin"/><Relationship Id="rId2" Type="http://schemas.openxmlformats.org/officeDocument/2006/relationships/printerSettings" Target="../printerSettings/printerSettings92.bin"/><Relationship Id="rId16" Type="http://schemas.openxmlformats.org/officeDocument/2006/relationships/printerSettings" Target="../printerSettings/printerSettings106.bin"/><Relationship Id="rId20" Type="http://schemas.openxmlformats.org/officeDocument/2006/relationships/printerSettings" Target="../printerSettings/printerSettings110.bin"/><Relationship Id="rId1" Type="http://schemas.openxmlformats.org/officeDocument/2006/relationships/printerSettings" Target="../printerSettings/printerSettings91.bin"/><Relationship Id="rId6" Type="http://schemas.openxmlformats.org/officeDocument/2006/relationships/printerSettings" Target="../printerSettings/printerSettings96.bin"/><Relationship Id="rId11" Type="http://schemas.openxmlformats.org/officeDocument/2006/relationships/printerSettings" Target="../printerSettings/printerSettings101.bin"/><Relationship Id="rId24" Type="http://schemas.openxmlformats.org/officeDocument/2006/relationships/printerSettings" Target="../printerSettings/printerSettings114.bin"/><Relationship Id="rId5" Type="http://schemas.openxmlformats.org/officeDocument/2006/relationships/printerSettings" Target="../printerSettings/printerSettings95.bin"/><Relationship Id="rId15" Type="http://schemas.openxmlformats.org/officeDocument/2006/relationships/printerSettings" Target="../printerSettings/printerSettings105.bin"/><Relationship Id="rId23" Type="http://schemas.openxmlformats.org/officeDocument/2006/relationships/printerSettings" Target="../printerSettings/printerSettings113.bin"/><Relationship Id="rId10" Type="http://schemas.openxmlformats.org/officeDocument/2006/relationships/printerSettings" Target="../printerSettings/printerSettings100.bin"/><Relationship Id="rId19" Type="http://schemas.openxmlformats.org/officeDocument/2006/relationships/printerSettings" Target="../printerSettings/printerSettings109.bin"/><Relationship Id="rId4" Type="http://schemas.openxmlformats.org/officeDocument/2006/relationships/printerSettings" Target="../printerSettings/printerSettings94.bin"/><Relationship Id="rId9" Type="http://schemas.openxmlformats.org/officeDocument/2006/relationships/printerSettings" Target="../printerSettings/printerSettings99.bin"/><Relationship Id="rId14" Type="http://schemas.openxmlformats.org/officeDocument/2006/relationships/printerSettings" Target="../printerSettings/printerSettings104.bin"/><Relationship Id="rId22" Type="http://schemas.openxmlformats.org/officeDocument/2006/relationships/printerSettings" Target="../printerSettings/printerSettings11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8.bin"/><Relationship Id="rId2" Type="http://schemas.openxmlformats.org/officeDocument/2006/relationships/printerSettings" Target="../printerSettings/printerSettings117.bin"/><Relationship Id="rId1" Type="http://schemas.openxmlformats.org/officeDocument/2006/relationships/printerSettings" Target="../printerSettings/printerSettings116.bin"/><Relationship Id="rId5" Type="http://schemas.openxmlformats.org/officeDocument/2006/relationships/printerSettings" Target="../printerSettings/printerSettings120.bin"/><Relationship Id="rId4" Type="http://schemas.openxmlformats.org/officeDocument/2006/relationships/printerSettings" Target="../printerSettings/printerSettings1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zoomScaleNormal="110" workbookViewId="0">
      <selection activeCell="E6" sqref="E6"/>
    </sheetView>
  </sheetViews>
  <sheetFormatPr defaultRowHeight="19.5" customHeight="1" x14ac:dyDescent="0.3"/>
  <cols>
    <col min="2" max="2" width="14.33203125" bestFit="1" customWidth="1"/>
    <col min="3" max="3" width="14.33203125" style="153" customWidth="1"/>
    <col min="4" max="4" width="13.33203125" bestFit="1" customWidth="1"/>
    <col min="5" max="5" width="15.44140625" bestFit="1" customWidth="1"/>
    <col min="6" max="6" width="15.44140625" style="153" customWidth="1"/>
    <col min="7" max="7" width="23.109375" bestFit="1" customWidth="1"/>
    <col min="8" max="8" width="110" bestFit="1" customWidth="1"/>
    <col min="9" max="9" width="11.5546875" bestFit="1" customWidth="1"/>
    <col min="10" max="10" width="13.33203125" bestFit="1" customWidth="1"/>
  </cols>
  <sheetData>
    <row r="1" spans="2:10" ht="19.5" customHeight="1" thickBot="1" x14ac:dyDescent="0.35"/>
    <row r="2" spans="2:10" ht="19.5" customHeight="1" thickBot="1" x14ac:dyDescent="0.35">
      <c r="B2" s="197" t="s">
        <v>194</v>
      </c>
      <c r="C2" s="579" t="s">
        <v>487</v>
      </c>
      <c r="D2" s="581" t="s">
        <v>488</v>
      </c>
    </row>
    <row r="3" spans="2:10" ht="19.5" customHeight="1" x14ac:dyDescent="0.3">
      <c r="B3" s="198" t="s">
        <v>62</v>
      </c>
      <c r="C3" s="585"/>
      <c r="D3" s="586"/>
    </row>
    <row r="4" spans="2:10" ht="19.5" customHeight="1" thickBot="1" x14ac:dyDescent="0.35">
      <c r="B4" s="199"/>
      <c r="C4" s="587" t="s">
        <v>414</v>
      </c>
      <c r="D4" s="587" t="s">
        <v>414</v>
      </c>
      <c r="E4" s="243"/>
      <c r="F4" s="243"/>
      <c r="G4" s="253" t="s">
        <v>511</v>
      </c>
    </row>
    <row r="5" spans="2:10" ht="19.5" customHeight="1" thickBot="1" x14ac:dyDescent="0.35">
      <c r="B5" s="200" t="s">
        <v>195</v>
      </c>
      <c r="C5" s="588"/>
      <c r="D5" s="589"/>
      <c r="E5" s="1"/>
      <c r="F5" s="1"/>
      <c r="G5" s="254" t="s">
        <v>244</v>
      </c>
      <c r="H5" s="255" t="s">
        <v>298</v>
      </c>
    </row>
    <row r="6" spans="2:10" ht="19.5" customHeight="1" thickBot="1" x14ac:dyDescent="0.35">
      <c r="B6" s="201"/>
      <c r="C6" s="580" t="s">
        <v>414</v>
      </c>
      <c r="D6" s="209" t="s">
        <v>414</v>
      </c>
      <c r="E6" s="1">
        <f>C8*3</f>
        <v>621399</v>
      </c>
      <c r="F6" s="583"/>
      <c r="G6" s="331" t="s">
        <v>62</v>
      </c>
      <c r="H6" s="256" t="s">
        <v>531</v>
      </c>
    </row>
    <row r="7" spans="2:10" ht="19.5" customHeight="1" thickBot="1" x14ac:dyDescent="0.35">
      <c r="B7" s="202" t="s">
        <v>69</v>
      </c>
      <c r="C7" s="582"/>
      <c r="D7" s="590"/>
      <c r="E7" s="1"/>
      <c r="F7" s="583"/>
      <c r="G7" s="332" t="s">
        <v>195</v>
      </c>
      <c r="H7" s="257" t="s">
        <v>528</v>
      </c>
    </row>
    <row r="8" spans="2:10" ht="19.5" customHeight="1" thickBot="1" x14ac:dyDescent="0.35">
      <c r="B8" s="202"/>
      <c r="C8" s="582">
        <v>207133</v>
      </c>
      <c r="D8" s="210">
        <f>C8*28</f>
        <v>5799724</v>
      </c>
      <c r="E8" s="243">
        <f>C8*3</f>
        <v>621399</v>
      </c>
      <c r="F8" s="243"/>
      <c r="G8" s="331" t="s">
        <v>69</v>
      </c>
      <c r="H8" s="256" t="s">
        <v>534</v>
      </c>
      <c r="I8" s="243"/>
      <c r="J8" s="243"/>
    </row>
    <row r="9" spans="2:10" ht="19.5" customHeight="1" thickBot="1" x14ac:dyDescent="0.35">
      <c r="B9" s="200" t="s">
        <v>196</v>
      </c>
      <c r="C9" s="588"/>
      <c r="D9" s="589"/>
      <c r="E9" s="243"/>
      <c r="F9" s="243"/>
      <c r="G9" s="332" t="s">
        <v>196</v>
      </c>
      <c r="H9" s="463" t="s">
        <v>529</v>
      </c>
    </row>
    <row r="10" spans="2:10" ht="19.5" customHeight="1" thickBot="1" x14ac:dyDescent="0.35">
      <c r="B10" s="201"/>
      <c r="C10" s="580">
        <v>120384.79166666666</v>
      </c>
      <c r="D10" s="209">
        <f>C10*28</f>
        <v>3370774.1666666665</v>
      </c>
      <c r="E10" s="243">
        <f>C10*6</f>
        <v>722308.75</v>
      </c>
      <c r="F10" s="243"/>
      <c r="G10" s="331" t="s">
        <v>197</v>
      </c>
      <c r="H10" s="256" t="s">
        <v>530</v>
      </c>
    </row>
    <row r="11" spans="2:10" ht="19.5" customHeight="1" thickBot="1" x14ac:dyDescent="0.35">
      <c r="B11" s="202" t="s">
        <v>197</v>
      </c>
      <c r="C11" s="582"/>
      <c r="D11" s="590"/>
      <c r="E11" s="243"/>
      <c r="F11" s="243"/>
      <c r="G11" s="332" t="s">
        <v>198</v>
      </c>
      <c r="H11" s="257" t="s">
        <v>536</v>
      </c>
    </row>
    <row r="12" spans="2:10" ht="19.5" customHeight="1" thickBot="1" x14ac:dyDescent="0.35">
      <c r="B12" s="202"/>
      <c r="C12" s="582">
        <v>153354.16666666666</v>
      </c>
      <c r="D12" s="210">
        <f>C12*28</f>
        <v>4293916.666666666</v>
      </c>
      <c r="E12" s="243">
        <f>C12*4</f>
        <v>613416.66666666663</v>
      </c>
      <c r="F12" s="243"/>
      <c r="G12" s="331" t="s">
        <v>199</v>
      </c>
      <c r="H12" s="256" t="s">
        <v>535</v>
      </c>
    </row>
    <row r="13" spans="2:10" ht="19.5" customHeight="1" thickBot="1" x14ac:dyDescent="0.35">
      <c r="B13" s="200" t="s">
        <v>198</v>
      </c>
      <c r="C13" s="588"/>
      <c r="D13" s="589"/>
      <c r="E13" s="243"/>
      <c r="F13" s="584"/>
      <c r="G13" s="332" t="s">
        <v>200</v>
      </c>
      <c r="H13" s="257" t="s">
        <v>532</v>
      </c>
    </row>
    <row r="14" spans="2:10" ht="19.5" customHeight="1" thickBot="1" x14ac:dyDescent="0.35">
      <c r="B14" s="201"/>
      <c r="C14" s="580">
        <v>30976.124999999996</v>
      </c>
      <c r="D14" s="209">
        <f>C14*28</f>
        <v>867331.49999999988</v>
      </c>
      <c r="E14" s="243">
        <f>C14*10</f>
        <v>309761.24999999994</v>
      </c>
      <c r="F14" s="1"/>
      <c r="G14" s="331" t="s">
        <v>201</v>
      </c>
      <c r="H14" s="256" t="s">
        <v>533</v>
      </c>
    </row>
    <row r="15" spans="2:10" ht="19.5" customHeight="1" thickBot="1" x14ac:dyDescent="0.35">
      <c r="B15" s="202" t="s">
        <v>199</v>
      </c>
      <c r="C15" s="582"/>
      <c r="D15" s="590"/>
      <c r="E15" s="1"/>
      <c r="F15" s="583"/>
      <c r="G15" s="332" t="s">
        <v>37</v>
      </c>
      <c r="H15" s="257" t="s">
        <v>525</v>
      </c>
    </row>
    <row r="16" spans="2:10" ht="19.5" customHeight="1" thickBot="1" x14ac:dyDescent="0.35">
      <c r="B16" s="202"/>
      <c r="C16" s="582">
        <v>56900</v>
      </c>
      <c r="D16" s="210">
        <f>C16*28</f>
        <v>1593200</v>
      </c>
      <c r="E16" s="243">
        <f>C16*6</f>
        <v>341400</v>
      </c>
      <c r="F16" s="584"/>
      <c r="G16" s="331" t="s">
        <v>78</v>
      </c>
      <c r="H16" s="256" t="s">
        <v>538</v>
      </c>
    </row>
    <row r="17" spans="2:8" ht="19.5" customHeight="1" thickBot="1" x14ac:dyDescent="0.35">
      <c r="B17" s="200" t="s">
        <v>200</v>
      </c>
      <c r="C17" s="588"/>
      <c r="D17" s="589"/>
      <c r="E17" s="1"/>
      <c r="F17" s="583"/>
      <c r="G17" s="332" t="s">
        <v>309</v>
      </c>
      <c r="H17" s="257"/>
    </row>
    <row r="18" spans="2:8" ht="19.5" customHeight="1" thickBot="1" x14ac:dyDescent="0.35">
      <c r="B18" s="201"/>
      <c r="C18" s="580" t="s">
        <v>414</v>
      </c>
      <c r="D18" s="209" t="s">
        <v>414</v>
      </c>
      <c r="E18" s="1"/>
      <c r="F18" s="583"/>
      <c r="G18" s="331" t="s">
        <v>75</v>
      </c>
      <c r="H18" s="256" t="s">
        <v>537</v>
      </c>
    </row>
    <row r="19" spans="2:8" ht="19.5" customHeight="1" thickBot="1" x14ac:dyDescent="0.35">
      <c r="B19" s="202" t="s">
        <v>201</v>
      </c>
      <c r="C19" s="582"/>
      <c r="D19" s="590"/>
      <c r="E19" s="1"/>
      <c r="F19" s="1"/>
      <c r="G19" s="332" t="s">
        <v>428</v>
      </c>
      <c r="H19" s="257" t="s">
        <v>223</v>
      </c>
    </row>
    <row r="20" spans="2:8" ht="19.5" customHeight="1" thickBot="1" x14ac:dyDescent="0.35">
      <c r="B20" s="202"/>
      <c r="C20" s="582">
        <v>33150</v>
      </c>
      <c r="D20" s="210">
        <f>C20*28</f>
        <v>928200</v>
      </c>
      <c r="E20" s="243">
        <f>C20*6</f>
        <v>198900</v>
      </c>
      <c r="F20" s="1"/>
      <c r="G20" s="331" t="s">
        <v>427</v>
      </c>
      <c r="H20" s="256" t="s">
        <v>526</v>
      </c>
    </row>
    <row r="21" spans="2:8" ht="19.5" customHeight="1" thickBot="1" x14ac:dyDescent="0.35">
      <c r="B21" s="200" t="s">
        <v>489</v>
      </c>
      <c r="C21" s="588"/>
      <c r="D21" s="589"/>
      <c r="E21" s="1"/>
      <c r="F21" s="1"/>
      <c r="G21" s="332" t="s">
        <v>523</v>
      </c>
      <c r="H21" s="257" t="s">
        <v>527</v>
      </c>
    </row>
    <row r="22" spans="2:8" ht="19.5" customHeight="1" thickBot="1" x14ac:dyDescent="0.35">
      <c r="B22" s="201"/>
      <c r="C22" s="580">
        <v>36000</v>
      </c>
      <c r="D22" s="209">
        <f>C22*28</f>
        <v>1008000</v>
      </c>
      <c r="E22" s="1"/>
      <c r="F22" s="1"/>
      <c r="G22" s="331" t="s">
        <v>474</v>
      </c>
      <c r="H22" s="256" t="s">
        <v>203</v>
      </c>
    </row>
    <row r="23" spans="2:8" ht="19.5" customHeight="1" x14ac:dyDescent="0.3">
      <c r="B23" s="202" t="s">
        <v>78</v>
      </c>
      <c r="C23" s="591"/>
      <c r="D23" s="592"/>
    </row>
    <row r="24" spans="2:8" ht="19.5" customHeight="1" thickBot="1" x14ac:dyDescent="0.35">
      <c r="B24" s="199"/>
      <c r="C24" s="587" t="s">
        <v>414</v>
      </c>
      <c r="D24" s="208" t="s">
        <v>414</v>
      </c>
      <c r="E24" s="1"/>
      <c r="F24" s="1"/>
    </row>
    <row r="25" spans="2:8" ht="19.5" customHeight="1" x14ac:dyDescent="0.3">
      <c r="B25" s="200" t="s">
        <v>490</v>
      </c>
      <c r="C25" s="588"/>
      <c r="D25" s="589"/>
    </row>
    <row r="26" spans="2:8" ht="19.5" customHeight="1" thickBot="1" x14ac:dyDescent="0.35">
      <c r="B26" s="201"/>
      <c r="C26" s="580">
        <v>36000</v>
      </c>
      <c r="D26" s="209">
        <f>C26*28</f>
        <v>1008000</v>
      </c>
      <c r="E26" s="607"/>
    </row>
    <row r="27" spans="2:8" ht="19.5" customHeight="1" x14ac:dyDescent="0.3">
      <c r="B27" s="202" t="s">
        <v>484</v>
      </c>
      <c r="C27" s="591"/>
      <c r="D27" s="592"/>
    </row>
    <row r="28" spans="2:8" ht="19.5" customHeight="1" thickBot="1" x14ac:dyDescent="0.35">
      <c r="B28" s="199"/>
      <c r="C28" s="587">
        <v>35000</v>
      </c>
      <c r="D28" s="208">
        <f>C28*28</f>
        <v>980000</v>
      </c>
    </row>
    <row r="29" spans="2:8" ht="19.5" customHeight="1" x14ac:dyDescent="0.3">
      <c r="B29" s="200" t="s">
        <v>491</v>
      </c>
      <c r="C29" s="588"/>
      <c r="D29" s="589"/>
    </row>
    <row r="30" spans="2:8" ht="19.5" customHeight="1" thickBot="1" x14ac:dyDescent="0.35">
      <c r="B30" s="201"/>
      <c r="C30" s="580">
        <v>3825</v>
      </c>
      <c r="D30" s="209">
        <f>C30*28</f>
        <v>107100</v>
      </c>
    </row>
  </sheetData>
  <customSheetViews>
    <customSheetView guid="{F44970AB-D43C-40C2-9446-428EFB445E45}">
      <selection activeCell="E6" sqref="E6"/>
      <pageMargins left="0.7" right="0.7" top="0.75" bottom="0.75" header="0.3" footer="0.3"/>
    </customSheetView>
    <customSheetView guid="{DC3780FC-E03D-4CB0-9630-45647ED63C69}">
      <selection activeCell="G1" sqref="G1"/>
      <pageMargins left="0.7" right="0.7" top="0.75" bottom="0.75" header="0.3" footer="0.3"/>
      <pageSetup orientation="portrait" r:id="rId1"/>
    </customSheetView>
    <customSheetView guid="{5F8EC55F-6BE6-42EB-BDA6-7DA9ACE0C263}">
      <selection activeCell="E6" sqref="E6"/>
      <pageMargins left="0.7" right="0.7" top="0.75" bottom="0.75" header="0.3" footer="0.3"/>
    </customSheetView>
    <customSheetView guid="{86680E72-FC77-45EF-9FFF-2A77157FA8B6}" scale="70">
      <selection activeCell="C2" sqref="C2"/>
      <pageMargins left="0.7" right="0.7" top="0.75" bottom="0.75" header="0.3" footer="0.3"/>
    </customSheetView>
    <customSheetView guid="{10CC6A42-76CA-4CE7-9AB7-75E8EE03DD52}">
      <selection activeCell="D11" sqref="D11:D12"/>
      <pageMargins left="0.7" right="0.7" top="0.75" bottom="0.75" header="0.3" footer="0.3"/>
    </customSheetView>
    <customSheetView guid="{8D6B43F0-C7E3-4081-96D2-8B609D37DAAB}" topLeftCell="Z42">
      <selection activeCell="AQ60" sqref="AQ60"/>
      <pageMargins left="0.7" right="0.7" top="0.75" bottom="0.75" header="0.3" footer="0.3"/>
    </customSheetView>
    <customSheetView guid="{B54EAF79-9AE3-405E-8904-DC2B8F7A3D1F}">
      <selection activeCell="C3" sqref="C3:C12"/>
      <pageMargins left="0.7" right="0.7" top="0.75" bottom="0.75" header="0.3" footer="0.3"/>
    </customSheetView>
    <customSheetView guid="{815BE6D6-07F9-4CBF-B8FD-89E61A8B16EF}" scale="70">
      <selection activeCell="E4" sqref="E4"/>
      <pageMargins left="0.7" right="0.7" top="0.75" bottom="0.75" header="0.3" footer="0.3"/>
    </customSheetView>
    <customSheetView guid="{3F9D0D8E-0280-4E1B-887E-343DC67AEF81}" scale="70">
      <selection activeCell="G3" sqref="G3"/>
      <pageMargins left="0.7" right="0.7" top="0.75" bottom="0.75" header="0.3" footer="0.3"/>
    </customSheetView>
    <customSheetView guid="{4C072D60-E856-4D03-8778-D056B82F8B94}">
      <selection activeCell="B6" sqref="B6:C6"/>
      <pageMargins left="0.7" right="0.7" top="0.75" bottom="0.75" header="0.3" footer="0.3"/>
    </customSheetView>
    <customSheetView guid="{4BD5850D-B4C1-4FE6-AD12-AE545D24D33E}" scale="70">
      <selection activeCell="E4" sqref="E4"/>
      <pageMargins left="0.7" right="0.7" top="0.75" bottom="0.75" header="0.3" footer="0.3"/>
    </customSheetView>
    <customSheetView guid="{8BC85080-E9E4-4C4F-A87C-66C5B69F0AB3}" scale="70">
      <selection activeCell="D8" sqref="D8"/>
      <pageMargins left="0.7" right="0.7" top="0.75" bottom="0.75" header="0.3" footer="0.3"/>
    </customSheetView>
    <customSheetView guid="{333A1E19-F4F4-47F6-AD2B-2BE477C76F83}">
      <selection activeCell="AQ60" sqref="AQ60"/>
      <pageMargins left="0.7" right="0.7" top="0.75" bottom="0.75" header="0.3" footer="0.3"/>
    </customSheetView>
    <customSheetView guid="{6F39DC8C-CFAF-4903-A623-34F8D498ADC0}">
      <selection activeCell="B6" sqref="B6:C6"/>
      <pageMargins left="0.7" right="0.7" top="0.75" bottom="0.75" header="0.3" footer="0.3"/>
    </customSheetView>
    <customSheetView guid="{9C6256A5-AC3D-40F7-AA38-436175CE9197}">
      <selection activeCell="C3" sqref="C3:C12"/>
      <pageMargins left="0.7" right="0.7" top="0.75" bottom="0.75" header="0.3" footer="0.3"/>
    </customSheetView>
    <customSheetView guid="{DADA97CD-4F76-47EE-87C2-F27AA446FDEF}" topLeftCell="Z42">
      <selection activeCell="AQ60" sqref="AQ60"/>
      <pageMargins left="0.7" right="0.7" top="0.75" bottom="0.75" header="0.3" footer="0.3"/>
    </customSheetView>
    <customSheetView guid="{F5841D08-04EB-4A45-AD17-EE400389736E}">
      <selection activeCell="C3" sqref="C3:C12"/>
      <pageMargins left="0.7" right="0.7" top="0.75" bottom="0.75" header="0.3" footer="0.3"/>
    </customSheetView>
    <customSheetView guid="{A6899CFB-DE4A-47C1-BF00-BC795B1F1A06}">
      <selection activeCell="C13" sqref="C13"/>
      <pageMargins left="0.7" right="0.7" top="0.75" bottom="0.75" header="0.3" footer="0.3"/>
    </customSheetView>
    <customSheetView guid="{08C80893-5081-4028-8574-8533972FAA81}">
      <selection activeCell="F20" sqref="F20"/>
      <pageMargins left="0.7" right="0.7" top="0.75" bottom="0.75" header="0.3" footer="0.3"/>
    </customSheetView>
    <customSheetView guid="{7A3E5752-3A4F-4806-9A0E-49A70BC8B421}">
      <selection activeCell="B3" sqref="B3"/>
      <pageMargins left="0.7" right="0.7" top="0.75" bottom="0.75" header="0.3" footer="0.3"/>
    </customSheetView>
    <customSheetView guid="{B138E9E4-E84E-433B-BEEE-1D2D591D95AF}">
      <selection activeCell="F20" sqref="F20"/>
      <pageMargins left="0.7" right="0.7" top="0.75" bottom="0.75" header="0.3" footer="0.3"/>
    </customSheetView>
    <customSheetView guid="{1A293AA6-15E7-43BF-8FF7-9365FC601EE4}">
      <selection activeCell="C14" sqref="C14"/>
      <pageMargins left="0.7" right="0.7" top="0.75" bottom="0.75" header="0.3" footer="0.3"/>
    </customSheetView>
    <customSheetView guid="{F5A53ED2-AE62-48C1-A3F1-D4A79517F6D4}" topLeftCell="Z42">
      <selection activeCell="AQ60" sqref="AQ60"/>
      <pageMargins left="0.7" right="0.7" top="0.75" bottom="0.75" header="0.3" footer="0.3"/>
    </customSheetView>
    <customSheetView guid="{9CF4E4E3-DABE-433D-84B3-3EEE647F4860}">
      <selection activeCell="C3" sqref="C3:C12"/>
      <pageMargins left="0.7" right="0.7" top="0.75" bottom="0.75" header="0.3" footer="0.3"/>
    </customSheetView>
    <customSheetView guid="{D4AF6F32-DB00-4439-A50C-C295C4127956}">
      <selection activeCell="C3" sqref="C3:C12"/>
      <pageMargins left="0.7" right="0.7" top="0.75" bottom="0.75" header="0.3" footer="0.3"/>
    </customSheetView>
    <customSheetView guid="{5C50C604-8817-449F-8F3F-E8AD328EA193}" topLeftCell="Z42">
      <selection activeCell="AQ60" sqref="AQ60"/>
      <pageMargins left="0.7" right="0.7" top="0.75" bottom="0.75" header="0.3" footer="0.3"/>
    </customSheetView>
    <customSheetView guid="{041136D2-2130-4255-B443-15B49F564E84}" topLeftCell="Z42">
      <selection activeCell="AQ60" sqref="AQ60"/>
      <pageMargins left="0.7" right="0.7" top="0.75" bottom="0.75" header="0.3" footer="0.3"/>
    </customSheetView>
    <customSheetView guid="{EF158714-875A-408E-A073-2BB190003FA1}">
      <selection activeCell="C3" sqref="C3:C12"/>
      <pageMargins left="0.7" right="0.7" top="0.75" bottom="0.75" header="0.3" footer="0.3"/>
    </customSheetView>
    <customSheetView guid="{AC823C34-08D3-4F48-9C7B-A99D9A5AE1CD}" topLeftCell="A2">
      <selection activeCell="D12" sqref="D12"/>
      <pageMargins left="0.7" right="0.7" top="0.75" bottom="0.75" header="0.3" footer="0.3"/>
    </customSheetView>
    <customSheetView guid="{46AB56D5-CE66-4F5F-B4E5-213E35ACB9B0}" scale="110" topLeftCell="A2">
      <selection activeCell="F17" sqref="F17"/>
      <pageMargins left="0.7" right="0.7" top="0.75" bottom="0.75" header="0.3" footer="0.3"/>
    </customSheetView>
    <customSheetView guid="{781C4B64-7C8D-415F-9AB6-576FAA0890C7}" topLeftCell="A19">
      <selection activeCell="AQ19" sqref="AQ19"/>
      <pageMargins left="0.7" right="0.7" top="0.75" bottom="0.75" header="0.3" footer="0.3"/>
    </customSheetView>
    <customSheetView guid="{DCC8505D-D30F-4E76-8C36-3038DACC80BC}" scale="70">
      <selection activeCell="E4" sqref="E4"/>
      <pageMargins left="0.7" right="0.7" top="0.75" bottom="0.75" header="0.3" footer="0.3"/>
    </customSheetView>
    <customSheetView guid="{84B6601C-494C-4B8C-8A18-32BF39A4BAB9}">
      <selection activeCell="D1" sqref="D1"/>
      <pageMargins left="0.7" right="0.7" top="0.75" bottom="0.75" header="0.3" footer="0.3"/>
    </customSheetView>
    <customSheetView guid="{4F6B0010-E9C4-4AC7-B012-D7C3236BA3BD}">
      <selection activeCell="D11" sqref="D11"/>
      <pageMargins left="0.7" right="0.7" top="0.75" bottom="0.75" header="0.3" footer="0.3"/>
    </customSheetView>
    <customSheetView guid="{55F024CD-A7F9-4381-9942-5ED21204AFB7}" topLeftCell="F1">
      <selection activeCell="H12" sqref="H12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3" sqref="H33"/>
    </sheetView>
  </sheetViews>
  <sheetFormatPr defaultRowHeight="14.4" x14ac:dyDescent="0.3"/>
  <sheetData/>
  <customSheetViews>
    <customSheetView guid="{F44970AB-D43C-40C2-9446-428EFB445E45}">
      <selection activeCell="H33" sqref="H33"/>
      <pageMargins left="0.7" right="0.7" top="0.75" bottom="0.75" header="0.3" footer="0.3"/>
    </customSheetView>
    <customSheetView guid="{DC3780FC-E03D-4CB0-9630-45647ED63C69}" state="hidden">
      <selection activeCell="H33" sqref="H33"/>
      <pageMargins left="0.7" right="0.7" top="0.75" bottom="0.75" header="0.3" footer="0.3"/>
    </customSheetView>
    <customSheetView guid="{5F8EC55F-6BE6-42EB-BDA6-7DA9ACE0C263}">
      <selection activeCell="H33" sqref="H33"/>
      <pageMargins left="0.7" right="0.7" top="0.75" bottom="0.75" header="0.3" footer="0.3"/>
    </customSheetView>
    <customSheetView guid="{86680E72-FC77-45EF-9FFF-2A77157FA8B6}" state="hidden">
      <pageMargins left="0.7" right="0.7" top="0.75" bottom="0.75" header="0.3" footer="0.3"/>
    </customSheetView>
    <customSheetView guid="{10CC6A42-76CA-4CE7-9AB7-75E8EE03DD52}" state="hidden">
      <pageMargins left="0.7" right="0.7" top="0.75" bottom="0.75" header="0.3" footer="0.3"/>
    </customSheetView>
    <customSheetView guid="{8D6B43F0-C7E3-4081-96D2-8B609D37DAAB}" state="hidden">
      <pageMargins left="0.7" right="0.7" top="0.75" bottom="0.75" header="0.3" footer="0.3"/>
    </customSheetView>
    <customSheetView guid="{B54EAF79-9AE3-405E-8904-DC2B8F7A3D1F}" state="hidden">
      <pageMargins left="0.7" right="0.7" top="0.75" bottom="0.75" header="0.3" footer="0.3"/>
    </customSheetView>
    <customSheetView guid="{815BE6D6-07F9-4CBF-B8FD-89E61A8B16EF}" state="hidden">
      <pageMargins left="0.7" right="0.7" top="0.75" bottom="0.75" header="0.3" footer="0.3"/>
    </customSheetView>
    <customSheetView guid="{3F9D0D8E-0280-4E1B-887E-343DC67AEF81}" state="hidden">
      <pageMargins left="0.7" right="0.7" top="0.75" bottom="0.75" header="0.3" footer="0.3"/>
    </customSheetView>
    <customSheetView guid="{4C072D60-E856-4D03-8778-D056B82F8B94}" state="hidden">
      <pageMargins left="0.7" right="0.7" top="0.75" bottom="0.75" header="0.3" footer="0.3"/>
    </customSheetView>
    <customSheetView guid="{4BD5850D-B4C1-4FE6-AD12-AE545D24D33E}" state="hidden">
      <pageMargins left="0.7" right="0.7" top="0.75" bottom="0.75" header="0.3" footer="0.3"/>
    </customSheetView>
    <customSheetView guid="{8BC85080-E9E4-4C4F-A87C-66C5B69F0AB3}" state="hidden">
      <pageMargins left="0.7" right="0.7" top="0.75" bottom="0.75" header="0.3" footer="0.3"/>
    </customSheetView>
    <customSheetView guid="{333A1E19-F4F4-47F6-AD2B-2BE477C76F83}" state="hidden">
      <pageMargins left="0.7" right="0.7" top="0.75" bottom="0.75" header="0.3" footer="0.3"/>
    </customSheetView>
    <customSheetView guid="{6F39DC8C-CFAF-4903-A623-34F8D498ADC0}" state="hidden">
      <pageMargins left="0.7" right="0.7" top="0.75" bottom="0.75" header="0.3" footer="0.3"/>
    </customSheetView>
    <customSheetView guid="{5C50C604-8817-449F-8F3F-E8AD328EA193}" state="hidden">
      <pageMargins left="0.7" right="0.7" top="0.75" bottom="0.75" header="0.3" footer="0.3"/>
    </customSheetView>
    <customSheetView guid="{041136D2-2130-4255-B443-15B49F564E84}" state="hidden">
      <pageMargins left="0.7" right="0.7" top="0.75" bottom="0.75" header="0.3" footer="0.3"/>
    </customSheetView>
    <customSheetView guid="{EF158714-875A-408E-A073-2BB190003FA1}" state="hidden">
      <pageMargins left="0.7" right="0.7" top="0.75" bottom="0.75" header="0.3" footer="0.3"/>
    </customSheetView>
    <customSheetView guid="{AC823C34-08D3-4F48-9C7B-A99D9A5AE1CD}">
      <pageMargins left="0.7" right="0.7" top="0.75" bottom="0.75" header="0.3" footer="0.3"/>
    </customSheetView>
    <customSheetView guid="{46AB56D5-CE66-4F5F-B4E5-213E35ACB9B0}" state="hidden">
      <pageMargins left="0.7" right="0.7" top="0.75" bottom="0.75" header="0.3" footer="0.3"/>
    </customSheetView>
    <customSheetView guid="{781C4B64-7C8D-415F-9AB6-576FAA0890C7}" state="hidden">
      <pageMargins left="0.7" right="0.7" top="0.75" bottom="0.75" header="0.3" footer="0.3"/>
    </customSheetView>
    <customSheetView guid="{DCC8505D-D30F-4E76-8C36-3038DACC80BC}" state="hidden">
      <pageMargins left="0.7" right="0.7" top="0.75" bottom="0.75" header="0.3" footer="0.3"/>
    </customSheetView>
    <customSheetView guid="{84B6601C-494C-4B8C-8A18-32BF39A4BAB9}" state="hidden">
      <pageMargins left="0.7" right="0.7" top="0.75" bottom="0.75" header="0.3" footer="0.3"/>
    </customSheetView>
    <customSheetView guid="{4F6B0010-E9C4-4AC7-B012-D7C3236BA3BD}" state="hidden">
      <pageMargins left="0.7" right="0.7" top="0.75" bottom="0.75" header="0.3" footer="0.3"/>
    </customSheetView>
    <customSheetView guid="{55F024CD-A7F9-4381-9942-5ED21204AFB7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" sqref="F2:L5"/>
    </sheetView>
  </sheetViews>
  <sheetFormatPr defaultRowHeight="14.4" x14ac:dyDescent="0.3"/>
  <cols>
    <col min="8" max="8" width="10.5546875" bestFit="1" customWidth="1"/>
    <col min="9" max="9" width="9.5546875" bestFit="1" customWidth="1"/>
  </cols>
  <sheetData/>
  <customSheetViews>
    <customSheetView guid="{F44970AB-D43C-40C2-9446-428EFB445E45}" state="hidden">
      <selection activeCell="F2" sqref="F2:L5"/>
      <pageMargins left="0.7" right="0.7" top="0.75" bottom="0.75" header="0.3" footer="0.3"/>
    </customSheetView>
    <customSheetView guid="{DC3780FC-E03D-4CB0-9630-45647ED63C69}" state="hidden">
      <selection activeCell="F2" sqref="F2:L5"/>
      <pageMargins left="0.7" right="0.7" top="0.75" bottom="0.75" header="0.3" footer="0.3"/>
    </customSheetView>
    <customSheetView guid="{5F8EC55F-6BE6-42EB-BDA6-7DA9ACE0C263}" state="hidden">
      <selection activeCell="F2" sqref="F2:L5"/>
      <pageMargins left="0.7" right="0.7" top="0.75" bottom="0.75" header="0.3" footer="0.3"/>
    </customSheetView>
    <customSheetView guid="{86680E72-FC77-45EF-9FFF-2A77157FA8B6}" state="hidden">
      <selection activeCell="F2" sqref="F2:L5"/>
      <pageMargins left="0.7" right="0.7" top="0.75" bottom="0.75" header="0.3" footer="0.3"/>
    </customSheetView>
    <customSheetView guid="{10CC6A42-76CA-4CE7-9AB7-75E8EE03DD52}" state="hidden">
      <selection activeCell="F2" sqref="F2:L5"/>
      <pageMargins left="0.7" right="0.7" top="0.75" bottom="0.75" header="0.3" footer="0.3"/>
    </customSheetView>
    <customSheetView guid="{8D6B43F0-C7E3-4081-96D2-8B609D37DAAB}" state="hidden">
      <selection activeCell="F2" sqref="F2:L5"/>
      <pageMargins left="0.7" right="0.7" top="0.75" bottom="0.75" header="0.3" footer="0.3"/>
    </customSheetView>
    <customSheetView guid="{B54EAF79-9AE3-405E-8904-DC2B8F7A3D1F}" state="hidden">
      <selection activeCell="F2" sqref="F2:L5"/>
      <pageMargins left="0.7" right="0.7" top="0.75" bottom="0.75" header="0.3" footer="0.3"/>
    </customSheetView>
    <customSheetView guid="{815BE6D6-07F9-4CBF-B8FD-89E61A8B16EF}" state="hidden">
      <selection activeCell="F2" sqref="F2:L5"/>
      <pageMargins left="0.7" right="0.7" top="0.75" bottom="0.75" header="0.3" footer="0.3"/>
    </customSheetView>
    <customSheetView guid="{3F9D0D8E-0280-4E1B-887E-343DC67AEF81}" state="hidden">
      <selection activeCell="F2" sqref="F2:L5"/>
      <pageMargins left="0.7" right="0.7" top="0.75" bottom="0.75" header="0.3" footer="0.3"/>
    </customSheetView>
    <customSheetView guid="{4C072D60-E856-4D03-8778-D056B82F8B94}" state="hidden">
      <selection activeCell="F2" sqref="F2:L5"/>
      <pageMargins left="0.7" right="0.7" top="0.75" bottom="0.75" header="0.3" footer="0.3"/>
    </customSheetView>
    <customSheetView guid="{4BD5850D-B4C1-4FE6-AD12-AE545D24D33E}" state="hidden">
      <selection activeCell="F2" sqref="F2:L5"/>
      <pageMargins left="0.7" right="0.7" top="0.75" bottom="0.75" header="0.3" footer="0.3"/>
    </customSheetView>
    <customSheetView guid="{8BC85080-E9E4-4C4F-A87C-66C5B69F0AB3}" state="hidden">
      <selection activeCell="F2" sqref="F2:L5"/>
      <pageMargins left="0.7" right="0.7" top="0.75" bottom="0.75" header="0.3" footer="0.3"/>
    </customSheetView>
    <customSheetView guid="{333A1E19-F4F4-47F6-AD2B-2BE477C76F83}" state="hidden">
      <selection activeCell="F2" sqref="F2:L5"/>
      <pageMargins left="0.7" right="0.7" top="0.75" bottom="0.75" header="0.3" footer="0.3"/>
    </customSheetView>
    <customSheetView guid="{6F39DC8C-CFAF-4903-A623-34F8D498ADC0}" state="hidden">
      <selection activeCell="F2" sqref="F2:L5"/>
      <pageMargins left="0.7" right="0.7" top="0.75" bottom="0.75" header="0.3" footer="0.3"/>
    </customSheetView>
    <customSheetView guid="{9C6256A5-AC3D-40F7-AA38-436175CE9197}" state="hidden">
      <selection activeCell="F2" sqref="F2:L5"/>
      <pageMargins left="0.7" right="0.7" top="0.75" bottom="0.75" header="0.3" footer="0.3"/>
    </customSheetView>
    <customSheetView guid="{DADA97CD-4F76-47EE-87C2-F27AA446FDEF}" state="hidden">
      <selection activeCell="F2" sqref="F2:L5"/>
      <pageMargins left="0.7" right="0.7" top="0.75" bottom="0.75" header="0.3" footer="0.3"/>
    </customSheetView>
    <customSheetView guid="{F5841D08-04EB-4A45-AD17-EE400389736E}" state="hidden">
      <selection activeCell="F2" sqref="F2:L5"/>
      <pageMargins left="0.7" right="0.7" top="0.75" bottom="0.75" header="0.3" footer="0.3"/>
    </customSheetView>
    <customSheetView guid="{A6899CFB-DE4A-47C1-BF00-BC795B1F1A06}" state="hidden">
      <selection activeCell="F2" sqref="F2:L5"/>
      <pageMargins left="0.7" right="0.7" top="0.75" bottom="0.75" header="0.3" footer="0.3"/>
    </customSheetView>
    <customSheetView guid="{08C80893-5081-4028-8574-8533972FAA81}" state="hidden">
      <selection activeCell="F2" sqref="F2:L5"/>
      <pageMargins left="0.7" right="0.7" top="0.75" bottom="0.75" header="0.3" footer="0.3"/>
    </customSheetView>
    <customSheetView guid="{1A293AA6-15E7-43BF-8FF7-9365FC601EE4}">
      <selection activeCell="F2" sqref="F2:L5"/>
      <pageMargins left="0.7" right="0.7" top="0.75" bottom="0.75" header="0.3" footer="0.3"/>
    </customSheetView>
    <customSheetView guid="{F5A53ED2-AE62-48C1-A3F1-D4A79517F6D4}" state="hidden">
      <selection activeCell="F2" sqref="F2:L5"/>
      <pageMargins left="0.7" right="0.7" top="0.75" bottom="0.75" header="0.3" footer="0.3"/>
    </customSheetView>
    <customSheetView guid="{9CF4E4E3-DABE-433D-84B3-3EEE647F4860}" state="hidden">
      <selection activeCell="F2" sqref="F2:L5"/>
      <pageMargins left="0.7" right="0.7" top="0.75" bottom="0.75" header="0.3" footer="0.3"/>
    </customSheetView>
    <customSheetView guid="{D4AF6F32-DB00-4439-A50C-C295C4127956}" state="hidden">
      <selection activeCell="F2" sqref="F2:L5"/>
      <pageMargins left="0.7" right="0.7" top="0.75" bottom="0.75" header="0.3" footer="0.3"/>
    </customSheetView>
    <customSheetView guid="{5C50C604-8817-449F-8F3F-E8AD328EA193}" state="hidden">
      <selection activeCell="F2" sqref="F2:L5"/>
      <pageMargins left="0.7" right="0.7" top="0.75" bottom="0.75" header="0.3" footer="0.3"/>
    </customSheetView>
    <customSheetView guid="{041136D2-2130-4255-B443-15B49F564E84}" state="hidden">
      <selection activeCell="F2" sqref="F2:L5"/>
      <pageMargins left="0.7" right="0.7" top="0.75" bottom="0.75" header="0.3" footer="0.3"/>
    </customSheetView>
    <customSheetView guid="{EF158714-875A-408E-A073-2BB190003FA1}" state="hidden">
      <selection activeCell="F2" sqref="F2:L5"/>
      <pageMargins left="0.7" right="0.7" top="0.75" bottom="0.75" header="0.3" footer="0.3"/>
    </customSheetView>
    <customSheetView guid="{AC823C34-08D3-4F48-9C7B-A99D9A5AE1CD}" state="hidden">
      <selection activeCell="F2" sqref="F2:L5"/>
      <pageMargins left="0.7" right="0.7" top="0.75" bottom="0.75" header="0.3" footer="0.3"/>
    </customSheetView>
    <customSheetView guid="{46AB56D5-CE66-4F5F-B4E5-213E35ACB9B0}" state="hidden">
      <selection activeCell="F2" sqref="F2:L5"/>
      <pageMargins left="0.7" right="0.7" top="0.75" bottom="0.75" header="0.3" footer="0.3"/>
    </customSheetView>
    <customSheetView guid="{781C4B64-7C8D-415F-9AB6-576FAA0890C7}" state="hidden">
      <selection activeCell="F2" sqref="F2:L5"/>
      <pageMargins left="0.7" right="0.7" top="0.75" bottom="0.75" header="0.3" footer="0.3"/>
    </customSheetView>
    <customSheetView guid="{DCC8505D-D30F-4E76-8C36-3038DACC80BC}" state="hidden">
      <selection activeCell="F2" sqref="F2:L5"/>
      <pageMargins left="0.7" right="0.7" top="0.75" bottom="0.75" header="0.3" footer="0.3"/>
    </customSheetView>
    <customSheetView guid="{84B6601C-494C-4B8C-8A18-32BF39A4BAB9}" state="hidden">
      <selection activeCell="F2" sqref="F2:L5"/>
      <pageMargins left="0.7" right="0.7" top="0.75" bottom="0.75" header="0.3" footer="0.3"/>
    </customSheetView>
    <customSheetView guid="{4F6B0010-E9C4-4AC7-B012-D7C3236BA3BD}" state="hidden">
      <selection activeCell="F2" sqref="F2:L5"/>
      <pageMargins left="0.7" right="0.7" top="0.75" bottom="0.75" header="0.3" footer="0.3"/>
    </customSheetView>
    <customSheetView guid="{55F024CD-A7F9-4381-9942-5ED21204AFB7}" state="hidden">
      <selection activeCell="F2" sqref="F2:L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6" sqref="D6"/>
    </sheetView>
  </sheetViews>
  <sheetFormatPr defaultRowHeight="14.4" x14ac:dyDescent="0.3"/>
  <cols>
    <col min="4" max="4" width="12.33203125" bestFit="1" customWidth="1"/>
  </cols>
  <sheetData/>
  <customSheetViews>
    <customSheetView guid="{F44970AB-D43C-40C2-9446-428EFB445E45}" state="hidden">
      <selection activeCell="D6" sqref="D6"/>
      <pageMargins left="0.7" right="0.7" top="0.75" bottom="0.75" header="0.3" footer="0.3"/>
    </customSheetView>
    <customSheetView guid="{DC3780FC-E03D-4CB0-9630-45647ED63C69}" state="hidden">
      <selection activeCell="D6" sqref="D6"/>
      <pageMargins left="0.7" right="0.7" top="0.75" bottom="0.75" header="0.3" footer="0.3"/>
    </customSheetView>
    <customSheetView guid="{5F8EC55F-6BE6-42EB-BDA6-7DA9ACE0C263}" state="hidden">
      <selection activeCell="D6" sqref="D6"/>
      <pageMargins left="0.7" right="0.7" top="0.75" bottom="0.75" header="0.3" footer="0.3"/>
    </customSheetView>
    <customSheetView guid="{86680E72-FC77-45EF-9FFF-2A77157FA8B6}" state="hidden">
      <selection activeCell="D6" sqref="D6"/>
      <pageMargins left="0.7" right="0.7" top="0.75" bottom="0.75" header="0.3" footer="0.3"/>
    </customSheetView>
    <customSheetView guid="{10CC6A42-76CA-4CE7-9AB7-75E8EE03DD52}" state="hidden">
      <selection activeCell="D6" sqref="D6"/>
      <pageMargins left="0.7" right="0.7" top="0.75" bottom="0.75" header="0.3" footer="0.3"/>
    </customSheetView>
    <customSheetView guid="{8D6B43F0-C7E3-4081-96D2-8B609D37DAAB}" state="hidden">
      <selection activeCell="D6" sqref="D6"/>
      <pageMargins left="0.7" right="0.7" top="0.75" bottom="0.75" header="0.3" footer="0.3"/>
    </customSheetView>
    <customSheetView guid="{B54EAF79-9AE3-405E-8904-DC2B8F7A3D1F}" state="hidden">
      <selection activeCell="D6" sqref="D6"/>
      <pageMargins left="0.7" right="0.7" top="0.75" bottom="0.75" header="0.3" footer="0.3"/>
    </customSheetView>
    <customSheetView guid="{815BE6D6-07F9-4CBF-B8FD-89E61A8B16EF}" state="hidden">
      <selection activeCell="D6" sqref="D6"/>
      <pageMargins left="0.7" right="0.7" top="0.75" bottom="0.75" header="0.3" footer="0.3"/>
    </customSheetView>
    <customSheetView guid="{3F9D0D8E-0280-4E1B-887E-343DC67AEF81}" state="hidden">
      <selection activeCell="D6" sqref="D6"/>
      <pageMargins left="0.7" right="0.7" top="0.75" bottom="0.75" header="0.3" footer="0.3"/>
    </customSheetView>
    <customSheetView guid="{4C072D60-E856-4D03-8778-D056B82F8B94}" state="hidden">
      <selection activeCell="D6" sqref="D6"/>
      <pageMargins left="0.7" right="0.7" top="0.75" bottom="0.75" header="0.3" footer="0.3"/>
    </customSheetView>
    <customSheetView guid="{4BD5850D-B4C1-4FE6-AD12-AE545D24D33E}" state="hidden">
      <selection activeCell="D6" sqref="D6"/>
      <pageMargins left="0.7" right="0.7" top="0.75" bottom="0.75" header="0.3" footer="0.3"/>
    </customSheetView>
    <customSheetView guid="{8BC85080-E9E4-4C4F-A87C-66C5B69F0AB3}" state="hidden">
      <selection activeCell="D6" sqref="D6"/>
      <pageMargins left="0.7" right="0.7" top="0.75" bottom="0.75" header="0.3" footer="0.3"/>
    </customSheetView>
    <customSheetView guid="{333A1E19-F4F4-47F6-AD2B-2BE477C76F83}" state="hidden">
      <selection activeCell="D6" sqref="D6"/>
      <pageMargins left="0.7" right="0.7" top="0.75" bottom="0.75" header="0.3" footer="0.3"/>
    </customSheetView>
    <customSheetView guid="{6F39DC8C-CFAF-4903-A623-34F8D498ADC0}" state="hidden">
      <selection activeCell="D6" sqref="D6"/>
      <pageMargins left="0.7" right="0.7" top="0.75" bottom="0.75" header="0.3" footer="0.3"/>
    </customSheetView>
    <customSheetView guid="{9C6256A5-AC3D-40F7-AA38-436175CE9197}" state="hidden">
      <selection activeCell="D6" sqref="D6"/>
      <pageMargins left="0.7" right="0.7" top="0.75" bottom="0.75" header="0.3" footer="0.3"/>
    </customSheetView>
    <customSheetView guid="{DADA97CD-4F76-47EE-87C2-F27AA446FDEF}" state="hidden">
      <selection activeCell="D6" sqref="D6"/>
      <pageMargins left="0.7" right="0.7" top="0.75" bottom="0.75" header="0.3" footer="0.3"/>
    </customSheetView>
    <customSheetView guid="{F5841D08-04EB-4A45-AD17-EE400389736E}" state="hidden">
      <selection activeCell="D6" sqref="D6"/>
      <pageMargins left="0.7" right="0.7" top="0.75" bottom="0.75" header="0.3" footer="0.3"/>
    </customSheetView>
    <customSheetView guid="{A6899CFB-DE4A-47C1-BF00-BC795B1F1A06}" state="hidden">
      <selection activeCell="D6" sqref="D6"/>
      <pageMargins left="0.7" right="0.7" top="0.75" bottom="0.75" header="0.3" footer="0.3"/>
    </customSheetView>
    <customSheetView guid="{08C80893-5081-4028-8574-8533972FAA81}" state="hidden">
      <selection activeCell="D6" sqref="D6"/>
      <pageMargins left="0.7" right="0.7" top="0.75" bottom="0.75" header="0.3" footer="0.3"/>
    </customSheetView>
    <customSheetView guid="{1A293AA6-15E7-43BF-8FF7-9365FC601EE4}">
      <selection activeCell="C2" sqref="C2:F12"/>
      <pageMargins left="0.7" right="0.7" top="0.75" bottom="0.75" header="0.3" footer="0.3"/>
    </customSheetView>
    <customSheetView guid="{F5A53ED2-AE62-48C1-A3F1-D4A79517F6D4}" state="hidden">
      <selection activeCell="D6" sqref="D6"/>
      <pageMargins left="0.7" right="0.7" top="0.75" bottom="0.75" header="0.3" footer="0.3"/>
    </customSheetView>
    <customSheetView guid="{9CF4E4E3-DABE-433D-84B3-3EEE647F4860}" state="hidden">
      <selection activeCell="D6" sqref="D6"/>
      <pageMargins left="0.7" right="0.7" top="0.75" bottom="0.75" header="0.3" footer="0.3"/>
    </customSheetView>
    <customSheetView guid="{D4AF6F32-DB00-4439-A50C-C295C4127956}" state="hidden">
      <selection activeCell="D6" sqref="D6"/>
      <pageMargins left="0.7" right="0.7" top="0.75" bottom="0.75" header="0.3" footer="0.3"/>
    </customSheetView>
    <customSheetView guid="{5C50C604-8817-449F-8F3F-E8AD328EA193}" state="hidden">
      <selection activeCell="D6" sqref="D6"/>
      <pageMargins left="0.7" right="0.7" top="0.75" bottom="0.75" header="0.3" footer="0.3"/>
    </customSheetView>
    <customSheetView guid="{041136D2-2130-4255-B443-15B49F564E84}" state="hidden">
      <selection activeCell="D6" sqref="D6"/>
      <pageMargins left="0.7" right="0.7" top="0.75" bottom="0.75" header="0.3" footer="0.3"/>
    </customSheetView>
    <customSheetView guid="{EF158714-875A-408E-A073-2BB190003FA1}" state="hidden">
      <selection activeCell="D6" sqref="D6"/>
      <pageMargins left="0.7" right="0.7" top="0.75" bottom="0.75" header="0.3" footer="0.3"/>
    </customSheetView>
    <customSheetView guid="{AC823C34-08D3-4F48-9C7B-A99D9A5AE1CD}" state="hidden">
      <selection activeCell="D6" sqref="D6"/>
      <pageMargins left="0.7" right="0.7" top="0.75" bottom="0.75" header="0.3" footer="0.3"/>
    </customSheetView>
    <customSheetView guid="{46AB56D5-CE66-4F5F-B4E5-213E35ACB9B0}" state="hidden">
      <selection activeCell="D6" sqref="D6"/>
      <pageMargins left="0.7" right="0.7" top="0.75" bottom="0.75" header="0.3" footer="0.3"/>
    </customSheetView>
    <customSheetView guid="{781C4B64-7C8D-415F-9AB6-576FAA0890C7}" state="hidden">
      <selection activeCell="D6" sqref="D6"/>
      <pageMargins left="0.7" right="0.7" top="0.75" bottom="0.75" header="0.3" footer="0.3"/>
    </customSheetView>
    <customSheetView guid="{DCC8505D-D30F-4E76-8C36-3038DACC80BC}" state="hidden">
      <selection activeCell="D6" sqref="D6"/>
      <pageMargins left="0.7" right="0.7" top="0.75" bottom="0.75" header="0.3" footer="0.3"/>
    </customSheetView>
    <customSheetView guid="{84B6601C-494C-4B8C-8A18-32BF39A4BAB9}" state="hidden">
      <selection activeCell="D6" sqref="D6"/>
      <pageMargins left="0.7" right="0.7" top="0.75" bottom="0.75" header="0.3" footer="0.3"/>
    </customSheetView>
    <customSheetView guid="{4F6B0010-E9C4-4AC7-B012-D7C3236BA3BD}" state="hidden">
      <selection activeCell="D6" sqref="D6"/>
      <pageMargins left="0.7" right="0.7" top="0.75" bottom="0.75" header="0.3" footer="0.3"/>
    </customSheetView>
    <customSheetView guid="{55F024CD-A7F9-4381-9942-5ED21204AFB7}" state="hidden">
      <selection activeCell="D6" sqref="D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E8"/>
  <sheetViews>
    <sheetView workbookViewId="0">
      <selection activeCell="C3" sqref="C3:E9"/>
    </sheetView>
  </sheetViews>
  <sheetFormatPr defaultRowHeight="14.4" x14ac:dyDescent="0.3"/>
  <cols>
    <col min="5" max="5" width="10.5546875" bestFit="1" customWidth="1"/>
  </cols>
  <sheetData>
    <row r="6" spans="5:5" x14ac:dyDescent="0.3">
      <c r="E6" s="49"/>
    </row>
    <row r="7" spans="5:5" x14ac:dyDescent="0.3">
      <c r="E7" s="1"/>
    </row>
    <row r="8" spans="5:5" x14ac:dyDescent="0.3">
      <c r="E8" s="49"/>
    </row>
  </sheetData>
  <customSheetViews>
    <customSheetView guid="{F44970AB-D43C-40C2-9446-428EFB445E45}" state="hidden">
      <selection activeCell="C3" sqref="C3:E9"/>
      <pageMargins left="0.7" right="0.7" top="0.75" bottom="0.75" header="0.3" footer="0.3"/>
    </customSheetView>
    <customSheetView guid="{DC3780FC-E03D-4CB0-9630-45647ED63C69}" state="hidden">
      <selection activeCell="E6" sqref="E6:E8"/>
      <pageMargins left="0.7" right="0.7" top="0.75" bottom="0.75" header="0.3" footer="0.3"/>
    </customSheetView>
    <customSheetView guid="{5F8EC55F-6BE6-42EB-BDA6-7DA9ACE0C263}" state="hidden">
      <selection activeCell="C3" sqref="C3:E9"/>
      <pageMargins left="0.7" right="0.7" top="0.75" bottom="0.75" header="0.3" footer="0.3"/>
    </customSheetView>
    <customSheetView guid="{86680E72-FC77-45EF-9FFF-2A77157FA8B6}" state="hidden">
      <selection activeCell="C3" sqref="C3:E9"/>
      <pageMargins left="0.7" right="0.7" top="0.75" bottom="0.75" header="0.3" footer="0.3"/>
    </customSheetView>
    <customSheetView guid="{10CC6A42-76CA-4CE7-9AB7-75E8EE03DD52}">
      <selection activeCell="E6" sqref="E6:E8"/>
      <pageMargins left="0.7" right="0.7" top="0.75" bottom="0.75" header="0.3" footer="0.3"/>
    </customSheetView>
    <customSheetView guid="{8D6B43F0-C7E3-4081-96D2-8B609D37DAAB}">
      <selection activeCell="E6" sqref="E6:E8"/>
      <pageMargins left="0.7" right="0.7" top="0.75" bottom="0.75" header="0.3" footer="0.3"/>
    </customSheetView>
    <customSheetView guid="{B54EAF79-9AE3-405E-8904-DC2B8F7A3D1F}">
      <selection activeCell="E6" sqref="E6:E8"/>
      <pageMargins left="0.7" right="0.7" top="0.75" bottom="0.75" header="0.3" footer="0.3"/>
    </customSheetView>
    <customSheetView guid="{815BE6D6-07F9-4CBF-B8FD-89E61A8B16EF}" state="hidden">
      <selection activeCell="C3" sqref="C3:E9"/>
      <pageMargins left="0.7" right="0.7" top="0.75" bottom="0.75" header="0.3" footer="0.3"/>
    </customSheetView>
    <customSheetView guid="{3F9D0D8E-0280-4E1B-887E-343DC67AEF81}" state="hidden">
      <selection activeCell="C3" sqref="C3:E9"/>
      <pageMargins left="0.7" right="0.7" top="0.75" bottom="0.75" header="0.3" footer="0.3"/>
    </customSheetView>
    <customSheetView guid="{4C072D60-E856-4D03-8778-D056B82F8B94}" state="hidden">
      <selection activeCell="C3" sqref="C3:E9"/>
      <pageMargins left="0.7" right="0.7" top="0.75" bottom="0.75" header="0.3" footer="0.3"/>
    </customSheetView>
    <customSheetView guid="{4BD5850D-B4C1-4FE6-AD12-AE545D24D33E}" state="hidden">
      <selection activeCell="C3" sqref="C3:E9"/>
      <pageMargins left="0.7" right="0.7" top="0.75" bottom="0.75" header="0.3" footer="0.3"/>
    </customSheetView>
    <customSheetView guid="{8BC85080-E9E4-4C4F-A87C-66C5B69F0AB3}" state="hidden">
      <selection activeCell="C3" sqref="C3:E9"/>
      <pageMargins left="0.7" right="0.7" top="0.75" bottom="0.75" header="0.3" footer="0.3"/>
    </customSheetView>
    <customSheetView guid="{333A1E19-F4F4-47F6-AD2B-2BE477C76F83}">
      <selection activeCell="E6" sqref="E6:E8"/>
      <pageMargins left="0.7" right="0.7" top="0.75" bottom="0.75" header="0.3" footer="0.3"/>
    </customSheetView>
    <customSheetView guid="{6F39DC8C-CFAF-4903-A623-34F8D498ADC0}" state="hidden">
      <selection activeCell="C3" sqref="C3:E9"/>
      <pageMargins left="0.7" right="0.7" top="0.75" bottom="0.75" header="0.3" footer="0.3"/>
    </customSheetView>
    <customSheetView guid="{9C6256A5-AC3D-40F7-AA38-436175CE9197}">
      <selection activeCell="E6" sqref="E6:E8"/>
      <pageMargins left="0.7" right="0.7" top="0.75" bottom="0.75" header="0.3" footer="0.3"/>
    </customSheetView>
    <customSheetView guid="{DADA97CD-4F76-47EE-87C2-F27AA446FDEF}">
      <selection activeCell="E6" sqref="E6:E8"/>
      <pageMargins left="0.7" right="0.7" top="0.75" bottom="0.75" header="0.3" footer="0.3"/>
    </customSheetView>
    <customSheetView guid="{F5841D08-04EB-4A45-AD17-EE400389736E}">
      <selection activeCell="E6" sqref="E6:E8"/>
      <pageMargins left="0.7" right="0.7" top="0.75" bottom="0.75" header="0.3" footer="0.3"/>
    </customSheetView>
    <customSheetView guid="{A6899CFB-DE4A-47C1-BF00-BC795B1F1A06}" state="hidden">
      <selection activeCell="C3" sqref="C3:E9"/>
      <pageMargins left="0.7" right="0.7" top="0.75" bottom="0.75" header="0.3" footer="0.3"/>
    </customSheetView>
    <customSheetView guid="{08C80893-5081-4028-8574-8533972FAA81}" state="hidden">
      <selection activeCell="C3" sqref="C3:E9"/>
      <pageMargins left="0.7" right="0.7" top="0.75" bottom="0.75" header="0.3" footer="0.3"/>
    </customSheetView>
    <customSheetView guid="{7A3E5752-3A4F-4806-9A0E-49A70BC8B421}">
      <selection activeCell="E6" sqref="E6:E8"/>
      <pageMargins left="0.7" right="0.7" top="0.75" bottom="0.75" header="0.3" footer="0.3"/>
    </customSheetView>
    <customSheetView guid="{B138E9E4-E84E-433B-BEEE-1D2D591D95AF}" state="hidden">
      <selection activeCell="C3" sqref="C3:E9"/>
      <pageMargins left="0.7" right="0.7" top="0.75" bottom="0.75" header="0.3" footer="0.3"/>
    </customSheetView>
    <customSheetView guid="{1A293AA6-15E7-43BF-8FF7-9365FC601EE4}" state="hidden">
      <selection activeCell="C3" sqref="C3:E9"/>
      <pageMargins left="0.7" right="0.7" top="0.75" bottom="0.75" header="0.3" footer="0.3"/>
    </customSheetView>
    <customSheetView guid="{F5A53ED2-AE62-48C1-A3F1-D4A79517F6D4}">
      <selection activeCell="E6" sqref="E6:E8"/>
      <pageMargins left="0.7" right="0.7" top="0.75" bottom="0.75" header="0.3" footer="0.3"/>
    </customSheetView>
    <customSheetView guid="{9CF4E4E3-DABE-433D-84B3-3EEE647F4860}" state="hidden">
      <selection activeCell="C3" sqref="C3:E9"/>
      <pageMargins left="0.7" right="0.7" top="0.75" bottom="0.75" header="0.3" footer="0.3"/>
    </customSheetView>
    <customSheetView guid="{D4AF6F32-DB00-4439-A50C-C295C4127956}" state="hidden">
      <selection activeCell="C3" sqref="C3:E9"/>
      <pageMargins left="0.7" right="0.7" top="0.75" bottom="0.75" header="0.3" footer="0.3"/>
    </customSheetView>
    <customSheetView guid="{5C50C604-8817-449F-8F3F-E8AD328EA193}">
      <selection activeCell="E6" sqref="E6:E8"/>
      <pageMargins left="0.7" right="0.7" top="0.75" bottom="0.75" header="0.3" footer="0.3"/>
    </customSheetView>
    <customSheetView guid="{041136D2-2130-4255-B443-15B49F564E84}">
      <selection activeCell="E6" sqref="E6:E8"/>
      <pageMargins left="0.7" right="0.7" top="0.75" bottom="0.75" header="0.3" footer="0.3"/>
    </customSheetView>
    <customSheetView guid="{EF158714-875A-408E-A073-2BB190003FA1}">
      <selection activeCell="E6" sqref="E6:E8"/>
      <pageMargins left="0.7" right="0.7" top="0.75" bottom="0.75" header="0.3" footer="0.3"/>
    </customSheetView>
    <customSheetView guid="{AC823C34-08D3-4F48-9C7B-A99D9A5AE1CD}" state="hidden">
      <selection activeCell="C3" sqref="C3:E9"/>
      <pageMargins left="0.7" right="0.7" top="0.75" bottom="0.75" header="0.3" footer="0.3"/>
    </customSheetView>
    <customSheetView guid="{46AB56D5-CE66-4F5F-B4E5-213E35ACB9B0}" state="hidden">
      <selection activeCell="C3" sqref="C3:E9"/>
      <pageMargins left="0.7" right="0.7" top="0.75" bottom="0.75" header="0.3" footer="0.3"/>
    </customSheetView>
    <customSheetView guid="{781C4B64-7C8D-415F-9AB6-576FAA0890C7}">
      <selection activeCell="E6" sqref="E6:E8"/>
      <pageMargins left="0.7" right="0.7" top="0.75" bottom="0.75" header="0.3" footer="0.3"/>
    </customSheetView>
    <customSheetView guid="{DCC8505D-D30F-4E76-8C36-3038DACC80BC}" state="hidden">
      <selection activeCell="C3" sqref="C3:E9"/>
      <pageMargins left="0.7" right="0.7" top="0.75" bottom="0.75" header="0.3" footer="0.3"/>
    </customSheetView>
    <customSheetView guid="{84B6601C-494C-4B8C-8A18-32BF39A4BAB9}">
      <selection activeCell="E6" sqref="E6:E8"/>
      <pageMargins left="0.7" right="0.7" top="0.75" bottom="0.75" header="0.3" footer="0.3"/>
    </customSheetView>
    <customSheetView guid="{4F6B0010-E9C4-4AC7-B012-D7C3236BA3BD}">
      <selection activeCell="E6" sqref="E6:E8"/>
      <pageMargins left="0.7" right="0.7" top="0.75" bottom="0.75" header="0.3" footer="0.3"/>
    </customSheetView>
    <customSheetView guid="{55F024CD-A7F9-4381-9942-5ED21204AFB7}" state="hidden">
      <selection activeCell="E6" sqref="E6:E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6"/>
  <sheetViews>
    <sheetView workbookViewId="0">
      <selection activeCell="G2" sqref="G2:H99"/>
    </sheetView>
  </sheetViews>
  <sheetFormatPr defaultRowHeight="14.4" x14ac:dyDescent="0.3"/>
  <cols>
    <col min="2" max="2" width="17.5546875" bestFit="1" customWidth="1"/>
    <col min="4" max="4" width="56.5546875" bestFit="1" customWidth="1"/>
    <col min="5" max="5" width="18" customWidth="1"/>
  </cols>
  <sheetData>
    <row r="1" spans="2:5" ht="15" thickBot="1" x14ac:dyDescent="0.35"/>
    <row r="2" spans="2:5" ht="15" x14ac:dyDescent="0.3">
      <c r="B2" s="100" t="s">
        <v>209</v>
      </c>
      <c r="C2" s="100" t="s">
        <v>12</v>
      </c>
      <c r="D2" s="100" t="s">
        <v>210</v>
      </c>
      <c r="E2" s="100" t="s">
        <v>323</v>
      </c>
    </row>
    <row r="3" spans="2:5" ht="15" x14ac:dyDescent="0.3">
      <c r="B3" s="75" t="s">
        <v>35</v>
      </c>
      <c r="C3" s="105"/>
      <c r="D3" s="105"/>
      <c r="E3" s="105"/>
    </row>
    <row r="4" spans="2:5" ht="15" x14ac:dyDescent="0.3">
      <c r="B4" s="76" t="s">
        <v>36</v>
      </c>
      <c r="C4" s="105"/>
      <c r="D4" s="105"/>
      <c r="E4" s="105"/>
    </row>
    <row r="5" spans="2:5" ht="15" x14ac:dyDescent="0.3">
      <c r="B5" s="76" t="s">
        <v>38</v>
      </c>
      <c r="C5" s="105"/>
      <c r="D5" s="105"/>
      <c r="E5" s="105"/>
    </row>
    <row r="6" spans="2:5" ht="15" x14ac:dyDescent="0.3">
      <c r="B6" s="79" t="s">
        <v>40</v>
      </c>
      <c r="C6" s="105"/>
      <c r="D6" s="105"/>
      <c r="E6" s="105"/>
    </row>
    <row r="7" spans="2:5" ht="15" x14ac:dyDescent="0.3">
      <c r="B7" s="79" t="s">
        <v>41</v>
      </c>
      <c r="C7" s="105"/>
      <c r="D7" s="105"/>
      <c r="E7" s="105"/>
    </row>
    <row r="8" spans="2:5" ht="15" x14ac:dyDescent="0.3">
      <c r="B8" s="79" t="s">
        <v>42</v>
      </c>
      <c r="C8" s="105"/>
      <c r="D8" s="105"/>
      <c r="E8" s="105"/>
    </row>
    <row r="9" spans="2:5" ht="15" x14ac:dyDescent="0.3">
      <c r="B9" s="80" t="s">
        <v>43</v>
      </c>
      <c r="C9" s="105"/>
      <c r="D9" s="105"/>
      <c r="E9" s="105"/>
    </row>
    <row r="10" spans="2:5" ht="15" x14ac:dyDescent="0.3">
      <c r="B10" s="80" t="s">
        <v>44</v>
      </c>
      <c r="C10" s="105"/>
      <c r="D10" s="105"/>
      <c r="E10" s="105"/>
    </row>
    <row r="11" spans="2:5" ht="15" x14ac:dyDescent="0.3">
      <c r="B11" s="80" t="s">
        <v>45</v>
      </c>
      <c r="C11" s="105"/>
      <c r="D11" s="105"/>
      <c r="E11" s="105"/>
    </row>
    <row r="12" spans="2:5" ht="15" x14ac:dyDescent="0.3">
      <c r="B12" s="80" t="s">
        <v>182</v>
      </c>
      <c r="C12" s="105"/>
      <c r="D12" s="105"/>
      <c r="E12" s="105"/>
    </row>
    <row r="13" spans="2:5" ht="15" x14ac:dyDescent="0.3">
      <c r="B13" s="80" t="s">
        <v>173</v>
      </c>
      <c r="C13" s="105"/>
      <c r="D13" s="105"/>
      <c r="E13" s="105"/>
    </row>
    <row r="14" spans="2:5" ht="15" x14ac:dyDescent="0.3">
      <c r="B14" s="80" t="s">
        <v>46</v>
      </c>
      <c r="C14" s="105"/>
      <c r="D14" s="105"/>
      <c r="E14" s="105"/>
    </row>
    <row r="15" spans="2:5" ht="15" x14ac:dyDescent="0.3">
      <c r="B15" s="80" t="s">
        <v>47</v>
      </c>
      <c r="C15" s="105"/>
      <c r="D15" s="105"/>
      <c r="E15" s="105"/>
    </row>
    <row r="16" spans="2:5" ht="15" x14ac:dyDescent="0.3">
      <c r="B16" s="80" t="s">
        <v>48</v>
      </c>
      <c r="C16" s="105"/>
      <c r="D16" s="105"/>
      <c r="E16" s="105"/>
    </row>
    <row r="17" spans="2:5" ht="15" x14ac:dyDescent="0.3">
      <c r="B17" s="80" t="s">
        <v>53</v>
      </c>
      <c r="C17" s="105"/>
      <c r="D17" s="105"/>
      <c r="E17" s="105"/>
    </row>
    <row r="18" spans="2:5" ht="15" x14ac:dyDescent="0.3">
      <c r="B18" s="80" t="s">
        <v>183</v>
      </c>
      <c r="C18" s="105"/>
      <c r="D18" s="105"/>
      <c r="E18" s="105"/>
    </row>
    <row r="19" spans="2:5" ht="15" x14ac:dyDescent="0.3">
      <c r="B19" s="82" t="s">
        <v>319</v>
      </c>
      <c r="C19" s="105"/>
      <c r="D19" s="105"/>
      <c r="E19" s="105"/>
    </row>
    <row r="20" spans="2:5" ht="15" x14ac:dyDescent="0.3">
      <c r="B20" s="80" t="s">
        <v>51</v>
      </c>
      <c r="C20" s="110"/>
      <c r="D20" s="105"/>
      <c r="E20" s="110"/>
    </row>
    <row r="21" spans="2:5" ht="15" x14ac:dyDescent="0.3">
      <c r="B21" s="80" t="s">
        <v>54</v>
      </c>
      <c r="C21" s="105"/>
      <c r="D21" s="105"/>
      <c r="E21" s="105"/>
    </row>
    <row r="22" spans="2:5" ht="15" x14ac:dyDescent="0.3">
      <c r="B22" s="80" t="s">
        <v>55</v>
      </c>
      <c r="C22" s="105"/>
      <c r="D22" s="105"/>
      <c r="E22" s="105"/>
    </row>
    <row r="23" spans="2:5" ht="15" x14ac:dyDescent="0.3">
      <c r="B23" s="79" t="s">
        <v>57</v>
      </c>
      <c r="C23" s="105"/>
      <c r="D23" s="105"/>
      <c r="E23" s="105"/>
    </row>
    <row r="24" spans="2:5" ht="15" x14ac:dyDescent="0.3">
      <c r="B24" s="79" t="s">
        <v>59</v>
      </c>
      <c r="C24" s="105"/>
      <c r="D24" s="105"/>
      <c r="E24" s="105"/>
    </row>
    <row r="25" spans="2:5" ht="15" x14ac:dyDescent="0.3">
      <c r="B25" s="80" t="s">
        <v>61</v>
      </c>
      <c r="C25" s="105"/>
      <c r="D25" s="105"/>
      <c r="E25" s="105"/>
    </row>
    <row r="26" spans="2:5" ht="15" x14ac:dyDescent="0.3">
      <c r="B26" s="80" t="s">
        <v>62</v>
      </c>
      <c r="C26" s="105"/>
      <c r="D26" s="105"/>
      <c r="E26" s="105"/>
    </row>
    <row r="27" spans="2:5" ht="15" x14ac:dyDescent="0.3">
      <c r="B27" s="80" t="s">
        <v>63</v>
      </c>
      <c r="C27" s="105"/>
      <c r="D27" s="105"/>
      <c r="E27" s="105"/>
    </row>
    <row r="28" spans="2:5" ht="15" x14ac:dyDescent="0.3">
      <c r="B28" s="80" t="s">
        <v>64</v>
      </c>
      <c r="C28" s="105"/>
      <c r="D28" s="105"/>
      <c r="E28" s="105"/>
    </row>
    <row r="29" spans="2:5" ht="15" x14ac:dyDescent="0.3">
      <c r="B29" s="82" t="s">
        <v>65</v>
      </c>
      <c r="C29" s="105"/>
      <c r="D29" s="105"/>
      <c r="E29" s="105"/>
    </row>
    <row r="30" spans="2:5" ht="15" x14ac:dyDescent="0.3">
      <c r="B30" s="80" t="s">
        <v>66</v>
      </c>
      <c r="C30" s="105"/>
      <c r="D30" s="105"/>
      <c r="E30" s="105"/>
    </row>
    <row r="31" spans="2:5" ht="15" x14ac:dyDescent="0.3">
      <c r="B31" s="80" t="s">
        <v>68</v>
      </c>
      <c r="C31" s="105"/>
      <c r="D31" s="105"/>
      <c r="E31" s="105"/>
    </row>
    <row r="32" spans="2:5" ht="15" x14ac:dyDescent="0.3">
      <c r="B32" s="80" t="s">
        <v>69</v>
      </c>
      <c r="C32" s="105"/>
      <c r="D32" s="105"/>
      <c r="E32" s="105"/>
    </row>
    <row r="33" spans="2:5" ht="15" x14ac:dyDescent="0.3">
      <c r="B33" s="80" t="s">
        <v>71</v>
      </c>
      <c r="C33" s="105"/>
      <c r="D33" s="105"/>
      <c r="E33" s="105"/>
    </row>
    <row r="34" spans="2:5" ht="15" x14ac:dyDescent="0.3">
      <c r="B34" s="80" t="s">
        <v>72</v>
      </c>
      <c r="C34" s="105"/>
      <c r="D34" s="105"/>
      <c r="E34" s="105"/>
    </row>
    <row r="35" spans="2:5" ht="15" x14ac:dyDescent="0.3">
      <c r="B35" s="80" t="s">
        <v>74</v>
      </c>
      <c r="C35" s="105"/>
      <c r="D35" s="105"/>
      <c r="E35" s="105"/>
    </row>
    <row r="36" spans="2:5" ht="15" x14ac:dyDescent="0.3">
      <c r="B36" s="80" t="s">
        <v>75</v>
      </c>
      <c r="C36" s="105"/>
      <c r="D36" s="105"/>
      <c r="E36" s="105"/>
    </row>
    <row r="37" spans="2:5" ht="15" x14ac:dyDescent="0.3">
      <c r="B37" s="80" t="s">
        <v>216</v>
      </c>
      <c r="C37" s="105"/>
      <c r="D37" s="105"/>
      <c r="E37" s="105"/>
    </row>
    <row r="38" spans="2:5" ht="15" x14ac:dyDescent="0.3">
      <c r="B38" s="80" t="s">
        <v>78</v>
      </c>
      <c r="C38" s="105"/>
      <c r="D38" s="105"/>
      <c r="E38" s="105"/>
    </row>
    <row r="39" spans="2:5" ht="15" x14ac:dyDescent="0.3">
      <c r="B39" s="80" t="s">
        <v>80</v>
      </c>
      <c r="C39" s="105"/>
      <c r="D39" s="105"/>
      <c r="E39" s="105"/>
    </row>
    <row r="40" spans="2:5" ht="15" x14ac:dyDescent="0.3">
      <c r="B40" s="80" t="s">
        <v>100</v>
      </c>
      <c r="C40" s="105"/>
      <c r="D40" s="105"/>
      <c r="E40" s="105"/>
    </row>
    <row r="41" spans="2:5" ht="15" x14ac:dyDescent="0.3">
      <c r="B41" s="80" t="s">
        <v>102</v>
      </c>
      <c r="C41" s="105"/>
      <c r="D41" s="105"/>
      <c r="E41" s="105"/>
    </row>
    <row r="42" spans="2:5" ht="15" x14ac:dyDescent="0.3">
      <c r="B42" s="80" t="s">
        <v>104</v>
      </c>
      <c r="C42" s="105"/>
      <c r="D42" s="105"/>
      <c r="E42" s="105"/>
    </row>
    <row r="43" spans="2:5" ht="15" x14ac:dyDescent="0.3">
      <c r="B43" s="80" t="s">
        <v>105</v>
      </c>
      <c r="C43" s="105"/>
      <c r="D43" s="105"/>
      <c r="E43" s="105"/>
    </row>
    <row r="44" spans="2:5" ht="15" x14ac:dyDescent="0.3">
      <c r="B44" s="79" t="s">
        <v>108</v>
      </c>
      <c r="C44" s="105"/>
      <c r="D44" s="105"/>
      <c r="E44" s="105"/>
    </row>
    <row r="45" spans="2:5" ht="15" x14ac:dyDescent="0.3">
      <c r="B45" s="80" t="s">
        <v>112</v>
      </c>
      <c r="C45" s="105"/>
      <c r="D45" s="105"/>
      <c r="E45" s="105"/>
    </row>
    <row r="46" spans="2:5" ht="15" x14ac:dyDescent="0.3">
      <c r="B46" s="77" t="s">
        <v>115</v>
      </c>
      <c r="C46" s="107"/>
      <c r="D46" s="107"/>
      <c r="E46" s="107"/>
    </row>
  </sheetData>
  <customSheetViews>
    <customSheetView guid="{F44970AB-D43C-40C2-9446-428EFB445E45}" state="hidden">
      <selection activeCell="G2" sqref="G2:H99"/>
      <pageMargins left="0.7" right="0.7" top="0.75" bottom="0.75" header="0.3" footer="0.3"/>
    </customSheetView>
    <customSheetView guid="{DC3780FC-E03D-4CB0-9630-45647ED63C69}" state="hidden">
      <selection activeCell="C3" sqref="C3"/>
      <pageMargins left="0.7" right="0.7" top="0.75" bottom="0.75" header="0.3" footer="0.3"/>
    </customSheetView>
    <customSheetView guid="{5F8EC55F-6BE6-42EB-BDA6-7DA9ACE0C263}" state="hidden">
      <selection activeCell="G2" sqref="G2:H99"/>
      <pageMargins left="0.7" right="0.7" top="0.75" bottom="0.75" header="0.3" footer="0.3"/>
    </customSheetView>
    <customSheetView guid="{86680E72-FC77-45EF-9FFF-2A77157FA8B6}">
      <selection activeCell="E7" sqref="E7"/>
      <pageMargins left="0.7" right="0.7" top="0.75" bottom="0.75" header="0.3" footer="0.3"/>
    </customSheetView>
    <customSheetView guid="{10CC6A42-76CA-4CE7-9AB7-75E8EE03DD52}">
      <selection activeCell="C3" sqref="C3"/>
      <pageMargins left="0.7" right="0.7" top="0.75" bottom="0.75" header="0.3" footer="0.3"/>
    </customSheetView>
    <customSheetView guid="{8D6B43F0-C7E3-4081-96D2-8B609D37DAAB}">
      <selection activeCell="C3" sqref="C3"/>
      <pageMargins left="0.7" right="0.7" top="0.75" bottom="0.75" header="0.3" footer="0.3"/>
    </customSheetView>
    <customSheetView guid="{B54EAF79-9AE3-405E-8904-DC2B8F7A3D1F}">
      <selection activeCell="C3" sqref="C3"/>
      <pageMargins left="0.7" right="0.7" top="0.75" bottom="0.75" header="0.3" footer="0.3"/>
    </customSheetView>
    <customSheetView guid="{815BE6D6-07F9-4CBF-B8FD-89E61A8B16EF}">
      <selection activeCell="E7" sqref="E7"/>
      <pageMargins left="0.7" right="0.7" top="0.75" bottom="0.75" header="0.3" footer="0.3"/>
    </customSheetView>
    <customSheetView guid="{3F9D0D8E-0280-4E1B-887E-343DC67AEF81}">
      <selection activeCell="B8" sqref="B8"/>
      <pageMargins left="0.7" right="0.7" top="0.75" bottom="0.75" header="0.3" footer="0.3"/>
    </customSheetView>
    <customSheetView guid="{4C072D60-E856-4D03-8778-D056B82F8B94}">
      <selection activeCell="C3" sqref="C3"/>
      <pageMargins left="0.7" right="0.7" top="0.75" bottom="0.75" header="0.3" footer="0.3"/>
    </customSheetView>
    <customSheetView guid="{4BD5850D-B4C1-4FE6-AD12-AE545D24D33E}">
      <selection activeCell="E7" sqref="E7"/>
      <pageMargins left="0.7" right="0.7" top="0.75" bottom="0.75" header="0.3" footer="0.3"/>
    </customSheetView>
    <customSheetView guid="{8BC85080-E9E4-4C4F-A87C-66C5B69F0AB3}">
      <selection activeCell="D8" sqref="D8"/>
      <pageMargins left="0.7" right="0.7" top="0.75" bottom="0.75" header="0.3" footer="0.3"/>
    </customSheetView>
    <customSheetView guid="{333A1E19-F4F4-47F6-AD2B-2BE477C76F83}">
      <selection activeCell="C3" sqref="C3"/>
      <pageMargins left="0.7" right="0.7" top="0.75" bottom="0.75" header="0.3" footer="0.3"/>
    </customSheetView>
    <customSheetView guid="{6F39DC8C-CFAF-4903-A623-34F8D498ADC0}">
      <selection activeCell="C3" sqref="C3"/>
      <pageMargins left="0.7" right="0.7" top="0.75" bottom="0.75" header="0.3" footer="0.3"/>
    </customSheetView>
    <customSheetView guid="{9C6256A5-AC3D-40F7-AA38-436175CE9197}">
      <selection activeCell="C3" sqref="C3"/>
      <pageMargins left="0.7" right="0.7" top="0.75" bottom="0.75" header="0.3" footer="0.3"/>
    </customSheetView>
    <customSheetView guid="{DADA97CD-4F76-47EE-87C2-F27AA446FDEF}">
      <selection activeCell="C3" sqref="C3"/>
      <pageMargins left="0.7" right="0.7" top="0.75" bottom="0.75" header="0.3" footer="0.3"/>
    </customSheetView>
    <customSheetView guid="{F5841D08-04EB-4A45-AD17-EE400389736E}">
      <selection activeCell="C3" sqref="C3"/>
      <pageMargins left="0.7" right="0.7" top="0.75" bottom="0.75" header="0.3" footer="0.3"/>
    </customSheetView>
    <customSheetView guid="{A6899CFB-DE4A-47C1-BF00-BC795B1F1A06}">
      <selection activeCell="G10" sqref="G10"/>
      <pageMargins left="0.7" right="0.7" top="0.75" bottom="0.75" header="0.3" footer="0.3"/>
    </customSheetView>
    <customSheetView guid="{D4AF6F32-DB00-4439-A50C-C295C4127956}">
      <selection activeCell="C3" sqref="C3"/>
      <pageMargins left="0.7" right="0.7" top="0.75" bottom="0.75" header="0.3" footer="0.3"/>
    </customSheetView>
    <customSheetView guid="{5C50C604-8817-449F-8F3F-E8AD328EA193}">
      <selection activeCell="C3" sqref="C3"/>
      <pageMargins left="0.7" right="0.7" top="0.75" bottom="0.75" header="0.3" footer="0.3"/>
    </customSheetView>
    <customSheetView guid="{041136D2-2130-4255-B443-15B49F564E84}">
      <selection activeCell="E7" sqref="E7"/>
      <pageMargins left="0.7" right="0.7" top="0.75" bottom="0.75" header="0.3" footer="0.3"/>
    </customSheetView>
    <customSheetView guid="{EF158714-875A-408E-A073-2BB190003FA1}">
      <selection activeCell="C3" sqref="C3"/>
      <pageMargins left="0.7" right="0.7" top="0.75" bottom="0.75" header="0.3" footer="0.3"/>
    </customSheetView>
    <customSheetView guid="{AC823C34-08D3-4F48-9C7B-A99D9A5AE1CD}">
      <selection activeCell="G2" sqref="G2:H99"/>
      <pageMargins left="0.7" right="0.7" top="0.75" bottom="0.75" header="0.3" footer="0.3"/>
    </customSheetView>
    <customSheetView guid="{46AB56D5-CE66-4F5F-B4E5-213E35ACB9B0}">
      <selection activeCell="D3" sqref="D3:D38"/>
      <pageMargins left="0.7" right="0.7" top="0.75" bottom="0.75" header="0.3" footer="0.3"/>
    </customSheetView>
    <customSheetView guid="{781C4B64-7C8D-415F-9AB6-576FAA0890C7}">
      <selection activeCell="C3" sqref="C3"/>
      <pageMargins left="0.7" right="0.7" top="0.75" bottom="0.75" header="0.3" footer="0.3"/>
    </customSheetView>
    <customSheetView guid="{DCC8505D-D30F-4E76-8C36-3038DACC80BC}">
      <selection activeCell="E7" sqref="E7"/>
      <pageMargins left="0.7" right="0.7" top="0.75" bottom="0.75" header="0.3" footer="0.3"/>
    </customSheetView>
    <customSheetView guid="{84B6601C-494C-4B8C-8A18-32BF39A4BAB9}">
      <selection activeCell="C3" sqref="C3"/>
      <pageMargins left="0.7" right="0.7" top="0.75" bottom="0.75" header="0.3" footer="0.3"/>
    </customSheetView>
    <customSheetView guid="{4F6B0010-E9C4-4AC7-B012-D7C3236BA3BD}">
      <selection activeCell="C3" sqref="C3"/>
      <pageMargins left="0.7" right="0.7" top="0.75" bottom="0.75" header="0.3" footer="0.3"/>
    </customSheetView>
    <customSheetView guid="{55F024CD-A7F9-4381-9942-5ED21204AFB7}" state="hidden">
      <selection activeCell="C3" sqref="C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selection activeCell="B2" sqref="B2:F10"/>
    </sheetView>
  </sheetViews>
  <sheetFormatPr defaultRowHeight="14.4" x14ac:dyDescent="0.3"/>
  <cols>
    <col min="1" max="1" width="13.33203125" bestFit="1" customWidth="1"/>
  </cols>
  <sheetData>
    <row r="1" spans="1:6" ht="15" x14ac:dyDescent="0.3">
      <c r="A1" s="9" t="s">
        <v>34</v>
      </c>
      <c r="B1" t="s">
        <v>227</v>
      </c>
      <c r="C1" t="s">
        <v>228</v>
      </c>
      <c r="D1" t="s">
        <v>229</v>
      </c>
      <c r="E1" t="s">
        <v>230</v>
      </c>
      <c r="F1" t="s">
        <v>206</v>
      </c>
    </row>
    <row r="2" spans="1:6" ht="15" x14ac:dyDescent="0.3">
      <c r="A2" s="52" t="str">
        <f>'Feb 2019'!F3</f>
        <v>PTV</v>
      </c>
      <c r="E2" t="e">
        <f>B2/C2</f>
        <v>#DIV/0!</v>
      </c>
      <c r="F2" t="e">
        <f>B2/D2</f>
        <v>#DIV/0!</v>
      </c>
    </row>
    <row r="3" spans="1:6" ht="15" x14ac:dyDescent="0.3">
      <c r="A3" s="15" t="str">
        <f>'Feb 2019'!F4</f>
        <v>ATV</v>
      </c>
    </row>
    <row r="4" spans="1:6" ht="15" x14ac:dyDescent="0.3">
      <c r="A4" s="15" t="e">
        <f>'Feb 2019'!#REF!</f>
        <v>#REF!</v>
      </c>
    </row>
    <row r="5" spans="1:6" ht="15" x14ac:dyDescent="0.3">
      <c r="A5" s="15" t="str">
        <f>'Feb 2019'!F5</f>
        <v>PTV Sports</v>
      </c>
    </row>
    <row r="6" spans="1:6" ht="15" x14ac:dyDescent="0.3">
      <c r="A6" s="17" t="str">
        <f>'Feb 2019'!F6</f>
        <v>TOTAL</v>
      </c>
    </row>
    <row r="7" spans="1:6" ht="15" x14ac:dyDescent="0.3">
      <c r="A7" s="18" t="str">
        <f>'Feb 2019'!F7</f>
        <v>Entertainment</v>
      </c>
    </row>
    <row r="8" spans="1:6" ht="15" x14ac:dyDescent="0.3">
      <c r="A8" s="24" t="str">
        <f>'Feb 2019'!F8</f>
        <v>GEO Entertainment</v>
      </c>
    </row>
    <row r="9" spans="1:6" ht="15" x14ac:dyDescent="0.3">
      <c r="A9" s="24" t="str">
        <f>'Feb 2019'!F9</f>
        <v>HUM TV</v>
      </c>
    </row>
    <row r="10" spans="1:6" ht="15" x14ac:dyDescent="0.3">
      <c r="A10" s="24" t="str">
        <f>'Feb 2019'!F10</f>
        <v>ARY Digital</v>
      </c>
    </row>
    <row r="11" spans="1:6" ht="15" x14ac:dyDescent="0.3">
      <c r="A11" s="21" t="str">
        <f>'Feb 2019'!F11</f>
        <v>ARY Zindagi</v>
      </c>
    </row>
    <row r="12" spans="1:6" ht="15" x14ac:dyDescent="0.3">
      <c r="A12" s="21" t="str">
        <f>'Feb 2019'!F12</f>
        <v>TV One</v>
      </c>
    </row>
    <row r="13" spans="1:6" ht="15" x14ac:dyDescent="0.3">
      <c r="A13" s="21" t="str">
        <f>'Feb 2019'!F13</f>
        <v>Urdu1</v>
      </c>
    </row>
    <row r="14" spans="1:6" ht="15" x14ac:dyDescent="0.3">
      <c r="A14" s="21" t="str">
        <f>'Feb 2019'!F14</f>
        <v>Play Max</v>
      </c>
    </row>
    <row r="15" spans="1:6" ht="15" x14ac:dyDescent="0.3">
      <c r="A15" s="21" t="e">
        <f>'Feb 2019'!#REF!</f>
        <v>#REF!</v>
      </c>
    </row>
    <row r="16" spans="1:6" ht="15" x14ac:dyDescent="0.3">
      <c r="A16" s="21" t="str">
        <f>'Feb 2019'!F15</f>
        <v>Aplus</v>
      </c>
    </row>
    <row r="17" spans="1:1" ht="15" x14ac:dyDescent="0.3">
      <c r="A17" s="21" t="str">
        <f>'Feb 2019'!F16</f>
        <v>Express Ent</v>
      </c>
    </row>
    <row r="18" spans="1:1" ht="15" x14ac:dyDescent="0.3">
      <c r="A18" s="21" t="str">
        <f>'Feb 2019'!F17</f>
        <v>Geo Kahani</v>
      </c>
    </row>
    <row r="19" spans="1:1" ht="15" x14ac:dyDescent="0.3">
      <c r="A19" s="21" t="str">
        <f>'Feb 2019'!F18</f>
        <v>Filmazia</v>
      </c>
    </row>
    <row r="20" spans="1:1" ht="15" x14ac:dyDescent="0.3">
      <c r="A20" s="21" t="str">
        <f>'Feb 2019'!F19</f>
        <v>AAJ  Entertainment</v>
      </c>
    </row>
    <row r="21" spans="1:1" ht="15" x14ac:dyDescent="0.3">
      <c r="A21" s="21" t="str">
        <f>'Feb 2019'!F22</f>
        <v>H NOW</v>
      </c>
    </row>
    <row r="22" spans="1:1" ht="15" x14ac:dyDescent="0.3">
      <c r="A22" s="17" t="str">
        <f>'Feb 2019'!F23</f>
        <v>TOTAL</v>
      </c>
    </row>
    <row r="23" spans="1:1" ht="15" x14ac:dyDescent="0.3">
      <c r="A23" s="32" t="str">
        <f>'Feb 2019'!F24</f>
        <v>Movie Channels</v>
      </c>
    </row>
    <row r="24" spans="1:1" ht="15" x14ac:dyDescent="0.3">
      <c r="A24" s="21" t="str">
        <f>'Feb 2019'!F25</f>
        <v>HBO</v>
      </c>
    </row>
    <row r="25" spans="1:1" ht="15" x14ac:dyDescent="0.3">
      <c r="A25" s="21" t="str">
        <f>'Feb 2019'!F26</f>
        <v>Silver screen</v>
      </c>
    </row>
    <row r="26" spans="1:1" ht="15" x14ac:dyDescent="0.3">
      <c r="A26" s="21" t="str">
        <f>'Feb 2019'!F27</f>
        <v>Flmax</v>
      </c>
    </row>
    <row r="27" spans="1:1" ht="15" x14ac:dyDescent="0.3">
      <c r="A27" s="21" t="str">
        <f>'Feb 2019'!F28</f>
        <v>Filmworld</v>
      </c>
    </row>
    <row r="28" spans="1:1" ht="15" x14ac:dyDescent="0.3">
      <c r="A28" s="24" t="str">
        <f>'Feb 2019'!F29</f>
        <v>AXN</v>
      </c>
    </row>
    <row r="29" spans="1:1" ht="15" x14ac:dyDescent="0.3">
      <c r="A29" s="24" t="str">
        <f>'Feb 2019'!F30</f>
        <v>Ravi</v>
      </c>
    </row>
    <row r="30" spans="1:1" ht="15" x14ac:dyDescent="0.3">
      <c r="A30" s="24" t="str">
        <f>'Feb 2019'!F31</f>
        <v>Kohinoor</v>
      </c>
    </row>
    <row r="31" spans="1:1" ht="15" x14ac:dyDescent="0.3">
      <c r="A31" s="24" t="str">
        <f>'Feb 2019'!F32</f>
        <v>WB</v>
      </c>
    </row>
    <row r="32" spans="1:1" ht="15" x14ac:dyDescent="0.3">
      <c r="A32" s="17" t="str">
        <f>'Feb 2019'!F33</f>
        <v>TOTAL</v>
      </c>
    </row>
    <row r="33" spans="1:1" ht="15" x14ac:dyDescent="0.3">
      <c r="A33" s="32" t="str">
        <f>'Feb 2019'!F34</f>
        <v>News Channels</v>
      </c>
    </row>
    <row r="34" spans="1:1" ht="15" x14ac:dyDescent="0.3">
      <c r="A34" s="21" t="str">
        <f>'Feb 2019'!F35</f>
        <v>Geo News</v>
      </c>
    </row>
    <row r="35" spans="1:1" ht="15" x14ac:dyDescent="0.3">
      <c r="A35" s="21" t="str">
        <f>'Feb 2019'!F36</f>
        <v>Express News</v>
      </c>
    </row>
    <row r="36" spans="1:1" ht="15" x14ac:dyDescent="0.3">
      <c r="A36" s="21" t="str">
        <f>'Feb 2019'!F37</f>
        <v>Dunya</v>
      </c>
    </row>
    <row r="37" spans="1:1" ht="15" x14ac:dyDescent="0.3">
      <c r="A37" s="21" t="str">
        <f>'Feb 2019'!F38</f>
        <v>Samaa</v>
      </c>
    </row>
    <row r="38" spans="1:1" ht="15" x14ac:dyDescent="0.3">
      <c r="A38" s="51" t="str">
        <f>'Feb 2019'!F39</f>
        <v>CAPITAL</v>
      </c>
    </row>
    <row r="39" spans="1:1" ht="15" x14ac:dyDescent="0.3">
      <c r="A39" s="21" t="str">
        <f>'Feb 2019'!F40</f>
        <v>News One</v>
      </c>
    </row>
    <row r="40" spans="1:1" ht="15" x14ac:dyDescent="0.3">
      <c r="A40" s="21" t="str">
        <f>'Feb 2019'!F41</f>
        <v>DIN News</v>
      </c>
    </row>
    <row r="41" spans="1:1" ht="15" x14ac:dyDescent="0.3">
      <c r="A41" s="21" t="str">
        <f>'Feb 2019'!F42</f>
        <v>Aaj TV</v>
      </c>
    </row>
    <row r="42" spans="1:1" ht="15" x14ac:dyDescent="0.3">
      <c r="A42" s="21" t="str">
        <f>'Feb 2019'!F43</f>
        <v>ARY News</v>
      </c>
    </row>
    <row r="43" spans="1:1" ht="15" x14ac:dyDescent="0.3">
      <c r="A43" s="21" t="e">
        <f>'Feb 2019'!#REF!</f>
        <v>#REF!</v>
      </c>
    </row>
    <row r="44" spans="1:1" ht="15" x14ac:dyDescent="0.3">
      <c r="A44" s="21" t="str">
        <f>'Feb 2019'!F44</f>
        <v>Dawn News</v>
      </c>
    </row>
    <row r="45" spans="1:1" ht="15" x14ac:dyDescent="0.3">
      <c r="A45" s="21" t="e">
        <f>'Feb 2019'!#REF!</f>
        <v>#REF!</v>
      </c>
    </row>
    <row r="46" spans="1:1" ht="15" x14ac:dyDescent="0.3">
      <c r="A46" s="21" t="str">
        <f>'Feb 2019'!F45</f>
        <v>PTV News</v>
      </c>
    </row>
    <row r="47" spans="1:1" ht="15" x14ac:dyDescent="0.3">
      <c r="A47" s="21" t="str">
        <f>'Feb 2019'!F46</f>
        <v>Ab Tak</v>
      </c>
    </row>
    <row r="48" spans="1:1" ht="15" x14ac:dyDescent="0.3">
      <c r="A48" s="21" t="str">
        <f>'Feb 2019'!F47</f>
        <v>Neo TV</v>
      </c>
    </row>
    <row r="49" spans="1:1" ht="15" x14ac:dyDescent="0.3">
      <c r="A49" s="21" t="str">
        <f>'Feb 2019'!F48</f>
        <v>Hum News</v>
      </c>
    </row>
    <row r="50" spans="1:1" ht="15" x14ac:dyDescent="0.3">
      <c r="A50" s="21" t="str">
        <f>'Feb 2019'!F50</f>
        <v>Channel 92</v>
      </c>
    </row>
    <row r="51" spans="1:1" ht="15" x14ac:dyDescent="0.3">
      <c r="A51" s="21" t="str">
        <f>'Feb 2019'!F52</f>
        <v>Such Tv</v>
      </c>
    </row>
    <row r="52" spans="1:1" ht="15" x14ac:dyDescent="0.3">
      <c r="A52" s="21" t="str">
        <f>'Feb 2019'!F53</f>
        <v>Channel 24</v>
      </c>
    </row>
    <row r="53" spans="1:1" ht="15" x14ac:dyDescent="0.3">
      <c r="A53" s="21" t="str">
        <f>'Feb 2019'!F54</f>
        <v>K-21</v>
      </c>
    </row>
    <row r="54" spans="1:1" ht="15" x14ac:dyDescent="0.3">
      <c r="A54" s="21" t="str">
        <f>'Feb 2019'!F57</f>
        <v>CITY42</v>
      </c>
    </row>
    <row r="55" spans="1:1" ht="15" x14ac:dyDescent="0.3">
      <c r="A55" s="17" t="str">
        <f>'Feb 2019'!F58</f>
        <v>TOTAL</v>
      </c>
    </row>
    <row r="56" spans="1:1" ht="15" x14ac:dyDescent="0.3">
      <c r="A56" s="32" t="str">
        <f>'Feb 2019'!F59</f>
        <v>Regional/Religious</v>
      </c>
    </row>
    <row r="57" spans="1:1" ht="15" x14ac:dyDescent="0.3">
      <c r="A57" s="21" t="str">
        <f>'Feb 2019'!F60</f>
        <v>KTN</v>
      </c>
    </row>
    <row r="58" spans="1:1" ht="15" x14ac:dyDescent="0.3">
      <c r="A58" s="21" t="str">
        <f>'Feb 2019'!F61</f>
        <v>KTN News</v>
      </c>
    </row>
    <row r="59" spans="1:1" ht="15" x14ac:dyDescent="0.3">
      <c r="A59" s="24" t="str">
        <f>'Feb 2019'!F62</f>
        <v>Awaz TV</v>
      </c>
    </row>
    <row r="60" spans="1:1" ht="15" x14ac:dyDescent="0.3">
      <c r="A60" s="24" t="str">
        <f>'Feb 2019'!F63</f>
        <v>Dharti</v>
      </c>
    </row>
    <row r="61" spans="1:1" ht="15" x14ac:dyDescent="0.3">
      <c r="A61" s="21" t="str">
        <f>'Feb 2019'!F64</f>
        <v xml:space="preserve">Sindh Tv </v>
      </c>
    </row>
    <row r="62" spans="1:1" ht="15" x14ac:dyDescent="0.3">
      <c r="A62" s="21" t="str">
        <f>'Feb 2019'!F65</f>
        <v>Sindh News</v>
      </c>
    </row>
    <row r="63" spans="1:1" ht="15" x14ac:dyDescent="0.3">
      <c r="A63" s="24" t="str">
        <f>'Feb 2019'!F66</f>
        <v xml:space="preserve">Kashish </v>
      </c>
    </row>
    <row r="64" spans="1:1" ht="15" x14ac:dyDescent="0.3">
      <c r="A64" s="24" t="str">
        <f>'Feb 2019'!F67</f>
        <v>APNA</v>
      </c>
    </row>
    <row r="65" spans="1:1" ht="15" x14ac:dyDescent="0.3">
      <c r="A65" s="21" t="str">
        <f>'Feb 2019'!F68</f>
        <v>Punjab TV</v>
      </c>
    </row>
    <row r="66" spans="1:1" ht="15" x14ac:dyDescent="0.3">
      <c r="A66" s="21" t="str">
        <f>'Feb 2019'!F69</f>
        <v xml:space="preserve">Waseb </v>
      </c>
    </row>
    <row r="67" spans="1:1" ht="15" x14ac:dyDescent="0.3">
      <c r="A67" s="21" t="str">
        <f>'Feb 2019'!F70</f>
        <v>Mehran</v>
      </c>
    </row>
    <row r="68" spans="1:1" ht="15" x14ac:dyDescent="0.3">
      <c r="A68" s="21" t="str">
        <f>'Feb 2019'!F71</f>
        <v>Vash</v>
      </c>
    </row>
    <row r="69" spans="1:1" ht="15" x14ac:dyDescent="0.3">
      <c r="A69" s="21" t="str">
        <f>'Feb 2019'!F72</f>
        <v xml:space="preserve">AVT Khyber </v>
      </c>
    </row>
    <row r="70" spans="1:1" ht="15" x14ac:dyDescent="0.3">
      <c r="A70" s="24" t="str">
        <f>'Feb 2019'!F73</f>
        <v>KTN News</v>
      </c>
    </row>
    <row r="71" spans="1:1" ht="15" x14ac:dyDescent="0.3">
      <c r="A71" s="21" t="str">
        <f>'Feb 2019'!F74</f>
        <v>Aruj TV</v>
      </c>
    </row>
    <row r="72" spans="1:1" ht="15" x14ac:dyDescent="0.3">
      <c r="A72" s="24" t="str">
        <f>'Feb 2019'!F75</f>
        <v xml:space="preserve">Mehran </v>
      </c>
    </row>
    <row r="73" spans="1:1" ht="15" x14ac:dyDescent="0.3">
      <c r="A73" s="21" t="str">
        <f>'Feb 2019'!F77</f>
        <v>Pushto 1</v>
      </c>
    </row>
    <row r="74" spans="1:1" ht="15" x14ac:dyDescent="0.3">
      <c r="A74" s="17" t="str">
        <f>'Feb 2019'!F78</f>
        <v>TOTAL</v>
      </c>
    </row>
    <row r="75" spans="1:1" ht="15" x14ac:dyDescent="0.3">
      <c r="A75" s="32" t="str">
        <f>'Feb 2019'!F79</f>
        <v>Music Channels</v>
      </c>
    </row>
    <row r="76" spans="1:1" ht="15" x14ac:dyDescent="0.3">
      <c r="A76" s="21" t="e">
        <f>'Feb 2019'!#REF!</f>
        <v>#REF!</v>
      </c>
    </row>
    <row r="77" spans="1:1" ht="15" x14ac:dyDescent="0.3">
      <c r="A77" s="21" t="str">
        <f>'Feb 2019'!F80</f>
        <v>The musik</v>
      </c>
    </row>
    <row r="78" spans="1:1" ht="15" x14ac:dyDescent="0.3">
      <c r="A78" s="21" t="str">
        <f>'Feb 2019'!F81</f>
        <v>Jalwa</v>
      </c>
    </row>
    <row r="79" spans="1:1" ht="15" x14ac:dyDescent="0.3">
      <c r="A79" s="21" t="e">
        <f>'Feb 2019'!#REF!</f>
        <v>#REF!</v>
      </c>
    </row>
    <row r="80" spans="1:1" ht="15" x14ac:dyDescent="0.3">
      <c r="A80" s="21" t="str">
        <f>'Feb 2019'!F82</f>
        <v>8XM</v>
      </c>
    </row>
    <row r="81" spans="1:1" ht="15" x14ac:dyDescent="0.3">
      <c r="A81" s="17" t="str">
        <f>'Feb 2019'!F83</f>
        <v>TOTAL</v>
      </c>
    </row>
    <row r="82" spans="1:1" ht="15" x14ac:dyDescent="0.3">
      <c r="A82" s="32" t="str">
        <f>'Feb 2019'!F84</f>
        <v>Kids Channels</v>
      </c>
    </row>
    <row r="83" spans="1:1" ht="15" x14ac:dyDescent="0.3">
      <c r="A83" s="21" t="str">
        <f>'Feb 2019'!F85</f>
        <v xml:space="preserve">CN </v>
      </c>
    </row>
    <row r="84" spans="1:1" ht="15" x14ac:dyDescent="0.3">
      <c r="A84" s="21" t="str">
        <f>'Feb 2019'!F89</f>
        <v>Nicklodeon</v>
      </c>
    </row>
    <row r="85" spans="1:1" ht="15" x14ac:dyDescent="0.3">
      <c r="A85" s="17" t="str">
        <f>'Feb 2019'!F90</f>
        <v>TOTAL</v>
      </c>
    </row>
    <row r="86" spans="1:1" ht="15" x14ac:dyDescent="0.3">
      <c r="A86" s="32" t="str">
        <f>'Feb 2019'!F91</f>
        <v>Cooking</v>
      </c>
    </row>
    <row r="87" spans="1:1" ht="15" x14ac:dyDescent="0.3">
      <c r="A87" s="21" t="e">
        <f>'Feb 2019'!#REF!</f>
        <v>#REF!</v>
      </c>
    </row>
    <row r="88" spans="1:1" ht="15" x14ac:dyDescent="0.3">
      <c r="A88" s="24" t="str">
        <f>'Feb 2019'!F92</f>
        <v>Masala</v>
      </c>
    </row>
    <row r="89" spans="1:1" ht="15" x14ac:dyDescent="0.3">
      <c r="A89" s="24" t="e">
        <f>'Feb 2019'!#REF!</f>
        <v>#REF!</v>
      </c>
    </row>
    <row r="90" spans="1:1" ht="15" x14ac:dyDescent="0.3">
      <c r="A90" s="17" t="str">
        <f>'Feb 2019'!F93</f>
        <v>TOTAL</v>
      </c>
    </row>
    <row r="91" spans="1:1" ht="15" x14ac:dyDescent="0.3">
      <c r="A91" s="32" t="str">
        <f>'Feb 2019'!F94</f>
        <v>Sports Channels</v>
      </c>
    </row>
    <row r="92" spans="1:1" ht="15" x14ac:dyDescent="0.3">
      <c r="A92" s="21" t="str">
        <f>'Feb 2019'!F95</f>
        <v>Geo Super</v>
      </c>
    </row>
    <row r="93" spans="1:1" ht="15" x14ac:dyDescent="0.3">
      <c r="A93" s="21" t="str">
        <f>'Feb 2019'!F96</f>
        <v>Ten Sports</v>
      </c>
    </row>
    <row r="94" spans="1:1" ht="15" x14ac:dyDescent="0.3">
      <c r="A94" s="17" t="str">
        <f>'Feb 2019'!F97</f>
        <v>TOTAL</v>
      </c>
    </row>
    <row r="95" spans="1:1" ht="15" x14ac:dyDescent="0.3">
      <c r="A95" s="32" t="str">
        <f>'Feb 2019'!F98</f>
        <v>Health</v>
      </c>
    </row>
    <row r="96" spans="1:1" ht="15" x14ac:dyDescent="0.3">
      <c r="A96" s="21" t="str">
        <f>'Feb 2019'!F99</f>
        <v>HTV</v>
      </c>
    </row>
    <row r="97" spans="1:1" ht="15" x14ac:dyDescent="0.3">
      <c r="A97" s="17" t="str">
        <f>'Feb 2019'!F100</f>
        <v>TOTAL</v>
      </c>
    </row>
    <row r="98" spans="1:1" ht="15" x14ac:dyDescent="0.3">
      <c r="A98" s="17" t="str">
        <f>'Feb 2019'!F101</f>
        <v>TOTAL TV</v>
      </c>
    </row>
  </sheetData>
  <customSheetViews>
    <customSheetView guid="{F44970AB-D43C-40C2-9446-428EFB445E45}" state="hidden">
      <selection activeCell="B2" sqref="B2:F10"/>
      <pageMargins left="0.7" right="0.7" top="0.75" bottom="0.75" header="0.3" footer="0.3"/>
    </customSheetView>
    <customSheetView guid="{DC3780FC-E03D-4CB0-9630-45647ED63C69}" state="hidden">
      <selection activeCell="A2" sqref="A2"/>
      <pageMargins left="0.7" right="0.7" top="0.75" bottom="0.75" header="0.3" footer="0.3"/>
    </customSheetView>
    <customSheetView guid="{5F8EC55F-6BE6-42EB-BDA6-7DA9ACE0C263}" state="hidden">
      <selection activeCell="B2" sqref="B2:F10"/>
      <pageMargins left="0.7" right="0.7" top="0.75" bottom="0.75" header="0.3" footer="0.3"/>
    </customSheetView>
    <customSheetView guid="{86680E72-FC77-45EF-9FFF-2A77157FA8B6}" state="hidden">
      <selection activeCell="A2" sqref="A2"/>
      <pageMargins left="0.7" right="0.7" top="0.75" bottom="0.75" header="0.3" footer="0.3"/>
    </customSheetView>
    <customSheetView guid="{10CC6A42-76CA-4CE7-9AB7-75E8EE03DD52}" state="hidden">
      <selection activeCell="A2" sqref="A2"/>
      <pageMargins left="0.7" right="0.7" top="0.75" bottom="0.75" header="0.3" footer="0.3"/>
    </customSheetView>
    <customSheetView guid="{8D6B43F0-C7E3-4081-96D2-8B609D37DAAB}" state="hidden">
      <selection activeCell="A2" sqref="A2"/>
      <pageMargins left="0.7" right="0.7" top="0.75" bottom="0.75" header="0.3" footer="0.3"/>
    </customSheetView>
    <customSheetView guid="{B54EAF79-9AE3-405E-8904-DC2B8F7A3D1F}" state="hidden">
      <selection activeCell="A2" sqref="A2"/>
      <pageMargins left="0.7" right="0.7" top="0.75" bottom="0.75" header="0.3" footer="0.3"/>
    </customSheetView>
    <customSheetView guid="{815BE6D6-07F9-4CBF-B8FD-89E61A8B16EF}" state="hidden">
      <selection activeCell="A2" sqref="A2"/>
      <pageMargins left="0.7" right="0.7" top="0.75" bottom="0.75" header="0.3" footer="0.3"/>
    </customSheetView>
    <customSheetView guid="{3F9D0D8E-0280-4E1B-887E-343DC67AEF81}" state="hidden">
      <selection activeCell="A2" sqref="A2"/>
      <pageMargins left="0.7" right="0.7" top="0.75" bottom="0.75" header="0.3" footer="0.3"/>
    </customSheetView>
    <customSheetView guid="{4C072D60-E856-4D03-8778-D056B82F8B94}" state="hidden">
      <selection activeCell="A2" sqref="A2"/>
      <pageMargins left="0.7" right="0.7" top="0.75" bottom="0.75" header="0.3" footer="0.3"/>
    </customSheetView>
    <customSheetView guid="{4BD5850D-B4C1-4FE6-AD12-AE545D24D33E}" state="hidden">
      <selection activeCell="A2" sqref="A2"/>
      <pageMargins left="0.7" right="0.7" top="0.75" bottom="0.75" header="0.3" footer="0.3"/>
    </customSheetView>
    <customSheetView guid="{8BC85080-E9E4-4C4F-A87C-66C5B69F0AB3}" state="hidden">
      <selection activeCell="A2" sqref="A2"/>
      <pageMargins left="0.7" right="0.7" top="0.75" bottom="0.75" header="0.3" footer="0.3"/>
    </customSheetView>
    <customSheetView guid="{333A1E19-F4F4-47F6-AD2B-2BE477C76F83}" state="hidden">
      <selection activeCell="A2" sqref="A2"/>
      <pageMargins left="0.7" right="0.7" top="0.75" bottom="0.75" header="0.3" footer="0.3"/>
    </customSheetView>
    <customSheetView guid="{6F39DC8C-CFAF-4903-A623-34F8D498ADC0}" state="hidden">
      <selection activeCell="A2" sqref="A2"/>
      <pageMargins left="0.7" right="0.7" top="0.75" bottom="0.75" header="0.3" footer="0.3"/>
    </customSheetView>
    <customSheetView guid="{5C50C604-8817-449F-8F3F-E8AD328EA193}" state="hidden">
      <selection activeCell="A2" sqref="A2"/>
      <pageMargins left="0.7" right="0.7" top="0.75" bottom="0.75" header="0.3" footer="0.3"/>
    </customSheetView>
    <customSheetView guid="{041136D2-2130-4255-B443-15B49F564E84}" state="hidden">
      <selection activeCell="A2" sqref="A2"/>
      <pageMargins left="0.7" right="0.7" top="0.75" bottom="0.75" header="0.3" footer="0.3"/>
    </customSheetView>
    <customSheetView guid="{EF158714-875A-408E-A073-2BB190003FA1}" state="hidden">
      <selection activeCell="A2" sqref="A2"/>
      <pageMargins left="0.7" right="0.7" top="0.75" bottom="0.75" header="0.3" footer="0.3"/>
    </customSheetView>
    <customSheetView guid="{AC823C34-08D3-4F48-9C7B-A99D9A5AE1CD}">
      <selection activeCell="B2" sqref="B2:F10"/>
      <pageMargins left="0.7" right="0.7" top="0.75" bottom="0.75" header="0.3" footer="0.3"/>
    </customSheetView>
    <customSheetView guid="{46AB56D5-CE66-4F5F-B4E5-213E35ACB9B0}" state="hidden">
      <selection activeCell="A2" sqref="A2"/>
      <pageMargins left="0.7" right="0.7" top="0.75" bottom="0.75" header="0.3" footer="0.3"/>
    </customSheetView>
    <customSheetView guid="{781C4B64-7C8D-415F-9AB6-576FAA0890C7}" state="hidden">
      <selection activeCell="A2" sqref="A2"/>
      <pageMargins left="0.7" right="0.7" top="0.75" bottom="0.75" header="0.3" footer="0.3"/>
    </customSheetView>
    <customSheetView guid="{DCC8505D-D30F-4E76-8C36-3038DACC80BC}" state="hidden">
      <selection activeCell="A2" sqref="A2"/>
      <pageMargins left="0.7" right="0.7" top="0.75" bottom="0.75" header="0.3" footer="0.3"/>
    </customSheetView>
    <customSheetView guid="{84B6601C-494C-4B8C-8A18-32BF39A4BAB9}" state="hidden">
      <selection activeCell="A2" sqref="A2"/>
      <pageMargins left="0.7" right="0.7" top="0.75" bottom="0.75" header="0.3" footer="0.3"/>
    </customSheetView>
    <customSheetView guid="{4F6B0010-E9C4-4AC7-B012-D7C3236BA3BD}" state="hidden">
      <selection activeCell="A2" sqref="A2"/>
      <pageMargins left="0.7" right="0.7" top="0.75" bottom="0.75" header="0.3" footer="0.3"/>
    </customSheetView>
    <customSheetView guid="{55F024CD-A7F9-4381-9942-5ED21204AFB7}" state="hidden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workbookViewId="0">
      <selection activeCell="D1" sqref="D1"/>
    </sheetView>
  </sheetViews>
  <sheetFormatPr defaultColWidth="9.109375" defaultRowHeight="12.75" customHeight="1" x14ac:dyDescent="0.3"/>
  <cols>
    <col min="1" max="1" width="13.33203125" style="153" bestFit="1" customWidth="1"/>
    <col min="2" max="2" width="15.88671875" style="153" bestFit="1" customWidth="1"/>
    <col min="3" max="3" width="13.33203125" style="153" bestFit="1" customWidth="1"/>
    <col min="4" max="4" width="14.5546875" style="153" bestFit="1" customWidth="1"/>
    <col min="5" max="5" width="19.6640625" style="153" bestFit="1" customWidth="1"/>
    <col min="6" max="6" width="14.44140625" style="153" bestFit="1" customWidth="1"/>
    <col min="7" max="7" width="21.109375" style="153" bestFit="1" customWidth="1"/>
    <col min="8" max="8" width="13.33203125" style="153" bestFit="1" customWidth="1"/>
    <col min="9" max="9" width="11" style="153" bestFit="1" customWidth="1"/>
    <col min="10" max="16384" width="9.109375" style="153"/>
  </cols>
  <sheetData>
    <row r="1" spans="1:11" ht="12.75" customHeight="1" x14ac:dyDescent="0.3">
      <c r="A1" s="9"/>
      <c r="B1" s="9" t="s">
        <v>231</v>
      </c>
      <c r="C1" s="9" t="s">
        <v>232</v>
      </c>
      <c r="D1" s="9" t="s">
        <v>240</v>
      </c>
      <c r="E1" s="9" t="s">
        <v>241</v>
      </c>
      <c r="F1" s="74" t="s">
        <v>233</v>
      </c>
      <c r="G1" s="215" t="s">
        <v>242</v>
      </c>
      <c r="H1" s="216" t="s">
        <v>239</v>
      </c>
      <c r="I1" s="216" t="s">
        <v>230</v>
      </c>
    </row>
    <row r="2" spans="1:11" ht="12.75" customHeight="1" x14ac:dyDescent="0.3">
      <c r="A2" s="9" t="s">
        <v>34</v>
      </c>
      <c r="B2" s="9"/>
      <c r="C2" s="9"/>
      <c r="D2" s="47">
        <f>D7/D99</f>
        <v>0.13228868464667773</v>
      </c>
      <c r="E2" s="47">
        <f>E7/E99</f>
        <v>0.13228868464667773</v>
      </c>
      <c r="F2" s="74"/>
      <c r="G2" s="215"/>
      <c r="H2" s="215"/>
      <c r="I2" s="217">
        <f t="shared" ref="I2" si="0">I7/I99</f>
        <v>0.37514914891202539</v>
      </c>
    </row>
    <row r="3" spans="1:11" ht="12.75" customHeight="1" x14ac:dyDescent="0.3">
      <c r="A3" s="52" t="s">
        <v>35</v>
      </c>
      <c r="B3" s="218"/>
      <c r="C3" s="218"/>
      <c r="D3" s="140">
        <v>17400000</v>
      </c>
      <c r="E3" s="247">
        <v>2900000</v>
      </c>
      <c r="F3" s="219">
        <v>3000</v>
      </c>
      <c r="G3" s="220">
        <v>2743.633341695237</v>
      </c>
      <c r="H3" s="220">
        <f>D3/F3</f>
        <v>5800</v>
      </c>
      <c r="I3" s="221">
        <f>D3/G3</f>
        <v>6341.955295399961</v>
      </c>
      <c r="K3" s="250">
        <f>D3/D7</f>
        <v>0.39635535307517084</v>
      </c>
    </row>
    <row r="4" spans="1:11" ht="12.75" customHeight="1" x14ac:dyDescent="0.3">
      <c r="A4" s="15" t="s">
        <v>36</v>
      </c>
      <c r="B4" s="15"/>
      <c r="C4" s="15"/>
      <c r="D4" s="140">
        <v>26500000</v>
      </c>
      <c r="E4" s="247">
        <v>40000000</v>
      </c>
      <c r="F4" s="223">
        <v>1000</v>
      </c>
      <c r="G4" s="220">
        <v>786.44131329893696</v>
      </c>
      <c r="H4" s="220">
        <f t="shared" ref="H4:H5" si="1">D4/F4</f>
        <v>26500</v>
      </c>
      <c r="I4" s="221">
        <f t="shared" ref="I4:I5" si="2">D4/G4</f>
        <v>33696.093467977553</v>
      </c>
      <c r="K4" s="250">
        <f>E4/D7</f>
        <v>0.91116173120728927</v>
      </c>
    </row>
    <row r="5" spans="1:11" ht="12.75" customHeight="1" x14ac:dyDescent="0.3">
      <c r="A5" s="15" t="s">
        <v>37</v>
      </c>
      <c r="B5" s="15"/>
      <c r="C5" s="15"/>
      <c r="D5" s="141">
        <v>0</v>
      </c>
      <c r="E5" s="248">
        <v>1000000</v>
      </c>
      <c r="F5" s="223">
        <v>900</v>
      </c>
      <c r="G5" s="224">
        <v>828.8008288008283</v>
      </c>
      <c r="H5" s="220">
        <f t="shared" si="1"/>
        <v>0</v>
      </c>
      <c r="I5" s="221">
        <f t="shared" si="2"/>
        <v>0</v>
      </c>
    </row>
    <row r="6" spans="1:11" ht="12.75" customHeight="1" x14ac:dyDescent="0.3">
      <c r="A6" s="15" t="s">
        <v>38</v>
      </c>
      <c r="B6" s="15"/>
      <c r="C6" s="15"/>
      <c r="D6" s="141">
        <v>0</v>
      </c>
      <c r="E6" s="248"/>
      <c r="F6" s="223"/>
      <c r="G6" s="224">
        <v>0</v>
      </c>
      <c r="H6" s="221">
        <v>0</v>
      </c>
      <c r="I6" s="221">
        <v>0</v>
      </c>
    </row>
    <row r="7" spans="1:11" ht="12.75" customHeight="1" x14ac:dyDescent="0.3">
      <c r="A7" s="17" t="s">
        <v>12</v>
      </c>
      <c r="B7" s="17"/>
      <c r="C7" s="17"/>
      <c r="D7" s="165">
        <f>SUM(D3:D6)</f>
        <v>43900000</v>
      </c>
      <c r="E7" s="165">
        <f t="shared" ref="E7" si="3">SUM(E3:E6)</f>
        <v>43900000</v>
      </c>
      <c r="F7" s="225"/>
      <c r="G7" s="226"/>
      <c r="H7" s="165">
        <f t="shared" ref="H7:I7" si="4">SUM(H3:H6)</f>
        <v>32300</v>
      </c>
      <c r="I7" s="165">
        <f t="shared" si="4"/>
        <v>40038.048763377512</v>
      </c>
    </row>
    <row r="8" spans="1:11" ht="12.75" customHeight="1" x14ac:dyDescent="0.3">
      <c r="A8" s="32" t="s">
        <v>39</v>
      </c>
      <c r="B8" s="32"/>
      <c r="C8" s="32"/>
      <c r="D8" s="46">
        <f>D23/D99</f>
        <v>0.55311134548741903</v>
      </c>
      <c r="E8" s="46">
        <f t="shared" ref="E8" si="5">E23/E99</f>
        <v>0.55296067500376678</v>
      </c>
      <c r="F8" s="74"/>
      <c r="G8" s="215"/>
      <c r="H8" s="215"/>
      <c r="I8" s="217">
        <f t="shared" ref="I8" si="6">I23/I99</f>
        <v>0.38839541665361543</v>
      </c>
    </row>
    <row r="9" spans="1:11" ht="12.75" customHeight="1" x14ac:dyDescent="0.3">
      <c r="A9" s="24" t="s">
        <v>40</v>
      </c>
      <c r="B9" s="24"/>
      <c r="C9" s="24"/>
      <c r="D9" s="142">
        <v>27400000</v>
      </c>
      <c r="E9" s="249">
        <v>28000000</v>
      </c>
      <c r="F9" s="227">
        <v>4000</v>
      </c>
      <c r="G9" s="228">
        <v>3539.2915398152518</v>
      </c>
      <c r="H9" s="228">
        <f t="shared" ref="H9:H22" si="7">D9/F9</f>
        <v>6850</v>
      </c>
      <c r="I9" s="229">
        <f t="shared" ref="I9:I22" si="8">D9/G9</f>
        <v>7741.6623331996716</v>
      </c>
    </row>
    <row r="10" spans="1:11" ht="12.75" customHeight="1" x14ac:dyDescent="0.3">
      <c r="A10" s="24" t="s">
        <v>41</v>
      </c>
      <c r="B10" s="24"/>
      <c r="C10" s="24"/>
      <c r="D10" s="142">
        <v>30100000</v>
      </c>
      <c r="E10" s="249">
        <v>24000000</v>
      </c>
      <c r="F10" s="227">
        <v>7000</v>
      </c>
      <c r="G10" s="228">
        <v>6441.7212056815169</v>
      </c>
      <c r="H10" s="228">
        <f t="shared" si="7"/>
        <v>4300</v>
      </c>
      <c r="I10" s="229">
        <f t="shared" si="8"/>
        <v>4672.6641900385539</v>
      </c>
    </row>
    <row r="11" spans="1:11" ht="12.75" customHeight="1" x14ac:dyDescent="0.3">
      <c r="A11" s="24" t="s">
        <v>42</v>
      </c>
      <c r="B11" s="24"/>
      <c r="C11" s="24"/>
      <c r="D11" s="142">
        <v>38800000</v>
      </c>
      <c r="E11" s="249">
        <v>23000000</v>
      </c>
      <c r="F11" s="227">
        <v>8000</v>
      </c>
      <c r="G11" s="228">
        <v>7830.4497212478373</v>
      </c>
      <c r="H11" s="228">
        <f t="shared" si="7"/>
        <v>4850</v>
      </c>
      <c r="I11" s="229">
        <f t="shared" si="8"/>
        <v>4955.0155331074584</v>
      </c>
    </row>
    <row r="12" spans="1:11" ht="12.75" customHeight="1" x14ac:dyDescent="0.3">
      <c r="A12" s="21" t="s">
        <v>43</v>
      </c>
      <c r="B12" s="21"/>
      <c r="C12" s="21"/>
      <c r="D12" s="143">
        <v>1000000</v>
      </c>
      <c r="E12" s="239">
        <v>4000000</v>
      </c>
      <c r="F12" s="230">
        <v>3500</v>
      </c>
      <c r="G12" s="231">
        <v>4205.2630226732599</v>
      </c>
      <c r="H12" s="231">
        <f t="shared" si="7"/>
        <v>285.71428571428572</v>
      </c>
      <c r="I12" s="232">
        <f t="shared" si="8"/>
        <v>237.79725420463859</v>
      </c>
    </row>
    <row r="13" spans="1:11" ht="12.75" customHeight="1" x14ac:dyDescent="0.3">
      <c r="A13" s="21" t="s">
        <v>44</v>
      </c>
      <c r="B13" s="21"/>
      <c r="C13" s="21"/>
      <c r="D13" s="143">
        <v>25350000</v>
      </c>
      <c r="E13" s="239">
        <v>28000000</v>
      </c>
      <c r="F13" s="230">
        <v>3000</v>
      </c>
      <c r="G13" s="231">
        <v>2749.1572286426313</v>
      </c>
      <c r="H13" s="231">
        <f t="shared" si="7"/>
        <v>8450</v>
      </c>
      <c r="I13" s="232">
        <f t="shared" si="8"/>
        <v>9221.007709521331</v>
      </c>
    </row>
    <row r="14" spans="1:11" ht="12.75" customHeight="1" x14ac:dyDescent="0.3">
      <c r="A14" s="21" t="s">
        <v>45</v>
      </c>
      <c r="B14" s="21"/>
      <c r="C14" s="21"/>
      <c r="D14" s="143">
        <v>15200000</v>
      </c>
      <c r="E14" s="239">
        <v>25000000</v>
      </c>
      <c r="F14" s="230">
        <v>7500</v>
      </c>
      <c r="G14" s="231">
        <v>7194.3348769996483</v>
      </c>
      <c r="H14" s="231">
        <f t="shared" si="7"/>
        <v>2026.6666666666667</v>
      </c>
      <c r="I14" s="232">
        <f t="shared" si="8"/>
        <v>2112.7734891233008</v>
      </c>
    </row>
    <row r="15" spans="1:11" ht="12.75" customHeight="1" x14ac:dyDescent="0.3">
      <c r="A15" s="21" t="s">
        <v>182</v>
      </c>
      <c r="B15" s="21"/>
      <c r="C15" s="21"/>
      <c r="D15" s="143">
        <v>300000</v>
      </c>
      <c r="E15" s="239">
        <v>0</v>
      </c>
      <c r="F15" s="230">
        <v>0</v>
      </c>
      <c r="G15" s="231">
        <v>3000</v>
      </c>
      <c r="H15" s="231">
        <v>0</v>
      </c>
      <c r="I15" s="232">
        <f t="shared" si="8"/>
        <v>100</v>
      </c>
    </row>
    <row r="16" spans="1:11" ht="12.75" customHeight="1" x14ac:dyDescent="0.3">
      <c r="A16" s="21" t="s">
        <v>173</v>
      </c>
      <c r="B16" s="21"/>
      <c r="C16" s="21"/>
      <c r="D16" s="143">
        <v>4100000</v>
      </c>
      <c r="E16" s="239">
        <v>4000000</v>
      </c>
      <c r="F16" s="230">
        <v>3500</v>
      </c>
      <c r="G16" s="231">
        <v>4147.8698008991696</v>
      </c>
      <c r="H16" s="231">
        <f t="shared" si="7"/>
        <v>1171.4285714285713</v>
      </c>
      <c r="I16" s="232">
        <f t="shared" si="8"/>
        <v>988.45918430496727</v>
      </c>
    </row>
    <row r="17" spans="1:9" ht="12.75" customHeight="1" x14ac:dyDescent="0.3">
      <c r="A17" s="21" t="s">
        <v>46</v>
      </c>
      <c r="B17" s="21"/>
      <c r="C17" s="21"/>
      <c r="D17" s="143">
        <v>14050000</v>
      </c>
      <c r="E17" s="239">
        <v>23000000</v>
      </c>
      <c r="F17" s="230">
        <v>4000</v>
      </c>
      <c r="G17" s="231">
        <v>4830.6287746999178</v>
      </c>
      <c r="H17" s="231">
        <f t="shared" si="7"/>
        <v>3512.5</v>
      </c>
      <c r="I17" s="232">
        <f t="shared" si="8"/>
        <v>2908.5240566581929</v>
      </c>
    </row>
    <row r="18" spans="1:9" ht="12.75" customHeight="1" x14ac:dyDescent="0.3">
      <c r="A18" s="21" t="s">
        <v>47</v>
      </c>
      <c r="B18" s="21"/>
      <c r="C18" s="21"/>
      <c r="D18" s="143">
        <v>12250000</v>
      </c>
      <c r="E18" s="239">
        <v>10000000</v>
      </c>
      <c r="F18" s="230">
        <v>3000</v>
      </c>
      <c r="G18" s="231">
        <v>2997.5813797281703</v>
      </c>
      <c r="H18" s="231">
        <f t="shared" si="7"/>
        <v>4083.3333333333335</v>
      </c>
      <c r="I18" s="232">
        <f t="shared" si="8"/>
        <v>4086.6280004417649</v>
      </c>
    </row>
    <row r="19" spans="1:9" ht="12.75" customHeight="1" x14ac:dyDescent="0.3">
      <c r="A19" s="21" t="s">
        <v>48</v>
      </c>
      <c r="B19" s="21"/>
      <c r="C19" s="21"/>
      <c r="D19" s="143">
        <v>11450000</v>
      </c>
      <c r="E19" s="239">
        <v>10000000</v>
      </c>
      <c r="F19" s="230">
        <v>3000</v>
      </c>
      <c r="G19" s="231">
        <v>3094.623063493555</v>
      </c>
      <c r="H19" s="231">
        <f t="shared" si="7"/>
        <v>3816.6666666666665</v>
      </c>
      <c r="I19" s="232">
        <f t="shared" si="8"/>
        <v>3699.9659619527183</v>
      </c>
    </row>
    <row r="20" spans="1:9" ht="12.75" customHeight="1" x14ac:dyDescent="0.3">
      <c r="A20" s="21" t="s">
        <v>53</v>
      </c>
      <c r="B20" s="21"/>
      <c r="C20" s="21"/>
      <c r="D20" s="143">
        <v>0</v>
      </c>
      <c r="E20" s="239">
        <v>0</v>
      </c>
      <c r="F20" s="230">
        <v>0</v>
      </c>
      <c r="G20" s="231">
        <v>5000</v>
      </c>
      <c r="H20" s="231">
        <v>0</v>
      </c>
      <c r="I20" s="232">
        <f t="shared" si="8"/>
        <v>0</v>
      </c>
    </row>
    <row r="21" spans="1:9" ht="12.75" customHeight="1" x14ac:dyDescent="0.3">
      <c r="A21" s="21" t="s">
        <v>183</v>
      </c>
      <c r="B21" s="233"/>
      <c r="C21" s="21"/>
      <c r="D21" s="143">
        <v>3050000</v>
      </c>
      <c r="E21" s="239">
        <v>4000000</v>
      </c>
      <c r="F21" s="230">
        <v>3500</v>
      </c>
      <c r="G21" s="231">
        <v>4588.0667501722455</v>
      </c>
      <c r="H21" s="231">
        <f t="shared" si="7"/>
        <v>871.42857142857144</v>
      </c>
      <c r="I21" s="232">
        <f t="shared" si="8"/>
        <v>664.76800928964178</v>
      </c>
    </row>
    <row r="22" spans="1:9" ht="12.75" customHeight="1" x14ac:dyDescent="0.3">
      <c r="A22" s="21" t="s">
        <v>49</v>
      </c>
      <c r="B22" s="21"/>
      <c r="C22" s="21"/>
      <c r="D22" s="143">
        <v>500000</v>
      </c>
      <c r="E22" s="239">
        <f>D22</f>
        <v>500000</v>
      </c>
      <c r="F22" s="231">
        <v>8000</v>
      </c>
      <c r="G22" s="231">
        <v>8000</v>
      </c>
      <c r="H22" s="231">
        <f t="shared" si="7"/>
        <v>62.5</v>
      </c>
      <c r="I22" s="232">
        <f t="shared" si="8"/>
        <v>62.5</v>
      </c>
    </row>
    <row r="23" spans="1:9" ht="12.75" customHeight="1" x14ac:dyDescent="0.3">
      <c r="A23" s="17" t="s">
        <v>12</v>
      </c>
      <c r="B23" s="17"/>
      <c r="C23" s="17"/>
      <c r="D23" s="165">
        <f>SUM(D9:D22)</f>
        <v>183550000</v>
      </c>
      <c r="E23" s="165">
        <f>SUM(E9:E22)</f>
        <v>183500000</v>
      </c>
      <c r="F23" s="225"/>
      <c r="G23" s="226"/>
      <c r="H23" s="165">
        <f t="shared" ref="H23:I23" si="9">SUM(H9:H22)</f>
        <v>40280.238095238099</v>
      </c>
      <c r="I23" s="165">
        <f t="shared" si="9"/>
        <v>41451.765721842232</v>
      </c>
    </row>
    <row r="24" spans="1:9" ht="12.75" customHeight="1" x14ac:dyDescent="0.3">
      <c r="A24" s="32" t="s">
        <v>50</v>
      </c>
      <c r="B24" s="32"/>
      <c r="C24" s="32"/>
      <c r="D24" s="234">
        <f>D33/D99</f>
        <v>1.6573753201747778E-2</v>
      </c>
      <c r="E24" s="234">
        <f>E33/E99</f>
        <v>1.6573753201747778E-2</v>
      </c>
      <c r="F24" s="74"/>
      <c r="G24" s="215"/>
      <c r="H24" s="215"/>
      <c r="I24" s="235">
        <f t="shared" ref="I24" si="10">I33/I99</f>
        <v>9.1900269308502255E-3</v>
      </c>
    </row>
    <row r="25" spans="1:9" ht="12.75" customHeight="1" x14ac:dyDescent="0.3">
      <c r="A25" s="21" t="s">
        <v>51</v>
      </c>
      <c r="B25" s="21"/>
      <c r="C25" s="21"/>
      <c r="D25" s="143">
        <v>850000</v>
      </c>
      <c r="E25" s="239">
        <f>D25</f>
        <v>850000</v>
      </c>
      <c r="F25" s="230">
        <f>G25</f>
        <v>11969.696727272727</v>
      </c>
      <c r="G25" s="231">
        <v>11969.696727272727</v>
      </c>
      <c r="H25" s="231">
        <f t="shared" ref="H25:H31" si="11">D25/F25</f>
        <v>71.012659666079188</v>
      </c>
      <c r="I25" s="232">
        <f t="shared" ref="I25:I28" si="12">D25/G25</f>
        <v>71.012659666079188</v>
      </c>
    </row>
    <row r="26" spans="1:9" ht="12.75" customHeight="1" x14ac:dyDescent="0.3">
      <c r="A26" s="21" t="s">
        <v>52</v>
      </c>
      <c r="B26" s="21"/>
      <c r="C26" s="21"/>
      <c r="D26" s="143">
        <v>0</v>
      </c>
      <c r="E26" s="239">
        <v>0</v>
      </c>
      <c r="F26" s="230">
        <v>0</v>
      </c>
      <c r="G26" s="231">
        <v>0</v>
      </c>
      <c r="H26" s="231">
        <v>0</v>
      </c>
      <c r="I26" s="232">
        <v>0</v>
      </c>
    </row>
    <row r="27" spans="1:9" ht="12.75" customHeight="1" x14ac:dyDescent="0.3">
      <c r="A27" s="21" t="s">
        <v>54</v>
      </c>
      <c r="B27" s="233"/>
      <c r="C27" s="233"/>
      <c r="D27" s="143">
        <v>2450000</v>
      </c>
      <c r="E27" s="239">
        <f>D27</f>
        <v>2450000</v>
      </c>
      <c r="F27" s="230">
        <v>3000</v>
      </c>
      <c r="G27" s="231">
        <v>3522.7272727272739</v>
      </c>
      <c r="H27" s="231">
        <f t="shared" si="11"/>
        <v>816.66666666666663</v>
      </c>
      <c r="I27" s="232">
        <f t="shared" si="12"/>
        <v>695.48387096774172</v>
      </c>
    </row>
    <row r="28" spans="1:9" ht="12.75" customHeight="1" x14ac:dyDescent="0.3">
      <c r="A28" s="21" t="s">
        <v>55</v>
      </c>
      <c r="B28" s="233"/>
      <c r="C28" s="21"/>
      <c r="D28" s="143">
        <v>1950000</v>
      </c>
      <c r="E28" s="239">
        <f>D28</f>
        <v>1950000</v>
      </c>
      <c r="F28" s="230">
        <v>7000</v>
      </c>
      <c r="G28" s="231">
        <v>9098.7411764705867</v>
      </c>
      <c r="H28" s="231">
        <f t="shared" si="11"/>
        <v>278.57142857142856</v>
      </c>
      <c r="I28" s="232">
        <f t="shared" si="12"/>
        <v>214.31536101309428</v>
      </c>
    </row>
    <row r="29" spans="1:9" ht="12.75" customHeight="1" x14ac:dyDescent="0.3">
      <c r="A29" s="24" t="s">
        <v>56</v>
      </c>
      <c r="B29" s="24"/>
      <c r="C29" s="24"/>
      <c r="D29" s="142">
        <v>0</v>
      </c>
      <c r="E29" s="142">
        <v>0</v>
      </c>
      <c r="F29" s="227"/>
      <c r="G29" s="228">
        <v>0</v>
      </c>
      <c r="H29" s="228">
        <v>0</v>
      </c>
      <c r="I29" s="229">
        <v>0</v>
      </c>
    </row>
    <row r="30" spans="1:9" ht="12.75" customHeight="1" x14ac:dyDescent="0.3">
      <c r="A30" s="24" t="s">
        <v>57</v>
      </c>
      <c r="B30" s="24"/>
      <c r="C30" s="24"/>
      <c r="D30" s="142">
        <v>0</v>
      </c>
      <c r="E30" s="142">
        <v>0</v>
      </c>
      <c r="F30" s="227"/>
      <c r="G30" s="228">
        <v>0</v>
      </c>
      <c r="H30" s="228">
        <v>0</v>
      </c>
      <c r="I30" s="229">
        <v>0</v>
      </c>
    </row>
    <row r="31" spans="1:9" ht="12.75" customHeight="1" x14ac:dyDescent="0.3">
      <c r="A31" s="24" t="s">
        <v>58</v>
      </c>
      <c r="B31" s="24"/>
      <c r="C31" s="24"/>
      <c r="D31" s="142">
        <v>250000</v>
      </c>
      <c r="E31" s="249">
        <f>D31</f>
        <v>250000</v>
      </c>
      <c r="F31" s="227">
        <v>15000</v>
      </c>
      <c r="G31" s="228">
        <v>0</v>
      </c>
      <c r="H31" s="228">
        <f t="shared" si="11"/>
        <v>16.666666666666668</v>
      </c>
      <c r="I31" s="229">
        <v>0</v>
      </c>
    </row>
    <row r="32" spans="1:9" ht="12.75" customHeight="1" x14ac:dyDescent="0.3">
      <c r="A32" s="24" t="s">
        <v>59</v>
      </c>
      <c r="B32" s="24"/>
      <c r="C32" s="24"/>
      <c r="D32" s="142">
        <v>0</v>
      </c>
      <c r="E32" s="249"/>
      <c r="F32" s="227">
        <v>0</v>
      </c>
      <c r="G32" s="228">
        <v>0</v>
      </c>
      <c r="H32" s="228">
        <v>0</v>
      </c>
      <c r="I32" s="229">
        <v>0</v>
      </c>
    </row>
    <row r="33" spans="1:9" ht="12.75" customHeight="1" x14ac:dyDescent="0.3">
      <c r="A33" s="17" t="s">
        <v>12</v>
      </c>
      <c r="B33" s="17"/>
      <c r="C33" s="17"/>
      <c r="D33" s="165">
        <f>SUM(D25:D32)</f>
        <v>5500000</v>
      </c>
      <c r="E33" s="165">
        <f>SUM(E25:E32)</f>
        <v>5500000</v>
      </c>
      <c r="F33" s="225"/>
      <c r="G33" s="226"/>
      <c r="H33" s="165">
        <f>SUM(H25:H32)</f>
        <v>1182.917421570841</v>
      </c>
      <c r="I33" s="165">
        <f>SUM(I25:I32)</f>
        <v>980.81189164691523</v>
      </c>
    </row>
    <row r="34" spans="1:9" ht="12.75" customHeight="1" x14ac:dyDescent="0.3">
      <c r="A34" s="32" t="s">
        <v>60</v>
      </c>
      <c r="B34" s="32"/>
      <c r="C34" s="32"/>
      <c r="D34" s="234">
        <f>D56/D99</f>
        <v>0.22284164532168149</v>
      </c>
      <c r="E34" s="234">
        <f>E56/E99</f>
        <v>0.22299231580533374</v>
      </c>
      <c r="F34" s="74"/>
      <c r="G34" s="215"/>
      <c r="H34" s="215"/>
      <c r="I34" s="235">
        <f t="shared" ref="I34" si="13">I56/I99</f>
        <v>0.15782279649235423</v>
      </c>
    </row>
    <row r="35" spans="1:9" ht="12.75" customHeight="1" x14ac:dyDescent="0.3">
      <c r="A35" s="21" t="s">
        <v>61</v>
      </c>
      <c r="B35" s="21"/>
      <c r="C35" s="21"/>
      <c r="D35" s="143">
        <v>12200000</v>
      </c>
      <c r="E35" s="239">
        <v>7000000</v>
      </c>
      <c r="F35" s="230">
        <v>5000</v>
      </c>
      <c r="G35" s="231">
        <v>8427.8149477210864</v>
      </c>
      <c r="H35" s="231">
        <f t="shared" ref="H35:H53" si="14">D35/F35</f>
        <v>2440</v>
      </c>
      <c r="I35" s="232">
        <f t="shared" ref="I35:I53" si="15">D35/G35</f>
        <v>1447.5875509462778</v>
      </c>
    </row>
    <row r="36" spans="1:9" ht="12.75" customHeight="1" x14ac:dyDescent="0.3">
      <c r="A36" s="21" t="s">
        <v>62</v>
      </c>
      <c r="B36" s="21"/>
      <c r="C36" s="21"/>
      <c r="D36" s="143">
        <v>7500000</v>
      </c>
      <c r="E36" s="239">
        <f>D36</f>
        <v>7500000</v>
      </c>
      <c r="F36" s="230">
        <v>3000</v>
      </c>
      <c r="G36" s="231">
        <v>3071.4787321658423</v>
      </c>
      <c r="H36" s="231">
        <f t="shared" si="14"/>
        <v>2500</v>
      </c>
      <c r="I36" s="232">
        <f t="shared" si="15"/>
        <v>2441.8205867606321</v>
      </c>
    </row>
    <row r="37" spans="1:9" ht="12.75" customHeight="1" x14ac:dyDescent="0.3">
      <c r="A37" s="21" t="s">
        <v>63</v>
      </c>
      <c r="B37" s="21"/>
      <c r="C37" s="21"/>
      <c r="D37" s="143">
        <v>5900000</v>
      </c>
      <c r="E37" s="239">
        <f>D37</f>
        <v>5900000</v>
      </c>
      <c r="F37" s="230">
        <v>5000</v>
      </c>
      <c r="G37" s="231">
        <v>6534.1621255360751</v>
      </c>
      <c r="H37" s="231">
        <f t="shared" si="14"/>
        <v>1180</v>
      </c>
      <c r="I37" s="232">
        <f t="shared" si="15"/>
        <v>902.94668033140556</v>
      </c>
    </row>
    <row r="38" spans="1:9" ht="12.75" customHeight="1" x14ac:dyDescent="0.3">
      <c r="A38" s="21" t="s">
        <v>64</v>
      </c>
      <c r="B38" s="21"/>
      <c r="C38" s="21"/>
      <c r="D38" s="143">
        <v>14200000</v>
      </c>
      <c r="E38" s="239">
        <v>10000000</v>
      </c>
      <c r="F38" s="230">
        <v>6000</v>
      </c>
      <c r="G38" s="231">
        <v>6835.9568809385855</v>
      </c>
      <c r="H38" s="231">
        <f t="shared" si="14"/>
        <v>2366.6666666666665</v>
      </c>
      <c r="I38" s="232">
        <f t="shared" si="15"/>
        <v>2077.2512535290189</v>
      </c>
    </row>
    <row r="39" spans="1:9" ht="12.75" customHeight="1" x14ac:dyDescent="0.3">
      <c r="A39" s="21" t="s">
        <v>65</v>
      </c>
      <c r="B39" s="21"/>
      <c r="C39" s="21"/>
      <c r="D39" s="143">
        <v>200000</v>
      </c>
      <c r="E39" s="239">
        <v>1000000</v>
      </c>
      <c r="F39" s="230">
        <v>6000</v>
      </c>
      <c r="G39" s="231">
        <v>8680.8089887640908</v>
      </c>
      <c r="H39" s="231">
        <f t="shared" si="14"/>
        <v>33.333333333333336</v>
      </c>
      <c r="I39" s="232">
        <f t="shared" si="15"/>
        <v>23.039327355188647</v>
      </c>
    </row>
    <row r="40" spans="1:9" ht="12.75" customHeight="1" x14ac:dyDescent="0.3">
      <c r="A40" s="21" t="s">
        <v>66</v>
      </c>
      <c r="B40" s="21"/>
      <c r="C40" s="21"/>
      <c r="D40" s="143">
        <v>7300000</v>
      </c>
      <c r="E40" s="239">
        <v>11000000</v>
      </c>
      <c r="F40" s="230">
        <v>3000</v>
      </c>
      <c r="G40" s="231">
        <v>2031.082204593481</v>
      </c>
      <c r="H40" s="231">
        <f t="shared" si="14"/>
        <v>2433.3333333333335</v>
      </c>
      <c r="I40" s="232">
        <f t="shared" si="15"/>
        <v>3594.1430551113945</v>
      </c>
    </row>
    <row r="41" spans="1:9" ht="12.75" customHeight="1" x14ac:dyDescent="0.3">
      <c r="A41" s="21" t="s">
        <v>67</v>
      </c>
      <c r="B41" s="21"/>
      <c r="C41" s="21"/>
      <c r="D41" s="143">
        <v>0</v>
      </c>
      <c r="E41" s="239">
        <v>0</v>
      </c>
      <c r="F41" s="231">
        <v>0</v>
      </c>
      <c r="G41" s="231">
        <v>0</v>
      </c>
      <c r="H41" s="231">
        <v>0</v>
      </c>
      <c r="I41" s="231">
        <v>0</v>
      </c>
    </row>
    <row r="42" spans="1:9" ht="12.75" customHeight="1" x14ac:dyDescent="0.3">
      <c r="A42" s="21" t="s">
        <v>68</v>
      </c>
      <c r="B42" s="233"/>
      <c r="C42" s="21"/>
      <c r="D42" s="143">
        <v>3700000</v>
      </c>
      <c r="E42" s="239">
        <v>2500000</v>
      </c>
      <c r="F42" s="230">
        <v>4000</v>
      </c>
      <c r="G42" s="231">
        <v>5237.5630398411358</v>
      </c>
      <c r="H42" s="231">
        <f t="shared" si="14"/>
        <v>925</v>
      </c>
      <c r="I42" s="232">
        <f t="shared" si="15"/>
        <v>706.43541125038701</v>
      </c>
    </row>
    <row r="43" spans="1:9" ht="12.75" customHeight="1" x14ac:dyDescent="0.3">
      <c r="A43" s="21" t="s">
        <v>69</v>
      </c>
      <c r="B43" s="21"/>
      <c r="C43" s="21"/>
      <c r="D43" s="143">
        <v>10200000</v>
      </c>
      <c r="E43" s="239">
        <v>5000000</v>
      </c>
      <c r="F43" s="230">
        <v>6500</v>
      </c>
      <c r="G43" s="231">
        <v>6563.3802984001368</v>
      </c>
      <c r="H43" s="231">
        <f t="shared" si="14"/>
        <v>1569.2307692307693</v>
      </c>
      <c r="I43" s="232">
        <f t="shared" si="15"/>
        <v>1554.0772492622912</v>
      </c>
    </row>
    <row r="44" spans="1:9" ht="12.75" customHeight="1" x14ac:dyDescent="0.3">
      <c r="A44" s="21" t="s">
        <v>70</v>
      </c>
      <c r="B44" s="21"/>
      <c r="C44" s="21"/>
      <c r="D44" s="143">
        <v>0</v>
      </c>
      <c r="E44" s="239">
        <v>0</v>
      </c>
      <c r="F44" s="230">
        <v>0</v>
      </c>
      <c r="G44" s="231">
        <v>0</v>
      </c>
      <c r="H44" s="231">
        <v>0</v>
      </c>
      <c r="I44" s="232">
        <v>0</v>
      </c>
    </row>
    <row r="45" spans="1:9" ht="12.75" customHeight="1" x14ac:dyDescent="0.3">
      <c r="A45" s="21" t="s">
        <v>71</v>
      </c>
      <c r="B45" s="21"/>
      <c r="C45" s="21"/>
      <c r="D45" s="143">
        <v>3100000</v>
      </c>
      <c r="E45" s="239">
        <v>8000000</v>
      </c>
      <c r="F45" s="230">
        <v>3000</v>
      </c>
      <c r="G45" s="231">
        <v>2730.0880386661875</v>
      </c>
      <c r="H45" s="231">
        <f t="shared" si="14"/>
        <v>1033.3333333333333</v>
      </c>
      <c r="I45" s="232">
        <f t="shared" si="15"/>
        <v>1135.494517427554</v>
      </c>
    </row>
    <row r="46" spans="1:9" ht="12.75" customHeight="1" x14ac:dyDescent="0.3">
      <c r="A46" s="21" t="s">
        <v>72</v>
      </c>
      <c r="B46" s="233"/>
      <c r="C46" s="233"/>
      <c r="D46" s="143">
        <v>200000</v>
      </c>
      <c r="E46" s="239">
        <v>600000</v>
      </c>
      <c r="F46" s="231">
        <v>14943.356543624132</v>
      </c>
      <c r="G46" s="231">
        <v>14943.356543624132</v>
      </c>
      <c r="H46" s="231">
        <f t="shared" si="14"/>
        <v>13.383873925255021</v>
      </c>
      <c r="I46" s="232">
        <f t="shared" si="15"/>
        <v>13.383873925255021</v>
      </c>
    </row>
    <row r="47" spans="1:9" ht="12.75" customHeight="1" x14ac:dyDescent="0.3">
      <c r="A47" s="21" t="s">
        <v>73</v>
      </c>
      <c r="B47" s="21"/>
      <c r="C47" s="21"/>
      <c r="D47" s="143">
        <v>0</v>
      </c>
      <c r="E47" s="239">
        <v>0</v>
      </c>
      <c r="F47" s="230">
        <v>0</v>
      </c>
      <c r="G47" s="231">
        <v>0</v>
      </c>
      <c r="H47" s="231">
        <v>0</v>
      </c>
      <c r="I47" s="232">
        <v>0</v>
      </c>
    </row>
    <row r="48" spans="1:9" ht="12.75" customHeight="1" x14ac:dyDescent="0.3">
      <c r="A48" s="21" t="s">
        <v>74</v>
      </c>
      <c r="B48" s="21"/>
      <c r="C48" s="21"/>
      <c r="D48" s="143">
        <v>6450000</v>
      </c>
      <c r="E48" s="239">
        <v>12000000</v>
      </c>
      <c r="F48" s="230">
        <v>3000</v>
      </c>
      <c r="G48" s="231">
        <v>2930.8144143365762</v>
      </c>
      <c r="H48" s="231">
        <f t="shared" si="14"/>
        <v>2150</v>
      </c>
      <c r="I48" s="232">
        <f t="shared" si="15"/>
        <v>2200.7534726350227</v>
      </c>
    </row>
    <row r="49" spans="1:10" ht="12.75" customHeight="1" x14ac:dyDescent="0.3">
      <c r="A49" s="21" t="s">
        <v>75</v>
      </c>
      <c r="B49" s="233"/>
      <c r="C49" s="21"/>
      <c r="D49" s="143">
        <v>600000</v>
      </c>
      <c r="E49" s="239">
        <v>2500000</v>
      </c>
      <c r="F49" s="230">
        <v>0</v>
      </c>
      <c r="G49" s="231">
        <v>2724.9419875219774</v>
      </c>
      <c r="H49" s="231">
        <v>0</v>
      </c>
      <c r="I49" s="232">
        <f t="shared" si="15"/>
        <v>220.18817382076867</v>
      </c>
    </row>
    <row r="50" spans="1:10" ht="12.75" customHeight="1" x14ac:dyDescent="0.3">
      <c r="A50" s="21" t="s">
        <v>76</v>
      </c>
      <c r="B50" s="21"/>
      <c r="C50" s="21"/>
      <c r="D50" s="143">
        <v>600000</v>
      </c>
      <c r="E50" s="239">
        <v>0</v>
      </c>
      <c r="F50" s="230">
        <v>0</v>
      </c>
      <c r="G50" s="231">
        <v>15308.626666666625</v>
      </c>
      <c r="H50" s="231">
        <v>0</v>
      </c>
      <c r="I50" s="232">
        <f t="shared" si="15"/>
        <v>39.193587580684458</v>
      </c>
    </row>
    <row r="51" spans="1:10" ht="12.75" customHeight="1" x14ac:dyDescent="0.3">
      <c r="A51" s="21" t="s">
        <v>77</v>
      </c>
      <c r="B51" s="21"/>
      <c r="C51" s="21"/>
      <c r="D51" s="143">
        <v>800000</v>
      </c>
      <c r="E51" s="239">
        <v>0</v>
      </c>
      <c r="F51" s="230"/>
      <c r="G51" s="231">
        <v>0</v>
      </c>
      <c r="H51" s="231">
        <v>0</v>
      </c>
      <c r="I51" s="232">
        <v>0</v>
      </c>
    </row>
    <row r="52" spans="1:10" ht="12.75" customHeight="1" x14ac:dyDescent="0.3">
      <c r="A52" s="21" t="s">
        <v>216</v>
      </c>
      <c r="B52" s="21"/>
      <c r="C52" s="21"/>
      <c r="D52" s="143">
        <v>0</v>
      </c>
      <c r="E52" s="239">
        <v>0</v>
      </c>
      <c r="F52" s="230"/>
      <c r="G52" s="231">
        <v>0</v>
      </c>
      <c r="H52" s="231">
        <v>0</v>
      </c>
      <c r="I52" s="232">
        <v>0</v>
      </c>
    </row>
    <row r="53" spans="1:10" ht="12.75" customHeight="1" x14ac:dyDescent="0.3">
      <c r="A53" s="21" t="s">
        <v>78</v>
      </c>
      <c r="B53" s="21"/>
      <c r="C53" s="21"/>
      <c r="D53" s="143">
        <v>1000000</v>
      </c>
      <c r="E53" s="239">
        <f>D53</f>
        <v>1000000</v>
      </c>
      <c r="F53" s="231">
        <v>2051.573066004265</v>
      </c>
      <c r="G53" s="231">
        <v>2051.573066004265</v>
      </c>
      <c r="H53" s="231">
        <f t="shared" si="14"/>
        <v>487.43084834294717</v>
      </c>
      <c r="I53" s="232">
        <f t="shared" si="15"/>
        <v>487.43084834294717</v>
      </c>
    </row>
    <row r="54" spans="1:10" ht="12.75" customHeight="1" x14ac:dyDescent="0.3">
      <c r="A54" s="21" t="s">
        <v>79</v>
      </c>
      <c r="B54" s="21"/>
      <c r="C54" s="21"/>
      <c r="D54" s="143">
        <v>0</v>
      </c>
      <c r="E54" s="239"/>
      <c r="F54" s="230"/>
      <c r="G54" s="231">
        <v>0</v>
      </c>
      <c r="H54" s="231">
        <v>0</v>
      </c>
      <c r="I54" s="232">
        <v>0</v>
      </c>
    </row>
    <row r="55" spans="1:10" ht="12.75" customHeight="1" x14ac:dyDescent="0.3">
      <c r="A55" s="21" t="s">
        <v>80</v>
      </c>
      <c r="B55" s="21"/>
      <c r="C55" s="21"/>
      <c r="D55" s="143">
        <v>0</v>
      </c>
      <c r="E55" s="239"/>
      <c r="F55" s="230"/>
      <c r="G55" s="231">
        <v>0</v>
      </c>
      <c r="H55" s="231">
        <v>0</v>
      </c>
      <c r="I55" s="232">
        <v>0</v>
      </c>
    </row>
    <row r="56" spans="1:10" ht="12.75" customHeight="1" x14ac:dyDescent="0.3">
      <c r="A56" s="17" t="s">
        <v>12</v>
      </c>
      <c r="B56" s="17"/>
      <c r="C56" s="17"/>
      <c r="D56" s="165">
        <f>SUM(D35:D55)</f>
        <v>73950000</v>
      </c>
      <c r="E56" s="165">
        <f>SUM(E35:E55)</f>
        <v>74000000</v>
      </c>
      <c r="F56" s="225"/>
      <c r="G56" s="226"/>
      <c r="H56" s="165">
        <f>SUM(H35:H55)</f>
        <v>17131.712158165639</v>
      </c>
      <c r="I56" s="165">
        <f>SUM(I35:I55)</f>
        <v>16843.745588278827</v>
      </c>
      <c r="J56" s="1">
        <f>D56-E56</f>
        <v>-50000</v>
      </c>
    </row>
    <row r="57" spans="1:10" ht="12.75" customHeight="1" x14ac:dyDescent="0.3">
      <c r="A57" s="32" t="s">
        <v>81</v>
      </c>
      <c r="B57" s="32"/>
      <c r="C57" s="32"/>
      <c r="D57" s="234">
        <f>D75/D99</f>
        <v>2.5764652704535183E-2</v>
      </c>
      <c r="E57" s="234">
        <f t="shared" ref="E57" si="16">E75/E99</f>
        <v>2.5764652704535183E-2</v>
      </c>
      <c r="F57" s="74"/>
      <c r="G57" s="215"/>
      <c r="H57" s="215"/>
      <c r="I57" s="235">
        <f t="shared" ref="I57" si="17">I75/I99</f>
        <v>4.9973227759389626E-3</v>
      </c>
    </row>
    <row r="58" spans="1:10" ht="12.75" customHeight="1" x14ac:dyDescent="0.3">
      <c r="A58" s="21" t="s">
        <v>82</v>
      </c>
      <c r="B58" s="21"/>
      <c r="C58" s="21"/>
      <c r="D58" s="143">
        <v>1550000</v>
      </c>
      <c r="E58" s="239">
        <v>1200000</v>
      </c>
      <c r="F58" s="231">
        <v>10523.057446808514</v>
      </c>
      <c r="G58" s="231">
        <v>10523.057446808514</v>
      </c>
      <c r="H58" s="231">
        <f t="shared" ref="H58:H71" si="18">D58/F58</f>
        <v>147.2955942543193</v>
      </c>
      <c r="I58" s="232">
        <f t="shared" ref="I58:I71" si="19">D58/G58</f>
        <v>147.2955942543193</v>
      </c>
    </row>
    <row r="59" spans="1:10" ht="12.75" customHeight="1" x14ac:dyDescent="0.3">
      <c r="A59" s="21" t="s">
        <v>93</v>
      </c>
      <c r="B59" s="21"/>
      <c r="C59" s="21"/>
      <c r="D59" s="143">
        <v>0</v>
      </c>
      <c r="E59" s="239"/>
      <c r="F59" s="231">
        <v>23333.333333333332</v>
      </c>
      <c r="G59" s="231">
        <v>23333.333333333332</v>
      </c>
      <c r="H59" s="231">
        <f t="shared" si="18"/>
        <v>0</v>
      </c>
      <c r="I59" s="232">
        <f t="shared" si="19"/>
        <v>0</v>
      </c>
    </row>
    <row r="60" spans="1:10" ht="12.75" customHeight="1" x14ac:dyDescent="0.3">
      <c r="A60" s="24" t="s">
        <v>83</v>
      </c>
      <c r="B60" s="24"/>
      <c r="C60" s="24"/>
      <c r="D60" s="142">
        <v>0</v>
      </c>
      <c r="E60" s="249"/>
      <c r="F60" s="228">
        <v>0</v>
      </c>
      <c r="G60" s="228">
        <v>0</v>
      </c>
      <c r="H60" s="228">
        <v>0</v>
      </c>
      <c r="I60" s="232">
        <v>0</v>
      </c>
    </row>
    <row r="61" spans="1:10" ht="12.75" customHeight="1" x14ac:dyDescent="0.3">
      <c r="A61" s="24" t="s">
        <v>84</v>
      </c>
      <c r="B61" s="24"/>
      <c r="C61" s="24"/>
      <c r="D61" s="142">
        <v>0</v>
      </c>
      <c r="E61" s="249"/>
      <c r="F61" s="228">
        <v>0</v>
      </c>
      <c r="G61" s="228">
        <v>0</v>
      </c>
      <c r="H61" s="228">
        <v>0</v>
      </c>
      <c r="I61" s="232">
        <v>0</v>
      </c>
    </row>
    <row r="62" spans="1:10" ht="12.75" customHeight="1" x14ac:dyDescent="0.3">
      <c r="A62" s="21" t="s">
        <v>85</v>
      </c>
      <c r="B62" s="21"/>
      <c r="C62" s="21"/>
      <c r="D62" s="143">
        <v>400000</v>
      </c>
      <c r="E62" s="239">
        <f t="shared" ref="E62:E66" si="20">D62</f>
        <v>400000</v>
      </c>
      <c r="F62" s="231">
        <v>160999.99</v>
      </c>
      <c r="G62" s="231">
        <v>160999.99</v>
      </c>
      <c r="H62" s="231">
        <f t="shared" si="18"/>
        <v>2.4844722040044847</v>
      </c>
      <c r="I62" s="232">
        <f t="shared" si="19"/>
        <v>2.4844722040044847</v>
      </c>
    </row>
    <row r="63" spans="1:10" ht="12.75" customHeight="1" x14ac:dyDescent="0.3">
      <c r="A63" s="21" t="s">
        <v>86</v>
      </c>
      <c r="B63" s="21"/>
      <c r="C63" s="21"/>
      <c r="D63" s="143">
        <v>0</v>
      </c>
      <c r="E63" s="239"/>
      <c r="F63" s="231">
        <v>0</v>
      </c>
      <c r="G63" s="231">
        <v>0</v>
      </c>
      <c r="H63" s="231">
        <v>0</v>
      </c>
      <c r="I63" s="232">
        <v>0</v>
      </c>
    </row>
    <row r="64" spans="1:10" ht="12.75" customHeight="1" x14ac:dyDescent="0.3">
      <c r="A64" s="24" t="s">
        <v>87</v>
      </c>
      <c r="B64" s="24"/>
      <c r="C64" s="24"/>
      <c r="D64" s="142">
        <v>200000</v>
      </c>
      <c r="E64" s="239">
        <f t="shared" si="20"/>
        <v>200000</v>
      </c>
      <c r="F64" s="228">
        <v>79167.288888888885</v>
      </c>
      <c r="G64" s="228">
        <v>79167.288888888885</v>
      </c>
      <c r="H64" s="228">
        <f t="shared" si="18"/>
        <v>2.5262959336740654</v>
      </c>
      <c r="I64" s="229">
        <f t="shared" si="19"/>
        <v>2.5262959336740654</v>
      </c>
    </row>
    <row r="65" spans="1:9" ht="12.75" customHeight="1" x14ac:dyDescent="0.3">
      <c r="A65" s="24" t="s">
        <v>88</v>
      </c>
      <c r="B65" s="24"/>
      <c r="C65" s="24"/>
      <c r="D65" s="142">
        <v>3050000</v>
      </c>
      <c r="E65" s="239">
        <f t="shared" si="20"/>
        <v>3050000</v>
      </c>
      <c r="F65" s="228">
        <v>8961.176900786535</v>
      </c>
      <c r="G65" s="228">
        <v>8961.176900786535</v>
      </c>
      <c r="H65" s="228">
        <f t="shared" si="18"/>
        <v>340.35707963005365</v>
      </c>
      <c r="I65" s="229">
        <f t="shared" si="19"/>
        <v>340.35707963005365</v>
      </c>
    </row>
    <row r="66" spans="1:9" ht="12.75" customHeight="1" x14ac:dyDescent="0.3">
      <c r="A66" s="21" t="s">
        <v>89</v>
      </c>
      <c r="B66" s="21"/>
      <c r="C66" s="21"/>
      <c r="D66" s="143">
        <v>450000</v>
      </c>
      <c r="E66" s="239">
        <f t="shared" si="20"/>
        <v>450000</v>
      </c>
      <c r="F66" s="231">
        <v>45686.30000000001</v>
      </c>
      <c r="G66" s="231">
        <v>45686.30000000001</v>
      </c>
      <c r="H66" s="231">
        <f t="shared" si="18"/>
        <v>9.8497799121399616</v>
      </c>
      <c r="I66" s="232">
        <f t="shared" si="19"/>
        <v>9.8497799121399616</v>
      </c>
    </row>
    <row r="67" spans="1:9" ht="12.75" customHeight="1" x14ac:dyDescent="0.3">
      <c r="A67" s="21" t="s">
        <v>90</v>
      </c>
      <c r="B67" s="21"/>
      <c r="C67" s="21"/>
      <c r="D67" s="143">
        <v>1200000</v>
      </c>
      <c r="E67" s="239">
        <f>D67</f>
        <v>1200000</v>
      </c>
      <c r="F67" s="231">
        <v>84389.273755656366</v>
      </c>
      <c r="G67" s="231">
        <v>84389.273755656366</v>
      </c>
      <c r="H67" s="231">
        <f t="shared" si="18"/>
        <v>14.219816649619734</v>
      </c>
      <c r="I67" s="232">
        <f t="shared" si="19"/>
        <v>14.219816649619734</v>
      </c>
    </row>
    <row r="68" spans="1:9" ht="12.75" customHeight="1" x14ac:dyDescent="0.3">
      <c r="A68" s="21" t="s">
        <v>217</v>
      </c>
      <c r="B68" s="21"/>
      <c r="C68" s="21"/>
      <c r="D68" s="143">
        <v>0</v>
      </c>
      <c r="E68" s="239"/>
      <c r="F68" s="231">
        <v>0</v>
      </c>
      <c r="G68" s="231">
        <v>0</v>
      </c>
      <c r="H68" s="231">
        <v>0</v>
      </c>
      <c r="I68" s="232">
        <v>0</v>
      </c>
    </row>
    <row r="69" spans="1:9" ht="12.75" customHeight="1" x14ac:dyDescent="0.3">
      <c r="A69" s="21" t="s">
        <v>91</v>
      </c>
      <c r="B69" s="21"/>
      <c r="C69" s="21"/>
      <c r="D69" s="143">
        <v>150000</v>
      </c>
      <c r="E69" s="239">
        <v>500000</v>
      </c>
      <c r="F69" s="231">
        <v>0</v>
      </c>
      <c r="G69" s="231">
        <v>0</v>
      </c>
      <c r="H69" s="231">
        <v>0</v>
      </c>
      <c r="I69" s="232">
        <v>0</v>
      </c>
    </row>
    <row r="70" spans="1:9" ht="12.75" customHeight="1" x14ac:dyDescent="0.3">
      <c r="A70" s="21" t="s">
        <v>92</v>
      </c>
      <c r="B70" s="21"/>
      <c r="C70" s="21"/>
      <c r="D70" s="143">
        <v>1000000</v>
      </c>
      <c r="E70" s="239">
        <f>D70</f>
        <v>1000000</v>
      </c>
      <c r="F70" s="231">
        <v>169625.0100000001</v>
      </c>
      <c r="G70" s="231">
        <v>169625.0100000001</v>
      </c>
      <c r="H70" s="231">
        <f t="shared" si="18"/>
        <v>5.8953570584903687</v>
      </c>
      <c r="I70" s="232">
        <f t="shared" si="19"/>
        <v>5.8953570584903687</v>
      </c>
    </row>
    <row r="71" spans="1:9" ht="12.75" customHeight="1" x14ac:dyDescent="0.3">
      <c r="A71" s="24" t="s">
        <v>93</v>
      </c>
      <c r="B71" s="24"/>
      <c r="C71" s="24"/>
      <c r="D71" s="142">
        <v>250000</v>
      </c>
      <c r="E71" s="249">
        <f>D71</f>
        <v>250000</v>
      </c>
      <c r="F71" s="228">
        <v>23333.333333333332</v>
      </c>
      <c r="G71" s="228">
        <v>23333.333333333332</v>
      </c>
      <c r="H71" s="228">
        <f t="shared" si="18"/>
        <v>10.714285714285715</v>
      </c>
      <c r="I71" s="229">
        <f t="shared" si="19"/>
        <v>10.714285714285715</v>
      </c>
    </row>
    <row r="72" spans="1:9" ht="12.75" customHeight="1" x14ac:dyDescent="0.3">
      <c r="A72" s="21" t="s">
        <v>94</v>
      </c>
      <c r="B72" s="21"/>
      <c r="C72" s="21"/>
      <c r="D72" s="143">
        <v>0</v>
      </c>
      <c r="E72" s="239"/>
      <c r="F72" s="231">
        <v>0</v>
      </c>
      <c r="G72" s="231">
        <v>0</v>
      </c>
      <c r="H72" s="231">
        <v>0</v>
      </c>
      <c r="I72" s="232">
        <v>0</v>
      </c>
    </row>
    <row r="73" spans="1:9" ht="12.75" customHeight="1" x14ac:dyDescent="0.3">
      <c r="A73" s="24" t="s">
        <v>95</v>
      </c>
      <c r="B73" s="24"/>
      <c r="C73" s="24"/>
      <c r="D73" s="142">
        <v>0</v>
      </c>
      <c r="E73" s="249"/>
      <c r="F73" s="228">
        <v>0</v>
      </c>
      <c r="G73" s="228">
        <v>0</v>
      </c>
      <c r="H73" s="228">
        <v>0</v>
      </c>
      <c r="I73" s="229">
        <v>0</v>
      </c>
    </row>
    <row r="74" spans="1:9" ht="12.75" customHeight="1" x14ac:dyDescent="0.3">
      <c r="A74" s="21" t="s">
        <v>96</v>
      </c>
      <c r="B74" s="21"/>
      <c r="C74" s="21"/>
      <c r="D74" s="143">
        <v>300000</v>
      </c>
      <c r="E74" s="239">
        <f>D74</f>
        <v>300000</v>
      </c>
      <c r="F74" s="231">
        <v>0</v>
      </c>
      <c r="G74" s="231">
        <v>0</v>
      </c>
      <c r="H74" s="231">
        <v>0</v>
      </c>
      <c r="I74" s="232">
        <v>0</v>
      </c>
    </row>
    <row r="75" spans="1:9" ht="12.75" customHeight="1" x14ac:dyDescent="0.3">
      <c r="A75" s="17" t="s">
        <v>12</v>
      </c>
      <c r="B75" s="17"/>
      <c r="C75" s="17"/>
      <c r="D75" s="165">
        <f>SUM(D58:D74)</f>
        <v>8550000</v>
      </c>
      <c r="E75" s="165">
        <f>SUM(E58:E74)</f>
        <v>8550000</v>
      </c>
      <c r="F75" s="225"/>
      <c r="G75" s="226"/>
      <c r="H75" s="165">
        <f>SUM(H58:H74)</f>
        <v>533.34268135658726</v>
      </c>
      <c r="I75" s="165">
        <f>SUM(I58:I74)</f>
        <v>533.34268135658726</v>
      </c>
    </row>
    <row r="76" spans="1:9" ht="12.75" customHeight="1" x14ac:dyDescent="0.3">
      <c r="A76" s="32" t="s">
        <v>97</v>
      </c>
      <c r="B76" s="32"/>
      <c r="C76" s="32"/>
      <c r="D76" s="234">
        <f>D82/D99</f>
        <v>1.9888503842097335E-2</v>
      </c>
      <c r="E76" s="234">
        <f>E82/E99</f>
        <v>1.9888503842097335E-2</v>
      </c>
      <c r="F76" s="74"/>
      <c r="G76" s="215"/>
      <c r="H76" s="215"/>
      <c r="I76" s="235">
        <f t="shared" ref="I76" si="21">I82/I99</f>
        <v>2.5151576536207559E-2</v>
      </c>
    </row>
    <row r="77" spans="1:9" ht="12.75" customHeight="1" x14ac:dyDescent="0.3">
      <c r="A77" s="21" t="s">
        <v>98</v>
      </c>
      <c r="B77" s="21"/>
      <c r="C77" s="21"/>
      <c r="D77" s="143">
        <v>0</v>
      </c>
      <c r="E77" s="239"/>
      <c r="F77" s="230"/>
      <c r="G77" s="231">
        <v>0</v>
      </c>
      <c r="H77" s="231">
        <v>0</v>
      </c>
      <c r="I77" s="232">
        <v>0</v>
      </c>
    </row>
    <row r="78" spans="1:9" ht="12.75" customHeight="1" x14ac:dyDescent="0.3">
      <c r="A78" s="21" t="s">
        <v>99</v>
      </c>
      <c r="B78" s="21"/>
      <c r="C78" s="21"/>
      <c r="D78" s="143">
        <v>0</v>
      </c>
      <c r="E78" s="239"/>
      <c r="F78" s="230"/>
      <c r="G78" s="231">
        <v>0</v>
      </c>
      <c r="H78" s="231">
        <v>0</v>
      </c>
      <c r="I78" s="232">
        <v>0</v>
      </c>
    </row>
    <row r="79" spans="1:9" ht="12.75" customHeight="1" x14ac:dyDescent="0.3">
      <c r="A79" s="21" t="s">
        <v>100</v>
      </c>
      <c r="B79" s="21"/>
      <c r="C79" s="21"/>
      <c r="D79" s="143">
        <v>3400000</v>
      </c>
      <c r="E79" s="239">
        <f>D79</f>
        <v>3400000</v>
      </c>
      <c r="F79" s="230">
        <v>2500</v>
      </c>
      <c r="G79" s="231">
        <v>2318.9091454160503</v>
      </c>
      <c r="H79" s="231">
        <f t="shared" ref="H79:H81" si="22">D79/F79</f>
        <v>1360</v>
      </c>
      <c r="I79" s="232">
        <f t="shared" ref="I79:I81" si="23">D79/G79</f>
        <v>1466.206645793354</v>
      </c>
    </row>
    <row r="80" spans="1:9" ht="12.75" customHeight="1" x14ac:dyDescent="0.3">
      <c r="A80" s="21" t="s">
        <v>101</v>
      </c>
      <c r="B80" s="21"/>
      <c r="C80" s="21"/>
      <c r="D80" s="143">
        <v>0</v>
      </c>
      <c r="E80" s="239"/>
      <c r="F80" s="230"/>
      <c r="G80" s="231">
        <v>0</v>
      </c>
      <c r="H80" s="231">
        <v>0</v>
      </c>
      <c r="I80" s="232">
        <v>0</v>
      </c>
    </row>
    <row r="81" spans="1:9" ht="12.75" customHeight="1" x14ac:dyDescent="0.3">
      <c r="A81" s="21" t="s">
        <v>102</v>
      </c>
      <c r="B81" s="233"/>
      <c r="C81" s="21"/>
      <c r="D81" s="143">
        <v>3200000</v>
      </c>
      <c r="E81" s="239">
        <f>D81</f>
        <v>3200000</v>
      </c>
      <c r="F81" s="230">
        <v>2500</v>
      </c>
      <c r="G81" s="231">
        <v>2627.0151285930406</v>
      </c>
      <c r="H81" s="231">
        <f t="shared" si="22"/>
        <v>1280</v>
      </c>
      <c r="I81" s="232">
        <f t="shared" si="23"/>
        <v>1218.1125130078085</v>
      </c>
    </row>
    <row r="82" spans="1:9" ht="12.75" customHeight="1" x14ac:dyDescent="0.3">
      <c r="A82" s="17" t="s">
        <v>12</v>
      </c>
      <c r="B82" s="17"/>
      <c r="C82" s="17"/>
      <c r="D82" s="165">
        <f>SUM(D77:D81)</f>
        <v>6600000</v>
      </c>
      <c r="E82" s="165">
        <f>SUM(E77:E81)</f>
        <v>6600000</v>
      </c>
      <c r="F82" s="225"/>
      <c r="G82" s="165">
        <f>SUM(G77:G81)</f>
        <v>4945.9242740090904</v>
      </c>
      <c r="H82" s="165">
        <f>SUM(H77:H81)</f>
        <v>2640</v>
      </c>
      <c r="I82" s="165">
        <f>SUM(I77:I81)</f>
        <v>2684.3191588011623</v>
      </c>
    </row>
    <row r="83" spans="1:9" ht="12.75" customHeight="1" x14ac:dyDescent="0.3">
      <c r="A83" s="32" t="s">
        <v>103</v>
      </c>
      <c r="B83" s="32"/>
      <c r="C83" s="32"/>
      <c r="D83" s="234">
        <f>D86/D99</f>
        <v>1.6573753201747778E-2</v>
      </c>
      <c r="E83" s="234">
        <f>E86/E99</f>
        <v>1.6573753201747778E-2</v>
      </c>
      <c r="F83" s="74"/>
      <c r="G83" s="215"/>
      <c r="H83" s="215"/>
      <c r="I83" s="235">
        <f t="shared" ref="I83" si="24">I86/I99</f>
        <v>2.1203719001862447E-2</v>
      </c>
    </row>
    <row r="84" spans="1:9" ht="12.75" customHeight="1" x14ac:dyDescent="0.3">
      <c r="A84" s="21" t="s">
        <v>104</v>
      </c>
      <c r="B84" s="21"/>
      <c r="C84" s="21"/>
      <c r="D84" s="143">
        <v>4000000</v>
      </c>
      <c r="E84" s="239">
        <f>D84</f>
        <v>4000000</v>
      </c>
      <c r="F84" s="230">
        <v>4500</v>
      </c>
      <c r="G84" s="231">
        <v>4257.3478189274165</v>
      </c>
      <c r="H84" s="231">
        <f t="shared" ref="H84:H85" si="25">D84/F84</f>
        <v>888.88888888888891</v>
      </c>
      <c r="I84" s="232">
        <f t="shared" ref="I84:I85" si="26">D84/G84</f>
        <v>939.55208033900976</v>
      </c>
    </row>
    <row r="85" spans="1:9" ht="12.75" customHeight="1" x14ac:dyDescent="0.3">
      <c r="A85" s="21" t="s">
        <v>105</v>
      </c>
      <c r="B85" s="21"/>
      <c r="C85" s="21"/>
      <c r="D85" s="143">
        <v>1500000</v>
      </c>
      <c r="E85" s="239">
        <f>D85</f>
        <v>1500000</v>
      </c>
      <c r="F85" s="230">
        <v>1500</v>
      </c>
      <c r="G85" s="231">
        <v>1133.4190730877135</v>
      </c>
      <c r="H85" s="231">
        <f t="shared" si="25"/>
        <v>1000</v>
      </c>
      <c r="I85" s="232">
        <f t="shared" si="26"/>
        <v>1323.4292907332408</v>
      </c>
    </row>
    <row r="86" spans="1:9" ht="12.75" customHeight="1" x14ac:dyDescent="0.3">
      <c r="A86" s="17" t="s">
        <v>12</v>
      </c>
      <c r="B86" s="17"/>
      <c r="C86" s="17"/>
      <c r="D86" s="165">
        <f>SUM(D84:D85)</f>
        <v>5500000</v>
      </c>
      <c r="E86" s="165">
        <f>SUM(E84:E85)</f>
        <v>5500000</v>
      </c>
      <c r="F86" s="225"/>
      <c r="G86" s="165"/>
      <c r="H86" s="165">
        <f>SUM(H84:H85)</f>
        <v>1888.8888888888889</v>
      </c>
      <c r="I86" s="165">
        <f>SUM(I84:I85)</f>
        <v>2262.9813710722506</v>
      </c>
    </row>
    <row r="87" spans="1:9" ht="12.75" customHeight="1" x14ac:dyDescent="0.3">
      <c r="A87" s="32" t="s">
        <v>106</v>
      </c>
      <c r="B87" s="32"/>
      <c r="C87" s="32"/>
      <c r="D87" s="234">
        <f>D91/D99</f>
        <v>1.5067048365225253E-3</v>
      </c>
      <c r="E87" s="234">
        <f t="shared" ref="E87" si="27">E91/E99</f>
        <v>1.5067048365225253E-3</v>
      </c>
      <c r="F87" s="74"/>
      <c r="G87" s="215"/>
      <c r="H87" s="215"/>
      <c r="I87" s="235">
        <f t="shared" ref="I87" si="28">I91/I99</f>
        <v>9.3291834729283731E-3</v>
      </c>
    </row>
    <row r="88" spans="1:9" ht="12.75" customHeight="1" x14ac:dyDescent="0.3">
      <c r="A88" s="21" t="s">
        <v>107</v>
      </c>
      <c r="B88" s="21"/>
      <c r="C88" s="21"/>
      <c r="D88" s="143">
        <v>0</v>
      </c>
      <c r="E88" s="239"/>
      <c r="F88" s="230"/>
      <c r="G88" s="231">
        <v>0</v>
      </c>
      <c r="H88" s="232">
        <v>0</v>
      </c>
      <c r="I88" s="232">
        <v>0</v>
      </c>
    </row>
    <row r="89" spans="1:9" ht="12.75" customHeight="1" x14ac:dyDescent="0.3">
      <c r="A89" s="24" t="s">
        <v>108</v>
      </c>
      <c r="B89" s="24"/>
      <c r="C89" s="24"/>
      <c r="D89" s="142">
        <v>500000</v>
      </c>
      <c r="E89" s="249">
        <f>D89</f>
        <v>500000</v>
      </c>
      <c r="F89" s="227">
        <f>G89</f>
        <v>502.17770945426543</v>
      </c>
      <c r="G89" s="228">
        <v>502.17770945426543</v>
      </c>
      <c r="H89" s="228">
        <f t="shared" ref="H89" si="29">D89/F89</f>
        <v>995.66346850274977</v>
      </c>
      <c r="I89" s="229">
        <f t="shared" ref="I89" si="30">D89/G89</f>
        <v>995.66346850274977</v>
      </c>
    </row>
    <row r="90" spans="1:9" ht="12.75" customHeight="1" x14ac:dyDescent="0.3">
      <c r="A90" s="24" t="s">
        <v>109</v>
      </c>
      <c r="B90" s="24"/>
      <c r="C90" s="24"/>
      <c r="D90" s="142">
        <v>0</v>
      </c>
      <c r="E90" s="249"/>
      <c r="F90" s="227"/>
      <c r="G90" s="228">
        <v>0</v>
      </c>
      <c r="H90" s="229">
        <v>0</v>
      </c>
      <c r="I90" s="229">
        <v>0</v>
      </c>
    </row>
    <row r="91" spans="1:9" ht="12.75" customHeight="1" x14ac:dyDescent="0.3">
      <c r="A91" s="17" t="s">
        <v>12</v>
      </c>
      <c r="B91" s="17"/>
      <c r="C91" s="17"/>
      <c r="D91" s="165">
        <f>SUM(D88:D90)</f>
        <v>500000</v>
      </c>
      <c r="E91" s="165">
        <f t="shared" ref="E91" si="31">SUM(E88:E90)</f>
        <v>500000</v>
      </c>
      <c r="F91" s="225"/>
      <c r="G91" s="226"/>
      <c r="H91" s="165">
        <f>SUM(H88:H90)</f>
        <v>995.66346850274977</v>
      </c>
      <c r="I91" s="165">
        <f t="shared" ref="I91" si="32">SUM(I88:I90)</f>
        <v>995.66346850274977</v>
      </c>
    </row>
    <row r="92" spans="1:9" ht="12.75" customHeight="1" x14ac:dyDescent="0.3">
      <c r="A92" s="32" t="s">
        <v>110</v>
      </c>
      <c r="B92" s="32"/>
      <c r="C92" s="32"/>
      <c r="D92" s="234">
        <f>D95/D99</f>
        <v>1.1450956757571192E-2</v>
      </c>
      <c r="E92" s="234">
        <f t="shared" ref="E92" si="33">E95/E99</f>
        <v>1.1450956757571192E-2</v>
      </c>
      <c r="F92" s="74"/>
      <c r="G92" s="215"/>
      <c r="H92" s="215"/>
      <c r="I92" s="235">
        <f t="shared" ref="I92" si="34">I95/I99</f>
        <v>8.7608092242173648E-3</v>
      </c>
    </row>
    <row r="93" spans="1:9" ht="12.75" customHeight="1" x14ac:dyDescent="0.3">
      <c r="A93" s="21" t="s">
        <v>111</v>
      </c>
      <c r="B93" s="21"/>
      <c r="C93" s="21"/>
      <c r="D93" s="143">
        <v>600000</v>
      </c>
      <c r="E93" s="143">
        <v>600000</v>
      </c>
      <c r="F93" s="230">
        <v>3500</v>
      </c>
      <c r="G93" s="231">
        <v>7755.0575611988152</v>
      </c>
      <c r="H93" s="231">
        <f t="shared" ref="H93:H94" si="35">D93/F93</f>
        <v>171.42857142857142</v>
      </c>
      <c r="I93" s="232">
        <f t="shared" ref="I93:I94" si="36">D93/G93</f>
        <v>77.368864804047831</v>
      </c>
    </row>
    <row r="94" spans="1:9" ht="12.75" customHeight="1" x14ac:dyDescent="0.3">
      <c r="A94" s="21" t="s">
        <v>112</v>
      </c>
      <c r="B94" s="21"/>
      <c r="C94" s="21"/>
      <c r="D94" s="143">
        <v>3200000</v>
      </c>
      <c r="E94" s="143">
        <v>3200000</v>
      </c>
      <c r="F94" s="230">
        <v>3500</v>
      </c>
      <c r="G94" s="231">
        <v>3731.1932945591384</v>
      </c>
      <c r="H94" s="231">
        <f t="shared" si="35"/>
        <v>914.28571428571433</v>
      </c>
      <c r="I94" s="232">
        <f t="shared" si="36"/>
        <v>857.63447438283902</v>
      </c>
    </row>
    <row r="95" spans="1:9" ht="12.75" customHeight="1" x14ac:dyDescent="0.3">
      <c r="A95" s="17" t="s">
        <v>12</v>
      </c>
      <c r="B95" s="17"/>
      <c r="C95" s="17"/>
      <c r="D95" s="165">
        <f>SUM(D93:D94)</f>
        <v>3800000</v>
      </c>
      <c r="E95" s="165">
        <f t="shared" ref="E95" si="37">SUM(E93:E94)</f>
        <v>3800000</v>
      </c>
      <c r="F95" s="225">
        <v>0</v>
      </c>
      <c r="G95" s="226"/>
      <c r="H95" s="165">
        <f>SUM(H93:H94)</f>
        <v>1085.7142857142858</v>
      </c>
      <c r="I95" s="165">
        <f t="shared" ref="I95" si="38">SUM(I93:I94)</f>
        <v>935.00333918688682</v>
      </c>
    </row>
    <row r="96" spans="1:9" ht="12.75" customHeight="1" x14ac:dyDescent="0.3">
      <c r="A96" s="32" t="s">
        <v>113</v>
      </c>
      <c r="B96" s="32"/>
      <c r="C96" s="32"/>
      <c r="D96" s="144">
        <f>D98/D99</f>
        <v>0</v>
      </c>
      <c r="E96" s="144">
        <f t="shared" ref="E96" si="39">E98/E99</f>
        <v>0</v>
      </c>
      <c r="F96" s="236"/>
      <c r="G96" s="237"/>
      <c r="H96" s="237"/>
      <c r="I96" s="238">
        <f t="shared" ref="I96" si="40">I98/I99</f>
        <v>0</v>
      </c>
    </row>
    <row r="97" spans="1:9" ht="12.75" customHeight="1" x14ac:dyDescent="0.3">
      <c r="A97" s="21" t="s">
        <v>114</v>
      </c>
      <c r="B97" s="21"/>
      <c r="C97" s="21"/>
      <c r="D97" s="143">
        <v>0</v>
      </c>
      <c r="E97" s="239"/>
      <c r="F97" s="239">
        <v>0</v>
      </c>
      <c r="G97" s="240">
        <v>0</v>
      </c>
      <c r="H97" s="240">
        <v>0</v>
      </c>
      <c r="I97" s="232">
        <v>0</v>
      </c>
    </row>
    <row r="98" spans="1:9" ht="12.75" customHeight="1" x14ac:dyDescent="0.3">
      <c r="A98" s="17" t="s">
        <v>12</v>
      </c>
      <c r="B98" s="17"/>
      <c r="C98" s="17"/>
      <c r="D98" s="165">
        <f>SUM(D97)</f>
        <v>0</v>
      </c>
      <c r="E98" s="165">
        <f t="shared" ref="E98" si="41">SUM(E97)</f>
        <v>0</v>
      </c>
      <c r="F98" s="241"/>
      <c r="G98" s="242"/>
      <c r="H98" s="165">
        <f>SUM(H97)</f>
        <v>0</v>
      </c>
      <c r="I98" s="165">
        <f t="shared" ref="I98" si="42">SUM(I97)</f>
        <v>0</v>
      </c>
    </row>
    <row r="99" spans="1:9" ht="12.75" customHeight="1" x14ac:dyDescent="0.3">
      <c r="A99" s="17" t="s">
        <v>115</v>
      </c>
      <c r="B99" s="17"/>
      <c r="C99" s="17"/>
      <c r="D99" s="165">
        <f>D95+D91+D86+D82+D75+D56+D33+D23+D7</f>
        <v>331850000</v>
      </c>
      <c r="E99" s="165">
        <f>E95+E91+E86+E82+E75+E56+E33+E23+E7</f>
        <v>331850000</v>
      </c>
      <c r="F99" s="241">
        <f>D99/H99</f>
        <v>3384.8955038530985</v>
      </c>
      <c r="G99" s="242">
        <f>D99/I99</f>
        <v>3109.3734313128816</v>
      </c>
      <c r="H99" s="165">
        <f>H95+H91+H86+H82+H75+H56+H33+H23+H7</f>
        <v>98038.476999437087</v>
      </c>
      <c r="I99" s="165">
        <f>I95+I91+I86+I82+I75+I56+I33+I23+I7</f>
        <v>106725.68198406513</v>
      </c>
    </row>
    <row r="100" spans="1:9" ht="12.75" customHeight="1" x14ac:dyDescent="0.3">
      <c r="F100" s="1"/>
      <c r="G100" s="1"/>
      <c r="H100" s="1"/>
    </row>
    <row r="101" spans="1:9" ht="12.75" customHeight="1" x14ac:dyDescent="0.3">
      <c r="D101" s="222">
        <f>D99/D102</f>
        <v>0.75735617992144588</v>
      </c>
      <c r="E101" s="222"/>
      <c r="F101" s="243"/>
      <c r="G101" s="243"/>
      <c r="H101" s="243"/>
    </row>
    <row r="102" spans="1:9" ht="12.75" customHeight="1" x14ac:dyDescent="0.3">
      <c r="D102" s="244">
        <v>438169000</v>
      </c>
      <c r="E102" s="244"/>
      <c r="G102" s="153" t="s">
        <v>234</v>
      </c>
    </row>
    <row r="103" spans="1:9" ht="12.75" customHeight="1" x14ac:dyDescent="0.3">
      <c r="G103" s="153" t="s">
        <v>235</v>
      </c>
    </row>
    <row r="112" spans="1:9" ht="12.75" customHeight="1" x14ac:dyDescent="0.3">
      <c r="G112" s="245" t="s">
        <v>236</v>
      </c>
      <c r="H112" s="246"/>
    </row>
    <row r="113" spans="7:8" ht="12.75" customHeight="1" x14ac:dyDescent="0.3">
      <c r="G113" s="245" t="s">
        <v>237</v>
      </c>
      <c r="H113" s="246"/>
    </row>
    <row r="114" spans="7:8" ht="12.75" customHeight="1" x14ac:dyDescent="0.3">
      <c r="G114" s="245" t="s">
        <v>238</v>
      </c>
      <c r="H114" s="246"/>
    </row>
  </sheetData>
  <customSheetViews>
    <customSheetView guid="{F44970AB-D43C-40C2-9446-428EFB445E45}" state="hidden">
      <selection activeCell="D1" sqref="D1"/>
      <pageMargins left="0.7" right="0.7" top="0.75" bottom="0.75" header="0.3" footer="0.3"/>
    </customSheetView>
    <customSheetView guid="{DC3780FC-E03D-4CB0-9630-45647ED63C69}" state="hidden">
      <selection activeCell="I11" sqref="I11"/>
      <pageMargins left="0.7" right="0.7" top="0.75" bottom="0.75" header="0.3" footer="0.3"/>
    </customSheetView>
    <customSheetView guid="{5F8EC55F-6BE6-42EB-BDA6-7DA9ACE0C263}" state="hidden">
      <selection activeCell="D1" sqref="D1"/>
      <pageMargins left="0.7" right="0.7" top="0.75" bottom="0.75" header="0.3" footer="0.3"/>
    </customSheetView>
    <customSheetView guid="{86680E72-FC77-45EF-9FFF-2A77157FA8B6}" state="hidden">
      <selection activeCell="I11" sqref="I11"/>
      <pageMargins left="0.7" right="0.7" top="0.75" bottom="0.75" header="0.3" footer="0.3"/>
    </customSheetView>
    <customSheetView guid="{10CC6A42-76CA-4CE7-9AB7-75E8EE03DD52}" state="hidden">
      <selection activeCell="I11" sqref="I11"/>
      <pageMargins left="0.7" right="0.7" top="0.75" bottom="0.75" header="0.3" footer="0.3"/>
    </customSheetView>
    <customSheetView guid="{8D6B43F0-C7E3-4081-96D2-8B609D37DAAB}" state="hidden">
      <selection activeCell="I11" sqref="I11"/>
      <pageMargins left="0.7" right="0.7" top="0.75" bottom="0.75" header="0.3" footer="0.3"/>
    </customSheetView>
    <customSheetView guid="{B54EAF79-9AE3-405E-8904-DC2B8F7A3D1F}" state="hidden">
      <selection activeCell="I11" sqref="I11"/>
      <pageMargins left="0.7" right="0.7" top="0.75" bottom="0.75" header="0.3" footer="0.3"/>
    </customSheetView>
    <customSheetView guid="{815BE6D6-07F9-4CBF-B8FD-89E61A8B16EF}" state="hidden">
      <selection activeCell="I11" sqref="I11"/>
      <pageMargins left="0.7" right="0.7" top="0.75" bottom="0.75" header="0.3" footer="0.3"/>
    </customSheetView>
    <customSheetView guid="{3F9D0D8E-0280-4E1B-887E-343DC67AEF81}" state="hidden">
      <selection activeCell="I11" sqref="I11"/>
      <pageMargins left="0.7" right="0.7" top="0.75" bottom="0.75" header="0.3" footer="0.3"/>
    </customSheetView>
    <customSheetView guid="{4C072D60-E856-4D03-8778-D056B82F8B94}" state="hidden">
      <selection activeCell="I11" sqref="I11"/>
      <pageMargins left="0.7" right="0.7" top="0.75" bottom="0.75" header="0.3" footer="0.3"/>
    </customSheetView>
    <customSheetView guid="{4BD5850D-B4C1-4FE6-AD12-AE545D24D33E}" state="hidden">
      <selection activeCell="I11" sqref="I11"/>
      <pageMargins left="0.7" right="0.7" top="0.75" bottom="0.75" header="0.3" footer="0.3"/>
    </customSheetView>
    <customSheetView guid="{8BC85080-E9E4-4C4F-A87C-66C5B69F0AB3}" state="hidden">
      <selection activeCell="I11" sqref="I11"/>
      <pageMargins left="0.7" right="0.7" top="0.75" bottom="0.75" header="0.3" footer="0.3"/>
    </customSheetView>
    <customSheetView guid="{333A1E19-F4F4-47F6-AD2B-2BE477C76F83}" state="hidden">
      <selection activeCell="I11" sqref="I11"/>
      <pageMargins left="0.7" right="0.7" top="0.75" bottom="0.75" header="0.3" footer="0.3"/>
    </customSheetView>
    <customSheetView guid="{6F39DC8C-CFAF-4903-A623-34F8D498ADC0}" state="hidden">
      <selection activeCell="I11" sqref="I11"/>
      <pageMargins left="0.7" right="0.7" top="0.75" bottom="0.75" header="0.3" footer="0.3"/>
    </customSheetView>
    <customSheetView guid="{5C50C604-8817-449F-8F3F-E8AD328EA193}" state="hidden">
      <selection activeCell="I11" sqref="I11"/>
      <pageMargins left="0.7" right="0.7" top="0.75" bottom="0.75" header="0.3" footer="0.3"/>
    </customSheetView>
    <customSheetView guid="{041136D2-2130-4255-B443-15B49F564E84}" state="hidden">
      <selection activeCell="I11" sqref="I11"/>
      <pageMargins left="0.7" right="0.7" top="0.75" bottom="0.75" header="0.3" footer="0.3"/>
    </customSheetView>
    <customSheetView guid="{EF158714-875A-408E-A073-2BB190003FA1}" state="hidden">
      <selection activeCell="I11" sqref="I11"/>
      <pageMargins left="0.7" right="0.7" top="0.75" bottom="0.75" header="0.3" footer="0.3"/>
    </customSheetView>
    <customSheetView guid="{AC823C34-08D3-4F48-9C7B-A99D9A5AE1CD}">
      <selection activeCell="D1" sqref="D1"/>
      <pageMargins left="0.7" right="0.7" top="0.75" bottom="0.75" header="0.3" footer="0.3"/>
    </customSheetView>
    <customSheetView guid="{46AB56D5-CE66-4F5F-B4E5-213E35ACB9B0}" state="hidden">
      <selection activeCell="I11" sqref="I11"/>
      <pageMargins left="0.7" right="0.7" top="0.75" bottom="0.75" header="0.3" footer="0.3"/>
    </customSheetView>
    <customSheetView guid="{781C4B64-7C8D-415F-9AB6-576FAA0890C7}" state="hidden">
      <selection activeCell="I11" sqref="I11"/>
      <pageMargins left="0.7" right="0.7" top="0.75" bottom="0.75" header="0.3" footer="0.3"/>
    </customSheetView>
    <customSheetView guid="{DCC8505D-D30F-4E76-8C36-3038DACC80BC}" state="hidden">
      <selection activeCell="I11" sqref="I11"/>
      <pageMargins left="0.7" right="0.7" top="0.75" bottom="0.75" header="0.3" footer="0.3"/>
    </customSheetView>
    <customSheetView guid="{84B6601C-494C-4B8C-8A18-32BF39A4BAB9}" state="hidden">
      <selection activeCell="I11" sqref="I11"/>
      <pageMargins left="0.7" right="0.7" top="0.75" bottom="0.75" header="0.3" footer="0.3"/>
    </customSheetView>
    <customSheetView guid="{4F6B0010-E9C4-4AC7-B012-D7C3236BA3BD}" state="hidden">
      <selection activeCell="I11" sqref="I11"/>
      <pageMargins left="0.7" right="0.7" top="0.75" bottom="0.75" header="0.3" footer="0.3"/>
    </customSheetView>
    <customSheetView guid="{55F024CD-A7F9-4381-9942-5ED21204AFB7}" state="hidden">
      <selection activeCell="I11" sqref="I1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BX184"/>
  <sheetViews>
    <sheetView tabSelected="1" zoomScale="70" zoomScaleNormal="90" workbookViewId="0">
      <pane xSplit="7" ySplit="1" topLeftCell="AA43" activePane="bottomRight" state="frozen"/>
      <selection pane="topRight" activeCell="H1" sqref="H1"/>
      <selection pane="bottomLeft" activeCell="A2" sqref="A2"/>
      <selection pane="bottomRight" activeCell="AF68" sqref="AF68"/>
    </sheetView>
  </sheetViews>
  <sheetFormatPr defaultRowHeight="14.4" x14ac:dyDescent="0.3"/>
  <cols>
    <col min="1" max="1" width="23" bestFit="1" customWidth="1"/>
    <col min="2" max="2" width="16.5546875" customWidth="1"/>
    <col min="3" max="3" width="15.6640625" style="153" customWidth="1"/>
    <col min="4" max="4" width="15.6640625" customWidth="1"/>
    <col min="5" max="5" width="16.5546875" style="139" customWidth="1"/>
    <col min="6" max="6" width="24.88671875" customWidth="1"/>
    <col min="7" max="7" width="25.44140625" style="153" customWidth="1"/>
    <col min="8" max="8" width="17" style="153" customWidth="1"/>
    <col min="9" max="9" width="11.88671875" style="153" customWidth="1"/>
    <col min="10" max="10" width="12.88671875" style="153" customWidth="1"/>
    <col min="11" max="11" width="13.44140625" style="153" customWidth="1"/>
    <col min="12" max="12" width="14.44140625" style="153" customWidth="1"/>
    <col min="13" max="13" width="18.44140625" style="153" customWidth="1"/>
    <col min="14" max="14" width="14.88671875" style="153" customWidth="1"/>
    <col min="15" max="15" width="11.88671875" style="153" customWidth="1"/>
    <col min="16" max="16" width="17.5546875" style="153" customWidth="1"/>
    <col min="17" max="17" width="20.33203125" style="606" bestFit="1" customWidth="1"/>
    <col min="18" max="19" width="17.5546875" style="153" customWidth="1"/>
    <col min="20" max="20" width="23" style="153" bestFit="1" customWidth="1"/>
    <col min="21" max="21" width="25.44140625" style="153" customWidth="1"/>
    <col min="22" max="22" width="17.5546875" customWidth="1"/>
    <col min="23" max="23" width="19" customWidth="1"/>
    <col min="24" max="24" width="8.6640625" style="153" customWidth="1"/>
    <col min="25" max="25" width="20.109375" customWidth="1"/>
    <col min="26" max="26" width="20.109375" style="606" customWidth="1"/>
    <col min="27" max="27" width="24.6640625" style="153" customWidth="1"/>
    <col min="28" max="28" width="16.33203125" customWidth="1"/>
    <col min="29" max="29" width="14.88671875" customWidth="1"/>
    <col min="30" max="30" width="27.33203125" style="606" bestFit="1" customWidth="1"/>
    <col min="31" max="31" width="28.5546875" style="606" bestFit="1" customWidth="1"/>
    <col min="32" max="32" width="28.6640625" style="153" customWidth="1"/>
    <col min="33" max="33" width="11.5546875" style="153" customWidth="1"/>
    <col min="34" max="35" width="13.6640625" style="153" customWidth="1"/>
    <col min="36" max="36" width="14.109375" style="153" customWidth="1"/>
    <col min="37" max="37" width="24.88671875" style="153" customWidth="1"/>
    <col min="38" max="38" width="29.109375" style="153" customWidth="1"/>
    <col min="39" max="39" width="21.33203125" style="153" customWidth="1"/>
    <col min="40" max="40" width="21.5546875" style="153" customWidth="1"/>
    <col min="41" max="41" width="16.88671875" style="153" customWidth="1"/>
    <col min="42" max="42" width="16.5546875" style="153" customWidth="1"/>
    <col min="43" max="43" width="20.44140625" style="153" customWidth="1"/>
    <col min="44" max="44" width="18.6640625" customWidth="1"/>
    <col min="45" max="45" width="13.6640625" customWidth="1"/>
    <col min="46" max="46" width="14.6640625" customWidth="1"/>
    <col min="47" max="47" width="14.6640625" style="606" customWidth="1"/>
    <col min="48" max="48" width="14.109375" customWidth="1"/>
    <col min="49" max="49" width="18.44140625" customWidth="1"/>
    <col min="50" max="51" width="18.44140625" style="606" customWidth="1"/>
    <col min="52" max="52" width="18.33203125" style="153" customWidth="1"/>
    <col min="53" max="53" width="19.88671875" style="153" customWidth="1"/>
    <col min="54" max="54" width="15.44140625" style="153" customWidth="1"/>
    <col min="55" max="55" width="13.6640625" style="153" customWidth="1"/>
    <col min="56" max="56" width="23.6640625" style="153" customWidth="1"/>
    <col min="57" max="57" width="24.88671875" style="153" customWidth="1"/>
    <col min="58" max="58" width="14.88671875" style="153" customWidth="1"/>
    <col min="59" max="59" width="12.5546875" customWidth="1"/>
    <col min="60" max="60" width="20" customWidth="1"/>
    <col min="61" max="61" width="14.44140625" customWidth="1"/>
    <col min="62" max="62" width="18.6640625" style="153" customWidth="1"/>
    <col min="63" max="63" width="16.109375" style="153" customWidth="1"/>
    <col min="64" max="64" width="12.5546875" customWidth="1"/>
    <col min="65" max="65" width="12.44140625" bestFit="1" customWidth="1"/>
    <col min="66" max="66" width="10.5546875" customWidth="1"/>
    <col min="67" max="67" width="11.109375" bestFit="1" customWidth="1"/>
    <col min="68" max="68" width="8.6640625" customWidth="1"/>
    <col min="69" max="69" width="12.6640625" customWidth="1"/>
    <col min="70" max="70" width="17.5546875" customWidth="1"/>
    <col min="71" max="71" width="16.5546875" bestFit="1" customWidth="1"/>
    <col min="72" max="72" width="19.88671875" bestFit="1" customWidth="1"/>
    <col min="73" max="73" width="13.6640625" bestFit="1" customWidth="1"/>
    <col min="74" max="74" width="37.33203125" bestFit="1" customWidth="1"/>
    <col min="75" max="75" width="73.33203125" bestFit="1" customWidth="1"/>
    <col min="76" max="76" width="10.5546875" style="499" customWidth="1"/>
  </cols>
  <sheetData>
    <row r="1" spans="1:76" ht="18.600000000000001" thickBot="1" x14ac:dyDescent="0.35">
      <c r="A1" s="100" t="s">
        <v>325</v>
      </c>
      <c r="B1" s="100" t="s">
        <v>416</v>
      </c>
      <c r="C1" s="185" t="s">
        <v>350</v>
      </c>
      <c r="D1" s="101" t="s">
        <v>326</v>
      </c>
      <c r="E1" s="102" t="s">
        <v>13</v>
      </c>
      <c r="F1" s="382"/>
      <c r="G1" s="410" t="s">
        <v>469</v>
      </c>
      <c r="H1" s="411" t="s">
        <v>467</v>
      </c>
      <c r="I1" s="411" t="s">
        <v>218</v>
      </c>
      <c r="J1" s="411" t="s">
        <v>481</v>
      </c>
      <c r="K1" s="411" t="s">
        <v>413</v>
      </c>
      <c r="L1" s="411" t="s">
        <v>465</v>
      </c>
      <c r="M1" s="411" t="s">
        <v>466</v>
      </c>
      <c r="N1" s="411" t="s">
        <v>470</v>
      </c>
      <c r="O1" s="411" t="s">
        <v>468</v>
      </c>
      <c r="P1" s="412" t="s">
        <v>321</v>
      </c>
      <c r="Q1" s="412" t="s">
        <v>540</v>
      </c>
      <c r="R1" s="412" t="s">
        <v>415</v>
      </c>
      <c r="S1" s="412" t="s">
        <v>308</v>
      </c>
      <c r="T1" s="412" t="s">
        <v>541</v>
      </c>
      <c r="U1" s="412" t="s">
        <v>412</v>
      </c>
      <c r="V1" s="411" t="s">
        <v>464</v>
      </c>
      <c r="W1" s="411" t="s">
        <v>226</v>
      </c>
      <c r="X1" s="411" t="s">
        <v>299</v>
      </c>
      <c r="Y1" s="412" t="s">
        <v>452</v>
      </c>
      <c r="Z1" s="412" t="s">
        <v>472</v>
      </c>
      <c r="AA1" s="412" t="s">
        <v>519</v>
      </c>
      <c r="AB1" s="413" t="s">
        <v>453</v>
      </c>
      <c r="AC1" s="411" t="s">
        <v>471</v>
      </c>
      <c r="AD1" s="412" t="s">
        <v>516</v>
      </c>
      <c r="AE1" s="412" t="s">
        <v>517</v>
      </c>
      <c r="AF1" s="412" t="s">
        <v>518</v>
      </c>
      <c r="AG1" s="412" t="s">
        <v>455</v>
      </c>
      <c r="AH1" s="412" t="s">
        <v>250</v>
      </c>
      <c r="AI1" s="412" t="s">
        <v>457</v>
      </c>
      <c r="AJ1" s="412" t="s">
        <v>456</v>
      </c>
      <c r="AK1" s="412" t="s">
        <v>417</v>
      </c>
      <c r="AL1" s="412" t="s">
        <v>473</v>
      </c>
      <c r="AM1" s="412" t="s">
        <v>348</v>
      </c>
      <c r="AN1" s="412" t="s">
        <v>539</v>
      </c>
      <c r="AO1" s="412" t="s">
        <v>355</v>
      </c>
      <c r="AP1" s="412" t="s">
        <v>454</v>
      </c>
      <c r="AQ1" s="411" t="s">
        <v>550</v>
      </c>
      <c r="AR1" s="411" t="s">
        <v>411</v>
      </c>
      <c r="AS1" s="411" t="s">
        <v>461</v>
      </c>
      <c r="AT1" s="414" t="s">
        <v>460</v>
      </c>
      <c r="AU1" s="414" t="s">
        <v>524</v>
      </c>
      <c r="AV1" s="411" t="s">
        <v>462</v>
      </c>
      <c r="AW1" s="412" t="s">
        <v>463</v>
      </c>
      <c r="AX1" s="412" t="s">
        <v>514</v>
      </c>
      <c r="AY1" s="412" t="s">
        <v>515</v>
      </c>
      <c r="AZ1" s="412" t="s">
        <v>512</v>
      </c>
      <c r="BA1" s="412" t="s">
        <v>513</v>
      </c>
      <c r="BB1" s="412" t="s">
        <v>245</v>
      </c>
      <c r="BC1" s="412" t="s">
        <v>20</v>
      </c>
      <c r="BD1" s="412" t="s">
        <v>479</v>
      </c>
      <c r="BE1" s="412" t="s">
        <v>480</v>
      </c>
      <c r="BF1" s="411" t="s">
        <v>223</v>
      </c>
      <c r="BG1" s="411" t="s">
        <v>214</v>
      </c>
      <c r="BH1" s="411" t="s">
        <v>482</v>
      </c>
      <c r="BI1" s="411" t="s">
        <v>475</v>
      </c>
      <c r="BJ1" s="411" t="s">
        <v>476</v>
      </c>
      <c r="BK1" s="411" t="s">
        <v>477</v>
      </c>
      <c r="BL1" s="411" t="s">
        <v>459</v>
      </c>
      <c r="BM1" s="411" t="s">
        <v>458</v>
      </c>
      <c r="BN1" s="411" t="s">
        <v>25</v>
      </c>
      <c r="BO1" s="411" t="s">
        <v>26</v>
      </c>
      <c r="BP1" s="411" t="s">
        <v>32</v>
      </c>
      <c r="BQ1" s="411" t="s">
        <v>33</v>
      </c>
      <c r="BR1" s="415" t="s">
        <v>184</v>
      </c>
      <c r="BS1" s="397" t="s">
        <v>12</v>
      </c>
      <c r="BT1" s="386" t="s">
        <v>327</v>
      </c>
      <c r="BU1" s="387" t="s">
        <v>13</v>
      </c>
      <c r="BV1" s="482" t="s">
        <v>360</v>
      </c>
      <c r="BW1" s="482" t="s">
        <v>361</v>
      </c>
      <c r="BX1" s="500" t="s">
        <v>362</v>
      </c>
    </row>
    <row r="2" spans="1:76" ht="15.6" thickBot="1" x14ac:dyDescent="0.35">
      <c r="A2" s="368" t="s">
        <v>34</v>
      </c>
      <c r="B2" s="424">
        <f>B6/B101</f>
        <v>7.155571588241208E-2</v>
      </c>
      <c r="C2" s="186"/>
      <c r="D2" s="8"/>
      <c r="E2" s="104"/>
      <c r="F2" s="87" t="s">
        <v>34</v>
      </c>
      <c r="G2" s="383" t="e">
        <f>G6/#REF!</f>
        <v>#REF!</v>
      </c>
      <c r="H2" s="383" t="e">
        <f>H6/#REF!</f>
        <v>#REF!</v>
      </c>
      <c r="I2" s="383" t="e">
        <f>I6/#REF!</f>
        <v>#REF!</v>
      </c>
      <c r="J2" s="383" t="e">
        <f>J6/#REF!</f>
        <v>#REF!</v>
      </c>
      <c r="K2" s="383" t="e">
        <f>K6/#REF!</f>
        <v>#REF!</v>
      </c>
      <c r="L2" s="383" t="e">
        <f>L6/#REF!</f>
        <v>#REF!</v>
      </c>
      <c r="M2" s="383" t="e">
        <f>M6/#REF!</f>
        <v>#REF!</v>
      </c>
      <c r="N2" s="383" t="e">
        <f>N6/#REF!</f>
        <v>#REF!</v>
      </c>
      <c r="O2" s="383" t="e">
        <f>O6/#REF!</f>
        <v>#REF!</v>
      </c>
      <c r="P2" s="383" t="e">
        <f>P6/#REF!</f>
        <v>#REF!</v>
      </c>
      <c r="Q2" s="383" t="e">
        <f>Q6/#REF!</f>
        <v>#REF!</v>
      </c>
      <c r="R2" s="383" t="e">
        <f>R6/#REF!</f>
        <v>#REF!</v>
      </c>
      <c r="S2" s="383" t="e">
        <f>S6/#REF!</f>
        <v>#REF!</v>
      </c>
      <c r="T2" s="383" t="e">
        <f>T6/#REF!</f>
        <v>#REF!</v>
      </c>
      <c r="U2" s="383" t="e">
        <f>U6/#REF!</f>
        <v>#REF!</v>
      </c>
      <c r="V2" s="383" t="e">
        <f>V6/#REF!</f>
        <v>#REF!</v>
      </c>
      <c r="W2" s="383" t="e">
        <f>W6/#REF!</f>
        <v>#REF!</v>
      </c>
      <c r="X2" s="383" t="e">
        <f>X6/#REF!</f>
        <v>#REF!</v>
      </c>
      <c r="Y2" s="383" t="e">
        <f>Y6/#REF!</f>
        <v>#REF!</v>
      </c>
      <c r="Z2" s="383" t="e">
        <f>Z6/#REF!</f>
        <v>#REF!</v>
      </c>
      <c r="AA2" s="383" t="e">
        <f>AA6/#REF!</f>
        <v>#REF!</v>
      </c>
      <c r="AB2" s="383" t="e">
        <f>AB6/#REF!</f>
        <v>#REF!</v>
      </c>
      <c r="AC2" s="383" t="e">
        <f>AC6/#REF!</f>
        <v>#REF!</v>
      </c>
      <c r="AD2" s="383" t="e">
        <f>AD6/#REF!</f>
        <v>#REF!</v>
      </c>
      <c r="AE2" s="383" t="e">
        <f>AE6/#REF!</f>
        <v>#REF!</v>
      </c>
      <c r="AF2" s="383" t="e">
        <f>AF6/#REF!</f>
        <v>#REF!</v>
      </c>
      <c r="AG2" s="383" t="e">
        <f>AG6/#REF!</f>
        <v>#REF!</v>
      </c>
      <c r="AH2" s="383" t="e">
        <f>AH6/#REF!</f>
        <v>#REF!</v>
      </c>
      <c r="AI2" s="383" t="e">
        <f>AI6/#REF!</f>
        <v>#REF!</v>
      </c>
      <c r="AJ2" s="383" t="e">
        <f>AJ6/#REF!</f>
        <v>#REF!</v>
      </c>
      <c r="AK2" s="383" t="e">
        <f>AK6/#REF!</f>
        <v>#REF!</v>
      </c>
      <c r="AL2" s="383" t="e">
        <f>AL6/#REF!</f>
        <v>#REF!</v>
      </c>
      <c r="AM2" s="383" t="e">
        <f>AM6/#REF!</f>
        <v>#REF!</v>
      </c>
      <c r="AN2" s="383" t="e">
        <f>AN6/#REF!</f>
        <v>#REF!</v>
      </c>
      <c r="AO2" s="383" t="e">
        <f>AO6/#REF!</f>
        <v>#REF!</v>
      </c>
      <c r="AP2" s="383" t="e">
        <f>AP6/#REF!</f>
        <v>#REF!</v>
      </c>
      <c r="AQ2" s="383" t="e">
        <f>AQ6/#REF!</f>
        <v>#REF!</v>
      </c>
      <c r="AR2" s="383" t="e">
        <f>AR6/#REF!</f>
        <v>#REF!</v>
      </c>
      <c r="AS2" s="383" t="e">
        <f>AS6/#REF!</f>
        <v>#REF!</v>
      </c>
      <c r="AT2" s="383" t="e">
        <f>AT6/#REF!</f>
        <v>#REF!</v>
      </c>
      <c r="AU2" s="383" t="e">
        <f>AU6/#REF!</f>
        <v>#REF!</v>
      </c>
      <c r="AV2" s="383" t="e">
        <f>AV6/#REF!</f>
        <v>#REF!</v>
      </c>
      <c r="AW2" s="383" t="e">
        <f>AW6/#REF!</f>
        <v>#REF!</v>
      </c>
      <c r="AX2" s="383" t="e">
        <f>AX6/#REF!</f>
        <v>#REF!</v>
      </c>
      <c r="AY2" s="383" t="e">
        <f>AY6/#REF!</f>
        <v>#REF!</v>
      </c>
      <c r="AZ2" s="383" t="e">
        <f>AZ6/#REF!</f>
        <v>#REF!</v>
      </c>
      <c r="BA2" s="383" t="e">
        <f>BA6/#REF!</f>
        <v>#REF!</v>
      </c>
      <c r="BB2" s="383" t="e">
        <f>BB6/#REF!</f>
        <v>#REF!</v>
      </c>
      <c r="BC2" s="383" t="e">
        <f>BC6/#REF!</f>
        <v>#REF!</v>
      </c>
      <c r="BD2" s="383" t="e">
        <f>BD6/#REF!</f>
        <v>#REF!</v>
      </c>
      <c r="BE2" s="383" t="e">
        <f>BE6/#REF!</f>
        <v>#REF!</v>
      </c>
      <c r="BF2" s="383" t="e">
        <f>BF6/#REF!</f>
        <v>#REF!</v>
      </c>
      <c r="BG2" s="383" t="e">
        <f>BG6/#REF!</f>
        <v>#REF!</v>
      </c>
      <c r="BH2" s="668" t="e">
        <f>BH6/#REF!</f>
        <v>#REF!</v>
      </c>
      <c r="BI2" s="383" t="e">
        <f>BI6/#REF!</f>
        <v>#REF!</v>
      </c>
      <c r="BJ2" s="383" t="e">
        <f>BJ6/#REF!</f>
        <v>#REF!</v>
      </c>
      <c r="BK2" s="383" t="e">
        <f>BK6/#REF!</f>
        <v>#REF!</v>
      </c>
      <c r="BL2" s="383" t="e">
        <f>BL6/#REF!</f>
        <v>#REF!</v>
      </c>
      <c r="BM2" s="383" t="e">
        <f>BM6/#REF!</f>
        <v>#REF!</v>
      </c>
      <c r="BN2" s="383" t="e">
        <f>BN6/#REF!</f>
        <v>#REF!</v>
      </c>
      <c r="BO2" s="383" t="e">
        <f>BO6/#REF!</f>
        <v>#REF!</v>
      </c>
      <c r="BP2" s="383" t="e">
        <f>BP6/#REF!</f>
        <v>#REF!</v>
      </c>
      <c r="BQ2" s="383" t="e">
        <f>BQ6/#REF!</f>
        <v>#REF!</v>
      </c>
      <c r="BR2" s="383" t="e">
        <f>BR6/#REF!</f>
        <v>#REF!</v>
      </c>
      <c r="BS2" s="384">
        <f>BS6/BS101</f>
        <v>7.155571588241208E-2</v>
      </c>
      <c r="BT2" s="384">
        <f>BT6/BT101</f>
        <v>8.4721829991527817E-2</v>
      </c>
      <c r="BU2" s="385"/>
      <c r="BV2" s="483" t="s">
        <v>363</v>
      </c>
      <c r="BW2" s="484"/>
      <c r="BX2" s="501"/>
    </row>
    <row r="3" spans="1:76" ht="19.8" thickBot="1" x14ac:dyDescent="0.5">
      <c r="A3" s="76" t="s">
        <v>35</v>
      </c>
      <c r="B3" s="105">
        <f>BS3</f>
        <v>24200000</v>
      </c>
      <c r="C3" s="469">
        <f>D3</f>
        <v>30000000</v>
      </c>
      <c r="D3" s="516">
        <f>BT3</f>
        <v>30000000</v>
      </c>
      <c r="E3" s="138">
        <f>C3-B3</f>
        <v>5800000</v>
      </c>
      <c r="F3" s="88" t="s">
        <v>35</v>
      </c>
      <c r="G3" s="158"/>
      <c r="H3" s="158"/>
      <c r="I3" s="158"/>
      <c r="J3" s="158"/>
      <c r="K3" s="158"/>
      <c r="L3" s="158">
        <v>1200000</v>
      </c>
      <c r="M3" s="158"/>
      <c r="N3" s="158"/>
      <c r="O3" s="158"/>
      <c r="P3" s="158"/>
      <c r="Q3" s="611">
        <v>537000</v>
      </c>
      <c r="R3" s="158">
        <v>1863000</v>
      </c>
      <c r="S3" s="158"/>
      <c r="T3" s="611">
        <v>845000</v>
      </c>
      <c r="U3" s="648">
        <v>1455000</v>
      </c>
      <c r="V3" s="158"/>
      <c r="W3" s="159"/>
      <c r="X3" s="159"/>
      <c r="Y3" s="288">
        <v>800000</v>
      </c>
      <c r="Z3" s="551"/>
      <c r="AA3" s="551"/>
      <c r="AB3" s="158"/>
      <c r="AC3" s="158"/>
      <c r="AD3" s="691">
        <v>800000</v>
      </c>
      <c r="AE3" s="691">
        <v>800000</v>
      </c>
      <c r="AF3" s="692">
        <v>800000</v>
      </c>
      <c r="AG3" s="161"/>
      <c r="AH3" s="161"/>
      <c r="AI3" s="161"/>
      <c r="AJ3" s="158"/>
      <c r="AK3" s="161"/>
      <c r="AL3" s="161"/>
      <c r="AM3" s="611"/>
      <c r="AN3" s="158">
        <v>1000000</v>
      </c>
      <c r="AO3" s="158"/>
      <c r="AP3" s="158"/>
      <c r="AQ3" s="159"/>
      <c r="AR3" s="468"/>
      <c r="AS3" s="6">
        <v>700000</v>
      </c>
      <c r="AT3" s="6">
        <v>400000</v>
      </c>
      <c r="AU3" s="605">
        <v>1000000</v>
      </c>
      <c r="AV3" s="159"/>
      <c r="AW3" s="58"/>
      <c r="AX3" s="58">
        <v>1300000</v>
      </c>
      <c r="AY3" s="58"/>
      <c r="AZ3" s="58">
        <v>1000000</v>
      </c>
      <c r="BA3" s="64"/>
      <c r="BB3" s="671">
        <v>2700000</v>
      </c>
      <c r="BC3" s="158"/>
      <c r="BD3" s="158">
        <v>3000000</v>
      </c>
      <c r="BE3" s="158"/>
      <c r="BF3" s="159"/>
      <c r="BG3" s="158">
        <v>500000</v>
      </c>
      <c r="BH3" s="690">
        <v>2500000</v>
      </c>
      <c r="BI3" s="158"/>
      <c r="BJ3" s="158"/>
      <c r="BK3" s="158"/>
      <c r="BL3" s="159"/>
      <c r="BM3" s="158">
        <v>1000000</v>
      </c>
      <c r="BN3" s="159"/>
      <c r="BO3" s="159"/>
      <c r="BP3" s="159"/>
      <c r="BQ3" s="159"/>
      <c r="BR3" s="159"/>
      <c r="BS3" s="11">
        <f>SUM(G3:BR3)</f>
        <v>24200000</v>
      </c>
      <c r="BT3" s="11">
        <f>Summary!C5</f>
        <v>30000000</v>
      </c>
      <c r="BU3" s="106">
        <f>BT3-BS3</f>
        <v>5800000</v>
      </c>
      <c r="BV3" s="485" t="s">
        <v>266</v>
      </c>
      <c r="BW3" s="485" t="s">
        <v>364</v>
      </c>
      <c r="BX3" s="497">
        <v>1.1599999999999999</v>
      </c>
    </row>
    <row r="4" spans="1:76" ht="15.6" thickBot="1" x14ac:dyDescent="0.35">
      <c r="A4" s="75" t="s">
        <v>36</v>
      </c>
      <c r="B4" s="105">
        <f>BS4</f>
        <v>0</v>
      </c>
      <c r="C4" s="469">
        <f t="shared" ref="C4:C5" si="0">D4</f>
        <v>0</v>
      </c>
      <c r="D4" s="516">
        <f>BT4</f>
        <v>0</v>
      </c>
      <c r="E4" s="138">
        <f>C4-B4</f>
        <v>0</v>
      </c>
      <c r="F4" s="89" t="s">
        <v>36</v>
      </c>
      <c r="G4" s="158"/>
      <c r="H4" s="158"/>
      <c r="I4" s="158"/>
      <c r="J4" s="611"/>
      <c r="K4" s="158"/>
      <c r="L4" s="158"/>
      <c r="M4" s="158"/>
      <c r="N4" s="573"/>
      <c r="O4" s="158"/>
      <c r="P4" s="158"/>
      <c r="Q4" s="611"/>
      <c r="R4" s="611"/>
      <c r="S4" s="158"/>
      <c r="T4" s="337"/>
      <c r="U4" s="337"/>
      <c r="V4" s="158"/>
      <c r="W4" s="159"/>
      <c r="X4" s="159"/>
      <c r="Y4" s="551"/>
      <c r="Z4" s="551"/>
      <c r="AA4" s="551"/>
      <c r="AB4" s="158"/>
      <c r="AC4" s="158"/>
      <c r="AD4" s="643"/>
      <c r="AE4" s="643"/>
      <c r="AF4" s="703"/>
      <c r="AG4" s="161"/>
      <c r="AH4" s="288"/>
      <c r="AI4" s="158"/>
      <c r="AJ4" s="50"/>
      <c r="AK4" s="161"/>
      <c r="AL4" s="161"/>
      <c r="AM4" s="161"/>
      <c r="AN4" s="158"/>
      <c r="AO4" s="161"/>
      <c r="AP4" s="158"/>
      <c r="AQ4" s="159"/>
      <c r="AR4" s="158"/>
      <c r="AS4" s="159"/>
      <c r="AT4" s="6"/>
      <c r="AU4" s="605"/>
      <c r="AV4" s="159"/>
      <c r="AW4" s="58"/>
      <c r="AX4" s="58"/>
      <c r="AY4" s="58"/>
      <c r="AZ4" s="159"/>
      <c r="BA4" s="6"/>
      <c r="BB4" s="161"/>
      <c r="BC4" s="158"/>
      <c r="BD4" s="158"/>
      <c r="BE4" s="158"/>
      <c r="BF4" s="159"/>
      <c r="BG4" s="611"/>
      <c r="BH4" s="522"/>
      <c r="BI4" s="158"/>
      <c r="BJ4" s="158"/>
      <c r="BK4" s="158"/>
      <c r="BL4" s="13"/>
      <c r="BM4" s="158"/>
      <c r="BN4" s="159"/>
      <c r="BO4" s="159"/>
      <c r="BP4" s="159"/>
      <c r="BQ4" s="159"/>
      <c r="BR4" s="159"/>
      <c r="BS4" s="11">
        <f>SUM(G4:BR4)</f>
        <v>0</v>
      </c>
      <c r="BT4" s="11">
        <f>Summary!C6</f>
        <v>0</v>
      </c>
      <c r="BU4" s="106">
        <f>BT4-BS4</f>
        <v>0</v>
      </c>
      <c r="BV4" s="485" t="s">
        <v>36</v>
      </c>
      <c r="BW4" s="485" t="s">
        <v>365</v>
      </c>
      <c r="BX4" s="497">
        <v>1.1599999999999999</v>
      </c>
    </row>
    <row r="5" spans="1:76" ht="15.6" thickBot="1" x14ac:dyDescent="0.35">
      <c r="A5" s="76" t="s">
        <v>38</v>
      </c>
      <c r="B5" s="425">
        <f>BS5</f>
        <v>0</v>
      </c>
      <c r="C5" s="469">
        <f t="shared" si="0"/>
        <v>0</v>
      </c>
      <c r="D5" s="516">
        <f>BT5</f>
        <v>0</v>
      </c>
      <c r="E5" s="138">
        <f>C5-B5</f>
        <v>0</v>
      </c>
      <c r="F5" s="89" t="s">
        <v>38</v>
      </c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611"/>
      <c r="R5" s="158"/>
      <c r="S5" s="158"/>
      <c r="T5" s="158"/>
      <c r="U5" s="158"/>
      <c r="V5" s="158"/>
      <c r="W5" s="159"/>
      <c r="X5" s="159"/>
      <c r="Y5" s="158"/>
      <c r="Z5" s="611"/>
      <c r="AA5" s="158"/>
      <c r="AB5" s="158"/>
      <c r="AC5" s="158"/>
      <c r="AD5" s="149"/>
      <c r="AE5" s="149"/>
      <c r="AF5" s="329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9"/>
      <c r="AR5" s="158"/>
      <c r="AS5" s="159"/>
      <c r="AT5" s="158"/>
      <c r="AU5" s="611"/>
      <c r="AV5" s="159"/>
      <c r="AW5" s="58"/>
      <c r="AX5" s="58"/>
      <c r="AY5" s="58"/>
      <c r="AZ5" s="206"/>
      <c r="BA5" s="515"/>
      <c r="BB5" s="161"/>
      <c r="BC5" s="288"/>
      <c r="BD5" s="159"/>
      <c r="BE5" s="159"/>
      <c r="BF5" s="159"/>
      <c r="BG5" s="159"/>
      <c r="BH5" s="522"/>
      <c r="BI5" s="159"/>
      <c r="BJ5" s="159"/>
      <c r="BK5" s="159"/>
      <c r="BL5" s="159"/>
      <c r="BM5" s="159"/>
      <c r="BN5" s="159"/>
      <c r="BO5" s="159"/>
      <c r="BP5" s="159"/>
      <c r="BQ5" s="159"/>
      <c r="BR5" s="159"/>
      <c r="BS5" s="11">
        <f>SUM(G5:BR5)</f>
        <v>0</v>
      </c>
      <c r="BT5" s="11">
        <f>Summary!C7</f>
        <v>0</v>
      </c>
      <c r="BU5" s="106">
        <f>BT5-BS5</f>
        <v>0</v>
      </c>
      <c r="BV5" s="485" t="s">
        <v>276</v>
      </c>
      <c r="BW5" s="485" t="s">
        <v>364</v>
      </c>
      <c r="BX5" s="497">
        <v>1.1599999999999999</v>
      </c>
    </row>
    <row r="6" spans="1:76" ht="17.399999999999999" x14ac:dyDescent="0.3">
      <c r="A6" s="77" t="s">
        <v>12</v>
      </c>
      <c r="B6" s="313">
        <f>SUM(B3:B5)</f>
        <v>24200000</v>
      </c>
      <c r="C6" s="165">
        <f>SUM(C3:C5)</f>
        <v>30000000</v>
      </c>
      <c r="D6" s="145">
        <f>SUM(D3:D5)</f>
        <v>30000000</v>
      </c>
      <c r="E6" s="108">
        <f>SUM(E3:E5)</f>
        <v>5800000</v>
      </c>
      <c r="F6" s="90" t="s">
        <v>12</v>
      </c>
      <c r="G6" s="165">
        <f t="shared" ref="G6:BE6" si="1">SUM(G3:G5)</f>
        <v>0</v>
      </c>
      <c r="H6" s="165">
        <f t="shared" ref="H6" si="2">SUM(H3:H5)</f>
        <v>0</v>
      </c>
      <c r="I6" s="165">
        <f t="shared" si="1"/>
        <v>0</v>
      </c>
      <c r="J6" s="165">
        <f t="shared" si="1"/>
        <v>0</v>
      </c>
      <c r="K6" s="165">
        <f t="shared" si="1"/>
        <v>0</v>
      </c>
      <c r="L6" s="165">
        <f t="shared" si="1"/>
        <v>1200000</v>
      </c>
      <c r="M6" s="165">
        <f t="shared" ref="M6" si="3">SUM(M3:M5)</f>
        <v>0</v>
      </c>
      <c r="N6" s="165">
        <f t="shared" si="1"/>
        <v>0</v>
      </c>
      <c r="O6" s="165">
        <f t="shared" si="1"/>
        <v>0</v>
      </c>
      <c r="P6" s="165">
        <f t="shared" si="1"/>
        <v>0</v>
      </c>
      <c r="Q6" s="165">
        <f t="shared" si="1"/>
        <v>537000</v>
      </c>
      <c r="R6" s="165">
        <f t="shared" si="1"/>
        <v>1863000</v>
      </c>
      <c r="S6" s="165">
        <f t="shared" si="1"/>
        <v>0</v>
      </c>
      <c r="T6" s="165">
        <f t="shared" si="1"/>
        <v>845000</v>
      </c>
      <c r="U6" s="165">
        <f t="shared" si="1"/>
        <v>1455000</v>
      </c>
      <c r="V6" s="165">
        <f t="shared" si="1"/>
        <v>0</v>
      </c>
      <c r="W6" s="165">
        <f t="shared" si="1"/>
        <v>0</v>
      </c>
      <c r="X6" s="165">
        <f t="shared" si="1"/>
        <v>0</v>
      </c>
      <c r="Y6" s="165">
        <f t="shared" si="1"/>
        <v>800000</v>
      </c>
      <c r="Z6" s="165">
        <f>SUM(Z3:Z5)</f>
        <v>0</v>
      </c>
      <c r="AA6" s="165">
        <f t="shared" si="1"/>
        <v>0</v>
      </c>
      <c r="AB6" s="165">
        <f t="shared" si="1"/>
        <v>0</v>
      </c>
      <c r="AC6" s="165">
        <f t="shared" si="1"/>
        <v>0</v>
      </c>
      <c r="AD6" s="165">
        <f>SUM(AD3:AD5)</f>
        <v>800000</v>
      </c>
      <c r="AE6" s="165">
        <f>SUM(AE3:AE5)</f>
        <v>800000</v>
      </c>
      <c r="AF6" s="165">
        <f t="shared" ref="AF6" si="4">SUM(AF3:AF5)</f>
        <v>800000</v>
      </c>
      <c r="AG6" s="165">
        <f t="shared" si="1"/>
        <v>0</v>
      </c>
      <c r="AH6" s="165">
        <f t="shared" si="1"/>
        <v>0</v>
      </c>
      <c r="AI6" s="165">
        <f t="shared" si="1"/>
        <v>0</v>
      </c>
      <c r="AJ6" s="165">
        <f t="shared" si="1"/>
        <v>0</v>
      </c>
      <c r="AK6" s="165">
        <f t="shared" si="1"/>
        <v>0</v>
      </c>
      <c r="AL6" s="165">
        <f t="shared" si="1"/>
        <v>0</v>
      </c>
      <c r="AM6" s="165">
        <f t="shared" si="1"/>
        <v>0</v>
      </c>
      <c r="AN6" s="165">
        <f t="shared" si="1"/>
        <v>1000000</v>
      </c>
      <c r="AO6" s="165">
        <f t="shared" si="1"/>
        <v>0</v>
      </c>
      <c r="AP6" s="165">
        <f t="shared" si="1"/>
        <v>0</v>
      </c>
      <c r="AQ6" s="165">
        <f t="shared" si="1"/>
        <v>0</v>
      </c>
      <c r="AR6" s="165">
        <f t="shared" si="1"/>
        <v>0</v>
      </c>
      <c r="AS6" s="165">
        <f t="shared" si="1"/>
        <v>700000</v>
      </c>
      <c r="AT6" s="165">
        <f t="shared" si="1"/>
        <v>400000</v>
      </c>
      <c r="AU6" s="165">
        <f t="shared" ref="AU6" si="5">SUM(AU3:AU5)</f>
        <v>1000000</v>
      </c>
      <c r="AV6" s="165">
        <f t="shared" si="1"/>
        <v>0</v>
      </c>
      <c r="AW6" s="165">
        <f t="shared" si="1"/>
        <v>0</v>
      </c>
      <c r="AX6" s="165">
        <f t="shared" ref="AX6:AY6" si="6">SUM(AX3:AX5)</f>
        <v>1300000</v>
      </c>
      <c r="AY6" s="165">
        <f t="shared" si="6"/>
        <v>0</v>
      </c>
      <c r="AZ6" s="165">
        <f t="shared" si="1"/>
        <v>1000000</v>
      </c>
      <c r="BA6" s="165">
        <f t="shared" si="1"/>
        <v>0</v>
      </c>
      <c r="BB6" s="165">
        <f t="shared" si="1"/>
        <v>2700000</v>
      </c>
      <c r="BC6" s="165">
        <f t="shared" si="1"/>
        <v>0</v>
      </c>
      <c r="BD6" s="165">
        <f t="shared" si="1"/>
        <v>3000000</v>
      </c>
      <c r="BE6" s="165">
        <f t="shared" si="1"/>
        <v>0</v>
      </c>
      <c r="BF6" s="165">
        <v>0</v>
      </c>
      <c r="BG6" s="165">
        <f t="shared" ref="BG6:BU6" si="7">SUM(BG3:BG5)</f>
        <v>500000</v>
      </c>
      <c r="BH6" s="165">
        <f t="shared" si="7"/>
        <v>2500000</v>
      </c>
      <c r="BI6" s="165">
        <f t="shared" si="7"/>
        <v>0</v>
      </c>
      <c r="BJ6" s="165">
        <f t="shared" si="7"/>
        <v>0</v>
      </c>
      <c r="BK6" s="165">
        <f t="shared" si="7"/>
        <v>0</v>
      </c>
      <c r="BL6" s="165">
        <f t="shared" si="7"/>
        <v>0</v>
      </c>
      <c r="BM6" s="165">
        <f t="shared" si="7"/>
        <v>1000000</v>
      </c>
      <c r="BN6" s="165">
        <f t="shared" si="7"/>
        <v>0</v>
      </c>
      <c r="BO6" s="165">
        <f t="shared" si="7"/>
        <v>0</v>
      </c>
      <c r="BP6" s="165">
        <f t="shared" si="7"/>
        <v>0</v>
      </c>
      <c r="BQ6" s="165">
        <f t="shared" si="7"/>
        <v>0</v>
      </c>
      <c r="BR6" s="165">
        <f t="shared" si="7"/>
        <v>0</v>
      </c>
      <c r="BS6" s="165">
        <f t="shared" si="7"/>
        <v>24200000</v>
      </c>
      <c r="BT6" s="165">
        <f t="shared" si="7"/>
        <v>30000000</v>
      </c>
      <c r="BU6" s="108">
        <f t="shared" si="7"/>
        <v>5800000</v>
      </c>
      <c r="BV6" s="487" t="s">
        <v>12</v>
      </c>
      <c r="BW6" s="488"/>
      <c r="BX6" s="502"/>
    </row>
    <row r="7" spans="1:76" ht="15.6" thickBot="1" x14ac:dyDescent="0.35">
      <c r="A7" s="78" t="s">
        <v>39</v>
      </c>
      <c r="B7" s="426">
        <f>(B23+B6)/B101</f>
        <v>0.70343999668833046</v>
      </c>
      <c r="C7" s="457"/>
      <c r="D7" s="146"/>
      <c r="E7" s="104"/>
      <c r="F7" s="91" t="s">
        <v>39</v>
      </c>
      <c r="G7" s="166" t="e">
        <f>G23/#REF!</f>
        <v>#REF!</v>
      </c>
      <c r="H7" s="166" t="e">
        <f>H23/#REF!</f>
        <v>#REF!</v>
      </c>
      <c r="I7" s="166" t="e">
        <f>I23/#REF!</f>
        <v>#REF!</v>
      </c>
      <c r="J7" s="166" t="e">
        <f>J23/#REF!</f>
        <v>#REF!</v>
      </c>
      <c r="K7" s="166" t="e">
        <f>K23/#REF!</f>
        <v>#REF!</v>
      </c>
      <c r="L7" s="166" t="e">
        <f>L23/#REF!</f>
        <v>#REF!</v>
      </c>
      <c r="M7" s="166" t="e">
        <f>M23/#REF!</f>
        <v>#REF!</v>
      </c>
      <c r="N7" s="166" t="e">
        <f>N23/#REF!</f>
        <v>#REF!</v>
      </c>
      <c r="O7" s="166" t="e">
        <f>O23/#REF!</f>
        <v>#REF!</v>
      </c>
      <c r="P7" s="166" t="e">
        <f>P23/#REF!</f>
        <v>#REF!</v>
      </c>
      <c r="Q7" s="166" t="e">
        <f>Q23/#REF!</f>
        <v>#REF!</v>
      </c>
      <c r="R7" s="166" t="e">
        <f>R23/#REF!</f>
        <v>#REF!</v>
      </c>
      <c r="S7" s="166" t="e">
        <f>S23/#REF!</f>
        <v>#REF!</v>
      </c>
      <c r="T7" s="166" t="e">
        <f>T23/#REF!</f>
        <v>#REF!</v>
      </c>
      <c r="U7" s="166" t="e">
        <f>U23/#REF!</f>
        <v>#REF!</v>
      </c>
      <c r="V7" s="166" t="e">
        <f>V23/#REF!</f>
        <v>#REF!</v>
      </c>
      <c r="W7" s="166" t="e">
        <f>W23/#REF!</f>
        <v>#REF!</v>
      </c>
      <c r="X7" s="166" t="e">
        <f>X23/#REF!</f>
        <v>#REF!</v>
      </c>
      <c r="Y7" s="166" t="e">
        <f>Y23/#REF!</f>
        <v>#REF!</v>
      </c>
      <c r="Z7" s="166" t="e">
        <f>Z23/#REF!</f>
        <v>#REF!</v>
      </c>
      <c r="AA7" s="166" t="e">
        <f>AA23/#REF!</f>
        <v>#REF!</v>
      </c>
      <c r="AB7" s="166" t="e">
        <f>AB23/#REF!</f>
        <v>#REF!</v>
      </c>
      <c r="AC7" s="166" t="e">
        <f>AC23/#REF!</f>
        <v>#REF!</v>
      </c>
      <c r="AD7" s="166" t="e">
        <f>AD23/#REF!</f>
        <v>#REF!</v>
      </c>
      <c r="AE7" s="166" t="e">
        <f>AE23/#REF!</f>
        <v>#REF!</v>
      </c>
      <c r="AF7" s="166" t="e">
        <f t="shared" ref="AF7" si="8">AF23/#REF!</f>
        <v>#REF!</v>
      </c>
      <c r="AG7" s="166" t="e">
        <f>AG23/#REF!</f>
        <v>#REF!</v>
      </c>
      <c r="AH7" s="166" t="e">
        <f>AH23/#REF!</f>
        <v>#REF!</v>
      </c>
      <c r="AI7" s="166" t="e">
        <f>AI23/#REF!</f>
        <v>#REF!</v>
      </c>
      <c r="AJ7" s="166" t="e">
        <f>AJ23/#REF!</f>
        <v>#REF!</v>
      </c>
      <c r="AK7" s="166" t="e">
        <f>AK23/#REF!</f>
        <v>#REF!</v>
      </c>
      <c r="AL7" s="166" t="e">
        <f>AL23/#REF!</f>
        <v>#REF!</v>
      </c>
      <c r="AM7" s="166" t="e">
        <f>AM23/#REF!</f>
        <v>#REF!</v>
      </c>
      <c r="AN7" s="166" t="e">
        <f>AN23/#REF!</f>
        <v>#REF!</v>
      </c>
      <c r="AO7" s="166" t="e">
        <f>AO23/#REF!</f>
        <v>#REF!</v>
      </c>
      <c r="AP7" s="166" t="e">
        <f>AP23/#REF!</f>
        <v>#REF!</v>
      </c>
      <c r="AQ7" s="166" t="e">
        <f>AQ23/#REF!</f>
        <v>#REF!</v>
      </c>
      <c r="AR7" s="166" t="e">
        <f>AR23/#REF!</f>
        <v>#REF!</v>
      </c>
      <c r="AS7" s="166" t="e">
        <f>AS23/#REF!</f>
        <v>#REF!</v>
      </c>
      <c r="AT7" s="166" t="e">
        <f>AT23/#REF!</f>
        <v>#REF!</v>
      </c>
      <c r="AU7" s="166" t="e">
        <f>AU23/#REF!</f>
        <v>#REF!</v>
      </c>
      <c r="AV7" s="166" t="e">
        <f>AV23/#REF!</f>
        <v>#REF!</v>
      </c>
      <c r="AW7" s="166" t="e">
        <f>AW23/#REF!</f>
        <v>#REF!</v>
      </c>
      <c r="AX7" s="166" t="e">
        <f>AX23/#REF!</f>
        <v>#REF!</v>
      </c>
      <c r="AY7" s="166" t="e">
        <f>AY23/#REF!</f>
        <v>#REF!</v>
      </c>
      <c r="AZ7" s="166" t="e">
        <f>AZ23/#REF!</f>
        <v>#REF!</v>
      </c>
      <c r="BA7" s="166" t="e">
        <f>BA23/#REF!</f>
        <v>#REF!</v>
      </c>
      <c r="BB7" s="166" t="e">
        <f>BB23/#REF!</f>
        <v>#REF!</v>
      </c>
      <c r="BC7" s="166" t="e">
        <f>BC23/#REF!</f>
        <v>#REF!</v>
      </c>
      <c r="BD7" s="166" t="e">
        <f>BD23/#REF!</f>
        <v>#REF!</v>
      </c>
      <c r="BE7" s="166" t="e">
        <f>BE23/#REF!</f>
        <v>#REF!</v>
      </c>
      <c r="BF7" s="166" t="e">
        <f>BF23/#REF!</f>
        <v>#REF!</v>
      </c>
      <c r="BG7" s="166" t="e">
        <f>BG23/#REF!</f>
        <v>#REF!</v>
      </c>
      <c r="BH7" s="166" t="e">
        <f>BH23/#REF!</f>
        <v>#REF!</v>
      </c>
      <c r="BI7" s="166" t="e">
        <f>BI23/#REF!</f>
        <v>#REF!</v>
      </c>
      <c r="BJ7" s="166" t="e">
        <f>BJ23/#REF!</f>
        <v>#REF!</v>
      </c>
      <c r="BK7" s="166" t="e">
        <f>BK23/#REF!</f>
        <v>#REF!</v>
      </c>
      <c r="BL7" s="166" t="e">
        <f>BL23/#REF!</f>
        <v>#REF!</v>
      </c>
      <c r="BM7" s="166" t="e">
        <f>BM23/#REF!</f>
        <v>#REF!</v>
      </c>
      <c r="BN7" s="166" t="e">
        <f>BN23/#REF!</f>
        <v>#REF!</v>
      </c>
      <c r="BO7" s="166" t="e">
        <f>BO23/#REF!</f>
        <v>#REF!</v>
      </c>
      <c r="BP7" s="166" t="e">
        <f>BP23/#REF!</f>
        <v>#REF!</v>
      </c>
      <c r="BQ7" s="166" t="e">
        <f>BQ23/#REF!</f>
        <v>#REF!</v>
      </c>
      <c r="BR7" s="166" t="e">
        <f>BR23/#REF!</f>
        <v>#REF!</v>
      </c>
      <c r="BS7" s="46">
        <f>(BS23+BS6)/BS101</f>
        <v>0.70343999668833046</v>
      </c>
      <c r="BT7" s="46">
        <f>(BT23+BT6)/BT101</f>
        <v>0.70672126517932787</v>
      </c>
      <c r="BU7" s="104"/>
      <c r="BV7" s="489" t="s">
        <v>39</v>
      </c>
      <c r="BW7" s="490"/>
      <c r="BX7" s="503"/>
    </row>
    <row r="8" spans="1:76" ht="16.8" thickBot="1" x14ac:dyDescent="0.35">
      <c r="A8" s="80" t="s">
        <v>40</v>
      </c>
      <c r="B8" s="427">
        <f t="shared" ref="B8:B22" si="9">BS8</f>
        <v>46700000</v>
      </c>
      <c r="C8" s="469">
        <f t="shared" ref="C8:C22" si="10">D8</f>
        <v>50000000</v>
      </c>
      <c r="D8" s="516">
        <f t="shared" ref="D8:D22" si="11">BT8</f>
        <v>50000000</v>
      </c>
      <c r="E8" s="138">
        <f t="shared" ref="E8:E22" si="12">C8-B8</f>
        <v>3300000</v>
      </c>
      <c r="F8" s="92" t="s">
        <v>40</v>
      </c>
      <c r="G8" s="158"/>
      <c r="H8" s="611"/>
      <c r="I8" s="158"/>
      <c r="J8" s="161"/>
      <c r="K8" s="6"/>
      <c r="L8" s="158">
        <v>1200000</v>
      </c>
      <c r="M8" s="161"/>
      <c r="N8" s="158"/>
      <c r="O8" s="158"/>
      <c r="P8" s="158"/>
      <c r="Q8" s="611">
        <v>784000</v>
      </c>
      <c r="R8" s="689">
        <v>2716000</v>
      </c>
      <c r="S8" s="158"/>
      <c r="T8" s="158">
        <v>1140000</v>
      </c>
      <c r="U8" s="688">
        <v>1960000</v>
      </c>
      <c r="V8" s="158"/>
      <c r="W8" s="159"/>
      <c r="X8" s="159"/>
      <c r="Y8" s="651">
        <v>1000000</v>
      </c>
      <c r="Z8" s="641"/>
      <c r="AA8" s="641"/>
      <c r="AB8" s="652">
        <v>1700000</v>
      </c>
      <c r="AC8" s="649"/>
      <c r="AD8" s="688">
        <v>1200000</v>
      </c>
      <c r="AE8" s="688">
        <v>1000000</v>
      </c>
      <c r="AF8" s="688">
        <v>1000000</v>
      </c>
      <c r="AG8" s="158"/>
      <c r="AH8" s="686">
        <v>1000000</v>
      </c>
      <c r="AI8" s="158"/>
      <c r="AJ8" s="611">
        <v>1000000</v>
      </c>
      <c r="AK8" s="158"/>
      <c r="AL8" s="158"/>
      <c r="AM8" s="158"/>
      <c r="AN8" s="19">
        <v>1000000</v>
      </c>
      <c r="AO8" s="19"/>
      <c r="AP8" s="19"/>
      <c r="AQ8" s="19"/>
      <c r="AR8" s="159"/>
      <c r="AS8" s="672">
        <v>1400000</v>
      </c>
      <c r="AT8" s="605">
        <v>1200000</v>
      </c>
      <c r="AU8" s="605">
        <v>1000000</v>
      </c>
      <c r="AV8" s="159"/>
      <c r="AW8" s="159"/>
      <c r="AX8" s="609">
        <v>1900000</v>
      </c>
      <c r="AY8" s="609">
        <v>700000</v>
      </c>
      <c r="AZ8" s="609">
        <v>1700000</v>
      </c>
      <c r="BA8" s="162"/>
      <c r="BB8" s="671">
        <v>3000000</v>
      </c>
      <c r="BC8" s="671">
        <v>2800000</v>
      </c>
      <c r="BD8" s="575"/>
      <c r="BE8" s="673">
        <v>3100000</v>
      </c>
      <c r="BF8" s="687">
        <v>2600000</v>
      </c>
      <c r="BG8" s="675">
        <v>1000000</v>
      </c>
      <c r="BH8" s="676">
        <v>4500000</v>
      </c>
      <c r="BI8" s="675"/>
      <c r="BJ8" s="675"/>
      <c r="BK8" s="675"/>
      <c r="BL8" s="677">
        <v>1400000</v>
      </c>
      <c r="BM8" s="678">
        <v>1700000</v>
      </c>
      <c r="BN8" s="677"/>
      <c r="BO8" s="677">
        <v>2000000</v>
      </c>
      <c r="BP8" s="677"/>
      <c r="BQ8" s="677"/>
      <c r="BR8" s="677"/>
      <c r="BS8" s="679">
        <f t="shared" ref="BS8:BS22" si="13">SUM(G8:BR8)</f>
        <v>46700000</v>
      </c>
      <c r="BT8" s="679">
        <f>Summary!C10</f>
        <v>50000000</v>
      </c>
      <c r="BU8" s="680">
        <f t="shared" ref="BU8:BU22" si="14">BT8-BS8</f>
        <v>3300000</v>
      </c>
      <c r="BV8" s="485" t="s">
        <v>269</v>
      </c>
      <c r="BW8" s="485" t="s">
        <v>366</v>
      </c>
      <c r="BX8" s="497">
        <v>1.1299999999999999</v>
      </c>
    </row>
    <row r="9" spans="1:76" ht="16.2" thickBot="1" x14ac:dyDescent="0.35">
      <c r="A9" s="80" t="s">
        <v>41</v>
      </c>
      <c r="B9" s="427">
        <f t="shared" si="9"/>
        <v>8822000</v>
      </c>
      <c r="C9" s="469">
        <f t="shared" si="10"/>
        <v>9000000</v>
      </c>
      <c r="D9" s="516">
        <f t="shared" si="11"/>
        <v>9000000</v>
      </c>
      <c r="E9" s="138">
        <f t="shared" si="12"/>
        <v>178000</v>
      </c>
      <c r="F9" s="92" t="s">
        <v>41</v>
      </c>
      <c r="G9" s="158"/>
      <c r="H9" s="611"/>
      <c r="I9" s="158"/>
      <c r="J9" s="161"/>
      <c r="K9" s="6"/>
      <c r="L9" s="611"/>
      <c r="M9" s="161"/>
      <c r="N9" s="158"/>
      <c r="O9" s="158"/>
      <c r="P9" s="158"/>
      <c r="Q9" s="611">
        <v>246000</v>
      </c>
      <c r="R9" s="158">
        <v>854000</v>
      </c>
      <c r="S9" s="158"/>
      <c r="T9" s="158">
        <v>295000</v>
      </c>
      <c r="U9" s="649">
        <v>505000</v>
      </c>
      <c r="V9" s="158"/>
      <c r="W9" s="159"/>
      <c r="X9" s="159"/>
      <c r="Y9" s="649"/>
      <c r="Z9" s="611"/>
      <c r="AA9" s="611"/>
      <c r="AB9" s="651"/>
      <c r="AC9" s="649"/>
      <c r="AD9" s="649"/>
      <c r="AE9" s="649"/>
      <c r="AF9" s="653"/>
      <c r="AG9" s="158"/>
      <c r="AH9" s="19"/>
      <c r="AI9" s="158"/>
      <c r="AJ9" s="611"/>
      <c r="AK9" s="158"/>
      <c r="AL9" s="158"/>
      <c r="AM9" s="158"/>
      <c r="AN9" s="19"/>
      <c r="AO9" s="19"/>
      <c r="AP9" s="19"/>
      <c r="AQ9" s="158"/>
      <c r="AR9" s="159"/>
      <c r="AS9" s="162">
        <v>500000</v>
      </c>
      <c r="AT9" s="605"/>
      <c r="AU9" s="605">
        <v>500000</v>
      </c>
      <c r="AV9" s="159"/>
      <c r="AW9" s="159"/>
      <c r="AX9" s="609"/>
      <c r="AY9" s="609"/>
      <c r="AZ9" s="609"/>
      <c r="BA9" s="162"/>
      <c r="BB9" s="49">
        <v>1200000</v>
      </c>
      <c r="BC9" s="49">
        <v>1000000</v>
      </c>
      <c r="BD9" s="158"/>
      <c r="BE9" s="673"/>
      <c r="BF9" s="675">
        <v>1500000</v>
      </c>
      <c r="BG9" s="677"/>
      <c r="BH9" s="681">
        <v>2222000</v>
      </c>
      <c r="BI9" s="675"/>
      <c r="BJ9" s="677"/>
      <c r="BK9" s="677"/>
      <c r="BL9" s="677"/>
      <c r="BM9" s="675"/>
      <c r="BN9" s="677"/>
      <c r="BO9" s="677"/>
      <c r="BP9" s="677"/>
      <c r="BQ9" s="677"/>
      <c r="BR9" s="677"/>
      <c r="BS9" s="679">
        <f t="shared" si="13"/>
        <v>8822000</v>
      </c>
      <c r="BT9" s="679">
        <f>Summary!C11</f>
        <v>9000000</v>
      </c>
      <c r="BU9" s="680">
        <f t="shared" si="14"/>
        <v>178000</v>
      </c>
      <c r="BV9" s="485" t="s">
        <v>41</v>
      </c>
      <c r="BW9" s="485" t="s">
        <v>367</v>
      </c>
      <c r="BX9" s="497">
        <v>1.1299999999999999</v>
      </c>
    </row>
    <row r="10" spans="1:76" ht="16.2" thickBot="1" x14ac:dyDescent="0.35">
      <c r="A10" s="80" t="s">
        <v>42</v>
      </c>
      <c r="B10" s="427">
        <f t="shared" si="9"/>
        <v>44865000</v>
      </c>
      <c r="C10" s="469">
        <f t="shared" si="10"/>
        <v>45000000</v>
      </c>
      <c r="D10" s="516">
        <f t="shared" si="11"/>
        <v>45000000</v>
      </c>
      <c r="E10" s="138">
        <f t="shared" si="12"/>
        <v>135000</v>
      </c>
      <c r="F10" s="92" t="s">
        <v>42</v>
      </c>
      <c r="G10" s="158"/>
      <c r="H10" s="611"/>
      <c r="I10" s="158"/>
      <c r="J10" s="161"/>
      <c r="K10" s="6"/>
      <c r="L10" s="611">
        <v>1200000</v>
      </c>
      <c r="M10" s="161"/>
      <c r="N10" s="158"/>
      <c r="O10" s="158"/>
      <c r="P10" s="158"/>
      <c r="Q10" s="611">
        <v>552000</v>
      </c>
      <c r="R10" s="158">
        <v>1913000</v>
      </c>
      <c r="S10" s="158"/>
      <c r="T10" s="158">
        <v>810000</v>
      </c>
      <c r="U10" s="649">
        <v>1390000</v>
      </c>
      <c r="V10" s="158"/>
      <c r="W10" s="159"/>
      <c r="X10" s="159"/>
      <c r="Y10" s="651">
        <v>1000000</v>
      </c>
      <c r="Z10" s="641"/>
      <c r="AA10" s="641"/>
      <c r="AB10" s="649">
        <v>1400000</v>
      </c>
      <c r="AC10" s="649"/>
      <c r="AD10" s="649">
        <v>1200000</v>
      </c>
      <c r="AE10" s="649">
        <v>1000000</v>
      </c>
      <c r="AF10" s="654">
        <v>1200000</v>
      </c>
      <c r="AG10" s="158"/>
      <c r="AH10" s="158">
        <v>1200000</v>
      </c>
      <c r="AI10" s="158"/>
      <c r="AJ10" s="611">
        <v>1000000</v>
      </c>
      <c r="AK10" s="158"/>
      <c r="AL10" s="158"/>
      <c r="AM10" s="611"/>
      <c r="AN10" s="19">
        <v>1300000</v>
      </c>
      <c r="AO10" s="158"/>
      <c r="AP10" s="19"/>
      <c r="AQ10" s="19"/>
      <c r="AR10" s="159"/>
      <c r="AS10" s="162">
        <v>2000000</v>
      </c>
      <c r="AT10" s="605">
        <v>1200000</v>
      </c>
      <c r="AU10" s="605">
        <v>1000000</v>
      </c>
      <c r="AV10" s="159"/>
      <c r="AW10" s="159"/>
      <c r="AX10" s="609">
        <v>1600000</v>
      </c>
      <c r="AY10" s="609">
        <v>700000</v>
      </c>
      <c r="AZ10" s="609">
        <v>1400000</v>
      </c>
      <c r="BA10" s="162"/>
      <c r="BB10" s="49">
        <v>3500000</v>
      </c>
      <c r="BC10" s="49">
        <v>2500000</v>
      </c>
      <c r="BD10" s="158"/>
      <c r="BE10" s="673">
        <v>2200000</v>
      </c>
      <c r="BF10" s="674">
        <v>2500000</v>
      </c>
      <c r="BG10" s="677">
        <v>1000000</v>
      </c>
      <c r="BH10" s="681">
        <v>5100000</v>
      </c>
      <c r="BI10" s="675"/>
      <c r="BJ10" s="677"/>
      <c r="BK10" s="677"/>
      <c r="BL10" s="677">
        <v>1400000</v>
      </c>
      <c r="BM10" s="675">
        <v>2000000</v>
      </c>
      <c r="BN10" s="677"/>
      <c r="BO10" s="677">
        <v>1600000</v>
      </c>
      <c r="BP10" s="677"/>
      <c r="BQ10" s="677"/>
      <c r="BR10" s="677"/>
      <c r="BS10" s="679">
        <f t="shared" si="13"/>
        <v>44865000</v>
      </c>
      <c r="BT10" s="679">
        <f>Summary!C12</f>
        <v>45000000</v>
      </c>
      <c r="BU10" s="680">
        <f t="shared" si="14"/>
        <v>135000</v>
      </c>
      <c r="BV10" s="485" t="s">
        <v>267</v>
      </c>
      <c r="BW10" s="485" t="s">
        <v>368</v>
      </c>
      <c r="BX10" s="497">
        <v>1.1299999999999999</v>
      </c>
    </row>
    <row r="11" spans="1:76" ht="16.2" thickBot="1" x14ac:dyDescent="0.35">
      <c r="A11" s="80" t="s">
        <v>43</v>
      </c>
      <c r="B11" s="427">
        <f t="shared" si="9"/>
        <v>3550000</v>
      </c>
      <c r="C11" s="469">
        <f t="shared" si="10"/>
        <v>2750000</v>
      </c>
      <c r="D11" s="516">
        <f t="shared" si="11"/>
        <v>2750000</v>
      </c>
      <c r="E11" s="138">
        <f t="shared" si="12"/>
        <v>-800000</v>
      </c>
      <c r="F11" s="93" t="s">
        <v>43</v>
      </c>
      <c r="G11" s="158"/>
      <c r="H11" s="611"/>
      <c r="I11" s="158"/>
      <c r="J11" s="158"/>
      <c r="K11" s="6"/>
      <c r="L11" s="158"/>
      <c r="M11" s="158"/>
      <c r="N11" s="158"/>
      <c r="O11" s="158"/>
      <c r="P11" s="158"/>
      <c r="Q11" s="611"/>
      <c r="R11" s="158"/>
      <c r="S11" s="164"/>
      <c r="T11" s="701">
        <v>90000</v>
      </c>
      <c r="U11" s="649">
        <v>160000</v>
      </c>
      <c r="V11" s="158"/>
      <c r="W11" s="159"/>
      <c r="X11" s="159"/>
      <c r="Y11" s="652"/>
      <c r="Z11" s="19"/>
      <c r="AA11" s="19"/>
      <c r="AB11" s="649"/>
      <c r="AC11" s="649"/>
      <c r="AD11" s="649"/>
      <c r="AE11" s="649"/>
      <c r="AF11" s="655"/>
      <c r="AG11" s="158"/>
      <c r="AH11" s="158"/>
      <c r="AI11" s="158"/>
      <c r="AJ11" s="611"/>
      <c r="AK11" s="158"/>
      <c r="AL11" s="158"/>
      <c r="AM11" s="158"/>
      <c r="AN11" s="19"/>
      <c r="AO11" s="158"/>
      <c r="AP11" s="19"/>
      <c r="AQ11" s="159"/>
      <c r="AR11" s="159"/>
      <c r="AS11" s="162">
        <v>200000</v>
      </c>
      <c r="AT11" s="162"/>
      <c r="AU11" s="162">
        <v>200000</v>
      </c>
      <c r="AV11" s="159"/>
      <c r="AW11" s="159"/>
      <c r="AX11" s="609"/>
      <c r="AY11" s="609">
        <v>300000</v>
      </c>
      <c r="AZ11" s="609"/>
      <c r="BA11" s="162"/>
      <c r="BB11" s="49">
        <v>500000</v>
      </c>
      <c r="BC11" s="49">
        <v>500000</v>
      </c>
      <c r="BD11" s="158"/>
      <c r="BE11" s="673"/>
      <c r="BF11" s="674">
        <v>400000</v>
      </c>
      <c r="BG11" s="677"/>
      <c r="BH11" s="681">
        <v>800000</v>
      </c>
      <c r="BI11" s="675"/>
      <c r="BJ11" s="677"/>
      <c r="BK11" s="677"/>
      <c r="BL11" s="677"/>
      <c r="BM11" s="675"/>
      <c r="BN11" s="677"/>
      <c r="BO11" s="677">
        <v>400000</v>
      </c>
      <c r="BP11" s="682"/>
      <c r="BQ11" s="677"/>
      <c r="BR11" s="682"/>
      <c r="BS11" s="679">
        <f t="shared" si="13"/>
        <v>3550000</v>
      </c>
      <c r="BT11" s="679">
        <f>Summary!C13</f>
        <v>2750000</v>
      </c>
      <c r="BU11" s="680">
        <f t="shared" si="14"/>
        <v>-800000</v>
      </c>
      <c r="BV11" s="485" t="s">
        <v>277</v>
      </c>
      <c r="BW11" s="485" t="s">
        <v>368</v>
      </c>
      <c r="BX11" s="497">
        <v>1.1299999999999999</v>
      </c>
    </row>
    <row r="12" spans="1:76" ht="18" thickBot="1" x14ac:dyDescent="0.5">
      <c r="A12" s="80" t="s">
        <v>44</v>
      </c>
      <c r="B12" s="427">
        <f t="shared" si="9"/>
        <v>14500000</v>
      </c>
      <c r="C12" s="469">
        <f t="shared" si="10"/>
        <v>15000000</v>
      </c>
      <c r="D12" s="516">
        <f t="shared" si="11"/>
        <v>15000000</v>
      </c>
      <c r="E12" s="138">
        <f t="shared" si="12"/>
        <v>500000</v>
      </c>
      <c r="F12" s="93" t="s">
        <v>44</v>
      </c>
      <c r="G12" s="158"/>
      <c r="H12" s="611"/>
      <c r="I12" s="158"/>
      <c r="J12" s="158"/>
      <c r="K12" s="6"/>
      <c r="L12" s="158">
        <v>400000</v>
      </c>
      <c r="M12" s="158"/>
      <c r="N12" s="158"/>
      <c r="O12" s="158"/>
      <c r="P12" s="158"/>
      <c r="Q12" s="611">
        <v>269000</v>
      </c>
      <c r="R12" s="158">
        <v>931000</v>
      </c>
      <c r="S12" s="158"/>
      <c r="T12" s="158">
        <v>370000</v>
      </c>
      <c r="U12" s="649">
        <v>630000</v>
      </c>
      <c r="V12" s="158"/>
      <c r="W12" s="159"/>
      <c r="X12" s="159"/>
      <c r="Y12" s="652"/>
      <c r="Z12" s="19"/>
      <c r="AA12" s="19"/>
      <c r="AB12" s="652">
        <v>400000</v>
      </c>
      <c r="AC12" s="649"/>
      <c r="AD12" s="649"/>
      <c r="AE12" s="649">
        <v>400000</v>
      </c>
      <c r="AF12" s="655">
        <v>500000</v>
      </c>
      <c r="AG12" s="158"/>
      <c r="AH12" s="19">
        <v>400000</v>
      </c>
      <c r="AI12" s="158"/>
      <c r="AJ12" s="611"/>
      <c r="AK12" s="158"/>
      <c r="AL12" s="158"/>
      <c r="AM12" s="158"/>
      <c r="AN12" s="19"/>
      <c r="AO12" s="19"/>
      <c r="AP12" s="19"/>
      <c r="AQ12" s="159"/>
      <c r="AR12" s="159"/>
      <c r="AS12" s="162">
        <v>500000</v>
      </c>
      <c r="AT12" s="341">
        <v>600000</v>
      </c>
      <c r="AU12" s="341"/>
      <c r="AV12" s="159"/>
      <c r="AW12" s="159"/>
      <c r="AX12" s="609">
        <v>600000</v>
      </c>
      <c r="AY12" s="609"/>
      <c r="AZ12" s="609">
        <v>500000</v>
      </c>
      <c r="BA12" s="609"/>
      <c r="BB12" s="49">
        <v>1200000</v>
      </c>
      <c r="BC12" s="49">
        <v>1400000</v>
      </c>
      <c r="BD12" s="158"/>
      <c r="BE12" s="673">
        <v>700000</v>
      </c>
      <c r="BF12" s="674">
        <v>1200000</v>
      </c>
      <c r="BG12" s="677"/>
      <c r="BH12" s="681">
        <v>2500000</v>
      </c>
      <c r="BI12" s="675"/>
      <c r="BJ12" s="677"/>
      <c r="BK12" s="677"/>
      <c r="BL12" s="677"/>
      <c r="BM12" s="675">
        <v>1000000</v>
      </c>
      <c r="BN12" s="677"/>
      <c r="BO12" s="677"/>
      <c r="BP12" s="677"/>
      <c r="BQ12" s="677"/>
      <c r="BR12" s="677"/>
      <c r="BS12" s="679">
        <f t="shared" si="13"/>
        <v>14500000</v>
      </c>
      <c r="BT12" s="679">
        <f>Summary!C14</f>
        <v>15000000</v>
      </c>
      <c r="BU12" s="680">
        <f t="shared" si="14"/>
        <v>500000</v>
      </c>
      <c r="BV12" s="485" t="s">
        <v>286</v>
      </c>
      <c r="BW12" s="485" t="s">
        <v>369</v>
      </c>
      <c r="BX12" s="497">
        <v>1.1299999999999999</v>
      </c>
    </row>
    <row r="13" spans="1:76" ht="18" thickBot="1" x14ac:dyDescent="0.5">
      <c r="A13" s="80" t="s">
        <v>45</v>
      </c>
      <c r="B13" s="427">
        <f t="shared" si="9"/>
        <v>7399000</v>
      </c>
      <c r="C13" s="469">
        <f t="shared" si="10"/>
        <v>8000000</v>
      </c>
      <c r="D13" s="516">
        <f t="shared" si="11"/>
        <v>8000000</v>
      </c>
      <c r="E13" s="138">
        <f t="shared" si="12"/>
        <v>601000</v>
      </c>
      <c r="F13" s="93" t="s">
        <v>45</v>
      </c>
      <c r="G13" s="158"/>
      <c r="H13" s="611"/>
      <c r="I13" s="158"/>
      <c r="J13" s="158"/>
      <c r="K13" s="6"/>
      <c r="L13" s="611">
        <v>450000</v>
      </c>
      <c r="M13" s="158"/>
      <c r="N13" s="158"/>
      <c r="O13" s="158"/>
      <c r="P13" s="158"/>
      <c r="Q13" s="611">
        <v>224000</v>
      </c>
      <c r="R13" s="158">
        <v>776000</v>
      </c>
      <c r="S13" s="50"/>
      <c r="T13" s="158"/>
      <c r="U13" s="649"/>
      <c r="V13" s="158"/>
      <c r="W13" s="159"/>
      <c r="X13" s="159"/>
      <c r="Y13" s="652"/>
      <c r="Z13" s="19"/>
      <c r="AA13" s="19"/>
      <c r="AB13" s="652"/>
      <c r="AC13" s="649"/>
      <c r="AD13" s="649"/>
      <c r="AE13" s="649"/>
      <c r="AF13" s="693">
        <v>349000</v>
      </c>
      <c r="AG13" s="158"/>
      <c r="AH13" s="158"/>
      <c r="AI13" s="158"/>
      <c r="AJ13" s="611"/>
      <c r="AK13" s="158"/>
      <c r="AL13" s="158"/>
      <c r="AM13" s="158"/>
      <c r="AN13" s="19"/>
      <c r="AO13" s="158"/>
      <c r="AP13" s="19"/>
      <c r="AQ13" s="159"/>
      <c r="AR13" s="159"/>
      <c r="AS13" s="343">
        <v>500000</v>
      </c>
      <c r="AT13" s="341"/>
      <c r="AU13" s="341"/>
      <c r="AV13" s="159"/>
      <c r="AW13" s="561"/>
      <c r="AX13" s="561"/>
      <c r="AY13" s="561"/>
      <c r="AZ13" s="561"/>
      <c r="BA13" s="561"/>
      <c r="BB13" s="49">
        <v>1500000</v>
      </c>
      <c r="BC13" s="49"/>
      <c r="BD13" s="158"/>
      <c r="BE13" s="673"/>
      <c r="BF13" s="674">
        <v>1500000</v>
      </c>
      <c r="BG13" s="677"/>
      <c r="BH13" s="681">
        <v>1500000</v>
      </c>
      <c r="BI13" s="675"/>
      <c r="BJ13" s="677"/>
      <c r="BK13" s="677"/>
      <c r="BL13" s="677">
        <v>100000</v>
      </c>
      <c r="BM13" s="675"/>
      <c r="BN13" s="677"/>
      <c r="BO13" s="675">
        <v>500000</v>
      </c>
      <c r="BP13" s="677"/>
      <c r="BQ13" s="677"/>
      <c r="BR13" s="677"/>
      <c r="BS13" s="679">
        <f t="shared" si="13"/>
        <v>7399000</v>
      </c>
      <c r="BT13" s="679">
        <f>Summary!C15</f>
        <v>8000000</v>
      </c>
      <c r="BU13" s="680">
        <f t="shared" si="14"/>
        <v>601000</v>
      </c>
      <c r="BV13" s="485" t="s">
        <v>282</v>
      </c>
      <c r="BW13" s="485" t="s">
        <v>370</v>
      </c>
      <c r="BX13" s="497">
        <v>1.1299999999999999</v>
      </c>
    </row>
    <row r="14" spans="1:76" ht="18" thickBot="1" x14ac:dyDescent="0.5">
      <c r="A14" s="80" t="s">
        <v>311</v>
      </c>
      <c r="B14" s="427">
        <f t="shared" si="9"/>
        <v>13150000</v>
      </c>
      <c r="C14" s="469">
        <f t="shared" si="10"/>
        <v>13000000</v>
      </c>
      <c r="D14" s="516">
        <f t="shared" si="11"/>
        <v>13000000</v>
      </c>
      <c r="E14" s="138">
        <f t="shared" si="12"/>
        <v>-150000</v>
      </c>
      <c r="F14" s="93" t="s">
        <v>182</v>
      </c>
      <c r="G14" s="158"/>
      <c r="H14" s="611"/>
      <c r="I14" s="158"/>
      <c r="J14" s="158"/>
      <c r="K14" s="158"/>
      <c r="L14" s="158"/>
      <c r="M14" s="158"/>
      <c r="N14" s="158"/>
      <c r="O14" s="158"/>
      <c r="P14" s="158"/>
      <c r="Q14" s="611">
        <v>112000</v>
      </c>
      <c r="R14" s="158">
        <v>388000</v>
      </c>
      <c r="S14" s="158"/>
      <c r="T14" s="159">
        <v>147000</v>
      </c>
      <c r="U14" s="649">
        <v>253000</v>
      </c>
      <c r="V14" s="158"/>
      <c r="W14" s="159"/>
      <c r="X14" s="159"/>
      <c r="Y14" s="659">
        <v>350000</v>
      </c>
      <c r="Z14" s="642"/>
      <c r="AA14" s="642"/>
      <c r="AB14" s="649">
        <v>500000</v>
      </c>
      <c r="AC14" s="649"/>
      <c r="AD14" s="649">
        <v>500000</v>
      </c>
      <c r="AE14" s="649">
        <v>250000</v>
      </c>
      <c r="AF14" s="653"/>
      <c r="AG14" s="158"/>
      <c r="AH14" s="158">
        <v>300000</v>
      </c>
      <c r="AI14" s="159"/>
      <c r="AJ14" s="19">
        <v>300000</v>
      </c>
      <c r="AK14" s="159"/>
      <c r="AL14" s="159"/>
      <c r="AM14" s="159"/>
      <c r="AN14" s="19"/>
      <c r="AO14" s="19"/>
      <c r="AP14" s="19"/>
      <c r="AQ14" s="159"/>
      <c r="AR14" s="159"/>
      <c r="AS14" s="162">
        <v>600000</v>
      </c>
      <c r="AT14" s="341">
        <v>400000</v>
      </c>
      <c r="AU14" s="341">
        <v>400000</v>
      </c>
      <c r="AV14" s="159"/>
      <c r="AW14" s="159"/>
      <c r="AX14" s="609">
        <v>700000</v>
      </c>
      <c r="AY14" s="609">
        <v>300000</v>
      </c>
      <c r="AZ14" s="609">
        <v>650000</v>
      </c>
      <c r="BA14" s="609"/>
      <c r="BB14" s="49">
        <v>1000000</v>
      </c>
      <c r="BC14" s="49">
        <v>800000</v>
      </c>
      <c r="BD14" s="158"/>
      <c r="BE14" s="673">
        <v>900000</v>
      </c>
      <c r="BF14" s="674">
        <v>1000000</v>
      </c>
      <c r="BG14" s="677">
        <v>200000</v>
      </c>
      <c r="BH14" s="681">
        <v>1500000</v>
      </c>
      <c r="BI14" s="675"/>
      <c r="BJ14" s="677"/>
      <c r="BK14" s="677"/>
      <c r="BL14" s="675">
        <v>400000</v>
      </c>
      <c r="BM14" s="677">
        <v>600000</v>
      </c>
      <c r="BN14" s="677"/>
      <c r="BO14" s="677">
        <v>600000</v>
      </c>
      <c r="BP14" s="677"/>
      <c r="BQ14" s="677"/>
      <c r="BR14" s="677"/>
      <c r="BS14" s="679">
        <f t="shared" si="13"/>
        <v>13150000</v>
      </c>
      <c r="BT14" s="679">
        <f>Summary!C16</f>
        <v>13000000</v>
      </c>
      <c r="BU14" s="683">
        <f t="shared" si="14"/>
        <v>-150000</v>
      </c>
      <c r="BV14" s="485" t="s">
        <v>292</v>
      </c>
      <c r="BW14" s="485" t="s">
        <v>371</v>
      </c>
      <c r="BX14" s="497">
        <v>1.1299999999999999</v>
      </c>
    </row>
    <row r="15" spans="1:76" ht="18" thickBot="1" x14ac:dyDescent="0.5">
      <c r="A15" s="80" t="s">
        <v>46</v>
      </c>
      <c r="B15" s="427">
        <f t="shared" si="9"/>
        <v>10050000</v>
      </c>
      <c r="C15" s="469">
        <f t="shared" si="10"/>
        <v>10000000</v>
      </c>
      <c r="D15" s="516">
        <f t="shared" si="11"/>
        <v>10000000</v>
      </c>
      <c r="E15" s="138">
        <f t="shared" si="12"/>
        <v>-50000</v>
      </c>
      <c r="F15" s="93" t="s">
        <v>46</v>
      </c>
      <c r="G15" s="158"/>
      <c r="H15" s="611"/>
      <c r="I15" s="158"/>
      <c r="J15" s="158"/>
      <c r="K15" s="158"/>
      <c r="L15" s="158"/>
      <c r="M15" s="158"/>
      <c r="N15" s="158"/>
      <c r="O15" s="158"/>
      <c r="P15" s="158"/>
      <c r="Q15" s="611"/>
      <c r="R15" s="158"/>
      <c r="S15" s="158"/>
      <c r="T15" s="465">
        <v>184000</v>
      </c>
      <c r="U15" s="650">
        <v>316000</v>
      </c>
      <c r="V15" s="158"/>
      <c r="W15" s="159"/>
      <c r="X15" s="159"/>
      <c r="Y15" s="652"/>
      <c r="Z15" s="19"/>
      <c r="AA15" s="19"/>
      <c r="AB15" s="649"/>
      <c r="AC15" s="649"/>
      <c r="AD15" s="649"/>
      <c r="AE15" s="649"/>
      <c r="AF15" s="653">
        <v>500000</v>
      </c>
      <c r="AG15" s="158"/>
      <c r="AH15" s="19"/>
      <c r="AI15" s="158"/>
      <c r="AJ15" s="611"/>
      <c r="AK15" s="158"/>
      <c r="AL15" s="158"/>
      <c r="AM15" s="158"/>
      <c r="AN15" s="19">
        <v>500000</v>
      </c>
      <c r="AO15" s="158"/>
      <c r="AP15" s="19"/>
      <c r="AQ15" s="159"/>
      <c r="AR15" s="159"/>
      <c r="AS15" s="162"/>
      <c r="AT15" s="341">
        <v>400000</v>
      </c>
      <c r="AU15" s="341">
        <v>700000</v>
      </c>
      <c r="AV15" s="159"/>
      <c r="AW15" s="159"/>
      <c r="AX15" s="341"/>
      <c r="AY15" s="609">
        <v>600000</v>
      </c>
      <c r="AZ15" s="609">
        <v>850000</v>
      </c>
      <c r="BA15" s="609"/>
      <c r="BB15" s="49">
        <v>1000000</v>
      </c>
      <c r="BC15" s="49">
        <v>1200000</v>
      </c>
      <c r="BD15" s="158"/>
      <c r="BE15" s="673"/>
      <c r="BF15" s="674">
        <v>1300000</v>
      </c>
      <c r="BG15" s="675"/>
      <c r="BH15" s="681">
        <v>1500000</v>
      </c>
      <c r="BI15" s="675"/>
      <c r="BJ15" s="675"/>
      <c r="BK15" s="675"/>
      <c r="BL15" s="675"/>
      <c r="BM15" s="675">
        <v>500000</v>
      </c>
      <c r="BN15" s="677"/>
      <c r="BO15" s="677">
        <v>500000</v>
      </c>
      <c r="BP15" s="677"/>
      <c r="BQ15" s="677"/>
      <c r="BR15" s="677"/>
      <c r="BS15" s="679">
        <f t="shared" si="13"/>
        <v>10050000</v>
      </c>
      <c r="BT15" s="679">
        <f>Summary!C17</f>
        <v>10000000</v>
      </c>
      <c r="BU15" s="683">
        <f t="shared" si="14"/>
        <v>-50000</v>
      </c>
      <c r="BV15" s="485" t="s">
        <v>273</v>
      </c>
      <c r="BW15" s="485" t="s">
        <v>365</v>
      </c>
      <c r="BX15" s="497">
        <v>1.1599999999999999</v>
      </c>
    </row>
    <row r="16" spans="1:76" ht="18" thickBot="1" x14ac:dyDescent="0.5">
      <c r="A16" s="80" t="s">
        <v>47</v>
      </c>
      <c r="B16" s="427">
        <f t="shared" si="9"/>
        <v>29766000</v>
      </c>
      <c r="C16" s="469">
        <f t="shared" si="10"/>
        <v>32500000</v>
      </c>
      <c r="D16" s="516">
        <f t="shared" si="11"/>
        <v>32500000</v>
      </c>
      <c r="E16" s="138">
        <f t="shared" si="12"/>
        <v>2734000</v>
      </c>
      <c r="F16" s="93" t="s">
        <v>47</v>
      </c>
      <c r="G16" s="158"/>
      <c r="H16" s="611"/>
      <c r="I16" s="158"/>
      <c r="J16" s="158"/>
      <c r="K16" s="6"/>
      <c r="L16" s="611">
        <v>1000000</v>
      </c>
      <c r="M16" s="158"/>
      <c r="N16" s="158"/>
      <c r="O16" s="158"/>
      <c r="P16" s="158"/>
      <c r="Q16" s="611">
        <v>336000</v>
      </c>
      <c r="R16" s="604">
        <v>1164000</v>
      </c>
      <c r="S16" s="158"/>
      <c r="T16" s="158">
        <v>552000</v>
      </c>
      <c r="U16" s="650">
        <v>948000</v>
      </c>
      <c r="V16" s="158"/>
      <c r="W16" s="159"/>
      <c r="X16" s="159"/>
      <c r="Y16" s="652">
        <v>300000</v>
      </c>
      <c r="Z16" s="19"/>
      <c r="AA16" s="19"/>
      <c r="AB16" s="694">
        <f>1000000-234000</f>
        <v>766000</v>
      </c>
      <c r="AC16" s="649"/>
      <c r="AD16" s="649">
        <v>1300000</v>
      </c>
      <c r="AE16" s="695">
        <v>1100000</v>
      </c>
      <c r="AF16" s="653">
        <v>600000</v>
      </c>
      <c r="AG16" s="158"/>
      <c r="AH16" s="19">
        <v>400000</v>
      </c>
      <c r="AI16" s="158"/>
      <c r="AJ16" s="611">
        <v>1000000</v>
      </c>
      <c r="AK16" s="158"/>
      <c r="AL16" s="158"/>
      <c r="AM16" s="158"/>
      <c r="AN16" s="19">
        <v>700000</v>
      </c>
      <c r="AO16" s="19"/>
      <c r="AP16" s="19"/>
      <c r="AQ16" s="159"/>
      <c r="AR16" s="159"/>
      <c r="AS16" s="343">
        <v>700000</v>
      </c>
      <c r="AT16" s="341">
        <v>500000</v>
      </c>
      <c r="AU16" s="341">
        <v>700000</v>
      </c>
      <c r="AV16" s="159"/>
      <c r="AW16" s="159"/>
      <c r="AX16" s="609">
        <v>1300000</v>
      </c>
      <c r="AY16" s="609">
        <v>600000</v>
      </c>
      <c r="AZ16" s="609">
        <v>1000000</v>
      </c>
      <c r="BA16" s="609"/>
      <c r="BB16" s="49">
        <v>3000000</v>
      </c>
      <c r="BC16" s="49">
        <v>2200000</v>
      </c>
      <c r="BD16" s="158"/>
      <c r="BE16" s="673">
        <v>1600000</v>
      </c>
      <c r="BF16" s="674">
        <v>2500000</v>
      </c>
      <c r="BG16" s="675">
        <v>500000</v>
      </c>
      <c r="BH16" s="681">
        <v>3200000</v>
      </c>
      <c r="BI16" s="675"/>
      <c r="BJ16" s="677"/>
      <c r="BK16" s="677"/>
      <c r="BL16" s="675">
        <v>800000</v>
      </c>
      <c r="BM16" s="675"/>
      <c r="BN16" s="677"/>
      <c r="BO16" s="677">
        <v>1000000</v>
      </c>
      <c r="BP16" s="677"/>
      <c r="BQ16" s="677"/>
      <c r="BR16" s="677"/>
      <c r="BS16" s="679">
        <f t="shared" si="13"/>
        <v>29766000</v>
      </c>
      <c r="BT16" s="679">
        <f>Summary!C18</f>
        <v>32500000</v>
      </c>
      <c r="BU16" s="683">
        <f t="shared" si="14"/>
        <v>2734000</v>
      </c>
      <c r="BV16" s="485" t="s">
        <v>278</v>
      </c>
      <c r="BW16" s="485" t="s">
        <v>372</v>
      </c>
      <c r="BX16" s="497">
        <v>1.1599999999999999</v>
      </c>
    </row>
    <row r="17" spans="1:76" ht="17.399999999999999" thickBot="1" x14ac:dyDescent="0.45">
      <c r="A17" s="80" t="s">
        <v>48</v>
      </c>
      <c r="B17" s="427">
        <f t="shared" si="9"/>
        <v>12900000</v>
      </c>
      <c r="C17" s="469">
        <f t="shared" si="10"/>
        <v>13000000</v>
      </c>
      <c r="D17" s="516">
        <f t="shared" si="11"/>
        <v>13000000</v>
      </c>
      <c r="E17" s="138">
        <f t="shared" si="12"/>
        <v>100000</v>
      </c>
      <c r="F17" s="93" t="s">
        <v>48</v>
      </c>
      <c r="G17" s="158"/>
      <c r="H17" s="611"/>
      <c r="I17" s="158"/>
      <c r="J17" s="158"/>
      <c r="K17" s="158"/>
      <c r="L17" s="158"/>
      <c r="M17" s="158"/>
      <c r="N17" s="158"/>
      <c r="O17" s="158"/>
      <c r="P17" s="158"/>
      <c r="Q17" s="611">
        <v>179000</v>
      </c>
      <c r="R17" s="604">
        <v>621000</v>
      </c>
      <c r="S17" s="158"/>
      <c r="T17" s="465">
        <v>202000</v>
      </c>
      <c r="U17" s="650">
        <v>348000</v>
      </c>
      <c r="V17" s="158"/>
      <c r="W17" s="159"/>
      <c r="X17" s="159"/>
      <c r="Y17" s="652">
        <v>450000</v>
      </c>
      <c r="Z17" s="19"/>
      <c r="AA17" s="19"/>
      <c r="AB17" s="652"/>
      <c r="AC17" s="649"/>
      <c r="AD17" s="649"/>
      <c r="AE17" s="649"/>
      <c r="AF17" s="653">
        <v>600000</v>
      </c>
      <c r="AG17" s="158"/>
      <c r="AH17" s="19"/>
      <c r="AI17" s="158"/>
      <c r="AJ17" s="611">
        <v>500000</v>
      </c>
      <c r="AK17" s="158"/>
      <c r="AL17" s="158"/>
      <c r="AM17" s="158"/>
      <c r="AN17" s="19">
        <v>500000</v>
      </c>
      <c r="AO17" s="19"/>
      <c r="AP17" s="19"/>
      <c r="AQ17" s="159"/>
      <c r="AR17" s="159"/>
      <c r="AS17" s="343">
        <v>600000</v>
      </c>
      <c r="AT17" s="343"/>
      <c r="AU17" s="343"/>
      <c r="AV17" s="159"/>
      <c r="AW17" s="159"/>
      <c r="AX17" s="609">
        <v>500000</v>
      </c>
      <c r="AY17" s="609">
        <v>500000</v>
      </c>
      <c r="AZ17" s="609">
        <v>700000</v>
      </c>
      <c r="BA17" s="609"/>
      <c r="BB17" s="49">
        <v>1200000</v>
      </c>
      <c r="BC17" s="49"/>
      <c r="BD17" s="158"/>
      <c r="BE17" s="673">
        <v>850000</v>
      </c>
      <c r="BF17" s="674">
        <v>1500000</v>
      </c>
      <c r="BG17" s="675"/>
      <c r="BH17" s="681">
        <v>2000000</v>
      </c>
      <c r="BI17" s="675"/>
      <c r="BJ17" s="677"/>
      <c r="BK17" s="677"/>
      <c r="BL17" s="675">
        <v>500000</v>
      </c>
      <c r="BM17" s="675">
        <v>550000</v>
      </c>
      <c r="BN17" s="677"/>
      <c r="BO17" s="677">
        <v>600000</v>
      </c>
      <c r="BP17" s="677"/>
      <c r="BQ17" s="677"/>
      <c r="BR17" s="677"/>
      <c r="BS17" s="679">
        <f t="shared" si="13"/>
        <v>12900000</v>
      </c>
      <c r="BT17" s="679">
        <f>Summary!C19</f>
        <v>13000000</v>
      </c>
      <c r="BU17" s="683">
        <f t="shared" si="14"/>
        <v>100000</v>
      </c>
      <c r="BV17" s="485" t="s">
        <v>279</v>
      </c>
      <c r="BW17" s="485" t="s">
        <v>373</v>
      </c>
      <c r="BX17" s="497">
        <v>1.1299999999999999</v>
      </c>
    </row>
    <row r="18" spans="1:76" ht="18" thickBot="1" x14ac:dyDescent="0.5">
      <c r="A18" s="80" t="s">
        <v>53</v>
      </c>
      <c r="B18" s="427">
        <f t="shared" si="9"/>
        <v>0</v>
      </c>
      <c r="C18" s="469">
        <f t="shared" si="10"/>
        <v>0</v>
      </c>
      <c r="D18" s="516">
        <f t="shared" si="11"/>
        <v>0</v>
      </c>
      <c r="E18" s="138">
        <f t="shared" si="12"/>
        <v>0</v>
      </c>
      <c r="F18" s="93" t="s">
        <v>53</v>
      </c>
      <c r="G18" s="158"/>
      <c r="H18" s="611"/>
      <c r="I18" s="158"/>
      <c r="J18" s="158"/>
      <c r="K18" s="6"/>
      <c r="L18" s="158"/>
      <c r="M18" s="158"/>
      <c r="N18" s="158"/>
      <c r="O18" s="158"/>
      <c r="P18" s="158"/>
      <c r="Q18" s="611"/>
      <c r="R18" s="604"/>
      <c r="S18" s="158"/>
      <c r="T18" s="158"/>
      <c r="U18" s="649"/>
      <c r="V18" s="158"/>
      <c r="W18" s="159"/>
      <c r="X18" s="159"/>
      <c r="Y18" s="659"/>
      <c r="Z18" s="642"/>
      <c r="AA18" s="642"/>
      <c r="AB18" s="652"/>
      <c r="AC18" s="649"/>
      <c r="AD18" s="649"/>
      <c r="AE18" s="649"/>
      <c r="AF18" s="655"/>
      <c r="AG18" s="158"/>
      <c r="AH18" s="159"/>
      <c r="AI18" s="159"/>
      <c r="AJ18" s="611"/>
      <c r="AK18" s="158"/>
      <c r="AL18" s="158"/>
      <c r="AM18" s="158"/>
      <c r="AN18" s="19"/>
      <c r="AO18" s="19"/>
      <c r="AP18" s="19"/>
      <c r="AQ18" s="19"/>
      <c r="AR18" s="159"/>
      <c r="AS18" s="343"/>
      <c r="AT18" s="343"/>
      <c r="AU18" s="343"/>
      <c r="AV18" s="159"/>
      <c r="AW18" s="159"/>
      <c r="AX18" s="609"/>
      <c r="AY18" s="609"/>
      <c r="AZ18" s="609"/>
      <c r="BA18" s="609"/>
      <c r="BB18" s="562"/>
      <c r="BC18" s="158"/>
      <c r="BD18" s="158"/>
      <c r="BE18" s="675"/>
      <c r="BF18" s="677"/>
      <c r="BG18" s="677"/>
      <c r="BH18" s="681"/>
      <c r="BI18" s="675"/>
      <c r="BJ18" s="684"/>
      <c r="BK18" s="684"/>
      <c r="BL18" s="685"/>
      <c r="BM18" s="675"/>
      <c r="BN18" s="677"/>
      <c r="BO18" s="677"/>
      <c r="BP18" s="677"/>
      <c r="BQ18" s="677"/>
      <c r="BR18" s="677"/>
      <c r="BS18" s="679">
        <f t="shared" si="13"/>
        <v>0</v>
      </c>
      <c r="BT18" s="679">
        <f>Summary!C20</f>
        <v>0</v>
      </c>
      <c r="BU18" s="683">
        <f t="shared" si="14"/>
        <v>0</v>
      </c>
      <c r="BV18" s="485" t="s">
        <v>258</v>
      </c>
      <c r="BW18" s="485" t="s">
        <v>374</v>
      </c>
      <c r="BX18" s="497">
        <v>1.1599999999999999</v>
      </c>
    </row>
    <row r="19" spans="1:76" ht="16.2" thickBot="1" x14ac:dyDescent="0.35">
      <c r="A19" s="80" t="s">
        <v>183</v>
      </c>
      <c r="B19" s="427">
        <f t="shared" si="9"/>
        <v>16250000</v>
      </c>
      <c r="C19" s="469">
        <f t="shared" si="10"/>
        <v>16000000</v>
      </c>
      <c r="D19" s="516">
        <f>BT19</f>
        <v>16000000</v>
      </c>
      <c r="E19" s="138">
        <f t="shared" si="12"/>
        <v>-250000</v>
      </c>
      <c r="F19" s="93" t="s">
        <v>183</v>
      </c>
      <c r="G19" s="158"/>
      <c r="H19" s="611"/>
      <c r="I19" s="159"/>
      <c r="J19" s="158"/>
      <c r="K19" s="6"/>
      <c r="L19" s="158">
        <v>700000</v>
      </c>
      <c r="M19" s="158"/>
      <c r="N19" s="159"/>
      <c r="O19" s="159"/>
      <c r="P19" s="159"/>
      <c r="Q19" s="609">
        <v>112000</v>
      </c>
      <c r="R19" s="158">
        <v>388000</v>
      </c>
      <c r="S19" s="158"/>
      <c r="T19" s="158">
        <v>147000</v>
      </c>
      <c r="U19" s="649">
        <v>253000</v>
      </c>
      <c r="V19" s="159"/>
      <c r="W19" s="159"/>
      <c r="X19" s="159"/>
      <c r="Y19" s="652"/>
      <c r="Z19" s="19"/>
      <c r="AA19" s="19"/>
      <c r="AB19" s="652">
        <v>900000</v>
      </c>
      <c r="AC19" s="649"/>
      <c r="AD19" s="649">
        <v>500000</v>
      </c>
      <c r="AE19" s="649">
        <v>300000</v>
      </c>
      <c r="AF19" s="649">
        <v>500000</v>
      </c>
      <c r="AG19" s="159"/>
      <c r="AH19" s="609">
        <v>500000</v>
      </c>
      <c r="AI19" s="159"/>
      <c r="AJ19" s="611">
        <v>400000</v>
      </c>
      <c r="AK19" s="158"/>
      <c r="AL19" s="158"/>
      <c r="AM19" s="158"/>
      <c r="AN19" s="19">
        <v>500000</v>
      </c>
      <c r="AO19" s="158"/>
      <c r="AP19" s="19"/>
      <c r="AQ19" s="159"/>
      <c r="AR19" s="159"/>
      <c r="AS19" s="343">
        <v>600000</v>
      </c>
      <c r="AT19" s="343">
        <v>500000</v>
      </c>
      <c r="AU19" s="343">
        <v>500000</v>
      </c>
      <c r="AV19" s="159"/>
      <c r="AW19" s="159"/>
      <c r="AX19" s="609">
        <v>500000</v>
      </c>
      <c r="AY19" s="609">
        <v>500000</v>
      </c>
      <c r="AZ19" s="609">
        <v>700000</v>
      </c>
      <c r="BA19" s="609"/>
      <c r="BB19" s="49">
        <v>1000000</v>
      </c>
      <c r="BC19" s="49">
        <v>1000000</v>
      </c>
      <c r="BD19" s="158"/>
      <c r="BE19" s="673">
        <v>1000000</v>
      </c>
      <c r="BF19" s="674">
        <v>1500000</v>
      </c>
      <c r="BG19" s="677"/>
      <c r="BH19" s="681">
        <v>1800000</v>
      </c>
      <c r="BI19" s="675"/>
      <c r="BJ19" s="677"/>
      <c r="BK19" s="677"/>
      <c r="BL19" s="675">
        <v>400000</v>
      </c>
      <c r="BM19" s="677">
        <v>550000</v>
      </c>
      <c r="BN19" s="677"/>
      <c r="BO19" s="677">
        <v>500000</v>
      </c>
      <c r="BP19" s="677"/>
      <c r="BQ19" s="677"/>
      <c r="BR19" s="677"/>
      <c r="BS19" s="679">
        <f t="shared" si="13"/>
        <v>16250000</v>
      </c>
      <c r="BT19" s="679">
        <f>Summary!C21</f>
        <v>16000000</v>
      </c>
      <c r="BU19" s="683">
        <f t="shared" si="14"/>
        <v>-250000</v>
      </c>
      <c r="BV19" s="485" t="s">
        <v>281</v>
      </c>
      <c r="BW19" s="485" t="s">
        <v>375</v>
      </c>
      <c r="BX19" s="497">
        <v>1.1299999999999999</v>
      </c>
    </row>
    <row r="20" spans="1:76" s="153" customFormat="1" ht="16.8" thickBot="1" x14ac:dyDescent="0.5">
      <c r="A20" s="80" t="s">
        <v>478</v>
      </c>
      <c r="B20" s="427">
        <f t="shared" si="9"/>
        <v>0</v>
      </c>
      <c r="C20" s="469">
        <f t="shared" si="10"/>
        <v>0</v>
      </c>
      <c r="D20" s="516">
        <f>BT20</f>
        <v>0</v>
      </c>
      <c r="E20" s="138">
        <f t="shared" si="12"/>
        <v>0</v>
      </c>
      <c r="F20" s="93" t="s">
        <v>478</v>
      </c>
      <c r="G20" s="158"/>
      <c r="H20" s="611"/>
      <c r="I20" s="159"/>
      <c r="J20" s="158"/>
      <c r="K20" s="158"/>
      <c r="L20" s="158"/>
      <c r="M20" s="158"/>
      <c r="N20" s="159"/>
      <c r="O20" s="159"/>
      <c r="P20" s="159"/>
      <c r="Q20" s="609"/>
      <c r="R20" s="158"/>
      <c r="S20" s="158"/>
      <c r="T20" s="158"/>
      <c r="U20" s="649"/>
      <c r="V20" s="159"/>
      <c r="W20" s="159"/>
      <c r="X20" s="159"/>
      <c r="Y20" s="659"/>
      <c r="Z20" s="19"/>
      <c r="AA20" s="19"/>
      <c r="AB20" s="652"/>
      <c r="AC20" s="649"/>
      <c r="AD20" s="649"/>
      <c r="AE20" s="649"/>
      <c r="AF20" s="649"/>
      <c r="AG20" s="159"/>
      <c r="AH20" s="19"/>
      <c r="AI20" s="159"/>
      <c r="AJ20" s="611"/>
      <c r="AK20" s="158"/>
      <c r="AL20" s="158"/>
      <c r="AM20" s="158"/>
      <c r="AN20" s="19"/>
      <c r="AO20" s="158"/>
      <c r="AP20" s="19"/>
      <c r="AQ20" s="159"/>
      <c r="AR20" s="159"/>
      <c r="AS20" s="162"/>
      <c r="AT20" s="346"/>
      <c r="AU20" s="346"/>
      <c r="AV20" s="159"/>
      <c r="AW20" s="159"/>
      <c r="AX20" s="609"/>
      <c r="AY20" s="609"/>
      <c r="AZ20" s="162"/>
      <c r="BA20" s="343"/>
      <c r="BB20" s="562"/>
      <c r="BC20" s="158"/>
      <c r="BD20" s="158"/>
      <c r="BE20" s="675"/>
      <c r="BF20" s="677"/>
      <c r="BG20" s="677"/>
      <c r="BH20" s="681"/>
      <c r="BI20" s="675"/>
      <c r="BJ20" s="677"/>
      <c r="BK20" s="677"/>
      <c r="BL20" s="675"/>
      <c r="BM20" s="677"/>
      <c r="BN20" s="677"/>
      <c r="BO20" s="677"/>
      <c r="BP20" s="677"/>
      <c r="BQ20" s="677"/>
      <c r="BR20" s="677"/>
      <c r="BS20" s="679">
        <f t="shared" si="13"/>
        <v>0</v>
      </c>
      <c r="BT20" s="679">
        <f>Summary!C22</f>
        <v>0</v>
      </c>
      <c r="BU20" s="683">
        <f t="shared" ref="BU20:BU21" si="15">BT20-BS20</f>
        <v>0</v>
      </c>
      <c r="BV20" s="491" t="s">
        <v>288</v>
      </c>
      <c r="BW20" s="485" t="s">
        <v>367</v>
      </c>
      <c r="BX20" s="497">
        <v>1.1299999999999999</v>
      </c>
    </row>
    <row r="21" spans="1:76" s="153" customFormat="1" ht="16.8" thickBot="1" x14ac:dyDescent="0.5">
      <c r="A21" s="80" t="s">
        <v>486</v>
      </c>
      <c r="B21" s="427">
        <f t="shared" si="9"/>
        <v>0</v>
      </c>
      <c r="C21" s="469">
        <f t="shared" si="10"/>
        <v>0</v>
      </c>
      <c r="D21" s="516">
        <f>BT21</f>
        <v>0</v>
      </c>
      <c r="E21" s="138">
        <f t="shared" si="12"/>
        <v>0</v>
      </c>
      <c r="F21" s="80" t="s">
        <v>486</v>
      </c>
      <c r="G21" s="158"/>
      <c r="H21" s="611"/>
      <c r="I21" s="159"/>
      <c r="J21" s="158"/>
      <c r="K21" s="158"/>
      <c r="L21" s="158"/>
      <c r="M21" s="158"/>
      <c r="N21" s="159"/>
      <c r="O21" s="159"/>
      <c r="P21" s="159"/>
      <c r="Q21" s="609"/>
      <c r="R21" s="158"/>
      <c r="S21" s="158"/>
      <c r="T21" s="158"/>
      <c r="U21" s="649"/>
      <c r="V21" s="159"/>
      <c r="W21" s="159"/>
      <c r="X21" s="159"/>
      <c r="Y21" s="659"/>
      <c r="Z21" s="19"/>
      <c r="AA21" s="19"/>
      <c r="AB21" s="652"/>
      <c r="AC21" s="649"/>
      <c r="AD21" s="649"/>
      <c r="AE21" s="649"/>
      <c r="AF21" s="649"/>
      <c r="AG21" s="159"/>
      <c r="AH21" s="19"/>
      <c r="AI21" s="159"/>
      <c r="AJ21" s="611"/>
      <c r="AK21" s="158"/>
      <c r="AL21" s="158"/>
      <c r="AM21" s="158"/>
      <c r="AN21" s="19"/>
      <c r="AO21" s="158"/>
      <c r="AP21" s="19"/>
      <c r="AQ21" s="159"/>
      <c r="AR21" s="159"/>
      <c r="AS21" s="162"/>
      <c r="AT21" s="346"/>
      <c r="AU21" s="346"/>
      <c r="AV21" s="159"/>
      <c r="AW21" s="159"/>
      <c r="AX21" s="609"/>
      <c r="AY21" s="609"/>
      <c r="AZ21" s="162"/>
      <c r="BA21" s="343"/>
      <c r="BB21" s="562"/>
      <c r="BC21" s="158"/>
      <c r="BD21" s="158"/>
      <c r="BE21" s="675"/>
      <c r="BF21" s="677"/>
      <c r="BG21" s="677"/>
      <c r="BH21" s="681"/>
      <c r="BI21" s="675"/>
      <c r="BJ21" s="677"/>
      <c r="BK21" s="677"/>
      <c r="BL21" s="675"/>
      <c r="BM21" s="677"/>
      <c r="BN21" s="677"/>
      <c r="BO21" s="677"/>
      <c r="BP21" s="677"/>
      <c r="BQ21" s="677"/>
      <c r="BR21" s="677"/>
      <c r="BS21" s="679">
        <f t="shared" si="13"/>
        <v>0</v>
      </c>
      <c r="BT21" s="679">
        <f>Summary!C23</f>
        <v>0</v>
      </c>
      <c r="BU21" s="683">
        <f t="shared" si="15"/>
        <v>0</v>
      </c>
      <c r="BV21" s="491"/>
      <c r="BW21" s="485"/>
      <c r="BX21" s="497"/>
    </row>
    <row r="22" spans="1:76" ht="17.399999999999999" thickBot="1" x14ac:dyDescent="0.45">
      <c r="A22" s="80" t="s">
        <v>319</v>
      </c>
      <c r="B22" s="427">
        <f t="shared" si="9"/>
        <v>5750000</v>
      </c>
      <c r="C22" s="469">
        <f t="shared" si="10"/>
        <v>6000000</v>
      </c>
      <c r="D22" s="516">
        <f t="shared" si="11"/>
        <v>6000000</v>
      </c>
      <c r="E22" s="138">
        <f t="shared" si="12"/>
        <v>250000</v>
      </c>
      <c r="F22" s="93" t="str">
        <f>A22</f>
        <v>H NOW</v>
      </c>
      <c r="G22" s="158"/>
      <c r="H22" s="611"/>
      <c r="I22" s="158"/>
      <c r="J22" s="158"/>
      <c r="K22" s="158"/>
      <c r="L22" s="158">
        <v>350000</v>
      </c>
      <c r="M22" s="158"/>
      <c r="N22" s="158"/>
      <c r="O22" s="158"/>
      <c r="P22" s="158"/>
      <c r="Q22" s="611"/>
      <c r="R22" s="158"/>
      <c r="S22" s="158"/>
      <c r="T22" s="158">
        <v>110000</v>
      </c>
      <c r="U22" s="649">
        <v>190000</v>
      </c>
      <c r="V22" s="158"/>
      <c r="W22" s="159"/>
      <c r="X22" s="159"/>
      <c r="Y22" s="649"/>
      <c r="Z22" s="611"/>
      <c r="AA22" s="611"/>
      <c r="AB22" s="649">
        <v>300000</v>
      </c>
      <c r="AC22" s="649"/>
      <c r="AD22" s="649"/>
      <c r="AE22" s="649">
        <v>200000</v>
      </c>
      <c r="AF22" s="649"/>
      <c r="AG22" s="158"/>
      <c r="AH22" s="158"/>
      <c r="AI22" s="158"/>
      <c r="AJ22" s="611"/>
      <c r="AK22" s="158"/>
      <c r="AL22" s="158"/>
      <c r="AM22" s="158"/>
      <c r="AN22" s="19"/>
      <c r="AO22" s="158"/>
      <c r="AP22" s="19"/>
      <c r="AQ22" s="159"/>
      <c r="AR22" s="159"/>
      <c r="AS22" s="162">
        <v>300000</v>
      </c>
      <c r="AT22" s="342"/>
      <c r="AU22" s="342">
        <v>300000</v>
      </c>
      <c r="AV22" s="159"/>
      <c r="AW22" s="158"/>
      <c r="AX22" s="611"/>
      <c r="AY22" s="611">
        <v>250000</v>
      </c>
      <c r="AZ22" s="162">
        <v>350000</v>
      </c>
      <c r="BA22" s="342"/>
      <c r="BB22" s="49">
        <v>400000</v>
      </c>
      <c r="BC22" s="49">
        <v>500000</v>
      </c>
      <c r="BD22" s="159"/>
      <c r="BE22" s="673">
        <v>450000</v>
      </c>
      <c r="BF22" s="677">
        <v>400000</v>
      </c>
      <c r="BG22" s="677">
        <v>200000</v>
      </c>
      <c r="BH22" s="681">
        <v>650000</v>
      </c>
      <c r="BI22" s="675"/>
      <c r="BJ22" s="677"/>
      <c r="BK22" s="677"/>
      <c r="BL22" s="675"/>
      <c r="BM22" s="677">
        <v>500000</v>
      </c>
      <c r="BN22" s="677"/>
      <c r="BO22" s="677">
        <v>300000</v>
      </c>
      <c r="BP22" s="677"/>
      <c r="BQ22" s="677"/>
      <c r="BR22" s="677"/>
      <c r="BS22" s="679">
        <f t="shared" si="13"/>
        <v>5750000</v>
      </c>
      <c r="BT22" s="679">
        <f>Summary!C24</f>
        <v>6000000</v>
      </c>
      <c r="BU22" s="683">
        <f t="shared" si="14"/>
        <v>250000</v>
      </c>
      <c r="BV22" s="491" t="s">
        <v>548</v>
      </c>
      <c r="BW22" s="485" t="s">
        <v>377</v>
      </c>
      <c r="BX22" s="497">
        <v>1.1299999999999999</v>
      </c>
    </row>
    <row r="23" spans="1:76" ht="17.399999999999999" x14ac:dyDescent="0.3">
      <c r="A23" s="77" t="s">
        <v>12</v>
      </c>
      <c r="B23" s="313">
        <f>SUM(B8:B22)</f>
        <v>213702000</v>
      </c>
      <c r="C23" s="165">
        <f>SUM(C8:C22)</f>
        <v>220250000</v>
      </c>
      <c r="D23" s="145">
        <f>SUM(D8:D22)</f>
        <v>220250000</v>
      </c>
      <c r="E23" s="108">
        <f>SUM(E8:E22)</f>
        <v>6548000</v>
      </c>
      <c r="F23" s="90" t="s">
        <v>12</v>
      </c>
      <c r="G23" s="165">
        <f t="shared" ref="G23:Q23" si="16">SUM(G8:G22)</f>
        <v>0</v>
      </c>
      <c r="H23" s="165">
        <f t="shared" ref="H23" si="17">SUM(H8:H22)</f>
        <v>0</v>
      </c>
      <c r="I23" s="165">
        <f t="shared" si="16"/>
        <v>0</v>
      </c>
      <c r="J23" s="165">
        <f t="shared" si="16"/>
        <v>0</v>
      </c>
      <c r="K23" s="165">
        <f t="shared" si="16"/>
        <v>0</v>
      </c>
      <c r="L23" s="165">
        <f t="shared" si="16"/>
        <v>5300000</v>
      </c>
      <c r="M23" s="165">
        <f t="shared" ref="M23" si="18">SUM(M8:M22)</f>
        <v>0</v>
      </c>
      <c r="N23" s="165">
        <f t="shared" si="16"/>
        <v>0</v>
      </c>
      <c r="O23" s="165">
        <f t="shared" si="16"/>
        <v>0</v>
      </c>
      <c r="P23" s="165">
        <f t="shared" si="16"/>
        <v>0</v>
      </c>
      <c r="Q23" s="165">
        <f t="shared" si="16"/>
        <v>2814000</v>
      </c>
      <c r="R23" s="165">
        <f t="shared" ref="R23:BC23" si="19">SUM(R8:R22)</f>
        <v>9751000</v>
      </c>
      <c r="S23" s="165">
        <f t="shared" si="19"/>
        <v>0</v>
      </c>
      <c r="T23" s="165">
        <f t="shared" si="19"/>
        <v>4047000</v>
      </c>
      <c r="U23" s="165">
        <f t="shared" si="19"/>
        <v>6953000</v>
      </c>
      <c r="V23" s="165">
        <f t="shared" si="19"/>
        <v>0</v>
      </c>
      <c r="W23" s="165">
        <f t="shared" si="19"/>
        <v>0</v>
      </c>
      <c r="X23" s="165">
        <f t="shared" si="19"/>
        <v>0</v>
      </c>
      <c r="Y23" s="165">
        <f t="shared" si="19"/>
        <v>3100000</v>
      </c>
      <c r="Z23" s="165">
        <f>SUM(Z8:Z22)</f>
        <v>0</v>
      </c>
      <c r="AA23" s="165">
        <f t="shared" si="19"/>
        <v>0</v>
      </c>
      <c r="AB23" s="165">
        <f t="shared" si="19"/>
        <v>5966000</v>
      </c>
      <c r="AC23" s="165">
        <f t="shared" si="19"/>
        <v>0</v>
      </c>
      <c r="AD23" s="165">
        <f>SUM(AD8:AD22)</f>
        <v>4700000</v>
      </c>
      <c r="AE23" s="165">
        <f>SUM(AE8:AE22)</f>
        <v>4250000</v>
      </c>
      <c r="AF23" s="165">
        <f t="shared" ref="AF23" si="20">SUM(AF8:AF22)</f>
        <v>5249000</v>
      </c>
      <c r="AG23" s="165">
        <f t="shared" si="19"/>
        <v>0</v>
      </c>
      <c r="AH23" s="165">
        <f t="shared" si="19"/>
        <v>3800000</v>
      </c>
      <c r="AI23" s="165">
        <f t="shared" si="19"/>
        <v>0</v>
      </c>
      <c r="AJ23" s="165">
        <f t="shared" si="19"/>
        <v>4200000</v>
      </c>
      <c r="AK23" s="165">
        <f t="shared" si="19"/>
        <v>0</v>
      </c>
      <c r="AL23" s="165">
        <f t="shared" si="19"/>
        <v>0</v>
      </c>
      <c r="AM23" s="165">
        <f t="shared" si="19"/>
        <v>0</v>
      </c>
      <c r="AN23" s="165">
        <f t="shared" si="19"/>
        <v>4500000</v>
      </c>
      <c r="AO23" s="165">
        <f t="shared" si="19"/>
        <v>0</v>
      </c>
      <c r="AP23" s="165">
        <f t="shared" si="19"/>
        <v>0</v>
      </c>
      <c r="AQ23" s="165">
        <f t="shared" si="19"/>
        <v>0</v>
      </c>
      <c r="AR23" s="165">
        <f t="shared" si="19"/>
        <v>0</v>
      </c>
      <c r="AS23" s="165">
        <f t="shared" si="19"/>
        <v>7900000</v>
      </c>
      <c r="AT23" s="165">
        <f t="shared" si="19"/>
        <v>4800000</v>
      </c>
      <c r="AU23" s="165">
        <f t="shared" ref="AU23" si="21">SUM(AU8:AU22)</f>
        <v>5300000</v>
      </c>
      <c r="AV23" s="165">
        <f t="shared" si="19"/>
        <v>0</v>
      </c>
      <c r="AW23" s="294">
        <f t="shared" si="19"/>
        <v>0</v>
      </c>
      <c r="AX23" s="294">
        <f t="shared" ref="AX23:AY23" si="22">SUM(AX8:AX22)</f>
        <v>7100000</v>
      </c>
      <c r="AY23" s="294">
        <f t="shared" si="22"/>
        <v>4450000</v>
      </c>
      <c r="AZ23" s="165">
        <f t="shared" si="19"/>
        <v>7850000</v>
      </c>
      <c r="BA23" s="165">
        <f t="shared" si="19"/>
        <v>0</v>
      </c>
      <c r="BB23" s="165">
        <f t="shared" si="19"/>
        <v>18500000</v>
      </c>
      <c r="BC23" s="165">
        <f t="shared" si="19"/>
        <v>13900000</v>
      </c>
      <c r="BD23" s="165">
        <f t="shared" ref="BD23:BU23" si="23">SUM(BD8:BD22)</f>
        <v>0</v>
      </c>
      <c r="BE23" s="165">
        <f>SUM(BE8:BE22)</f>
        <v>10800000</v>
      </c>
      <c r="BF23" s="165">
        <f t="shared" si="23"/>
        <v>17900000</v>
      </c>
      <c r="BG23" s="165">
        <f t="shared" si="23"/>
        <v>2900000</v>
      </c>
      <c r="BH23" s="165">
        <f t="shared" si="23"/>
        <v>27272000</v>
      </c>
      <c r="BI23" s="165">
        <f t="shared" si="23"/>
        <v>0</v>
      </c>
      <c r="BJ23" s="165">
        <f t="shared" si="23"/>
        <v>0</v>
      </c>
      <c r="BK23" s="165">
        <f t="shared" si="23"/>
        <v>0</v>
      </c>
      <c r="BL23" s="165">
        <f t="shared" si="23"/>
        <v>5000000</v>
      </c>
      <c r="BM23" s="165">
        <f t="shared" si="23"/>
        <v>7400000</v>
      </c>
      <c r="BN23" s="165">
        <f t="shared" si="23"/>
        <v>0</v>
      </c>
      <c r="BO23" s="165">
        <f t="shared" si="23"/>
        <v>8000000</v>
      </c>
      <c r="BP23" s="165">
        <f t="shared" si="23"/>
        <v>0</v>
      </c>
      <c r="BQ23" s="165">
        <f t="shared" si="23"/>
        <v>0</v>
      </c>
      <c r="BR23" s="165">
        <f t="shared" si="23"/>
        <v>0</v>
      </c>
      <c r="BS23" s="165">
        <f t="shared" si="23"/>
        <v>213702000</v>
      </c>
      <c r="BT23" s="165">
        <f t="shared" si="23"/>
        <v>220250000</v>
      </c>
      <c r="BU23" s="108">
        <f t="shared" si="23"/>
        <v>6548000</v>
      </c>
      <c r="BV23" s="487" t="s">
        <v>12</v>
      </c>
      <c r="BW23" s="488"/>
      <c r="BX23" s="502"/>
    </row>
    <row r="24" spans="1:76" ht="15.6" thickBot="1" x14ac:dyDescent="0.35">
      <c r="A24" s="81" t="s">
        <v>50</v>
      </c>
      <c r="B24" s="426">
        <f>B33/B101</f>
        <v>4.4352716456040548E-3</v>
      </c>
      <c r="C24" s="457"/>
      <c r="D24" s="147">
        <v>1.8426548268781918E-2</v>
      </c>
      <c r="E24" s="104"/>
      <c r="F24" s="94" t="s">
        <v>50</v>
      </c>
      <c r="G24" s="175" t="e">
        <f>G33/#REF!</f>
        <v>#REF!</v>
      </c>
      <c r="H24" s="175" t="e">
        <f>H33/#REF!</f>
        <v>#REF!</v>
      </c>
      <c r="I24" s="175" t="e">
        <f>I33/#REF!</f>
        <v>#REF!</v>
      </c>
      <c r="J24" s="175" t="e">
        <f>J33/#REF!</f>
        <v>#REF!</v>
      </c>
      <c r="K24" s="175" t="e">
        <f>K33/#REF!</f>
        <v>#REF!</v>
      </c>
      <c r="L24" s="175" t="e">
        <f>L33/#REF!</f>
        <v>#REF!</v>
      </c>
      <c r="M24" s="175" t="e">
        <f>M33/#REF!</f>
        <v>#REF!</v>
      </c>
      <c r="N24" s="175" t="e">
        <f>N33/#REF!</f>
        <v>#REF!</v>
      </c>
      <c r="O24" s="175" t="e">
        <f>O33/#REF!</f>
        <v>#REF!</v>
      </c>
      <c r="P24" s="175" t="e">
        <f>P33/#REF!</f>
        <v>#REF!</v>
      </c>
      <c r="Q24" s="175" t="e">
        <f>Q33/#REF!</f>
        <v>#REF!</v>
      </c>
      <c r="R24" s="175" t="e">
        <f>R33/#REF!</f>
        <v>#REF!</v>
      </c>
      <c r="S24" s="175" t="e">
        <f>S33/#REF!</f>
        <v>#REF!</v>
      </c>
      <c r="T24" s="175" t="e">
        <f>T33/#REF!</f>
        <v>#REF!</v>
      </c>
      <c r="U24" s="175" t="e">
        <f>U33/#REF!</f>
        <v>#REF!</v>
      </c>
      <c r="V24" s="175" t="e">
        <f>V33/#REF!</f>
        <v>#REF!</v>
      </c>
      <c r="W24" s="175" t="e">
        <f>W33/#REF!</f>
        <v>#REF!</v>
      </c>
      <c r="X24" s="175"/>
      <c r="Y24" s="175" t="e">
        <f>Y33/#REF!</f>
        <v>#REF!</v>
      </c>
      <c r="Z24" s="175" t="e">
        <f>Z33/#REF!</f>
        <v>#REF!</v>
      </c>
      <c r="AA24" s="175" t="e">
        <f>AA33/#REF!</f>
        <v>#REF!</v>
      </c>
      <c r="AB24" s="175" t="e">
        <f>AB33/#REF!</f>
        <v>#REF!</v>
      </c>
      <c r="AC24" s="175" t="e">
        <f>AC33/#REF!</f>
        <v>#REF!</v>
      </c>
      <c r="AD24" s="175" t="e">
        <f>AD33/#REF!</f>
        <v>#REF!</v>
      </c>
      <c r="AE24" s="175" t="e">
        <f>AE33/#REF!</f>
        <v>#REF!</v>
      </c>
      <c r="AF24" s="175" t="e">
        <f t="shared" ref="AF24" si="24">AF33/#REF!</f>
        <v>#REF!</v>
      </c>
      <c r="AG24" s="175" t="e">
        <f>AG33/#REF!</f>
        <v>#REF!</v>
      </c>
      <c r="AH24" s="175" t="e">
        <f>AH33/#REF!</f>
        <v>#REF!</v>
      </c>
      <c r="AI24" s="175" t="e">
        <f>AI33/#REF!</f>
        <v>#REF!</v>
      </c>
      <c r="AJ24" s="175" t="e">
        <f>AJ33/#REF!</f>
        <v>#REF!</v>
      </c>
      <c r="AK24" s="175" t="e">
        <f>AK33/#REF!</f>
        <v>#REF!</v>
      </c>
      <c r="AL24" s="175" t="e">
        <f>AL33/#REF!</f>
        <v>#REF!</v>
      </c>
      <c r="AM24" s="175" t="e">
        <f>AM33/#REF!</f>
        <v>#REF!</v>
      </c>
      <c r="AN24" s="175" t="e">
        <f>AN33/#REF!</f>
        <v>#REF!</v>
      </c>
      <c r="AO24" s="175" t="e">
        <f>AO33/#REF!</f>
        <v>#REF!</v>
      </c>
      <c r="AP24" s="175" t="e">
        <f>AP33/#REF!</f>
        <v>#REF!</v>
      </c>
      <c r="AQ24" s="175" t="e">
        <f>AQ33/#REF!</f>
        <v>#REF!</v>
      </c>
      <c r="AR24" s="175" t="e">
        <f>AR33/#REF!</f>
        <v>#REF!</v>
      </c>
      <c r="AS24" s="175" t="e">
        <f>AS33/#REF!</f>
        <v>#REF!</v>
      </c>
      <c r="AT24" s="175" t="e">
        <f>AT33/#REF!</f>
        <v>#REF!</v>
      </c>
      <c r="AU24" s="175" t="e">
        <f>AU33/#REF!</f>
        <v>#REF!</v>
      </c>
      <c r="AV24" s="175" t="e">
        <f>AV33/#REF!</f>
        <v>#REF!</v>
      </c>
      <c r="AW24" s="65" t="e">
        <f>AW33/#REF!</f>
        <v>#REF!</v>
      </c>
      <c r="AX24" s="65" t="e">
        <f>AX33/#REF!</f>
        <v>#REF!</v>
      </c>
      <c r="AY24" s="65" t="e">
        <f>AY33/#REF!</f>
        <v>#REF!</v>
      </c>
      <c r="AZ24" s="175" t="e">
        <f>AZ33/#REF!</f>
        <v>#REF!</v>
      </c>
      <c r="BA24" s="175" t="e">
        <f>BA33/#REF!</f>
        <v>#REF!</v>
      </c>
      <c r="BB24" s="175" t="e">
        <f>BB33/#REF!</f>
        <v>#REF!</v>
      </c>
      <c r="BC24" s="175" t="e">
        <f>BC33/#REF!</f>
        <v>#REF!</v>
      </c>
      <c r="BD24" s="175" t="e">
        <f>BD33/#REF!</f>
        <v>#REF!</v>
      </c>
      <c r="BE24" s="175" t="e">
        <f>BE33/#REF!</f>
        <v>#REF!</v>
      </c>
      <c r="BF24" s="175" t="e">
        <f>BF33/#REF!</f>
        <v>#REF!</v>
      </c>
      <c r="BG24" s="175" t="e">
        <f>BG33/#REF!</f>
        <v>#REF!</v>
      </c>
      <c r="BH24" s="175" t="e">
        <f>BH33/#REF!</f>
        <v>#REF!</v>
      </c>
      <c r="BI24" s="175" t="e">
        <f>BI33/#REF!</f>
        <v>#REF!</v>
      </c>
      <c r="BJ24" s="175" t="e">
        <f>BJ33/#REF!</f>
        <v>#REF!</v>
      </c>
      <c r="BK24" s="175" t="e">
        <f>BK33/#REF!</f>
        <v>#REF!</v>
      </c>
      <c r="BL24" s="175" t="e">
        <f>BL33/#REF!</f>
        <v>#REF!</v>
      </c>
      <c r="BM24" s="175" t="e">
        <f>BM33/#REF!</f>
        <v>#REF!</v>
      </c>
      <c r="BN24" s="175" t="e">
        <f>BN33/#REF!</f>
        <v>#REF!</v>
      </c>
      <c r="BO24" s="175" t="e">
        <f>BO33/#REF!</f>
        <v>#REF!</v>
      </c>
      <c r="BP24" s="175"/>
      <c r="BQ24" s="175" t="e">
        <f>BQ33/#REF!</f>
        <v>#REF!</v>
      </c>
      <c r="BR24" s="175" t="e">
        <f>BR33/#REF!</f>
        <v>#REF!</v>
      </c>
      <c r="BS24" s="46">
        <f>BS33/BS101</f>
        <v>4.4352716456040548E-3</v>
      </c>
      <c r="BT24" s="46">
        <f>BT33/BT101</f>
        <v>1.6944365998305564E-3</v>
      </c>
      <c r="BU24" s="104"/>
      <c r="BV24" s="489" t="s">
        <v>50</v>
      </c>
      <c r="BW24" s="490"/>
      <c r="BX24" s="503"/>
    </row>
    <row r="25" spans="1:76" ht="16.2" thickBot="1" x14ac:dyDescent="0.45">
      <c r="A25" s="79" t="s">
        <v>51</v>
      </c>
      <c r="B25" s="425">
        <f t="shared" ref="B25:B32" si="25">BS25</f>
        <v>0</v>
      </c>
      <c r="C25" s="469">
        <f t="shared" ref="C25:C32" si="26">D25</f>
        <v>0</v>
      </c>
      <c r="D25" s="516">
        <f t="shared" ref="D25:D32" si="27">BT25</f>
        <v>0</v>
      </c>
      <c r="E25" s="138">
        <f t="shared" ref="E25:E32" si="28">C25-B25</f>
        <v>0</v>
      </c>
      <c r="F25" s="93" t="s">
        <v>51</v>
      </c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611"/>
      <c r="R25" s="6"/>
      <c r="S25" s="158"/>
      <c r="T25" s="158"/>
      <c r="U25" s="158"/>
      <c r="V25" s="158"/>
      <c r="W25" s="159"/>
      <c r="X25" s="159"/>
      <c r="Y25" s="646"/>
      <c r="Z25" s="647"/>
      <c r="AA25" s="244"/>
      <c r="AB25" s="158"/>
      <c r="AC25" s="158"/>
      <c r="AF25" s="161"/>
      <c r="AG25" s="161"/>
      <c r="AH25" s="161"/>
      <c r="AI25" s="161"/>
      <c r="AJ25" s="288"/>
      <c r="AK25" s="158"/>
      <c r="AL25" s="158"/>
      <c r="AM25" s="158"/>
      <c r="AN25" s="288"/>
      <c r="AO25" s="288"/>
      <c r="AP25" s="158"/>
      <c r="AQ25" s="159"/>
      <c r="AR25" s="159"/>
      <c r="AS25" s="159"/>
      <c r="AT25" s="194"/>
      <c r="AU25" s="194"/>
      <c r="AV25" s="159"/>
      <c r="AW25" s="58"/>
      <c r="AX25" s="58"/>
      <c r="AY25" s="58"/>
      <c r="AZ25" s="159"/>
      <c r="BA25" s="194"/>
      <c r="BB25" s="161"/>
      <c r="BC25" s="450"/>
      <c r="BD25" s="159"/>
      <c r="BE25" s="159"/>
      <c r="BF25" s="159"/>
      <c r="BG25" s="159"/>
      <c r="BH25" s="522"/>
      <c r="BI25" s="159"/>
      <c r="BJ25" s="159"/>
      <c r="BK25" s="159"/>
      <c r="BL25" s="159"/>
      <c r="BM25" s="159"/>
      <c r="BN25" s="159"/>
      <c r="BO25" s="159"/>
      <c r="BP25" s="159"/>
      <c r="BQ25" s="159"/>
      <c r="BR25" s="159"/>
      <c r="BS25" s="11">
        <f t="shared" ref="BS25:BS32" si="29">SUM(G25:BR25)</f>
        <v>0</v>
      </c>
      <c r="BT25" s="11">
        <f>Summary!C27</f>
        <v>0</v>
      </c>
      <c r="BU25" s="106">
        <f>BT25-BS25</f>
        <v>0</v>
      </c>
      <c r="BV25" s="485" t="s">
        <v>51</v>
      </c>
      <c r="BW25" s="485" t="s">
        <v>368</v>
      </c>
      <c r="BX25" s="497">
        <v>1.1299999999999999</v>
      </c>
    </row>
    <row r="26" spans="1:76" ht="15.6" thickBot="1" x14ac:dyDescent="0.35">
      <c r="A26" s="79" t="s">
        <v>52</v>
      </c>
      <c r="B26" s="105">
        <f t="shared" si="25"/>
        <v>0</v>
      </c>
      <c r="C26" s="469">
        <f t="shared" si="26"/>
        <v>0</v>
      </c>
      <c r="D26" s="516">
        <f t="shared" si="27"/>
        <v>0</v>
      </c>
      <c r="E26" s="138">
        <f t="shared" si="28"/>
        <v>0</v>
      </c>
      <c r="F26" s="93" t="s">
        <v>52</v>
      </c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611"/>
      <c r="R26" s="6"/>
      <c r="S26" s="158"/>
      <c r="T26" s="158"/>
      <c r="U26" s="158"/>
      <c r="V26" s="158"/>
      <c r="W26" s="159"/>
      <c r="X26" s="159"/>
      <c r="Y26" s="158"/>
      <c r="Z26" s="611"/>
      <c r="AA26" s="158"/>
      <c r="AB26" s="158"/>
      <c r="AC26" s="158"/>
      <c r="AD26" s="643"/>
      <c r="AE26" s="643"/>
      <c r="AF26" s="173"/>
      <c r="AG26" s="173"/>
      <c r="AH26" s="173"/>
      <c r="AI26" s="173"/>
      <c r="AJ26" s="158"/>
      <c r="AK26" s="158"/>
      <c r="AL26" s="158"/>
      <c r="AM26" s="158"/>
      <c r="AN26" s="288"/>
      <c r="AO26" s="158"/>
      <c r="AP26" s="158"/>
      <c r="AQ26" s="159"/>
      <c r="AR26" s="159"/>
      <c r="AS26" s="159"/>
      <c r="AT26" s="159"/>
      <c r="AU26" s="609"/>
      <c r="AV26" s="159"/>
      <c r="AW26" s="58"/>
      <c r="AX26" s="58"/>
      <c r="AY26" s="58"/>
      <c r="AZ26" s="159"/>
      <c r="BA26" s="159"/>
      <c r="BB26" s="161"/>
      <c r="BC26" s="450"/>
      <c r="BD26" s="159"/>
      <c r="BE26" s="159"/>
      <c r="BF26" s="159"/>
      <c r="BG26" s="159"/>
      <c r="BH26" s="522"/>
      <c r="BI26" s="159"/>
      <c r="BJ26" s="159"/>
      <c r="BK26" s="159"/>
      <c r="BL26" s="13"/>
      <c r="BM26" s="13"/>
      <c r="BN26" s="159"/>
      <c r="BO26" s="159"/>
      <c r="BP26" s="159"/>
      <c r="BQ26" s="159"/>
      <c r="BR26" s="159"/>
      <c r="BS26" s="11">
        <f t="shared" si="29"/>
        <v>0</v>
      </c>
      <c r="BT26" s="11">
        <f>Summary!C28</f>
        <v>0</v>
      </c>
      <c r="BU26" s="106">
        <f>BT26-BS26</f>
        <v>0</v>
      </c>
      <c r="BV26" s="485" t="s">
        <v>446</v>
      </c>
      <c r="BW26" s="485" t="s">
        <v>379</v>
      </c>
      <c r="BX26" s="497">
        <v>1.1599999999999999</v>
      </c>
    </row>
    <row r="27" spans="1:76" ht="16.8" thickBot="1" x14ac:dyDescent="0.5">
      <c r="A27" s="79" t="s">
        <v>313</v>
      </c>
      <c r="B27" s="105">
        <f t="shared" si="25"/>
        <v>1500000</v>
      </c>
      <c r="C27" s="469">
        <f t="shared" si="26"/>
        <v>600000</v>
      </c>
      <c r="D27" s="516">
        <f t="shared" si="27"/>
        <v>600000</v>
      </c>
      <c r="E27" s="138">
        <f t="shared" si="28"/>
        <v>-900000</v>
      </c>
      <c r="F27" s="93" t="s">
        <v>54</v>
      </c>
      <c r="G27" s="158"/>
      <c r="H27" s="158"/>
      <c r="I27" s="158"/>
      <c r="J27" s="158"/>
      <c r="K27" s="158"/>
      <c r="L27" s="611">
        <v>100000</v>
      </c>
      <c r="M27" s="158"/>
      <c r="N27" s="158"/>
      <c r="O27" s="158"/>
      <c r="P27" s="158"/>
      <c r="Q27" s="611"/>
      <c r="R27" s="6">
        <v>100000</v>
      </c>
      <c r="S27" s="158"/>
      <c r="T27" s="158">
        <v>75000</v>
      </c>
      <c r="U27" s="158">
        <v>125000</v>
      </c>
      <c r="V27" s="158"/>
      <c r="W27" s="159"/>
      <c r="X27" s="159"/>
      <c r="Y27" s="158">
        <v>100000</v>
      </c>
      <c r="Z27" s="611"/>
      <c r="AA27" s="158"/>
      <c r="AB27" s="158">
        <v>100000</v>
      </c>
      <c r="AC27" s="158"/>
      <c r="AD27" s="607"/>
      <c r="AE27" s="607">
        <v>100000</v>
      </c>
      <c r="AF27" s="161">
        <v>100000</v>
      </c>
      <c r="AG27" s="161"/>
      <c r="AH27" s="23"/>
      <c r="AI27" s="23"/>
      <c r="AJ27" s="22"/>
      <c r="AK27" s="158"/>
      <c r="AL27" s="158"/>
      <c r="AM27" s="158"/>
      <c r="AN27" s="288"/>
      <c r="AO27" s="158"/>
      <c r="AP27" s="467"/>
      <c r="AQ27" s="159"/>
      <c r="AR27" s="159"/>
      <c r="AS27" s="159"/>
      <c r="AT27" s="194"/>
      <c r="AU27" s="194"/>
      <c r="AV27" s="159"/>
      <c r="AW27" s="64"/>
      <c r="AX27" s="58">
        <v>100000</v>
      </c>
      <c r="AY27" s="613"/>
      <c r="AZ27" s="159"/>
      <c r="BA27" s="194"/>
      <c r="BB27" s="465"/>
      <c r="BC27" s="49">
        <v>200000</v>
      </c>
      <c r="BD27" s="159"/>
      <c r="BE27" s="159"/>
      <c r="BF27" s="159">
        <v>200000</v>
      </c>
      <c r="BG27" s="159"/>
      <c r="BH27" s="522">
        <v>200000</v>
      </c>
      <c r="BI27" s="159"/>
      <c r="BJ27" s="159"/>
      <c r="BK27" s="159"/>
      <c r="BL27" s="159"/>
      <c r="BM27" s="159"/>
      <c r="BN27" s="159"/>
      <c r="BO27" s="159"/>
      <c r="BP27" s="159"/>
      <c r="BQ27" s="159"/>
      <c r="BR27" s="159"/>
      <c r="BS27" s="11">
        <f t="shared" si="29"/>
        <v>1500000</v>
      </c>
      <c r="BT27" s="11">
        <f>Summary!C29</f>
        <v>600000</v>
      </c>
      <c r="BU27" s="109">
        <f>BT27-BS27</f>
        <v>-900000</v>
      </c>
      <c r="BV27" s="485" t="s">
        <v>294</v>
      </c>
      <c r="BW27" s="485" t="s">
        <v>374</v>
      </c>
      <c r="BX27" s="497">
        <v>1.1599999999999999</v>
      </c>
    </row>
    <row r="28" spans="1:76" ht="16.2" thickBot="1" x14ac:dyDescent="0.45">
      <c r="A28" s="79" t="s">
        <v>55</v>
      </c>
      <c r="B28" s="105">
        <f t="shared" si="25"/>
        <v>0</v>
      </c>
      <c r="C28" s="469">
        <f t="shared" si="26"/>
        <v>0</v>
      </c>
      <c r="D28" s="516">
        <f t="shared" si="27"/>
        <v>0</v>
      </c>
      <c r="E28" s="138">
        <f t="shared" si="28"/>
        <v>0</v>
      </c>
      <c r="F28" s="93" t="s">
        <v>55</v>
      </c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611"/>
      <c r="R28" s="605"/>
      <c r="S28" s="158"/>
      <c r="T28" s="158"/>
      <c r="U28" s="158"/>
      <c r="V28" s="158"/>
      <c r="W28" s="159"/>
      <c r="X28" s="159"/>
      <c r="Y28" s="244"/>
      <c r="Z28" s="244"/>
      <c r="AA28" s="244"/>
      <c r="AB28" s="159"/>
      <c r="AC28" s="159"/>
      <c r="AD28" s="644"/>
      <c r="AE28" s="644"/>
      <c r="AF28" s="244"/>
      <c r="AG28" s="158"/>
      <c r="AH28" s="161"/>
      <c r="AI28" s="161"/>
      <c r="AJ28" s="22"/>
      <c r="AK28" s="158"/>
      <c r="AL28" s="158"/>
      <c r="AM28" s="611"/>
      <c r="AN28" s="288"/>
      <c r="AO28" s="158"/>
      <c r="AP28" s="158"/>
      <c r="AQ28" s="159"/>
      <c r="AR28" s="159"/>
      <c r="AS28" s="569"/>
      <c r="AT28" s="194"/>
      <c r="AU28" s="194"/>
      <c r="AV28" s="159"/>
      <c r="AW28" s="58"/>
      <c r="AX28" s="58"/>
      <c r="AY28" s="58"/>
      <c r="AZ28" s="58"/>
      <c r="BA28" s="194"/>
      <c r="BB28" s="49"/>
      <c r="BC28" s="49"/>
      <c r="BD28" s="159"/>
      <c r="BE28" s="159"/>
      <c r="BF28" s="159"/>
      <c r="BG28" s="159"/>
      <c r="BH28" s="522"/>
      <c r="BI28" s="159"/>
      <c r="BJ28" s="159"/>
      <c r="BK28" s="159"/>
      <c r="BL28" s="159"/>
      <c r="BM28" s="159"/>
      <c r="BN28" s="159"/>
      <c r="BO28" s="159"/>
      <c r="BP28" s="159"/>
      <c r="BQ28" s="159"/>
      <c r="BR28" s="159"/>
      <c r="BS28" s="11">
        <f t="shared" si="29"/>
        <v>0</v>
      </c>
      <c r="BT28" s="11">
        <f>Summary!C30</f>
        <v>0</v>
      </c>
      <c r="BU28" s="109">
        <f>BT28-BS28</f>
        <v>0</v>
      </c>
      <c r="BV28" s="485" t="s">
        <v>257</v>
      </c>
      <c r="BW28" s="485" t="s">
        <v>374</v>
      </c>
      <c r="BX28" s="497">
        <v>1.1599999999999999</v>
      </c>
    </row>
    <row r="29" spans="1:76" ht="15.6" thickBot="1" x14ac:dyDescent="0.35">
      <c r="A29" s="79" t="s">
        <v>56</v>
      </c>
      <c r="B29" s="334">
        <f t="shared" si="25"/>
        <v>0</v>
      </c>
      <c r="C29" s="469">
        <f t="shared" si="26"/>
        <v>0</v>
      </c>
      <c r="D29" s="516">
        <f t="shared" si="27"/>
        <v>0</v>
      </c>
      <c r="E29" s="138">
        <f t="shared" si="28"/>
        <v>0</v>
      </c>
      <c r="F29" s="92" t="s">
        <v>56</v>
      </c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611"/>
      <c r="R29" s="6"/>
      <c r="S29" s="158"/>
      <c r="T29" s="158"/>
      <c r="U29" s="158"/>
      <c r="V29" s="158"/>
      <c r="W29" s="159"/>
      <c r="X29" s="159"/>
      <c r="Y29" s="611"/>
      <c r="Z29" s="611"/>
      <c r="AA29" s="611"/>
      <c r="AB29" s="611"/>
      <c r="AC29" s="158"/>
      <c r="AF29" s="161"/>
      <c r="AG29" s="161"/>
      <c r="AH29" s="161"/>
      <c r="AI29" s="161"/>
      <c r="AJ29" s="22"/>
      <c r="AK29" s="158"/>
      <c r="AL29" s="158"/>
      <c r="AM29" s="158"/>
      <c r="AN29" s="288"/>
      <c r="AO29" s="158"/>
      <c r="AP29" s="158"/>
      <c r="AQ29" s="159"/>
      <c r="AR29" s="159"/>
      <c r="AS29" s="159"/>
      <c r="AT29" s="159"/>
      <c r="AU29" s="609"/>
      <c r="AV29" s="159"/>
      <c r="AW29" s="58"/>
      <c r="AX29" s="58"/>
      <c r="AY29" s="58"/>
      <c r="AZ29" s="159"/>
      <c r="BA29" s="159"/>
      <c r="BB29" s="161"/>
      <c r="BC29" s="450"/>
      <c r="BD29" s="159"/>
      <c r="BE29" s="159"/>
      <c r="BF29" s="159"/>
      <c r="BG29" s="159"/>
      <c r="BH29" s="522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1">
        <f t="shared" si="29"/>
        <v>0</v>
      </c>
      <c r="BT29" s="11">
        <f>Summary!C31</f>
        <v>0</v>
      </c>
      <c r="BU29" s="106"/>
      <c r="BV29" s="485" t="s">
        <v>56</v>
      </c>
      <c r="BW29" s="485" t="s">
        <v>374</v>
      </c>
      <c r="BX29" s="497">
        <v>1.1599999999999999</v>
      </c>
    </row>
    <row r="30" spans="1:76" ht="16.8" thickBot="1" x14ac:dyDescent="0.5">
      <c r="A30" s="79" t="s">
        <v>57</v>
      </c>
      <c r="B30" s="105">
        <f t="shared" si="25"/>
        <v>0</v>
      </c>
      <c r="C30" s="469">
        <f t="shared" si="26"/>
        <v>0</v>
      </c>
      <c r="D30" s="516">
        <f t="shared" si="27"/>
        <v>0</v>
      </c>
      <c r="E30" s="138">
        <f t="shared" si="28"/>
        <v>0</v>
      </c>
      <c r="F30" s="92" t="s">
        <v>57</v>
      </c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611"/>
      <c r="R30" s="6"/>
      <c r="S30" s="158"/>
      <c r="T30" s="158"/>
      <c r="U30" s="158"/>
      <c r="V30" s="158"/>
      <c r="W30" s="159"/>
      <c r="X30" s="159"/>
      <c r="Y30" s="158"/>
      <c r="Z30" s="611"/>
      <c r="AA30" s="158"/>
      <c r="AB30" s="158"/>
      <c r="AC30" s="158"/>
      <c r="AD30" s="643"/>
      <c r="AE30" s="643"/>
      <c r="AF30" s="173"/>
      <c r="AG30" s="173"/>
      <c r="AH30" s="173"/>
      <c r="AI30" s="173"/>
      <c r="AJ30" s="158"/>
      <c r="AK30" s="158"/>
      <c r="AL30" s="158"/>
      <c r="AM30" s="158"/>
      <c r="AN30" s="288"/>
      <c r="AO30" s="158"/>
      <c r="AP30" s="158"/>
      <c r="AQ30" s="159"/>
      <c r="AR30" s="159"/>
      <c r="AS30" s="159"/>
      <c r="AT30" s="159"/>
      <c r="AU30" s="609"/>
      <c r="AV30" s="159"/>
      <c r="AW30" s="64"/>
      <c r="AX30" s="613"/>
      <c r="AY30" s="613"/>
      <c r="AZ30" s="159"/>
      <c r="BA30" s="159"/>
      <c r="BB30" s="465"/>
      <c r="BC30" s="450"/>
      <c r="BD30" s="159"/>
      <c r="BE30" s="159"/>
      <c r="BF30" s="159"/>
      <c r="BG30" s="159"/>
      <c r="BH30" s="522"/>
      <c r="BI30" s="159"/>
      <c r="BJ30" s="159"/>
      <c r="BK30" s="159"/>
      <c r="BL30" s="13"/>
      <c r="BM30" s="13"/>
      <c r="BN30" s="159"/>
      <c r="BO30" s="159"/>
      <c r="BP30" s="159"/>
      <c r="BQ30" s="159"/>
      <c r="BR30" s="159"/>
      <c r="BS30" s="11">
        <f t="shared" si="29"/>
        <v>0</v>
      </c>
      <c r="BT30" s="11">
        <f>Summary!C32</f>
        <v>0</v>
      </c>
      <c r="BU30" s="111"/>
      <c r="BV30" s="485" t="s">
        <v>445</v>
      </c>
      <c r="BW30" s="485" t="s">
        <v>380</v>
      </c>
      <c r="BX30" s="497">
        <v>1.1599999999999999</v>
      </c>
    </row>
    <row r="31" spans="1:76" ht="15.6" thickBot="1" x14ac:dyDescent="0.35">
      <c r="A31" s="79" t="s">
        <v>58</v>
      </c>
      <c r="B31" s="425">
        <f t="shared" si="25"/>
        <v>0</v>
      </c>
      <c r="C31" s="469">
        <f t="shared" si="26"/>
        <v>0</v>
      </c>
      <c r="D31" s="516">
        <f t="shared" si="27"/>
        <v>0</v>
      </c>
      <c r="E31" s="138">
        <f t="shared" si="28"/>
        <v>0</v>
      </c>
      <c r="F31" s="92" t="s">
        <v>58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609"/>
      <c r="R31" s="6"/>
      <c r="S31" s="159"/>
      <c r="T31" s="158"/>
      <c r="U31" s="158"/>
      <c r="V31" s="159"/>
      <c r="W31" s="159"/>
      <c r="X31" s="159"/>
      <c r="Y31" s="158"/>
      <c r="Z31" s="611"/>
      <c r="AA31" s="158"/>
      <c r="AB31" s="159"/>
      <c r="AC31" s="159"/>
      <c r="AD31" s="609"/>
      <c r="AE31" s="609"/>
      <c r="AF31" s="609"/>
      <c r="AG31" s="159"/>
      <c r="AH31" s="159"/>
      <c r="AI31" s="159"/>
      <c r="AJ31" s="158"/>
      <c r="AK31" s="158"/>
      <c r="AL31" s="158"/>
      <c r="AM31" s="158"/>
      <c r="AN31" s="288"/>
      <c r="AO31" s="158"/>
      <c r="AP31" s="158"/>
      <c r="AQ31" s="159"/>
      <c r="AR31" s="159"/>
      <c r="AS31" s="159"/>
      <c r="AT31" s="159"/>
      <c r="AU31" s="609"/>
      <c r="AV31" s="159"/>
      <c r="AW31" s="60"/>
      <c r="AX31" s="60"/>
      <c r="AY31" s="60"/>
      <c r="AZ31" s="159"/>
      <c r="BA31" s="159"/>
      <c r="BB31" s="161"/>
      <c r="BC31" s="450"/>
      <c r="BD31" s="159"/>
      <c r="BE31" s="159"/>
      <c r="BF31" s="159"/>
      <c r="BG31" s="159"/>
      <c r="BH31" s="522"/>
      <c r="BI31" s="159"/>
      <c r="BJ31" s="159"/>
      <c r="BK31" s="159"/>
      <c r="BL31" s="159"/>
      <c r="BM31" s="159"/>
      <c r="BN31" s="159"/>
      <c r="BO31" s="159"/>
      <c r="BP31" s="159"/>
      <c r="BQ31" s="159"/>
      <c r="BR31" s="159"/>
      <c r="BS31" s="11">
        <f t="shared" si="29"/>
        <v>0</v>
      </c>
      <c r="BT31" s="11">
        <f>Summary!C33</f>
        <v>0</v>
      </c>
      <c r="BU31" s="109"/>
    </row>
    <row r="32" spans="1:76" ht="15.6" thickBot="1" x14ac:dyDescent="0.35">
      <c r="A32" s="79" t="s">
        <v>59</v>
      </c>
      <c r="B32" s="425">
        <f t="shared" si="25"/>
        <v>0</v>
      </c>
      <c r="C32" s="469">
        <f t="shared" si="26"/>
        <v>0</v>
      </c>
      <c r="D32" s="516">
        <f t="shared" si="27"/>
        <v>0</v>
      </c>
      <c r="E32" s="138">
        <f t="shared" si="28"/>
        <v>0</v>
      </c>
      <c r="F32" s="92" t="s">
        <v>59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611"/>
      <c r="R32" s="6"/>
      <c r="S32" s="158"/>
      <c r="T32" s="158"/>
      <c r="U32" s="158"/>
      <c r="V32" s="158"/>
      <c r="W32" s="159"/>
      <c r="X32" s="159"/>
      <c r="Y32" s="158"/>
      <c r="Z32" s="611"/>
      <c r="AA32" s="158"/>
      <c r="AB32" s="158"/>
      <c r="AC32" s="158"/>
      <c r="AD32" s="611"/>
      <c r="AE32" s="611"/>
      <c r="AF32" s="611"/>
      <c r="AG32" s="158"/>
      <c r="AH32" s="158"/>
      <c r="AI32" s="158"/>
      <c r="AJ32" s="158"/>
      <c r="AK32" s="158"/>
      <c r="AL32" s="158"/>
      <c r="AM32" s="158"/>
      <c r="AN32" s="288"/>
      <c r="AO32" s="158"/>
      <c r="AP32" s="158"/>
      <c r="AQ32" s="159"/>
      <c r="AR32" s="159"/>
      <c r="AS32" s="159"/>
      <c r="AT32" s="158"/>
      <c r="AU32" s="611"/>
      <c r="AV32" s="159"/>
      <c r="AW32" s="58"/>
      <c r="AX32" s="58"/>
      <c r="AY32" s="58"/>
      <c r="AZ32" s="159"/>
      <c r="BA32" s="158"/>
      <c r="BB32" s="161"/>
      <c r="BC32" s="450"/>
      <c r="BD32" s="159"/>
      <c r="BE32" s="159"/>
      <c r="BF32" s="159"/>
      <c r="BG32" s="159"/>
      <c r="BH32" s="522"/>
      <c r="BI32" s="159"/>
      <c r="BJ32" s="159"/>
      <c r="BK32" s="159"/>
      <c r="BL32" s="159"/>
      <c r="BM32" s="159"/>
      <c r="BN32" s="159"/>
      <c r="BO32" s="159"/>
      <c r="BP32" s="159"/>
      <c r="BQ32" s="159"/>
      <c r="BR32" s="159"/>
      <c r="BS32" s="11">
        <f t="shared" si="29"/>
        <v>0</v>
      </c>
      <c r="BT32" s="11">
        <f>Summary!C34</f>
        <v>0</v>
      </c>
      <c r="BU32" s="109"/>
      <c r="BV32" s="79" t="s">
        <v>59</v>
      </c>
      <c r="BW32" s="485" t="s">
        <v>405</v>
      </c>
      <c r="BX32" s="497">
        <v>1.1299999999999999</v>
      </c>
    </row>
    <row r="33" spans="1:76" ht="17.399999999999999" x14ac:dyDescent="0.3">
      <c r="A33" s="77" t="s">
        <v>12</v>
      </c>
      <c r="B33" s="430">
        <f>SUM(B25:B32)</f>
        <v>1500000</v>
      </c>
      <c r="C33" s="168">
        <f>SUM(C25:C32)</f>
        <v>600000</v>
      </c>
      <c r="D33" s="148">
        <f>SUM(D25:D32)</f>
        <v>600000</v>
      </c>
      <c r="E33" s="113">
        <f>SUM(E25:E32)</f>
        <v>-900000</v>
      </c>
      <c r="F33" s="90" t="s">
        <v>12</v>
      </c>
      <c r="G33" s="168">
        <f t="shared" ref="G33:R33" si="30">SUM(G25:G32)</f>
        <v>0</v>
      </c>
      <c r="H33" s="168">
        <f t="shared" ref="H33" si="31">SUM(H25:H32)</f>
        <v>0</v>
      </c>
      <c r="I33" s="168">
        <f t="shared" si="30"/>
        <v>0</v>
      </c>
      <c r="J33" s="168">
        <f t="shared" si="30"/>
        <v>0</v>
      </c>
      <c r="K33" s="168">
        <f t="shared" si="30"/>
        <v>0</v>
      </c>
      <c r="L33" s="168">
        <f t="shared" si="30"/>
        <v>100000</v>
      </c>
      <c r="M33" s="168">
        <f t="shared" ref="M33" si="32">SUM(M25:M32)</f>
        <v>0</v>
      </c>
      <c r="N33" s="168">
        <f t="shared" si="30"/>
        <v>0</v>
      </c>
      <c r="O33" s="168">
        <f t="shared" si="30"/>
        <v>0</v>
      </c>
      <c r="P33" s="168">
        <f t="shared" si="30"/>
        <v>0</v>
      </c>
      <c r="Q33" s="168">
        <f t="shared" si="30"/>
        <v>0</v>
      </c>
      <c r="R33" s="168">
        <f t="shared" si="30"/>
        <v>100000</v>
      </c>
      <c r="S33" s="168">
        <f>SUM(S25:S32)</f>
        <v>0</v>
      </c>
      <c r="T33" s="168">
        <f>SUM(T25:T32)</f>
        <v>75000</v>
      </c>
      <c r="U33" s="168">
        <f>SUM(U25:U32)</f>
        <v>125000</v>
      </c>
      <c r="V33" s="168">
        <f>SUM(V25:V32)</f>
        <v>0</v>
      </c>
      <c r="W33" s="168">
        <f t="shared" ref="W33:BL33" si="33">SUM(W25:W32)</f>
        <v>0</v>
      </c>
      <c r="X33" s="168">
        <f t="shared" si="33"/>
        <v>0</v>
      </c>
      <c r="Y33" s="168">
        <f t="shared" si="33"/>
        <v>100000</v>
      </c>
      <c r="Z33" s="168">
        <f>SUM(Z25:Z32)</f>
        <v>0</v>
      </c>
      <c r="AA33" s="168">
        <f t="shared" ref="AA33" si="34">SUM(AA25:AA32)</f>
        <v>0</v>
      </c>
      <c r="AB33" s="168">
        <f t="shared" si="33"/>
        <v>100000</v>
      </c>
      <c r="AC33" s="168">
        <f t="shared" si="33"/>
        <v>0</v>
      </c>
      <c r="AD33" s="168">
        <f>SUM(AD25:AD32)</f>
        <v>0</v>
      </c>
      <c r="AE33" s="168">
        <f>SUM(AE25:AE32)</f>
        <v>100000</v>
      </c>
      <c r="AF33" s="168">
        <f t="shared" ref="AF33" si="35">SUM(AF25:AF32)</f>
        <v>100000</v>
      </c>
      <c r="AG33" s="168">
        <f t="shared" si="33"/>
        <v>0</v>
      </c>
      <c r="AH33" s="168">
        <f t="shared" si="33"/>
        <v>0</v>
      </c>
      <c r="AI33" s="168">
        <f t="shared" si="33"/>
        <v>0</v>
      </c>
      <c r="AJ33" s="168">
        <f t="shared" si="33"/>
        <v>0</v>
      </c>
      <c r="AK33" s="168">
        <f t="shared" ref="AK33:AM33" si="36">SUM(AK25:AK32)</f>
        <v>0</v>
      </c>
      <c r="AL33" s="168">
        <f t="shared" ref="AL33" si="37">SUM(AL25:AL32)</f>
        <v>0</v>
      </c>
      <c r="AM33" s="168">
        <f t="shared" si="36"/>
        <v>0</v>
      </c>
      <c r="AN33" s="168">
        <f t="shared" si="33"/>
        <v>0</v>
      </c>
      <c r="AO33" s="168">
        <f t="shared" ref="AO33" si="38">SUM(AO25:AO32)</f>
        <v>0</v>
      </c>
      <c r="AP33" s="168">
        <f t="shared" si="33"/>
        <v>0</v>
      </c>
      <c r="AQ33" s="168">
        <f t="shared" si="33"/>
        <v>0</v>
      </c>
      <c r="AR33" s="168">
        <f t="shared" si="33"/>
        <v>0</v>
      </c>
      <c r="AS33" s="168">
        <f>SUM(AS25:AS32)</f>
        <v>0</v>
      </c>
      <c r="AT33" s="168">
        <f>SUM(AT25:AT32)</f>
        <v>0</v>
      </c>
      <c r="AU33" s="168">
        <f>SUM(AU25:AU32)</f>
        <v>0</v>
      </c>
      <c r="AV33" s="168">
        <f t="shared" ref="AV33:BB33" si="39">SUM(AV25:AV32)</f>
        <v>0</v>
      </c>
      <c r="AW33" s="295">
        <f t="shared" si="39"/>
        <v>0</v>
      </c>
      <c r="AX33" s="295">
        <f t="shared" ref="AX33:AY33" si="40">SUM(AX25:AX32)</f>
        <v>100000</v>
      </c>
      <c r="AY33" s="295">
        <f t="shared" si="40"/>
        <v>0</v>
      </c>
      <c r="AZ33" s="168">
        <f>SUM(AZ25:AZ32)</f>
        <v>0</v>
      </c>
      <c r="BA33" s="168">
        <f>SUM(BA25:BA32)</f>
        <v>0</v>
      </c>
      <c r="BB33" s="168">
        <f t="shared" si="39"/>
        <v>0</v>
      </c>
      <c r="BC33" s="168">
        <f t="shared" ref="BC33:BD33" si="41">SUM(BC25:BC32)</f>
        <v>200000</v>
      </c>
      <c r="BD33" s="168">
        <f t="shared" si="41"/>
        <v>0</v>
      </c>
      <c r="BE33" s="168">
        <f t="shared" si="33"/>
        <v>0</v>
      </c>
      <c r="BF33" s="168">
        <f t="shared" si="33"/>
        <v>200000</v>
      </c>
      <c r="BG33" s="168">
        <f t="shared" si="33"/>
        <v>0</v>
      </c>
      <c r="BH33" s="168">
        <f t="shared" si="33"/>
        <v>200000</v>
      </c>
      <c r="BI33" s="168">
        <f t="shared" si="33"/>
        <v>0</v>
      </c>
      <c r="BJ33" s="168">
        <f t="shared" ref="BJ33:BK33" si="42">SUM(BJ25:BJ32)</f>
        <v>0</v>
      </c>
      <c r="BK33" s="168">
        <f t="shared" si="42"/>
        <v>0</v>
      </c>
      <c r="BL33" s="168">
        <f t="shared" si="33"/>
        <v>0</v>
      </c>
      <c r="BM33" s="168">
        <f t="shared" ref="BM33:BQ33" si="43">SUM(BM25:BM32)</f>
        <v>0</v>
      </c>
      <c r="BN33" s="168">
        <f t="shared" si="43"/>
        <v>0</v>
      </c>
      <c r="BO33" s="168">
        <f t="shared" si="43"/>
        <v>0</v>
      </c>
      <c r="BP33" s="168">
        <f t="shared" si="43"/>
        <v>0</v>
      </c>
      <c r="BQ33" s="168">
        <f t="shared" si="43"/>
        <v>0</v>
      </c>
      <c r="BR33" s="168">
        <f>SUM(BR25:BR32)</f>
        <v>0</v>
      </c>
      <c r="BS33" s="168">
        <f>SUM(BS25:BS32)</f>
        <v>1500000</v>
      </c>
      <c r="BT33" s="168">
        <f>SUM(BT25:BT32)</f>
        <v>600000</v>
      </c>
      <c r="BU33" s="113">
        <f>SUM(BU25:BU32)</f>
        <v>-900000</v>
      </c>
      <c r="BV33" s="487" t="s">
        <v>12</v>
      </c>
      <c r="BW33" s="488"/>
      <c r="BX33" s="502"/>
    </row>
    <row r="34" spans="1:76" ht="15.6" thickBot="1" x14ac:dyDescent="0.35">
      <c r="A34" s="81" t="s">
        <v>60</v>
      </c>
      <c r="B34" s="519">
        <f>B58/B101</f>
        <v>0.25719844588081536</v>
      </c>
      <c r="C34" s="457"/>
      <c r="D34" s="147"/>
      <c r="E34" s="104"/>
      <c r="F34" s="94" t="s">
        <v>60</v>
      </c>
      <c r="G34" s="176" t="e">
        <f>G58/#REF!</f>
        <v>#REF!</v>
      </c>
      <c r="H34" s="176" t="e">
        <f>H58/#REF!</f>
        <v>#REF!</v>
      </c>
      <c r="I34" s="176" t="e">
        <f>I58/#REF!</f>
        <v>#REF!</v>
      </c>
      <c r="J34" s="176" t="e">
        <f>J58/#REF!</f>
        <v>#REF!</v>
      </c>
      <c r="K34" s="176" t="e">
        <f>K58/#REF!</f>
        <v>#REF!</v>
      </c>
      <c r="L34" s="176" t="e">
        <f>L58/#REF!</f>
        <v>#REF!</v>
      </c>
      <c r="M34" s="176" t="e">
        <f>M58/#REF!</f>
        <v>#REF!</v>
      </c>
      <c r="N34" s="176" t="e">
        <f>N58/#REF!</f>
        <v>#REF!</v>
      </c>
      <c r="O34" s="176" t="e">
        <f>O58/#REF!</f>
        <v>#REF!</v>
      </c>
      <c r="P34" s="176" t="e">
        <f>P58/#REF!</f>
        <v>#REF!</v>
      </c>
      <c r="Q34" s="176" t="e">
        <f>Q58/#REF!</f>
        <v>#REF!</v>
      </c>
      <c r="R34" s="176" t="e">
        <f>R58/#REF!</f>
        <v>#REF!</v>
      </c>
      <c r="S34" s="176" t="e">
        <f>S58/#REF!</f>
        <v>#REF!</v>
      </c>
      <c r="T34" s="176" t="e">
        <f>T58/#REF!</f>
        <v>#REF!</v>
      </c>
      <c r="U34" s="176" t="e">
        <f>U58/#REF!</f>
        <v>#REF!</v>
      </c>
      <c r="V34" s="176" t="e">
        <f>V58/#REF!</f>
        <v>#REF!</v>
      </c>
      <c r="W34" s="176" t="e">
        <f>W58/#REF!</f>
        <v>#REF!</v>
      </c>
      <c r="X34" s="176">
        <v>0.5</v>
      </c>
      <c r="Y34" s="176" t="e">
        <f>Y58/#REF!</f>
        <v>#REF!</v>
      </c>
      <c r="Z34" s="176" t="e">
        <f>Z58/#REF!</f>
        <v>#REF!</v>
      </c>
      <c r="AA34" s="176" t="e">
        <f>AA58/#REF!</f>
        <v>#REF!</v>
      </c>
      <c r="AB34" s="176" t="e">
        <f>AB58/#REF!</f>
        <v>#REF!</v>
      </c>
      <c r="AC34" s="176" t="e">
        <f>AC58/#REF!</f>
        <v>#REF!</v>
      </c>
      <c r="AD34" s="176" t="e">
        <f>AD58/#REF!</f>
        <v>#REF!</v>
      </c>
      <c r="AE34" s="176" t="e">
        <f>AE58/#REF!</f>
        <v>#REF!</v>
      </c>
      <c r="AF34" s="176" t="e">
        <f t="shared" ref="AF34" si="44">AF58/#REF!</f>
        <v>#REF!</v>
      </c>
      <c r="AG34" s="176" t="e">
        <f>AG58/#REF!</f>
        <v>#REF!</v>
      </c>
      <c r="AH34" s="176" t="e">
        <f>AH58/#REF!</f>
        <v>#REF!</v>
      </c>
      <c r="AI34" s="176" t="e">
        <f>AI58/#REF!</f>
        <v>#REF!</v>
      </c>
      <c r="AJ34" s="176" t="e">
        <f>AJ58/#REF!</f>
        <v>#REF!</v>
      </c>
      <c r="AK34" s="176" t="e">
        <f>AK58/#REF!</f>
        <v>#REF!</v>
      </c>
      <c r="AL34" s="176" t="e">
        <f>AL58/#REF!</f>
        <v>#REF!</v>
      </c>
      <c r="AM34" s="176" t="e">
        <f>AM58/#REF!</f>
        <v>#REF!</v>
      </c>
      <c r="AN34" s="176" t="e">
        <f>AN58/#REF!</f>
        <v>#REF!</v>
      </c>
      <c r="AO34" s="176" t="e">
        <f>AO58/#REF!</f>
        <v>#REF!</v>
      </c>
      <c r="AP34" s="176" t="e">
        <f>AP58/#REF!</f>
        <v>#REF!</v>
      </c>
      <c r="AQ34" s="176" t="e">
        <f>AQ58/#REF!</f>
        <v>#REF!</v>
      </c>
      <c r="AR34" s="176" t="e">
        <f>AR58/#REF!</f>
        <v>#REF!</v>
      </c>
      <c r="AS34" s="176" t="e">
        <f>AS58/#REF!</f>
        <v>#REF!</v>
      </c>
      <c r="AT34" s="176" t="e">
        <f>AT58/#REF!</f>
        <v>#REF!</v>
      </c>
      <c r="AU34" s="176" t="e">
        <f>AU58/#REF!</f>
        <v>#REF!</v>
      </c>
      <c r="AV34" s="176" t="e">
        <f>AV58/#REF!</f>
        <v>#REF!</v>
      </c>
      <c r="AW34" s="176" t="e">
        <f>AW58/#REF!</f>
        <v>#REF!</v>
      </c>
      <c r="AX34" s="176" t="e">
        <f>AX58/#REF!</f>
        <v>#REF!</v>
      </c>
      <c r="AY34" s="176" t="e">
        <f>AY58/#REF!</f>
        <v>#REF!</v>
      </c>
      <c r="AZ34" s="176" t="e">
        <f>AZ58/#REF!</f>
        <v>#REF!</v>
      </c>
      <c r="BA34" s="176" t="e">
        <f>BA58/#REF!</f>
        <v>#REF!</v>
      </c>
      <c r="BB34" s="176" t="e">
        <f>BB58/#REF!</f>
        <v>#REF!</v>
      </c>
      <c r="BC34" s="176" t="e">
        <f>BC58/#REF!</f>
        <v>#REF!</v>
      </c>
      <c r="BD34" s="176" t="e">
        <f>BD58/#REF!</f>
        <v>#REF!</v>
      </c>
      <c r="BE34" s="176" t="e">
        <f>BE58/#REF!</f>
        <v>#REF!</v>
      </c>
      <c r="BF34" s="176" t="e">
        <f>BF58/#REF!</f>
        <v>#REF!</v>
      </c>
      <c r="BG34" s="176" t="e">
        <f>BG58/#REF!</f>
        <v>#REF!</v>
      </c>
      <c r="BH34" s="176" t="e">
        <f>BH58/#REF!</f>
        <v>#REF!</v>
      </c>
      <c r="BI34" s="176" t="e">
        <f>BI58/#REF!</f>
        <v>#REF!</v>
      </c>
      <c r="BJ34" s="176" t="e">
        <f>BJ58/#REF!</f>
        <v>#REF!</v>
      </c>
      <c r="BK34" s="176" t="e">
        <f>BK58/#REF!</f>
        <v>#REF!</v>
      </c>
      <c r="BL34" s="176" t="e">
        <f>BL58/#REF!</f>
        <v>#REF!</v>
      </c>
      <c r="BM34" s="176" t="e">
        <f>BM58/#REF!</f>
        <v>#REF!</v>
      </c>
      <c r="BN34" s="176" t="e">
        <f>BN58/#REF!</f>
        <v>#REF!</v>
      </c>
      <c r="BO34" s="176" t="e">
        <f>BO58/#REF!</f>
        <v>#REF!</v>
      </c>
      <c r="BP34" s="176" t="e">
        <f>BP58/#REF!</f>
        <v>#REF!</v>
      </c>
      <c r="BQ34" s="176" t="e">
        <f>BQ58/#REF!</f>
        <v>#REF!</v>
      </c>
      <c r="BR34" s="176" t="e">
        <f>BR58/#REF!</f>
        <v>#REF!</v>
      </c>
      <c r="BS34" s="46">
        <f>BS58/BS101</f>
        <v>0.25719844588081536</v>
      </c>
      <c r="BT34" s="46">
        <f>BT58/BT101</f>
        <v>0.25953120587404688</v>
      </c>
      <c r="BU34" s="104"/>
      <c r="BV34" s="489" t="s">
        <v>60</v>
      </c>
      <c r="BW34" s="490"/>
      <c r="BX34" s="503"/>
    </row>
    <row r="35" spans="1:76" ht="16.2" thickBot="1" x14ac:dyDescent="0.45">
      <c r="A35" s="80" t="s">
        <v>61</v>
      </c>
      <c r="B35" s="425">
        <f t="shared" ref="B35:B57" si="45">BS35</f>
        <v>8200000</v>
      </c>
      <c r="C35" s="555">
        <f t="shared" ref="C35:C57" si="46">D35</f>
        <v>8000000</v>
      </c>
      <c r="D35" s="516">
        <f t="shared" ref="D35:D57" si="47">BT35</f>
        <v>8000000</v>
      </c>
      <c r="E35" s="138">
        <f t="shared" ref="E35:E57" si="48">C35-B35</f>
        <v>-200000</v>
      </c>
      <c r="F35" s="93" t="s">
        <v>61</v>
      </c>
      <c r="G35" s="158"/>
      <c r="H35" s="158"/>
      <c r="I35" s="159"/>
      <c r="J35" s="158"/>
      <c r="K35" s="159"/>
      <c r="L35" s="159"/>
      <c r="M35" s="158"/>
      <c r="N35" s="159"/>
      <c r="O35" s="159"/>
      <c r="P35" s="159"/>
      <c r="Q35" s="609"/>
      <c r="R35" s="158"/>
      <c r="S35" s="159"/>
      <c r="T35" s="465">
        <v>258000</v>
      </c>
      <c r="U35" s="465">
        <v>442000</v>
      </c>
      <c r="V35" s="159"/>
      <c r="W35" s="159"/>
      <c r="X35" s="159"/>
      <c r="Y35" s="559"/>
      <c r="Z35" s="559"/>
      <c r="AA35" s="559"/>
      <c r="AB35" s="643"/>
      <c r="AC35" s="643"/>
      <c r="AD35" s="656"/>
      <c r="AE35" s="656"/>
      <c r="AF35" s="603">
        <v>500000</v>
      </c>
      <c r="AG35" s="159"/>
      <c r="AH35" s="173"/>
      <c r="AI35" s="159"/>
      <c r="AJ35" s="609"/>
      <c r="AK35" s="159"/>
      <c r="AL35" s="159"/>
      <c r="AM35" s="159"/>
      <c r="AN35" s="173">
        <v>700000</v>
      </c>
      <c r="AO35" s="173"/>
      <c r="AP35" s="173"/>
      <c r="AQ35" s="159"/>
      <c r="AR35" s="159"/>
      <c r="AS35" s="162"/>
      <c r="AT35" s="162">
        <v>500000</v>
      </c>
      <c r="AU35" s="162">
        <v>600000</v>
      </c>
      <c r="AV35" s="159"/>
      <c r="AW35" s="159"/>
      <c r="AX35" s="609">
        <v>600000</v>
      </c>
      <c r="AY35" s="609"/>
      <c r="AZ35" s="609">
        <v>600000</v>
      </c>
      <c r="BA35" s="162"/>
      <c r="BB35" s="49"/>
      <c r="BC35" s="49">
        <v>1000000</v>
      </c>
      <c r="BD35" s="25"/>
      <c r="BE35" s="607">
        <v>1000000</v>
      </c>
      <c r="BF35" s="49">
        <v>1000000</v>
      </c>
      <c r="BG35" s="159"/>
      <c r="BH35" s="522">
        <v>1000000</v>
      </c>
      <c r="BI35" s="158"/>
      <c r="BJ35" s="158"/>
      <c r="BK35" s="158"/>
      <c r="BL35" s="159"/>
      <c r="BM35" s="159"/>
      <c r="BN35" s="159"/>
      <c r="BO35" s="159"/>
      <c r="BP35" s="159"/>
      <c r="BQ35" s="159"/>
      <c r="BR35" s="159"/>
      <c r="BS35" s="11">
        <f t="shared" ref="BS35:BS57" si="49">SUM(G35:BR35)</f>
        <v>8200000</v>
      </c>
      <c r="BT35" s="11">
        <f>Summary!C37</f>
        <v>8000000</v>
      </c>
      <c r="BU35" s="114">
        <f t="shared" ref="BU35:BU57" si="50">BT35-BS35</f>
        <v>-200000</v>
      </c>
      <c r="BV35" s="485" t="s">
        <v>268</v>
      </c>
      <c r="BW35" s="485" t="s">
        <v>366</v>
      </c>
      <c r="BX35" s="497">
        <v>1.1299999999999999</v>
      </c>
    </row>
    <row r="36" spans="1:76" ht="15.6" thickBot="1" x14ac:dyDescent="0.35">
      <c r="A36" s="80" t="s">
        <v>62</v>
      </c>
      <c r="B36" s="425">
        <f t="shared" si="45"/>
        <v>16531000</v>
      </c>
      <c r="C36" s="555">
        <f t="shared" si="46"/>
        <v>17500000</v>
      </c>
      <c r="D36" s="516">
        <f t="shared" si="47"/>
        <v>17500000</v>
      </c>
      <c r="E36" s="138">
        <f t="shared" si="48"/>
        <v>969000</v>
      </c>
      <c r="F36" s="93" t="s">
        <v>62</v>
      </c>
      <c r="G36" s="158"/>
      <c r="H36" s="609"/>
      <c r="I36" s="159"/>
      <c r="J36" s="162"/>
      <c r="K36" s="162"/>
      <c r="L36" s="206">
        <v>500000</v>
      </c>
      <c r="M36" s="345"/>
      <c r="N36" s="159"/>
      <c r="O36" s="159"/>
      <c r="P36" s="159"/>
      <c r="Q36" s="609">
        <v>224000</v>
      </c>
      <c r="R36" s="611">
        <v>776000</v>
      </c>
      <c r="S36" s="159"/>
      <c r="T36" s="702">
        <v>480000</v>
      </c>
      <c r="U36" s="611">
        <v>820000</v>
      </c>
      <c r="V36" s="159"/>
      <c r="W36" s="159"/>
      <c r="X36" s="159"/>
      <c r="Y36" s="696">
        <f>500000-119000</f>
        <v>381000</v>
      </c>
      <c r="Z36" s="173"/>
      <c r="AA36" s="173"/>
      <c r="AB36" s="644">
        <v>600000</v>
      </c>
      <c r="AC36" s="643"/>
      <c r="AD36" s="697">
        <v>600000</v>
      </c>
      <c r="AE36" s="697">
        <v>550000</v>
      </c>
      <c r="AF36" s="603">
        <v>500000</v>
      </c>
      <c r="AG36" s="159"/>
      <c r="AH36" s="173">
        <v>500000</v>
      </c>
      <c r="AI36" s="159"/>
      <c r="AJ36" s="173">
        <v>800000</v>
      </c>
      <c r="AK36" s="196"/>
      <c r="AL36" s="196"/>
      <c r="AM36" s="609"/>
      <c r="AN36" s="173">
        <v>600000</v>
      </c>
      <c r="AO36" s="173"/>
      <c r="AP36" s="173"/>
      <c r="AQ36" s="206"/>
      <c r="AR36" s="159"/>
      <c r="AS36" s="162">
        <v>600000</v>
      </c>
      <c r="AT36" s="162">
        <v>400000</v>
      </c>
      <c r="AU36" s="162"/>
      <c r="AV36" s="159"/>
      <c r="AW36" s="159"/>
      <c r="AX36" s="609">
        <v>500000</v>
      </c>
      <c r="AY36" s="609">
        <v>300000</v>
      </c>
      <c r="AZ36" s="609">
        <v>600000</v>
      </c>
      <c r="BA36" s="162"/>
      <c r="BB36" s="656">
        <v>1100000</v>
      </c>
      <c r="BC36" s="49">
        <v>1000000</v>
      </c>
      <c r="BD36" s="25"/>
      <c r="BE36" s="607">
        <v>1000000</v>
      </c>
      <c r="BF36" s="49">
        <v>1200000</v>
      </c>
      <c r="BG36" s="159">
        <v>500000</v>
      </c>
      <c r="BH36" s="636">
        <v>1200000</v>
      </c>
      <c r="BI36" s="158"/>
      <c r="BJ36" s="159"/>
      <c r="BK36" s="159"/>
      <c r="BL36" s="159"/>
      <c r="BM36" s="206">
        <v>800000</v>
      </c>
      <c r="BN36" s="159"/>
      <c r="BO36" s="159"/>
      <c r="BP36" s="159"/>
      <c r="BQ36" s="159"/>
      <c r="BR36" s="159"/>
      <c r="BS36" s="11">
        <f t="shared" si="49"/>
        <v>16531000</v>
      </c>
      <c r="BT36" s="11">
        <f>Summary!C38</f>
        <v>17500000</v>
      </c>
      <c r="BU36" s="114">
        <f t="shared" si="50"/>
        <v>969000</v>
      </c>
      <c r="BV36" s="485" t="s">
        <v>272</v>
      </c>
      <c r="BW36" s="485" t="s">
        <v>372</v>
      </c>
      <c r="BX36" s="497">
        <v>1.1599999999999999</v>
      </c>
    </row>
    <row r="37" spans="1:76" ht="15.6" thickBot="1" x14ac:dyDescent="0.35">
      <c r="A37" s="80" t="s">
        <v>63</v>
      </c>
      <c r="B37" s="425">
        <f t="shared" si="45"/>
        <v>3500000</v>
      </c>
      <c r="C37" s="555">
        <f t="shared" si="46"/>
        <v>3500000</v>
      </c>
      <c r="D37" s="516">
        <f t="shared" si="47"/>
        <v>3500000</v>
      </c>
      <c r="E37" s="138">
        <f t="shared" si="48"/>
        <v>0</v>
      </c>
      <c r="F37" s="93" t="s">
        <v>63</v>
      </c>
      <c r="G37" s="206"/>
      <c r="H37" s="609"/>
      <c r="I37" s="159"/>
      <c r="J37" s="158"/>
      <c r="K37" s="159"/>
      <c r="L37" s="159"/>
      <c r="M37" s="158"/>
      <c r="N37" s="159"/>
      <c r="O37" s="159"/>
      <c r="P37" s="159"/>
      <c r="Q37" s="609"/>
      <c r="R37" s="207">
        <v>1300000</v>
      </c>
      <c r="S37" s="159"/>
      <c r="T37" s="158"/>
      <c r="U37" s="158"/>
      <c r="V37" s="159"/>
      <c r="W37" s="159"/>
      <c r="X37" s="159"/>
      <c r="Y37" s="560"/>
      <c r="Z37" s="173"/>
      <c r="AA37" s="173"/>
      <c r="AB37" s="644"/>
      <c r="AC37" s="643"/>
      <c r="AD37" s="643"/>
      <c r="AE37" s="643"/>
      <c r="AF37" s="644"/>
      <c r="AG37" s="159"/>
      <c r="AH37" s="173"/>
      <c r="AI37" s="159"/>
      <c r="AJ37" s="173"/>
      <c r="AK37" s="159"/>
      <c r="AL37" s="159"/>
      <c r="AM37" s="609"/>
      <c r="AN37" s="173"/>
      <c r="AO37" s="159"/>
      <c r="AP37" s="173"/>
      <c r="AQ37" s="609"/>
      <c r="AR37" s="159"/>
      <c r="AS37" s="162"/>
      <c r="AT37" s="162"/>
      <c r="AU37" s="162"/>
      <c r="AV37" s="159"/>
      <c r="AW37" s="159"/>
      <c r="AX37" s="609"/>
      <c r="AY37" s="609"/>
      <c r="AZ37" s="609"/>
      <c r="BA37" s="162"/>
      <c r="BB37" s="662">
        <v>1000000</v>
      </c>
      <c r="BC37" s="662"/>
      <c r="BD37" s="471"/>
      <c r="BE37" s="597"/>
      <c r="BF37" s="49"/>
      <c r="BG37" s="159"/>
      <c r="BH37" s="636">
        <v>1200000</v>
      </c>
      <c r="BI37" s="158"/>
      <c r="BJ37" s="159"/>
      <c r="BK37" s="159"/>
      <c r="BL37" s="159"/>
      <c r="BM37" s="159"/>
      <c r="BN37" s="159"/>
      <c r="BO37" s="159"/>
      <c r="BP37" s="159"/>
      <c r="BQ37" s="159"/>
      <c r="BR37" s="159"/>
      <c r="BS37" s="11">
        <f t="shared" si="49"/>
        <v>3500000</v>
      </c>
      <c r="BT37" s="11">
        <f>Summary!C39</f>
        <v>3500000</v>
      </c>
      <c r="BU37" s="109">
        <f t="shared" si="50"/>
        <v>0</v>
      </c>
      <c r="BV37" s="485" t="s">
        <v>275</v>
      </c>
      <c r="BW37" s="485" t="s">
        <v>381</v>
      </c>
      <c r="BX37" s="497">
        <v>1.1599999999999999</v>
      </c>
    </row>
    <row r="38" spans="1:76" ht="15.6" thickBot="1" x14ac:dyDescent="0.35">
      <c r="A38" s="80" t="s">
        <v>64</v>
      </c>
      <c r="B38" s="105">
        <f t="shared" si="45"/>
        <v>4250000</v>
      </c>
      <c r="C38" s="555">
        <f t="shared" si="46"/>
        <v>5000000</v>
      </c>
      <c r="D38" s="516">
        <f t="shared" si="47"/>
        <v>5000000</v>
      </c>
      <c r="E38" s="138">
        <f t="shared" si="48"/>
        <v>750000</v>
      </c>
      <c r="F38" s="93" t="s">
        <v>64</v>
      </c>
      <c r="G38" s="159"/>
      <c r="H38" s="609"/>
      <c r="I38" s="159"/>
      <c r="J38" s="158"/>
      <c r="K38" s="159"/>
      <c r="L38" s="159"/>
      <c r="M38" s="158"/>
      <c r="N38" s="159"/>
      <c r="O38" s="159"/>
      <c r="P38" s="159"/>
      <c r="Q38" s="609"/>
      <c r="R38" s="158"/>
      <c r="S38" s="196"/>
      <c r="T38" s="564"/>
      <c r="U38" s="564"/>
      <c r="V38" s="159"/>
      <c r="W38" s="159"/>
      <c r="X38" s="159"/>
      <c r="Y38" s="560"/>
      <c r="Z38" s="173"/>
      <c r="AA38" s="173"/>
      <c r="AB38" s="644"/>
      <c r="AC38" s="643"/>
      <c r="AD38" s="656"/>
      <c r="AE38" s="656"/>
      <c r="AF38" s="603"/>
      <c r="AG38" s="159"/>
      <c r="AH38" s="173"/>
      <c r="AI38" s="159"/>
      <c r="AJ38" s="173"/>
      <c r="AK38" s="159"/>
      <c r="AL38" s="159"/>
      <c r="AM38" s="609"/>
      <c r="AN38" s="670">
        <v>800000</v>
      </c>
      <c r="AO38" s="173"/>
      <c r="AP38" s="173"/>
      <c r="AQ38" s="206"/>
      <c r="AR38" s="159"/>
      <c r="AS38" s="345">
        <v>1000000</v>
      </c>
      <c r="AT38" s="162"/>
      <c r="AU38" s="162"/>
      <c r="AV38" s="159"/>
      <c r="AW38" s="159"/>
      <c r="AX38" s="609">
        <v>500000</v>
      </c>
      <c r="AY38" s="609"/>
      <c r="AZ38" s="609"/>
      <c r="BA38" s="162"/>
      <c r="BB38" s="598">
        <v>650000</v>
      </c>
      <c r="BC38" s="662">
        <v>800000</v>
      </c>
      <c r="BD38" s="161"/>
      <c r="BE38" s="599"/>
      <c r="BF38" s="49">
        <v>500000</v>
      </c>
      <c r="BG38" s="159"/>
      <c r="BH38" s="636"/>
      <c r="BI38" s="158"/>
      <c r="BJ38" s="159"/>
      <c r="BK38" s="159"/>
      <c r="BL38" s="159"/>
      <c r="BM38" s="159"/>
      <c r="BN38" s="159"/>
      <c r="BO38" s="159"/>
      <c r="BP38" s="159"/>
      <c r="BQ38" s="159"/>
      <c r="BR38" s="159"/>
      <c r="BS38" s="11">
        <f t="shared" si="49"/>
        <v>4250000</v>
      </c>
      <c r="BT38" s="11">
        <f>Summary!C40</f>
        <v>5000000</v>
      </c>
      <c r="BU38" s="109">
        <f t="shared" si="50"/>
        <v>750000</v>
      </c>
      <c r="BV38" s="485" t="s">
        <v>271</v>
      </c>
      <c r="BW38" s="485" t="s">
        <v>382</v>
      </c>
      <c r="BX38" s="497">
        <v>1.1299999999999999</v>
      </c>
    </row>
    <row r="39" spans="1:76" ht="15.6" thickBot="1" x14ac:dyDescent="0.35">
      <c r="A39" s="80" t="s">
        <v>65</v>
      </c>
      <c r="B39" s="105">
        <f t="shared" si="45"/>
        <v>4750000</v>
      </c>
      <c r="C39" s="555">
        <f t="shared" si="46"/>
        <v>5000000</v>
      </c>
      <c r="D39" s="516">
        <f t="shared" si="47"/>
        <v>5000000</v>
      </c>
      <c r="E39" s="138">
        <f t="shared" si="48"/>
        <v>250000</v>
      </c>
      <c r="F39" s="93" t="s">
        <v>65</v>
      </c>
      <c r="G39" s="159"/>
      <c r="H39" s="609"/>
      <c r="I39" s="159"/>
      <c r="J39" s="158"/>
      <c r="K39" s="159"/>
      <c r="L39" s="159">
        <v>350000</v>
      </c>
      <c r="M39" s="158"/>
      <c r="N39" s="159"/>
      <c r="O39" s="159"/>
      <c r="P39" s="159"/>
      <c r="Q39" s="609"/>
      <c r="R39" s="158"/>
      <c r="S39" s="159"/>
      <c r="T39" s="566"/>
      <c r="U39" s="566"/>
      <c r="V39" s="159"/>
      <c r="W39" s="159"/>
      <c r="X39" s="159"/>
      <c r="Y39" s="560">
        <v>400000</v>
      </c>
      <c r="Z39" s="173"/>
      <c r="AA39" s="173"/>
      <c r="AB39" s="644"/>
      <c r="AC39" s="643"/>
      <c r="AD39" s="644">
        <v>500000</v>
      </c>
      <c r="AE39" s="644">
        <v>300000</v>
      </c>
      <c r="AF39" s="644"/>
      <c r="AG39" s="159"/>
      <c r="AH39" s="159"/>
      <c r="AI39" s="159"/>
      <c r="AJ39" s="159">
        <v>350000</v>
      </c>
      <c r="AK39" s="159"/>
      <c r="AL39" s="159"/>
      <c r="AM39" s="609"/>
      <c r="AN39" s="173"/>
      <c r="AO39" s="159"/>
      <c r="AP39" s="173"/>
      <c r="AQ39" s="206"/>
      <c r="AR39" s="159"/>
      <c r="AS39" s="162"/>
      <c r="AT39" s="162"/>
      <c r="AU39" s="162"/>
      <c r="AV39" s="159"/>
      <c r="AW39" s="159"/>
      <c r="AX39" s="609"/>
      <c r="AY39" s="609">
        <v>250000</v>
      </c>
      <c r="AZ39" s="609">
        <v>350000</v>
      </c>
      <c r="BA39" s="162"/>
      <c r="BB39" s="49">
        <v>450000</v>
      </c>
      <c r="BC39" s="49">
        <v>400000</v>
      </c>
      <c r="BD39" s="161"/>
      <c r="BE39" s="599"/>
      <c r="BF39" s="347">
        <v>400000</v>
      </c>
      <c r="BG39" s="159">
        <v>300000</v>
      </c>
      <c r="BH39" s="636">
        <v>700000</v>
      </c>
      <c r="BI39" s="158"/>
      <c r="BJ39" s="159"/>
      <c r="BK39" s="159"/>
      <c r="BL39" s="159"/>
      <c r="BM39" s="206"/>
      <c r="BN39" s="159"/>
      <c r="BO39" s="159"/>
      <c r="BP39" s="159"/>
      <c r="BQ39" s="159"/>
      <c r="BR39" s="159"/>
      <c r="BS39" s="11">
        <f t="shared" si="49"/>
        <v>4750000</v>
      </c>
      <c r="BT39" s="11">
        <f>Summary!C41</f>
        <v>5000000</v>
      </c>
      <c r="BU39" s="109">
        <f t="shared" si="50"/>
        <v>250000</v>
      </c>
      <c r="BV39" s="485" t="s">
        <v>200</v>
      </c>
      <c r="BW39" s="485" t="s">
        <v>383</v>
      </c>
      <c r="BX39" s="497">
        <v>1.1599999999999999</v>
      </c>
    </row>
    <row r="40" spans="1:76" ht="16.8" thickBot="1" x14ac:dyDescent="0.5">
      <c r="A40" s="80" t="s">
        <v>66</v>
      </c>
      <c r="B40" s="105">
        <f t="shared" si="45"/>
        <v>7500000</v>
      </c>
      <c r="C40" s="555">
        <f t="shared" si="46"/>
        <v>8000000</v>
      </c>
      <c r="D40" s="516">
        <f t="shared" si="47"/>
        <v>8000000</v>
      </c>
      <c r="E40" s="138">
        <f t="shared" si="48"/>
        <v>500000</v>
      </c>
      <c r="F40" s="93" t="s">
        <v>66</v>
      </c>
      <c r="G40" s="341"/>
      <c r="H40" s="613"/>
      <c r="I40" s="64"/>
      <c r="J40" s="464"/>
      <c r="K40" s="570"/>
      <c r="L40" s="64">
        <v>400000</v>
      </c>
      <c r="M40" s="464"/>
      <c r="N40" s="159"/>
      <c r="O40" s="64"/>
      <c r="P40" s="64"/>
      <c r="Q40" s="613">
        <v>134000</v>
      </c>
      <c r="R40" s="158">
        <v>466000</v>
      </c>
      <c r="S40" s="64"/>
      <c r="T40" s="565"/>
      <c r="U40" s="564">
        <v>600000</v>
      </c>
      <c r="V40" s="64"/>
      <c r="W40" s="159"/>
      <c r="X40" s="159"/>
      <c r="Y40" s="560"/>
      <c r="Z40" s="173"/>
      <c r="AA40" s="173"/>
      <c r="AB40" s="644"/>
      <c r="AC40" s="643"/>
      <c r="AD40" s="643"/>
      <c r="AE40" s="643"/>
      <c r="AF40" s="644">
        <v>400000</v>
      </c>
      <c r="AG40" s="159"/>
      <c r="AH40" s="173">
        <v>500000</v>
      </c>
      <c r="AI40" s="159"/>
      <c r="AJ40" s="173">
        <v>500000</v>
      </c>
      <c r="AK40" s="159"/>
      <c r="AL40" s="159"/>
      <c r="AM40" s="609"/>
      <c r="AN40" s="173"/>
      <c r="AO40" s="159"/>
      <c r="AP40" s="173"/>
      <c r="AQ40" s="206"/>
      <c r="AR40" s="159"/>
      <c r="AS40" s="162"/>
      <c r="AT40" s="567"/>
      <c r="AU40" s="567"/>
      <c r="AV40" s="159"/>
      <c r="AW40" s="159"/>
      <c r="AX40" s="609"/>
      <c r="AY40" s="609">
        <v>400000</v>
      </c>
      <c r="AZ40" s="609">
        <v>500000</v>
      </c>
      <c r="BA40" s="565"/>
      <c r="BB40" s="161">
        <v>700000</v>
      </c>
      <c r="BC40" s="49">
        <v>500000</v>
      </c>
      <c r="BD40" s="25"/>
      <c r="BE40" s="607">
        <v>600000</v>
      </c>
      <c r="BF40" s="656">
        <v>1000000</v>
      </c>
      <c r="BG40" s="159"/>
      <c r="BH40" s="636">
        <v>400000</v>
      </c>
      <c r="BI40" s="158"/>
      <c r="BJ40" s="158"/>
      <c r="BK40" s="158"/>
      <c r="BL40" s="159"/>
      <c r="BM40" s="159">
        <v>400000</v>
      </c>
      <c r="BN40" s="159"/>
      <c r="BO40" s="159"/>
      <c r="BP40" s="159"/>
      <c r="BQ40" s="159"/>
      <c r="BR40" s="159"/>
      <c r="BS40" s="11">
        <f t="shared" si="49"/>
        <v>7500000</v>
      </c>
      <c r="BT40" s="11">
        <f>Summary!C42</f>
        <v>8000000</v>
      </c>
      <c r="BU40" s="109">
        <f t="shared" si="50"/>
        <v>500000</v>
      </c>
      <c r="BV40" s="485" t="s">
        <v>201</v>
      </c>
      <c r="BW40" s="485" t="s">
        <v>369</v>
      </c>
      <c r="BX40" s="497">
        <v>1.1299999999999999</v>
      </c>
    </row>
    <row r="41" spans="1:76" ht="15.6" thickBot="1" x14ac:dyDescent="0.35">
      <c r="A41" s="80" t="s">
        <v>312</v>
      </c>
      <c r="B41" s="105">
        <f t="shared" si="45"/>
        <v>0</v>
      </c>
      <c r="C41" s="555">
        <f t="shared" si="46"/>
        <v>0</v>
      </c>
      <c r="D41" s="516">
        <f t="shared" si="47"/>
        <v>0</v>
      </c>
      <c r="E41" s="138">
        <f t="shared" si="48"/>
        <v>0</v>
      </c>
      <c r="F41" s="93" t="str">
        <f>A41</f>
        <v>DIN News</v>
      </c>
      <c r="G41" s="162"/>
      <c r="H41" s="609"/>
      <c r="I41" s="159"/>
      <c r="J41" s="158"/>
      <c r="K41" s="159"/>
      <c r="L41" s="159"/>
      <c r="M41" s="158"/>
      <c r="N41" s="159"/>
      <c r="O41" s="159"/>
      <c r="P41" s="159"/>
      <c r="Q41" s="609"/>
      <c r="R41" s="158"/>
      <c r="S41" s="159"/>
      <c r="T41" s="158"/>
      <c r="U41" s="158"/>
      <c r="V41" s="159"/>
      <c r="W41" s="159"/>
      <c r="X41" s="159"/>
      <c r="Y41" s="643"/>
      <c r="Z41" s="609"/>
      <c r="AA41" s="159"/>
      <c r="AB41" s="644"/>
      <c r="AC41" s="643"/>
      <c r="AD41" s="643"/>
      <c r="AE41" s="643"/>
      <c r="AF41" s="644"/>
      <c r="AG41" s="159"/>
      <c r="AH41" s="159"/>
      <c r="AI41" s="159"/>
      <c r="AJ41" s="159"/>
      <c r="AK41" s="159"/>
      <c r="AL41" s="159"/>
      <c r="AM41" s="609"/>
      <c r="AN41" s="173"/>
      <c r="AO41" s="159"/>
      <c r="AP41" s="173"/>
      <c r="AQ41" s="159"/>
      <c r="AR41" s="159"/>
      <c r="AS41" s="162"/>
      <c r="AT41" s="162"/>
      <c r="AU41" s="162"/>
      <c r="AV41" s="159"/>
      <c r="AW41" s="159"/>
      <c r="AX41" s="609"/>
      <c r="AY41" s="609"/>
      <c r="AZ41" s="609"/>
      <c r="BA41" s="162"/>
      <c r="BB41" s="25"/>
      <c r="BC41" s="25"/>
      <c r="BD41" s="25"/>
      <c r="BE41" s="162"/>
      <c r="BF41" s="1"/>
      <c r="BG41" s="159"/>
      <c r="BH41" s="522"/>
      <c r="BI41" s="158"/>
      <c r="BJ41" s="159"/>
      <c r="BK41" s="159"/>
      <c r="BL41" s="159"/>
      <c r="BM41" s="159"/>
      <c r="BN41" s="159"/>
      <c r="BO41" s="159"/>
      <c r="BP41" s="159"/>
      <c r="BQ41" s="159"/>
      <c r="BR41" s="159"/>
      <c r="BS41" s="11">
        <f t="shared" si="49"/>
        <v>0</v>
      </c>
      <c r="BT41" s="11">
        <f>Summary!C43</f>
        <v>0</v>
      </c>
      <c r="BU41" s="109">
        <f t="shared" si="50"/>
        <v>0</v>
      </c>
      <c r="BV41" s="485" t="s">
        <v>436</v>
      </c>
      <c r="BW41" s="485" t="s">
        <v>384</v>
      </c>
      <c r="BX41" s="497">
        <v>1.1599999999999999</v>
      </c>
    </row>
    <row r="42" spans="1:76" ht="16.8" thickBot="1" x14ac:dyDescent="0.5">
      <c r="A42" s="80" t="s">
        <v>68</v>
      </c>
      <c r="B42" s="105">
        <f t="shared" si="45"/>
        <v>10050000</v>
      </c>
      <c r="C42" s="555">
        <f t="shared" si="46"/>
        <v>10000000</v>
      </c>
      <c r="D42" s="516">
        <f t="shared" si="47"/>
        <v>10000000</v>
      </c>
      <c r="E42" s="138">
        <f t="shared" si="48"/>
        <v>-50000</v>
      </c>
      <c r="F42" s="93" t="s">
        <v>68</v>
      </c>
      <c r="G42" s="162"/>
      <c r="H42" s="613"/>
      <c r="I42" s="159"/>
      <c r="J42" s="162"/>
      <c r="K42" s="341"/>
      <c r="L42" s="613">
        <v>500000</v>
      </c>
      <c r="M42" s="162"/>
      <c r="N42" s="159"/>
      <c r="O42" s="159"/>
      <c r="P42" s="159"/>
      <c r="Q42" s="609"/>
      <c r="R42" s="158"/>
      <c r="S42" s="159"/>
      <c r="T42" s="565"/>
      <c r="U42" s="564">
        <v>1000000</v>
      </c>
      <c r="V42" s="159"/>
      <c r="W42" s="159"/>
      <c r="X42" s="159"/>
      <c r="Y42" s="560"/>
      <c r="Z42" s="173"/>
      <c r="AA42" s="173"/>
      <c r="AB42" s="644">
        <v>400000</v>
      </c>
      <c r="AC42" s="643"/>
      <c r="AD42" s="643"/>
      <c r="AE42" s="644">
        <v>650000</v>
      </c>
      <c r="AF42" s="644">
        <v>500000</v>
      </c>
      <c r="AG42" s="159"/>
      <c r="AH42" s="173"/>
      <c r="AI42" s="159"/>
      <c r="AJ42" s="173">
        <v>400000</v>
      </c>
      <c r="AK42" s="159"/>
      <c r="AL42" s="159"/>
      <c r="AM42" s="609"/>
      <c r="AN42" s="173"/>
      <c r="AO42" s="159"/>
      <c r="AP42" s="173"/>
      <c r="AQ42" s="563"/>
      <c r="AR42" s="159"/>
      <c r="AS42" s="162">
        <v>300000</v>
      </c>
      <c r="AT42" s="565">
        <v>200000</v>
      </c>
      <c r="AU42" s="565">
        <v>600000</v>
      </c>
      <c r="AV42" s="159"/>
      <c r="AW42" s="159"/>
      <c r="AX42" s="609">
        <v>700000</v>
      </c>
      <c r="AY42" s="609"/>
      <c r="AZ42" s="609">
        <v>700000</v>
      </c>
      <c r="BA42" s="565"/>
      <c r="BB42" s="49">
        <v>800000</v>
      </c>
      <c r="BC42" s="662">
        <v>700000</v>
      </c>
      <c r="BD42" s="25"/>
      <c r="BE42" s="607">
        <v>800000</v>
      </c>
      <c r="BF42" s="6">
        <v>800000</v>
      </c>
      <c r="BG42" s="159"/>
      <c r="BH42" s="636">
        <v>1000000</v>
      </c>
      <c r="BI42" s="158"/>
      <c r="BJ42" s="159"/>
      <c r="BK42" s="159"/>
      <c r="BL42" s="159"/>
      <c r="BM42" s="159"/>
      <c r="BN42" s="159"/>
      <c r="BO42" s="159"/>
      <c r="BP42" s="159"/>
      <c r="BQ42" s="159"/>
      <c r="BR42" s="159"/>
      <c r="BS42" s="11">
        <f t="shared" si="49"/>
        <v>10050000</v>
      </c>
      <c r="BT42" s="11">
        <f>Summary!C44</f>
        <v>10000000</v>
      </c>
      <c r="BU42" s="109">
        <f t="shared" si="50"/>
        <v>-50000</v>
      </c>
      <c r="BV42" s="485" t="s">
        <v>285</v>
      </c>
      <c r="BW42" s="485" t="s">
        <v>375</v>
      </c>
      <c r="BX42" s="497">
        <v>1.1299999999999999</v>
      </c>
    </row>
    <row r="43" spans="1:76" ht="16.8" thickBot="1" x14ac:dyDescent="0.5">
      <c r="A43" s="80" t="s">
        <v>69</v>
      </c>
      <c r="B43" s="105">
        <f t="shared" si="45"/>
        <v>7200000</v>
      </c>
      <c r="C43" s="555">
        <f t="shared" si="46"/>
        <v>7500000</v>
      </c>
      <c r="D43" s="516">
        <f t="shared" si="47"/>
        <v>7500000</v>
      </c>
      <c r="E43" s="138">
        <f t="shared" si="48"/>
        <v>300000</v>
      </c>
      <c r="F43" s="93" t="s">
        <v>69</v>
      </c>
      <c r="G43" s="159"/>
      <c r="H43" s="613"/>
      <c r="I43" s="159"/>
      <c r="J43" s="158"/>
      <c r="K43" s="159"/>
      <c r="L43" s="613"/>
      <c r="M43" s="158"/>
      <c r="N43" s="159"/>
      <c r="O43" s="159"/>
      <c r="P43" s="159"/>
      <c r="Q43" s="609"/>
      <c r="R43" s="207">
        <v>2100000</v>
      </c>
      <c r="S43" s="159"/>
      <c r="T43" s="158"/>
      <c r="U43" s="158"/>
      <c r="V43" s="159"/>
      <c r="W43" s="159"/>
      <c r="X43" s="159"/>
      <c r="Y43" s="560"/>
      <c r="Z43" s="173"/>
      <c r="AA43" s="173"/>
      <c r="AB43" s="644"/>
      <c r="AC43" s="643"/>
      <c r="AD43" s="644"/>
      <c r="AE43" s="643"/>
      <c r="AF43" s="643"/>
      <c r="AG43" s="159"/>
      <c r="AH43" s="173"/>
      <c r="AI43" s="159"/>
      <c r="AJ43" s="173"/>
      <c r="AK43" s="159"/>
      <c r="AL43" s="159"/>
      <c r="AM43" s="609"/>
      <c r="AN43" s="173"/>
      <c r="AO43" s="159"/>
      <c r="AP43" s="173"/>
      <c r="AQ43" s="206"/>
      <c r="AR43" s="159"/>
      <c r="AS43" s="162">
        <v>600000</v>
      </c>
      <c r="AT43" s="565"/>
      <c r="AU43" s="565"/>
      <c r="AV43" s="159"/>
      <c r="AW43" s="159"/>
      <c r="AX43" s="135"/>
      <c r="AY43" s="135">
        <v>400000</v>
      </c>
      <c r="AZ43" s="135"/>
      <c r="BA43" s="162"/>
      <c r="BB43" s="662">
        <v>1800000</v>
      </c>
      <c r="BC43" s="49">
        <v>600000</v>
      </c>
      <c r="BD43" s="471"/>
      <c r="BE43" s="599"/>
      <c r="BF43" s="1"/>
      <c r="BG43" s="159"/>
      <c r="BH43" s="636">
        <v>1700000</v>
      </c>
      <c r="BI43" s="158"/>
      <c r="BJ43" s="158"/>
      <c r="BK43" s="158"/>
      <c r="BL43" s="159"/>
      <c r="BM43" s="159"/>
      <c r="BN43" s="159"/>
      <c r="BO43" s="159"/>
      <c r="BP43" s="159"/>
      <c r="BQ43" s="159"/>
      <c r="BR43" s="159"/>
      <c r="BS43" s="11">
        <f t="shared" si="49"/>
        <v>7200000</v>
      </c>
      <c r="BT43" s="11">
        <f>Summary!C45</f>
        <v>7500000</v>
      </c>
      <c r="BU43" s="109">
        <f t="shared" si="50"/>
        <v>300000</v>
      </c>
      <c r="BV43" s="485" t="s">
        <v>270</v>
      </c>
      <c r="BW43" s="485" t="s">
        <v>368</v>
      </c>
      <c r="BX43" s="497">
        <v>1.1299999999999999</v>
      </c>
    </row>
    <row r="44" spans="1:76" ht="16.8" thickBot="1" x14ac:dyDescent="0.5">
      <c r="A44" s="80" t="s">
        <v>71</v>
      </c>
      <c r="B44" s="105">
        <f t="shared" si="45"/>
        <v>9900000</v>
      </c>
      <c r="C44" s="555">
        <f t="shared" si="46"/>
        <v>11000000</v>
      </c>
      <c r="D44" s="516">
        <f t="shared" si="47"/>
        <v>11000000</v>
      </c>
      <c r="E44" s="138">
        <f t="shared" si="48"/>
        <v>1100000</v>
      </c>
      <c r="F44" s="93" t="s">
        <v>71</v>
      </c>
      <c r="G44" s="345"/>
      <c r="H44" s="609"/>
      <c r="I44" s="159"/>
      <c r="J44" s="162"/>
      <c r="K44" s="341"/>
      <c r="L44" s="206">
        <v>700000</v>
      </c>
      <c r="M44" s="162"/>
      <c r="N44" s="159"/>
      <c r="O44" s="159"/>
      <c r="P44" s="159"/>
      <c r="Q44" s="609">
        <v>179000</v>
      </c>
      <c r="R44" s="611">
        <v>621000</v>
      </c>
      <c r="S44" s="572"/>
      <c r="T44" s="565">
        <v>295000</v>
      </c>
      <c r="U44" s="611">
        <v>505000</v>
      </c>
      <c r="V44" s="159"/>
      <c r="W44" s="159"/>
      <c r="X44" s="159"/>
      <c r="Y44" s="559">
        <v>500000</v>
      </c>
      <c r="Z44" s="559"/>
      <c r="AA44" s="559"/>
      <c r="AB44" s="644">
        <v>500000</v>
      </c>
      <c r="AC44" s="643"/>
      <c r="AD44" s="644">
        <v>400000</v>
      </c>
      <c r="AE44" s="656"/>
      <c r="AF44" s="656"/>
      <c r="AG44" s="159"/>
      <c r="AH44" s="159">
        <v>500000</v>
      </c>
      <c r="AI44" s="159"/>
      <c r="AJ44" s="159"/>
      <c r="AK44" s="159"/>
      <c r="AL44" s="159"/>
      <c r="AM44" s="609"/>
      <c r="AN44" s="173"/>
      <c r="AO44" s="159"/>
      <c r="AP44" s="173"/>
      <c r="AQ44" s="206"/>
      <c r="AR44" s="159"/>
      <c r="AS44" s="162"/>
      <c r="AT44" s="565">
        <v>300000</v>
      </c>
      <c r="AU44" s="565">
        <v>500000</v>
      </c>
      <c r="AV44" s="159"/>
      <c r="AW44" s="159"/>
      <c r="AX44" s="609">
        <v>500000</v>
      </c>
      <c r="AY44" s="609"/>
      <c r="AZ44" s="609">
        <v>300000</v>
      </c>
      <c r="BA44" s="162"/>
      <c r="BB44" s="600">
        <v>800000</v>
      </c>
      <c r="BC44" s="49">
        <v>700000</v>
      </c>
      <c r="BD44" s="161"/>
      <c r="BE44" s="162"/>
      <c r="BF44" s="656">
        <v>800000</v>
      </c>
      <c r="BG44" s="609">
        <v>500000</v>
      </c>
      <c r="BH44" s="636">
        <v>600000</v>
      </c>
      <c r="BI44" s="158"/>
      <c r="BJ44" s="159"/>
      <c r="BK44" s="159"/>
      <c r="BL44" s="159"/>
      <c r="BM44" s="206">
        <v>700000</v>
      </c>
      <c r="BN44" s="159"/>
      <c r="BO44" s="159"/>
      <c r="BP44" s="159"/>
      <c r="BQ44" s="159"/>
      <c r="BR44" s="159"/>
      <c r="BS44" s="11">
        <f t="shared" si="49"/>
        <v>9900000</v>
      </c>
      <c r="BT44" s="11">
        <f>Summary!C46</f>
        <v>11000000</v>
      </c>
      <c r="BU44" s="109">
        <f t="shared" si="50"/>
        <v>1100000</v>
      </c>
      <c r="BV44" s="485" t="s">
        <v>199</v>
      </c>
      <c r="BW44" s="485" t="s">
        <v>385</v>
      </c>
      <c r="BX44" s="497">
        <v>1.1299999999999999</v>
      </c>
    </row>
    <row r="45" spans="1:76" ht="16.2" thickBot="1" x14ac:dyDescent="0.45">
      <c r="A45" s="80" t="s">
        <v>37</v>
      </c>
      <c r="B45" s="105">
        <f t="shared" si="45"/>
        <v>2600000</v>
      </c>
      <c r="C45" s="555">
        <f t="shared" si="46"/>
        <v>3000000</v>
      </c>
      <c r="D45" s="516">
        <f t="shared" si="47"/>
        <v>3000000</v>
      </c>
      <c r="E45" s="138">
        <f t="shared" si="48"/>
        <v>400000</v>
      </c>
      <c r="F45" s="80" t="s">
        <v>37</v>
      </c>
      <c r="G45" s="159"/>
      <c r="H45" s="609"/>
      <c r="I45" s="159"/>
      <c r="J45" s="158"/>
      <c r="K45" s="159"/>
      <c r="L45" s="159"/>
      <c r="M45" s="158"/>
      <c r="N45" s="159"/>
      <c r="O45" s="159"/>
      <c r="P45" s="159"/>
      <c r="Q45" s="609"/>
      <c r="R45" s="158"/>
      <c r="S45" s="159"/>
      <c r="T45" s="465"/>
      <c r="U45" s="666">
        <v>500000</v>
      </c>
      <c r="V45" s="159"/>
      <c r="W45" s="159"/>
      <c r="X45" s="159"/>
      <c r="Y45" s="660"/>
      <c r="Z45" s="609"/>
      <c r="AA45" s="159"/>
      <c r="AB45" s="644"/>
      <c r="AC45" s="643"/>
      <c r="AD45" s="643"/>
      <c r="AE45" s="665">
        <v>200000</v>
      </c>
      <c r="AF45" s="665">
        <v>200000</v>
      </c>
      <c r="AG45" s="159"/>
      <c r="AH45" s="159"/>
      <c r="AI45" s="159"/>
      <c r="AJ45" s="159"/>
      <c r="AK45" s="159"/>
      <c r="AL45" s="159"/>
      <c r="AM45" s="206"/>
      <c r="AN45" s="173"/>
      <c r="AO45" s="159"/>
      <c r="AP45" s="159"/>
      <c r="AQ45" s="159"/>
      <c r="AR45" s="159"/>
      <c r="AS45" s="162"/>
      <c r="AT45" s="162"/>
      <c r="AU45" s="162">
        <v>400000</v>
      </c>
      <c r="AV45" s="159"/>
      <c r="AW45" s="159"/>
      <c r="AX45" s="609"/>
      <c r="AY45" s="609"/>
      <c r="AZ45" s="6"/>
      <c r="BA45" s="162"/>
      <c r="BB45" s="26">
        <v>500000</v>
      </c>
      <c r="BC45" s="161"/>
      <c r="BD45" s="161"/>
      <c r="BE45" s="599"/>
      <c r="BF45" s="602"/>
      <c r="BG45" s="159"/>
      <c r="BH45" s="636">
        <v>800000</v>
      </c>
      <c r="BI45" s="158"/>
      <c r="BJ45" s="159"/>
      <c r="BK45" s="159"/>
      <c r="BL45" s="159"/>
      <c r="BM45" s="159"/>
      <c r="BN45" s="159"/>
      <c r="BO45" s="159"/>
      <c r="BP45" s="159"/>
      <c r="BQ45" s="159"/>
      <c r="BR45" s="159"/>
      <c r="BS45" s="11">
        <f t="shared" si="49"/>
        <v>2600000</v>
      </c>
      <c r="BT45" s="11">
        <f>Summary!C47</f>
        <v>3000000</v>
      </c>
      <c r="BU45" s="109">
        <f t="shared" si="50"/>
        <v>400000</v>
      </c>
      <c r="BV45" s="485" t="s">
        <v>274</v>
      </c>
      <c r="BW45" s="485" t="s">
        <v>364</v>
      </c>
      <c r="BX45" s="497">
        <v>1.1599999999999999</v>
      </c>
    </row>
    <row r="46" spans="1:76" ht="16.8" thickBot="1" x14ac:dyDescent="0.5">
      <c r="A46" s="80" t="s">
        <v>74</v>
      </c>
      <c r="B46" s="105">
        <f t="shared" si="45"/>
        <v>9872000</v>
      </c>
      <c r="C46" s="555">
        <f t="shared" si="46"/>
        <v>11000000</v>
      </c>
      <c r="D46" s="516">
        <f t="shared" si="47"/>
        <v>11000000</v>
      </c>
      <c r="E46" s="138">
        <f t="shared" si="48"/>
        <v>1128000</v>
      </c>
      <c r="F46" s="93" t="s">
        <v>74</v>
      </c>
      <c r="G46" s="162"/>
      <c r="H46" s="613"/>
      <c r="J46" s="345"/>
      <c r="K46" s="341"/>
      <c r="L46" s="669">
        <v>350000</v>
      </c>
      <c r="M46" s="162"/>
      <c r="N46" s="159"/>
      <c r="O46" s="159"/>
      <c r="P46" s="159"/>
      <c r="Q46" s="609">
        <v>112000</v>
      </c>
      <c r="R46" s="611">
        <v>388000</v>
      </c>
      <c r="S46" s="159"/>
      <c r="T46" s="565"/>
      <c r="U46" s="207">
        <v>900000</v>
      </c>
      <c r="V46" s="159"/>
      <c r="W46" s="159"/>
      <c r="X46" s="159"/>
      <c r="Y46" s="644">
        <v>300000</v>
      </c>
      <c r="Z46" s="560"/>
      <c r="AA46" s="560"/>
      <c r="AB46" s="698">
        <v>150000</v>
      </c>
      <c r="AC46" s="643"/>
      <c r="AD46" s="698">
        <f>300000-178000</f>
        <v>122000</v>
      </c>
      <c r="AE46" s="644">
        <v>250000</v>
      </c>
      <c r="AF46" s="644">
        <v>400000</v>
      </c>
      <c r="AG46" s="159"/>
      <c r="AH46" s="159">
        <v>300000</v>
      </c>
      <c r="AI46" s="159"/>
      <c r="AJ46" s="159"/>
      <c r="AK46" s="159"/>
      <c r="AL46" s="159"/>
      <c r="AM46" s="609"/>
      <c r="AN46" s="173"/>
      <c r="AO46" s="159"/>
      <c r="AP46" s="159"/>
      <c r="AQ46" s="206"/>
      <c r="AR46" s="159"/>
      <c r="AS46" s="567">
        <v>400000</v>
      </c>
      <c r="AT46" s="565"/>
      <c r="AU46" s="567">
        <v>500000</v>
      </c>
      <c r="AV46" s="159"/>
      <c r="AW46" s="159"/>
      <c r="AX46" s="609">
        <v>400000</v>
      </c>
      <c r="AY46" s="609"/>
      <c r="AZ46" s="158"/>
      <c r="BA46" s="565"/>
      <c r="BB46" s="49">
        <v>700000</v>
      </c>
      <c r="BC46" s="49">
        <v>1000000</v>
      </c>
      <c r="BD46" s="598"/>
      <c r="BE46" s="607">
        <v>800000</v>
      </c>
      <c r="BF46" s="49">
        <v>1400000</v>
      </c>
      <c r="BG46" s="159"/>
      <c r="BH46" s="636">
        <v>1000000</v>
      </c>
      <c r="BI46" s="158"/>
      <c r="BJ46" s="158"/>
      <c r="BK46" s="158"/>
      <c r="BL46" s="159"/>
      <c r="BM46" s="159">
        <v>400000</v>
      </c>
      <c r="BN46" s="159"/>
      <c r="BO46" s="159"/>
      <c r="BP46" s="159"/>
      <c r="BQ46" s="159"/>
      <c r="BR46" s="159"/>
      <c r="BS46" s="11">
        <f t="shared" si="49"/>
        <v>9872000</v>
      </c>
      <c r="BT46" s="11">
        <f>Summary!C48</f>
        <v>11000000</v>
      </c>
      <c r="BU46" s="109">
        <f t="shared" si="50"/>
        <v>1128000</v>
      </c>
      <c r="BV46" s="485" t="s">
        <v>289</v>
      </c>
      <c r="BW46" s="485" t="s">
        <v>386</v>
      </c>
      <c r="BX46" s="497">
        <v>1.1299999999999999</v>
      </c>
    </row>
    <row r="47" spans="1:76" ht="15.6" thickBot="1" x14ac:dyDescent="0.35">
      <c r="A47" s="80" t="s">
        <v>75</v>
      </c>
      <c r="B47" s="105">
        <f t="shared" si="45"/>
        <v>800000</v>
      </c>
      <c r="C47" s="555">
        <f t="shared" si="46"/>
        <v>1000000</v>
      </c>
      <c r="D47" s="516">
        <f t="shared" si="47"/>
        <v>1000000</v>
      </c>
      <c r="E47" s="138">
        <f t="shared" si="48"/>
        <v>200000</v>
      </c>
      <c r="F47" s="93" t="s">
        <v>75</v>
      </c>
      <c r="G47" s="159"/>
      <c r="H47" s="609"/>
      <c r="I47" s="159"/>
      <c r="J47" s="159"/>
      <c r="K47" s="159"/>
      <c r="L47" s="159"/>
      <c r="M47" s="159"/>
      <c r="N47" s="159"/>
      <c r="O47" s="159"/>
      <c r="P47" s="159"/>
      <c r="Q47" s="609"/>
      <c r="R47" s="158"/>
      <c r="S47" s="159"/>
      <c r="T47" s="565"/>
      <c r="U47" s="564"/>
      <c r="V47" s="159"/>
      <c r="W47" s="159"/>
      <c r="X47" s="159"/>
      <c r="Y47" s="658"/>
      <c r="Z47" s="645"/>
      <c r="AA47" s="559"/>
      <c r="AB47" s="699">
        <v>50000</v>
      </c>
      <c r="AC47" s="643"/>
      <c r="AD47" s="698">
        <v>50000</v>
      </c>
      <c r="AE47" s="644"/>
      <c r="AF47" s="643"/>
      <c r="AG47" s="159"/>
      <c r="AH47" s="159"/>
      <c r="AI47" s="159"/>
      <c r="AJ47" s="206">
        <v>200000</v>
      </c>
      <c r="AK47" s="159"/>
      <c r="AL47" s="159"/>
      <c r="AM47" s="609"/>
      <c r="AN47" s="173"/>
      <c r="AO47" s="159"/>
      <c r="AP47" s="159"/>
      <c r="AQ47" s="159"/>
      <c r="AR47" s="159"/>
      <c r="AS47" s="162"/>
      <c r="AT47" s="162"/>
      <c r="AU47" s="162"/>
      <c r="AV47" s="159"/>
      <c r="AW47" s="159"/>
      <c r="AX47" s="609"/>
      <c r="AY47" s="609">
        <v>200000</v>
      </c>
      <c r="AZ47" s="6"/>
      <c r="BA47" s="162"/>
      <c r="BB47" s="25"/>
      <c r="BC47" s="25"/>
      <c r="BD47" s="25"/>
      <c r="BE47" s="667">
        <v>300000</v>
      </c>
      <c r="BF47" s="347"/>
      <c r="BG47" s="159"/>
      <c r="BH47" s="636"/>
      <c r="BI47" s="158"/>
      <c r="BJ47" s="159"/>
      <c r="BK47" s="159"/>
      <c r="BL47" s="159"/>
      <c r="BM47" s="159"/>
      <c r="BN47" s="159"/>
      <c r="BO47" s="159"/>
      <c r="BP47" s="159"/>
      <c r="BQ47" s="159"/>
      <c r="BR47" s="159"/>
      <c r="BS47" s="11">
        <f t="shared" si="49"/>
        <v>800000</v>
      </c>
      <c r="BT47" s="11">
        <f>Summary!C49</f>
        <v>1000000</v>
      </c>
      <c r="BU47" s="109">
        <f t="shared" si="50"/>
        <v>200000</v>
      </c>
      <c r="BV47" s="485" t="s">
        <v>260</v>
      </c>
      <c r="BW47" s="485" t="s">
        <v>387</v>
      </c>
      <c r="BX47" s="497">
        <v>1.1599999999999999</v>
      </c>
    </row>
    <row r="48" spans="1:76" ht="15" x14ac:dyDescent="0.3">
      <c r="A48" s="80" t="s">
        <v>428</v>
      </c>
      <c r="B48" s="105">
        <f t="shared" si="45"/>
        <v>200000</v>
      </c>
      <c r="C48" s="555">
        <f t="shared" si="46"/>
        <v>200000</v>
      </c>
      <c r="D48" s="516">
        <f t="shared" si="47"/>
        <v>200000</v>
      </c>
      <c r="E48" s="138">
        <f t="shared" si="48"/>
        <v>0</v>
      </c>
      <c r="F48" s="93" t="s">
        <v>428</v>
      </c>
      <c r="G48" s="159"/>
      <c r="H48" s="609"/>
      <c r="I48" s="159"/>
      <c r="J48" s="206"/>
      <c r="K48" s="159"/>
      <c r="L48" s="159"/>
      <c r="M48" s="206"/>
      <c r="N48" s="159"/>
      <c r="O48" s="159"/>
      <c r="P48" s="159"/>
      <c r="Q48" s="609"/>
      <c r="R48" s="207"/>
      <c r="S48" s="159"/>
      <c r="T48" s="158"/>
      <c r="U48" s="207"/>
      <c r="V48" s="159"/>
      <c r="W48" s="159"/>
      <c r="X48" s="159"/>
      <c r="Y48" s="644"/>
      <c r="Z48" s="609"/>
      <c r="AA48" s="159"/>
      <c r="AB48" s="644"/>
      <c r="AC48" s="643"/>
      <c r="AD48" s="643"/>
      <c r="AE48" s="643"/>
      <c r="AF48" s="643"/>
      <c r="AG48" s="159"/>
      <c r="AH48" s="159"/>
      <c r="AI48" s="159"/>
      <c r="AJ48" s="159"/>
      <c r="AK48" s="159"/>
      <c r="AL48" s="159"/>
      <c r="AM48" s="609"/>
      <c r="AN48" s="173"/>
      <c r="AO48" s="159"/>
      <c r="AP48" s="159"/>
      <c r="AQ48" s="159"/>
      <c r="AR48" s="159"/>
      <c r="AS48" s="162"/>
      <c r="AT48" s="162"/>
      <c r="AU48" s="162"/>
      <c r="AV48" s="159"/>
      <c r="AW48" s="159"/>
      <c r="AX48" s="609"/>
      <c r="AY48" s="609"/>
      <c r="AZ48" s="6"/>
      <c r="BA48" s="162"/>
      <c r="BB48" s="49"/>
      <c r="BC48" s="49"/>
      <c r="BD48" s="25"/>
      <c r="BE48" s="599"/>
      <c r="BF48" s="347">
        <v>200000</v>
      </c>
      <c r="BG48" s="159"/>
      <c r="BH48" s="522"/>
      <c r="BI48" s="158"/>
      <c r="BJ48" s="159"/>
      <c r="BK48" s="159"/>
      <c r="BL48" s="159"/>
      <c r="BM48" s="206"/>
      <c r="BN48" s="159"/>
      <c r="BO48" s="159"/>
      <c r="BP48" s="159"/>
      <c r="BQ48" s="159"/>
      <c r="BR48" s="159"/>
      <c r="BS48" s="11">
        <f t="shared" si="49"/>
        <v>200000</v>
      </c>
      <c r="BT48" s="11">
        <f>Summary!C50</f>
        <v>200000</v>
      </c>
      <c r="BU48" s="109">
        <f t="shared" si="50"/>
        <v>0</v>
      </c>
      <c r="BV48" s="80" t="s">
        <v>489</v>
      </c>
    </row>
    <row r="49" spans="1:76" s="153" customFormat="1" ht="15" x14ac:dyDescent="0.3">
      <c r="A49" s="80" t="s">
        <v>427</v>
      </c>
      <c r="B49" s="105">
        <f t="shared" si="45"/>
        <v>200000</v>
      </c>
      <c r="C49" s="555">
        <f t="shared" si="46"/>
        <v>500000</v>
      </c>
      <c r="D49" s="516">
        <f t="shared" si="47"/>
        <v>500000</v>
      </c>
      <c r="E49" s="138">
        <f t="shared" si="48"/>
        <v>300000</v>
      </c>
      <c r="F49" s="93" t="s">
        <v>427</v>
      </c>
      <c r="G49" s="159"/>
      <c r="H49" s="159"/>
      <c r="I49" s="159"/>
      <c r="J49" s="159"/>
      <c r="K49" s="159"/>
      <c r="L49" s="159"/>
      <c r="M49" s="206"/>
      <c r="N49" s="159"/>
      <c r="O49" s="159"/>
      <c r="P49" s="159"/>
      <c r="Q49" s="609"/>
      <c r="R49" s="611"/>
      <c r="S49" s="609"/>
      <c r="T49" s="611"/>
      <c r="U49" s="611"/>
      <c r="V49" s="159"/>
      <c r="W49" s="159"/>
      <c r="X49" s="159"/>
      <c r="Y49" s="644"/>
      <c r="Z49" s="609"/>
      <c r="AA49" s="159"/>
      <c r="AB49" s="644"/>
      <c r="AC49" s="643"/>
      <c r="AD49" s="643"/>
      <c r="AE49" s="643"/>
      <c r="AF49" s="644"/>
      <c r="AG49" s="159"/>
      <c r="AH49" s="159"/>
      <c r="AI49" s="159"/>
      <c r="AJ49" s="159"/>
      <c r="AK49" s="159"/>
      <c r="AL49" s="159"/>
      <c r="AM49" s="609"/>
      <c r="AN49" s="173"/>
      <c r="AO49" s="159"/>
      <c r="AP49" s="159"/>
      <c r="AQ49" s="609"/>
      <c r="AR49" s="159"/>
      <c r="AS49" s="162"/>
      <c r="AT49" s="162"/>
      <c r="AU49" s="162"/>
      <c r="AV49" s="159"/>
      <c r="AW49" s="159"/>
      <c r="AX49" s="609"/>
      <c r="AY49" s="609"/>
      <c r="AZ49" s="6"/>
      <c r="BA49" s="162"/>
      <c r="BB49" s="601"/>
      <c r="BC49" s="598"/>
      <c r="BD49" s="25"/>
      <c r="BE49" s="667">
        <v>200000</v>
      </c>
      <c r="BF49" s="6"/>
      <c r="BG49" s="159"/>
      <c r="BH49" s="636"/>
      <c r="BI49" s="158"/>
      <c r="BJ49" s="159"/>
      <c r="BK49" s="159"/>
      <c r="BL49" s="159"/>
      <c r="BM49" s="159"/>
      <c r="BN49" s="159"/>
      <c r="BO49" s="159"/>
      <c r="BP49" s="159"/>
      <c r="BQ49" s="159"/>
      <c r="BR49" s="159"/>
      <c r="BS49" s="11">
        <f t="shared" si="49"/>
        <v>200000</v>
      </c>
      <c r="BT49" s="11">
        <f>Summary!C51</f>
        <v>500000</v>
      </c>
      <c r="BU49" s="109">
        <f t="shared" si="50"/>
        <v>300000</v>
      </c>
      <c r="BV49" s="80" t="s">
        <v>490</v>
      </c>
      <c r="BX49" s="499"/>
    </row>
    <row r="50" spans="1:76" ht="15" x14ac:dyDescent="0.3">
      <c r="A50" s="80" t="s">
        <v>77</v>
      </c>
      <c r="B50" s="105">
        <f t="shared" si="45"/>
        <v>0</v>
      </c>
      <c r="C50" s="555">
        <f t="shared" si="46"/>
        <v>0</v>
      </c>
      <c r="D50" s="516">
        <f t="shared" si="47"/>
        <v>0</v>
      </c>
      <c r="E50" s="138">
        <f t="shared" si="48"/>
        <v>0</v>
      </c>
      <c r="F50" s="93" t="s">
        <v>77</v>
      </c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609"/>
      <c r="R50" s="158"/>
      <c r="S50" s="159"/>
      <c r="T50" s="158"/>
      <c r="U50" s="158"/>
      <c r="V50" s="159"/>
      <c r="W50" s="159"/>
      <c r="X50" s="159"/>
      <c r="Y50" s="643"/>
      <c r="Z50" s="609"/>
      <c r="AA50" s="159"/>
      <c r="AB50" s="643"/>
      <c r="AC50" s="643"/>
      <c r="AD50" s="656"/>
      <c r="AE50" s="656"/>
      <c r="AF50" s="656"/>
      <c r="AG50" s="159"/>
      <c r="AH50" s="159"/>
      <c r="AI50" s="159"/>
      <c r="AJ50" s="159"/>
      <c r="AK50" s="159"/>
      <c r="AL50" s="159"/>
      <c r="AM50" s="609"/>
      <c r="AN50" s="173"/>
      <c r="AO50" s="159"/>
      <c r="AP50" s="159"/>
      <c r="AQ50" s="159"/>
      <c r="AR50" s="159"/>
      <c r="AS50" s="162"/>
      <c r="AT50" s="162"/>
      <c r="AU50" s="162"/>
      <c r="AV50" s="159"/>
      <c r="AW50" s="159"/>
      <c r="AX50" s="609"/>
      <c r="AY50" s="609"/>
      <c r="AZ50" s="6"/>
      <c r="BA50" s="162"/>
      <c r="BB50" s="598"/>
      <c r="BC50" s="25"/>
      <c r="BD50" s="25"/>
      <c r="BE50" s="162"/>
      <c r="BF50" s="1"/>
      <c r="BG50" s="159"/>
      <c r="BH50" s="522"/>
      <c r="BI50" s="158"/>
      <c r="BJ50" s="159"/>
      <c r="BK50" s="159"/>
      <c r="BL50" s="159"/>
      <c r="BM50" s="159"/>
      <c r="BN50" s="159"/>
      <c r="BO50" s="159"/>
      <c r="BP50" s="159"/>
      <c r="BQ50" s="159"/>
      <c r="BR50" s="159"/>
      <c r="BS50" s="11">
        <f t="shared" si="49"/>
        <v>0</v>
      </c>
      <c r="BT50" s="608">
        <f>Summary!C52</f>
        <v>0</v>
      </c>
      <c r="BU50" s="109">
        <f t="shared" si="50"/>
        <v>0</v>
      </c>
      <c r="BV50" s="80" t="s">
        <v>280</v>
      </c>
    </row>
    <row r="51" spans="1:76" s="606" customFormat="1" ht="15.6" thickBot="1" x14ac:dyDescent="0.35">
      <c r="A51" s="614" t="s">
        <v>523</v>
      </c>
      <c r="B51" s="105">
        <f t="shared" ref="B51" si="51">BS51</f>
        <v>200000</v>
      </c>
      <c r="C51" s="555">
        <f t="shared" ref="C51" si="52">D51</f>
        <v>200000</v>
      </c>
      <c r="D51" s="627">
        <f t="shared" si="47"/>
        <v>200000</v>
      </c>
      <c r="E51" s="616">
        <f t="shared" si="48"/>
        <v>0</v>
      </c>
      <c r="F51" s="664" t="str">
        <f>A51</f>
        <v>GTV</v>
      </c>
      <c r="G51" s="609"/>
      <c r="H51" s="609"/>
      <c r="I51" s="609"/>
      <c r="J51" s="609"/>
      <c r="K51" s="609"/>
      <c r="L51" s="609"/>
      <c r="M51" s="609"/>
      <c r="N51" s="609"/>
      <c r="O51" s="609"/>
      <c r="P51" s="609"/>
      <c r="Q51" s="609"/>
      <c r="R51" s="611"/>
      <c r="S51" s="609"/>
      <c r="T51" s="611"/>
      <c r="U51" s="207">
        <v>100000</v>
      </c>
      <c r="V51" s="609"/>
      <c r="W51" s="609"/>
      <c r="X51" s="609"/>
      <c r="Y51" s="643"/>
      <c r="Z51" s="609"/>
      <c r="AA51" s="609"/>
      <c r="AB51" s="643"/>
      <c r="AC51" s="643"/>
      <c r="AD51" s="656"/>
      <c r="AE51" s="656"/>
      <c r="AF51" s="656"/>
      <c r="AG51" s="609"/>
      <c r="AH51" s="609"/>
      <c r="AI51" s="609"/>
      <c r="AJ51" s="609"/>
      <c r="AK51" s="609"/>
      <c r="AL51" s="609"/>
      <c r="AM51" s="609"/>
      <c r="AN51" s="173"/>
      <c r="AO51" s="609"/>
      <c r="AP51" s="609"/>
      <c r="AQ51" s="609"/>
      <c r="AR51" s="609"/>
      <c r="AS51" s="162"/>
      <c r="AT51" s="162"/>
      <c r="AU51" s="162"/>
      <c r="AV51" s="609"/>
      <c r="AW51" s="609"/>
      <c r="AX51" s="609"/>
      <c r="AY51" s="609"/>
      <c r="AZ51" s="605"/>
      <c r="BA51" s="162"/>
      <c r="BB51" s="598"/>
      <c r="BC51" s="25"/>
      <c r="BD51" s="25"/>
      <c r="BE51" s="162"/>
      <c r="BF51" s="607"/>
      <c r="BG51" s="609"/>
      <c r="BH51" s="636">
        <v>100000</v>
      </c>
      <c r="BI51" s="611"/>
      <c r="BJ51" s="609"/>
      <c r="BK51" s="609"/>
      <c r="BL51" s="609"/>
      <c r="BM51" s="609"/>
      <c r="BN51" s="609"/>
      <c r="BO51" s="609"/>
      <c r="BP51" s="609"/>
      <c r="BQ51" s="609"/>
      <c r="BR51" s="609"/>
      <c r="BS51" s="608">
        <f t="shared" ref="BS51" si="53">SUM(G51:BR51)</f>
        <v>200000</v>
      </c>
      <c r="BT51" s="608">
        <f>Summary!C53</f>
        <v>200000</v>
      </c>
      <c r="BU51" s="109">
        <f t="shared" si="50"/>
        <v>0</v>
      </c>
      <c r="BV51" s="574" t="s">
        <v>523</v>
      </c>
      <c r="BX51" s="626"/>
    </row>
    <row r="52" spans="1:76" ht="15.6" thickBot="1" x14ac:dyDescent="0.35">
      <c r="A52" s="80" t="s">
        <v>216</v>
      </c>
      <c r="B52" s="105">
        <f t="shared" si="45"/>
        <v>131000</v>
      </c>
      <c r="C52" s="555">
        <f t="shared" si="46"/>
        <v>100000</v>
      </c>
      <c r="D52" s="516">
        <f t="shared" si="47"/>
        <v>100000</v>
      </c>
      <c r="E52" s="138">
        <f t="shared" si="48"/>
        <v>-31000</v>
      </c>
      <c r="F52" s="80" t="s">
        <v>216</v>
      </c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609"/>
      <c r="R52" s="158"/>
      <c r="S52" s="159"/>
      <c r="T52" s="158"/>
      <c r="U52" s="158"/>
      <c r="V52" s="159"/>
      <c r="W52" s="159"/>
      <c r="X52" s="159"/>
      <c r="Y52" s="643"/>
      <c r="Z52" s="609"/>
      <c r="AA52" s="159"/>
      <c r="AB52" s="643"/>
      <c r="AC52" s="643"/>
      <c r="AD52" s="643"/>
      <c r="AE52" s="643"/>
      <c r="AF52" s="699">
        <f>200000-69000</f>
        <v>131000</v>
      </c>
      <c r="AG52" s="159"/>
      <c r="AH52" s="159"/>
      <c r="AI52" s="159"/>
      <c r="AJ52" s="159"/>
      <c r="AK52" s="159"/>
      <c r="AL52" s="159"/>
      <c r="AM52" s="609"/>
      <c r="AN52" s="173"/>
      <c r="AO52" s="159"/>
      <c r="AP52" s="159"/>
      <c r="AQ52" s="159"/>
      <c r="AR52" s="159"/>
      <c r="AS52" s="162"/>
      <c r="AT52" s="162"/>
      <c r="AU52" s="162"/>
      <c r="AV52" s="159"/>
      <c r="AW52" s="159"/>
      <c r="AX52" s="609"/>
      <c r="AY52" s="609"/>
      <c r="AZ52" s="6"/>
      <c r="BA52" s="162"/>
      <c r="BB52" s="26"/>
      <c r="BC52" s="25"/>
      <c r="BD52" s="25"/>
      <c r="BE52" s="162"/>
      <c r="BF52" s="1"/>
      <c r="BG52" s="159"/>
      <c r="BH52" s="522"/>
      <c r="BI52" s="158"/>
      <c r="BJ52" s="159"/>
      <c r="BK52" s="159"/>
      <c r="BL52" s="159"/>
      <c r="BM52" s="159"/>
      <c r="BN52" s="159"/>
      <c r="BO52" s="159"/>
      <c r="BP52" s="159"/>
      <c r="BQ52" s="159"/>
      <c r="BR52" s="159"/>
      <c r="BS52" s="11">
        <f t="shared" si="49"/>
        <v>131000</v>
      </c>
      <c r="BT52" s="11">
        <f>Summary!C54</f>
        <v>100000</v>
      </c>
      <c r="BU52" s="109">
        <f t="shared" si="50"/>
        <v>-31000</v>
      </c>
      <c r="BV52" s="485" t="s">
        <v>449</v>
      </c>
      <c r="BW52" s="485" t="s">
        <v>388</v>
      </c>
      <c r="BX52" s="497">
        <v>1.1599999999999999</v>
      </c>
    </row>
    <row r="53" spans="1:76" ht="15.6" thickBot="1" x14ac:dyDescent="0.35">
      <c r="A53" s="80" t="s">
        <v>78</v>
      </c>
      <c r="B53" s="105">
        <f t="shared" si="45"/>
        <v>800000</v>
      </c>
      <c r="C53" s="555">
        <f t="shared" si="46"/>
        <v>200000</v>
      </c>
      <c r="D53" s="516">
        <f t="shared" si="47"/>
        <v>200000</v>
      </c>
      <c r="E53" s="138">
        <f t="shared" si="48"/>
        <v>-600000</v>
      </c>
      <c r="F53" s="93" t="s">
        <v>78</v>
      </c>
      <c r="G53" s="159"/>
      <c r="H53" s="159"/>
      <c r="I53" s="159"/>
      <c r="J53" s="159"/>
      <c r="K53" s="159"/>
      <c r="L53" s="159"/>
      <c r="M53" s="159"/>
      <c r="N53" s="159"/>
      <c r="O53" s="159"/>
      <c r="P53" s="159"/>
      <c r="Q53" s="609"/>
      <c r="R53" s="158"/>
      <c r="S53" s="159"/>
      <c r="T53" s="158"/>
      <c r="U53" s="158"/>
      <c r="V53" s="159"/>
      <c r="W53" s="159"/>
      <c r="X53" s="159"/>
      <c r="Y53" s="560"/>
      <c r="Z53" s="173"/>
      <c r="AA53" s="173"/>
      <c r="AB53" s="643"/>
      <c r="AC53" s="643"/>
      <c r="AD53" s="336"/>
      <c r="AE53" s="336"/>
      <c r="AF53" s="336"/>
      <c r="AG53" s="159"/>
      <c r="AH53" s="159"/>
      <c r="AI53" s="159"/>
      <c r="AJ53" s="159"/>
      <c r="AK53" s="159"/>
      <c r="AL53" s="159"/>
      <c r="AM53" s="609"/>
      <c r="AN53" s="173"/>
      <c r="AO53" s="159"/>
      <c r="AP53" s="159"/>
      <c r="AQ53" s="159"/>
      <c r="AR53" s="159"/>
      <c r="AS53" s="162"/>
      <c r="AT53" s="162"/>
      <c r="AU53" s="162"/>
      <c r="AV53" s="159"/>
      <c r="AW53" s="159"/>
      <c r="AX53" s="206">
        <v>200000</v>
      </c>
      <c r="AY53" s="609"/>
      <c r="AZ53" s="6"/>
      <c r="BA53" s="6"/>
      <c r="BB53" s="601"/>
      <c r="BC53" s="25"/>
      <c r="BD53" s="25"/>
      <c r="BE53" s="162"/>
      <c r="BF53" s="1"/>
      <c r="BG53" s="159"/>
      <c r="BH53" s="636">
        <v>300000</v>
      </c>
      <c r="BI53" s="158"/>
      <c r="BJ53" s="159"/>
      <c r="BK53" s="159"/>
      <c r="BL53" s="159"/>
      <c r="BM53" s="206">
        <v>300000</v>
      </c>
      <c r="BN53" s="159"/>
      <c r="BO53" s="159"/>
      <c r="BP53" s="159"/>
      <c r="BQ53" s="159"/>
      <c r="BR53" s="159"/>
      <c r="BS53" s="11">
        <f t="shared" si="49"/>
        <v>800000</v>
      </c>
      <c r="BT53" s="11">
        <f>Summary!C55</f>
        <v>200000</v>
      </c>
      <c r="BU53" s="109">
        <f t="shared" si="50"/>
        <v>-600000</v>
      </c>
      <c r="BV53" s="485" t="s">
        <v>542</v>
      </c>
      <c r="BW53" s="485" t="s">
        <v>389</v>
      </c>
      <c r="BX53" s="497">
        <v>1.1599999999999999</v>
      </c>
    </row>
    <row r="54" spans="1:76" ht="15.6" thickBot="1" x14ac:dyDescent="0.35">
      <c r="A54" s="80" t="s">
        <v>79</v>
      </c>
      <c r="B54" s="425">
        <f t="shared" si="45"/>
        <v>100000</v>
      </c>
      <c r="C54" s="555">
        <f t="shared" si="46"/>
        <v>100000</v>
      </c>
      <c r="D54" s="516">
        <f t="shared" si="47"/>
        <v>100000</v>
      </c>
      <c r="E54" s="138">
        <f t="shared" si="48"/>
        <v>0</v>
      </c>
      <c r="F54" s="93" t="s">
        <v>79</v>
      </c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609"/>
      <c r="R54" s="158"/>
      <c r="S54" s="159"/>
      <c r="T54" s="158"/>
      <c r="U54" s="158"/>
      <c r="V54" s="159"/>
      <c r="W54" s="159"/>
      <c r="X54" s="159"/>
      <c r="Y54" s="643"/>
      <c r="Z54" s="609"/>
      <c r="AA54" s="159"/>
      <c r="AB54" s="643"/>
      <c r="AC54" s="643"/>
      <c r="AD54" s="643"/>
      <c r="AE54" s="644">
        <v>100000</v>
      </c>
      <c r="AF54" s="643"/>
      <c r="AG54" s="159"/>
      <c r="AH54" s="159"/>
      <c r="AI54" s="159"/>
      <c r="AJ54" s="159"/>
      <c r="AK54" s="159"/>
      <c r="AL54" s="159"/>
      <c r="AM54" s="609"/>
      <c r="AN54" s="173"/>
      <c r="AO54" s="159"/>
      <c r="AP54" s="159"/>
      <c r="AQ54" s="159"/>
      <c r="AR54" s="159"/>
      <c r="AS54" s="162"/>
      <c r="AT54" s="162"/>
      <c r="AU54" s="162"/>
      <c r="AV54" s="159"/>
      <c r="AW54" s="159"/>
      <c r="AX54" s="609"/>
      <c r="AY54" s="609"/>
      <c r="AZ54" s="6"/>
      <c r="BA54" s="162"/>
      <c r="BB54" s="598"/>
      <c r="BC54" s="25"/>
      <c r="BD54" s="25"/>
      <c r="BE54" s="599"/>
      <c r="BF54" s="1"/>
      <c r="BG54" s="159"/>
      <c r="BH54" s="522"/>
      <c r="BI54" s="158"/>
      <c r="BJ54" s="159"/>
      <c r="BK54" s="159"/>
      <c r="BL54" s="159"/>
      <c r="BM54" s="159"/>
      <c r="BN54" s="159"/>
      <c r="BO54" s="159"/>
      <c r="BP54" s="159"/>
      <c r="BQ54" s="159"/>
      <c r="BR54" s="159"/>
      <c r="BS54" s="11">
        <f t="shared" si="49"/>
        <v>100000</v>
      </c>
      <c r="BT54" s="11">
        <f>Summary!C56</f>
        <v>100000</v>
      </c>
      <c r="BU54" s="114">
        <f t="shared" si="50"/>
        <v>0</v>
      </c>
      <c r="BV54" s="485" t="s">
        <v>438</v>
      </c>
      <c r="BW54" s="485" t="s">
        <v>391</v>
      </c>
      <c r="BX54" s="497">
        <v>1.1299999999999999</v>
      </c>
    </row>
    <row r="55" spans="1:76" s="153" customFormat="1" ht="16.2" thickBot="1" x14ac:dyDescent="0.45">
      <c r="A55" s="80" t="s">
        <v>309</v>
      </c>
      <c r="B55" s="425">
        <f t="shared" si="45"/>
        <v>0</v>
      </c>
      <c r="C55" s="555">
        <f t="shared" si="46"/>
        <v>0</v>
      </c>
      <c r="D55" s="516">
        <f t="shared" si="47"/>
        <v>0</v>
      </c>
      <c r="E55" s="138">
        <f t="shared" si="48"/>
        <v>0</v>
      </c>
      <c r="F55" s="93" t="str">
        <f>A55</f>
        <v>7 News</v>
      </c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609"/>
      <c r="R55" s="158"/>
      <c r="S55" s="159"/>
      <c r="T55" s="158"/>
      <c r="U55" s="207"/>
      <c r="V55" s="159"/>
      <c r="W55" s="159"/>
      <c r="X55" s="159"/>
      <c r="Y55" s="643"/>
      <c r="Z55" s="609"/>
      <c r="AA55" s="159"/>
      <c r="AB55" s="643"/>
      <c r="AC55" s="643"/>
      <c r="AD55" s="643"/>
      <c r="AE55" s="643"/>
      <c r="AF55" s="643"/>
      <c r="AG55" s="159"/>
      <c r="AH55" s="159"/>
      <c r="AI55" s="159"/>
      <c r="AJ55" s="159"/>
      <c r="AK55" s="159"/>
      <c r="AL55" s="159"/>
      <c r="AM55" s="609"/>
      <c r="AN55" s="173"/>
      <c r="AO55" s="159"/>
      <c r="AP55" s="159"/>
      <c r="AQ55" s="159"/>
      <c r="AR55" s="159"/>
      <c r="AS55" s="162"/>
      <c r="AT55" s="162"/>
      <c r="AU55" s="162"/>
      <c r="AV55" s="159"/>
      <c r="AW55" s="159"/>
      <c r="AX55" s="609"/>
      <c r="AY55" s="609"/>
      <c r="AZ55" s="6"/>
      <c r="BA55" s="162"/>
      <c r="BB55" s="471"/>
      <c r="BC55" s="161"/>
      <c r="BD55" s="161"/>
      <c r="BE55" s="637"/>
      <c r="BF55" s="1"/>
      <c r="BG55" s="159"/>
      <c r="BH55" s="522"/>
      <c r="BI55" s="158"/>
      <c r="BJ55" s="159"/>
      <c r="BK55" s="159"/>
      <c r="BL55" s="159"/>
      <c r="BM55" s="206"/>
      <c r="BN55" s="159"/>
      <c r="BO55" s="159"/>
      <c r="BP55" s="159"/>
      <c r="BQ55" s="159"/>
      <c r="BR55" s="159"/>
      <c r="BS55" s="11">
        <f t="shared" si="49"/>
        <v>0</v>
      </c>
      <c r="BT55" s="11">
        <f>Summary!C57</f>
        <v>0</v>
      </c>
      <c r="BU55" s="114">
        <f t="shared" si="50"/>
        <v>0</v>
      </c>
      <c r="BV55" s="80" t="s">
        <v>543</v>
      </c>
      <c r="BW55" s="153" t="s">
        <v>408</v>
      </c>
      <c r="BX55" s="497">
        <v>1.1599999999999999</v>
      </c>
    </row>
    <row r="56" spans="1:76" s="153" customFormat="1" ht="15.6" thickBot="1" x14ac:dyDescent="0.35">
      <c r="A56" s="80" t="s">
        <v>483</v>
      </c>
      <c r="B56" s="425">
        <f t="shared" ref="B56" si="54">BS56</f>
        <v>0</v>
      </c>
      <c r="C56" s="555">
        <f t="shared" ref="C56" si="55">D56</f>
        <v>0</v>
      </c>
      <c r="D56" s="516">
        <f t="shared" ref="D56" si="56">BT56</f>
        <v>0</v>
      </c>
      <c r="E56" s="138">
        <f t="shared" ref="E56" si="57">C56-B56</f>
        <v>0</v>
      </c>
      <c r="F56" s="93" t="str">
        <f>A56</f>
        <v>BOL News</v>
      </c>
      <c r="G56" s="159"/>
      <c r="H56" s="206"/>
      <c r="I56" s="159"/>
      <c r="J56" s="206"/>
      <c r="K56" s="159"/>
      <c r="L56" s="159"/>
      <c r="M56" s="206"/>
      <c r="N56" s="159"/>
      <c r="O56" s="159"/>
      <c r="P56" s="159"/>
      <c r="Q56" s="609"/>
      <c r="R56" s="158"/>
      <c r="S56" s="159"/>
      <c r="T56" s="158"/>
      <c r="U56" s="207"/>
      <c r="V56" s="159"/>
      <c r="W56" s="159"/>
      <c r="X56" s="159"/>
      <c r="Y56" s="643"/>
      <c r="Z56" s="609"/>
      <c r="AA56" s="159"/>
      <c r="AB56" s="643"/>
      <c r="AC56" s="643"/>
      <c r="AD56" s="643"/>
      <c r="AE56" s="643"/>
      <c r="AF56" s="643"/>
      <c r="AG56" s="159"/>
      <c r="AH56" s="159"/>
      <c r="AI56" s="159"/>
      <c r="AJ56" s="159"/>
      <c r="AK56" s="159"/>
      <c r="AL56" s="159"/>
      <c r="AM56" s="609"/>
      <c r="AN56" s="173"/>
      <c r="AO56" s="159"/>
      <c r="AP56" s="118"/>
      <c r="AQ56" s="206"/>
      <c r="AR56" s="159"/>
      <c r="AS56" s="162"/>
      <c r="AT56" s="162"/>
      <c r="AU56" s="162"/>
      <c r="AV56" s="159"/>
      <c r="AW56" s="159"/>
      <c r="AX56" s="609"/>
      <c r="AY56" s="609"/>
      <c r="AZ56" s="6"/>
      <c r="BA56" s="162"/>
      <c r="BB56" s="49"/>
      <c r="BC56" s="49"/>
      <c r="BD56" s="25"/>
      <c r="BE56" s="49"/>
      <c r="BF56" s="347"/>
      <c r="BG56" s="159"/>
      <c r="BH56" s="522"/>
      <c r="BI56" s="158"/>
      <c r="BJ56" s="159"/>
      <c r="BK56" s="159"/>
      <c r="BL56" s="159"/>
      <c r="BM56" s="206"/>
      <c r="BN56" s="159"/>
      <c r="BO56" s="159"/>
      <c r="BP56" s="159"/>
      <c r="BQ56" s="159"/>
      <c r="BR56" s="159"/>
      <c r="BS56" s="11">
        <f t="shared" si="49"/>
        <v>0</v>
      </c>
      <c r="BT56" s="11">
        <f>Summary!C58</f>
        <v>0</v>
      </c>
      <c r="BU56" s="114">
        <f t="shared" ref="BU56" si="58">BT56-BS56</f>
        <v>0</v>
      </c>
      <c r="BV56" s="574" t="s">
        <v>484</v>
      </c>
      <c r="BW56" s="496" t="s">
        <v>485</v>
      </c>
      <c r="BX56" s="497">
        <v>1.1299999999999999</v>
      </c>
    </row>
    <row r="57" spans="1:76" ht="15.6" thickBot="1" x14ac:dyDescent="0.35">
      <c r="A57" s="80" t="s">
        <v>80</v>
      </c>
      <c r="B57" s="425">
        <f t="shared" si="45"/>
        <v>200000</v>
      </c>
      <c r="C57" s="555">
        <f t="shared" si="46"/>
        <v>100000</v>
      </c>
      <c r="D57" s="516">
        <f t="shared" si="47"/>
        <v>100000</v>
      </c>
      <c r="E57" s="138">
        <f t="shared" si="48"/>
        <v>-100000</v>
      </c>
      <c r="F57" s="93" t="s">
        <v>80</v>
      </c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609"/>
      <c r="R57" s="158"/>
      <c r="S57" s="159"/>
      <c r="T57" s="158"/>
      <c r="U57" s="158"/>
      <c r="V57" s="159"/>
      <c r="W57" s="159"/>
      <c r="X57" s="159"/>
      <c r="Y57" s="643"/>
      <c r="Z57" s="609"/>
      <c r="AA57" s="159"/>
      <c r="AB57" s="643"/>
      <c r="AC57" s="643"/>
      <c r="AD57" s="643"/>
      <c r="AE57" s="643"/>
      <c r="AF57" s="643"/>
      <c r="AG57" s="159"/>
      <c r="AH57" s="159"/>
      <c r="AI57" s="159"/>
      <c r="AJ57" s="159"/>
      <c r="AK57" s="159"/>
      <c r="AL57" s="159"/>
      <c r="AM57" s="609"/>
      <c r="AN57" s="173"/>
      <c r="AO57" s="159"/>
      <c r="AP57" s="563"/>
      <c r="AQ57" s="159"/>
      <c r="AR57" s="159"/>
      <c r="AS57" s="162"/>
      <c r="AT57" s="162"/>
      <c r="AU57" s="162"/>
      <c r="AV57" s="159"/>
      <c r="AW57" s="159"/>
      <c r="AX57" s="609"/>
      <c r="AY57" s="609"/>
      <c r="AZ57" s="6"/>
      <c r="BA57" s="162"/>
      <c r="BB57" s="598"/>
      <c r="BC57" s="161"/>
      <c r="BD57" s="161"/>
      <c r="BE57" s="1"/>
      <c r="BF57" s="1"/>
      <c r="BG57" s="159"/>
      <c r="BH57" s="522"/>
      <c r="BI57" s="158"/>
      <c r="BJ57" s="159"/>
      <c r="BK57" s="159"/>
      <c r="BL57" s="159"/>
      <c r="BM57" s="609">
        <v>200000</v>
      </c>
      <c r="BN57" s="159"/>
      <c r="BO57" s="159"/>
      <c r="BP57" s="159"/>
      <c r="BQ57" s="159"/>
      <c r="BR57" s="159"/>
      <c r="BS57" s="11">
        <f t="shared" si="49"/>
        <v>200000</v>
      </c>
      <c r="BT57" s="11">
        <f>Summary!C59</f>
        <v>100000</v>
      </c>
      <c r="BU57" s="114">
        <f t="shared" si="50"/>
        <v>-100000</v>
      </c>
      <c r="BV57" s="485" t="s">
        <v>434</v>
      </c>
      <c r="BW57" s="485" t="s">
        <v>392</v>
      </c>
      <c r="BX57" s="497">
        <v>1.1599999999999999</v>
      </c>
    </row>
    <row r="58" spans="1:76" ht="17.399999999999999" x14ac:dyDescent="0.3">
      <c r="A58" s="77" t="s">
        <v>12</v>
      </c>
      <c r="B58" s="313">
        <f>SUM(B35:B57)</f>
        <v>86984000</v>
      </c>
      <c r="C58" s="165">
        <f>SUM(C35:C57)</f>
        <v>91900000</v>
      </c>
      <c r="D58" s="145">
        <f>SUM(D35:D57)</f>
        <v>91900000</v>
      </c>
      <c r="E58" s="108">
        <f>SUM(E35:E57)</f>
        <v>4916000</v>
      </c>
      <c r="F58" s="90" t="s">
        <v>12</v>
      </c>
      <c r="G58" s="165">
        <f t="shared" ref="G58:Q58" si="59">SUM(G35:G57)</f>
        <v>0</v>
      </c>
      <c r="H58" s="165">
        <f t="shared" ref="H58" si="60">SUM(H35:H57)</f>
        <v>0</v>
      </c>
      <c r="I58" s="165">
        <f t="shared" si="59"/>
        <v>0</v>
      </c>
      <c r="J58" s="165">
        <f t="shared" si="59"/>
        <v>0</v>
      </c>
      <c r="K58" s="165">
        <f t="shared" si="59"/>
        <v>0</v>
      </c>
      <c r="L58" s="165">
        <f t="shared" si="59"/>
        <v>2800000</v>
      </c>
      <c r="M58" s="165">
        <f t="shared" ref="M58" si="61">SUM(M35:M57)</f>
        <v>0</v>
      </c>
      <c r="N58" s="165">
        <f t="shared" si="59"/>
        <v>0</v>
      </c>
      <c r="O58" s="165">
        <f t="shared" si="59"/>
        <v>0</v>
      </c>
      <c r="P58" s="165">
        <f t="shared" si="59"/>
        <v>0</v>
      </c>
      <c r="Q58" s="165">
        <f t="shared" si="59"/>
        <v>649000</v>
      </c>
      <c r="R58" s="165">
        <f t="shared" ref="R58:BC58" si="62">SUM(R35:R57)</f>
        <v>5651000</v>
      </c>
      <c r="S58" s="165">
        <f t="shared" si="62"/>
        <v>0</v>
      </c>
      <c r="T58" s="165">
        <f t="shared" si="62"/>
        <v>1033000</v>
      </c>
      <c r="U58" s="165">
        <f t="shared" si="62"/>
        <v>4867000</v>
      </c>
      <c r="V58" s="165">
        <f t="shared" si="62"/>
        <v>0</v>
      </c>
      <c r="W58" s="165">
        <f t="shared" si="62"/>
        <v>0</v>
      </c>
      <c r="X58" s="165">
        <f t="shared" si="62"/>
        <v>0</v>
      </c>
      <c r="Y58" s="165">
        <f t="shared" si="62"/>
        <v>1581000</v>
      </c>
      <c r="Z58" s="165">
        <f>SUM(Z35:Z57)</f>
        <v>0</v>
      </c>
      <c r="AA58" s="165">
        <f t="shared" si="62"/>
        <v>0</v>
      </c>
      <c r="AB58" s="165">
        <f t="shared" si="62"/>
        <v>1700000</v>
      </c>
      <c r="AC58" s="165">
        <f t="shared" si="62"/>
        <v>0</v>
      </c>
      <c r="AD58" s="165">
        <f>SUM(AD35:AD57)</f>
        <v>1672000</v>
      </c>
      <c r="AE58" s="165">
        <f>SUM(AE35:AE57)</f>
        <v>2050000</v>
      </c>
      <c r="AF58" s="165">
        <f t="shared" ref="AF58" si="63">SUM(AF35:AF57)</f>
        <v>2631000</v>
      </c>
      <c r="AG58" s="165">
        <f t="shared" si="62"/>
        <v>0</v>
      </c>
      <c r="AH58" s="165">
        <f t="shared" si="62"/>
        <v>1800000</v>
      </c>
      <c r="AI58" s="165">
        <f t="shared" si="62"/>
        <v>0</v>
      </c>
      <c r="AJ58" s="165">
        <f t="shared" si="62"/>
        <v>2250000</v>
      </c>
      <c r="AK58" s="165">
        <f t="shared" si="62"/>
        <v>0</v>
      </c>
      <c r="AL58" s="165">
        <f t="shared" si="62"/>
        <v>0</v>
      </c>
      <c r="AM58" s="165">
        <f t="shared" si="62"/>
        <v>0</v>
      </c>
      <c r="AN58" s="165">
        <f t="shared" si="62"/>
        <v>2100000</v>
      </c>
      <c r="AO58" s="165">
        <f t="shared" si="62"/>
        <v>0</v>
      </c>
      <c r="AP58" s="165">
        <f t="shared" si="62"/>
        <v>0</v>
      </c>
      <c r="AQ58" s="165">
        <f t="shared" si="62"/>
        <v>0</v>
      </c>
      <c r="AR58" s="165">
        <f t="shared" si="62"/>
        <v>0</v>
      </c>
      <c r="AS58" s="165">
        <f t="shared" si="62"/>
        <v>2900000</v>
      </c>
      <c r="AT58" s="165">
        <f t="shared" si="62"/>
        <v>1400000</v>
      </c>
      <c r="AU58" s="165">
        <f t="shared" ref="AU58" si="64">SUM(AU35:AU57)</f>
        <v>2600000</v>
      </c>
      <c r="AV58" s="165">
        <f t="shared" si="62"/>
        <v>0</v>
      </c>
      <c r="AW58" s="294">
        <f t="shared" si="62"/>
        <v>0</v>
      </c>
      <c r="AX58" s="294">
        <f t="shared" ref="AX58:AY58" si="65">SUM(AX35:AX57)</f>
        <v>3400000</v>
      </c>
      <c r="AY58" s="294">
        <f t="shared" si="65"/>
        <v>1550000</v>
      </c>
      <c r="AZ58" s="165">
        <f t="shared" si="62"/>
        <v>3050000</v>
      </c>
      <c r="BA58" s="165">
        <f t="shared" si="62"/>
        <v>0</v>
      </c>
      <c r="BB58" s="165">
        <f t="shared" si="62"/>
        <v>8500000</v>
      </c>
      <c r="BC58" s="165">
        <f t="shared" si="62"/>
        <v>6700000</v>
      </c>
      <c r="BD58" s="165">
        <f t="shared" ref="BD58:BU58" si="66">SUM(BD35:BD57)</f>
        <v>0</v>
      </c>
      <c r="BE58" s="165">
        <f t="shared" si="66"/>
        <v>4700000</v>
      </c>
      <c r="BF58" s="165">
        <f t="shared" si="66"/>
        <v>7300000</v>
      </c>
      <c r="BG58" s="165">
        <f t="shared" si="66"/>
        <v>1300000</v>
      </c>
      <c r="BH58" s="165">
        <f t="shared" si="66"/>
        <v>10000000</v>
      </c>
      <c r="BI58" s="165">
        <f t="shared" si="66"/>
        <v>0</v>
      </c>
      <c r="BJ58" s="165">
        <f t="shared" si="66"/>
        <v>0</v>
      </c>
      <c r="BK58" s="165">
        <f t="shared" si="66"/>
        <v>0</v>
      </c>
      <c r="BL58" s="165">
        <f t="shared" si="66"/>
        <v>0</v>
      </c>
      <c r="BM58" s="165">
        <f t="shared" si="66"/>
        <v>2800000</v>
      </c>
      <c r="BN58" s="165">
        <f t="shared" si="66"/>
        <v>0</v>
      </c>
      <c r="BO58" s="165">
        <f t="shared" si="66"/>
        <v>0</v>
      </c>
      <c r="BP58" s="165">
        <f t="shared" si="66"/>
        <v>0</v>
      </c>
      <c r="BQ58" s="165">
        <f t="shared" si="66"/>
        <v>0</v>
      </c>
      <c r="BR58" s="165">
        <f t="shared" si="66"/>
        <v>0</v>
      </c>
      <c r="BS58" s="165">
        <f t="shared" si="66"/>
        <v>86984000</v>
      </c>
      <c r="BT58" s="165">
        <f t="shared" si="66"/>
        <v>91900000</v>
      </c>
      <c r="BU58" s="108">
        <f t="shared" si="66"/>
        <v>4916000</v>
      </c>
      <c r="BV58" s="487" t="s">
        <v>12</v>
      </c>
      <c r="BW58" s="488"/>
      <c r="BX58" s="502"/>
    </row>
    <row r="59" spans="1:76" ht="15.6" thickBot="1" x14ac:dyDescent="0.35">
      <c r="A59" s="81" t="s">
        <v>81</v>
      </c>
      <c r="B59" s="431">
        <f>B78/B101</f>
        <v>1.0502723256790402E-2</v>
      </c>
      <c r="C59" s="459"/>
      <c r="D59" s="147">
        <v>6.721302844708071E-3</v>
      </c>
      <c r="E59" s="104"/>
      <c r="F59" s="94" t="s">
        <v>81</v>
      </c>
      <c r="G59" s="176" t="e">
        <f>G78/#REF!</f>
        <v>#REF!</v>
      </c>
      <c r="H59" s="176" t="e">
        <f>H78/#REF!</f>
        <v>#REF!</v>
      </c>
      <c r="I59" s="176" t="e">
        <f>I78/#REF!</f>
        <v>#REF!</v>
      </c>
      <c r="J59" s="176" t="e">
        <f>J78/#REF!</f>
        <v>#REF!</v>
      </c>
      <c r="K59" s="176" t="e">
        <f>K78/#REF!</f>
        <v>#REF!</v>
      </c>
      <c r="L59" s="176" t="e">
        <f>L78/#REF!</f>
        <v>#REF!</v>
      </c>
      <c r="M59" s="176" t="e">
        <f>M78/#REF!</f>
        <v>#REF!</v>
      </c>
      <c r="N59" s="176" t="e">
        <f>N78/#REF!</f>
        <v>#REF!</v>
      </c>
      <c r="O59" s="176" t="e">
        <f>O78/#REF!</f>
        <v>#REF!</v>
      </c>
      <c r="P59" s="176"/>
      <c r="Q59" s="176"/>
      <c r="R59" s="176" t="e">
        <f>R78/#REF!</f>
        <v>#REF!</v>
      </c>
      <c r="S59" s="176" t="e">
        <f>S78/#REF!</f>
        <v>#REF!</v>
      </c>
      <c r="T59" s="176" t="e">
        <f>T78/#REF!</f>
        <v>#REF!</v>
      </c>
      <c r="U59" s="176" t="e">
        <f>U78/#REF!</f>
        <v>#REF!</v>
      </c>
      <c r="V59" s="176" t="e">
        <f>V78/#REF!</f>
        <v>#REF!</v>
      </c>
      <c r="W59" s="176" t="e">
        <f>W78/#REF!</f>
        <v>#REF!</v>
      </c>
      <c r="X59" s="176"/>
      <c r="Y59" s="176" t="e">
        <f>Y78/#REF!</f>
        <v>#REF!</v>
      </c>
      <c r="Z59" s="176" t="e">
        <f>Z78/#REF!</f>
        <v>#REF!</v>
      </c>
      <c r="AA59" s="176" t="e">
        <f>AA78/#REF!</f>
        <v>#REF!</v>
      </c>
      <c r="AB59" s="176" t="e">
        <f>AB78/#REF!</f>
        <v>#REF!</v>
      </c>
      <c r="AC59" s="176" t="e">
        <f>AC78/#REF!</f>
        <v>#REF!</v>
      </c>
      <c r="AD59" s="176" t="e">
        <f>AD78/#REF!</f>
        <v>#REF!</v>
      </c>
      <c r="AE59" s="176" t="e">
        <f>AE78/#REF!</f>
        <v>#REF!</v>
      </c>
      <c r="AF59" s="176" t="e">
        <f t="shared" ref="AF59" si="67">AF78/#REF!</f>
        <v>#REF!</v>
      </c>
      <c r="AG59" s="176" t="e">
        <f>AG78/#REF!</f>
        <v>#REF!</v>
      </c>
      <c r="AH59" s="176" t="e">
        <f>AH78/#REF!</f>
        <v>#REF!</v>
      </c>
      <c r="AI59" s="176" t="e">
        <f>AI78/#REF!</f>
        <v>#REF!</v>
      </c>
      <c r="AJ59" s="176" t="e">
        <f>AJ78/#REF!</f>
        <v>#REF!</v>
      </c>
      <c r="AK59" s="176" t="e">
        <f>AK78/#REF!</f>
        <v>#REF!</v>
      </c>
      <c r="AL59" s="176" t="e">
        <f>AL78/#REF!</f>
        <v>#REF!</v>
      </c>
      <c r="AM59" s="176" t="e">
        <f>AM78/#REF!</f>
        <v>#REF!</v>
      </c>
      <c r="AN59" s="176" t="e">
        <f>AN78/#REF!</f>
        <v>#REF!</v>
      </c>
      <c r="AO59" s="176" t="e">
        <f>AO78/#REF!</f>
        <v>#REF!</v>
      </c>
      <c r="AP59" s="176" t="e">
        <f>AP78/#REF!</f>
        <v>#REF!</v>
      </c>
      <c r="AQ59" s="176" t="e">
        <f>AQ78/#REF!</f>
        <v>#REF!</v>
      </c>
      <c r="AR59" s="176" t="e">
        <f>AR78/#REF!</f>
        <v>#REF!</v>
      </c>
      <c r="AS59" s="176" t="e">
        <f>AS78/#REF!</f>
        <v>#REF!</v>
      </c>
      <c r="AT59" s="176" t="e">
        <f>AT78/#REF!</f>
        <v>#REF!</v>
      </c>
      <c r="AU59" s="176" t="e">
        <f>AU78/#REF!</f>
        <v>#REF!</v>
      </c>
      <c r="AV59" s="176" t="e">
        <f>AV78/#REF!</f>
        <v>#REF!</v>
      </c>
      <c r="AW59" s="176" t="e">
        <f>AW78/#REF!</f>
        <v>#REF!</v>
      </c>
      <c r="AX59" s="176" t="e">
        <f>AX78/#REF!</f>
        <v>#REF!</v>
      </c>
      <c r="AY59" s="176" t="e">
        <f>AY78/#REF!</f>
        <v>#REF!</v>
      </c>
      <c r="AZ59" s="176" t="e">
        <f>AZ78/#REF!</f>
        <v>#REF!</v>
      </c>
      <c r="BA59" s="176" t="e">
        <f>BA78/#REF!</f>
        <v>#REF!</v>
      </c>
      <c r="BB59" s="176" t="e">
        <f>BB78/#REF!</f>
        <v>#REF!</v>
      </c>
      <c r="BC59" s="176" t="e">
        <f>BC78/#REF!</f>
        <v>#REF!</v>
      </c>
      <c r="BD59" s="176" t="e">
        <f>BD78/#REF!</f>
        <v>#REF!</v>
      </c>
      <c r="BE59" s="176" t="e">
        <f>BE78/#REF!</f>
        <v>#REF!</v>
      </c>
      <c r="BF59" s="176" t="e">
        <f>BF78/#REF!</f>
        <v>#REF!</v>
      </c>
      <c r="BG59" s="176" t="e">
        <f>BG78/#REF!</f>
        <v>#REF!</v>
      </c>
      <c r="BH59" s="176" t="e">
        <f>BH78/#REF!</f>
        <v>#REF!</v>
      </c>
      <c r="BI59" s="176" t="e">
        <f>BI78/#REF!</f>
        <v>#REF!</v>
      </c>
      <c r="BJ59" s="176" t="e">
        <f>BJ78/#REF!</f>
        <v>#REF!</v>
      </c>
      <c r="BK59" s="176" t="e">
        <f>BK78/#REF!</f>
        <v>#REF!</v>
      </c>
      <c r="BL59" s="176" t="e">
        <f>BL78/#REF!</f>
        <v>#REF!</v>
      </c>
      <c r="BM59" s="176" t="e">
        <f>BM78/#REF!</f>
        <v>#REF!</v>
      </c>
      <c r="BN59" s="10"/>
      <c r="BO59" s="10"/>
      <c r="BP59" s="10"/>
      <c r="BQ59" s="10"/>
      <c r="BR59" s="10"/>
      <c r="BS59" s="46">
        <f>BS78/BS101</f>
        <v>1.0502723256790402E-2</v>
      </c>
      <c r="BT59" s="46">
        <f>BT78/BT101</f>
        <v>9.036995199096301E-3</v>
      </c>
      <c r="BU59" s="104"/>
      <c r="BV59" s="489" t="s">
        <v>81</v>
      </c>
      <c r="BW59" s="490"/>
      <c r="BX59" s="503"/>
    </row>
    <row r="60" spans="1:76" ht="16.8" thickBot="1" x14ac:dyDescent="0.5">
      <c r="A60" s="82" t="s">
        <v>82</v>
      </c>
      <c r="B60" s="425">
        <f t="shared" ref="B60:B77" si="68">BS60</f>
        <v>400000</v>
      </c>
      <c r="C60" s="469">
        <f t="shared" ref="C60:C77" si="69">D60</f>
        <v>100000</v>
      </c>
      <c r="D60" s="516">
        <f t="shared" ref="D60:D77" si="70">BT60</f>
        <v>100000</v>
      </c>
      <c r="E60" s="138">
        <f t="shared" ref="E60:E77" si="71">C60-B60</f>
        <v>-300000</v>
      </c>
      <c r="F60" s="93" t="s">
        <v>82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05"/>
      <c r="R60" s="6"/>
      <c r="S60" s="6"/>
      <c r="T60" s="6"/>
      <c r="U60" s="6"/>
      <c r="V60" s="6"/>
      <c r="W60" s="162"/>
      <c r="X60" s="162"/>
      <c r="Y60" s="6"/>
      <c r="Z60" s="605"/>
      <c r="AA60" s="6"/>
      <c r="AB60" s="6"/>
      <c r="AC60" s="6"/>
      <c r="AF60" s="25"/>
      <c r="AG60" s="25"/>
      <c r="AH60" s="25"/>
      <c r="AI60" s="25"/>
      <c r="AJ60" s="352"/>
      <c r="AK60" s="6"/>
      <c r="AL60" s="6"/>
      <c r="AM60" s="605"/>
      <c r="AN60" s="6"/>
      <c r="AO60" s="6"/>
      <c r="AP60" s="6"/>
      <c r="AQ60" s="162"/>
      <c r="AR60" s="162"/>
      <c r="AS60" s="162"/>
      <c r="AT60" s="354"/>
      <c r="AU60" s="354"/>
      <c r="AV60" s="162"/>
      <c r="AW60" s="353"/>
      <c r="AX60" s="353"/>
      <c r="AY60" s="353"/>
      <c r="AZ60" s="162"/>
      <c r="BA60" s="354"/>
      <c r="BB60" s="49"/>
      <c r="BC60" s="162"/>
      <c r="BD60" s="162"/>
      <c r="BE60" s="162"/>
      <c r="BF60" s="162"/>
      <c r="BG60" s="162"/>
      <c r="BH60" s="522">
        <v>400000</v>
      </c>
      <c r="BI60" s="522"/>
      <c r="BJ60" s="158"/>
      <c r="BK60" s="158"/>
      <c r="BL60" s="12"/>
      <c r="BM60" s="162"/>
      <c r="BN60" s="12"/>
      <c r="BO60" s="12"/>
      <c r="BP60" s="12"/>
      <c r="BQ60" s="12"/>
      <c r="BR60" s="12"/>
      <c r="BS60" s="11">
        <f t="shared" ref="BS60:BS77" si="72">SUM(G60:BR60)</f>
        <v>400000</v>
      </c>
      <c r="BT60" s="11">
        <f>Summary!C62</f>
        <v>100000</v>
      </c>
      <c r="BU60" s="114">
        <f>BT60-BS60</f>
        <v>-300000</v>
      </c>
      <c r="BV60" s="485" t="s">
        <v>82</v>
      </c>
      <c r="BW60" s="485" t="s">
        <v>393</v>
      </c>
      <c r="BX60" s="497">
        <v>1.1299999999999999</v>
      </c>
    </row>
    <row r="61" spans="1:76" ht="15.6" thickBot="1" x14ac:dyDescent="0.35">
      <c r="A61" s="80" t="s">
        <v>93</v>
      </c>
      <c r="B61" s="425">
        <f t="shared" si="68"/>
        <v>0</v>
      </c>
      <c r="C61" s="469">
        <f t="shared" si="69"/>
        <v>0</v>
      </c>
      <c r="D61" s="516">
        <f t="shared" si="70"/>
        <v>0</v>
      </c>
      <c r="E61" s="138">
        <f t="shared" si="71"/>
        <v>0</v>
      </c>
      <c r="F61" s="93" t="s">
        <v>93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05"/>
      <c r="R61" s="6"/>
      <c r="S61" s="6"/>
      <c r="T61" s="6"/>
      <c r="U61" s="6"/>
      <c r="V61" s="6"/>
      <c r="W61" s="162"/>
      <c r="X61" s="162"/>
      <c r="Y61" s="6"/>
      <c r="Z61" s="605"/>
      <c r="AA61" s="6"/>
      <c r="AB61" s="6"/>
      <c r="AC61" s="6"/>
      <c r="AF61" s="25"/>
      <c r="AG61" s="25"/>
      <c r="AH61" s="25"/>
      <c r="AI61" s="25"/>
      <c r="AJ61" s="352"/>
      <c r="AK61" s="6"/>
      <c r="AL61" s="6"/>
      <c r="AM61" s="605"/>
      <c r="AN61" s="6"/>
      <c r="AO61" s="6"/>
      <c r="AP61" s="6"/>
      <c r="AQ61" s="162"/>
      <c r="AR61" s="162"/>
      <c r="AS61" s="162"/>
      <c r="AT61" s="162"/>
      <c r="AU61" s="162"/>
      <c r="AV61" s="162"/>
      <c r="AW61" s="353"/>
      <c r="AX61" s="353"/>
      <c r="AY61" s="353"/>
      <c r="AZ61" s="162"/>
      <c r="BA61" s="162"/>
      <c r="BB61" s="6"/>
      <c r="BC61" s="162"/>
      <c r="BD61" s="162"/>
      <c r="BE61" s="162"/>
      <c r="BF61" s="162"/>
      <c r="BG61" s="162"/>
      <c r="BH61" s="522"/>
      <c r="BI61" s="12"/>
      <c r="BJ61" s="159"/>
      <c r="BK61" s="159"/>
      <c r="BL61" s="12"/>
      <c r="BM61" s="162"/>
      <c r="BN61" s="12"/>
      <c r="BO61" s="12"/>
      <c r="BP61" s="12"/>
      <c r="BQ61" s="12"/>
      <c r="BR61" s="12"/>
      <c r="BS61" s="11">
        <f t="shared" si="72"/>
        <v>0</v>
      </c>
      <c r="BT61" s="11">
        <f>Summary!C63</f>
        <v>0</v>
      </c>
      <c r="BU61" s="114"/>
      <c r="BV61" t="s">
        <v>440</v>
      </c>
    </row>
    <row r="62" spans="1:76" ht="15.6" thickBot="1" x14ac:dyDescent="0.35">
      <c r="A62" s="79" t="s">
        <v>83</v>
      </c>
      <c r="B62" s="425">
        <f t="shared" si="68"/>
        <v>0</v>
      </c>
      <c r="C62" s="469">
        <f t="shared" si="69"/>
        <v>0</v>
      </c>
      <c r="D62" s="516">
        <f t="shared" si="70"/>
        <v>0</v>
      </c>
      <c r="E62" s="138">
        <f t="shared" si="71"/>
        <v>0</v>
      </c>
      <c r="F62" s="92" t="s">
        <v>83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05"/>
      <c r="R62" s="6"/>
      <c r="S62" s="6"/>
      <c r="T62" s="6"/>
      <c r="U62" s="6"/>
      <c r="V62" s="6"/>
      <c r="W62" s="162"/>
      <c r="X62" s="162"/>
      <c r="Y62" s="6"/>
      <c r="Z62" s="605"/>
      <c r="AA62" s="6"/>
      <c r="AB62" s="6"/>
      <c r="AC62" s="6"/>
      <c r="AD62" s="643"/>
      <c r="AE62" s="643"/>
      <c r="AF62" s="339"/>
      <c r="AG62" s="339"/>
      <c r="AH62" s="339"/>
      <c r="AI62" s="339"/>
      <c r="AJ62" s="6"/>
      <c r="AK62" s="6"/>
      <c r="AL62" s="6"/>
      <c r="AM62" s="605"/>
      <c r="AN62" s="6"/>
      <c r="AO62" s="6"/>
      <c r="AP62" s="6"/>
      <c r="AQ62" s="162"/>
      <c r="AR62" s="162"/>
      <c r="AS62" s="162"/>
      <c r="AT62" s="162"/>
      <c r="AU62" s="162"/>
      <c r="AV62" s="162"/>
      <c r="AW62" s="353"/>
      <c r="AX62" s="353"/>
      <c r="AY62" s="353"/>
      <c r="AZ62" s="162"/>
      <c r="BA62" s="162"/>
      <c r="BB62" s="6"/>
      <c r="BC62" s="162"/>
      <c r="BD62" s="162"/>
      <c r="BE62" s="162"/>
      <c r="BF62" s="162"/>
      <c r="BG62" s="162"/>
      <c r="BH62" s="522"/>
      <c r="BI62" s="12"/>
      <c r="BJ62" s="159"/>
      <c r="BK62" s="159"/>
      <c r="BL62" s="13"/>
      <c r="BM62" s="162"/>
      <c r="BN62" s="12"/>
      <c r="BO62" s="12"/>
      <c r="BP62" s="12"/>
      <c r="BQ62" s="12"/>
      <c r="BR62" s="12"/>
      <c r="BS62" s="11">
        <f t="shared" si="72"/>
        <v>0</v>
      </c>
      <c r="BT62" s="11">
        <f>Summary!C64</f>
        <v>0</v>
      </c>
      <c r="BU62" s="115">
        <f t="shared" ref="BU62:BU77" si="73">BT62-BS62</f>
        <v>0</v>
      </c>
      <c r="BV62" s="485" t="s">
        <v>433</v>
      </c>
      <c r="BW62" s="485" t="s">
        <v>394</v>
      </c>
      <c r="BX62" s="497">
        <v>1.1299999999999999</v>
      </c>
    </row>
    <row r="63" spans="1:76" ht="15.6" thickBot="1" x14ac:dyDescent="0.35">
      <c r="A63" s="79" t="s">
        <v>84</v>
      </c>
      <c r="B63" s="425">
        <f t="shared" si="68"/>
        <v>0</v>
      </c>
      <c r="C63" s="469">
        <f t="shared" si="69"/>
        <v>0</v>
      </c>
      <c r="D63" s="516">
        <f t="shared" si="70"/>
        <v>0</v>
      </c>
      <c r="E63" s="138">
        <f t="shared" si="71"/>
        <v>0</v>
      </c>
      <c r="F63" s="92" t="s">
        <v>84</v>
      </c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6"/>
      <c r="S63" s="162"/>
      <c r="T63" s="6"/>
      <c r="U63" s="6"/>
      <c r="V63" s="162"/>
      <c r="W63" s="162"/>
      <c r="X63" s="162"/>
      <c r="Y63" s="6"/>
      <c r="Z63" s="605"/>
      <c r="AA63" s="6"/>
      <c r="AB63" s="162"/>
      <c r="AC63" s="162"/>
      <c r="AD63" s="162"/>
      <c r="AE63" s="162"/>
      <c r="AF63" s="162"/>
      <c r="AG63" s="162"/>
      <c r="AH63" s="162"/>
      <c r="AI63" s="162"/>
      <c r="AJ63" s="6"/>
      <c r="AK63" s="6"/>
      <c r="AL63" s="6"/>
      <c r="AM63" s="605"/>
      <c r="AN63" s="6"/>
      <c r="AO63" s="6"/>
      <c r="AP63" s="6"/>
      <c r="AQ63" s="162"/>
      <c r="AR63" s="162"/>
      <c r="AS63" s="162"/>
      <c r="AT63" s="162"/>
      <c r="AU63" s="162"/>
      <c r="AV63" s="162"/>
      <c r="AW63" s="355"/>
      <c r="AX63" s="355"/>
      <c r="AY63" s="355"/>
      <c r="AZ63" s="162"/>
      <c r="BA63" s="162"/>
      <c r="BB63" s="6"/>
      <c r="BC63" s="162"/>
      <c r="BD63" s="162"/>
      <c r="BE63" s="162"/>
      <c r="BF63" s="162"/>
      <c r="BG63" s="162"/>
      <c r="BH63" s="522"/>
      <c r="BI63" s="12"/>
      <c r="BJ63" s="159"/>
      <c r="BK63" s="522"/>
      <c r="BL63" s="12"/>
      <c r="BM63" s="162"/>
      <c r="BN63" s="12"/>
      <c r="BO63" s="12"/>
      <c r="BP63" s="12"/>
      <c r="BQ63" s="12"/>
      <c r="BR63" s="12"/>
      <c r="BS63" s="11">
        <f t="shared" si="72"/>
        <v>0</v>
      </c>
      <c r="BT63" s="11">
        <f>Summary!C65</f>
        <v>0</v>
      </c>
      <c r="BU63" s="115">
        <f t="shared" si="73"/>
        <v>0</v>
      </c>
      <c r="BV63" s="485" t="s">
        <v>435</v>
      </c>
      <c r="BW63" s="485" t="s">
        <v>395</v>
      </c>
      <c r="BX63" s="497">
        <v>1.1299999999999999</v>
      </c>
    </row>
    <row r="64" spans="1:76" ht="15.6" thickBot="1" x14ac:dyDescent="0.35">
      <c r="A64" s="80" t="s">
        <v>85</v>
      </c>
      <c r="B64" s="105">
        <f t="shared" si="68"/>
        <v>675000</v>
      </c>
      <c r="C64" s="469">
        <f t="shared" si="69"/>
        <v>1000000</v>
      </c>
      <c r="D64" s="516">
        <f t="shared" si="70"/>
        <v>1000000</v>
      </c>
      <c r="E64" s="138">
        <f t="shared" si="71"/>
        <v>325000</v>
      </c>
      <c r="F64" s="93" t="s">
        <v>85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05"/>
      <c r="R64" s="6">
        <v>75000</v>
      </c>
      <c r="S64" s="6"/>
      <c r="T64" s="6"/>
      <c r="U64" s="6">
        <v>100000</v>
      </c>
      <c r="V64" s="6"/>
      <c r="W64" s="162"/>
      <c r="X64" s="162"/>
      <c r="Y64" s="6"/>
      <c r="Z64" s="605"/>
      <c r="AA64" s="6"/>
      <c r="AB64" s="6"/>
      <c r="AC64" s="6"/>
      <c r="AD64" s="605"/>
      <c r="AE64" s="605"/>
      <c r="AF64" s="605"/>
      <c r="AG64" s="6"/>
      <c r="AH64" s="6"/>
      <c r="AI64" s="6"/>
      <c r="AJ64" s="6"/>
      <c r="AK64" s="6"/>
      <c r="AL64" s="6"/>
      <c r="AM64" s="605"/>
      <c r="AN64" s="6"/>
      <c r="AO64" s="6"/>
      <c r="AP64" s="6"/>
      <c r="AQ64" s="162"/>
      <c r="AR64" s="162"/>
      <c r="AS64" s="162"/>
      <c r="AT64" s="479"/>
      <c r="AU64" s="479"/>
      <c r="AV64" s="162"/>
      <c r="AW64" s="353"/>
      <c r="AX64" s="353"/>
      <c r="AY64" s="353"/>
      <c r="AZ64" s="162"/>
      <c r="BA64" s="479"/>
      <c r="BB64" s="6"/>
      <c r="BC64" s="6"/>
      <c r="BD64" s="162"/>
      <c r="BE64" s="607">
        <v>100000</v>
      </c>
      <c r="BF64" s="162"/>
      <c r="BG64" s="162">
        <v>100000</v>
      </c>
      <c r="BH64" s="522">
        <v>300000</v>
      </c>
      <c r="BI64" s="12"/>
      <c r="BJ64" s="522"/>
      <c r="BK64" s="159"/>
      <c r="BL64" s="159"/>
      <c r="BM64" s="162"/>
      <c r="BN64" s="12"/>
      <c r="BO64" s="159"/>
      <c r="BP64" s="12"/>
      <c r="BQ64" s="12"/>
      <c r="BR64" s="12"/>
      <c r="BS64" s="11">
        <f t="shared" si="72"/>
        <v>675000</v>
      </c>
      <c r="BT64" s="11">
        <f>Summary!C66</f>
        <v>1000000</v>
      </c>
      <c r="BU64" s="114">
        <f t="shared" si="73"/>
        <v>325000</v>
      </c>
      <c r="BV64" s="485" t="s">
        <v>447</v>
      </c>
      <c r="BW64" s="485" t="s">
        <v>396</v>
      </c>
      <c r="BX64" s="497">
        <v>1.1299999999999999</v>
      </c>
    </row>
    <row r="65" spans="1:76" ht="16.2" x14ac:dyDescent="0.45">
      <c r="A65" s="80" t="s">
        <v>86</v>
      </c>
      <c r="B65" s="105">
        <f t="shared" si="68"/>
        <v>0</v>
      </c>
      <c r="C65" s="469">
        <f t="shared" si="69"/>
        <v>0</v>
      </c>
      <c r="D65" s="516">
        <f t="shared" si="70"/>
        <v>0</v>
      </c>
      <c r="E65" s="138">
        <f t="shared" si="71"/>
        <v>0</v>
      </c>
      <c r="F65" s="93" t="s">
        <v>86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05"/>
      <c r="R65" s="6"/>
      <c r="S65" s="6"/>
      <c r="T65" s="6"/>
      <c r="U65" s="6"/>
      <c r="V65" s="6"/>
      <c r="W65" s="167"/>
      <c r="X65" s="167"/>
      <c r="Y65" s="6"/>
      <c r="Z65" s="605"/>
      <c r="AA65" s="6"/>
      <c r="AB65" s="6"/>
      <c r="AC65" s="6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167"/>
      <c r="AR65" s="167"/>
      <c r="AS65" s="167"/>
      <c r="AT65" s="25"/>
      <c r="AU65" s="25"/>
      <c r="AV65" s="167"/>
      <c r="AW65" s="69"/>
      <c r="AX65" s="69"/>
      <c r="AY65" s="69"/>
      <c r="AZ65" s="167"/>
      <c r="BA65" s="25"/>
      <c r="BB65" s="25"/>
      <c r="BC65" s="152"/>
      <c r="BD65" s="167"/>
      <c r="BE65" s="167"/>
      <c r="BF65" s="167"/>
      <c r="BG65" s="167"/>
      <c r="BH65" s="522"/>
      <c r="BI65" s="167"/>
      <c r="BJ65" s="167"/>
      <c r="BK65" s="167"/>
      <c r="BL65" s="167"/>
      <c r="BM65" s="167"/>
      <c r="BN65" s="167"/>
      <c r="BO65" s="167"/>
      <c r="BP65" s="167"/>
      <c r="BQ65" s="167"/>
      <c r="BR65" s="167"/>
      <c r="BS65" s="11">
        <f t="shared" si="72"/>
        <v>0</v>
      </c>
      <c r="BT65" s="11">
        <f>Summary!C67</f>
        <v>0</v>
      </c>
      <c r="BU65" s="114">
        <f t="shared" si="73"/>
        <v>0</v>
      </c>
      <c r="BV65" t="s">
        <v>448</v>
      </c>
    </row>
    <row r="66" spans="1:76" ht="15.6" thickBot="1" x14ac:dyDescent="0.35">
      <c r="A66" s="79" t="s">
        <v>87</v>
      </c>
      <c r="B66" s="105">
        <f t="shared" si="68"/>
        <v>100000</v>
      </c>
      <c r="C66" s="469">
        <f t="shared" si="69"/>
        <v>0</v>
      </c>
      <c r="D66" s="516">
        <f t="shared" si="70"/>
        <v>0</v>
      </c>
      <c r="E66" s="138">
        <f t="shared" si="71"/>
        <v>-100000</v>
      </c>
      <c r="F66" s="92" t="s">
        <v>87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05"/>
      <c r="R66" s="6"/>
      <c r="S66" s="6"/>
      <c r="T66" s="6"/>
      <c r="U66" s="6"/>
      <c r="V66" s="6"/>
      <c r="W66" s="162"/>
      <c r="X66" s="162"/>
      <c r="Y66" s="6"/>
      <c r="Z66" s="605"/>
      <c r="AA66" s="6"/>
      <c r="AB66" s="6"/>
      <c r="AC66" s="6"/>
      <c r="AF66" s="25"/>
      <c r="AG66" s="25"/>
      <c r="AH66" s="25"/>
      <c r="AI66" s="25"/>
      <c r="AJ66" s="352"/>
      <c r="AK66" s="6"/>
      <c r="AL66" s="6"/>
      <c r="AM66" s="605"/>
      <c r="AN66" s="6"/>
      <c r="AO66" s="6"/>
      <c r="AP66" s="6"/>
      <c r="AQ66" s="162"/>
      <c r="AR66" s="162"/>
      <c r="AS66" s="162"/>
      <c r="AT66" s="162"/>
      <c r="AU66" s="162"/>
      <c r="AV66" s="162"/>
      <c r="AW66" s="353"/>
      <c r="AX66" s="353"/>
      <c r="AY66" s="353"/>
      <c r="AZ66" s="162"/>
      <c r="BA66" s="162"/>
      <c r="BB66" s="6"/>
      <c r="BC66" s="6"/>
      <c r="BD66" s="162"/>
      <c r="BE66" s="162"/>
      <c r="BF66" s="162"/>
      <c r="BG66" s="162"/>
      <c r="BH66" s="522">
        <v>100000</v>
      </c>
      <c r="BI66" s="12"/>
      <c r="BJ66" s="159"/>
      <c r="BK66" s="159"/>
      <c r="BL66" s="12"/>
      <c r="BM66" s="162"/>
      <c r="BN66" s="12"/>
      <c r="BO66" s="12"/>
      <c r="BP66" s="12"/>
      <c r="BQ66" s="12"/>
      <c r="BR66" s="12"/>
      <c r="BS66" s="11">
        <f t="shared" si="72"/>
        <v>100000</v>
      </c>
      <c r="BT66" s="11">
        <f>Summary!C68</f>
        <v>0</v>
      </c>
      <c r="BU66" s="114">
        <f t="shared" si="73"/>
        <v>-100000</v>
      </c>
      <c r="BV66" s="79" t="s">
        <v>439</v>
      </c>
    </row>
    <row r="67" spans="1:76" ht="16.8" thickBot="1" x14ac:dyDescent="0.5">
      <c r="A67" s="446" t="s">
        <v>88</v>
      </c>
      <c r="B67" s="105">
        <f t="shared" si="68"/>
        <v>1000000</v>
      </c>
      <c r="C67" s="469">
        <f t="shared" si="69"/>
        <v>1000000</v>
      </c>
      <c r="D67" s="516">
        <f t="shared" si="70"/>
        <v>1000000</v>
      </c>
      <c r="E67" s="138">
        <f t="shared" si="71"/>
        <v>0</v>
      </c>
      <c r="F67" s="92" t="s">
        <v>88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05"/>
      <c r="R67" s="6">
        <v>100000</v>
      </c>
      <c r="S67" s="6"/>
      <c r="T67" s="6"/>
      <c r="U67" s="6">
        <v>100000</v>
      </c>
      <c r="V67" s="6"/>
      <c r="W67" s="162"/>
      <c r="X67" s="162"/>
      <c r="Y67" s="6"/>
      <c r="Z67" s="605"/>
      <c r="AA67" s="6"/>
      <c r="AB67" s="6"/>
      <c r="AC67" s="6"/>
      <c r="AD67" s="643"/>
      <c r="AE67" s="643"/>
      <c r="AF67" s="700">
        <v>400000</v>
      </c>
      <c r="AG67" s="339"/>
      <c r="AH67" s="339"/>
      <c r="AI67" s="339"/>
      <c r="AJ67" s="6"/>
      <c r="AK67" s="6"/>
      <c r="AL67" s="6"/>
      <c r="AM67" s="605"/>
      <c r="AN67" s="6"/>
      <c r="AO67" s="6"/>
      <c r="AP67" s="6"/>
      <c r="AQ67" s="162"/>
      <c r="AR67" s="162"/>
      <c r="AS67" s="162"/>
      <c r="AT67" s="341"/>
      <c r="AU67" s="341"/>
      <c r="AV67" s="162"/>
      <c r="AW67" s="353"/>
      <c r="AX67" s="353"/>
      <c r="AY67" s="353"/>
      <c r="AZ67" s="162"/>
      <c r="BA67" s="341"/>
      <c r="BB67" s="49"/>
      <c r="BC67" s="342"/>
      <c r="BD67" s="162"/>
      <c r="BE67" s="607">
        <v>100000</v>
      </c>
      <c r="BF67" s="162"/>
      <c r="BG67" s="162">
        <v>100000</v>
      </c>
      <c r="BH67" s="522">
        <v>200000</v>
      </c>
      <c r="BI67" s="158"/>
      <c r="BJ67" s="158"/>
      <c r="BK67" s="158"/>
      <c r="BL67" s="13"/>
      <c r="BM67" s="162"/>
      <c r="BN67" s="12"/>
      <c r="BO67" s="12"/>
      <c r="BP67" s="12"/>
      <c r="BQ67" s="12"/>
      <c r="BR67" s="12"/>
      <c r="BS67" s="11">
        <f t="shared" si="72"/>
        <v>1000000</v>
      </c>
      <c r="BT67" s="11">
        <f>Summary!C69</f>
        <v>1000000</v>
      </c>
      <c r="BU67" s="114">
        <f t="shared" si="73"/>
        <v>0</v>
      </c>
      <c r="BV67" s="485" t="s">
        <v>429</v>
      </c>
      <c r="BW67" s="485" t="s">
        <v>397</v>
      </c>
      <c r="BX67" s="497">
        <v>1.1299999999999999</v>
      </c>
    </row>
    <row r="68" spans="1:76" ht="15.6" thickBot="1" x14ac:dyDescent="0.35">
      <c r="A68" s="80" t="s">
        <v>89</v>
      </c>
      <c r="B68" s="105">
        <f t="shared" si="68"/>
        <v>0</v>
      </c>
      <c r="C68" s="469">
        <f t="shared" si="69"/>
        <v>0</v>
      </c>
      <c r="D68" s="516">
        <f t="shared" si="70"/>
        <v>0</v>
      </c>
      <c r="E68" s="138">
        <f t="shared" si="71"/>
        <v>0</v>
      </c>
      <c r="F68" s="93" t="s">
        <v>89</v>
      </c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6"/>
      <c r="S68" s="162"/>
      <c r="T68" s="6"/>
      <c r="U68" s="6"/>
      <c r="V68" s="162"/>
      <c r="W68" s="162"/>
      <c r="X68" s="162"/>
      <c r="Y68" s="6"/>
      <c r="Z68" s="605"/>
      <c r="AA68" s="6"/>
      <c r="AB68" s="162"/>
      <c r="AC68" s="162"/>
      <c r="AD68" s="162"/>
      <c r="AE68" s="162"/>
      <c r="AF68" s="162"/>
      <c r="AG68" s="162"/>
      <c r="AH68" s="162"/>
      <c r="AI68" s="162"/>
      <c r="AJ68" s="6"/>
      <c r="AK68" s="6"/>
      <c r="AL68" s="6"/>
      <c r="AM68" s="605"/>
      <c r="AN68" s="6"/>
      <c r="AO68" s="6"/>
      <c r="AP68" s="6"/>
      <c r="AQ68" s="162"/>
      <c r="AR68" s="162"/>
      <c r="AS68" s="162"/>
      <c r="AT68" s="162"/>
      <c r="AU68" s="162"/>
      <c r="AV68" s="162"/>
      <c r="AW68" s="355"/>
      <c r="AX68" s="355"/>
      <c r="AY68" s="355"/>
      <c r="AZ68" s="162"/>
      <c r="BA68" s="162"/>
      <c r="BB68" s="6"/>
      <c r="BC68" s="162"/>
      <c r="BD68" s="162"/>
      <c r="BE68" s="162"/>
      <c r="BF68" s="162"/>
      <c r="BG68" s="162"/>
      <c r="BH68" s="522"/>
      <c r="BI68" s="12"/>
      <c r="BJ68" s="159"/>
      <c r="BK68" s="159"/>
      <c r="BL68" s="12"/>
      <c r="BM68" s="12"/>
      <c r="BN68" s="12"/>
      <c r="BO68" s="12"/>
      <c r="BP68" s="12"/>
      <c r="BQ68" s="12"/>
      <c r="BR68" s="12"/>
      <c r="BS68" s="11">
        <f t="shared" si="72"/>
        <v>0</v>
      </c>
      <c r="BT68" s="11">
        <f>Summary!C70</f>
        <v>0</v>
      </c>
      <c r="BU68" s="114">
        <f t="shared" si="73"/>
        <v>0</v>
      </c>
      <c r="BV68" s="485" t="s">
        <v>444</v>
      </c>
      <c r="BW68" s="485" t="s">
        <v>398</v>
      </c>
      <c r="BX68" s="497">
        <v>1.1599999999999999</v>
      </c>
    </row>
    <row r="69" spans="1:76" ht="15.6" thickBot="1" x14ac:dyDescent="0.35">
      <c r="A69" s="82" t="s">
        <v>90</v>
      </c>
      <c r="B69" s="105">
        <f t="shared" si="68"/>
        <v>650000</v>
      </c>
      <c r="C69" s="469">
        <f t="shared" si="69"/>
        <v>500000</v>
      </c>
      <c r="D69" s="516">
        <f t="shared" si="70"/>
        <v>500000</v>
      </c>
      <c r="E69" s="138">
        <f t="shared" si="71"/>
        <v>-150000</v>
      </c>
      <c r="F69" s="93" t="s">
        <v>90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05"/>
      <c r="R69" s="6">
        <v>100000</v>
      </c>
      <c r="S69" s="6"/>
      <c r="T69" s="6"/>
      <c r="U69" s="6">
        <v>50000</v>
      </c>
      <c r="V69" s="6"/>
      <c r="W69" s="162"/>
      <c r="X69" s="162"/>
      <c r="Y69" s="6"/>
      <c r="Z69" s="605"/>
      <c r="AA69" s="6"/>
      <c r="AB69" s="6"/>
      <c r="AC69" s="6"/>
      <c r="AD69" s="661"/>
      <c r="AE69" s="661">
        <v>100000</v>
      </c>
      <c r="AF69" s="244"/>
      <c r="AG69" s="6"/>
      <c r="AH69" s="6"/>
      <c r="AI69" s="6"/>
      <c r="AJ69" s="6"/>
      <c r="AK69" s="6"/>
      <c r="AL69" s="6"/>
      <c r="AM69" s="605"/>
      <c r="AN69" s="6"/>
      <c r="AO69" s="6"/>
      <c r="AP69" s="6"/>
      <c r="AQ69" s="162"/>
      <c r="AR69" s="162"/>
      <c r="AS69" s="162"/>
      <c r="AT69" s="6"/>
      <c r="AU69" s="605"/>
      <c r="AV69" s="162"/>
      <c r="AW69" s="353"/>
      <c r="AX69" s="353"/>
      <c r="AY69" s="353"/>
      <c r="AZ69" s="162"/>
      <c r="BA69" s="6"/>
      <c r="BB69" s="6"/>
      <c r="BC69" s="6"/>
      <c r="BD69" s="162"/>
      <c r="BE69" s="607">
        <v>100000</v>
      </c>
      <c r="BF69" s="162"/>
      <c r="BG69" s="162">
        <v>100000</v>
      </c>
      <c r="BH69" s="522">
        <v>200000</v>
      </c>
      <c r="BI69" s="12"/>
      <c r="BJ69" s="159"/>
      <c r="BK69" s="159"/>
      <c r="BL69" s="12"/>
      <c r="BM69" s="12"/>
      <c r="BN69" s="12"/>
      <c r="BO69" s="12"/>
      <c r="BP69" s="12"/>
      <c r="BQ69" s="12"/>
      <c r="BR69" s="12"/>
      <c r="BS69" s="11">
        <f t="shared" si="72"/>
        <v>650000</v>
      </c>
      <c r="BT69" s="11">
        <f>Summary!C71</f>
        <v>500000</v>
      </c>
      <c r="BU69" s="115">
        <f t="shared" si="73"/>
        <v>-150000</v>
      </c>
      <c r="BV69" s="485" t="s">
        <v>451</v>
      </c>
      <c r="BW69" s="485" t="s">
        <v>369</v>
      </c>
      <c r="BX69" s="497">
        <v>1.1299999999999999</v>
      </c>
    </row>
    <row r="70" spans="1:76" ht="15.6" thickBot="1" x14ac:dyDescent="0.35">
      <c r="A70" s="80" t="s">
        <v>217</v>
      </c>
      <c r="B70" s="105">
        <f t="shared" si="68"/>
        <v>0</v>
      </c>
      <c r="C70" s="469">
        <f t="shared" si="69"/>
        <v>0</v>
      </c>
      <c r="D70" s="516">
        <f t="shared" si="70"/>
        <v>0</v>
      </c>
      <c r="E70" s="138">
        <f t="shared" si="71"/>
        <v>0</v>
      </c>
      <c r="F70" s="93" t="s">
        <v>217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05"/>
      <c r="R70" s="6"/>
      <c r="S70" s="6"/>
      <c r="T70" s="349"/>
      <c r="U70" s="349"/>
      <c r="V70" s="6"/>
      <c r="W70" s="162"/>
      <c r="X70" s="162"/>
      <c r="Y70" s="6"/>
      <c r="Z70" s="605"/>
      <c r="AA70" s="6"/>
      <c r="AB70" s="6"/>
      <c r="AC70" s="6"/>
      <c r="AF70" s="25"/>
      <c r="AG70" s="25"/>
      <c r="AH70" s="25"/>
      <c r="AI70" s="25"/>
      <c r="AJ70" s="352"/>
      <c r="AK70" s="6"/>
      <c r="AL70" s="6"/>
      <c r="AM70" s="605"/>
      <c r="AN70" s="6"/>
      <c r="AO70" s="6"/>
      <c r="AP70" s="6"/>
      <c r="AQ70" s="162"/>
      <c r="AR70" s="162"/>
      <c r="AS70" s="162"/>
      <c r="AT70" s="162"/>
      <c r="AU70" s="162"/>
      <c r="AV70" s="162"/>
      <c r="AW70" s="353"/>
      <c r="AX70" s="353"/>
      <c r="AY70" s="353"/>
      <c r="AZ70" s="162"/>
      <c r="BA70" s="162"/>
      <c r="BB70" s="6"/>
      <c r="BC70" s="162"/>
      <c r="BD70" s="162"/>
      <c r="BE70" s="162"/>
      <c r="BF70" s="162"/>
      <c r="BG70" s="162"/>
      <c r="BH70" s="522"/>
      <c r="BI70" s="12"/>
      <c r="BJ70" s="159"/>
      <c r="BK70" s="159"/>
      <c r="BL70" s="12"/>
      <c r="BM70" s="12"/>
      <c r="BN70" s="12"/>
      <c r="BO70" s="12"/>
      <c r="BP70" s="12"/>
      <c r="BQ70" s="12"/>
      <c r="BR70" s="12"/>
      <c r="BS70" s="11">
        <f t="shared" si="72"/>
        <v>0</v>
      </c>
      <c r="BT70" s="11">
        <f>Summary!C72</f>
        <v>0</v>
      </c>
      <c r="BU70" s="114">
        <f t="shared" si="73"/>
        <v>0</v>
      </c>
      <c r="BV70" s="485" t="s">
        <v>441</v>
      </c>
      <c r="BW70" s="485" t="s">
        <v>399</v>
      </c>
      <c r="BX70" s="497">
        <v>1.1299999999999999</v>
      </c>
    </row>
    <row r="71" spans="1:76" ht="15.6" thickBot="1" x14ac:dyDescent="0.35">
      <c r="A71" s="82" t="s">
        <v>520</v>
      </c>
      <c r="B71" s="105">
        <f t="shared" si="68"/>
        <v>200000</v>
      </c>
      <c r="C71" s="469">
        <f t="shared" si="69"/>
        <v>200000</v>
      </c>
      <c r="D71" s="516">
        <f t="shared" si="70"/>
        <v>200000</v>
      </c>
      <c r="E71" s="138">
        <f t="shared" si="71"/>
        <v>0</v>
      </c>
      <c r="F71" s="93" t="s">
        <v>91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05"/>
      <c r="R71" s="6"/>
      <c r="S71" s="6"/>
      <c r="T71" s="6"/>
      <c r="U71" s="349"/>
      <c r="V71" s="6"/>
      <c r="W71" s="162"/>
      <c r="X71" s="162"/>
      <c r="Y71" s="6"/>
      <c r="Z71" s="605"/>
      <c r="AA71" s="6"/>
      <c r="AB71" s="6"/>
      <c r="AC71" s="6"/>
      <c r="AD71" s="643"/>
      <c r="AE71" s="643"/>
      <c r="AF71" s="339"/>
      <c r="AG71" s="339"/>
      <c r="AH71" s="339"/>
      <c r="AI71" s="339"/>
      <c r="AJ71" s="6"/>
      <c r="AK71" s="6"/>
      <c r="AL71" s="6"/>
      <c r="AM71" s="605"/>
      <c r="AN71" s="6"/>
      <c r="AO71" s="6"/>
      <c r="AP71" s="6"/>
      <c r="AQ71" s="162"/>
      <c r="AR71" s="162"/>
      <c r="AS71" s="162"/>
      <c r="AT71" s="162"/>
      <c r="AU71" s="162"/>
      <c r="AV71" s="162"/>
      <c r="AW71" s="353"/>
      <c r="AX71" s="353"/>
      <c r="AY71" s="353"/>
      <c r="AZ71" s="162"/>
      <c r="BA71" s="162"/>
      <c r="BB71" s="49"/>
      <c r="BC71" s="162"/>
      <c r="BD71" s="162"/>
      <c r="BE71" s="607"/>
      <c r="BF71" s="162"/>
      <c r="BG71" s="162"/>
      <c r="BH71" s="522">
        <v>200000</v>
      </c>
      <c r="BI71" s="12"/>
      <c r="BJ71" s="159"/>
      <c r="BK71" s="159"/>
      <c r="BL71" s="13"/>
      <c r="BM71" s="13"/>
      <c r="BN71" s="12"/>
      <c r="BO71" s="12"/>
      <c r="BP71" s="12"/>
      <c r="BQ71" s="12"/>
      <c r="BR71" s="12"/>
      <c r="BS71" s="11">
        <f t="shared" si="72"/>
        <v>200000</v>
      </c>
      <c r="BT71" s="11">
        <f>Summary!C73</f>
        <v>200000</v>
      </c>
      <c r="BU71" s="114">
        <f t="shared" si="73"/>
        <v>0</v>
      </c>
      <c r="BV71" s="485" t="s">
        <v>450</v>
      </c>
      <c r="BW71" s="485" t="s">
        <v>400</v>
      </c>
      <c r="BX71" s="497">
        <v>1.1299999999999999</v>
      </c>
    </row>
    <row r="72" spans="1:76" ht="15.6" thickBot="1" x14ac:dyDescent="0.35">
      <c r="A72" s="82" t="s">
        <v>92</v>
      </c>
      <c r="B72" s="105">
        <f t="shared" si="68"/>
        <v>75000</v>
      </c>
      <c r="C72" s="469">
        <f t="shared" si="69"/>
        <v>100000</v>
      </c>
      <c r="D72" s="516">
        <f t="shared" si="70"/>
        <v>100000</v>
      </c>
      <c r="E72" s="138">
        <f t="shared" si="71"/>
        <v>25000</v>
      </c>
      <c r="F72" s="93" t="s">
        <v>92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05"/>
      <c r="R72" s="6">
        <v>75000</v>
      </c>
      <c r="S72" s="6"/>
      <c r="T72" s="349"/>
      <c r="U72" s="6"/>
      <c r="V72" s="6"/>
      <c r="W72" s="162"/>
      <c r="X72" s="162"/>
      <c r="Y72" s="520"/>
      <c r="Z72" s="14"/>
      <c r="AA72" s="520"/>
      <c r="AB72" s="6"/>
      <c r="AC72" s="6"/>
      <c r="AF72" s="25"/>
      <c r="AG72" s="25"/>
      <c r="AH72" s="25"/>
      <c r="AI72" s="25"/>
      <c r="AJ72" s="352"/>
      <c r="AK72" s="6"/>
      <c r="AL72" s="6"/>
      <c r="AM72" s="605"/>
      <c r="AN72" s="6"/>
      <c r="AO72" s="6"/>
      <c r="AP72" s="6"/>
      <c r="AQ72" s="162"/>
      <c r="AR72" s="162"/>
      <c r="AS72" s="162"/>
      <c r="AT72" s="162"/>
      <c r="AU72" s="162"/>
      <c r="AV72" s="162"/>
      <c r="AW72" s="353"/>
      <c r="AX72" s="353"/>
      <c r="AY72" s="353"/>
      <c r="AZ72" s="162"/>
      <c r="BA72" s="162"/>
      <c r="BB72" s="6"/>
      <c r="BC72" s="162"/>
      <c r="BD72" s="162"/>
      <c r="BE72" s="162"/>
      <c r="BF72" s="162"/>
      <c r="BG72" s="162"/>
      <c r="BH72" s="522"/>
      <c r="BI72" s="12"/>
      <c r="BJ72" s="159"/>
      <c r="BK72" s="159"/>
      <c r="BL72" s="12"/>
      <c r="BM72" s="12"/>
      <c r="BN72" s="12"/>
      <c r="BO72" s="12"/>
      <c r="BP72" s="12"/>
      <c r="BQ72" s="12"/>
      <c r="BR72" s="12"/>
      <c r="BS72" s="11">
        <f t="shared" si="72"/>
        <v>75000</v>
      </c>
      <c r="BT72" s="11">
        <f>Summary!C74</f>
        <v>100000</v>
      </c>
      <c r="BU72" s="114">
        <f t="shared" si="73"/>
        <v>25000</v>
      </c>
      <c r="BV72" s="485" t="s">
        <v>432</v>
      </c>
      <c r="BW72" s="485" t="s">
        <v>401</v>
      </c>
      <c r="BX72" s="497">
        <v>1.1299999999999999</v>
      </c>
    </row>
    <row r="73" spans="1:76" ht="15.6" thickBot="1" x14ac:dyDescent="0.35">
      <c r="A73" s="79" t="s">
        <v>522</v>
      </c>
      <c r="B73" s="105">
        <f t="shared" si="68"/>
        <v>275000</v>
      </c>
      <c r="C73" s="469">
        <f t="shared" si="69"/>
        <v>100000</v>
      </c>
      <c r="D73" s="516">
        <f t="shared" si="70"/>
        <v>100000</v>
      </c>
      <c r="E73" s="138">
        <f t="shared" si="71"/>
        <v>-175000</v>
      </c>
      <c r="F73" s="92" t="s">
        <v>93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05"/>
      <c r="R73" s="6">
        <v>75000</v>
      </c>
      <c r="S73" s="6"/>
      <c r="T73" s="6"/>
      <c r="U73" s="605"/>
      <c r="V73" s="6"/>
      <c r="W73" s="162"/>
      <c r="X73" s="162"/>
      <c r="Y73" s="6"/>
      <c r="Z73" s="605"/>
      <c r="AA73" s="6"/>
      <c r="AB73" s="6"/>
      <c r="AC73" s="6"/>
      <c r="AF73" s="25"/>
      <c r="AG73" s="25"/>
      <c r="AH73" s="25"/>
      <c r="AI73" s="25"/>
      <c r="AJ73" s="352"/>
      <c r="AK73" s="6"/>
      <c r="AL73" s="6"/>
      <c r="AM73" s="605"/>
      <c r="AN73" s="6"/>
      <c r="AO73" s="6"/>
      <c r="AP73" s="6"/>
      <c r="AQ73" s="162"/>
      <c r="AR73" s="162"/>
      <c r="AS73" s="162"/>
      <c r="AT73" s="162"/>
      <c r="AU73" s="162"/>
      <c r="AV73" s="162"/>
      <c r="AW73" s="353"/>
      <c r="AX73" s="353"/>
      <c r="AY73" s="353"/>
      <c r="AZ73" s="162"/>
      <c r="BA73" s="162"/>
      <c r="BB73" s="6"/>
      <c r="BC73" s="162"/>
      <c r="BD73" s="162"/>
      <c r="BE73" s="162"/>
      <c r="BF73" s="162"/>
      <c r="BG73" s="162"/>
      <c r="BH73" s="522">
        <v>200000</v>
      </c>
      <c r="BI73" s="12"/>
      <c r="BJ73" s="159"/>
      <c r="BK73" s="159"/>
      <c r="BL73" s="12"/>
      <c r="BM73" s="12"/>
      <c r="BN73" s="12"/>
      <c r="BO73" s="12"/>
      <c r="BP73" s="12"/>
      <c r="BQ73" s="12"/>
      <c r="BR73" s="12"/>
      <c r="BS73" s="11">
        <f t="shared" si="72"/>
        <v>275000</v>
      </c>
      <c r="BT73" s="11">
        <f>Summary!C75</f>
        <v>100000</v>
      </c>
      <c r="BU73" s="115">
        <f t="shared" si="73"/>
        <v>-175000</v>
      </c>
      <c r="BV73" s="496" t="s">
        <v>552</v>
      </c>
    </row>
    <row r="74" spans="1:76" ht="15.6" thickBot="1" x14ac:dyDescent="0.35">
      <c r="A74" s="80" t="s">
        <v>94</v>
      </c>
      <c r="B74" s="425">
        <f t="shared" si="68"/>
        <v>77000</v>
      </c>
      <c r="C74" s="469">
        <f t="shared" si="69"/>
        <v>100000</v>
      </c>
      <c r="D74" s="516">
        <f t="shared" si="70"/>
        <v>100000</v>
      </c>
      <c r="E74" s="138">
        <f t="shared" si="71"/>
        <v>23000</v>
      </c>
      <c r="F74" s="93" t="s">
        <v>94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05"/>
      <c r="R74" s="6"/>
      <c r="S74" s="6"/>
      <c r="T74" s="6"/>
      <c r="U74" s="6"/>
      <c r="V74" s="6"/>
      <c r="W74" s="162"/>
      <c r="X74" s="162"/>
      <c r="Y74" s="520"/>
      <c r="Z74" s="520"/>
      <c r="AA74" s="520"/>
      <c r="AB74" s="6"/>
      <c r="AC74" s="6"/>
      <c r="AD74" s="643"/>
      <c r="AE74" s="643"/>
      <c r="AF74" s="700">
        <f>200000-123000</f>
        <v>77000</v>
      </c>
      <c r="AG74" s="339"/>
      <c r="AH74" s="339"/>
      <c r="AI74" s="339"/>
      <c r="AJ74" s="6"/>
      <c r="AK74" s="6"/>
      <c r="AL74" s="6"/>
      <c r="AM74" s="605"/>
      <c r="AN74" s="6"/>
      <c r="AO74" s="6"/>
      <c r="AP74" s="6"/>
      <c r="AQ74" s="162"/>
      <c r="AR74" s="162"/>
      <c r="AS74" s="162"/>
      <c r="AT74" s="162"/>
      <c r="AU74" s="162"/>
      <c r="AV74" s="162"/>
      <c r="AW74" s="353"/>
      <c r="AX74" s="353"/>
      <c r="AY74" s="353"/>
      <c r="AZ74" s="162"/>
      <c r="BA74" s="162"/>
      <c r="BB74" s="6"/>
      <c r="BC74" s="162"/>
      <c r="BD74" s="162"/>
      <c r="BE74" s="162"/>
      <c r="BF74" s="162"/>
      <c r="BG74" s="162"/>
      <c r="BH74" s="522"/>
      <c r="BI74" s="159"/>
      <c r="BJ74" s="159"/>
      <c r="BK74" s="159"/>
      <c r="BL74" s="13"/>
      <c r="BM74" s="13"/>
      <c r="BN74" s="159"/>
      <c r="BO74" s="159"/>
      <c r="BP74" s="159"/>
      <c r="BQ74" s="159"/>
      <c r="BR74" s="159"/>
      <c r="BS74" s="11">
        <f t="shared" si="72"/>
        <v>77000</v>
      </c>
      <c r="BT74" s="11">
        <f>Summary!C76</f>
        <v>100000</v>
      </c>
      <c r="BU74" s="114">
        <f t="shared" si="73"/>
        <v>23000</v>
      </c>
      <c r="BV74" s="485" t="s">
        <v>430</v>
      </c>
      <c r="BW74" s="485" t="s">
        <v>374</v>
      </c>
      <c r="BX74" s="497">
        <v>1.1599999999999999</v>
      </c>
    </row>
    <row r="75" spans="1:76" ht="15.6" thickBot="1" x14ac:dyDescent="0.35">
      <c r="A75" s="79" t="s">
        <v>95</v>
      </c>
      <c r="B75" s="425">
        <f t="shared" si="68"/>
        <v>0</v>
      </c>
      <c r="C75" s="469">
        <f t="shared" si="69"/>
        <v>0</v>
      </c>
      <c r="D75" s="516">
        <f t="shared" si="70"/>
        <v>0</v>
      </c>
      <c r="E75" s="138">
        <f t="shared" si="71"/>
        <v>0</v>
      </c>
      <c r="F75" s="92" t="s">
        <v>95</v>
      </c>
      <c r="G75" s="162"/>
      <c r="H75" s="162"/>
      <c r="I75" s="162"/>
      <c r="J75" s="162"/>
      <c r="K75" s="162"/>
      <c r="L75" s="162"/>
      <c r="M75" s="162"/>
      <c r="N75" s="162"/>
      <c r="O75" s="162"/>
      <c r="P75" s="6"/>
      <c r="Q75" s="605"/>
      <c r="R75" s="6"/>
      <c r="S75" s="162"/>
      <c r="T75" s="6"/>
      <c r="U75" s="6"/>
      <c r="V75" s="6"/>
      <c r="W75" s="162"/>
      <c r="X75" s="162"/>
      <c r="Y75" s="6"/>
      <c r="Z75" s="605"/>
      <c r="AA75" s="6"/>
      <c r="AB75" s="162"/>
      <c r="AC75" s="162"/>
      <c r="AD75" s="162"/>
      <c r="AE75" s="162"/>
      <c r="AF75" s="162"/>
      <c r="AG75" s="162"/>
      <c r="AH75" s="162"/>
      <c r="AI75" s="162"/>
      <c r="AJ75" s="6"/>
      <c r="AK75" s="6"/>
      <c r="AL75" s="6"/>
      <c r="AM75" s="6"/>
      <c r="AN75" s="6"/>
      <c r="AO75" s="6"/>
      <c r="AP75" s="6"/>
      <c r="AQ75" s="162"/>
      <c r="AR75" s="162"/>
      <c r="AS75" s="162"/>
      <c r="AT75" s="162"/>
      <c r="AU75" s="162"/>
      <c r="AV75" s="162"/>
      <c r="AW75" s="355"/>
      <c r="AX75" s="355"/>
      <c r="AY75" s="355"/>
      <c r="AZ75" s="162"/>
      <c r="BA75" s="162"/>
      <c r="BB75" s="6"/>
      <c r="BC75" s="162"/>
      <c r="BD75" s="162"/>
      <c r="BE75" s="162"/>
      <c r="BF75" s="162"/>
      <c r="BG75" s="162"/>
      <c r="BH75" s="522"/>
      <c r="BI75" s="159"/>
      <c r="BJ75" s="159"/>
      <c r="BK75" s="159"/>
      <c r="BL75" s="159"/>
      <c r="BM75" s="159"/>
      <c r="BN75" s="159"/>
      <c r="BO75" s="159"/>
      <c r="BP75" s="159"/>
      <c r="BQ75" s="159"/>
      <c r="BR75" s="159"/>
      <c r="BS75" s="11">
        <f t="shared" si="72"/>
        <v>0</v>
      </c>
      <c r="BT75" s="11">
        <f>Summary!C77</f>
        <v>0</v>
      </c>
      <c r="BU75" s="114">
        <f t="shared" si="73"/>
        <v>0</v>
      </c>
      <c r="BV75" s="485" t="s">
        <v>544</v>
      </c>
      <c r="BW75" s="485" t="s">
        <v>401</v>
      </c>
      <c r="BX75" s="497">
        <v>1.1299999999999999</v>
      </c>
    </row>
    <row r="76" spans="1:76" s="606" customFormat="1" ht="15.6" thickBot="1" x14ac:dyDescent="0.35">
      <c r="A76" s="79" t="s">
        <v>521</v>
      </c>
      <c r="B76" s="624">
        <f t="shared" si="68"/>
        <v>100000</v>
      </c>
      <c r="C76" s="625">
        <f t="shared" si="69"/>
        <v>100000</v>
      </c>
      <c r="D76" s="627">
        <f t="shared" si="70"/>
        <v>100000</v>
      </c>
      <c r="E76" s="616">
        <f t="shared" si="71"/>
        <v>0</v>
      </c>
      <c r="F76" s="79" t="s">
        <v>497</v>
      </c>
      <c r="G76" s="162"/>
      <c r="H76" s="162"/>
      <c r="I76" s="162"/>
      <c r="J76" s="162"/>
      <c r="K76" s="162"/>
      <c r="L76" s="162"/>
      <c r="M76" s="162"/>
      <c r="N76" s="162"/>
      <c r="O76" s="162"/>
      <c r="P76" s="605"/>
      <c r="Q76" s="605"/>
      <c r="R76" s="605"/>
      <c r="S76" s="162"/>
      <c r="T76" s="605"/>
      <c r="U76" s="605"/>
      <c r="V76" s="605"/>
      <c r="W76" s="162"/>
      <c r="X76" s="162"/>
      <c r="Y76" s="638"/>
      <c r="Z76" s="638"/>
      <c r="AA76" s="638"/>
      <c r="AB76" s="162"/>
      <c r="AC76" s="162"/>
      <c r="AD76" s="162"/>
      <c r="AE76" s="162"/>
      <c r="AF76" s="162"/>
      <c r="AG76" s="162"/>
      <c r="AH76" s="162"/>
      <c r="AI76" s="162"/>
      <c r="AJ76" s="605"/>
      <c r="AK76" s="605"/>
      <c r="AL76" s="605"/>
      <c r="AM76" s="605"/>
      <c r="AN76" s="605"/>
      <c r="AO76" s="605"/>
      <c r="AP76" s="605"/>
      <c r="AQ76" s="162"/>
      <c r="AR76" s="162"/>
      <c r="AS76" s="162"/>
      <c r="AT76" s="162"/>
      <c r="AU76" s="162"/>
      <c r="AV76" s="162"/>
      <c r="AW76" s="355"/>
      <c r="AX76" s="355"/>
      <c r="AY76" s="355"/>
      <c r="AZ76" s="162"/>
      <c r="BA76" s="162"/>
      <c r="BB76" s="605"/>
      <c r="BC76" s="162"/>
      <c r="BD76" s="162"/>
      <c r="BE76" s="162"/>
      <c r="BF76" s="162"/>
      <c r="BG76" s="162"/>
      <c r="BH76" s="628">
        <v>100000</v>
      </c>
      <c r="BI76" s="609"/>
      <c r="BJ76" s="609"/>
      <c r="BK76" s="609"/>
      <c r="BL76" s="609"/>
      <c r="BM76" s="609"/>
      <c r="BN76" s="609"/>
      <c r="BO76" s="609"/>
      <c r="BP76" s="609"/>
      <c r="BQ76" s="609"/>
      <c r="BR76" s="609"/>
      <c r="BS76" s="608">
        <f t="shared" si="72"/>
        <v>100000</v>
      </c>
      <c r="BT76" s="608">
        <f>Summary!C78</f>
        <v>100000</v>
      </c>
      <c r="BU76" s="615">
        <f t="shared" si="73"/>
        <v>0</v>
      </c>
      <c r="BV76" s="485" t="s">
        <v>551</v>
      </c>
      <c r="BW76" s="485"/>
      <c r="BX76" s="497">
        <v>1.1599999999999999</v>
      </c>
    </row>
    <row r="77" spans="1:76" ht="15.6" thickBot="1" x14ac:dyDescent="0.35">
      <c r="A77" s="80" t="s">
        <v>96</v>
      </c>
      <c r="B77" s="425">
        <f t="shared" si="68"/>
        <v>0</v>
      </c>
      <c r="C77" s="469">
        <f t="shared" si="69"/>
        <v>0</v>
      </c>
      <c r="D77" s="516">
        <f t="shared" si="70"/>
        <v>0</v>
      </c>
      <c r="E77" s="138">
        <f t="shared" si="71"/>
        <v>0</v>
      </c>
      <c r="F77" s="93" t="s">
        <v>96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05"/>
      <c r="R77" s="6"/>
      <c r="S77" s="6"/>
      <c r="T77" s="6"/>
      <c r="U77" s="6"/>
      <c r="V77" s="6"/>
      <c r="W77" s="162"/>
      <c r="X77" s="162"/>
      <c r="Y77" s="520"/>
      <c r="Z77" s="520"/>
      <c r="AA77" s="520"/>
      <c r="AB77" s="6"/>
      <c r="AC77" s="6"/>
      <c r="AD77" s="605"/>
      <c r="AE77" s="605"/>
      <c r="AF77" s="60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162"/>
      <c r="AR77" s="162"/>
      <c r="AS77" s="162"/>
      <c r="AT77" s="6"/>
      <c r="AU77" s="605"/>
      <c r="AV77" s="162"/>
      <c r="AW77" s="353"/>
      <c r="AX77" s="353"/>
      <c r="AY77" s="353"/>
      <c r="AZ77" s="162"/>
      <c r="BA77" s="6"/>
      <c r="BB77" s="6"/>
      <c r="BC77" s="6"/>
      <c r="BD77" s="162"/>
      <c r="BE77" s="162"/>
      <c r="BF77" s="162"/>
      <c r="BG77" s="162"/>
      <c r="BH77" s="522"/>
      <c r="BI77" s="159"/>
      <c r="BJ77" s="159"/>
      <c r="BK77" s="159"/>
      <c r="BL77" s="159"/>
      <c r="BM77" s="159"/>
      <c r="BN77" s="159"/>
      <c r="BO77" s="159"/>
      <c r="BP77" s="159"/>
      <c r="BQ77" s="159"/>
      <c r="BR77" s="159"/>
      <c r="BS77" s="11">
        <f t="shared" si="72"/>
        <v>0</v>
      </c>
      <c r="BT77" s="11">
        <f>Summary!C79</f>
        <v>0</v>
      </c>
      <c r="BU77" s="115">
        <f t="shared" si="73"/>
        <v>0</v>
      </c>
      <c r="BV77" s="485" t="s">
        <v>443</v>
      </c>
      <c r="BW77" s="485" t="s">
        <v>402</v>
      </c>
      <c r="BX77" s="497">
        <v>1.1599999999999999</v>
      </c>
    </row>
    <row r="78" spans="1:76" ht="17.399999999999999" x14ac:dyDescent="0.3">
      <c r="A78" s="77" t="s">
        <v>12</v>
      </c>
      <c r="B78" s="313">
        <f>SUM(B60:B77)</f>
        <v>3552000</v>
      </c>
      <c r="C78" s="165">
        <f>SUM(C60:C77)</f>
        <v>3200000</v>
      </c>
      <c r="D78" s="145">
        <f>SUM(D60:D77)</f>
        <v>3200000</v>
      </c>
      <c r="E78" s="108">
        <f>SUM(E60:E77)</f>
        <v>-352000</v>
      </c>
      <c r="F78" s="90" t="s">
        <v>12</v>
      </c>
      <c r="G78" s="165">
        <f t="shared" ref="G78:O78" si="74">SUM(G60:G77)</f>
        <v>0</v>
      </c>
      <c r="H78" s="165">
        <f t="shared" ref="H78" si="75">SUM(H60:H77)</f>
        <v>0</v>
      </c>
      <c r="I78" s="165">
        <f t="shared" si="74"/>
        <v>0</v>
      </c>
      <c r="J78" s="165">
        <f t="shared" si="74"/>
        <v>0</v>
      </c>
      <c r="K78" s="165">
        <f t="shared" si="74"/>
        <v>0</v>
      </c>
      <c r="L78" s="165">
        <f t="shared" si="74"/>
        <v>0</v>
      </c>
      <c r="M78" s="165">
        <f t="shared" ref="M78" si="76">SUM(M60:M77)</f>
        <v>0</v>
      </c>
      <c r="N78" s="165">
        <f t="shared" si="74"/>
        <v>0</v>
      </c>
      <c r="O78" s="165">
        <f t="shared" si="74"/>
        <v>0</v>
      </c>
      <c r="P78" s="165"/>
      <c r="Q78" s="165"/>
      <c r="R78" s="165">
        <f t="shared" ref="R78:W78" si="77">SUM(R60:R77)</f>
        <v>425000</v>
      </c>
      <c r="S78" s="165">
        <f t="shared" si="77"/>
        <v>0</v>
      </c>
      <c r="T78" s="165">
        <f t="shared" si="77"/>
        <v>0</v>
      </c>
      <c r="U78" s="165">
        <f t="shared" si="77"/>
        <v>250000</v>
      </c>
      <c r="V78" s="165">
        <f t="shared" si="77"/>
        <v>0</v>
      </c>
      <c r="W78" s="165">
        <f t="shared" si="77"/>
        <v>0</v>
      </c>
      <c r="X78" s="165"/>
      <c r="Y78" s="165">
        <f t="shared" ref="Y78:BU78" si="78">SUM(Y60:Y77)</f>
        <v>0</v>
      </c>
      <c r="Z78" s="165">
        <f>SUM(Z60:Z77)</f>
        <v>0</v>
      </c>
      <c r="AA78" s="165">
        <f t="shared" si="78"/>
        <v>0</v>
      </c>
      <c r="AB78" s="165">
        <f t="shared" si="78"/>
        <v>0</v>
      </c>
      <c r="AC78" s="165">
        <f t="shared" si="78"/>
        <v>0</v>
      </c>
      <c r="AD78" s="165">
        <f>SUM(AD60:AD77)</f>
        <v>0</v>
      </c>
      <c r="AE78" s="165">
        <f>SUM(AE60:AE77)</f>
        <v>100000</v>
      </c>
      <c r="AF78" s="165">
        <f t="shared" ref="AF78" si="79">SUM(AF60:AF77)</f>
        <v>477000</v>
      </c>
      <c r="AG78" s="165">
        <f t="shared" si="78"/>
        <v>0</v>
      </c>
      <c r="AH78" s="165">
        <f t="shared" si="78"/>
        <v>0</v>
      </c>
      <c r="AI78" s="165">
        <f t="shared" si="78"/>
        <v>0</v>
      </c>
      <c r="AJ78" s="165">
        <f t="shared" si="78"/>
        <v>0</v>
      </c>
      <c r="AK78" s="165">
        <f t="shared" si="78"/>
        <v>0</v>
      </c>
      <c r="AL78" s="165">
        <f t="shared" si="78"/>
        <v>0</v>
      </c>
      <c r="AM78" s="165">
        <f t="shared" si="78"/>
        <v>0</v>
      </c>
      <c r="AN78" s="165">
        <f t="shared" si="78"/>
        <v>0</v>
      </c>
      <c r="AO78" s="165">
        <f t="shared" si="78"/>
        <v>0</v>
      </c>
      <c r="AP78" s="165">
        <f t="shared" si="78"/>
        <v>0</v>
      </c>
      <c r="AQ78" s="165">
        <f t="shared" si="78"/>
        <v>0</v>
      </c>
      <c r="AR78" s="165">
        <f t="shared" si="78"/>
        <v>0</v>
      </c>
      <c r="AS78" s="165">
        <f t="shared" si="78"/>
        <v>0</v>
      </c>
      <c r="AT78" s="165">
        <f t="shared" si="78"/>
        <v>0</v>
      </c>
      <c r="AU78" s="165">
        <f t="shared" ref="AU78" si="80">SUM(AU60:AU77)</f>
        <v>0</v>
      </c>
      <c r="AV78" s="165">
        <f t="shared" si="78"/>
        <v>0</v>
      </c>
      <c r="AW78" s="294">
        <f t="shared" si="78"/>
        <v>0</v>
      </c>
      <c r="AX78" s="294">
        <f t="shared" ref="AX78:AY78" si="81">SUM(AX60:AX77)</f>
        <v>0</v>
      </c>
      <c r="AY78" s="294">
        <f t="shared" si="81"/>
        <v>0</v>
      </c>
      <c r="AZ78" s="165">
        <f t="shared" si="78"/>
        <v>0</v>
      </c>
      <c r="BA78" s="165">
        <f t="shared" si="78"/>
        <v>0</v>
      </c>
      <c r="BB78" s="165">
        <f t="shared" si="78"/>
        <v>0</v>
      </c>
      <c r="BC78" s="165">
        <f t="shared" si="78"/>
        <v>0</v>
      </c>
      <c r="BD78" s="165">
        <f t="shared" si="78"/>
        <v>0</v>
      </c>
      <c r="BE78" s="165">
        <f t="shared" si="78"/>
        <v>300000</v>
      </c>
      <c r="BF78" s="165">
        <f t="shared" si="78"/>
        <v>0</v>
      </c>
      <c r="BG78" s="165">
        <f t="shared" si="78"/>
        <v>300000</v>
      </c>
      <c r="BH78" s="165">
        <f t="shared" si="78"/>
        <v>1700000</v>
      </c>
      <c r="BI78" s="165">
        <f t="shared" si="78"/>
        <v>0</v>
      </c>
      <c r="BJ78" s="165">
        <f t="shared" si="78"/>
        <v>0</v>
      </c>
      <c r="BK78" s="165">
        <f t="shared" si="78"/>
        <v>0</v>
      </c>
      <c r="BL78" s="165">
        <f t="shared" si="78"/>
        <v>0</v>
      </c>
      <c r="BM78" s="165">
        <f t="shared" si="78"/>
        <v>0</v>
      </c>
      <c r="BN78" s="165">
        <f t="shared" si="78"/>
        <v>0</v>
      </c>
      <c r="BO78" s="165">
        <f t="shared" si="78"/>
        <v>0</v>
      </c>
      <c r="BP78" s="165">
        <f t="shared" si="78"/>
        <v>0</v>
      </c>
      <c r="BQ78" s="165">
        <f t="shared" si="78"/>
        <v>0</v>
      </c>
      <c r="BR78" s="165">
        <f t="shared" si="78"/>
        <v>0</v>
      </c>
      <c r="BS78" s="165">
        <f t="shared" si="78"/>
        <v>3552000</v>
      </c>
      <c r="BT78" s="165">
        <f t="shared" si="78"/>
        <v>3200000</v>
      </c>
      <c r="BU78" s="108">
        <f t="shared" si="78"/>
        <v>-352000</v>
      </c>
      <c r="BV78" s="487" t="s">
        <v>12</v>
      </c>
      <c r="BW78" s="488"/>
      <c r="BX78" s="502"/>
    </row>
    <row r="79" spans="1:76" ht="15.6" thickBot="1" x14ac:dyDescent="0.35">
      <c r="A79" s="81" t="s">
        <v>97</v>
      </c>
      <c r="B79" s="431">
        <f>B83/B101</f>
        <v>1.0969905203460695E-2</v>
      </c>
      <c r="C79" s="459"/>
      <c r="D79" s="147">
        <v>2.2813821666110946E-2</v>
      </c>
      <c r="E79" s="104"/>
      <c r="F79" s="94" t="s">
        <v>97</v>
      </c>
      <c r="G79" s="175" t="e">
        <f>G83/#REF!</f>
        <v>#REF!</v>
      </c>
      <c r="H79" s="175" t="e">
        <f>H83/#REF!</f>
        <v>#REF!</v>
      </c>
      <c r="I79" s="175" t="e">
        <f>I83/#REF!</f>
        <v>#REF!</v>
      </c>
      <c r="J79" s="175" t="e">
        <f>J83/#REF!</f>
        <v>#REF!</v>
      </c>
      <c r="K79" s="175" t="e">
        <f>K83/#REF!</f>
        <v>#REF!</v>
      </c>
      <c r="L79" s="175" t="e">
        <f>L83/#REF!</f>
        <v>#REF!</v>
      </c>
      <c r="M79" s="175" t="e">
        <f>M83/#REF!</f>
        <v>#REF!</v>
      </c>
      <c r="N79" s="175" t="e">
        <f>N83/#REF!</f>
        <v>#REF!</v>
      </c>
      <c r="O79" s="175" t="e">
        <f>O83/#REF!</f>
        <v>#REF!</v>
      </c>
      <c r="P79" s="175" t="e">
        <f>P83/#REF!</f>
        <v>#REF!</v>
      </c>
      <c r="Q79" s="175"/>
      <c r="R79" s="175" t="e">
        <f>R83/#REF!</f>
        <v>#REF!</v>
      </c>
      <c r="S79" s="175" t="e">
        <f>S83/#REF!</f>
        <v>#REF!</v>
      </c>
      <c r="T79" s="175" t="e">
        <f>T83/#REF!</f>
        <v>#REF!</v>
      </c>
      <c r="U79" s="175" t="e">
        <f>U83/#REF!</f>
        <v>#REF!</v>
      </c>
      <c r="V79" s="175" t="e">
        <f>V83/#REF!</f>
        <v>#REF!</v>
      </c>
      <c r="W79" s="175" t="e">
        <f>W83/#REF!</f>
        <v>#REF!</v>
      </c>
      <c r="X79" s="175" t="e">
        <f>X83/#REF!</f>
        <v>#REF!</v>
      </c>
      <c r="Y79" s="175" t="e">
        <f>Y83/#REF!</f>
        <v>#REF!</v>
      </c>
      <c r="Z79" s="175" t="e">
        <f>Z83/#REF!</f>
        <v>#REF!</v>
      </c>
      <c r="AA79" s="175" t="e">
        <f>AA83/#REF!</f>
        <v>#REF!</v>
      </c>
      <c r="AB79" s="175" t="e">
        <f>AB83/#REF!</f>
        <v>#REF!</v>
      </c>
      <c r="AC79" s="175" t="e">
        <f>AC83/#REF!</f>
        <v>#REF!</v>
      </c>
      <c r="AD79" s="175" t="e">
        <f>AD83/#REF!</f>
        <v>#REF!</v>
      </c>
      <c r="AE79" s="175" t="e">
        <f>AE83/#REF!</f>
        <v>#REF!</v>
      </c>
      <c r="AF79" s="175" t="e">
        <f t="shared" ref="AF79" si="82">AF83/#REF!</f>
        <v>#REF!</v>
      </c>
      <c r="AG79" s="175" t="e">
        <f>AG83/#REF!</f>
        <v>#REF!</v>
      </c>
      <c r="AH79" s="175" t="e">
        <f>AH83/#REF!</f>
        <v>#REF!</v>
      </c>
      <c r="AI79" s="175" t="e">
        <f>AI83/#REF!</f>
        <v>#REF!</v>
      </c>
      <c r="AJ79" s="175" t="e">
        <f>AJ83/#REF!</f>
        <v>#REF!</v>
      </c>
      <c r="AK79" s="175" t="e">
        <f>AK83/#REF!</f>
        <v>#REF!</v>
      </c>
      <c r="AL79" s="175" t="e">
        <f>AL83/#REF!</f>
        <v>#REF!</v>
      </c>
      <c r="AM79" s="175" t="e">
        <f>AM83/#REF!</f>
        <v>#REF!</v>
      </c>
      <c r="AN79" s="175" t="e">
        <f>AN83/#REF!</f>
        <v>#REF!</v>
      </c>
      <c r="AO79" s="175" t="e">
        <f>AO83/#REF!</f>
        <v>#REF!</v>
      </c>
      <c r="AP79" s="175" t="e">
        <f>AP83/#REF!</f>
        <v>#REF!</v>
      </c>
      <c r="AQ79" s="175" t="e">
        <f>AQ83/#REF!</f>
        <v>#REF!</v>
      </c>
      <c r="AR79" s="175" t="e">
        <f>AR83/#REF!</f>
        <v>#REF!</v>
      </c>
      <c r="AS79" s="175" t="e">
        <f>AS83/#REF!</f>
        <v>#REF!</v>
      </c>
      <c r="AT79" s="175" t="e">
        <f>AT83/#REF!</f>
        <v>#REF!</v>
      </c>
      <c r="AU79" s="175" t="e">
        <f>AU83/#REF!</f>
        <v>#REF!</v>
      </c>
      <c r="AV79" s="175" t="e">
        <f>AV83/#REF!</f>
        <v>#REF!</v>
      </c>
      <c r="AW79" s="175" t="e">
        <f>AW83/#REF!</f>
        <v>#REF!</v>
      </c>
      <c r="AX79" s="175" t="e">
        <f>AX83/#REF!</f>
        <v>#REF!</v>
      </c>
      <c r="AY79" s="175" t="e">
        <f>AY83/#REF!</f>
        <v>#REF!</v>
      </c>
      <c r="AZ79" s="175" t="e">
        <f>AZ83/#REF!</f>
        <v>#REF!</v>
      </c>
      <c r="BA79" s="175" t="e">
        <f>BA83/#REF!</f>
        <v>#REF!</v>
      </c>
      <c r="BB79" s="175" t="e">
        <f>BB83/#REF!</f>
        <v>#REF!</v>
      </c>
      <c r="BC79" s="175" t="e">
        <f>BC83/#REF!</f>
        <v>#REF!</v>
      </c>
      <c r="BD79" s="175" t="e">
        <f>BD83/#REF!</f>
        <v>#REF!</v>
      </c>
      <c r="BE79" s="175" t="e">
        <f>BE83/#REF!</f>
        <v>#REF!</v>
      </c>
      <c r="BF79" s="175" t="e">
        <f>BF83/#REF!</f>
        <v>#REF!</v>
      </c>
      <c r="BG79" s="175" t="e">
        <f>BG83/#REF!</f>
        <v>#REF!</v>
      </c>
      <c r="BH79" s="175" t="e">
        <f>BH83/#REF!</f>
        <v>#REF!</v>
      </c>
      <c r="BI79" s="175" t="e">
        <f>BI83/#REF!</f>
        <v>#REF!</v>
      </c>
      <c r="BJ79" s="175" t="e">
        <f>BJ83/#REF!</f>
        <v>#REF!</v>
      </c>
      <c r="BK79" s="175" t="e">
        <f>BK83/#REF!</f>
        <v>#REF!</v>
      </c>
      <c r="BL79" s="175" t="e">
        <f>BL83/#REF!</f>
        <v>#REF!</v>
      </c>
      <c r="BM79" s="175" t="e">
        <f>BM83/#REF!</f>
        <v>#REF!</v>
      </c>
      <c r="BN79" s="175" t="e">
        <f>BN83/#REF!</f>
        <v>#REF!</v>
      </c>
      <c r="BO79" s="175" t="e">
        <f>BO83/#REF!</f>
        <v>#REF!</v>
      </c>
      <c r="BP79" s="175" t="e">
        <f>BP83/#REF!</f>
        <v>#REF!</v>
      </c>
      <c r="BQ79" s="175" t="e">
        <f>BQ83/#REF!</f>
        <v>#REF!</v>
      </c>
      <c r="BR79" s="175" t="e">
        <f>BR83/#REF!</f>
        <v>#REF!</v>
      </c>
      <c r="BS79" s="46">
        <f>BS83/BS101</f>
        <v>1.0969905203460695E-2</v>
      </c>
      <c r="BT79" s="46">
        <f>BT83/BT101</f>
        <v>1.0166619598983339E-2</v>
      </c>
      <c r="BU79" s="104"/>
      <c r="BV79" s="489" t="s">
        <v>97</v>
      </c>
      <c r="BW79" s="490"/>
      <c r="BX79" s="503"/>
    </row>
    <row r="80" spans="1:76" ht="15.6" thickBot="1" x14ac:dyDescent="0.35">
      <c r="A80" s="80" t="s">
        <v>99</v>
      </c>
      <c r="B80" s="518">
        <f>BS80</f>
        <v>0</v>
      </c>
      <c r="C80" s="469">
        <f t="shared" ref="C80:C82" si="83">D80</f>
        <v>0</v>
      </c>
      <c r="D80" s="516">
        <f>BT80</f>
        <v>0</v>
      </c>
      <c r="E80" s="138">
        <f>C80-B80</f>
        <v>0</v>
      </c>
      <c r="F80" s="93" t="s">
        <v>99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05"/>
      <c r="R80" s="6"/>
      <c r="S80" s="6"/>
      <c r="T80" s="6"/>
      <c r="U80" s="6"/>
      <c r="V80" s="6"/>
      <c r="W80" s="162"/>
      <c r="X80" s="162"/>
      <c r="Y80" s="6"/>
      <c r="Z80" s="605"/>
      <c r="AA80" s="6"/>
      <c r="AB80" s="6"/>
      <c r="AC80" s="6"/>
      <c r="AF80" s="25"/>
      <c r="AG80" s="25"/>
      <c r="AH80" s="633"/>
      <c r="AI80" s="25"/>
      <c r="AJ80" s="352"/>
      <c r="AK80" s="6"/>
      <c r="AL80" s="6"/>
      <c r="AM80" s="6"/>
      <c r="AN80" s="6"/>
      <c r="AO80" s="6"/>
      <c r="AP80" s="6"/>
      <c r="AQ80" s="162"/>
      <c r="AR80" s="162"/>
      <c r="AS80" s="162"/>
      <c r="AT80" s="162"/>
      <c r="AU80" s="162"/>
      <c r="AV80" s="162"/>
      <c r="AW80" s="353"/>
      <c r="AX80" s="353"/>
      <c r="AY80" s="353"/>
      <c r="AZ80" s="162"/>
      <c r="BA80" s="162"/>
      <c r="BB80" s="25"/>
      <c r="BC80" s="162"/>
      <c r="BD80" s="162"/>
      <c r="BE80" s="162"/>
      <c r="BF80" s="162"/>
      <c r="BG80" s="162"/>
      <c r="BH80" s="522"/>
      <c r="BI80" s="159"/>
      <c r="BJ80" s="159"/>
      <c r="BK80" s="159"/>
      <c r="BL80" s="159"/>
      <c r="BM80" s="159"/>
      <c r="BN80" s="159"/>
      <c r="BO80" s="159"/>
      <c r="BP80" s="159"/>
      <c r="BQ80" s="159"/>
      <c r="BR80" s="159"/>
      <c r="BS80" s="11">
        <f>SUM(G80:BR80)</f>
        <v>0</v>
      </c>
      <c r="BT80" s="11">
        <f>Summary!C82</f>
        <v>0</v>
      </c>
      <c r="BU80" s="114">
        <f>BT80-BS80</f>
        <v>0</v>
      </c>
      <c r="BV80" t="s">
        <v>431</v>
      </c>
    </row>
    <row r="81" spans="1:76" ht="16.8" thickBot="1" x14ac:dyDescent="0.5">
      <c r="A81" s="80" t="s">
        <v>100</v>
      </c>
      <c r="B81" s="518">
        <f>BS81</f>
        <v>1560000</v>
      </c>
      <c r="C81" s="469">
        <f t="shared" si="83"/>
        <v>1500000</v>
      </c>
      <c r="D81" s="516">
        <f>BT81</f>
        <v>1500000</v>
      </c>
      <c r="E81" s="138">
        <f>C81-B81</f>
        <v>-60000</v>
      </c>
      <c r="F81" s="93" t="s">
        <v>100</v>
      </c>
      <c r="G81" s="6"/>
      <c r="H81" s="6"/>
      <c r="I81" s="6"/>
      <c r="J81" s="6"/>
      <c r="K81" s="6"/>
      <c r="L81" s="6">
        <v>300000</v>
      </c>
      <c r="M81" s="6"/>
      <c r="N81" s="6"/>
      <c r="O81" s="6"/>
      <c r="P81" s="6"/>
      <c r="Q81" s="605"/>
      <c r="R81" s="6">
        <v>110000</v>
      </c>
      <c r="S81" s="6"/>
      <c r="T81" s="349"/>
      <c r="U81" s="349"/>
      <c r="V81" s="6"/>
      <c r="W81" s="162"/>
      <c r="X81" s="162"/>
      <c r="Y81" s="6"/>
      <c r="Z81" s="605"/>
      <c r="AA81" s="6"/>
      <c r="AB81" s="6">
        <v>100000</v>
      </c>
      <c r="AC81" s="6"/>
      <c r="AD81" s="643"/>
      <c r="AE81" s="643"/>
      <c r="AF81" s="339"/>
      <c r="AG81" s="339"/>
      <c r="AH81" s="22"/>
      <c r="AI81" s="339"/>
      <c r="AJ81" s="6"/>
      <c r="AK81" s="6"/>
      <c r="AL81" s="6"/>
      <c r="AM81" s="6"/>
      <c r="AN81" s="6"/>
      <c r="AO81" s="6"/>
      <c r="AP81" s="605"/>
      <c r="AQ81" s="609">
        <v>300000</v>
      </c>
      <c r="AR81" s="162"/>
      <c r="AS81" s="162"/>
      <c r="AT81" s="342">
        <v>100000</v>
      </c>
      <c r="AU81" s="342"/>
      <c r="AV81" s="162"/>
      <c r="AW81" s="353"/>
      <c r="AX81" s="353"/>
      <c r="AY81" s="353"/>
      <c r="AZ81" s="341">
        <v>100000</v>
      </c>
      <c r="BA81" s="162"/>
      <c r="BB81" s="49">
        <v>100000</v>
      </c>
      <c r="BC81" s="49">
        <v>100000</v>
      </c>
      <c r="BD81" s="162"/>
      <c r="BE81" s="162"/>
      <c r="BF81" s="162">
        <v>100000</v>
      </c>
      <c r="BG81" s="162"/>
      <c r="BH81" s="628"/>
      <c r="BI81" s="158"/>
      <c r="BJ81" s="158"/>
      <c r="BK81" s="158"/>
      <c r="BL81" s="158"/>
      <c r="BM81" s="158">
        <v>250000</v>
      </c>
      <c r="BN81" s="159"/>
      <c r="BO81" s="55"/>
      <c r="BP81" s="159"/>
      <c r="BQ81" s="159"/>
      <c r="BR81" s="159"/>
      <c r="BS81" s="11">
        <f>SUM(G81:BR81)</f>
        <v>1560000</v>
      </c>
      <c r="BT81" s="11">
        <f>Summary!C83</f>
        <v>1500000</v>
      </c>
      <c r="BU81" s="114">
        <f>BT81-BS81</f>
        <v>-60000</v>
      </c>
      <c r="BV81" s="485" t="s">
        <v>437</v>
      </c>
      <c r="BW81" s="485" t="s">
        <v>403</v>
      </c>
      <c r="BX81" s="497">
        <v>1.1299999999999999</v>
      </c>
    </row>
    <row r="82" spans="1:76" ht="16.8" thickBot="1" x14ac:dyDescent="0.5">
      <c r="A82" s="80" t="s">
        <v>102</v>
      </c>
      <c r="B82" s="518">
        <f>BS82</f>
        <v>2150000</v>
      </c>
      <c r="C82" s="469">
        <f t="shared" si="83"/>
        <v>2100000</v>
      </c>
      <c r="D82" s="516">
        <f>BT82</f>
        <v>2100000</v>
      </c>
      <c r="E82" s="138">
        <f>C82-B82</f>
        <v>-50000</v>
      </c>
      <c r="F82" s="93" t="s">
        <v>102</v>
      </c>
      <c r="G82" s="6"/>
      <c r="H82" s="605"/>
      <c r="I82" s="6"/>
      <c r="J82" s="6"/>
      <c r="K82" s="6"/>
      <c r="L82" s="605">
        <v>300000</v>
      </c>
      <c r="M82" s="6"/>
      <c r="N82" s="6"/>
      <c r="O82" s="6"/>
      <c r="P82" s="6"/>
      <c r="Q82" s="605"/>
      <c r="R82" s="6">
        <v>100000</v>
      </c>
      <c r="S82" s="6"/>
      <c r="T82" s="349"/>
      <c r="U82" s="349">
        <v>100000</v>
      </c>
      <c r="V82" s="6"/>
      <c r="W82" s="162"/>
      <c r="X82" s="162"/>
      <c r="Y82" s="351">
        <v>100000</v>
      </c>
      <c r="Z82" s="351"/>
      <c r="AA82" s="351"/>
      <c r="AB82" s="6"/>
      <c r="AC82" s="6"/>
      <c r="AD82" s="621">
        <v>100000</v>
      </c>
      <c r="AE82" s="621">
        <v>100000</v>
      </c>
      <c r="AF82" s="603">
        <v>100000</v>
      </c>
      <c r="AG82" s="6"/>
      <c r="AH82" s="22"/>
      <c r="AI82" s="6"/>
      <c r="AJ82" s="6"/>
      <c r="AK82" s="6"/>
      <c r="AL82" s="6"/>
      <c r="AM82" s="6"/>
      <c r="AN82" s="6"/>
      <c r="AO82" s="6"/>
      <c r="AP82" s="6"/>
      <c r="AQ82" s="609">
        <v>300000</v>
      </c>
      <c r="AR82" s="162"/>
      <c r="AS82" s="162">
        <v>100000</v>
      </c>
      <c r="AT82" s="342"/>
      <c r="AU82" s="342">
        <v>100000</v>
      </c>
      <c r="AV82" s="162"/>
      <c r="AW82" s="354"/>
      <c r="AX82" s="341">
        <v>100000</v>
      </c>
      <c r="AY82" s="341"/>
      <c r="AZ82" s="605"/>
      <c r="BA82" s="162"/>
      <c r="BB82" s="49">
        <v>200000</v>
      </c>
      <c r="BC82" s="49">
        <v>100000</v>
      </c>
      <c r="BD82" s="162"/>
      <c r="BE82" s="162"/>
      <c r="BF82" s="162">
        <v>100000</v>
      </c>
      <c r="BG82" s="162"/>
      <c r="BH82" s="522"/>
      <c r="BI82" s="159"/>
      <c r="BJ82" s="159"/>
      <c r="BK82" s="159"/>
      <c r="BL82" s="159"/>
      <c r="BM82" s="159">
        <v>250000</v>
      </c>
      <c r="BN82" s="159"/>
      <c r="BO82" s="159"/>
      <c r="BP82" s="159"/>
      <c r="BQ82" s="159"/>
      <c r="BR82" s="159"/>
      <c r="BS82" s="11">
        <f>SUM(G82:BR82)</f>
        <v>2150000</v>
      </c>
      <c r="BT82" s="11">
        <f>Summary!C84</f>
        <v>2100000</v>
      </c>
      <c r="BU82" s="106">
        <f>BT82-BS82</f>
        <v>-50000</v>
      </c>
      <c r="BV82" s="485" t="s">
        <v>545</v>
      </c>
      <c r="BW82" s="485" t="s">
        <v>404</v>
      </c>
      <c r="BX82" s="497">
        <v>1.1299999999999999</v>
      </c>
    </row>
    <row r="83" spans="1:76" ht="17.399999999999999" x14ac:dyDescent="0.3">
      <c r="A83" s="77" t="s">
        <v>12</v>
      </c>
      <c r="B83" s="313">
        <f>SUM(B80:B82)</f>
        <v>3710000</v>
      </c>
      <c r="C83" s="165">
        <f>SUM(C80:C82)</f>
        <v>3600000</v>
      </c>
      <c r="D83" s="145">
        <f>SUM(D80:D82)</f>
        <v>3600000</v>
      </c>
      <c r="E83" s="108">
        <f>SUM(E80:E82)</f>
        <v>-110000</v>
      </c>
      <c r="F83" s="90" t="s">
        <v>12</v>
      </c>
      <c r="G83" s="165">
        <f t="shared" ref="G83:O83" si="84">SUM(G80:G82)</f>
        <v>0</v>
      </c>
      <c r="H83" s="165">
        <f t="shared" ref="H83" si="85">SUM(H80:H82)</f>
        <v>0</v>
      </c>
      <c r="I83" s="165">
        <f t="shared" si="84"/>
        <v>0</v>
      </c>
      <c r="J83" s="165">
        <f t="shared" si="84"/>
        <v>0</v>
      </c>
      <c r="K83" s="165">
        <f t="shared" si="84"/>
        <v>0</v>
      </c>
      <c r="L83" s="165">
        <f t="shared" si="84"/>
        <v>600000</v>
      </c>
      <c r="M83" s="165">
        <f t="shared" ref="M83" si="86">SUM(M80:M82)</f>
        <v>0</v>
      </c>
      <c r="N83" s="165">
        <f t="shared" si="84"/>
        <v>0</v>
      </c>
      <c r="O83" s="165">
        <f t="shared" si="84"/>
        <v>0</v>
      </c>
      <c r="P83" s="165"/>
      <c r="Q83" s="165"/>
      <c r="R83" s="165">
        <f t="shared" ref="R83:W83" si="87">SUM(R80:R82)</f>
        <v>210000</v>
      </c>
      <c r="S83" s="165">
        <f t="shared" si="87"/>
        <v>0</v>
      </c>
      <c r="T83" s="165">
        <f t="shared" si="87"/>
        <v>0</v>
      </c>
      <c r="U83" s="165">
        <f t="shared" si="87"/>
        <v>100000</v>
      </c>
      <c r="V83" s="165">
        <f t="shared" si="87"/>
        <v>0</v>
      </c>
      <c r="W83" s="165">
        <f t="shared" si="87"/>
        <v>0</v>
      </c>
      <c r="X83" s="165"/>
      <c r="Y83" s="165">
        <f t="shared" ref="Y83:BU83" si="88">SUM(Y80:Y82)</f>
        <v>100000</v>
      </c>
      <c r="Z83" s="165">
        <f>SUM(Z80:Z82)</f>
        <v>0</v>
      </c>
      <c r="AA83" s="165">
        <f t="shared" si="88"/>
        <v>0</v>
      </c>
      <c r="AB83" s="165">
        <f t="shared" si="88"/>
        <v>100000</v>
      </c>
      <c r="AC83" s="165">
        <f t="shared" si="88"/>
        <v>0</v>
      </c>
      <c r="AD83" s="165">
        <f>SUM(AD80:AD82)</f>
        <v>100000</v>
      </c>
      <c r="AE83" s="165">
        <f>SUM(AE80:AE82)</f>
        <v>100000</v>
      </c>
      <c r="AF83" s="165">
        <f t="shared" ref="AF83" si="89">SUM(AF80:AF82)</f>
        <v>100000</v>
      </c>
      <c r="AG83" s="165">
        <f t="shared" si="88"/>
        <v>0</v>
      </c>
      <c r="AH83" s="165">
        <f t="shared" si="88"/>
        <v>0</v>
      </c>
      <c r="AI83" s="165">
        <f t="shared" si="88"/>
        <v>0</v>
      </c>
      <c r="AJ83" s="165">
        <f t="shared" si="88"/>
        <v>0</v>
      </c>
      <c r="AK83" s="165">
        <f t="shared" si="88"/>
        <v>0</v>
      </c>
      <c r="AL83" s="165">
        <f t="shared" si="88"/>
        <v>0</v>
      </c>
      <c r="AM83" s="165">
        <f t="shared" si="88"/>
        <v>0</v>
      </c>
      <c r="AN83" s="165">
        <f t="shared" si="88"/>
        <v>0</v>
      </c>
      <c r="AO83" s="165">
        <f t="shared" si="88"/>
        <v>0</v>
      </c>
      <c r="AP83" s="165">
        <f t="shared" si="88"/>
        <v>0</v>
      </c>
      <c r="AQ83" s="165">
        <f t="shared" si="88"/>
        <v>600000</v>
      </c>
      <c r="AR83" s="165">
        <f t="shared" si="88"/>
        <v>0</v>
      </c>
      <c r="AS83" s="165">
        <f t="shared" si="88"/>
        <v>100000</v>
      </c>
      <c r="AT83" s="165">
        <f t="shared" si="88"/>
        <v>100000</v>
      </c>
      <c r="AU83" s="165">
        <f t="shared" ref="AU83" si="90">SUM(AU80:AU82)</f>
        <v>100000</v>
      </c>
      <c r="AV83" s="165">
        <f t="shared" si="88"/>
        <v>0</v>
      </c>
      <c r="AW83" s="294">
        <f t="shared" si="88"/>
        <v>0</v>
      </c>
      <c r="AX83" s="294">
        <f t="shared" ref="AX83:AY83" si="91">SUM(AX80:AX82)</f>
        <v>100000</v>
      </c>
      <c r="AY83" s="294">
        <f t="shared" si="91"/>
        <v>0</v>
      </c>
      <c r="AZ83" s="165">
        <f t="shared" si="88"/>
        <v>100000</v>
      </c>
      <c r="BA83" s="165">
        <f t="shared" si="88"/>
        <v>0</v>
      </c>
      <c r="BB83" s="165">
        <f t="shared" si="88"/>
        <v>300000</v>
      </c>
      <c r="BC83" s="165">
        <f t="shared" si="88"/>
        <v>200000</v>
      </c>
      <c r="BD83" s="165">
        <f t="shared" si="88"/>
        <v>0</v>
      </c>
      <c r="BE83" s="165">
        <f t="shared" si="88"/>
        <v>0</v>
      </c>
      <c r="BF83" s="165">
        <f t="shared" si="88"/>
        <v>200000</v>
      </c>
      <c r="BG83" s="165">
        <f t="shared" si="88"/>
        <v>0</v>
      </c>
      <c r="BH83" s="165">
        <f t="shared" si="88"/>
        <v>0</v>
      </c>
      <c r="BI83" s="165">
        <f t="shared" si="88"/>
        <v>0</v>
      </c>
      <c r="BJ83" s="165">
        <f t="shared" si="88"/>
        <v>0</v>
      </c>
      <c r="BK83" s="165">
        <f t="shared" si="88"/>
        <v>0</v>
      </c>
      <c r="BL83" s="165">
        <f t="shared" si="88"/>
        <v>0</v>
      </c>
      <c r="BM83" s="165">
        <f t="shared" si="88"/>
        <v>500000</v>
      </c>
      <c r="BN83" s="165">
        <f t="shared" si="88"/>
        <v>0</v>
      </c>
      <c r="BO83" s="165">
        <f t="shared" si="88"/>
        <v>0</v>
      </c>
      <c r="BP83" s="165">
        <f t="shared" si="88"/>
        <v>0</v>
      </c>
      <c r="BQ83" s="165">
        <f t="shared" si="88"/>
        <v>0</v>
      </c>
      <c r="BR83" s="165">
        <f t="shared" si="88"/>
        <v>0</v>
      </c>
      <c r="BS83" s="165">
        <f t="shared" si="88"/>
        <v>3710000</v>
      </c>
      <c r="BT83" s="165">
        <f t="shared" si="88"/>
        <v>3600000</v>
      </c>
      <c r="BU83" s="108">
        <f t="shared" si="88"/>
        <v>-110000</v>
      </c>
      <c r="BV83" s="487" t="s">
        <v>12</v>
      </c>
      <c r="BW83" s="488"/>
      <c r="BX83" s="502"/>
    </row>
    <row r="84" spans="1:76" ht="15.6" thickBot="1" x14ac:dyDescent="0.35">
      <c r="A84" s="81" t="s">
        <v>103</v>
      </c>
      <c r="B84" s="432">
        <f>B90/B101</f>
        <v>8.8705432912081095E-3</v>
      </c>
      <c r="C84" s="459"/>
      <c r="D84" s="147">
        <v>5.2647280767948335E-2</v>
      </c>
      <c r="E84" s="104"/>
      <c r="F84" s="94" t="s">
        <v>103</v>
      </c>
      <c r="G84" s="176" t="e">
        <f>G90/#REF!</f>
        <v>#REF!</v>
      </c>
      <c r="H84" s="176" t="e">
        <f>H90/#REF!</f>
        <v>#REF!</v>
      </c>
      <c r="I84" s="176" t="e">
        <f>I90/#REF!</f>
        <v>#REF!</v>
      </c>
      <c r="J84" s="176" t="e">
        <f>J90/#REF!</f>
        <v>#REF!</v>
      </c>
      <c r="K84" s="176" t="e">
        <f>K90/#REF!</f>
        <v>#REF!</v>
      </c>
      <c r="L84" s="176" t="e">
        <f>L90/#REF!</f>
        <v>#REF!</v>
      </c>
      <c r="M84" s="176" t="e">
        <f>M90/#REF!</f>
        <v>#REF!</v>
      </c>
      <c r="N84" s="176" t="e">
        <f>N90/#REF!</f>
        <v>#REF!</v>
      </c>
      <c r="O84" s="176" t="e">
        <f>O90/#REF!</f>
        <v>#REF!</v>
      </c>
      <c r="P84" s="176"/>
      <c r="Q84" s="176"/>
      <c r="R84" s="176" t="e">
        <f>R90/#REF!</f>
        <v>#REF!</v>
      </c>
      <c r="S84" s="176" t="e">
        <f>S90/#REF!</f>
        <v>#REF!</v>
      </c>
      <c r="T84" s="176" t="e">
        <f>T90/#REF!</f>
        <v>#REF!</v>
      </c>
      <c r="U84" s="176" t="e">
        <f>U90/#REF!</f>
        <v>#REF!</v>
      </c>
      <c r="V84" s="176" t="e">
        <f>V90/#REF!</f>
        <v>#REF!</v>
      </c>
      <c r="W84" s="10"/>
      <c r="X84" s="10"/>
      <c r="Y84" s="176" t="e">
        <f>Y90/#REF!</f>
        <v>#REF!</v>
      </c>
      <c r="Z84" s="176" t="e">
        <f>Z90/#REF!</f>
        <v>#REF!</v>
      </c>
      <c r="AA84" s="176" t="e">
        <f>AA90/#REF!</f>
        <v>#REF!</v>
      </c>
      <c r="AB84" s="176" t="e">
        <f>AB90/#REF!</f>
        <v>#REF!</v>
      </c>
      <c r="AC84" s="176" t="e">
        <f>AC90/#REF!</f>
        <v>#REF!</v>
      </c>
      <c r="AD84" s="176" t="e">
        <f>AD90/#REF!</f>
        <v>#REF!</v>
      </c>
      <c r="AE84" s="176" t="e">
        <f>AE90/#REF!</f>
        <v>#REF!</v>
      </c>
      <c r="AF84" s="176" t="e">
        <f t="shared" ref="AF84" si="92">AF90/#REF!</f>
        <v>#REF!</v>
      </c>
      <c r="AG84" s="176" t="e">
        <f>AG90/#REF!</f>
        <v>#REF!</v>
      </c>
      <c r="AH84" s="176" t="e">
        <f>AH90/#REF!</f>
        <v>#REF!</v>
      </c>
      <c r="AI84" s="176" t="e">
        <f>AI90/#REF!</f>
        <v>#REF!</v>
      </c>
      <c r="AJ84" s="176" t="e">
        <f>AJ90/#REF!</f>
        <v>#REF!</v>
      </c>
      <c r="AK84" s="176" t="e">
        <f>AK90/#REF!</f>
        <v>#REF!</v>
      </c>
      <c r="AL84" s="176" t="e">
        <f>AL90/#REF!</f>
        <v>#REF!</v>
      </c>
      <c r="AM84" s="176" t="e">
        <f>AM90/#REF!</f>
        <v>#REF!</v>
      </c>
      <c r="AN84" s="176" t="e">
        <f>AN90/#REF!</f>
        <v>#REF!</v>
      </c>
      <c r="AO84" s="176" t="e">
        <f>AO90/#REF!</f>
        <v>#REF!</v>
      </c>
      <c r="AP84" s="176" t="e">
        <f>AP90/#REF!</f>
        <v>#REF!</v>
      </c>
      <c r="AQ84" s="176" t="e">
        <f>AQ90/#REF!</f>
        <v>#REF!</v>
      </c>
      <c r="AR84" s="176" t="e">
        <f>AR90/#REF!</f>
        <v>#REF!</v>
      </c>
      <c r="AS84" s="176" t="e">
        <f>AS90/#REF!</f>
        <v>#REF!</v>
      </c>
      <c r="AT84" s="176" t="e">
        <f>AT90/#REF!</f>
        <v>#REF!</v>
      </c>
      <c r="AU84" s="176" t="e">
        <f>AU90/#REF!</f>
        <v>#REF!</v>
      </c>
      <c r="AV84" s="176" t="e">
        <f>AV90/#REF!</f>
        <v>#REF!</v>
      </c>
      <c r="AW84" s="176" t="e">
        <f>AW90/#REF!</f>
        <v>#REF!</v>
      </c>
      <c r="AX84" s="176" t="e">
        <f>AX90/#REF!</f>
        <v>#REF!</v>
      </c>
      <c r="AY84" s="176" t="e">
        <f>AY90/#REF!</f>
        <v>#REF!</v>
      </c>
      <c r="AZ84" s="176" t="e">
        <f>AZ90/#REF!</f>
        <v>#REF!</v>
      </c>
      <c r="BA84" s="176" t="e">
        <f>BA90/#REF!</f>
        <v>#REF!</v>
      </c>
      <c r="BB84" s="176" t="e">
        <f>BB90/#REF!</f>
        <v>#REF!</v>
      </c>
      <c r="BC84" s="176" t="e">
        <f>BC90/#REF!</f>
        <v>#REF!</v>
      </c>
      <c r="BD84" s="176" t="e">
        <f>BD90/#REF!</f>
        <v>#REF!</v>
      </c>
      <c r="BE84" s="176" t="e">
        <f>BE90/#REF!</f>
        <v>#REF!</v>
      </c>
      <c r="BF84" s="176" t="e">
        <f>BF90/#REF!</f>
        <v>#REF!</v>
      </c>
      <c r="BG84" s="176" t="e">
        <f>BG90/#REF!</f>
        <v>#REF!</v>
      </c>
      <c r="BH84" s="176" t="e">
        <f>BH90/#REF!</f>
        <v>#REF!</v>
      </c>
      <c r="BI84" s="176" t="e">
        <f>BI90/#REF!</f>
        <v>#REF!</v>
      </c>
      <c r="BJ84" s="176" t="e">
        <f>BJ90/#REF!</f>
        <v>#REF!</v>
      </c>
      <c r="BK84" s="176" t="e">
        <f>BK90/#REF!</f>
        <v>#REF!</v>
      </c>
      <c r="BL84" s="10"/>
      <c r="BM84" s="10"/>
      <c r="BN84" s="10"/>
      <c r="BO84" s="10"/>
      <c r="BP84" s="10"/>
      <c r="BQ84" s="10"/>
      <c r="BR84" s="10"/>
      <c r="BS84" s="46">
        <f>BS90/BS101</f>
        <v>8.8705432912081095E-3</v>
      </c>
      <c r="BT84" s="46">
        <f>BT90/BT101</f>
        <v>8.4721829991527813E-3</v>
      </c>
      <c r="BU84" s="104"/>
      <c r="BV84" s="489" t="s">
        <v>103</v>
      </c>
      <c r="BW84" s="490"/>
      <c r="BX84" s="503"/>
    </row>
    <row r="85" spans="1:76" ht="16.8" thickBot="1" x14ac:dyDescent="0.5">
      <c r="A85" s="80" t="s">
        <v>104</v>
      </c>
      <c r="B85" s="425">
        <f>BS85</f>
        <v>1600000</v>
      </c>
      <c r="C85" s="469">
        <f t="shared" ref="C85:C89" si="93">D85</f>
        <v>1600000</v>
      </c>
      <c r="D85" s="516">
        <f>BT85</f>
        <v>1600000</v>
      </c>
      <c r="E85" s="138">
        <f>C85-B85</f>
        <v>0</v>
      </c>
      <c r="F85" s="93" t="s">
        <v>104</v>
      </c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611"/>
      <c r="R85" s="158"/>
      <c r="S85" s="158"/>
      <c r="T85" s="158"/>
      <c r="U85" s="158"/>
      <c r="V85" s="158"/>
      <c r="W85" s="159"/>
      <c r="X85" s="159"/>
      <c r="Y85" s="158"/>
      <c r="Z85" s="611"/>
      <c r="AA85" s="158"/>
      <c r="AB85" s="158"/>
      <c r="AC85" s="158"/>
      <c r="AD85" s="611"/>
      <c r="AE85" s="611"/>
      <c r="AF85" s="611"/>
      <c r="AG85" s="158"/>
      <c r="AH85" s="158">
        <v>300000</v>
      </c>
      <c r="AI85" s="158"/>
      <c r="AJ85" s="19">
        <v>300000</v>
      </c>
      <c r="AK85" s="158"/>
      <c r="AL85" s="158"/>
      <c r="AM85" s="158"/>
      <c r="AN85" s="611">
        <v>200000</v>
      </c>
      <c r="AO85" s="158"/>
      <c r="AP85" s="568"/>
      <c r="AQ85" s="609">
        <v>200000</v>
      </c>
      <c r="AR85" s="159"/>
      <c r="AS85" s="159"/>
      <c r="AT85" s="59"/>
      <c r="AU85" s="612"/>
      <c r="AV85" s="159"/>
      <c r="AW85" s="158"/>
      <c r="AX85" s="611"/>
      <c r="AY85" s="611"/>
      <c r="AZ85" s="159"/>
      <c r="BA85" s="64"/>
      <c r="BB85" s="158"/>
      <c r="BC85" s="64"/>
      <c r="BD85" s="159"/>
      <c r="BE85" s="159">
        <v>100000</v>
      </c>
      <c r="BF85" s="159"/>
      <c r="BG85" s="159"/>
      <c r="BH85" s="522">
        <v>500000</v>
      </c>
      <c r="BI85" s="159"/>
      <c r="BJ85" s="159"/>
      <c r="BK85" s="159"/>
      <c r="BL85" s="159"/>
      <c r="BM85" s="159"/>
      <c r="BN85" s="159"/>
      <c r="BO85" s="159"/>
      <c r="BP85" s="159"/>
      <c r="BQ85" s="159"/>
      <c r="BR85" s="159"/>
      <c r="BS85" s="11">
        <f>SUM(G85:BR85)</f>
        <v>1600000</v>
      </c>
      <c r="BT85" s="11">
        <f>Summary!C87</f>
        <v>1600000</v>
      </c>
      <c r="BU85" s="114">
        <f>BT85-BS85</f>
        <v>0</v>
      </c>
      <c r="BV85" s="485" t="s">
        <v>283</v>
      </c>
      <c r="BW85" s="485" t="s">
        <v>405</v>
      </c>
      <c r="BX85" s="497">
        <v>1.1299999999999999</v>
      </c>
    </row>
    <row r="86" spans="1:76" s="153" customFormat="1" ht="16.2" x14ac:dyDescent="0.45">
      <c r="A86" s="80" t="s">
        <v>492</v>
      </c>
      <c r="B86" s="425">
        <f>BS86</f>
        <v>400000</v>
      </c>
      <c r="C86" s="469">
        <f>D86</f>
        <v>400000</v>
      </c>
      <c r="D86" s="516">
        <f>BT86</f>
        <v>400000</v>
      </c>
      <c r="E86" s="138">
        <f>C86-B86</f>
        <v>0</v>
      </c>
      <c r="F86" s="80" t="s">
        <v>492</v>
      </c>
      <c r="G86" s="158"/>
      <c r="H86" s="158"/>
      <c r="I86" s="158"/>
      <c r="J86" s="158"/>
      <c r="K86" s="158"/>
      <c r="L86" s="158"/>
      <c r="M86" s="158"/>
      <c r="N86" s="158"/>
      <c r="O86" s="158"/>
      <c r="P86" s="158"/>
      <c r="Q86" s="611"/>
      <c r="R86" s="158"/>
      <c r="S86" s="158"/>
      <c r="T86" s="293"/>
      <c r="U86" s="593">
        <v>100000</v>
      </c>
      <c r="V86" s="158"/>
      <c r="W86" s="159"/>
      <c r="X86" s="159"/>
      <c r="Y86" s="158"/>
      <c r="Z86" s="611"/>
      <c r="AA86" s="158"/>
      <c r="AB86" s="158"/>
      <c r="AC86" s="158"/>
      <c r="AD86" s="611"/>
      <c r="AE86" s="611"/>
      <c r="AF86" s="611"/>
      <c r="AG86" s="158"/>
      <c r="AH86" s="158">
        <v>200000</v>
      </c>
      <c r="AI86" s="158"/>
      <c r="AJ86" s="154"/>
      <c r="AK86" s="158"/>
      <c r="AL86" s="158"/>
      <c r="AM86" s="158"/>
      <c r="AN86" s="158"/>
      <c r="AO86" s="158"/>
      <c r="AP86" s="594"/>
      <c r="AQ86" s="159"/>
      <c r="AR86" s="159"/>
      <c r="AS86" s="159"/>
      <c r="AT86" s="59"/>
      <c r="AU86" s="612"/>
      <c r="AV86" s="159"/>
      <c r="AW86" s="158"/>
      <c r="AX86" s="611"/>
      <c r="AY86" s="611"/>
      <c r="AZ86" s="159"/>
      <c r="BA86" s="59"/>
      <c r="BB86" s="158"/>
      <c r="BC86" s="64"/>
      <c r="BD86" s="159"/>
      <c r="BE86" s="159">
        <v>100000</v>
      </c>
      <c r="BF86" s="159"/>
      <c r="BG86" s="159"/>
      <c r="BH86" s="522"/>
      <c r="BI86" s="159"/>
      <c r="BJ86" s="159"/>
      <c r="BK86" s="159"/>
      <c r="BL86" s="159"/>
      <c r="BM86" s="159"/>
      <c r="BN86" s="159"/>
      <c r="BO86" s="159"/>
      <c r="BP86" s="159"/>
      <c r="BQ86" s="159"/>
      <c r="BR86" s="159"/>
      <c r="BS86" s="11">
        <f>SUM(G86:BR86)</f>
        <v>400000</v>
      </c>
      <c r="BT86" s="608">
        <f>Summary!C88</f>
        <v>400000</v>
      </c>
      <c r="BU86" s="114">
        <f>BT86-BS86</f>
        <v>0</v>
      </c>
      <c r="BV86" s="595" t="s">
        <v>546</v>
      </c>
      <c r="BW86" s="595"/>
      <c r="BX86" s="596"/>
    </row>
    <row r="87" spans="1:76" s="606" customFormat="1" ht="16.2" x14ac:dyDescent="0.45">
      <c r="A87" s="614" t="s">
        <v>493</v>
      </c>
      <c r="B87" s="624">
        <f>BS87</f>
        <v>250000</v>
      </c>
      <c r="C87" s="625">
        <f>D87</f>
        <v>250000</v>
      </c>
      <c r="D87" s="627">
        <f>BT87</f>
        <v>250000</v>
      </c>
      <c r="E87" s="616">
        <f>C87-B87</f>
        <v>0</v>
      </c>
      <c r="F87" s="614" t="s">
        <v>493</v>
      </c>
      <c r="G87" s="611"/>
      <c r="H87" s="611"/>
      <c r="I87" s="611"/>
      <c r="J87" s="611"/>
      <c r="K87" s="611"/>
      <c r="L87" s="611"/>
      <c r="M87" s="611"/>
      <c r="N87" s="611"/>
      <c r="O87" s="611"/>
      <c r="P87" s="611"/>
      <c r="Q87" s="611"/>
      <c r="R87" s="611"/>
      <c r="S87" s="611"/>
      <c r="T87" s="621"/>
      <c r="U87" s="630"/>
      <c r="V87" s="611"/>
      <c r="W87" s="609"/>
      <c r="X87" s="609"/>
      <c r="Y87" s="611"/>
      <c r="Z87" s="611"/>
      <c r="AA87" s="611"/>
      <c r="AB87" s="611"/>
      <c r="AC87" s="611"/>
      <c r="AD87" s="611"/>
      <c r="AE87" s="611"/>
      <c r="AF87" s="611"/>
      <c r="AG87" s="611"/>
      <c r="AH87" s="611"/>
      <c r="AI87" s="611"/>
      <c r="AJ87" s="155"/>
      <c r="AK87" s="611"/>
      <c r="AL87" s="611"/>
      <c r="AM87" s="611"/>
      <c r="AN87" s="611"/>
      <c r="AO87" s="611"/>
      <c r="AP87" s="631"/>
      <c r="AQ87" s="609"/>
      <c r="AR87" s="609"/>
      <c r="AS87" s="609"/>
      <c r="AT87" s="612"/>
      <c r="AU87" s="612"/>
      <c r="AV87" s="609"/>
      <c r="AW87" s="611"/>
      <c r="AX87" s="611"/>
      <c r="AY87" s="611"/>
      <c r="AZ87" s="609"/>
      <c r="BA87" s="612"/>
      <c r="BB87" s="611"/>
      <c r="BC87" s="613"/>
      <c r="BD87" s="609"/>
      <c r="BE87" s="609"/>
      <c r="BF87" s="609"/>
      <c r="BG87" s="609"/>
      <c r="BH87" s="628">
        <v>250000</v>
      </c>
      <c r="BI87" s="609"/>
      <c r="BJ87" s="609"/>
      <c r="BK87" s="609"/>
      <c r="BL87" s="609"/>
      <c r="BM87" s="609"/>
      <c r="BN87" s="609"/>
      <c r="BO87" s="609"/>
      <c r="BP87" s="609"/>
      <c r="BQ87" s="609"/>
      <c r="BR87" s="609"/>
      <c r="BS87" s="608">
        <f>SUM(G87:BR87)</f>
        <v>250000</v>
      </c>
      <c r="BT87" s="608">
        <f>Summary!C89</f>
        <v>250000</v>
      </c>
      <c r="BU87" s="615"/>
      <c r="BV87" s="632" t="s">
        <v>547</v>
      </c>
      <c r="BW87" s="632"/>
      <c r="BX87" s="633"/>
    </row>
    <row r="88" spans="1:76" s="153" customFormat="1" ht="16.8" thickBot="1" x14ac:dyDescent="0.5">
      <c r="A88" s="80" t="s">
        <v>300</v>
      </c>
      <c r="B88" s="425">
        <f>BS88</f>
        <v>500000</v>
      </c>
      <c r="C88" s="469">
        <f t="shared" si="93"/>
        <v>500000</v>
      </c>
      <c r="D88" s="516">
        <f>BT88</f>
        <v>500000</v>
      </c>
      <c r="E88" s="138">
        <f>C88-B88</f>
        <v>0</v>
      </c>
      <c r="F88" s="80" t="s">
        <v>300</v>
      </c>
      <c r="G88" s="158"/>
      <c r="H88" s="158"/>
      <c r="I88" s="158"/>
      <c r="J88" s="158"/>
      <c r="K88" s="158"/>
      <c r="L88" s="158"/>
      <c r="M88" s="158"/>
      <c r="N88" s="158"/>
      <c r="O88" s="158"/>
      <c r="P88" s="158"/>
      <c r="Q88" s="611"/>
      <c r="R88" s="158"/>
      <c r="S88" s="158"/>
      <c r="T88" s="514"/>
      <c r="U88" s="20">
        <v>150000</v>
      </c>
      <c r="V88" s="158"/>
      <c r="W88" s="159"/>
      <c r="X88" s="159"/>
      <c r="Y88" s="158"/>
      <c r="Z88" s="611"/>
      <c r="AA88" s="158"/>
      <c r="AB88" s="158"/>
      <c r="AC88" s="158"/>
      <c r="AD88" s="611"/>
      <c r="AE88" s="611"/>
      <c r="AF88" s="611"/>
      <c r="AG88" s="158"/>
      <c r="AH88" s="158">
        <v>100000</v>
      </c>
      <c r="AI88" s="158"/>
      <c r="AJ88" s="611"/>
      <c r="AK88" s="158"/>
      <c r="AL88" s="158"/>
      <c r="AM88" s="158"/>
      <c r="AN88" s="158">
        <v>100000</v>
      </c>
      <c r="AO88" s="158"/>
      <c r="AP88" s="158"/>
      <c r="AQ88" s="159"/>
      <c r="AR88" s="159"/>
      <c r="AS88" s="159"/>
      <c r="AT88" s="59"/>
      <c r="AU88" s="612"/>
      <c r="AV88" s="159"/>
      <c r="AW88" s="158"/>
      <c r="AX88" s="611"/>
      <c r="AY88" s="611"/>
      <c r="AZ88" s="159"/>
      <c r="BA88" s="59"/>
      <c r="BB88" s="158"/>
      <c r="BC88" s="64"/>
      <c r="BD88" s="159"/>
      <c r="BE88" s="159"/>
      <c r="BF88" s="159"/>
      <c r="BG88" s="159"/>
      <c r="BH88" s="522">
        <v>150000</v>
      </c>
      <c r="BI88" s="159"/>
      <c r="BJ88" s="159"/>
      <c r="BK88" s="159"/>
      <c r="BL88" s="159"/>
      <c r="BM88" s="159"/>
      <c r="BN88" s="159"/>
      <c r="BO88" s="159"/>
      <c r="BP88" s="159"/>
      <c r="BQ88" s="159"/>
      <c r="BR88" s="159"/>
      <c r="BS88" s="11">
        <f>SUM(G88:BR88)</f>
        <v>500000</v>
      </c>
      <c r="BT88" s="11">
        <f>Summary!C90</f>
        <v>500000</v>
      </c>
      <c r="BU88" s="114">
        <f>BT88-BS88</f>
        <v>0</v>
      </c>
      <c r="BV88" s="153" t="s">
        <v>549</v>
      </c>
      <c r="BX88" s="499"/>
    </row>
    <row r="89" spans="1:76" ht="15.6" thickBot="1" x14ac:dyDescent="0.35">
      <c r="A89" s="80" t="s">
        <v>105</v>
      </c>
      <c r="B89" s="425">
        <f>BS89</f>
        <v>250000</v>
      </c>
      <c r="C89" s="469">
        <f t="shared" si="93"/>
        <v>250000</v>
      </c>
      <c r="D89" s="516">
        <f>BT89</f>
        <v>250000</v>
      </c>
      <c r="E89" s="138">
        <f>C89-B89</f>
        <v>0</v>
      </c>
      <c r="F89" s="93" t="s">
        <v>105</v>
      </c>
      <c r="G89" s="158"/>
      <c r="H89" s="158"/>
      <c r="I89" s="158"/>
      <c r="J89" s="158"/>
      <c r="K89" s="158"/>
      <c r="L89" s="158"/>
      <c r="M89" s="158"/>
      <c r="N89" s="158"/>
      <c r="O89" s="158"/>
      <c r="P89" s="158"/>
      <c r="Q89" s="611"/>
      <c r="R89" s="158"/>
      <c r="S89" s="158"/>
      <c r="T89" s="158"/>
      <c r="U89" s="158"/>
      <c r="V89" s="158"/>
      <c r="W89" s="159"/>
      <c r="X89" s="159"/>
      <c r="Y89" s="158"/>
      <c r="Z89" s="611"/>
      <c r="AA89" s="158"/>
      <c r="AB89" s="158"/>
      <c r="AC89" s="158"/>
      <c r="AD89" s="611"/>
      <c r="AE89" s="611"/>
      <c r="AF89" s="611"/>
      <c r="AG89" s="158"/>
      <c r="AH89" s="158"/>
      <c r="AI89" s="158"/>
      <c r="AJ89" s="611"/>
      <c r="AK89" s="158"/>
      <c r="AL89" s="158"/>
      <c r="AM89" s="158"/>
      <c r="AN89" s="158">
        <v>100000</v>
      </c>
      <c r="AO89" s="158"/>
      <c r="AP89" s="158"/>
      <c r="AQ89" s="609">
        <v>150000</v>
      </c>
      <c r="AR89" s="159"/>
      <c r="AS89" s="159"/>
      <c r="AT89" s="158"/>
      <c r="AU89" s="611"/>
      <c r="AV89" s="159"/>
      <c r="AW89" s="158"/>
      <c r="AX89" s="611"/>
      <c r="AY89" s="611"/>
      <c r="AZ89" s="159"/>
      <c r="BA89" s="158"/>
      <c r="BB89" s="158"/>
      <c r="BC89" s="159"/>
      <c r="BD89" s="159"/>
      <c r="BE89" s="607"/>
      <c r="BF89" s="159"/>
      <c r="BG89" s="159"/>
      <c r="BH89" s="522"/>
      <c r="BI89" s="158"/>
      <c r="BJ89" s="159"/>
      <c r="BK89" s="159"/>
      <c r="BL89" s="159"/>
      <c r="BM89" s="159"/>
      <c r="BN89" s="159"/>
      <c r="BO89" s="159"/>
      <c r="BP89" s="159"/>
      <c r="BQ89" s="159"/>
      <c r="BR89" s="159"/>
      <c r="BS89" s="11">
        <f>SUM(G89:BR89)</f>
        <v>250000</v>
      </c>
      <c r="BT89" s="11">
        <f>Summary!C91</f>
        <v>250000</v>
      </c>
      <c r="BU89" s="114">
        <f>BT89-BS89</f>
        <v>0</v>
      </c>
      <c r="BV89" s="485" t="s">
        <v>442</v>
      </c>
      <c r="BW89" s="485" t="s">
        <v>368</v>
      </c>
      <c r="BX89" s="497">
        <v>1.1299999999999999</v>
      </c>
    </row>
    <row r="90" spans="1:76" ht="17.399999999999999" x14ac:dyDescent="0.3">
      <c r="A90" s="77" t="s">
        <v>12</v>
      </c>
      <c r="B90" s="313">
        <f>SUM(B85:B89)</f>
        <v>3000000</v>
      </c>
      <c r="C90" s="165">
        <f>SUM(C85:C89)</f>
        <v>3000000</v>
      </c>
      <c r="D90" s="145">
        <f>SUM(D85:D89)</f>
        <v>3000000</v>
      </c>
      <c r="E90" s="108">
        <f>SUM(E85:E89)</f>
        <v>0</v>
      </c>
      <c r="F90" s="90" t="s">
        <v>12</v>
      </c>
      <c r="G90" s="165">
        <f t="shared" ref="G90:O90" si="94">SUM(G85:G89)</f>
        <v>0</v>
      </c>
      <c r="H90" s="165">
        <f t="shared" ref="H90" si="95">SUM(H85:H89)</f>
        <v>0</v>
      </c>
      <c r="I90" s="165">
        <f t="shared" si="94"/>
        <v>0</v>
      </c>
      <c r="J90" s="165">
        <f t="shared" si="94"/>
        <v>0</v>
      </c>
      <c r="K90" s="165">
        <f t="shared" si="94"/>
        <v>0</v>
      </c>
      <c r="L90" s="165">
        <f t="shared" si="94"/>
        <v>0</v>
      </c>
      <c r="M90" s="165">
        <f t="shared" ref="M90" si="96">SUM(M85:M89)</f>
        <v>0</v>
      </c>
      <c r="N90" s="165">
        <f t="shared" si="94"/>
        <v>0</v>
      </c>
      <c r="O90" s="165">
        <f t="shared" si="94"/>
        <v>0</v>
      </c>
      <c r="P90" s="165"/>
      <c r="Q90" s="165"/>
      <c r="R90" s="165">
        <f>SUM(R85:R89)</f>
        <v>0</v>
      </c>
      <c r="S90" s="165">
        <f>SUM(S85:S89)</f>
        <v>0</v>
      </c>
      <c r="T90" s="165">
        <f>SUM(T85:T89)</f>
        <v>0</v>
      </c>
      <c r="U90" s="165">
        <f t="shared" ref="U90" si="97">SUM(U85:U89)</f>
        <v>250000</v>
      </c>
      <c r="V90" s="165">
        <f>SUM(V85:V89)</f>
        <v>0</v>
      </c>
      <c r="W90" s="165">
        <f t="shared" ref="W90" si="98">SUM(W85:W89)</f>
        <v>0</v>
      </c>
      <c r="X90" s="165"/>
      <c r="Y90" s="165">
        <f t="shared" ref="Y90:BO90" si="99">SUM(Y85:Y89)</f>
        <v>0</v>
      </c>
      <c r="Z90" s="165">
        <f>SUM(Z85:Z89)</f>
        <v>0</v>
      </c>
      <c r="AA90" s="165">
        <f t="shared" ref="AA90" si="100">SUM(AA85:AA89)</f>
        <v>0</v>
      </c>
      <c r="AB90" s="165">
        <f t="shared" si="99"/>
        <v>0</v>
      </c>
      <c r="AC90" s="165">
        <f t="shared" si="99"/>
        <v>0</v>
      </c>
      <c r="AD90" s="165">
        <f>SUM(AD85:AD89)</f>
        <v>0</v>
      </c>
      <c r="AE90" s="165">
        <f>SUM(AE85:AE89)</f>
        <v>0</v>
      </c>
      <c r="AF90" s="165">
        <f t="shared" ref="AF90" si="101">SUM(AF85:AF89)</f>
        <v>0</v>
      </c>
      <c r="AG90" s="165">
        <f t="shared" si="99"/>
        <v>0</v>
      </c>
      <c r="AH90" s="165">
        <f t="shared" si="99"/>
        <v>600000</v>
      </c>
      <c r="AI90" s="165">
        <f t="shared" si="99"/>
        <v>0</v>
      </c>
      <c r="AJ90" s="165">
        <f t="shared" si="99"/>
        <v>300000</v>
      </c>
      <c r="AK90" s="165">
        <f t="shared" ref="AK90:AM90" si="102">SUM(AK85:AK89)</f>
        <v>0</v>
      </c>
      <c r="AL90" s="165">
        <f t="shared" ref="AL90" si="103">SUM(AL85:AL89)</f>
        <v>0</v>
      </c>
      <c r="AM90" s="165">
        <f t="shared" si="102"/>
        <v>0</v>
      </c>
      <c r="AN90" s="165">
        <f t="shared" si="99"/>
        <v>400000</v>
      </c>
      <c r="AO90" s="165">
        <f t="shared" ref="AO90" si="104">SUM(AO85:AO89)</f>
        <v>0</v>
      </c>
      <c r="AP90" s="165">
        <f t="shared" si="99"/>
        <v>0</v>
      </c>
      <c r="AQ90" s="165">
        <f t="shared" si="99"/>
        <v>350000</v>
      </c>
      <c r="AR90" s="165">
        <f t="shared" si="99"/>
        <v>0</v>
      </c>
      <c r="AS90" s="165">
        <f t="shared" si="99"/>
        <v>0</v>
      </c>
      <c r="AT90" s="165">
        <f>SUM(AT85:AT89)</f>
        <v>0</v>
      </c>
      <c r="AU90" s="165">
        <f>SUM(AU85:AU89)</f>
        <v>0</v>
      </c>
      <c r="AV90" s="165">
        <f t="shared" ref="AV90:BB90" si="105">SUM(AV85:AV89)</f>
        <v>0</v>
      </c>
      <c r="AW90" s="294">
        <f t="shared" si="105"/>
        <v>0</v>
      </c>
      <c r="AX90" s="294">
        <f t="shared" si="105"/>
        <v>0</v>
      </c>
      <c r="AY90" s="294">
        <f t="shared" si="105"/>
        <v>0</v>
      </c>
      <c r="AZ90" s="165">
        <f>SUM(AZ85:AZ89)</f>
        <v>0</v>
      </c>
      <c r="BA90" s="165">
        <f>SUM(BA85:BA89)</f>
        <v>0</v>
      </c>
      <c r="BB90" s="165">
        <f t="shared" si="105"/>
        <v>0</v>
      </c>
      <c r="BC90" s="165">
        <v>0</v>
      </c>
      <c r="BD90" s="165">
        <f>SUM(BD85:BD89)</f>
        <v>0</v>
      </c>
      <c r="BE90" s="165">
        <f>SUM(BE85:BE89)</f>
        <v>200000</v>
      </c>
      <c r="BF90" s="165">
        <f t="shared" ref="BF90" si="106">SUM(BF85:BF89)</f>
        <v>0</v>
      </c>
      <c r="BG90" s="165">
        <f t="shared" si="99"/>
        <v>0</v>
      </c>
      <c r="BH90" s="165">
        <f t="shared" si="99"/>
        <v>900000</v>
      </c>
      <c r="BI90" s="165">
        <f t="shared" si="99"/>
        <v>0</v>
      </c>
      <c r="BJ90" s="165"/>
      <c r="BK90" s="165"/>
      <c r="BL90" s="165">
        <f t="shared" si="99"/>
        <v>0</v>
      </c>
      <c r="BM90" s="165">
        <f t="shared" si="99"/>
        <v>0</v>
      </c>
      <c r="BN90" s="165">
        <f t="shared" si="99"/>
        <v>0</v>
      </c>
      <c r="BO90" s="165">
        <f t="shared" si="99"/>
        <v>0</v>
      </c>
      <c r="BP90" s="165">
        <f t="shared" ref="BP90:BU90" si="107">SUM(BP85:BP89)</f>
        <v>0</v>
      </c>
      <c r="BQ90" s="165">
        <f t="shared" si="107"/>
        <v>0</v>
      </c>
      <c r="BR90" s="165">
        <f t="shared" si="107"/>
        <v>0</v>
      </c>
      <c r="BS90" s="165">
        <f t="shared" si="107"/>
        <v>3000000</v>
      </c>
      <c r="BT90" s="165">
        <f t="shared" si="107"/>
        <v>3000000</v>
      </c>
      <c r="BU90" s="108">
        <f t="shared" si="107"/>
        <v>0</v>
      </c>
      <c r="BV90" s="487" t="s">
        <v>12</v>
      </c>
      <c r="BW90" s="488"/>
      <c r="BX90" s="502"/>
    </row>
    <row r="91" spans="1:76" ht="15.6" thickBot="1" x14ac:dyDescent="0.35">
      <c r="A91" s="81" t="s">
        <v>106</v>
      </c>
      <c r="B91" s="433"/>
      <c r="C91" s="459"/>
      <c r="D91" s="147"/>
      <c r="E91" s="104"/>
      <c r="F91" s="94" t="s">
        <v>106</v>
      </c>
      <c r="G91" s="176" t="e">
        <f>G93/#REF!</f>
        <v>#REF!</v>
      </c>
      <c r="H91" s="176" t="e">
        <f>H93/#REF!</f>
        <v>#REF!</v>
      </c>
      <c r="I91" s="176" t="e">
        <f>I93/#REF!</f>
        <v>#REF!</v>
      </c>
      <c r="J91" s="176" t="e">
        <f>J93/#REF!</f>
        <v>#REF!</v>
      </c>
      <c r="K91" s="176" t="e">
        <f>K93/#REF!</f>
        <v>#REF!</v>
      </c>
      <c r="L91" s="176" t="e">
        <f>L93/#REF!</f>
        <v>#REF!</v>
      </c>
      <c r="M91" s="176" t="e">
        <f>M93/#REF!</f>
        <v>#REF!</v>
      </c>
      <c r="N91" s="176" t="e">
        <f>N93/#REF!</f>
        <v>#REF!</v>
      </c>
      <c r="O91" s="176" t="e">
        <f>O93/#REF!</f>
        <v>#REF!</v>
      </c>
      <c r="P91" s="176"/>
      <c r="Q91" s="176"/>
      <c r="R91" s="176" t="e">
        <f>R93/#REF!</f>
        <v>#REF!</v>
      </c>
      <c r="S91" s="176" t="e">
        <f>S93/#REF!</f>
        <v>#REF!</v>
      </c>
      <c r="T91" s="176" t="e">
        <f>T93/#REF!</f>
        <v>#REF!</v>
      </c>
      <c r="U91" s="176" t="e">
        <f>U93/#REF!</f>
        <v>#REF!</v>
      </c>
      <c r="V91" s="176" t="e">
        <f>V93/#REF!</f>
        <v>#REF!</v>
      </c>
      <c r="W91" s="10"/>
      <c r="X91" s="10"/>
      <c r="Y91" s="176" t="e">
        <f>Y93/#REF!</f>
        <v>#REF!</v>
      </c>
      <c r="Z91" s="176" t="e">
        <f>Z93/#REF!</f>
        <v>#REF!</v>
      </c>
      <c r="AA91" s="176" t="e">
        <f>AA93/#REF!</f>
        <v>#REF!</v>
      </c>
      <c r="AB91" s="176" t="e">
        <f>AB93/#REF!</f>
        <v>#REF!</v>
      </c>
      <c r="AC91" s="176" t="e">
        <f>AC93/#REF!</f>
        <v>#REF!</v>
      </c>
      <c r="AD91" s="176" t="e">
        <f>AD93/#REF!</f>
        <v>#REF!</v>
      </c>
      <c r="AE91" s="176" t="e">
        <f>AE93/#REF!</f>
        <v>#REF!</v>
      </c>
      <c r="AF91" s="176" t="e">
        <f t="shared" ref="AF91" si="108">AF93/#REF!</f>
        <v>#REF!</v>
      </c>
      <c r="AG91" s="176" t="e">
        <f>AG93/#REF!</f>
        <v>#REF!</v>
      </c>
      <c r="AH91" s="176" t="e">
        <f>AH93/#REF!</f>
        <v>#REF!</v>
      </c>
      <c r="AI91" s="176" t="e">
        <f>AI93/#REF!</f>
        <v>#REF!</v>
      </c>
      <c r="AJ91" s="176" t="e">
        <f>AJ93/#REF!</f>
        <v>#REF!</v>
      </c>
      <c r="AK91" s="176" t="e">
        <f>AK93/#REF!</f>
        <v>#REF!</v>
      </c>
      <c r="AL91" s="176" t="e">
        <f>AL93/#REF!</f>
        <v>#REF!</v>
      </c>
      <c r="AM91" s="176" t="e">
        <f>AM93/#REF!</f>
        <v>#REF!</v>
      </c>
      <c r="AN91" s="176" t="e">
        <f>AN93/#REF!</f>
        <v>#REF!</v>
      </c>
      <c r="AO91" s="176" t="e">
        <f>AO93/#REF!</f>
        <v>#REF!</v>
      </c>
      <c r="AP91" s="176" t="e">
        <f>AP93/#REF!</f>
        <v>#REF!</v>
      </c>
      <c r="AQ91" s="176" t="e">
        <f>AQ93/#REF!</f>
        <v>#REF!</v>
      </c>
      <c r="AR91" s="10"/>
      <c r="AS91" s="10"/>
      <c r="AT91" s="8"/>
      <c r="AU91" s="8"/>
      <c r="AV91" s="10"/>
      <c r="AW91" s="67"/>
      <c r="AX91" s="67"/>
      <c r="AY91" s="67"/>
      <c r="AZ91" s="10"/>
      <c r="BA91" s="8"/>
      <c r="BB91" s="8">
        <v>0</v>
      </c>
      <c r="BC91" s="10">
        <v>0</v>
      </c>
      <c r="BD91" s="10">
        <v>0</v>
      </c>
      <c r="BE91" s="10">
        <v>0</v>
      </c>
      <c r="BF91" s="10">
        <v>0</v>
      </c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7"/>
      <c r="BT91" s="7"/>
      <c r="BU91" s="104"/>
      <c r="BV91" s="489" t="s">
        <v>106</v>
      </c>
      <c r="BW91" s="490"/>
      <c r="BX91" s="503"/>
    </row>
    <row r="92" spans="1:76" ht="15.6" thickBot="1" x14ac:dyDescent="0.35">
      <c r="A92" s="79" t="s">
        <v>108</v>
      </c>
      <c r="B92" s="425">
        <f>BS92</f>
        <v>750000</v>
      </c>
      <c r="C92" s="469">
        <f t="shared" ref="C92" si="109">D92</f>
        <v>750000</v>
      </c>
      <c r="D92" s="516">
        <f>BT92</f>
        <v>750000</v>
      </c>
      <c r="E92" s="138">
        <f>C92-B92</f>
        <v>0</v>
      </c>
      <c r="F92" s="92" t="s">
        <v>108</v>
      </c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611"/>
      <c r="R92" s="158"/>
      <c r="S92" s="158"/>
      <c r="T92" s="158"/>
      <c r="U92" s="158"/>
      <c r="V92" s="158"/>
      <c r="W92" s="159"/>
      <c r="X92" s="159"/>
      <c r="Y92" s="158"/>
      <c r="Z92" s="611"/>
      <c r="AA92" s="158"/>
      <c r="AB92" s="158"/>
      <c r="AC92" s="158"/>
      <c r="AD92" s="643"/>
      <c r="AE92" s="643"/>
      <c r="AF92" s="244"/>
      <c r="AG92" s="158"/>
      <c r="AH92" s="173">
        <v>300000</v>
      </c>
      <c r="AI92" s="158"/>
      <c r="AJ92" s="173">
        <v>250000</v>
      </c>
      <c r="AK92" s="158"/>
      <c r="AL92" s="158"/>
      <c r="AM92" s="158"/>
      <c r="AN92" s="158"/>
      <c r="AO92" s="288"/>
      <c r="AP92" s="467"/>
      <c r="AQ92" s="159"/>
      <c r="AR92" s="136"/>
      <c r="AS92" s="159"/>
      <c r="AT92" s="158"/>
      <c r="AU92" s="611"/>
      <c r="AV92" s="159"/>
      <c r="AW92" s="58"/>
      <c r="AX92" s="58"/>
      <c r="AY92" s="58"/>
      <c r="AZ92" s="159"/>
      <c r="BA92" s="158"/>
      <c r="BB92" s="158"/>
      <c r="BC92" s="159"/>
      <c r="BD92" s="159"/>
      <c r="BE92" s="159"/>
      <c r="BF92" s="159"/>
      <c r="BG92" s="159"/>
      <c r="BH92" s="522">
        <v>200000</v>
      </c>
      <c r="BI92" s="158"/>
      <c r="BJ92" s="159"/>
      <c r="BK92" s="159"/>
      <c r="BL92" s="159"/>
      <c r="BM92" s="159"/>
      <c r="BN92" s="159"/>
      <c r="BO92" s="159"/>
      <c r="BP92" s="159"/>
      <c r="BQ92" s="159"/>
      <c r="BR92" s="159"/>
      <c r="BS92" s="11">
        <f>SUM(G92:BR92)</f>
        <v>750000</v>
      </c>
      <c r="BT92" s="11">
        <f>Summary!C94</f>
        <v>750000</v>
      </c>
      <c r="BU92" s="114">
        <f>BT92-BS92</f>
        <v>0</v>
      </c>
      <c r="BV92" s="485" t="s">
        <v>291</v>
      </c>
      <c r="BW92" s="485" t="s">
        <v>367</v>
      </c>
      <c r="BX92" s="497">
        <v>1.1299999999999999</v>
      </c>
    </row>
    <row r="93" spans="1:76" ht="17.399999999999999" x14ac:dyDescent="0.3">
      <c r="A93" s="77" t="s">
        <v>12</v>
      </c>
      <c r="B93" s="313">
        <f>SUM(B92:B92)</f>
        <v>750000</v>
      </c>
      <c r="C93" s="165">
        <f>SUM(C92:C92)</f>
        <v>750000</v>
      </c>
      <c r="D93" s="145">
        <f>SUM(D92:D92)</f>
        <v>750000</v>
      </c>
      <c r="E93" s="108">
        <f>SUM(E92:E92)</f>
        <v>0</v>
      </c>
      <c r="F93" s="90" t="s">
        <v>12</v>
      </c>
      <c r="G93" s="165">
        <f t="shared" ref="G93:O93" si="110">SUM(G92:G92)</f>
        <v>0</v>
      </c>
      <c r="H93" s="165">
        <f t="shared" ref="H93" si="111">SUM(H92:H92)</f>
        <v>0</v>
      </c>
      <c r="I93" s="165">
        <f t="shared" si="110"/>
        <v>0</v>
      </c>
      <c r="J93" s="165">
        <f t="shared" si="110"/>
        <v>0</v>
      </c>
      <c r="K93" s="165">
        <f t="shared" si="110"/>
        <v>0</v>
      </c>
      <c r="L93" s="165">
        <f t="shared" si="110"/>
        <v>0</v>
      </c>
      <c r="M93" s="165">
        <f t="shared" ref="M93" si="112">SUM(M92:M92)</f>
        <v>0</v>
      </c>
      <c r="N93" s="165">
        <f t="shared" si="110"/>
        <v>0</v>
      </c>
      <c r="O93" s="165">
        <f t="shared" si="110"/>
        <v>0</v>
      </c>
      <c r="P93" s="165"/>
      <c r="Q93" s="165"/>
      <c r="R93" s="165">
        <f t="shared" ref="R93:W93" si="113">SUM(R92:R92)</f>
        <v>0</v>
      </c>
      <c r="S93" s="165">
        <f t="shared" si="113"/>
        <v>0</v>
      </c>
      <c r="T93" s="165">
        <f t="shared" si="113"/>
        <v>0</v>
      </c>
      <c r="U93" s="165">
        <f t="shared" si="113"/>
        <v>0</v>
      </c>
      <c r="V93" s="165">
        <f t="shared" si="113"/>
        <v>0</v>
      </c>
      <c r="W93" s="165">
        <f t="shared" si="113"/>
        <v>0</v>
      </c>
      <c r="X93" s="165"/>
      <c r="Y93" s="165">
        <f t="shared" ref="Y93:BB93" si="114">SUM(Y92:Y92)</f>
        <v>0</v>
      </c>
      <c r="Z93" s="165">
        <f>SUM(Z92:Z92)</f>
        <v>0</v>
      </c>
      <c r="AA93" s="165">
        <f t="shared" si="114"/>
        <v>0</v>
      </c>
      <c r="AB93" s="165">
        <f t="shared" si="114"/>
        <v>0</v>
      </c>
      <c r="AC93" s="165">
        <f t="shared" si="114"/>
        <v>0</v>
      </c>
      <c r="AD93" s="165">
        <f>SUM(AD92:AD92)</f>
        <v>0</v>
      </c>
      <c r="AE93" s="165">
        <f>SUM(AE92:AE92)</f>
        <v>0</v>
      </c>
      <c r="AF93" s="165">
        <f t="shared" ref="AF93" si="115">SUM(AF92:AF92)</f>
        <v>0</v>
      </c>
      <c r="AG93" s="165">
        <f t="shared" si="114"/>
        <v>0</v>
      </c>
      <c r="AH93" s="165">
        <f t="shared" si="114"/>
        <v>300000</v>
      </c>
      <c r="AI93" s="165">
        <f t="shared" si="114"/>
        <v>0</v>
      </c>
      <c r="AJ93" s="165">
        <f t="shared" si="114"/>
        <v>250000</v>
      </c>
      <c r="AK93" s="165">
        <f t="shared" si="114"/>
        <v>0</v>
      </c>
      <c r="AL93" s="165">
        <f t="shared" si="114"/>
        <v>0</v>
      </c>
      <c r="AM93" s="165">
        <f t="shared" si="114"/>
        <v>0</v>
      </c>
      <c r="AN93" s="165">
        <f t="shared" si="114"/>
        <v>0</v>
      </c>
      <c r="AO93" s="165">
        <f t="shared" si="114"/>
        <v>0</v>
      </c>
      <c r="AP93" s="165">
        <f t="shared" si="114"/>
        <v>0</v>
      </c>
      <c r="AQ93" s="165">
        <f t="shared" si="114"/>
        <v>0</v>
      </c>
      <c r="AR93" s="165">
        <f t="shared" si="114"/>
        <v>0</v>
      </c>
      <c r="AS93" s="165">
        <f t="shared" si="114"/>
        <v>0</v>
      </c>
      <c r="AT93" s="165">
        <f t="shared" si="114"/>
        <v>0</v>
      </c>
      <c r="AU93" s="165">
        <f t="shared" ref="AU93" si="116">SUM(AU92:AU92)</f>
        <v>0</v>
      </c>
      <c r="AV93" s="165">
        <f t="shared" si="114"/>
        <v>0</v>
      </c>
      <c r="AW93" s="294">
        <f t="shared" si="114"/>
        <v>0</v>
      </c>
      <c r="AX93" s="294">
        <f t="shared" ref="AX93:AY93" si="117">SUM(AX92:AX92)</f>
        <v>0</v>
      </c>
      <c r="AY93" s="294">
        <f t="shared" si="117"/>
        <v>0</v>
      </c>
      <c r="AZ93" s="165">
        <f t="shared" si="114"/>
        <v>0</v>
      </c>
      <c r="BA93" s="165">
        <f t="shared" si="114"/>
        <v>0</v>
      </c>
      <c r="BB93" s="165">
        <f t="shared" si="114"/>
        <v>0</v>
      </c>
      <c r="BC93" s="165">
        <v>0</v>
      </c>
      <c r="BD93" s="165">
        <v>0</v>
      </c>
      <c r="BE93" s="165">
        <v>0</v>
      </c>
      <c r="BF93" s="165">
        <f>SUM(BF92:BF92)</f>
        <v>0</v>
      </c>
      <c r="BG93" s="165">
        <f>SUM(BG92:BG92)</f>
        <v>0</v>
      </c>
      <c r="BH93" s="165">
        <f>SUM(BH92:BH92)</f>
        <v>200000</v>
      </c>
      <c r="BI93" s="165">
        <f>SUM(BI92:BI92)</f>
        <v>0</v>
      </c>
      <c r="BJ93" s="165"/>
      <c r="BK93" s="165"/>
      <c r="BL93" s="165">
        <f t="shared" ref="BL93:BU93" si="118">SUM(BL92:BL92)</f>
        <v>0</v>
      </c>
      <c r="BM93" s="165">
        <f t="shared" si="118"/>
        <v>0</v>
      </c>
      <c r="BN93" s="165">
        <f t="shared" si="118"/>
        <v>0</v>
      </c>
      <c r="BO93" s="165">
        <f t="shared" si="118"/>
        <v>0</v>
      </c>
      <c r="BP93" s="165">
        <f t="shared" si="118"/>
        <v>0</v>
      </c>
      <c r="BQ93" s="165">
        <f t="shared" si="118"/>
        <v>0</v>
      </c>
      <c r="BR93" s="165">
        <f t="shared" si="118"/>
        <v>0</v>
      </c>
      <c r="BS93" s="165">
        <f t="shared" si="118"/>
        <v>750000</v>
      </c>
      <c r="BT93" s="165">
        <f t="shared" si="118"/>
        <v>750000</v>
      </c>
      <c r="BU93" s="108">
        <f t="shared" si="118"/>
        <v>0</v>
      </c>
      <c r="BV93" s="487" t="s">
        <v>12</v>
      </c>
      <c r="BW93" s="488"/>
      <c r="BX93" s="502"/>
    </row>
    <row r="94" spans="1:76" ht="15.6" thickBot="1" x14ac:dyDescent="0.35">
      <c r="A94" s="81" t="s">
        <v>110</v>
      </c>
      <c r="B94" s="432">
        <f>B97/B101</f>
        <v>2.3654782109888291E-3</v>
      </c>
      <c r="C94" s="459"/>
      <c r="D94" s="147">
        <v>1.2284365512521279E-2</v>
      </c>
      <c r="E94" s="104"/>
      <c r="F94" s="94" t="s">
        <v>110</v>
      </c>
      <c r="G94" s="176" t="e">
        <f>G97/#REF!</f>
        <v>#REF!</v>
      </c>
      <c r="H94" s="176" t="e">
        <f>H97/#REF!</f>
        <v>#REF!</v>
      </c>
      <c r="I94" s="176" t="e">
        <f>I97/#REF!</f>
        <v>#REF!</v>
      </c>
      <c r="J94" s="176" t="e">
        <f>J97/#REF!</f>
        <v>#REF!</v>
      </c>
      <c r="K94" s="176" t="e">
        <f>K97/#REF!</f>
        <v>#REF!</v>
      </c>
      <c r="L94" s="176" t="e">
        <f>L97/#REF!</f>
        <v>#REF!</v>
      </c>
      <c r="M94" s="176" t="e">
        <f>M97/#REF!</f>
        <v>#REF!</v>
      </c>
      <c r="N94" s="176" t="e">
        <f>N97/#REF!</f>
        <v>#REF!</v>
      </c>
      <c r="O94" s="176" t="e">
        <f>O97/#REF!</f>
        <v>#REF!</v>
      </c>
      <c r="P94" s="176"/>
      <c r="Q94" s="176"/>
      <c r="R94" s="176" t="e">
        <f>R97/#REF!</f>
        <v>#REF!</v>
      </c>
      <c r="S94" s="176" t="e">
        <f>S97/#REF!</f>
        <v>#REF!</v>
      </c>
      <c r="T94" s="176" t="e">
        <f>T97/#REF!</f>
        <v>#REF!</v>
      </c>
      <c r="U94" s="176" t="e">
        <f>U97/#REF!</f>
        <v>#REF!</v>
      </c>
      <c r="V94" s="176" t="e">
        <f>V97/#REF!</f>
        <v>#REF!</v>
      </c>
      <c r="W94" s="10"/>
      <c r="X94" s="10"/>
      <c r="Y94" s="176" t="e">
        <f>Y97/#REF!</f>
        <v>#REF!</v>
      </c>
      <c r="Z94" s="176" t="e">
        <f>Z97/#REF!</f>
        <v>#REF!</v>
      </c>
      <c r="AA94" s="176" t="e">
        <f>AA97/#REF!</f>
        <v>#REF!</v>
      </c>
      <c r="AB94" s="176" t="e">
        <f>AB97/#REF!</f>
        <v>#REF!</v>
      </c>
      <c r="AC94" s="176" t="e">
        <f>AC97/#REF!</f>
        <v>#REF!</v>
      </c>
      <c r="AD94" s="176" t="e">
        <f>AD97/#REF!</f>
        <v>#REF!</v>
      </c>
      <c r="AE94" s="176" t="e">
        <f>AE97/#REF!</f>
        <v>#REF!</v>
      </c>
      <c r="AF94" s="176" t="e">
        <f t="shared" ref="AF94" si="119">AF97/#REF!</f>
        <v>#REF!</v>
      </c>
      <c r="AG94" s="176" t="e">
        <f>AG97/#REF!</f>
        <v>#REF!</v>
      </c>
      <c r="AH94" s="176" t="e">
        <f>AH97/#REF!</f>
        <v>#REF!</v>
      </c>
      <c r="AI94" s="176" t="e">
        <f>AI97/#REF!</f>
        <v>#REF!</v>
      </c>
      <c r="AJ94" s="176" t="e">
        <f>AJ97/#REF!</f>
        <v>#REF!</v>
      </c>
      <c r="AK94" s="176" t="e">
        <f>AK97/#REF!</f>
        <v>#REF!</v>
      </c>
      <c r="AL94" s="176" t="e">
        <f>AL97/#REF!</f>
        <v>#REF!</v>
      </c>
      <c r="AM94" s="176" t="e">
        <f>AM97/#REF!</f>
        <v>#REF!</v>
      </c>
      <c r="AN94" s="176" t="e">
        <f>AN97/#REF!</f>
        <v>#REF!</v>
      </c>
      <c r="AO94" s="176" t="e">
        <f>AO97/#REF!</f>
        <v>#REF!</v>
      </c>
      <c r="AP94" s="176" t="e">
        <f>AP97/#REF!</f>
        <v>#REF!</v>
      </c>
      <c r="AQ94" s="176" t="e">
        <f>AQ97/#REF!</f>
        <v>#REF!</v>
      </c>
      <c r="AR94" s="176" t="e">
        <f>AR97/#REF!</f>
        <v>#REF!</v>
      </c>
      <c r="AS94" s="176" t="e">
        <f>AS97/#REF!</f>
        <v>#REF!</v>
      </c>
      <c r="AT94" s="176" t="e">
        <f>AT97/#REF!</f>
        <v>#REF!</v>
      </c>
      <c r="AU94" s="176" t="e">
        <f>AU97/#REF!</f>
        <v>#REF!</v>
      </c>
      <c r="AV94" s="176" t="e">
        <f>AV97/#REF!</f>
        <v>#REF!</v>
      </c>
      <c r="AW94" s="176" t="e">
        <f>AW97/#REF!</f>
        <v>#REF!</v>
      </c>
      <c r="AX94" s="176" t="e">
        <f>AX97/#REF!</f>
        <v>#REF!</v>
      </c>
      <c r="AY94" s="176" t="e">
        <f>AY97/#REF!</f>
        <v>#REF!</v>
      </c>
      <c r="AZ94" s="176" t="e">
        <f>AZ97/#REF!</f>
        <v>#REF!</v>
      </c>
      <c r="BA94" s="176" t="e">
        <f>BA97/#REF!</f>
        <v>#REF!</v>
      </c>
      <c r="BB94" s="176" t="e">
        <f>BB97/#REF!</f>
        <v>#REF!</v>
      </c>
      <c r="BC94" s="176" t="e">
        <f>BC97/#REF!</f>
        <v>#REF!</v>
      </c>
      <c r="BD94" s="176" t="e">
        <f>BD97/#REF!</f>
        <v>#REF!</v>
      </c>
      <c r="BE94" s="176" t="e">
        <f>BE97/#REF!</f>
        <v>#REF!</v>
      </c>
      <c r="BF94" s="176" t="e">
        <f>BF97/#REF!</f>
        <v>#REF!</v>
      </c>
      <c r="BG94" s="176" t="e">
        <f>BG97/#REF!</f>
        <v>#REF!</v>
      </c>
      <c r="BH94" s="176" t="e">
        <f>BH97/#REF!</f>
        <v>#REF!</v>
      </c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46">
        <f>BS97/BS101</f>
        <v>2.3654782109888291E-3</v>
      </c>
      <c r="BT94" s="46">
        <f>BT97/BT101</f>
        <v>2.2592487997740753E-3</v>
      </c>
      <c r="BU94" s="104"/>
      <c r="BV94" s="489" t="s">
        <v>110</v>
      </c>
      <c r="BW94" s="490"/>
      <c r="BX94" s="503"/>
    </row>
    <row r="95" spans="1:76" ht="16.8" thickBot="1" x14ac:dyDescent="0.5">
      <c r="A95" s="80" t="s">
        <v>111</v>
      </c>
      <c r="B95" s="425">
        <f>BS95</f>
        <v>0</v>
      </c>
      <c r="C95" s="469">
        <f t="shared" ref="C95:C96" si="120">D95</f>
        <v>0</v>
      </c>
      <c r="D95" s="516">
        <f>BT95</f>
        <v>0</v>
      </c>
      <c r="E95" s="138">
        <f>C95-B95</f>
        <v>0</v>
      </c>
      <c r="F95" s="93" t="s">
        <v>111</v>
      </c>
      <c r="G95" s="158"/>
      <c r="H95" s="158"/>
      <c r="I95" s="158"/>
      <c r="J95" s="158"/>
      <c r="K95" s="158"/>
      <c r="L95" s="158"/>
      <c r="M95" s="158"/>
      <c r="N95" s="158"/>
      <c r="O95" s="158"/>
      <c r="P95" s="158"/>
      <c r="Q95" s="611"/>
      <c r="R95" s="158"/>
      <c r="S95" s="158"/>
      <c r="T95" s="158"/>
      <c r="U95" s="158"/>
      <c r="V95" s="158"/>
      <c r="W95" s="159"/>
      <c r="X95" s="159"/>
      <c r="Y95" s="158"/>
      <c r="Z95" s="611"/>
      <c r="AA95" s="158"/>
      <c r="AB95" s="158"/>
      <c r="AC95" s="158"/>
      <c r="AD95" s="611"/>
      <c r="AE95" s="611"/>
      <c r="AF95" s="611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9"/>
      <c r="AR95" s="159"/>
      <c r="AS95" s="159"/>
      <c r="AT95" s="158"/>
      <c r="AU95" s="611"/>
      <c r="AV95" s="159"/>
      <c r="AW95" s="59"/>
      <c r="AX95" s="612"/>
      <c r="AY95" s="612"/>
      <c r="AZ95" s="159"/>
      <c r="BA95" s="158"/>
      <c r="BB95" s="161"/>
      <c r="BC95" s="159"/>
      <c r="BD95" s="159"/>
      <c r="BE95" s="159"/>
      <c r="BF95" s="159"/>
      <c r="BG95" s="159"/>
      <c r="BH95" s="522"/>
      <c r="BI95" s="159"/>
      <c r="BJ95" s="159"/>
      <c r="BK95" s="159"/>
      <c r="BL95" s="159"/>
      <c r="BM95" s="159"/>
      <c r="BN95" s="159"/>
      <c r="BO95" s="159"/>
      <c r="BP95" s="159"/>
      <c r="BQ95" s="159"/>
      <c r="BR95" s="159"/>
      <c r="BS95" s="11">
        <f>SUM(G95:BR95)</f>
        <v>0</v>
      </c>
      <c r="BT95" s="11">
        <f>Summary!C97</f>
        <v>0</v>
      </c>
      <c r="BU95" s="114">
        <f>BT95-BS95</f>
        <v>0</v>
      </c>
      <c r="BV95" s="485" t="s">
        <v>290</v>
      </c>
      <c r="BW95" s="485" t="s">
        <v>406</v>
      </c>
      <c r="BX95" s="497">
        <v>1.1299999999999999</v>
      </c>
    </row>
    <row r="96" spans="1:76" ht="16.8" thickBot="1" x14ac:dyDescent="0.5">
      <c r="A96" s="80" t="s">
        <v>112</v>
      </c>
      <c r="B96" s="425">
        <f>BS96</f>
        <v>800000</v>
      </c>
      <c r="C96" s="469">
        <f t="shared" si="120"/>
        <v>800000</v>
      </c>
      <c r="D96" s="516">
        <f>BT96</f>
        <v>800000</v>
      </c>
      <c r="E96" s="138">
        <f>C96-B96</f>
        <v>0</v>
      </c>
      <c r="F96" s="93" t="s">
        <v>112</v>
      </c>
      <c r="G96" s="158"/>
      <c r="H96" s="158"/>
      <c r="I96" s="158"/>
      <c r="J96" s="158"/>
      <c r="K96" s="158"/>
      <c r="L96" s="158"/>
      <c r="M96" s="158"/>
      <c r="N96" s="158"/>
      <c r="O96" s="158"/>
      <c r="P96" s="158"/>
      <c r="Q96" s="611"/>
      <c r="R96" s="158"/>
      <c r="S96" s="158"/>
      <c r="T96" s="337"/>
      <c r="U96" s="337"/>
      <c r="V96" s="158"/>
      <c r="W96" s="159"/>
      <c r="X96" s="159"/>
      <c r="Y96" s="521"/>
      <c r="Z96" s="521"/>
      <c r="AA96" s="521"/>
      <c r="AB96" s="288"/>
      <c r="AC96" s="158"/>
      <c r="AD96" s="611"/>
      <c r="AE96" s="611"/>
      <c r="AF96" s="611"/>
      <c r="AG96" s="158"/>
      <c r="AH96" s="158"/>
      <c r="AI96" s="158"/>
      <c r="AJ96" s="288"/>
      <c r="AK96" s="158"/>
      <c r="AL96" s="158"/>
      <c r="AM96" s="158"/>
      <c r="AN96" s="158"/>
      <c r="AO96" s="164"/>
      <c r="AP96" s="467"/>
      <c r="AQ96" s="159"/>
      <c r="AR96" s="159"/>
      <c r="AS96" s="159"/>
      <c r="AT96" s="341">
        <v>300000</v>
      </c>
      <c r="AU96" s="341"/>
      <c r="AV96" s="159"/>
      <c r="AW96" s="64"/>
      <c r="AX96" s="613"/>
      <c r="AY96" s="613"/>
      <c r="AZ96" s="162"/>
      <c r="BA96" s="162"/>
      <c r="BB96" s="161"/>
      <c r="BC96" s="49">
        <v>500000</v>
      </c>
      <c r="BD96" s="159"/>
      <c r="BE96" s="159"/>
      <c r="BF96" s="159"/>
      <c r="BG96" s="159"/>
      <c r="BH96" s="522"/>
      <c r="BI96" s="158"/>
      <c r="BJ96" s="159"/>
      <c r="BK96" s="159"/>
      <c r="BL96" s="159"/>
      <c r="BM96" s="159"/>
      <c r="BN96" s="159"/>
      <c r="BO96" s="159"/>
      <c r="BP96" s="159"/>
      <c r="BQ96" s="159"/>
      <c r="BR96" s="159"/>
      <c r="BS96" s="11">
        <f>SUM(G96:BR96)</f>
        <v>800000</v>
      </c>
      <c r="BT96" s="11">
        <f>Summary!C98</f>
        <v>800000</v>
      </c>
      <c r="BU96" s="114">
        <f>BT96-BS96</f>
        <v>0</v>
      </c>
      <c r="BV96" s="485" t="s">
        <v>287</v>
      </c>
      <c r="BW96" s="485" t="s">
        <v>370</v>
      </c>
      <c r="BX96" s="497">
        <v>1.1299999999999999</v>
      </c>
    </row>
    <row r="97" spans="1:76" ht="15" x14ac:dyDescent="0.3">
      <c r="A97" s="77" t="s">
        <v>12</v>
      </c>
      <c r="B97" s="313">
        <f>SUM(B95:B96)</f>
        <v>800000</v>
      </c>
      <c r="C97" s="165">
        <f>SUM(C95:C96)</f>
        <v>800000</v>
      </c>
      <c r="D97" s="145">
        <f>SUM(D95:D96)</f>
        <v>800000</v>
      </c>
      <c r="E97" s="108">
        <f>SUM(E95:E96)</f>
        <v>0</v>
      </c>
      <c r="F97" s="90" t="s">
        <v>12</v>
      </c>
      <c r="G97" s="165">
        <f t="shared" ref="G97:O97" si="121">SUM(G95:G96)</f>
        <v>0</v>
      </c>
      <c r="H97" s="165">
        <f t="shared" ref="H97" si="122">SUM(H95:H96)</f>
        <v>0</v>
      </c>
      <c r="I97" s="165">
        <f t="shared" si="121"/>
        <v>0</v>
      </c>
      <c r="J97" s="165">
        <f t="shared" si="121"/>
        <v>0</v>
      </c>
      <c r="K97" s="165">
        <f t="shared" si="121"/>
        <v>0</v>
      </c>
      <c r="L97" s="165">
        <f t="shared" si="121"/>
        <v>0</v>
      </c>
      <c r="M97" s="165">
        <f t="shared" ref="M97" si="123">SUM(M95:M96)</f>
        <v>0</v>
      </c>
      <c r="N97" s="165">
        <f t="shared" si="121"/>
        <v>0</v>
      </c>
      <c r="O97" s="165">
        <f t="shared" si="121"/>
        <v>0</v>
      </c>
      <c r="P97" s="165">
        <f>SUM(P95:P96)</f>
        <v>0</v>
      </c>
      <c r="Q97" s="165"/>
      <c r="R97" s="165">
        <f>SUM(R95:R96)</f>
        <v>0</v>
      </c>
      <c r="S97" s="165">
        <f>SUM(S95:S96)</f>
        <v>0</v>
      </c>
      <c r="T97" s="165">
        <f>SUM(T95:T96)</f>
        <v>0</v>
      </c>
      <c r="U97" s="165">
        <f t="shared" ref="U97" si="124">SUM(U95:U96)</f>
        <v>0</v>
      </c>
      <c r="V97" s="165">
        <f>SUM(V95:V96)</f>
        <v>0</v>
      </c>
      <c r="W97" s="165">
        <f t="shared" ref="W97:BO97" si="125">SUM(W95:W96)</f>
        <v>0</v>
      </c>
      <c r="X97" s="165"/>
      <c r="Y97" s="165">
        <f t="shared" si="125"/>
        <v>0</v>
      </c>
      <c r="Z97" s="165">
        <f>SUM(Z95:Z96)</f>
        <v>0</v>
      </c>
      <c r="AA97" s="165">
        <f t="shared" si="125"/>
        <v>0</v>
      </c>
      <c r="AB97" s="165">
        <f t="shared" si="125"/>
        <v>0</v>
      </c>
      <c r="AC97" s="165">
        <f t="shared" si="125"/>
        <v>0</v>
      </c>
      <c r="AD97" s="165">
        <f>SUM(AD95:AD96)</f>
        <v>0</v>
      </c>
      <c r="AE97" s="165">
        <f>SUM(AE95:AE96)</f>
        <v>0</v>
      </c>
      <c r="AF97" s="165">
        <f t="shared" ref="AF97" si="126">SUM(AF95:AF96)</f>
        <v>0</v>
      </c>
      <c r="AG97" s="165">
        <f t="shared" si="125"/>
        <v>0</v>
      </c>
      <c r="AH97" s="165">
        <f t="shared" si="125"/>
        <v>0</v>
      </c>
      <c r="AI97" s="165">
        <f t="shared" si="125"/>
        <v>0</v>
      </c>
      <c r="AJ97" s="165">
        <f t="shared" si="125"/>
        <v>0</v>
      </c>
      <c r="AK97" s="165">
        <f t="shared" ref="AK97:AM97" si="127">SUM(AK95:AK96)</f>
        <v>0</v>
      </c>
      <c r="AL97" s="165">
        <f t="shared" si="127"/>
        <v>0</v>
      </c>
      <c r="AM97" s="165">
        <f t="shared" si="127"/>
        <v>0</v>
      </c>
      <c r="AN97" s="165">
        <f t="shared" si="125"/>
        <v>0</v>
      </c>
      <c r="AO97" s="165">
        <f t="shared" ref="AO97" si="128">SUM(AO95:AO96)</f>
        <v>0</v>
      </c>
      <c r="AP97" s="165">
        <f t="shared" si="125"/>
        <v>0</v>
      </c>
      <c r="AQ97" s="165">
        <f t="shared" si="125"/>
        <v>0</v>
      </c>
      <c r="AR97" s="165">
        <f t="shared" si="125"/>
        <v>0</v>
      </c>
      <c r="AS97" s="165">
        <f t="shared" si="125"/>
        <v>0</v>
      </c>
      <c r="AT97" s="165">
        <f t="shared" ref="AT97:BB97" si="129">SUM(AT95:AT96)</f>
        <v>300000</v>
      </c>
      <c r="AU97" s="165">
        <f t="shared" ref="AU97" si="130">SUM(AU95:AU96)</f>
        <v>0</v>
      </c>
      <c r="AV97" s="165">
        <f t="shared" si="129"/>
        <v>0</v>
      </c>
      <c r="AW97" s="165">
        <f t="shared" si="129"/>
        <v>0</v>
      </c>
      <c r="AX97" s="165">
        <f t="shared" ref="AX97:AY97" si="131">SUM(AX95:AX96)</f>
        <v>0</v>
      </c>
      <c r="AY97" s="165">
        <f t="shared" si="131"/>
        <v>0</v>
      </c>
      <c r="AZ97" s="165">
        <f t="shared" si="129"/>
        <v>0</v>
      </c>
      <c r="BA97" s="165">
        <f t="shared" ref="BA97" si="132">SUM(BA95:BA96)</f>
        <v>0</v>
      </c>
      <c r="BB97" s="165">
        <f t="shared" si="129"/>
        <v>0</v>
      </c>
      <c r="BC97" s="165">
        <f t="shared" ref="BC97" si="133">SUM(BC95:BC96)</f>
        <v>500000</v>
      </c>
      <c r="BD97" s="165">
        <f t="shared" ref="BD97:BE97" si="134">SUM(BD95:BD96)</f>
        <v>0</v>
      </c>
      <c r="BE97" s="165">
        <f t="shared" si="134"/>
        <v>0</v>
      </c>
      <c r="BF97" s="165">
        <f t="shared" ref="BF97" si="135">SUM(BF95:BF96)</f>
        <v>0</v>
      </c>
      <c r="BG97" s="165">
        <f t="shared" si="125"/>
        <v>0</v>
      </c>
      <c r="BH97" s="165">
        <f t="shared" si="125"/>
        <v>0</v>
      </c>
      <c r="BI97" s="165">
        <f t="shared" si="125"/>
        <v>0</v>
      </c>
      <c r="BJ97" s="165"/>
      <c r="BK97" s="165"/>
      <c r="BL97" s="165">
        <f t="shared" si="125"/>
        <v>0</v>
      </c>
      <c r="BM97" s="165">
        <f t="shared" si="125"/>
        <v>0</v>
      </c>
      <c r="BN97" s="165">
        <f t="shared" si="125"/>
        <v>0</v>
      </c>
      <c r="BO97" s="165">
        <f t="shared" si="125"/>
        <v>0</v>
      </c>
      <c r="BP97" s="165">
        <f t="shared" ref="BP97:BU97" si="136">SUM(BP95:BP96)</f>
        <v>0</v>
      </c>
      <c r="BQ97" s="165">
        <f t="shared" si="136"/>
        <v>0</v>
      </c>
      <c r="BR97" s="165">
        <f t="shared" si="136"/>
        <v>0</v>
      </c>
      <c r="BS97" s="165">
        <f t="shared" si="136"/>
        <v>800000</v>
      </c>
      <c r="BT97" s="165">
        <f t="shared" si="136"/>
        <v>800000</v>
      </c>
      <c r="BU97" s="108">
        <f t="shared" si="136"/>
        <v>0</v>
      </c>
    </row>
    <row r="98" spans="1:76" ht="15" x14ac:dyDescent="0.3">
      <c r="A98" s="81" t="s">
        <v>113</v>
      </c>
      <c r="B98" s="433"/>
      <c r="C98" s="459"/>
      <c r="D98" s="147"/>
      <c r="E98" s="104"/>
      <c r="F98" s="94" t="s">
        <v>113</v>
      </c>
      <c r="G98" s="203"/>
      <c r="H98" s="203"/>
      <c r="I98" s="203"/>
      <c r="J98" s="203"/>
      <c r="K98" s="203"/>
      <c r="L98" s="203"/>
      <c r="M98" s="203"/>
      <c r="N98" s="203"/>
      <c r="O98" s="203"/>
      <c r="P98" s="203"/>
      <c r="Q98" s="203"/>
      <c r="R98" s="203"/>
      <c r="S98" s="203"/>
      <c r="T98" s="176"/>
      <c r="U98" s="203"/>
      <c r="V98" s="203"/>
      <c r="W98" s="10"/>
      <c r="X98" s="10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10"/>
      <c r="AR98" s="10"/>
      <c r="AS98" s="10"/>
      <c r="AT98" s="10"/>
      <c r="AU98" s="10"/>
      <c r="AV98" s="10"/>
      <c r="AW98" s="8"/>
      <c r="AX98" s="8"/>
      <c r="AY98" s="8"/>
      <c r="AZ98" s="8"/>
      <c r="BA98" s="8"/>
      <c r="BB98" s="8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7"/>
      <c r="BT98" s="7"/>
      <c r="BU98" s="104"/>
    </row>
    <row r="99" spans="1:76" ht="15.6" thickBot="1" x14ac:dyDescent="0.35">
      <c r="A99" s="80" t="s">
        <v>303</v>
      </c>
      <c r="B99" s="425">
        <f>BS99</f>
        <v>0</v>
      </c>
      <c r="C99" s="469">
        <f t="shared" ref="C99" si="137">D99</f>
        <v>0</v>
      </c>
      <c r="D99" s="48">
        <f>BT99</f>
        <v>0</v>
      </c>
      <c r="E99" s="138">
        <f>C99-B99</f>
        <v>0</v>
      </c>
      <c r="F99" s="93" t="s">
        <v>303</v>
      </c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6">
        <v>0</v>
      </c>
      <c r="S99" s="157"/>
      <c r="T99" s="337"/>
      <c r="U99" s="337"/>
      <c r="V99" s="157"/>
      <c r="W99" s="160"/>
      <c r="X99" s="160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60"/>
      <c r="AR99" s="160"/>
      <c r="AS99" s="160"/>
      <c r="AT99" s="160"/>
      <c r="AU99" s="160"/>
      <c r="AV99" s="160"/>
      <c r="AW99" s="157"/>
      <c r="AX99" s="157"/>
      <c r="AY99" s="157"/>
      <c r="AZ99" s="157"/>
      <c r="BA99" s="157"/>
      <c r="BB99" s="157"/>
      <c r="BC99" s="160"/>
      <c r="BD99" s="160"/>
      <c r="BE99" s="160"/>
      <c r="BF99" s="160"/>
      <c r="BG99" s="160"/>
      <c r="BH99" s="522"/>
      <c r="BI99" s="160"/>
      <c r="BJ99" s="160"/>
      <c r="BK99" s="160"/>
      <c r="BL99" s="160"/>
      <c r="BM99" s="160"/>
      <c r="BN99" s="160"/>
      <c r="BO99" s="160"/>
      <c r="BP99" s="160"/>
      <c r="BQ99" s="160"/>
      <c r="BR99" s="160"/>
      <c r="BS99" s="11">
        <f>SUM(G99:BR99)</f>
        <v>0</v>
      </c>
      <c r="BT99" s="11">
        <f>Summary!C101</f>
        <v>0</v>
      </c>
      <c r="BU99" s="106">
        <f>BT99-BS99</f>
        <v>0</v>
      </c>
    </row>
    <row r="100" spans="1:76" ht="18" thickBot="1" x14ac:dyDescent="0.35">
      <c r="A100" s="77" t="s">
        <v>12</v>
      </c>
      <c r="B100" s="313">
        <f>SUM(B99:B99)</f>
        <v>0</v>
      </c>
      <c r="C100" s="165">
        <f>SUM(C98:C99)</f>
        <v>0</v>
      </c>
      <c r="D100" s="145">
        <v>0</v>
      </c>
      <c r="E100" s="108">
        <f>SUM(E99)</f>
        <v>0</v>
      </c>
      <c r="F100" s="90" t="s">
        <v>12</v>
      </c>
      <c r="G100" s="165">
        <f t="shared" ref="G100:W100" si="138">SUM(G99:G99)</f>
        <v>0</v>
      </c>
      <c r="H100" s="165">
        <f t="shared" ref="H100" si="139">SUM(H99:H99)</f>
        <v>0</v>
      </c>
      <c r="I100" s="165">
        <f t="shared" si="138"/>
        <v>0</v>
      </c>
      <c r="J100" s="165">
        <f t="shared" si="138"/>
        <v>0</v>
      </c>
      <c r="K100" s="165">
        <f t="shared" si="138"/>
        <v>0</v>
      </c>
      <c r="L100" s="165">
        <f t="shared" si="138"/>
        <v>0</v>
      </c>
      <c r="M100" s="165">
        <f t="shared" ref="M100" si="140">SUM(M99:M99)</f>
        <v>0</v>
      </c>
      <c r="N100" s="165">
        <f t="shared" si="138"/>
        <v>0</v>
      </c>
      <c r="O100" s="165">
        <f t="shared" si="138"/>
        <v>0</v>
      </c>
      <c r="P100" s="165">
        <f t="shared" si="138"/>
        <v>0</v>
      </c>
      <c r="Q100" s="165"/>
      <c r="R100" s="165">
        <f t="shared" si="138"/>
        <v>0</v>
      </c>
      <c r="S100" s="165">
        <f t="shared" si="138"/>
        <v>0</v>
      </c>
      <c r="T100" s="165">
        <f t="shared" si="138"/>
        <v>0</v>
      </c>
      <c r="U100" s="165">
        <f t="shared" si="138"/>
        <v>0</v>
      </c>
      <c r="V100" s="165">
        <f t="shared" si="138"/>
        <v>0</v>
      </c>
      <c r="W100" s="165">
        <f t="shared" si="138"/>
        <v>0</v>
      </c>
      <c r="X100" s="165"/>
      <c r="Y100" s="165">
        <f t="shared" ref="Y100:BT100" si="141">SUM(Y99:Y99)</f>
        <v>0</v>
      </c>
      <c r="Z100" s="165">
        <f>SUM(Z99:Z99)</f>
        <v>0</v>
      </c>
      <c r="AA100" s="165">
        <f t="shared" si="141"/>
        <v>0</v>
      </c>
      <c r="AB100" s="165">
        <f t="shared" si="141"/>
        <v>0</v>
      </c>
      <c r="AC100" s="165">
        <f t="shared" si="141"/>
        <v>0</v>
      </c>
      <c r="AD100" s="165">
        <f>SUM(AD99:AD99)</f>
        <v>0</v>
      </c>
      <c r="AE100" s="165">
        <f>SUM(AE99:AE99)</f>
        <v>0</v>
      </c>
      <c r="AF100" s="165">
        <f t="shared" ref="AF100" si="142">SUM(AF99:AF99)</f>
        <v>0</v>
      </c>
      <c r="AG100" s="165">
        <f t="shared" si="141"/>
        <v>0</v>
      </c>
      <c r="AH100" s="165">
        <f t="shared" si="141"/>
        <v>0</v>
      </c>
      <c r="AI100" s="165">
        <f t="shared" si="141"/>
        <v>0</v>
      </c>
      <c r="AJ100" s="165">
        <f t="shared" si="141"/>
        <v>0</v>
      </c>
      <c r="AK100" s="165">
        <f t="shared" si="141"/>
        <v>0</v>
      </c>
      <c r="AL100" s="165">
        <f t="shared" si="141"/>
        <v>0</v>
      </c>
      <c r="AM100" s="165">
        <f t="shared" si="141"/>
        <v>0</v>
      </c>
      <c r="AN100" s="165">
        <f t="shared" si="141"/>
        <v>0</v>
      </c>
      <c r="AO100" s="165">
        <f t="shared" si="141"/>
        <v>0</v>
      </c>
      <c r="AP100" s="165">
        <f t="shared" si="141"/>
        <v>0</v>
      </c>
      <c r="AQ100" s="165">
        <f t="shared" si="141"/>
        <v>0</v>
      </c>
      <c r="AR100" s="165">
        <f t="shared" si="141"/>
        <v>0</v>
      </c>
      <c r="AS100" s="165">
        <f t="shared" si="141"/>
        <v>0</v>
      </c>
      <c r="AT100" s="165">
        <f t="shared" si="141"/>
        <v>0</v>
      </c>
      <c r="AU100" s="165">
        <f t="shared" ref="AU100" si="143">SUM(AU99:AU99)</f>
        <v>0</v>
      </c>
      <c r="AV100" s="165">
        <f t="shared" si="141"/>
        <v>0</v>
      </c>
      <c r="AW100" s="165">
        <f t="shared" si="141"/>
        <v>0</v>
      </c>
      <c r="AX100" s="165">
        <f t="shared" ref="AX100:AY100" si="144">SUM(AX99:AX99)</f>
        <v>0</v>
      </c>
      <c r="AY100" s="165">
        <f t="shared" si="144"/>
        <v>0</v>
      </c>
      <c r="AZ100" s="165">
        <f t="shared" si="141"/>
        <v>0</v>
      </c>
      <c r="BA100" s="165">
        <f t="shared" si="141"/>
        <v>0</v>
      </c>
      <c r="BB100" s="165">
        <f t="shared" si="141"/>
        <v>0</v>
      </c>
      <c r="BC100" s="165">
        <f t="shared" si="141"/>
        <v>0</v>
      </c>
      <c r="BD100" s="165">
        <f t="shared" si="141"/>
        <v>0</v>
      </c>
      <c r="BE100" s="165">
        <f t="shared" si="141"/>
        <v>0</v>
      </c>
      <c r="BF100" s="165">
        <f t="shared" si="141"/>
        <v>0</v>
      </c>
      <c r="BG100" s="165">
        <f t="shared" si="141"/>
        <v>0</v>
      </c>
      <c r="BH100" s="165">
        <f t="shared" si="141"/>
        <v>0</v>
      </c>
      <c r="BI100" s="165">
        <f t="shared" si="141"/>
        <v>0</v>
      </c>
      <c r="BJ100" s="165">
        <f t="shared" si="141"/>
        <v>0</v>
      </c>
      <c r="BK100" s="165">
        <f t="shared" si="141"/>
        <v>0</v>
      </c>
      <c r="BL100" s="165">
        <f t="shared" si="141"/>
        <v>0</v>
      </c>
      <c r="BM100" s="165">
        <f t="shared" si="141"/>
        <v>0</v>
      </c>
      <c r="BN100" s="165">
        <f t="shared" si="141"/>
        <v>0</v>
      </c>
      <c r="BO100" s="165">
        <f t="shared" si="141"/>
        <v>0</v>
      </c>
      <c r="BP100" s="165">
        <f t="shared" si="141"/>
        <v>0</v>
      </c>
      <c r="BQ100" s="165">
        <f t="shared" si="141"/>
        <v>0</v>
      </c>
      <c r="BR100" s="165">
        <f t="shared" si="141"/>
        <v>0</v>
      </c>
      <c r="BS100" s="165">
        <f t="shared" si="141"/>
        <v>0</v>
      </c>
      <c r="BT100" s="165">
        <f t="shared" si="141"/>
        <v>0</v>
      </c>
      <c r="BU100" s="108">
        <f>SUM(BU99)</f>
        <v>0</v>
      </c>
      <c r="BV100" s="492" t="s">
        <v>12</v>
      </c>
      <c r="BW100" s="493"/>
      <c r="BX100" s="504"/>
    </row>
    <row r="101" spans="1:76" ht="15.6" thickBot="1" x14ac:dyDescent="0.35">
      <c r="A101" s="77" t="s">
        <v>115</v>
      </c>
      <c r="B101" s="313">
        <f>B100+B97+B93+B90+B83+B78+B58+B33+B23+B6</f>
        <v>338198000</v>
      </c>
      <c r="C101" s="448">
        <f>C100+C97+C93+C90+C83+C78+C58+C33+C23+C6</f>
        <v>354100000</v>
      </c>
      <c r="D101" s="145">
        <f>D100+D97+D93+D90+D83+D78+D58+D33+D23+D6</f>
        <v>354100000</v>
      </c>
      <c r="E101" s="138">
        <f>E100+E97+E93+E90+E83+E78+E58+E33+E23+E6</f>
        <v>15902000</v>
      </c>
      <c r="F101" s="90" t="s">
        <v>115</v>
      </c>
      <c r="G101" s="165">
        <f t="shared" ref="G101:AP101" si="145">G100+G97+G93+G90+G83+G78+G58+G33+G23+G6</f>
        <v>0</v>
      </c>
      <c r="H101" s="165">
        <f t="shared" si="145"/>
        <v>0</v>
      </c>
      <c r="I101" s="165">
        <f t="shared" si="145"/>
        <v>0</v>
      </c>
      <c r="J101" s="165">
        <f t="shared" si="145"/>
        <v>0</v>
      </c>
      <c r="K101" s="165">
        <f t="shared" si="145"/>
        <v>0</v>
      </c>
      <c r="L101" s="165">
        <f t="shared" si="145"/>
        <v>10000000</v>
      </c>
      <c r="M101" s="165">
        <f t="shared" ref="M101" si="146">M100+M97+M93+M90+M83+M78+M58+M33+M23+M6</f>
        <v>0</v>
      </c>
      <c r="N101" s="165">
        <f t="shared" si="145"/>
        <v>0</v>
      </c>
      <c r="O101" s="165">
        <f t="shared" si="145"/>
        <v>0</v>
      </c>
      <c r="P101" s="165">
        <f t="shared" si="145"/>
        <v>0</v>
      </c>
      <c r="Q101" s="165">
        <f t="shared" si="145"/>
        <v>4000000</v>
      </c>
      <c r="R101" s="165">
        <f t="shared" si="145"/>
        <v>18000000</v>
      </c>
      <c r="S101" s="165">
        <f t="shared" si="145"/>
        <v>0</v>
      </c>
      <c r="T101" s="165">
        <f t="shared" si="145"/>
        <v>6000000</v>
      </c>
      <c r="U101" s="165">
        <f t="shared" si="145"/>
        <v>14000000</v>
      </c>
      <c r="V101" s="165">
        <f t="shared" si="145"/>
        <v>0</v>
      </c>
      <c r="W101" s="165">
        <f t="shared" si="145"/>
        <v>0</v>
      </c>
      <c r="X101" s="165">
        <f t="shared" si="145"/>
        <v>0</v>
      </c>
      <c r="Y101" s="165">
        <f t="shared" si="145"/>
        <v>5681000</v>
      </c>
      <c r="Z101" s="165">
        <f>Z100+Z97+Z93+Z90+Z83+Z78+Z58+Z33+Z23+Z6</f>
        <v>0</v>
      </c>
      <c r="AA101" s="165">
        <f t="shared" si="145"/>
        <v>0</v>
      </c>
      <c r="AB101" s="165">
        <f t="shared" si="145"/>
        <v>7866000</v>
      </c>
      <c r="AC101" s="165">
        <f t="shared" si="145"/>
        <v>0</v>
      </c>
      <c r="AD101" s="165">
        <f>AD100+AD97+AD93+AD90+AD83+AD78+AD58+AD33+AD23+AD6</f>
        <v>7272000</v>
      </c>
      <c r="AE101" s="165">
        <f>AE100+AE97+AE93+AE90+AE83+AE78+AE58+AE33+AE23+AE6</f>
        <v>7400000</v>
      </c>
      <c r="AF101" s="165">
        <f t="shared" ref="AF101" si="147">AF100+AF97+AF93+AF90+AF83+AF78+AF58+AF33+AF23+AF6</f>
        <v>9357000</v>
      </c>
      <c r="AG101" s="165">
        <f t="shared" si="145"/>
        <v>0</v>
      </c>
      <c r="AH101" s="165">
        <f t="shared" si="145"/>
        <v>6500000</v>
      </c>
      <c r="AI101" s="165">
        <f t="shared" si="145"/>
        <v>0</v>
      </c>
      <c r="AJ101" s="165">
        <f t="shared" si="145"/>
        <v>7000000</v>
      </c>
      <c r="AK101" s="165">
        <f t="shared" si="145"/>
        <v>0</v>
      </c>
      <c r="AL101" s="165">
        <f t="shared" si="145"/>
        <v>0</v>
      </c>
      <c r="AM101" s="165">
        <f t="shared" si="145"/>
        <v>0</v>
      </c>
      <c r="AN101" s="165">
        <f t="shared" si="145"/>
        <v>8000000</v>
      </c>
      <c r="AO101" s="165">
        <f t="shared" si="145"/>
        <v>0</v>
      </c>
      <c r="AP101" s="165">
        <f t="shared" si="145"/>
        <v>0</v>
      </c>
      <c r="AQ101" s="165">
        <f t="shared" ref="AQ101:BU101" si="148">AQ100+AQ97+AQ93+AQ90+AQ83+AQ78+AQ58+AQ33+AQ23+AQ6</f>
        <v>950000</v>
      </c>
      <c r="AR101" s="165">
        <f t="shared" si="148"/>
        <v>0</v>
      </c>
      <c r="AS101" s="165">
        <f t="shared" si="148"/>
        <v>11600000</v>
      </c>
      <c r="AT101" s="165">
        <f t="shared" si="148"/>
        <v>7000000</v>
      </c>
      <c r="AU101" s="165">
        <f t="shared" ref="AU101" si="149">AU100+AU97+AU93+AU90+AU83+AU78+AU58+AU33+AU23+AU6</f>
        <v>9000000</v>
      </c>
      <c r="AV101" s="165">
        <f t="shared" si="148"/>
        <v>0</v>
      </c>
      <c r="AW101" s="165">
        <f t="shared" si="148"/>
        <v>0</v>
      </c>
      <c r="AX101" s="165">
        <f t="shared" ref="AX101:AY101" si="150">AX100+AX97+AX93+AX90+AX83+AX78+AX58+AX33+AX23+AX6</f>
        <v>12000000</v>
      </c>
      <c r="AY101" s="165">
        <f t="shared" si="150"/>
        <v>6000000</v>
      </c>
      <c r="AZ101" s="165">
        <f t="shared" si="148"/>
        <v>12000000</v>
      </c>
      <c r="BA101" s="165">
        <f t="shared" si="148"/>
        <v>0</v>
      </c>
      <c r="BB101" s="165">
        <f t="shared" si="148"/>
        <v>30000000</v>
      </c>
      <c r="BC101" s="165">
        <f t="shared" si="148"/>
        <v>21500000</v>
      </c>
      <c r="BD101" s="165">
        <f t="shared" si="148"/>
        <v>3000000</v>
      </c>
      <c r="BE101" s="165">
        <f t="shared" si="148"/>
        <v>16000000</v>
      </c>
      <c r="BF101" s="165">
        <f t="shared" si="148"/>
        <v>25600000</v>
      </c>
      <c r="BG101" s="165">
        <f t="shared" si="148"/>
        <v>5000000</v>
      </c>
      <c r="BH101" s="165">
        <f t="shared" si="148"/>
        <v>42772000</v>
      </c>
      <c r="BI101" s="165">
        <f t="shared" si="148"/>
        <v>0</v>
      </c>
      <c r="BJ101" s="165">
        <f t="shared" si="148"/>
        <v>0</v>
      </c>
      <c r="BK101" s="165">
        <f t="shared" si="148"/>
        <v>0</v>
      </c>
      <c r="BL101" s="165">
        <f t="shared" si="148"/>
        <v>5000000</v>
      </c>
      <c r="BM101" s="165">
        <f t="shared" si="148"/>
        <v>11700000</v>
      </c>
      <c r="BN101" s="165">
        <f t="shared" si="148"/>
        <v>0</v>
      </c>
      <c r="BO101" s="165">
        <f t="shared" si="148"/>
        <v>8000000</v>
      </c>
      <c r="BP101" s="165">
        <f t="shared" si="148"/>
        <v>0</v>
      </c>
      <c r="BQ101" s="165">
        <f t="shared" si="148"/>
        <v>0</v>
      </c>
      <c r="BR101" s="165">
        <f t="shared" si="148"/>
        <v>0</v>
      </c>
      <c r="BS101" s="165">
        <f t="shared" si="148"/>
        <v>338198000</v>
      </c>
      <c r="BT101" s="165">
        <f t="shared" si="148"/>
        <v>354100000</v>
      </c>
      <c r="BU101" s="108">
        <f t="shared" si="148"/>
        <v>15902000</v>
      </c>
      <c r="BV101" s="494" t="s">
        <v>115</v>
      </c>
      <c r="BW101" s="495"/>
      <c r="BX101" s="505"/>
    </row>
    <row r="102" spans="1:76" ht="15" x14ac:dyDescent="0.3">
      <c r="A102" s="81" t="s">
        <v>116</v>
      </c>
      <c r="B102" s="103"/>
      <c r="C102" s="186"/>
      <c r="D102" s="147"/>
      <c r="E102" s="104"/>
      <c r="F102" s="94" t="s">
        <v>116</v>
      </c>
      <c r="G102" s="203"/>
      <c r="H102" s="203"/>
      <c r="I102" s="203"/>
      <c r="J102" s="203"/>
      <c r="K102" s="203"/>
      <c r="L102" s="203"/>
      <c r="M102" s="203"/>
      <c r="N102" s="203"/>
      <c r="O102" s="203"/>
      <c r="P102" s="203"/>
      <c r="Q102" s="203"/>
      <c r="R102" s="203"/>
      <c r="S102" s="203"/>
      <c r="T102" s="203"/>
      <c r="U102" s="203"/>
      <c r="V102" s="203"/>
      <c r="W102" s="10"/>
      <c r="X102" s="10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10"/>
      <c r="AR102" s="10"/>
      <c r="AS102" s="10"/>
      <c r="AT102" s="10"/>
      <c r="AU102" s="10"/>
      <c r="AV102" s="10"/>
      <c r="AW102" s="8"/>
      <c r="AX102" s="8"/>
      <c r="AY102" s="8"/>
      <c r="AZ102" s="8"/>
      <c r="BA102" s="8"/>
      <c r="BB102" s="8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7"/>
      <c r="BT102" s="8"/>
      <c r="BU102" s="104"/>
    </row>
    <row r="103" spans="1:76" ht="15" x14ac:dyDescent="0.3">
      <c r="A103" s="83" t="s">
        <v>117</v>
      </c>
      <c r="B103" s="105">
        <f t="shared" ref="B103:B119" si="151">BS103</f>
        <v>0</v>
      </c>
      <c r="C103" s="187"/>
      <c r="D103" s="48">
        <f t="shared" ref="D103:D119" si="152">BT103</f>
        <v>0</v>
      </c>
      <c r="E103" s="114"/>
      <c r="F103" s="96" t="s">
        <v>117</v>
      </c>
      <c r="G103" s="157"/>
      <c r="H103" s="157"/>
      <c r="I103" s="157"/>
      <c r="J103" s="157"/>
      <c r="K103" s="157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60"/>
      <c r="X103" s="160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60"/>
      <c r="AR103" s="160"/>
      <c r="AS103" s="160"/>
      <c r="AT103" s="160"/>
      <c r="AU103" s="160"/>
      <c r="AV103" s="160"/>
      <c r="AW103" s="157"/>
      <c r="AX103" s="157"/>
      <c r="AY103" s="157"/>
      <c r="AZ103" s="157"/>
      <c r="BA103" s="157"/>
      <c r="BB103" s="157"/>
      <c r="BC103" s="160"/>
      <c r="BD103" s="160"/>
      <c r="BE103" s="160"/>
      <c r="BF103" s="160"/>
      <c r="BG103" s="160"/>
      <c r="BH103" s="160"/>
      <c r="BI103" s="160"/>
      <c r="BJ103" s="160"/>
      <c r="BK103" s="160"/>
      <c r="BL103" s="160"/>
      <c r="BM103" s="160"/>
      <c r="BN103" s="160"/>
      <c r="BO103" s="160"/>
      <c r="BP103" s="160"/>
      <c r="BQ103" s="160"/>
      <c r="BR103" s="160"/>
      <c r="BS103" s="11">
        <f t="shared" ref="BS103:BS119" si="153">SUM(G103:BR103)</f>
        <v>0</v>
      </c>
      <c r="BT103" s="25"/>
      <c r="BU103" s="114"/>
    </row>
    <row r="104" spans="1:76" ht="15" x14ac:dyDescent="0.3">
      <c r="A104" s="83" t="s">
        <v>118</v>
      </c>
      <c r="B104" s="105">
        <f t="shared" si="151"/>
        <v>0</v>
      </c>
      <c r="C104" s="187"/>
      <c r="D104" s="48">
        <f t="shared" si="152"/>
        <v>0</v>
      </c>
      <c r="E104" s="114"/>
      <c r="F104" s="96" t="s">
        <v>118</v>
      </c>
      <c r="G104" s="157"/>
      <c r="H104" s="157"/>
      <c r="I104" s="157"/>
      <c r="J104" s="157"/>
      <c r="K104" s="157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60"/>
      <c r="X104" s="160"/>
      <c r="Y104" s="157"/>
      <c r="Z104" s="157"/>
      <c r="AA104" s="157"/>
      <c r="AB104" s="157"/>
      <c r="AC104" s="157"/>
      <c r="AD104" s="157"/>
      <c r="AE104" s="157"/>
      <c r="AF104" s="157"/>
      <c r="AG104" s="157"/>
      <c r="AH104" s="157"/>
      <c r="AI104" s="157"/>
      <c r="AJ104" s="157"/>
      <c r="AK104" s="157"/>
      <c r="AL104" s="157"/>
      <c r="AM104" s="157"/>
      <c r="AN104" s="157"/>
      <c r="AO104" s="157"/>
      <c r="AP104" s="157"/>
      <c r="AQ104" s="160"/>
      <c r="AR104" s="160"/>
      <c r="AS104" s="160"/>
      <c r="AT104" s="160"/>
      <c r="AU104" s="160"/>
      <c r="AV104" s="160"/>
      <c r="AW104" s="157"/>
      <c r="AX104" s="157"/>
      <c r="AY104" s="157"/>
      <c r="AZ104" s="157"/>
      <c r="BA104" s="157"/>
      <c r="BB104" s="157"/>
      <c r="BC104" s="160"/>
      <c r="BD104" s="160"/>
      <c r="BE104" s="160"/>
      <c r="BF104" s="160"/>
      <c r="BG104" s="160"/>
      <c r="BH104" s="160"/>
      <c r="BI104" s="160"/>
      <c r="BJ104" s="160"/>
      <c r="BK104" s="160"/>
      <c r="BL104" s="160"/>
      <c r="BM104" s="160"/>
      <c r="BN104" s="160"/>
      <c r="BO104" s="160"/>
      <c r="BP104" s="160"/>
      <c r="BQ104" s="160"/>
      <c r="BR104" s="160"/>
      <c r="BS104" s="11">
        <f t="shared" si="153"/>
        <v>0</v>
      </c>
      <c r="BT104" s="25"/>
      <c r="BU104" s="114"/>
    </row>
    <row r="105" spans="1:76" ht="15" x14ac:dyDescent="0.3">
      <c r="A105" s="83" t="s">
        <v>119</v>
      </c>
      <c r="B105" s="105">
        <f t="shared" si="151"/>
        <v>0</v>
      </c>
      <c r="C105" s="187"/>
      <c r="D105" s="48">
        <f t="shared" si="152"/>
        <v>0</v>
      </c>
      <c r="E105" s="114"/>
      <c r="F105" s="96" t="s">
        <v>119</v>
      </c>
      <c r="G105" s="157"/>
      <c r="H105" s="157"/>
      <c r="I105" s="157"/>
      <c r="J105" s="157"/>
      <c r="K105" s="157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60"/>
      <c r="X105" s="160"/>
      <c r="Y105" s="157"/>
      <c r="Z105" s="157"/>
      <c r="AA105" s="157"/>
      <c r="AB105" s="157"/>
      <c r="AC105" s="157"/>
      <c r="AD105" s="157"/>
      <c r="AE105" s="157"/>
      <c r="AF105" s="157"/>
      <c r="AG105" s="157"/>
      <c r="AH105" s="157"/>
      <c r="AI105" s="157"/>
      <c r="AJ105" s="157"/>
      <c r="AK105" s="157"/>
      <c r="AL105" s="157"/>
      <c r="AM105" s="157"/>
      <c r="AN105" s="157"/>
      <c r="AO105" s="157"/>
      <c r="AP105" s="157"/>
      <c r="AQ105" s="160"/>
      <c r="AR105" s="160"/>
      <c r="AS105" s="160"/>
      <c r="AT105" s="160"/>
      <c r="AU105" s="160"/>
      <c r="AV105" s="160"/>
      <c r="AW105" s="157"/>
      <c r="AX105" s="157"/>
      <c r="AY105" s="157"/>
      <c r="AZ105" s="157"/>
      <c r="BA105" s="157"/>
      <c r="BB105" s="157"/>
      <c r="BC105" s="160"/>
      <c r="BD105" s="160"/>
      <c r="BE105" s="160"/>
      <c r="BF105" s="160"/>
      <c r="BG105" s="160"/>
      <c r="BH105" s="160"/>
      <c r="BI105" s="160"/>
      <c r="BJ105" s="160"/>
      <c r="BK105" s="160"/>
      <c r="BL105" s="160"/>
      <c r="BM105" s="160"/>
      <c r="BN105" s="160"/>
      <c r="BO105" s="160"/>
      <c r="BP105" s="160"/>
      <c r="BQ105" s="160"/>
      <c r="BR105" s="160"/>
      <c r="BS105" s="11">
        <f t="shared" si="153"/>
        <v>0</v>
      </c>
      <c r="BT105" s="25"/>
      <c r="BU105" s="114"/>
    </row>
    <row r="106" spans="1:76" ht="15" x14ac:dyDescent="0.3">
      <c r="A106" s="83" t="s">
        <v>120</v>
      </c>
      <c r="B106" s="105">
        <f t="shared" si="151"/>
        <v>0</v>
      </c>
      <c r="C106" s="187"/>
      <c r="D106" s="48">
        <f t="shared" si="152"/>
        <v>0</v>
      </c>
      <c r="E106" s="114"/>
      <c r="F106" s="96" t="s">
        <v>120</v>
      </c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60"/>
      <c r="X106" s="160"/>
      <c r="Y106" s="157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  <c r="AK106" s="157"/>
      <c r="AL106" s="157"/>
      <c r="AM106" s="157"/>
      <c r="AN106" s="157"/>
      <c r="AO106" s="157"/>
      <c r="AP106" s="157"/>
      <c r="AQ106" s="160"/>
      <c r="AR106" s="160"/>
      <c r="AS106" s="160"/>
      <c r="AT106" s="160"/>
      <c r="AU106" s="160"/>
      <c r="AV106" s="160"/>
      <c r="AW106" s="157"/>
      <c r="AX106" s="157"/>
      <c r="AY106" s="157"/>
      <c r="AZ106" s="157"/>
      <c r="BA106" s="157"/>
      <c r="BB106" s="157"/>
      <c r="BC106" s="160"/>
      <c r="BD106" s="160"/>
      <c r="BE106" s="160"/>
      <c r="BF106" s="160"/>
      <c r="BG106" s="160"/>
      <c r="BH106" s="160"/>
      <c r="BI106" s="160"/>
      <c r="BJ106" s="160"/>
      <c r="BK106" s="160"/>
      <c r="BL106" s="160"/>
      <c r="BM106" s="160"/>
      <c r="BN106" s="160"/>
      <c r="BO106" s="160"/>
      <c r="BP106" s="160"/>
      <c r="BQ106" s="160"/>
      <c r="BR106" s="160"/>
      <c r="BS106" s="11">
        <f t="shared" si="153"/>
        <v>0</v>
      </c>
      <c r="BT106" s="25"/>
      <c r="BU106" s="114"/>
    </row>
    <row r="107" spans="1:76" ht="15" x14ac:dyDescent="0.3">
      <c r="A107" s="83" t="s">
        <v>121</v>
      </c>
      <c r="B107" s="105">
        <f t="shared" si="151"/>
        <v>0</v>
      </c>
      <c r="C107" s="187"/>
      <c r="D107" s="48">
        <f t="shared" si="152"/>
        <v>0</v>
      </c>
      <c r="E107" s="114"/>
      <c r="F107" s="96" t="s">
        <v>121</v>
      </c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60"/>
      <c r="X107" s="160"/>
      <c r="Y107" s="157"/>
      <c r="Z107" s="157"/>
      <c r="AA107" s="157"/>
      <c r="AB107" s="157"/>
      <c r="AC107" s="157"/>
      <c r="AD107" s="157"/>
      <c r="AE107" s="157"/>
      <c r="AF107" s="157"/>
      <c r="AG107" s="157"/>
      <c r="AH107" s="157"/>
      <c r="AI107" s="157"/>
      <c r="AJ107" s="157"/>
      <c r="AK107" s="157"/>
      <c r="AL107" s="157"/>
      <c r="AM107" s="157"/>
      <c r="AN107" s="157"/>
      <c r="AO107" s="157"/>
      <c r="AP107" s="157"/>
      <c r="AQ107" s="160"/>
      <c r="AR107" s="160"/>
      <c r="AS107" s="160"/>
      <c r="AT107" s="160"/>
      <c r="AU107" s="160"/>
      <c r="AV107" s="160"/>
      <c r="AW107" s="157"/>
      <c r="AX107" s="157"/>
      <c r="AY107" s="157"/>
      <c r="AZ107" s="157"/>
      <c r="BA107" s="157"/>
      <c r="BB107" s="157"/>
      <c r="BC107" s="160"/>
      <c r="BD107" s="160"/>
      <c r="BE107" s="160"/>
      <c r="BF107" s="160"/>
      <c r="BG107" s="160"/>
      <c r="BH107" s="160"/>
      <c r="BI107" s="160"/>
      <c r="BJ107" s="160"/>
      <c r="BK107" s="160"/>
      <c r="BL107" s="160"/>
      <c r="BM107" s="160"/>
      <c r="BN107" s="160"/>
      <c r="BO107" s="160"/>
      <c r="BP107" s="160"/>
      <c r="BQ107" s="160"/>
      <c r="BR107" s="160"/>
      <c r="BS107" s="11">
        <f t="shared" si="153"/>
        <v>0</v>
      </c>
      <c r="BT107" s="25"/>
      <c r="BU107" s="114"/>
    </row>
    <row r="108" spans="1:76" ht="15" x14ac:dyDescent="0.3">
      <c r="A108" s="83" t="s">
        <v>122</v>
      </c>
      <c r="B108" s="105">
        <f t="shared" si="151"/>
        <v>0</v>
      </c>
      <c r="C108" s="187"/>
      <c r="D108" s="48">
        <f t="shared" si="152"/>
        <v>0</v>
      </c>
      <c r="E108" s="114"/>
      <c r="F108" s="96" t="s">
        <v>122</v>
      </c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60"/>
      <c r="X108" s="160"/>
      <c r="Y108" s="157"/>
      <c r="Z108" s="157"/>
      <c r="AA108" s="157"/>
      <c r="AB108" s="157"/>
      <c r="AC108" s="157"/>
      <c r="AD108" s="157"/>
      <c r="AE108" s="157"/>
      <c r="AF108" s="157"/>
      <c r="AG108" s="157"/>
      <c r="AH108" s="157"/>
      <c r="AI108" s="157"/>
      <c r="AJ108" s="157"/>
      <c r="AK108" s="157"/>
      <c r="AL108" s="157"/>
      <c r="AM108" s="157"/>
      <c r="AN108" s="157"/>
      <c r="AO108" s="157"/>
      <c r="AP108" s="157"/>
      <c r="AQ108" s="160"/>
      <c r="AR108" s="160"/>
      <c r="AS108" s="160"/>
      <c r="AT108" s="160"/>
      <c r="AU108" s="160"/>
      <c r="AV108" s="160"/>
      <c r="AW108" s="157"/>
      <c r="AX108" s="157"/>
      <c r="AY108" s="157"/>
      <c r="AZ108" s="157"/>
      <c r="BA108" s="157"/>
      <c r="BB108" s="157"/>
      <c r="BC108" s="160"/>
      <c r="BD108" s="160"/>
      <c r="BE108" s="160"/>
      <c r="BF108" s="160"/>
      <c r="BG108" s="160"/>
      <c r="BH108" s="160"/>
      <c r="BI108" s="160"/>
      <c r="BJ108" s="160"/>
      <c r="BK108" s="160"/>
      <c r="BL108" s="160"/>
      <c r="BM108" s="160"/>
      <c r="BN108" s="160"/>
      <c r="BO108" s="160"/>
      <c r="BP108" s="160"/>
      <c r="BQ108" s="160"/>
      <c r="BR108" s="160"/>
      <c r="BS108" s="11">
        <f t="shared" si="153"/>
        <v>0</v>
      </c>
      <c r="BT108" s="25"/>
      <c r="BU108" s="114"/>
    </row>
    <row r="109" spans="1:76" ht="15" x14ac:dyDescent="0.3">
      <c r="A109" s="83" t="s">
        <v>123</v>
      </c>
      <c r="B109" s="105">
        <f t="shared" si="151"/>
        <v>0</v>
      </c>
      <c r="C109" s="187"/>
      <c r="D109" s="48">
        <f t="shared" si="152"/>
        <v>0</v>
      </c>
      <c r="E109" s="114"/>
      <c r="F109" s="96" t="s">
        <v>123</v>
      </c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60"/>
      <c r="X109" s="160"/>
      <c r="Y109" s="157"/>
      <c r="Z109" s="157"/>
      <c r="AA109" s="157"/>
      <c r="AB109" s="157"/>
      <c r="AC109" s="157"/>
      <c r="AD109" s="157"/>
      <c r="AE109" s="157"/>
      <c r="AF109" s="157"/>
      <c r="AG109" s="157"/>
      <c r="AH109" s="157"/>
      <c r="AI109" s="157"/>
      <c r="AJ109" s="157"/>
      <c r="AK109" s="157"/>
      <c r="AL109" s="157"/>
      <c r="AM109" s="157"/>
      <c r="AN109" s="157"/>
      <c r="AO109" s="157"/>
      <c r="AP109" s="157"/>
      <c r="AQ109" s="160"/>
      <c r="AR109" s="160"/>
      <c r="AS109" s="160"/>
      <c r="AT109" s="160"/>
      <c r="AU109" s="160"/>
      <c r="AV109" s="160"/>
      <c r="AW109" s="157"/>
      <c r="AX109" s="157"/>
      <c r="AY109" s="157"/>
      <c r="AZ109" s="157"/>
      <c r="BA109" s="157"/>
      <c r="BB109" s="157"/>
      <c r="BC109" s="160"/>
      <c r="BD109" s="160"/>
      <c r="BE109" s="160"/>
      <c r="BF109" s="160"/>
      <c r="BG109" s="160"/>
      <c r="BH109" s="160"/>
      <c r="BI109" s="160"/>
      <c r="BJ109" s="160"/>
      <c r="BK109" s="160"/>
      <c r="BL109" s="160"/>
      <c r="BM109" s="160"/>
      <c r="BN109" s="160"/>
      <c r="BO109" s="160"/>
      <c r="BP109" s="160"/>
      <c r="BQ109" s="160"/>
      <c r="BR109" s="160"/>
      <c r="BS109" s="11">
        <f t="shared" si="153"/>
        <v>0</v>
      </c>
      <c r="BT109" s="25"/>
      <c r="BU109" s="114"/>
    </row>
    <row r="110" spans="1:76" ht="15" x14ac:dyDescent="0.3">
      <c r="A110" s="84" t="s">
        <v>124</v>
      </c>
      <c r="B110" s="105">
        <f t="shared" si="151"/>
        <v>0</v>
      </c>
      <c r="C110" s="187"/>
      <c r="D110" s="48">
        <f t="shared" si="152"/>
        <v>0</v>
      </c>
      <c r="E110" s="114"/>
      <c r="F110" s="97" t="s">
        <v>124</v>
      </c>
      <c r="G110" s="157"/>
      <c r="H110" s="157"/>
      <c r="I110" s="157"/>
      <c r="J110" s="157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60"/>
      <c r="X110" s="160"/>
      <c r="Y110" s="157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  <c r="AK110" s="157"/>
      <c r="AL110" s="157"/>
      <c r="AM110" s="157"/>
      <c r="AN110" s="157"/>
      <c r="AO110" s="157"/>
      <c r="AP110" s="157"/>
      <c r="AQ110" s="160"/>
      <c r="AR110" s="160"/>
      <c r="AS110" s="160"/>
      <c r="AT110" s="160"/>
      <c r="AU110" s="160"/>
      <c r="AV110" s="160"/>
      <c r="AW110" s="157"/>
      <c r="AX110" s="157"/>
      <c r="AY110" s="157"/>
      <c r="AZ110" s="157"/>
      <c r="BA110" s="157"/>
      <c r="BB110" s="157"/>
      <c r="BC110" s="160"/>
      <c r="BD110" s="160"/>
      <c r="BE110" s="160"/>
      <c r="BF110" s="160"/>
      <c r="BG110" s="160"/>
      <c r="BH110" s="160"/>
      <c r="BI110" s="160"/>
      <c r="BJ110" s="160"/>
      <c r="BK110" s="160"/>
      <c r="BL110" s="160"/>
      <c r="BM110" s="160"/>
      <c r="BN110" s="160"/>
      <c r="BO110" s="160"/>
      <c r="BP110" s="160"/>
      <c r="BQ110" s="160"/>
      <c r="BR110" s="160"/>
      <c r="BS110" s="11">
        <f t="shared" si="153"/>
        <v>0</v>
      </c>
      <c r="BT110" s="25"/>
      <c r="BU110" s="114"/>
    </row>
    <row r="111" spans="1:76" ht="15" x14ac:dyDescent="0.3">
      <c r="A111" s="84" t="s">
        <v>125</v>
      </c>
      <c r="B111" s="105">
        <f t="shared" si="151"/>
        <v>0</v>
      </c>
      <c r="C111" s="187"/>
      <c r="D111" s="48">
        <f t="shared" si="152"/>
        <v>0</v>
      </c>
      <c r="E111" s="114"/>
      <c r="F111" s="97" t="s">
        <v>125</v>
      </c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60"/>
      <c r="X111" s="160"/>
      <c r="Y111" s="157"/>
      <c r="Z111" s="157"/>
      <c r="AA111" s="157"/>
      <c r="AB111" s="157"/>
      <c r="AC111" s="157"/>
      <c r="AD111" s="157"/>
      <c r="AE111" s="157"/>
      <c r="AF111" s="157"/>
      <c r="AG111" s="157"/>
      <c r="AH111" s="157"/>
      <c r="AI111" s="157"/>
      <c r="AJ111" s="157"/>
      <c r="AK111" s="157"/>
      <c r="AL111" s="157"/>
      <c r="AM111" s="157"/>
      <c r="AN111" s="157"/>
      <c r="AO111" s="157"/>
      <c r="AP111" s="157"/>
      <c r="AQ111" s="160"/>
      <c r="AR111" s="160"/>
      <c r="AS111" s="160"/>
      <c r="AT111" s="160"/>
      <c r="AU111" s="160"/>
      <c r="AV111" s="160"/>
      <c r="AW111" s="157"/>
      <c r="AX111" s="157"/>
      <c r="AY111" s="157"/>
      <c r="AZ111" s="157"/>
      <c r="BA111" s="157"/>
      <c r="BB111" s="157"/>
      <c r="BC111" s="160"/>
      <c r="BD111" s="160"/>
      <c r="BE111" s="160"/>
      <c r="BF111" s="160"/>
      <c r="BG111" s="160"/>
      <c r="BH111" s="160"/>
      <c r="BI111" s="160"/>
      <c r="BJ111" s="160"/>
      <c r="BK111" s="160"/>
      <c r="BL111" s="160"/>
      <c r="BM111" s="160"/>
      <c r="BN111" s="160"/>
      <c r="BO111" s="160"/>
      <c r="BP111" s="160"/>
      <c r="BQ111" s="160"/>
      <c r="BR111" s="160"/>
      <c r="BS111" s="11">
        <f t="shared" si="153"/>
        <v>0</v>
      </c>
      <c r="BT111" s="25"/>
      <c r="BU111" s="114"/>
    </row>
    <row r="112" spans="1:76" ht="15" x14ac:dyDescent="0.3">
      <c r="A112" s="84" t="s">
        <v>126</v>
      </c>
      <c r="B112" s="105">
        <f t="shared" si="151"/>
        <v>0</v>
      </c>
      <c r="C112" s="187"/>
      <c r="D112" s="48">
        <f t="shared" si="152"/>
        <v>0</v>
      </c>
      <c r="E112" s="114"/>
      <c r="F112" s="97" t="s">
        <v>126</v>
      </c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60"/>
      <c r="X112" s="160"/>
      <c r="Y112" s="157"/>
      <c r="Z112" s="157"/>
      <c r="AA112" s="157"/>
      <c r="AB112" s="157"/>
      <c r="AC112" s="157"/>
      <c r="AD112" s="157"/>
      <c r="AE112" s="157"/>
      <c r="AF112" s="157"/>
      <c r="AG112" s="157"/>
      <c r="AH112" s="157"/>
      <c r="AI112" s="157"/>
      <c r="AJ112" s="157"/>
      <c r="AK112" s="157"/>
      <c r="AL112" s="157"/>
      <c r="AM112" s="157"/>
      <c r="AN112" s="157"/>
      <c r="AO112" s="157"/>
      <c r="AP112" s="157"/>
      <c r="AQ112" s="160"/>
      <c r="AR112" s="160"/>
      <c r="AS112" s="160"/>
      <c r="AT112" s="160"/>
      <c r="AU112" s="160"/>
      <c r="AV112" s="160"/>
      <c r="AW112" s="157"/>
      <c r="AX112" s="157"/>
      <c r="AY112" s="157"/>
      <c r="AZ112" s="157"/>
      <c r="BA112" s="157"/>
      <c r="BB112" s="157"/>
      <c r="BC112" s="160"/>
      <c r="BD112" s="160"/>
      <c r="BE112" s="160"/>
      <c r="BF112" s="160"/>
      <c r="BG112" s="160"/>
      <c r="BH112" s="160"/>
      <c r="BI112" s="160"/>
      <c r="BJ112" s="160"/>
      <c r="BK112" s="160"/>
      <c r="BL112" s="160"/>
      <c r="BM112" s="160"/>
      <c r="BN112" s="160"/>
      <c r="BO112" s="160"/>
      <c r="BP112" s="160"/>
      <c r="BQ112" s="160"/>
      <c r="BR112" s="160"/>
      <c r="BS112" s="11">
        <f t="shared" si="153"/>
        <v>0</v>
      </c>
      <c r="BT112" s="25"/>
      <c r="BU112" s="114"/>
    </row>
    <row r="113" spans="1:73" ht="15" x14ac:dyDescent="0.3">
      <c r="A113" s="84" t="s">
        <v>127</v>
      </c>
      <c r="B113" s="105">
        <f t="shared" si="151"/>
        <v>0</v>
      </c>
      <c r="C113" s="187"/>
      <c r="D113" s="48">
        <f t="shared" si="152"/>
        <v>0</v>
      </c>
      <c r="E113" s="114"/>
      <c r="F113" s="97" t="s">
        <v>127</v>
      </c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60"/>
      <c r="X113" s="160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  <c r="AK113" s="157"/>
      <c r="AL113" s="157"/>
      <c r="AM113" s="157"/>
      <c r="AN113" s="157"/>
      <c r="AO113" s="157"/>
      <c r="AP113" s="157"/>
      <c r="AQ113" s="160"/>
      <c r="AR113" s="160"/>
      <c r="AS113" s="160"/>
      <c r="AT113" s="160"/>
      <c r="AU113" s="160"/>
      <c r="AV113" s="160"/>
      <c r="AW113" s="157"/>
      <c r="AX113" s="157"/>
      <c r="AY113" s="157"/>
      <c r="AZ113" s="157"/>
      <c r="BA113" s="157"/>
      <c r="BB113" s="157"/>
      <c r="BC113" s="160"/>
      <c r="BD113" s="160"/>
      <c r="BE113" s="160"/>
      <c r="BF113" s="160"/>
      <c r="BG113" s="160"/>
      <c r="BH113" s="160"/>
      <c r="BI113" s="160"/>
      <c r="BJ113" s="160"/>
      <c r="BK113" s="160"/>
      <c r="BL113" s="160"/>
      <c r="BM113" s="160"/>
      <c r="BN113" s="160"/>
      <c r="BO113" s="160"/>
      <c r="BP113" s="160"/>
      <c r="BQ113" s="160"/>
      <c r="BR113" s="160"/>
      <c r="BS113" s="11">
        <f t="shared" si="153"/>
        <v>0</v>
      </c>
      <c r="BT113" s="25"/>
      <c r="BU113" s="114"/>
    </row>
    <row r="114" spans="1:73" ht="15" x14ac:dyDescent="0.3">
      <c r="A114" s="83" t="s">
        <v>128</v>
      </c>
      <c r="B114" s="105">
        <f t="shared" si="151"/>
        <v>0</v>
      </c>
      <c r="C114" s="187"/>
      <c r="D114" s="48">
        <f t="shared" si="152"/>
        <v>0</v>
      </c>
      <c r="E114" s="114"/>
      <c r="F114" s="96" t="s">
        <v>128</v>
      </c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60"/>
      <c r="X114" s="160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57"/>
      <c r="AN114" s="157"/>
      <c r="AO114" s="157"/>
      <c r="AP114" s="157"/>
      <c r="AQ114" s="160"/>
      <c r="AR114" s="160"/>
      <c r="AS114" s="160"/>
      <c r="AT114" s="160"/>
      <c r="AU114" s="160"/>
      <c r="AV114" s="160"/>
      <c r="AW114" s="157"/>
      <c r="AX114" s="157"/>
      <c r="AY114" s="157"/>
      <c r="AZ114" s="157"/>
      <c r="BA114" s="157"/>
      <c r="BB114" s="157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  <c r="BM114" s="160"/>
      <c r="BN114" s="160"/>
      <c r="BO114" s="160"/>
      <c r="BP114" s="160"/>
      <c r="BQ114" s="160"/>
      <c r="BR114" s="160"/>
      <c r="BS114" s="11">
        <f t="shared" si="153"/>
        <v>0</v>
      </c>
      <c r="BT114" s="25"/>
      <c r="BU114" s="114"/>
    </row>
    <row r="115" spans="1:73" ht="15" x14ac:dyDescent="0.3">
      <c r="A115" s="83" t="s">
        <v>129</v>
      </c>
      <c r="B115" s="105">
        <f t="shared" si="151"/>
        <v>0</v>
      </c>
      <c r="C115" s="187"/>
      <c r="D115" s="48">
        <f t="shared" si="152"/>
        <v>0</v>
      </c>
      <c r="E115" s="114"/>
      <c r="F115" s="96" t="s">
        <v>129</v>
      </c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60"/>
      <c r="X115" s="160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60"/>
      <c r="AR115" s="160"/>
      <c r="AS115" s="160"/>
      <c r="AT115" s="160"/>
      <c r="AU115" s="160"/>
      <c r="AV115" s="160"/>
      <c r="AW115" s="157"/>
      <c r="AX115" s="157"/>
      <c r="AY115" s="157"/>
      <c r="AZ115" s="157"/>
      <c r="BA115" s="157"/>
      <c r="BB115" s="157"/>
      <c r="BC115" s="160"/>
      <c r="BD115" s="160"/>
      <c r="BE115" s="160"/>
      <c r="BF115" s="160"/>
      <c r="BG115" s="160"/>
      <c r="BH115" s="160"/>
      <c r="BI115" s="160"/>
      <c r="BJ115" s="160"/>
      <c r="BK115" s="160"/>
      <c r="BL115" s="160"/>
      <c r="BM115" s="160"/>
      <c r="BN115" s="160"/>
      <c r="BO115" s="160"/>
      <c r="BP115" s="160"/>
      <c r="BQ115" s="160"/>
      <c r="BR115" s="160"/>
      <c r="BS115" s="11">
        <f t="shared" si="153"/>
        <v>0</v>
      </c>
      <c r="BT115" s="25"/>
      <c r="BU115" s="114"/>
    </row>
    <row r="116" spans="1:73" ht="15" x14ac:dyDescent="0.3">
      <c r="A116" s="83" t="s">
        <v>130</v>
      </c>
      <c r="B116" s="105">
        <f t="shared" si="151"/>
        <v>0</v>
      </c>
      <c r="C116" s="187"/>
      <c r="D116" s="48">
        <f t="shared" si="152"/>
        <v>0</v>
      </c>
      <c r="E116" s="114"/>
      <c r="F116" s="96" t="s">
        <v>130</v>
      </c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60"/>
      <c r="X116" s="160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60"/>
      <c r="AR116" s="160"/>
      <c r="AS116" s="160"/>
      <c r="AT116" s="160"/>
      <c r="AU116" s="160"/>
      <c r="AV116" s="160"/>
      <c r="AW116" s="157"/>
      <c r="AX116" s="157"/>
      <c r="AY116" s="157"/>
      <c r="AZ116" s="157"/>
      <c r="BA116" s="157"/>
      <c r="BB116" s="157"/>
      <c r="BC116" s="160"/>
      <c r="BD116" s="160"/>
      <c r="BE116" s="160"/>
      <c r="BF116" s="160"/>
      <c r="BG116" s="160"/>
      <c r="BH116" s="160"/>
      <c r="BI116" s="160"/>
      <c r="BJ116" s="160"/>
      <c r="BK116" s="160"/>
      <c r="BL116" s="160"/>
      <c r="BM116" s="160"/>
      <c r="BN116" s="160"/>
      <c r="BO116" s="160"/>
      <c r="BP116" s="160"/>
      <c r="BQ116" s="160"/>
      <c r="BR116" s="160"/>
      <c r="BS116" s="11">
        <f t="shared" si="153"/>
        <v>0</v>
      </c>
      <c r="BT116" s="25"/>
      <c r="BU116" s="114"/>
    </row>
    <row r="117" spans="1:73" ht="15" x14ac:dyDescent="0.3">
      <c r="A117" s="83" t="s">
        <v>131</v>
      </c>
      <c r="B117" s="105">
        <f t="shared" si="151"/>
        <v>0</v>
      </c>
      <c r="C117" s="187"/>
      <c r="D117" s="48">
        <f t="shared" si="152"/>
        <v>0</v>
      </c>
      <c r="E117" s="114"/>
      <c r="F117" s="96" t="s">
        <v>131</v>
      </c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60"/>
      <c r="AR117" s="160"/>
      <c r="AS117" s="160"/>
      <c r="AT117" s="160"/>
      <c r="AU117" s="160"/>
      <c r="AV117" s="160"/>
      <c r="AW117" s="157"/>
      <c r="AX117" s="157"/>
      <c r="AY117" s="157"/>
      <c r="AZ117" s="157"/>
      <c r="BA117" s="157"/>
      <c r="BB117" s="157"/>
      <c r="BC117" s="160"/>
      <c r="BD117" s="160"/>
      <c r="BE117" s="160"/>
      <c r="BF117" s="160"/>
      <c r="BG117" s="160"/>
      <c r="BH117" s="160"/>
      <c r="BI117" s="160"/>
      <c r="BJ117" s="160"/>
      <c r="BK117" s="160"/>
      <c r="BL117" s="160"/>
      <c r="BM117" s="160"/>
      <c r="BN117" s="160"/>
      <c r="BO117" s="160"/>
      <c r="BP117" s="160"/>
      <c r="BQ117" s="160"/>
      <c r="BR117" s="160"/>
      <c r="BS117" s="11">
        <f t="shared" si="153"/>
        <v>0</v>
      </c>
      <c r="BT117" s="25"/>
      <c r="BU117" s="114"/>
    </row>
    <row r="118" spans="1:73" ht="15" x14ac:dyDescent="0.3">
      <c r="A118" s="84" t="s">
        <v>132</v>
      </c>
      <c r="B118" s="105">
        <f t="shared" si="151"/>
        <v>0</v>
      </c>
      <c r="C118" s="187"/>
      <c r="D118" s="48">
        <f t="shared" si="152"/>
        <v>0</v>
      </c>
      <c r="E118" s="114"/>
      <c r="F118" s="97" t="s">
        <v>132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05"/>
      <c r="R118" s="6"/>
      <c r="S118" s="6"/>
      <c r="T118" s="6"/>
      <c r="U118" s="6"/>
      <c r="V118" s="162"/>
      <c r="W118" s="162"/>
      <c r="X118" s="162"/>
      <c r="Y118" s="6"/>
      <c r="Z118" s="605"/>
      <c r="AA118" s="6"/>
      <c r="AB118" s="6"/>
      <c r="AC118" s="6"/>
      <c r="AD118" s="605"/>
      <c r="AE118" s="605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162"/>
      <c r="AR118" s="162"/>
      <c r="AS118" s="162"/>
      <c r="AT118" s="162"/>
      <c r="AU118" s="162"/>
      <c r="AV118" s="162"/>
      <c r="AW118" s="6"/>
      <c r="AX118" s="605"/>
      <c r="AY118" s="605"/>
      <c r="AZ118" s="6"/>
      <c r="BA118" s="6"/>
      <c r="BB118" s="6"/>
      <c r="BC118" s="162"/>
      <c r="BD118" s="162"/>
      <c r="BE118" s="162"/>
      <c r="BF118" s="162"/>
      <c r="BG118" s="162"/>
      <c r="BH118" s="162"/>
      <c r="BI118" s="162"/>
      <c r="BJ118" s="162"/>
      <c r="BK118" s="162"/>
      <c r="BL118" s="162"/>
      <c r="BM118" s="162"/>
      <c r="BN118" s="162"/>
      <c r="BO118" s="162"/>
      <c r="BP118" s="162"/>
      <c r="BQ118" s="162"/>
      <c r="BR118" s="162"/>
      <c r="BS118" s="11">
        <f t="shared" si="153"/>
        <v>0</v>
      </c>
      <c r="BT118" s="25"/>
      <c r="BU118" s="114"/>
    </row>
    <row r="119" spans="1:73" ht="15" x14ac:dyDescent="0.3">
      <c r="A119" s="84" t="s">
        <v>133</v>
      </c>
      <c r="B119" s="105">
        <f t="shared" si="151"/>
        <v>0</v>
      </c>
      <c r="C119" s="187"/>
      <c r="D119" s="48">
        <f t="shared" si="152"/>
        <v>0</v>
      </c>
      <c r="E119" s="114"/>
      <c r="F119" s="97" t="s">
        <v>133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05"/>
      <c r="R119" s="6"/>
      <c r="S119" s="6"/>
      <c r="T119" s="6"/>
      <c r="U119" s="6"/>
      <c r="V119" s="162"/>
      <c r="W119" s="162"/>
      <c r="X119" s="162"/>
      <c r="Y119" s="6"/>
      <c r="Z119" s="605"/>
      <c r="AA119" s="6"/>
      <c r="AB119" s="6"/>
      <c r="AC119" s="6"/>
      <c r="AD119" s="605"/>
      <c r="AE119" s="605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162"/>
      <c r="AR119" s="162"/>
      <c r="AS119" s="162"/>
      <c r="AT119" s="162"/>
      <c r="AU119" s="162"/>
      <c r="AV119" s="162"/>
      <c r="AW119" s="6"/>
      <c r="AX119" s="605"/>
      <c r="AY119" s="605"/>
      <c r="AZ119" s="6"/>
      <c r="BA119" s="6"/>
      <c r="BB119" s="6"/>
      <c r="BC119" s="162"/>
      <c r="BD119" s="162"/>
      <c r="BE119" s="162"/>
      <c r="BF119" s="162"/>
      <c r="BG119" s="162"/>
      <c r="BH119" s="162"/>
      <c r="BI119" s="162"/>
      <c r="BJ119" s="162"/>
      <c r="BK119" s="162"/>
      <c r="BL119" s="162"/>
      <c r="BM119" s="162"/>
      <c r="BN119" s="162"/>
      <c r="BO119" s="162"/>
      <c r="BP119" s="162"/>
      <c r="BQ119" s="162"/>
      <c r="BR119" s="162"/>
      <c r="BS119" s="11">
        <f t="shared" si="153"/>
        <v>0</v>
      </c>
      <c r="BT119" s="25"/>
      <c r="BU119" s="114"/>
    </row>
    <row r="120" spans="1:73" ht="15" x14ac:dyDescent="0.3">
      <c r="A120" s="77" t="s">
        <v>134</v>
      </c>
      <c r="B120" s="107">
        <f>SUM(B102:B119)</f>
        <v>0</v>
      </c>
      <c r="C120" s="188"/>
      <c r="D120" s="145">
        <f>SUM(D102:D119)</f>
        <v>0</v>
      </c>
      <c r="E120" s="108">
        <f>SUM(E102:E119)</f>
        <v>0</v>
      </c>
      <c r="F120" s="90" t="s">
        <v>134</v>
      </c>
      <c r="G120" s="165">
        <f t="shared" ref="G120:S120" si="154">SUM(G102:G119)</f>
        <v>0</v>
      </c>
      <c r="H120" s="165">
        <f t="shared" si="154"/>
        <v>0</v>
      </c>
      <c r="I120" s="165">
        <f t="shared" si="154"/>
        <v>0</v>
      </c>
      <c r="J120" s="165">
        <f t="shared" si="154"/>
        <v>0</v>
      </c>
      <c r="K120" s="165">
        <f t="shared" si="154"/>
        <v>0</v>
      </c>
      <c r="L120" s="165">
        <f t="shared" si="154"/>
        <v>0</v>
      </c>
      <c r="M120" s="165">
        <f t="shared" si="154"/>
        <v>0</v>
      </c>
      <c r="N120" s="165">
        <f t="shared" si="154"/>
        <v>0</v>
      </c>
      <c r="O120" s="165">
        <f t="shared" si="154"/>
        <v>0</v>
      </c>
      <c r="P120" s="165">
        <f t="shared" si="154"/>
        <v>0</v>
      </c>
      <c r="Q120" s="165"/>
      <c r="R120" s="165"/>
      <c r="S120" s="165">
        <f t="shared" si="154"/>
        <v>0</v>
      </c>
      <c r="T120" s="165">
        <f>SUM(T102:T119)</f>
        <v>0</v>
      </c>
      <c r="U120" s="165"/>
      <c r="V120" s="165">
        <f t="shared" ref="V120:AS120" si="155">SUM(V102:V119)</f>
        <v>0</v>
      </c>
      <c r="W120" s="165">
        <f t="shared" si="155"/>
        <v>0</v>
      </c>
      <c r="X120" s="165"/>
      <c r="Y120" s="165">
        <f t="shared" si="155"/>
        <v>0</v>
      </c>
      <c r="Z120" s="165"/>
      <c r="AA120" s="165"/>
      <c r="AB120" s="165">
        <f t="shared" si="155"/>
        <v>0</v>
      </c>
      <c r="AC120" s="165">
        <f t="shared" si="155"/>
        <v>0</v>
      </c>
      <c r="AD120" s="165">
        <f>SUM(AD102:AD119)</f>
        <v>0</v>
      </c>
      <c r="AE120" s="165">
        <f>SUM(AE102:AE119)</f>
        <v>0</v>
      </c>
      <c r="AF120" s="165">
        <f t="shared" ref="AF120" si="156">SUM(AF102:AF119)</f>
        <v>0</v>
      </c>
      <c r="AG120" s="165">
        <f t="shared" ref="AG120:AQ120" si="157">SUM(AG102:AG119)</f>
        <v>0</v>
      </c>
      <c r="AH120" s="165">
        <f t="shared" si="157"/>
        <v>0</v>
      </c>
      <c r="AI120" s="165">
        <f t="shared" si="157"/>
        <v>0</v>
      </c>
      <c r="AJ120" s="165">
        <f t="shared" si="157"/>
        <v>0</v>
      </c>
      <c r="AK120" s="165">
        <f t="shared" ref="AK120:AM120" si="158">SUM(AK102:AK119)</f>
        <v>0</v>
      </c>
      <c r="AL120" s="165"/>
      <c r="AM120" s="165">
        <f t="shared" si="158"/>
        <v>0</v>
      </c>
      <c r="AN120" s="165">
        <f t="shared" si="157"/>
        <v>0</v>
      </c>
      <c r="AO120" s="165">
        <f t="shared" ref="AO120" si="159">SUM(AO102:AO119)</f>
        <v>0</v>
      </c>
      <c r="AP120" s="165">
        <f t="shared" si="157"/>
        <v>0</v>
      </c>
      <c r="AQ120" s="165">
        <f t="shared" si="157"/>
        <v>0</v>
      </c>
      <c r="AR120" s="165">
        <f t="shared" si="155"/>
        <v>0</v>
      </c>
      <c r="AS120" s="165">
        <f t="shared" si="155"/>
        <v>0</v>
      </c>
      <c r="AT120" s="165">
        <f t="shared" ref="AT120:AZ120" si="160">SUM(AT102:AT119)</f>
        <v>0</v>
      </c>
      <c r="AU120" s="165"/>
      <c r="AV120" s="165">
        <f t="shared" si="160"/>
        <v>0</v>
      </c>
      <c r="AW120" s="165">
        <f t="shared" si="160"/>
        <v>0</v>
      </c>
      <c r="AX120" s="165"/>
      <c r="AY120" s="165"/>
      <c r="AZ120" s="165">
        <f t="shared" si="160"/>
        <v>0</v>
      </c>
      <c r="BA120" s="165"/>
      <c r="BB120" s="165">
        <f t="shared" ref="BB120:BC120" si="161">SUM(BB102:BB119)</f>
        <v>0</v>
      </c>
      <c r="BC120" s="165">
        <f t="shared" si="161"/>
        <v>0</v>
      </c>
      <c r="BD120" s="165">
        <f>SUM(BD102:BD119)</f>
        <v>0</v>
      </c>
      <c r="BE120" s="165">
        <f>SUM(BE102:BE119)</f>
        <v>0</v>
      </c>
      <c r="BF120" s="165">
        <f t="shared" ref="BF120" si="162">SUM(BF102:BF119)</f>
        <v>0</v>
      </c>
      <c r="BG120" s="165">
        <f t="shared" ref="BG120:BO120" si="163">SUM(BG102:BG119)</f>
        <v>0</v>
      </c>
      <c r="BH120" s="165">
        <f t="shared" si="163"/>
        <v>0</v>
      </c>
      <c r="BI120" s="165">
        <f t="shared" si="163"/>
        <v>0</v>
      </c>
      <c r="BJ120" s="165"/>
      <c r="BK120" s="165"/>
      <c r="BL120" s="165">
        <f t="shared" si="163"/>
        <v>0</v>
      </c>
      <c r="BM120" s="165">
        <f t="shared" si="163"/>
        <v>0</v>
      </c>
      <c r="BN120" s="165">
        <f t="shared" si="163"/>
        <v>0</v>
      </c>
      <c r="BO120" s="165">
        <f t="shared" si="163"/>
        <v>0</v>
      </c>
      <c r="BP120" s="165">
        <f t="shared" ref="BP120:BU120" si="164">SUM(BP102:BP119)</f>
        <v>0</v>
      </c>
      <c r="BQ120" s="165">
        <f t="shared" si="164"/>
        <v>0</v>
      </c>
      <c r="BR120" s="165">
        <f t="shared" si="164"/>
        <v>0</v>
      </c>
      <c r="BS120" s="165">
        <f t="shared" si="164"/>
        <v>0</v>
      </c>
      <c r="BT120" s="165">
        <f t="shared" si="164"/>
        <v>0</v>
      </c>
      <c r="BU120" s="108">
        <f t="shared" si="164"/>
        <v>0</v>
      </c>
    </row>
    <row r="121" spans="1:73" ht="15" x14ac:dyDescent="0.3">
      <c r="A121" s="77" t="s">
        <v>135</v>
      </c>
      <c r="B121" s="107">
        <f>B120+B101</f>
        <v>338198000</v>
      </c>
      <c r="C121" s="188"/>
      <c r="D121" s="145">
        <f>D120+D101</f>
        <v>354100000</v>
      </c>
      <c r="E121" s="108"/>
      <c r="F121" s="90" t="s">
        <v>135</v>
      </c>
      <c r="G121" s="165">
        <f t="shared" ref="G121:S121" si="165">G120+G101</f>
        <v>0</v>
      </c>
      <c r="H121" s="165">
        <f t="shared" si="165"/>
        <v>0</v>
      </c>
      <c r="I121" s="165">
        <f t="shared" si="165"/>
        <v>0</v>
      </c>
      <c r="J121" s="165">
        <f t="shared" si="165"/>
        <v>0</v>
      </c>
      <c r="K121" s="165">
        <f t="shared" si="165"/>
        <v>0</v>
      </c>
      <c r="L121" s="165">
        <f t="shared" si="165"/>
        <v>10000000</v>
      </c>
      <c r="M121" s="165">
        <f t="shared" si="165"/>
        <v>0</v>
      </c>
      <c r="N121" s="165">
        <f t="shared" si="165"/>
        <v>0</v>
      </c>
      <c r="O121" s="165">
        <f t="shared" si="165"/>
        <v>0</v>
      </c>
      <c r="P121" s="165">
        <f t="shared" si="165"/>
        <v>0</v>
      </c>
      <c r="Q121" s="165"/>
      <c r="R121" s="165"/>
      <c r="S121" s="165">
        <f t="shared" si="165"/>
        <v>0</v>
      </c>
      <c r="T121" s="165">
        <f>T120+T101</f>
        <v>6000000</v>
      </c>
      <c r="U121" s="165"/>
      <c r="V121" s="165">
        <f t="shared" ref="V121:BF121" si="166">V120+V101</f>
        <v>0</v>
      </c>
      <c r="W121" s="165">
        <f t="shared" si="166"/>
        <v>0</v>
      </c>
      <c r="X121" s="165"/>
      <c r="Y121" s="165">
        <f t="shared" si="166"/>
        <v>5681000</v>
      </c>
      <c r="Z121" s="165"/>
      <c r="AA121" s="165"/>
      <c r="AB121" s="165">
        <f t="shared" si="166"/>
        <v>7866000</v>
      </c>
      <c r="AC121" s="165">
        <f t="shared" si="166"/>
        <v>0</v>
      </c>
      <c r="AD121" s="165">
        <f>AD120+AD101</f>
        <v>7272000</v>
      </c>
      <c r="AE121" s="165">
        <f>AE120+AE101</f>
        <v>7400000</v>
      </c>
      <c r="AF121" s="165">
        <f t="shared" si="166"/>
        <v>9357000</v>
      </c>
      <c r="AG121" s="165">
        <f t="shared" si="166"/>
        <v>0</v>
      </c>
      <c r="AH121" s="165">
        <f t="shared" si="166"/>
        <v>6500000</v>
      </c>
      <c r="AI121" s="165">
        <f t="shared" si="166"/>
        <v>0</v>
      </c>
      <c r="AJ121" s="165">
        <f t="shared" si="166"/>
        <v>7000000</v>
      </c>
      <c r="AK121" s="165">
        <f t="shared" ref="AK121:AM121" si="167">AK120+AK101</f>
        <v>0</v>
      </c>
      <c r="AL121" s="165"/>
      <c r="AM121" s="165">
        <f t="shared" si="167"/>
        <v>0</v>
      </c>
      <c r="AN121" s="165">
        <f t="shared" si="166"/>
        <v>8000000</v>
      </c>
      <c r="AO121" s="165">
        <f t="shared" ref="AO121" si="168">AO120+AO101</f>
        <v>0</v>
      </c>
      <c r="AP121" s="165">
        <f t="shared" si="166"/>
        <v>0</v>
      </c>
      <c r="AQ121" s="165">
        <f t="shared" si="166"/>
        <v>950000</v>
      </c>
      <c r="AR121" s="165">
        <f t="shared" si="166"/>
        <v>0</v>
      </c>
      <c r="AS121" s="165">
        <f t="shared" si="166"/>
        <v>11600000</v>
      </c>
      <c r="AT121" s="165">
        <f>AT120+AT101</f>
        <v>7000000</v>
      </c>
      <c r="AU121" s="165"/>
      <c r="AV121" s="165">
        <f>AV120+AV101</f>
        <v>0</v>
      </c>
      <c r="AW121" s="165">
        <f>AW120+AW101</f>
        <v>0</v>
      </c>
      <c r="AX121" s="165"/>
      <c r="AY121" s="165"/>
      <c r="AZ121" s="165">
        <f>AZ120+AZ101</f>
        <v>12000000</v>
      </c>
      <c r="BA121" s="165"/>
      <c r="BB121" s="165">
        <f>BB120+BB101</f>
        <v>30000000</v>
      </c>
      <c r="BC121" s="165">
        <f t="shared" ref="BC121:BD121" si="169">BC120+BC101</f>
        <v>21500000</v>
      </c>
      <c r="BD121" s="165">
        <f t="shared" si="169"/>
        <v>3000000</v>
      </c>
      <c r="BE121" s="165">
        <f t="shared" si="166"/>
        <v>16000000</v>
      </c>
      <c r="BF121" s="165">
        <f t="shared" si="166"/>
        <v>25600000</v>
      </c>
      <c r="BG121" s="165">
        <f t="shared" ref="BG121:BO121" si="170">BG120+BG101</f>
        <v>5000000</v>
      </c>
      <c r="BH121" s="165">
        <f t="shared" si="170"/>
        <v>42772000</v>
      </c>
      <c r="BI121" s="165">
        <f t="shared" si="170"/>
        <v>0</v>
      </c>
      <c r="BJ121" s="165"/>
      <c r="BK121" s="165"/>
      <c r="BL121" s="165">
        <f t="shared" si="170"/>
        <v>5000000</v>
      </c>
      <c r="BM121" s="165">
        <f t="shared" si="170"/>
        <v>11700000</v>
      </c>
      <c r="BN121" s="165">
        <f t="shared" si="170"/>
        <v>0</v>
      </c>
      <c r="BO121" s="165">
        <f t="shared" si="170"/>
        <v>8000000</v>
      </c>
      <c r="BP121" s="165">
        <f t="shared" ref="BP121:BT121" si="171">BP120+BP101</f>
        <v>0</v>
      </c>
      <c r="BQ121" s="165">
        <f t="shared" si="171"/>
        <v>0</v>
      </c>
      <c r="BR121" s="165">
        <f t="shared" si="171"/>
        <v>0</v>
      </c>
      <c r="BS121" s="165">
        <f t="shared" si="171"/>
        <v>338198000</v>
      </c>
      <c r="BT121" s="165">
        <f t="shared" si="171"/>
        <v>354100000</v>
      </c>
      <c r="BU121" s="108"/>
    </row>
    <row r="122" spans="1:73" ht="15" x14ac:dyDescent="0.3">
      <c r="A122" s="81" t="s">
        <v>136</v>
      </c>
      <c r="B122" s="103"/>
      <c r="C122" s="186"/>
      <c r="D122" s="147"/>
      <c r="E122" s="104"/>
      <c r="F122" s="94" t="s">
        <v>136</v>
      </c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3"/>
      <c r="V122" s="10"/>
      <c r="W122" s="10"/>
      <c r="X122" s="10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10"/>
      <c r="AR122" s="10"/>
      <c r="AS122" s="10"/>
      <c r="AT122" s="10"/>
      <c r="AU122" s="10"/>
      <c r="AV122" s="10"/>
      <c r="AW122" s="8"/>
      <c r="AX122" s="8"/>
      <c r="AY122" s="8"/>
      <c r="AZ122" s="8"/>
      <c r="BA122" s="8"/>
      <c r="BB122" s="8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7"/>
      <c r="BT122" s="8"/>
      <c r="BU122" s="104"/>
    </row>
    <row r="123" spans="1:73" ht="15" x14ac:dyDescent="0.3">
      <c r="A123" s="83" t="s">
        <v>137</v>
      </c>
      <c r="B123" s="105">
        <f t="shared" ref="B123:B145" si="172">BS123</f>
        <v>0</v>
      </c>
      <c r="C123" s="187"/>
      <c r="D123" s="48">
        <f t="shared" ref="D123:D145" si="173">BT123</f>
        <v>0</v>
      </c>
      <c r="E123" s="109">
        <f t="shared" ref="E123:E143" si="174">D123-B123</f>
        <v>0</v>
      </c>
      <c r="F123" s="96" t="s">
        <v>137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05"/>
      <c r="R123" s="6"/>
      <c r="S123" s="6"/>
      <c r="T123" s="204"/>
      <c r="U123" s="204"/>
      <c r="V123" s="167"/>
      <c r="W123" s="167"/>
      <c r="X123" s="167"/>
      <c r="Y123" s="25"/>
      <c r="Z123" s="25"/>
      <c r="AA123" s="25"/>
      <c r="AB123" s="25"/>
      <c r="AC123" s="25"/>
      <c r="AD123" s="161"/>
      <c r="AE123" s="161"/>
      <c r="AF123" s="161"/>
      <c r="AG123" s="161"/>
      <c r="AH123" s="161"/>
      <c r="AI123" s="161"/>
      <c r="AJ123" s="161"/>
      <c r="AK123" s="161"/>
      <c r="AL123" s="161"/>
      <c r="AM123" s="161"/>
      <c r="AN123" s="161"/>
      <c r="AO123" s="161"/>
      <c r="AP123" s="161"/>
      <c r="AQ123" s="23"/>
      <c r="AR123" s="23"/>
      <c r="AS123" s="23"/>
      <c r="AT123" s="23"/>
      <c r="AU123" s="23"/>
      <c r="AV123" s="23"/>
      <c r="AW123" s="161"/>
      <c r="AX123" s="161"/>
      <c r="AY123" s="161"/>
      <c r="AZ123" s="161"/>
      <c r="BA123" s="161"/>
      <c r="BB123" s="161"/>
      <c r="BC123" s="23"/>
      <c r="BD123" s="167"/>
      <c r="BE123" s="167"/>
      <c r="BF123" s="167"/>
      <c r="BG123" s="167"/>
      <c r="BH123" s="167"/>
      <c r="BI123" s="167"/>
      <c r="BJ123" s="167"/>
      <c r="BK123" s="167"/>
      <c r="BL123" s="167"/>
      <c r="BM123" s="167"/>
      <c r="BN123" s="167"/>
      <c r="BO123" s="167"/>
      <c r="BP123" s="167"/>
      <c r="BQ123" s="167"/>
      <c r="BR123" s="167"/>
      <c r="BS123" s="11">
        <f t="shared" ref="BS123:BS143" si="175">SUM(G123:BR123)</f>
        <v>0</v>
      </c>
      <c r="BT123" s="26"/>
      <c r="BU123" s="109">
        <f t="shared" ref="BU123:BU143" si="176">BT123-BS123</f>
        <v>0</v>
      </c>
    </row>
    <row r="124" spans="1:73" ht="15" x14ac:dyDescent="0.3">
      <c r="A124" s="83" t="s">
        <v>138</v>
      </c>
      <c r="B124" s="105">
        <f t="shared" si="172"/>
        <v>0</v>
      </c>
      <c r="C124" s="187"/>
      <c r="D124" s="48">
        <f t="shared" si="173"/>
        <v>0</v>
      </c>
      <c r="E124" s="109">
        <f t="shared" si="174"/>
        <v>0</v>
      </c>
      <c r="F124" s="96" t="s">
        <v>138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05"/>
      <c r="R124" s="6"/>
      <c r="S124" s="6"/>
      <c r="T124" s="6"/>
      <c r="U124" s="6"/>
      <c r="V124" s="167"/>
      <c r="W124" s="167"/>
      <c r="X124" s="167"/>
      <c r="Y124" s="25"/>
      <c r="Z124" s="25"/>
      <c r="AA124" s="25"/>
      <c r="AB124" s="25"/>
      <c r="AC124" s="25"/>
      <c r="AD124" s="161"/>
      <c r="AE124" s="161"/>
      <c r="AF124" s="161"/>
      <c r="AG124" s="161"/>
      <c r="AH124" s="161"/>
      <c r="AI124" s="161"/>
      <c r="AJ124" s="161"/>
      <c r="AK124" s="161"/>
      <c r="AL124" s="161"/>
      <c r="AM124" s="161"/>
      <c r="AN124" s="161"/>
      <c r="AO124" s="161"/>
      <c r="AP124" s="161"/>
      <c r="AQ124" s="23"/>
      <c r="AR124" s="23"/>
      <c r="AS124" s="159"/>
      <c r="AT124" s="23"/>
      <c r="AU124" s="23"/>
      <c r="AV124" s="23"/>
      <c r="AW124" s="161"/>
      <c r="AX124" s="161"/>
      <c r="AY124" s="161"/>
      <c r="AZ124" s="158"/>
      <c r="BA124" s="158"/>
      <c r="BB124" s="161"/>
      <c r="BC124" s="23"/>
      <c r="BD124" s="167"/>
      <c r="BE124" s="167"/>
      <c r="BF124" s="167"/>
      <c r="BG124" s="167"/>
      <c r="BH124" s="167"/>
      <c r="BI124" s="167"/>
      <c r="BJ124" s="167"/>
      <c r="BK124" s="167"/>
      <c r="BL124" s="167"/>
      <c r="BM124" s="167"/>
      <c r="BN124" s="167"/>
      <c r="BO124" s="167"/>
      <c r="BP124" s="167"/>
      <c r="BQ124" s="167"/>
      <c r="BR124" s="167"/>
      <c r="BS124" s="11">
        <f t="shared" si="175"/>
        <v>0</v>
      </c>
      <c r="BT124" s="26"/>
      <c r="BU124" s="109">
        <f t="shared" si="176"/>
        <v>0</v>
      </c>
    </row>
    <row r="125" spans="1:73" ht="15" x14ac:dyDescent="0.3">
      <c r="A125" s="83" t="s">
        <v>139</v>
      </c>
      <c r="B125" s="105">
        <f t="shared" si="172"/>
        <v>0</v>
      </c>
      <c r="C125" s="187"/>
      <c r="D125" s="48">
        <f t="shared" si="173"/>
        <v>0</v>
      </c>
      <c r="E125" s="109">
        <f t="shared" si="174"/>
        <v>0</v>
      </c>
      <c r="F125" s="96" t="s">
        <v>139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05"/>
      <c r="R125" s="6"/>
      <c r="S125" s="6"/>
      <c r="T125" s="6"/>
      <c r="U125" s="6"/>
      <c r="V125" s="167"/>
      <c r="W125" s="167"/>
      <c r="X125" s="167"/>
      <c r="Y125" s="25"/>
      <c r="Z125" s="25"/>
      <c r="AA125" s="25"/>
      <c r="AB125" s="25"/>
      <c r="AC125" s="25"/>
      <c r="AD125" s="161"/>
      <c r="AE125" s="161"/>
      <c r="AF125" s="161"/>
      <c r="AG125" s="161"/>
      <c r="AH125" s="161"/>
      <c r="AI125" s="161"/>
      <c r="AJ125" s="161"/>
      <c r="AK125" s="161"/>
      <c r="AL125" s="161"/>
      <c r="AM125" s="161"/>
      <c r="AN125" s="161"/>
      <c r="AO125" s="161"/>
      <c r="AP125" s="161"/>
      <c r="AQ125" s="23"/>
      <c r="AR125" s="23"/>
      <c r="AS125" s="23"/>
      <c r="AT125" s="23"/>
      <c r="AU125" s="23"/>
      <c r="AV125" s="23"/>
      <c r="AW125" s="161"/>
      <c r="AX125" s="161"/>
      <c r="AY125" s="161"/>
      <c r="AZ125" s="161"/>
      <c r="BA125" s="161"/>
      <c r="BB125" s="161"/>
      <c r="BC125" s="23"/>
      <c r="BD125" s="167"/>
      <c r="BE125" s="167"/>
      <c r="BF125" s="167"/>
      <c r="BG125" s="167"/>
      <c r="BH125" s="167"/>
      <c r="BI125" s="167"/>
      <c r="BJ125" s="167"/>
      <c r="BK125" s="167"/>
      <c r="BL125" s="167"/>
      <c r="BM125" s="167"/>
      <c r="BN125" s="167"/>
      <c r="BO125" s="167"/>
      <c r="BP125" s="167"/>
      <c r="BQ125" s="167"/>
      <c r="BR125" s="167"/>
      <c r="BS125" s="11">
        <f t="shared" si="175"/>
        <v>0</v>
      </c>
      <c r="BT125" s="26"/>
      <c r="BU125" s="109">
        <f t="shared" si="176"/>
        <v>0</v>
      </c>
    </row>
    <row r="126" spans="1:73" ht="15" x14ac:dyDescent="0.3">
      <c r="A126" s="83" t="s">
        <v>140</v>
      </c>
      <c r="B126" s="105">
        <f t="shared" si="172"/>
        <v>0</v>
      </c>
      <c r="C126" s="187"/>
      <c r="D126" s="48">
        <f t="shared" si="173"/>
        <v>0</v>
      </c>
      <c r="E126" s="109">
        <f t="shared" si="174"/>
        <v>0</v>
      </c>
      <c r="F126" s="96" t="s">
        <v>140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05"/>
      <c r="R126" s="6"/>
      <c r="S126" s="6"/>
      <c r="T126" s="6"/>
      <c r="U126" s="6"/>
      <c r="V126" s="167"/>
      <c r="W126" s="167"/>
      <c r="X126" s="167"/>
      <c r="Y126" s="25"/>
      <c r="Z126" s="25"/>
      <c r="AA126" s="25"/>
      <c r="AB126" s="25"/>
      <c r="AC126" s="25"/>
      <c r="AD126" s="27"/>
      <c r="AE126" s="27"/>
      <c r="AF126" s="27"/>
      <c r="AG126" s="27"/>
      <c r="AH126" s="27"/>
      <c r="AI126" s="27"/>
      <c r="AJ126" s="161"/>
      <c r="AK126" s="161"/>
      <c r="AL126" s="161"/>
      <c r="AM126" s="161"/>
      <c r="AN126" s="161"/>
      <c r="AO126" s="161"/>
      <c r="AP126" s="161"/>
      <c r="AQ126" s="23"/>
      <c r="AR126" s="23"/>
      <c r="AS126" s="23"/>
      <c r="AT126" s="23"/>
      <c r="AU126" s="23"/>
      <c r="AV126" s="23"/>
      <c r="AW126" s="161"/>
      <c r="AX126" s="161"/>
      <c r="AY126" s="161"/>
      <c r="AZ126" s="161"/>
      <c r="BA126" s="161"/>
      <c r="BB126" s="161"/>
      <c r="BC126" s="23"/>
      <c r="BD126" s="167"/>
      <c r="BE126" s="167"/>
      <c r="BF126" s="167"/>
      <c r="BG126" s="167"/>
      <c r="BH126" s="167"/>
      <c r="BI126" s="167"/>
      <c r="BJ126" s="167"/>
      <c r="BK126" s="167"/>
      <c r="BL126" s="167"/>
      <c r="BM126" s="167"/>
      <c r="BN126" s="167"/>
      <c r="BO126" s="167"/>
      <c r="BP126" s="167"/>
      <c r="BQ126" s="167"/>
      <c r="BR126" s="167"/>
      <c r="BS126" s="11">
        <f t="shared" si="175"/>
        <v>0</v>
      </c>
      <c r="BT126" s="26"/>
      <c r="BU126" s="109">
        <f t="shared" si="176"/>
        <v>0</v>
      </c>
    </row>
    <row r="127" spans="1:73" ht="15" x14ac:dyDescent="0.3">
      <c r="A127" s="83" t="s">
        <v>141</v>
      </c>
      <c r="B127" s="105">
        <f t="shared" si="172"/>
        <v>0</v>
      </c>
      <c r="C127" s="187"/>
      <c r="D127" s="48">
        <f t="shared" si="173"/>
        <v>0</v>
      </c>
      <c r="E127" s="109">
        <f t="shared" si="174"/>
        <v>0</v>
      </c>
      <c r="F127" s="96" t="s">
        <v>141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05"/>
      <c r="R127" s="6"/>
      <c r="S127" s="6"/>
      <c r="T127" s="6"/>
      <c r="U127" s="6"/>
      <c r="V127" s="167"/>
      <c r="W127" s="167"/>
      <c r="X127" s="167"/>
      <c r="Y127" s="25"/>
      <c r="Z127" s="25"/>
      <c r="AA127" s="25"/>
      <c r="AB127" s="25"/>
      <c r="AC127" s="25"/>
      <c r="AD127" s="31"/>
      <c r="AE127" s="31"/>
      <c r="AF127" s="158"/>
      <c r="AG127" s="158"/>
      <c r="AH127" s="158"/>
      <c r="AI127" s="158"/>
      <c r="AJ127" s="161"/>
      <c r="AK127" s="161"/>
      <c r="AL127" s="161"/>
      <c r="AM127" s="161"/>
      <c r="AN127" s="161"/>
      <c r="AO127" s="161"/>
      <c r="AP127" s="161"/>
      <c r="AQ127" s="23"/>
      <c r="AR127" s="23"/>
      <c r="AS127" s="23"/>
      <c r="AT127" s="23"/>
      <c r="AU127" s="23"/>
      <c r="AV127" s="23"/>
      <c r="AW127" s="161"/>
      <c r="AX127" s="161"/>
      <c r="AY127" s="161"/>
      <c r="AZ127" s="161"/>
      <c r="BA127" s="161"/>
      <c r="BB127" s="161"/>
      <c r="BC127" s="23"/>
      <c r="BD127" s="167"/>
      <c r="BE127" s="167"/>
      <c r="BF127" s="160"/>
      <c r="BG127" s="167"/>
      <c r="BH127" s="167"/>
      <c r="BI127" s="167"/>
      <c r="BJ127" s="167"/>
      <c r="BK127" s="167"/>
      <c r="BL127" s="167"/>
      <c r="BM127" s="167"/>
      <c r="BN127" s="167"/>
      <c r="BO127" s="167"/>
      <c r="BP127" s="163"/>
      <c r="BQ127" s="163"/>
      <c r="BR127" s="167"/>
      <c r="BS127" s="11">
        <f t="shared" si="175"/>
        <v>0</v>
      </c>
      <c r="BT127" s="26"/>
      <c r="BU127" s="109">
        <f t="shared" si="176"/>
        <v>0</v>
      </c>
    </row>
    <row r="128" spans="1:73" ht="15" x14ac:dyDescent="0.3">
      <c r="A128" s="83" t="s">
        <v>142</v>
      </c>
      <c r="B128" s="105">
        <f t="shared" si="172"/>
        <v>0</v>
      </c>
      <c r="C128" s="187"/>
      <c r="D128" s="48">
        <f t="shared" si="173"/>
        <v>0</v>
      </c>
      <c r="E128" s="109">
        <f t="shared" si="174"/>
        <v>0</v>
      </c>
      <c r="F128" s="96" t="s">
        <v>142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05"/>
      <c r="R128" s="6"/>
      <c r="S128" s="6"/>
      <c r="T128" s="6"/>
      <c r="U128" s="6"/>
      <c r="V128" s="167"/>
      <c r="W128" s="167"/>
      <c r="X128" s="167"/>
      <c r="Y128" s="25"/>
      <c r="Z128" s="25"/>
      <c r="AA128" s="25"/>
      <c r="AB128" s="25"/>
      <c r="AC128" s="25"/>
      <c r="AD128" s="161"/>
      <c r="AE128" s="161"/>
      <c r="AF128" s="161"/>
      <c r="AG128" s="161"/>
      <c r="AH128" s="161"/>
      <c r="AI128" s="161"/>
      <c r="AJ128" s="161"/>
      <c r="AK128" s="161"/>
      <c r="AL128" s="161"/>
      <c r="AM128" s="161"/>
      <c r="AN128" s="161"/>
      <c r="AO128" s="161"/>
      <c r="AP128" s="161"/>
      <c r="AQ128" s="23"/>
      <c r="AR128" s="23"/>
      <c r="AS128" s="23"/>
      <c r="AT128" s="23"/>
      <c r="AU128" s="23"/>
      <c r="AV128" s="23"/>
      <c r="AW128" s="161"/>
      <c r="AX128" s="161"/>
      <c r="AY128" s="161"/>
      <c r="AZ128" s="161"/>
      <c r="BA128" s="161"/>
      <c r="BB128" s="161"/>
      <c r="BC128" s="23"/>
      <c r="BD128" s="167"/>
      <c r="BE128" s="167"/>
      <c r="BF128" s="167"/>
      <c r="BG128" s="163"/>
      <c r="BH128" s="167"/>
      <c r="BI128" s="167"/>
      <c r="BJ128" s="167"/>
      <c r="BK128" s="167"/>
      <c r="BL128" s="167"/>
      <c r="BM128" s="167"/>
      <c r="BN128" s="167"/>
      <c r="BO128" s="167"/>
      <c r="BP128" s="167"/>
      <c r="BQ128" s="167"/>
      <c r="BR128" s="167"/>
      <c r="BS128" s="11">
        <f t="shared" si="175"/>
        <v>0</v>
      </c>
      <c r="BT128" s="26"/>
      <c r="BU128" s="109">
        <f t="shared" si="176"/>
        <v>0</v>
      </c>
    </row>
    <row r="129" spans="1:73" ht="15" x14ac:dyDescent="0.3">
      <c r="A129" s="83" t="s">
        <v>143</v>
      </c>
      <c r="B129" s="105">
        <f t="shared" si="172"/>
        <v>0</v>
      </c>
      <c r="C129" s="187"/>
      <c r="D129" s="48">
        <f t="shared" si="173"/>
        <v>0</v>
      </c>
      <c r="E129" s="109">
        <f t="shared" si="174"/>
        <v>0</v>
      </c>
      <c r="F129" s="96" t="s">
        <v>143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05"/>
      <c r="R129" s="6"/>
      <c r="S129" s="6"/>
      <c r="T129" s="6"/>
      <c r="U129" s="6"/>
      <c r="V129" s="163"/>
      <c r="W129" s="167"/>
      <c r="X129" s="167"/>
      <c r="Y129" s="25"/>
      <c r="Z129" s="25"/>
      <c r="AA129" s="25"/>
      <c r="AB129" s="25"/>
      <c r="AC129" s="25"/>
      <c r="AD129" s="161"/>
      <c r="AE129" s="161"/>
      <c r="AF129" s="161"/>
      <c r="AG129" s="161"/>
      <c r="AH129" s="161"/>
      <c r="AI129" s="161"/>
      <c r="AJ129" s="161"/>
      <c r="AK129" s="161"/>
      <c r="AL129" s="161"/>
      <c r="AM129" s="161"/>
      <c r="AN129" s="161"/>
      <c r="AO129" s="161"/>
      <c r="AP129" s="161"/>
      <c r="AQ129" s="23"/>
      <c r="AR129" s="23"/>
      <c r="AS129" s="23"/>
      <c r="AT129" s="23"/>
      <c r="AU129" s="23"/>
      <c r="AV129" s="23"/>
      <c r="AW129" s="161"/>
      <c r="AX129" s="161"/>
      <c r="AY129" s="161"/>
      <c r="AZ129" s="161"/>
      <c r="BA129" s="161"/>
      <c r="BB129" s="161"/>
      <c r="BC129" s="23"/>
      <c r="BD129" s="167"/>
      <c r="BE129" s="167"/>
      <c r="BF129" s="167"/>
      <c r="BG129" s="167"/>
      <c r="BH129" s="167"/>
      <c r="BI129" s="167"/>
      <c r="BJ129" s="167"/>
      <c r="BK129" s="167"/>
      <c r="BL129" s="167"/>
      <c r="BM129" s="167"/>
      <c r="BN129" s="167"/>
      <c r="BO129" s="167"/>
      <c r="BP129" s="167"/>
      <c r="BQ129" s="167"/>
      <c r="BR129" s="167"/>
      <c r="BS129" s="11">
        <f t="shared" si="175"/>
        <v>0</v>
      </c>
      <c r="BT129" s="26"/>
      <c r="BU129" s="109">
        <f t="shared" si="176"/>
        <v>0</v>
      </c>
    </row>
    <row r="130" spans="1:73" ht="15" x14ac:dyDescent="0.3">
      <c r="A130" s="83" t="s">
        <v>144</v>
      </c>
      <c r="B130" s="105">
        <f t="shared" si="172"/>
        <v>0</v>
      </c>
      <c r="C130" s="187"/>
      <c r="D130" s="48">
        <f t="shared" si="173"/>
        <v>0</v>
      </c>
      <c r="E130" s="109">
        <f t="shared" si="174"/>
        <v>0</v>
      </c>
      <c r="F130" s="96" t="s">
        <v>144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05"/>
      <c r="R130" s="6"/>
      <c r="S130" s="6"/>
      <c r="T130" s="6"/>
      <c r="U130" s="6"/>
      <c r="V130" s="167"/>
      <c r="W130" s="167"/>
      <c r="X130" s="167"/>
      <c r="Y130" s="25"/>
      <c r="Z130" s="25"/>
      <c r="AA130" s="25"/>
      <c r="AB130" s="25"/>
      <c r="AC130" s="25"/>
      <c r="AD130" s="161"/>
      <c r="AE130" s="161"/>
      <c r="AF130" s="161"/>
      <c r="AG130" s="161"/>
      <c r="AH130" s="161"/>
      <c r="AI130" s="161"/>
      <c r="AJ130" s="161"/>
      <c r="AK130" s="161"/>
      <c r="AL130" s="161"/>
      <c r="AM130" s="161"/>
      <c r="AN130" s="161"/>
      <c r="AO130" s="161"/>
      <c r="AP130" s="161"/>
      <c r="AQ130" s="23"/>
      <c r="AR130" s="23"/>
      <c r="AS130" s="23"/>
      <c r="AT130" s="23"/>
      <c r="AU130" s="23"/>
      <c r="AV130" s="23"/>
      <c r="AW130" s="161"/>
      <c r="AX130" s="161"/>
      <c r="AY130" s="161"/>
      <c r="AZ130" s="161"/>
      <c r="BA130" s="161"/>
      <c r="BB130" s="161"/>
      <c r="BC130" s="23"/>
      <c r="BD130" s="167"/>
      <c r="BE130" s="167"/>
      <c r="BF130" s="160"/>
      <c r="BG130" s="167"/>
      <c r="BH130" s="167"/>
      <c r="BI130" s="167"/>
      <c r="BJ130" s="167"/>
      <c r="BK130" s="167"/>
      <c r="BL130" s="167"/>
      <c r="BM130" s="167"/>
      <c r="BN130" s="167"/>
      <c r="BO130" s="167"/>
      <c r="BP130" s="167"/>
      <c r="BQ130" s="167"/>
      <c r="BR130" s="167"/>
      <c r="BS130" s="11">
        <f t="shared" si="175"/>
        <v>0</v>
      </c>
      <c r="BT130" s="26"/>
      <c r="BU130" s="109">
        <f t="shared" si="176"/>
        <v>0</v>
      </c>
    </row>
    <row r="131" spans="1:73" ht="15" x14ac:dyDescent="0.3">
      <c r="A131" s="83" t="s">
        <v>145</v>
      </c>
      <c r="B131" s="105">
        <f t="shared" si="172"/>
        <v>0</v>
      </c>
      <c r="C131" s="187"/>
      <c r="D131" s="48">
        <f t="shared" si="173"/>
        <v>0</v>
      </c>
      <c r="E131" s="109">
        <f t="shared" si="174"/>
        <v>0</v>
      </c>
      <c r="F131" s="96" t="s">
        <v>145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05"/>
      <c r="R131" s="6"/>
      <c r="S131" s="6"/>
      <c r="T131" s="6"/>
      <c r="U131" s="6"/>
      <c r="V131" s="167"/>
      <c r="W131" s="167"/>
      <c r="X131" s="167"/>
      <c r="Y131" s="25"/>
      <c r="Z131" s="25"/>
      <c r="AA131" s="25"/>
      <c r="AB131" s="25"/>
      <c r="AC131" s="25"/>
      <c r="AD131" s="161"/>
      <c r="AE131" s="161"/>
      <c r="AF131" s="161"/>
      <c r="AG131" s="161"/>
      <c r="AH131" s="161"/>
      <c r="AI131" s="161"/>
      <c r="AJ131" s="161"/>
      <c r="AK131" s="161"/>
      <c r="AL131" s="161"/>
      <c r="AM131" s="161"/>
      <c r="AN131" s="161"/>
      <c r="AO131" s="161"/>
      <c r="AP131" s="161"/>
      <c r="AQ131" s="23"/>
      <c r="AR131" s="23"/>
      <c r="AS131" s="23"/>
      <c r="AT131" s="23"/>
      <c r="AU131" s="23"/>
      <c r="AV131" s="23"/>
      <c r="AW131" s="161"/>
      <c r="AX131" s="161"/>
      <c r="AY131" s="161"/>
      <c r="AZ131" s="161"/>
      <c r="BA131" s="161"/>
      <c r="BB131" s="161"/>
      <c r="BC131" s="23"/>
      <c r="BD131" s="167"/>
      <c r="BE131" s="167"/>
      <c r="BF131" s="160"/>
      <c r="BG131" s="167"/>
      <c r="BH131" s="167"/>
      <c r="BI131" s="167"/>
      <c r="BJ131" s="167"/>
      <c r="BK131" s="167"/>
      <c r="BL131" s="167"/>
      <c r="BM131" s="167"/>
      <c r="BN131" s="167"/>
      <c r="BO131" s="167"/>
      <c r="BP131" s="167"/>
      <c r="BQ131" s="167"/>
      <c r="BR131" s="167"/>
      <c r="BS131" s="11">
        <f t="shared" si="175"/>
        <v>0</v>
      </c>
      <c r="BT131" s="26"/>
      <c r="BU131" s="109">
        <f t="shared" si="176"/>
        <v>0</v>
      </c>
    </row>
    <row r="132" spans="1:73" ht="15" x14ac:dyDescent="0.3">
      <c r="A132" s="83" t="s">
        <v>146</v>
      </c>
      <c r="B132" s="105">
        <f t="shared" si="172"/>
        <v>0</v>
      </c>
      <c r="C132" s="187"/>
      <c r="D132" s="48">
        <f t="shared" si="173"/>
        <v>0</v>
      </c>
      <c r="E132" s="109">
        <f t="shared" si="174"/>
        <v>0</v>
      </c>
      <c r="F132" s="96" t="s">
        <v>146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05"/>
      <c r="R132" s="6"/>
      <c r="S132" s="6"/>
      <c r="T132" s="6"/>
      <c r="U132" s="6"/>
      <c r="V132" s="167"/>
      <c r="W132" s="167"/>
      <c r="X132" s="167"/>
      <c r="Y132" s="25"/>
      <c r="Z132" s="25"/>
      <c r="AA132" s="25"/>
      <c r="AB132" s="25"/>
      <c r="AC132" s="25"/>
      <c r="AD132" s="161"/>
      <c r="AE132" s="161"/>
      <c r="AF132" s="161"/>
      <c r="AG132" s="161"/>
      <c r="AH132" s="161"/>
      <c r="AI132" s="161"/>
      <c r="AJ132" s="161"/>
      <c r="AK132" s="161"/>
      <c r="AL132" s="161"/>
      <c r="AM132" s="161"/>
      <c r="AN132" s="161"/>
      <c r="AO132" s="161"/>
      <c r="AP132" s="161"/>
      <c r="AQ132" s="23"/>
      <c r="AR132" s="23"/>
      <c r="AS132" s="23"/>
      <c r="AT132" s="23"/>
      <c r="AU132" s="23"/>
      <c r="AV132" s="23"/>
      <c r="AW132" s="161"/>
      <c r="AX132" s="161"/>
      <c r="AY132" s="161"/>
      <c r="AZ132" s="161"/>
      <c r="BA132" s="161"/>
      <c r="BB132" s="161"/>
      <c r="BC132" s="23"/>
      <c r="BD132" s="167"/>
      <c r="BE132" s="167"/>
      <c r="BF132" s="167"/>
      <c r="BG132" s="167"/>
      <c r="BH132" s="167"/>
      <c r="BI132" s="167"/>
      <c r="BJ132" s="167"/>
      <c r="BK132" s="167"/>
      <c r="BL132" s="167"/>
      <c r="BM132" s="167"/>
      <c r="BN132" s="167"/>
      <c r="BO132" s="167"/>
      <c r="BP132" s="167"/>
      <c r="BQ132" s="167"/>
      <c r="BR132" s="167"/>
      <c r="BS132" s="11">
        <f t="shared" si="175"/>
        <v>0</v>
      </c>
      <c r="BT132" s="25"/>
      <c r="BU132" s="109">
        <f t="shared" si="176"/>
        <v>0</v>
      </c>
    </row>
    <row r="133" spans="1:73" ht="15" x14ac:dyDescent="0.3">
      <c r="A133" s="83" t="s">
        <v>147</v>
      </c>
      <c r="B133" s="105">
        <f t="shared" si="172"/>
        <v>0</v>
      </c>
      <c r="C133" s="187"/>
      <c r="D133" s="48">
        <f t="shared" si="173"/>
        <v>0</v>
      </c>
      <c r="E133" s="109">
        <f t="shared" si="174"/>
        <v>0</v>
      </c>
      <c r="F133" s="96" t="s">
        <v>147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05"/>
      <c r="R133" s="6"/>
      <c r="S133" s="6"/>
      <c r="T133" s="6"/>
      <c r="U133" s="6"/>
      <c r="V133" s="167"/>
      <c r="W133" s="167"/>
      <c r="X133" s="167"/>
      <c r="Y133" s="25"/>
      <c r="Z133" s="25"/>
      <c r="AA133" s="25"/>
      <c r="AB133" s="25"/>
      <c r="AC133" s="25"/>
      <c r="AD133" s="161"/>
      <c r="AE133" s="161"/>
      <c r="AF133" s="161"/>
      <c r="AG133" s="161"/>
      <c r="AH133" s="161"/>
      <c r="AI133" s="161"/>
      <c r="AJ133" s="161"/>
      <c r="AK133" s="161"/>
      <c r="AL133" s="161"/>
      <c r="AM133" s="161"/>
      <c r="AN133" s="161"/>
      <c r="AO133" s="161"/>
      <c r="AP133" s="161"/>
      <c r="AQ133" s="23"/>
      <c r="AR133" s="23"/>
      <c r="AS133" s="23"/>
      <c r="AT133" s="23"/>
      <c r="AU133" s="23"/>
      <c r="AV133" s="23"/>
      <c r="AW133" s="161"/>
      <c r="AX133" s="161"/>
      <c r="AY133" s="161"/>
      <c r="AZ133" s="161"/>
      <c r="BA133" s="161"/>
      <c r="BB133" s="161"/>
      <c r="BC133" s="23"/>
      <c r="BD133" s="167"/>
      <c r="BE133" s="167"/>
      <c r="BF133" s="167"/>
      <c r="BG133" s="167"/>
      <c r="BH133" s="167"/>
      <c r="BI133" s="167"/>
      <c r="BJ133" s="167"/>
      <c r="BK133" s="167"/>
      <c r="BL133" s="167"/>
      <c r="BM133" s="167"/>
      <c r="BN133" s="167"/>
      <c r="BO133" s="167"/>
      <c r="BP133" s="167"/>
      <c r="BQ133" s="167"/>
      <c r="BR133" s="167"/>
      <c r="BS133" s="11">
        <f t="shared" si="175"/>
        <v>0</v>
      </c>
      <c r="BT133" s="25"/>
      <c r="BU133" s="109">
        <f t="shared" si="176"/>
        <v>0</v>
      </c>
    </row>
    <row r="134" spans="1:73" ht="15" x14ac:dyDescent="0.3">
      <c r="A134" s="83" t="s">
        <v>148</v>
      </c>
      <c r="B134" s="105">
        <f t="shared" si="172"/>
        <v>0</v>
      </c>
      <c r="C134" s="187"/>
      <c r="D134" s="48">
        <f t="shared" si="173"/>
        <v>0</v>
      </c>
      <c r="E134" s="109">
        <f t="shared" si="174"/>
        <v>0</v>
      </c>
      <c r="F134" s="96" t="s">
        <v>148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05"/>
      <c r="R134" s="6"/>
      <c r="S134" s="6"/>
      <c r="T134" s="6"/>
      <c r="U134" s="6"/>
      <c r="V134" s="167"/>
      <c r="W134" s="167"/>
      <c r="X134" s="167"/>
      <c r="Y134" s="25"/>
      <c r="Z134" s="25"/>
      <c r="AA134" s="25"/>
      <c r="AB134" s="25"/>
      <c r="AC134" s="25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1"/>
      <c r="AN134" s="161"/>
      <c r="AO134" s="161"/>
      <c r="AP134" s="161"/>
      <c r="AQ134" s="23"/>
      <c r="AR134" s="23"/>
      <c r="AS134" s="23"/>
      <c r="AT134" s="23"/>
      <c r="AU134" s="23"/>
      <c r="AV134" s="23"/>
      <c r="AW134" s="161"/>
      <c r="AX134" s="161"/>
      <c r="AY134" s="161"/>
      <c r="AZ134" s="161"/>
      <c r="BA134" s="161"/>
      <c r="BB134" s="161"/>
      <c r="BC134" s="23"/>
      <c r="BD134" s="167"/>
      <c r="BE134" s="167"/>
      <c r="BF134" s="167"/>
      <c r="BG134" s="167"/>
      <c r="BH134" s="167"/>
      <c r="BI134" s="167"/>
      <c r="BJ134" s="167"/>
      <c r="BK134" s="167"/>
      <c r="BL134" s="167"/>
      <c r="BM134" s="167"/>
      <c r="BN134" s="167"/>
      <c r="BO134" s="167"/>
      <c r="BP134" s="167"/>
      <c r="BQ134" s="167"/>
      <c r="BR134" s="167"/>
      <c r="BS134" s="11">
        <f t="shared" si="175"/>
        <v>0</v>
      </c>
      <c r="BT134" s="25"/>
      <c r="BU134" s="109">
        <f t="shared" si="176"/>
        <v>0</v>
      </c>
    </row>
    <row r="135" spans="1:73" ht="15" x14ac:dyDescent="0.3">
      <c r="A135" s="83" t="s">
        <v>149</v>
      </c>
      <c r="B135" s="105">
        <f t="shared" si="172"/>
        <v>0</v>
      </c>
      <c r="C135" s="187"/>
      <c r="D135" s="48">
        <f t="shared" si="173"/>
        <v>0</v>
      </c>
      <c r="E135" s="109">
        <f t="shared" si="174"/>
        <v>0</v>
      </c>
      <c r="F135" s="96" t="s">
        <v>149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05"/>
      <c r="R135" s="6"/>
      <c r="S135" s="6"/>
      <c r="T135" s="6"/>
      <c r="U135" s="6"/>
      <c r="V135" s="167"/>
      <c r="W135" s="167"/>
      <c r="X135" s="167"/>
      <c r="Y135" s="25"/>
      <c r="Z135" s="25"/>
      <c r="AA135" s="25"/>
      <c r="AB135" s="25"/>
      <c r="AC135" s="25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1"/>
      <c r="AN135" s="161"/>
      <c r="AO135" s="161"/>
      <c r="AP135" s="161"/>
      <c r="AQ135" s="23"/>
      <c r="AR135" s="23"/>
      <c r="AS135" s="23"/>
      <c r="AT135" s="23"/>
      <c r="AU135" s="23"/>
      <c r="AV135" s="23"/>
      <c r="AW135" s="158"/>
      <c r="AX135" s="611"/>
      <c r="AY135" s="611"/>
      <c r="AZ135" s="161"/>
      <c r="BA135" s="161"/>
      <c r="BB135" s="161"/>
      <c r="BC135" s="23"/>
      <c r="BD135" s="167"/>
      <c r="BE135" s="167"/>
      <c r="BF135" s="167"/>
      <c r="BG135" s="167"/>
      <c r="BH135" s="167"/>
      <c r="BI135" s="167"/>
      <c r="BJ135" s="167"/>
      <c r="BK135" s="167"/>
      <c r="BL135" s="167"/>
      <c r="BM135" s="167"/>
      <c r="BN135" s="167"/>
      <c r="BO135" s="167"/>
      <c r="BP135" s="167"/>
      <c r="BQ135" s="167"/>
      <c r="BR135" s="167"/>
      <c r="BS135" s="11">
        <f t="shared" si="175"/>
        <v>0</v>
      </c>
      <c r="BT135" s="25"/>
      <c r="BU135" s="109">
        <f t="shared" si="176"/>
        <v>0</v>
      </c>
    </row>
    <row r="136" spans="1:73" ht="15" x14ac:dyDescent="0.3">
      <c r="A136" s="83" t="s">
        <v>150</v>
      </c>
      <c r="B136" s="105">
        <f t="shared" si="172"/>
        <v>0</v>
      </c>
      <c r="C136" s="187"/>
      <c r="D136" s="48">
        <f t="shared" si="173"/>
        <v>0</v>
      </c>
      <c r="E136" s="109">
        <f t="shared" si="174"/>
        <v>0</v>
      </c>
      <c r="F136" s="96" t="s">
        <v>150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05"/>
      <c r="R136" s="6"/>
      <c r="S136" s="6"/>
      <c r="T136" s="6"/>
      <c r="U136" s="6"/>
      <c r="V136" s="167"/>
      <c r="W136" s="167"/>
      <c r="X136" s="167"/>
      <c r="Y136" s="25"/>
      <c r="Z136" s="25"/>
      <c r="AA136" s="25"/>
      <c r="AB136" s="25"/>
      <c r="AC136" s="25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1"/>
      <c r="AN136" s="161"/>
      <c r="AO136" s="161"/>
      <c r="AP136" s="161"/>
      <c r="AQ136" s="23"/>
      <c r="AR136" s="23"/>
      <c r="AS136" s="23"/>
      <c r="AT136" s="23"/>
      <c r="AU136" s="23"/>
      <c r="AV136" s="23"/>
      <c r="AW136" s="161"/>
      <c r="AX136" s="161"/>
      <c r="AY136" s="161"/>
      <c r="AZ136" s="161"/>
      <c r="BA136" s="161"/>
      <c r="BB136" s="161"/>
      <c r="BC136" s="23"/>
      <c r="BD136" s="167"/>
      <c r="BE136" s="167"/>
      <c r="BF136" s="167"/>
      <c r="BG136" s="167"/>
      <c r="BH136" s="167"/>
      <c r="BI136" s="167"/>
      <c r="BJ136" s="167"/>
      <c r="BK136" s="167"/>
      <c r="BL136" s="167"/>
      <c r="BM136" s="167"/>
      <c r="BN136" s="167"/>
      <c r="BO136" s="167"/>
      <c r="BP136" s="167"/>
      <c r="BQ136" s="167"/>
      <c r="BR136" s="167"/>
      <c r="BS136" s="11">
        <f t="shared" si="175"/>
        <v>0</v>
      </c>
      <c r="BT136" s="25"/>
      <c r="BU136" s="109">
        <f t="shared" si="176"/>
        <v>0</v>
      </c>
    </row>
    <row r="137" spans="1:73" ht="15" x14ac:dyDescent="0.3">
      <c r="A137" s="83" t="s">
        <v>151</v>
      </c>
      <c r="B137" s="105">
        <f t="shared" si="172"/>
        <v>0</v>
      </c>
      <c r="C137" s="187"/>
      <c r="D137" s="48">
        <f t="shared" si="173"/>
        <v>0</v>
      </c>
      <c r="E137" s="109">
        <f t="shared" si="174"/>
        <v>0</v>
      </c>
      <c r="F137" s="96" t="s">
        <v>151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05"/>
      <c r="R137" s="6"/>
      <c r="S137" s="6"/>
      <c r="T137" s="6"/>
      <c r="U137" s="6"/>
      <c r="V137" s="167"/>
      <c r="W137" s="167"/>
      <c r="X137" s="167"/>
      <c r="Y137" s="25"/>
      <c r="Z137" s="25"/>
      <c r="AA137" s="25"/>
      <c r="AB137" s="25"/>
      <c r="AC137" s="25"/>
      <c r="AD137" s="161"/>
      <c r="AE137" s="161"/>
      <c r="AF137" s="161"/>
      <c r="AG137" s="161"/>
      <c r="AH137" s="161"/>
      <c r="AI137" s="161"/>
      <c r="AJ137" s="161"/>
      <c r="AK137" s="161"/>
      <c r="AL137" s="161"/>
      <c r="AM137" s="161"/>
      <c r="AN137" s="161"/>
      <c r="AO137" s="161"/>
      <c r="AP137" s="161"/>
      <c r="AQ137" s="23"/>
      <c r="AR137" s="23"/>
      <c r="AS137" s="23"/>
      <c r="AT137" s="23"/>
      <c r="AU137" s="23"/>
      <c r="AV137" s="23"/>
      <c r="AW137" s="161"/>
      <c r="AX137" s="161"/>
      <c r="AY137" s="161"/>
      <c r="AZ137" s="161"/>
      <c r="BA137" s="161"/>
      <c r="BB137" s="161"/>
      <c r="BC137" s="23"/>
      <c r="BD137" s="167"/>
      <c r="BE137" s="167"/>
      <c r="BF137" s="167"/>
      <c r="BG137" s="167"/>
      <c r="BH137" s="167"/>
      <c r="BI137" s="167"/>
      <c r="BJ137" s="167"/>
      <c r="BK137" s="167"/>
      <c r="BL137" s="167"/>
      <c r="BM137" s="167"/>
      <c r="BN137" s="167"/>
      <c r="BO137" s="167"/>
      <c r="BP137" s="167"/>
      <c r="BQ137" s="167"/>
      <c r="BR137" s="167"/>
      <c r="BS137" s="11">
        <f t="shared" si="175"/>
        <v>0</v>
      </c>
      <c r="BT137" s="25"/>
      <c r="BU137" s="109">
        <f t="shared" si="176"/>
        <v>0</v>
      </c>
    </row>
    <row r="138" spans="1:73" ht="15" x14ac:dyDescent="0.3">
      <c r="A138" s="83" t="s">
        <v>152</v>
      </c>
      <c r="B138" s="105">
        <f t="shared" si="172"/>
        <v>0</v>
      </c>
      <c r="C138" s="187"/>
      <c r="D138" s="48">
        <f t="shared" si="173"/>
        <v>0</v>
      </c>
      <c r="E138" s="109">
        <f t="shared" si="174"/>
        <v>0</v>
      </c>
      <c r="F138" s="96" t="s">
        <v>152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05"/>
      <c r="R138" s="6"/>
      <c r="S138" s="6"/>
      <c r="T138" s="6"/>
      <c r="U138" s="6"/>
      <c r="V138" s="167"/>
      <c r="W138" s="167"/>
      <c r="X138" s="167"/>
      <c r="Y138" s="25"/>
      <c r="Z138" s="25"/>
      <c r="AA138" s="25"/>
      <c r="AB138" s="25"/>
      <c r="AC138" s="25"/>
      <c r="AD138" s="161"/>
      <c r="AE138" s="161"/>
      <c r="AF138" s="161"/>
      <c r="AG138" s="161"/>
      <c r="AH138" s="161"/>
      <c r="AI138" s="161"/>
      <c r="AJ138" s="161"/>
      <c r="AK138" s="161"/>
      <c r="AL138" s="161"/>
      <c r="AM138" s="161"/>
      <c r="AN138" s="161"/>
      <c r="AO138" s="161"/>
      <c r="AP138" s="161"/>
      <c r="AQ138" s="23"/>
      <c r="AR138" s="23"/>
      <c r="AS138" s="23"/>
      <c r="AT138" s="23"/>
      <c r="AU138" s="23"/>
      <c r="AV138" s="23"/>
      <c r="AW138" s="161"/>
      <c r="AX138" s="161"/>
      <c r="AY138" s="161"/>
      <c r="AZ138" s="161"/>
      <c r="BA138" s="161"/>
      <c r="BB138" s="161"/>
      <c r="BC138" s="23"/>
      <c r="BD138" s="167"/>
      <c r="BE138" s="167"/>
      <c r="BF138" s="167"/>
      <c r="BG138" s="167"/>
      <c r="BH138" s="167"/>
      <c r="BI138" s="167"/>
      <c r="BJ138" s="167"/>
      <c r="BK138" s="167"/>
      <c r="BL138" s="167"/>
      <c r="BM138" s="167"/>
      <c r="BN138" s="167"/>
      <c r="BO138" s="167"/>
      <c r="BP138" s="167"/>
      <c r="BQ138" s="167"/>
      <c r="BR138" s="167"/>
      <c r="BS138" s="11">
        <f t="shared" si="175"/>
        <v>0</v>
      </c>
      <c r="BT138" s="25"/>
      <c r="BU138" s="109">
        <f t="shared" si="176"/>
        <v>0</v>
      </c>
    </row>
    <row r="139" spans="1:73" ht="15" x14ac:dyDescent="0.3">
      <c r="A139" s="84" t="s">
        <v>153</v>
      </c>
      <c r="B139" s="105">
        <f t="shared" si="172"/>
        <v>0</v>
      </c>
      <c r="C139" s="187"/>
      <c r="D139" s="48">
        <f t="shared" si="173"/>
        <v>0</v>
      </c>
      <c r="E139" s="109">
        <f t="shared" si="174"/>
        <v>0</v>
      </c>
      <c r="F139" s="97" t="s">
        <v>153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05"/>
      <c r="R139" s="6"/>
      <c r="S139" s="6"/>
      <c r="T139" s="6"/>
      <c r="U139" s="6"/>
      <c r="V139" s="167"/>
      <c r="W139" s="167"/>
      <c r="X139" s="167"/>
      <c r="Y139" s="25"/>
      <c r="Z139" s="25"/>
      <c r="AA139" s="25"/>
      <c r="AB139" s="25"/>
      <c r="AC139" s="25"/>
      <c r="AD139" s="161"/>
      <c r="AE139" s="161"/>
      <c r="AF139" s="161"/>
      <c r="AG139" s="161"/>
      <c r="AH139" s="161"/>
      <c r="AI139" s="161"/>
      <c r="AJ139" s="161"/>
      <c r="AK139" s="161"/>
      <c r="AL139" s="161"/>
      <c r="AM139" s="161"/>
      <c r="AN139" s="161"/>
      <c r="AO139" s="161"/>
      <c r="AP139" s="161"/>
      <c r="AQ139" s="23"/>
      <c r="AR139" s="23"/>
      <c r="AS139" s="23"/>
      <c r="AT139" s="23"/>
      <c r="AU139" s="23"/>
      <c r="AV139" s="23"/>
      <c r="AW139" s="161"/>
      <c r="AX139" s="161"/>
      <c r="AY139" s="161"/>
      <c r="AZ139" s="161"/>
      <c r="BA139" s="161"/>
      <c r="BB139" s="161"/>
      <c r="BC139" s="23"/>
      <c r="BD139" s="167"/>
      <c r="BE139" s="167"/>
      <c r="BF139" s="167"/>
      <c r="BG139" s="167"/>
      <c r="BH139" s="167"/>
      <c r="BI139" s="167"/>
      <c r="BJ139" s="167"/>
      <c r="BK139" s="167"/>
      <c r="BL139" s="167"/>
      <c r="BM139" s="167"/>
      <c r="BN139" s="167"/>
      <c r="BO139" s="167"/>
      <c r="BP139" s="167"/>
      <c r="BQ139" s="167"/>
      <c r="BR139" s="167"/>
      <c r="BS139" s="11">
        <f t="shared" si="175"/>
        <v>0</v>
      </c>
      <c r="BT139" s="25"/>
      <c r="BU139" s="109">
        <f t="shared" si="176"/>
        <v>0</v>
      </c>
    </row>
    <row r="140" spans="1:73" ht="15" x14ac:dyDescent="0.3">
      <c r="A140" s="84" t="s">
        <v>154</v>
      </c>
      <c r="B140" s="105">
        <f t="shared" si="172"/>
        <v>0</v>
      </c>
      <c r="C140" s="187"/>
      <c r="D140" s="48">
        <f t="shared" si="173"/>
        <v>0</v>
      </c>
      <c r="E140" s="109">
        <f t="shared" si="174"/>
        <v>0</v>
      </c>
      <c r="F140" s="97" t="s">
        <v>154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05"/>
      <c r="R140" s="6"/>
      <c r="S140" s="6"/>
      <c r="T140" s="6"/>
      <c r="U140" s="6"/>
      <c r="V140" s="167"/>
      <c r="W140" s="167"/>
      <c r="X140" s="167"/>
      <c r="Y140" s="25"/>
      <c r="Z140" s="25"/>
      <c r="AA140" s="25"/>
      <c r="AB140" s="25"/>
      <c r="AC140" s="25"/>
      <c r="AD140" s="161"/>
      <c r="AE140" s="161"/>
      <c r="AF140" s="161"/>
      <c r="AG140" s="161"/>
      <c r="AH140" s="161"/>
      <c r="AI140" s="161"/>
      <c r="AJ140" s="161"/>
      <c r="AK140" s="161"/>
      <c r="AL140" s="161"/>
      <c r="AM140" s="161"/>
      <c r="AN140" s="161"/>
      <c r="AO140" s="161"/>
      <c r="AP140" s="161"/>
      <c r="AQ140" s="23"/>
      <c r="AR140" s="23"/>
      <c r="AS140" s="23"/>
      <c r="AT140" s="23"/>
      <c r="AU140" s="23"/>
      <c r="AV140" s="23"/>
      <c r="AW140" s="161"/>
      <c r="AX140" s="161"/>
      <c r="AY140" s="161"/>
      <c r="AZ140" s="161"/>
      <c r="BA140" s="161"/>
      <c r="BB140" s="161"/>
      <c r="BC140" s="23"/>
      <c r="BD140" s="167"/>
      <c r="BE140" s="167"/>
      <c r="BF140" s="167"/>
      <c r="BG140" s="167"/>
      <c r="BH140" s="167"/>
      <c r="BI140" s="167"/>
      <c r="BJ140" s="167"/>
      <c r="BK140" s="167"/>
      <c r="BL140" s="167"/>
      <c r="BM140" s="167"/>
      <c r="BN140" s="167"/>
      <c r="BO140" s="167"/>
      <c r="BP140" s="167"/>
      <c r="BQ140" s="167"/>
      <c r="BR140" s="167"/>
      <c r="BS140" s="11">
        <f t="shared" si="175"/>
        <v>0</v>
      </c>
      <c r="BT140" s="25"/>
      <c r="BU140" s="109">
        <f t="shared" si="176"/>
        <v>0</v>
      </c>
    </row>
    <row r="141" spans="1:73" ht="15" x14ac:dyDescent="0.3">
      <c r="A141" s="84" t="s">
        <v>155</v>
      </c>
      <c r="B141" s="105">
        <f t="shared" si="172"/>
        <v>0</v>
      </c>
      <c r="C141" s="187"/>
      <c r="D141" s="48">
        <f t="shared" si="173"/>
        <v>0</v>
      </c>
      <c r="E141" s="109">
        <f t="shared" si="174"/>
        <v>0</v>
      </c>
      <c r="F141" s="97" t="s">
        <v>155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05"/>
      <c r="R141" s="6"/>
      <c r="S141" s="6"/>
      <c r="T141" s="6"/>
      <c r="U141" s="6"/>
      <c r="V141" s="167"/>
      <c r="W141" s="167"/>
      <c r="X141" s="167"/>
      <c r="Y141" s="25"/>
      <c r="Z141" s="25"/>
      <c r="AA141" s="25"/>
      <c r="AB141" s="25"/>
      <c r="AC141" s="25"/>
      <c r="AD141" s="161"/>
      <c r="AE141" s="161"/>
      <c r="AF141" s="161"/>
      <c r="AG141" s="161"/>
      <c r="AH141" s="161"/>
      <c r="AI141" s="161"/>
      <c r="AJ141" s="161"/>
      <c r="AK141" s="161"/>
      <c r="AL141" s="161"/>
      <c r="AM141" s="161"/>
      <c r="AN141" s="161"/>
      <c r="AO141" s="161"/>
      <c r="AP141" s="161"/>
      <c r="AQ141" s="23"/>
      <c r="AR141" s="23"/>
      <c r="AS141" s="23"/>
      <c r="AT141" s="23"/>
      <c r="AU141" s="23"/>
      <c r="AV141" s="23"/>
      <c r="AW141" s="161"/>
      <c r="AX141" s="161"/>
      <c r="AY141" s="161"/>
      <c r="AZ141" s="161"/>
      <c r="BA141" s="161"/>
      <c r="BB141" s="161"/>
      <c r="BC141" s="23"/>
      <c r="BD141" s="167"/>
      <c r="BE141" s="167"/>
      <c r="BF141" s="167"/>
      <c r="BG141" s="167"/>
      <c r="BH141" s="167"/>
      <c r="BI141" s="167"/>
      <c r="BJ141" s="167"/>
      <c r="BK141" s="167"/>
      <c r="BL141" s="167"/>
      <c r="BM141" s="167"/>
      <c r="BN141" s="167"/>
      <c r="BO141" s="167"/>
      <c r="BP141" s="167"/>
      <c r="BQ141" s="167"/>
      <c r="BR141" s="167"/>
      <c r="BS141" s="11">
        <f t="shared" si="175"/>
        <v>0</v>
      </c>
      <c r="BT141" s="25"/>
      <c r="BU141" s="109">
        <f t="shared" si="176"/>
        <v>0</v>
      </c>
    </row>
    <row r="142" spans="1:73" ht="15" x14ac:dyDescent="0.3">
      <c r="A142" s="84" t="s">
        <v>156</v>
      </c>
      <c r="B142" s="105">
        <f t="shared" si="172"/>
        <v>0</v>
      </c>
      <c r="C142" s="187"/>
      <c r="D142" s="48">
        <f t="shared" si="173"/>
        <v>0</v>
      </c>
      <c r="E142" s="109">
        <f t="shared" si="174"/>
        <v>0</v>
      </c>
      <c r="F142" s="97" t="s">
        <v>156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05"/>
      <c r="R142" s="6"/>
      <c r="S142" s="6"/>
      <c r="T142" s="6"/>
      <c r="U142" s="6"/>
      <c r="V142" s="167"/>
      <c r="W142" s="167"/>
      <c r="X142" s="167"/>
      <c r="Y142" s="25"/>
      <c r="Z142" s="25"/>
      <c r="AA142" s="25"/>
      <c r="AB142" s="25"/>
      <c r="AC142" s="25"/>
      <c r="AD142" s="161"/>
      <c r="AE142" s="161"/>
      <c r="AF142" s="161"/>
      <c r="AG142" s="161"/>
      <c r="AH142" s="161"/>
      <c r="AI142" s="161"/>
      <c r="AJ142" s="161"/>
      <c r="AK142" s="161"/>
      <c r="AL142" s="161"/>
      <c r="AM142" s="161"/>
      <c r="AN142" s="161"/>
      <c r="AO142" s="161"/>
      <c r="AP142" s="161"/>
      <c r="AQ142" s="23"/>
      <c r="AR142" s="23"/>
      <c r="AS142" s="23"/>
      <c r="AT142" s="23"/>
      <c r="AU142" s="23"/>
      <c r="AV142" s="23"/>
      <c r="AW142" s="161"/>
      <c r="AX142" s="161"/>
      <c r="AY142" s="161"/>
      <c r="AZ142" s="161"/>
      <c r="BA142" s="161"/>
      <c r="BB142" s="161"/>
      <c r="BC142" s="23"/>
      <c r="BD142" s="167"/>
      <c r="BE142" s="167"/>
      <c r="BF142" s="167"/>
      <c r="BG142" s="167"/>
      <c r="BH142" s="167"/>
      <c r="BI142" s="167"/>
      <c r="BJ142" s="167"/>
      <c r="BK142" s="167"/>
      <c r="BL142" s="167"/>
      <c r="BM142" s="167"/>
      <c r="BN142" s="167"/>
      <c r="BO142" s="167"/>
      <c r="BP142" s="167"/>
      <c r="BQ142" s="167"/>
      <c r="BR142" s="167"/>
      <c r="BS142" s="11">
        <f t="shared" si="175"/>
        <v>0</v>
      </c>
      <c r="BT142" s="25"/>
      <c r="BU142" s="109">
        <f t="shared" si="176"/>
        <v>0</v>
      </c>
    </row>
    <row r="143" spans="1:73" ht="15" x14ac:dyDescent="0.3">
      <c r="A143" s="83" t="s">
        <v>157</v>
      </c>
      <c r="B143" s="105">
        <f t="shared" si="172"/>
        <v>0</v>
      </c>
      <c r="C143" s="187"/>
      <c r="D143" s="11">
        <f t="shared" si="173"/>
        <v>0</v>
      </c>
      <c r="E143" s="109">
        <f t="shared" si="174"/>
        <v>0</v>
      </c>
      <c r="F143" s="96" t="s">
        <v>157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05"/>
      <c r="R143" s="6"/>
      <c r="S143" s="6"/>
      <c r="T143" s="6"/>
      <c r="U143" s="6"/>
      <c r="V143" s="167"/>
      <c r="W143" s="167"/>
      <c r="X143" s="167"/>
      <c r="Y143" s="25"/>
      <c r="Z143" s="25"/>
      <c r="AA143" s="25"/>
      <c r="AB143" s="25"/>
      <c r="AC143" s="25"/>
      <c r="AD143" s="161"/>
      <c r="AE143" s="161"/>
      <c r="AF143" s="161"/>
      <c r="AG143" s="161"/>
      <c r="AH143" s="161"/>
      <c r="AI143" s="161"/>
      <c r="AJ143" s="161"/>
      <c r="AK143" s="161"/>
      <c r="AL143" s="161"/>
      <c r="AM143" s="161"/>
      <c r="AN143" s="161"/>
      <c r="AO143" s="161"/>
      <c r="AP143" s="161"/>
      <c r="AQ143" s="23"/>
      <c r="AR143" s="23"/>
      <c r="AS143" s="23"/>
      <c r="AT143" s="23"/>
      <c r="AU143" s="23"/>
      <c r="AV143" s="23"/>
      <c r="AW143" s="161"/>
      <c r="AX143" s="161"/>
      <c r="AY143" s="161"/>
      <c r="AZ143" s="161"/>
      <c r="BA143" s="161"/>
      <c r="BB143" s="161"/>
      <c r="BC143" s="23"/>
      <c r="BD143" s="167"/>
      <c r="BE143" s="167"/>
      <c r="BF143" s="167"/>
      <c r="BG143" s="167"/>
      <c r="BH143" s="167"/>
      <c r="BI143" s="167"/>
      <c r="BJ143" s="167"/>
      <c r="BK143" s="167"/>
      <c r="BL143" s="167"/>
      <c r="BM143" s="167"/>
      <c r="BN143" s="167"/>
      <c r="BO143" s="167"/>
      <c r="BP143" s="167"/>
      <c r="BQ143" s="167"/>
      <c r="BR143" s="167"/>
      <c r="BS143" s="11">
        <f t="shared" si="175"/>
        <v>0</v>
      </c>
      <c r="BT143" s="25"/>
      <c r="BU143" s="109">
        <f t="shared" si="176"/>
        <v>0</v>
      </c>
    </row>
    <row r="144" spans="1:73" ht="15" x14ac:dyDescent="0.3">
      <c r="A144" s="83" t="s">
        <v>185</v>
      </c>
      <c r="B144" s="105">
        <f t="shared" si="172"/>
        <v>0</v>
      </c>
      <c r="C144" s="187"/>
      <c r="D144" s="11">
        <f t="shared" si="173"/>
        <v>0</v>
      </c>
      <c r="E144" s="109"/>
      <c r="F144" s="96" t="s">
        <v>185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05"/>
      <c r="R144" s="6"/>
      <c r="S144" s="6"/>
      <c r="T144" s="6"/>
      <c r="U144" s="6"/>
      <c r="V144" s="167"/>
      <c r="W144" s="167"/>
      <c r="X144" s="167"/>
      <c r="Y144" s="25"/>
      <c r="Z144" s="25"/>
      <c r="AA144" s="25"/>
      <c r="AB144" s="25"/>
      <c r="AC144" s="25"/>
      <c r="AD144" s="161"/>
      <c r="AE144" s="161"/>
      <c r="AF144" s="161"/>
      <c r="AG144" s="161"/>
      <c r="AH144" s="161"/>
      <c r="AI144" s="161"/>
      <c r="AJ144" s="161"/>
      <c r="AK144" s="161"/>
      <c r="AL144" s="161"/>
      <c r="AM144" s="161"/>
      <c r="AN144" s="161"/>
      <c r="AO144" s="161"/>
      <c r="AP144" s="161"/>
      <c r="AQ144" s="23"/>
      <c r="AR144" s="23"/>
      <c r="AS144" s="23"/>
      <c r="AT144" s="23"/>
      <c r="AU144" s="23"/>
      <c r="AV144" s="23"/>
      <c r="AW144" s="161"/>
      <c r="AX144" s="161"/>
      <c r="AY144" s="161"/>
      <c r="AZ144" s="161"/>
      <c r="BA144" s="161"/>
      <c r="BB144" s="161"/>
      <c r="BC144" s="23"/>
      <c r="BD144" s="167"/>
      <c r="BE144" s="167"/>
      <c r="BF144" s="167"/>
      <c r="BG144" s="167"/>
      <c r="BH144" s="167"/>
      <c r="BI144" s="167"/>
      <c r="BJ144" s="167"/>
      <c r="BK144" s="167"/>
      <c r="BL144" s="167"/>
      <c r="BM144" s="167"/>
      <c r="BN144" s="167"/>
      <c r="BO144" s="167"/>
      <c r="BP144" s="167"/>
      <c r="BQ144" s="167"/>
      <c r="BR144" s="167"/>
      <c r="BS144" s="11"/>
      <c r="BT144" s="25"/>
      <c r="BU144" s="109"/>
    </row>
    <row r="145" spans="1:73" ht="15" x14ac:dyDescent="0.3">
      <c r="A145" s="83" t="s">
        <v>158</v>
      </c>
      <c r="B145" s="105">
        <f t="shared" si="172"/>
        <v>0</v>
      </c>
      <c r="C145" s="187"/>
      <c r="D145" s="11">
        <f t="shared" si="173"/>
        <v>0</v>
      </c>
      <c r="E145" s="109">
        <f>D145-B145</f>
        <v>0</v>
      </c>
      <c r="F145" s="96" t="s">
        <v>158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05"/>
      <c r="R145" s="6"/>
      <c r="S145" s="6"/>
      <c r="T145" s="6"/>
      <c r="U145" s="6"/>
      <c r="V145" s="167"/>
      <c r="W145" s="167"/>
      <c r="X145" s="167"/>
      <c r="Y145" s="25"/>
      <c r="Z145" s="25"/>
      <c r="AA145" s="25"/>
      <c r="AB145" s="25"/>
      <c r="AC145" s="25"/>
      <c r="AD145" s="161"/>
      <c r="AE145" s="161"/>
      <c r="AF145" s="161"/>
      <c r="AG145" s="161"/>
      <c r="AH145" s="161"/>
      <c r="AI145" s="161"/>
      <c r="AJ145" s="161"/>
      <c r="AK145" s="161"/>
      <c r="AL145" s="161"/>
      <c r="AM145" s="161"/>
      <c r="AN145" s="161"/>
      <c r="AO145" s="161"/>
      <c r="AP145" s="161"/>
      <c r="AQ145" s="23"/>
      <c r="AR145" s="23"/>
      <c r="AS145" s="23"/>
      <c r="AT145" s="23"/>
      <c r="AU145" s="23"/>
      <c r="AV145" s="23"/>
      <c r="AW145" s="161"/>
      <c r="AX145" s="161"/>
      <c r="AY145" s="161"/>
      <c r="AZ145" s="161"/>
      <c r="BA145" s="161"/>
      <c r="BB145" s="161"/>
      <c r="BC145" s="23"/>
      <c r="BD145" s="167"/>
      <c r="BE145" s="167"/>
      <c r="BF145" s="167"/>
      <c r="BG145" s="167"/>
      <c r="BH145" s="167"/>
      <c r="BI145" s="167"/>
      <c r="BJ145" s="167"/>
      <c r="BK145" s="167"/>
      <c r="BL145" s="167"/>
      <c r="BM145" s="167"/>
      <c r="BN145" s="167"/>
      <c r="BO145" s="167"/>
      <c r="BP145" s="167"/>
      <c r="BQ145" s="167"/>
      <c r="BR145" s="167"/>
      <c r="BS145" s="11">
        <f>SUM(G145:BR145)</f>
        <v>0</v>
      </c>
      <c r="BT145" s="25"/>
      <c r="BU145" s="109">
        <f>BT145-BS145</f>
        <v>0</v>
      </c>
    </row>
    <row r="146" spans="1:73" ht="15" x14ac:dyDescent="0.3">
      <c r="A146" s="77" t="s">
        <v>12</v>
      </c>
      <c r="B146" s="107">
        <f>SUM(B123:B145)</f>
        <v>0</v>
      </c>
      <c r="C146" s="188"/>
      <c r="D146" s="165">
        <f>SUM(D123:D145)</f>
        <v>0</v>
      </c>
      <c r="E146" s="108">
        <f>SUM(E123:E145)</f>
        <v>0</v>
      </c>
      <c r="F146" s="90" t="s">
        <v>12</v>
      </c>
      <c r="G146" s="165">
        <f t="shared" ref="G146:T146" si="177">SUM(G123:G145)</f>
        <v>0</v>
      </c>
      <c r="H146" s="165">
        <f t="shared" si="177"/>
        <v>0</v>
      </c>
      <c r="I146" s="165">
        <f t="shared" si="177"/>
        <v>0</v>
      </c>
      <c r="J146" s="165">
        <f t="shared" si="177"/>
        <v>0</v>
      </c>
      <c r="K146" s="165">
        <f t="shared" si="177"/>
        <v>0</v>
      </c>
      <c r="L146" s="165">
        <f t="shared" si="177"/>
        <v>0</v>
      </c>
      <c r="M146" s="165">
        <f t="shared" si="177"/>
        <v>0</v>
      </c>
      <c r="N146" s="165">
        <f t="shared" si="177"/>
        <v>0</v>
      </c>
      <c r="O146" s="165">
        <f t="shared" si="177"/>
        <v>0</v>
      </c>
      <c r="P146" s="165">
        <f t="shared" si="177"/>
        <v>0</v>
      </c>
      <c r="Q146" s="165"/>
      <c r="R146" s="165">
        <f t="shared" si="177"/>
        <v>0</v>
      </c>
      <c r="S146" s="165">
        <f t="shared" si="177"/>
        <v>0</v>
      </c>
      <c r="T146" s="165">
        <f t="shared" si="177"/>
        <v>0</v>
      </c>
      <c r="U146" s="165"/>
      <c r="V146" s="165">
        <f t="shared" ref="V146:AS146" si="178">SUM(V123:V145)</f>
        <v>0</v>
      </c>
      <c r="W146" s="165">
        <f t="shared" si="178"/>
        <v>0</v>
      </c>
      <c r="X146" s="165"/>
      <c r="Y146" s="165">
        <f t="shared" si="178"/>
        <v>0</v>
      </c>
      <c r="Z146" s="165"/>
      <c r="AA146" s="165"/>
      <c r="AB146" s="165">
        <f t="shared" si="178"/>
        <v>0</v>
      </c>
      <c r="AC146" s="165">
        <f t="shared" si="178"/>
        <v>0</v>
      </c>
      <c r="AD146" s="165">
        <f>SUM(AD123:AD145)</f>
        <v>0</v>
      </c>
      <c r="AE146" s="165">
        <f>SUM(AE123:AE145)</f>
        <v>0</v>
      </c>
      <c r="AF146" s="165">
        <f t="shared" ref="AF146" si="179">SUM(AF123:AF145)</f>
        <v>0</v>
      </c>
      <c r="AG146" s="165">
        <f t="shared" ref="AG146:AQ146" si="180">SUM(AG123:AG145)</f>
        <v>0</v>
      </c>
      <c r="AH146" s="165">
        <f t="shared" si="180"/>
        <v>0</v>
      </c>
      <c r="AI146" s="165">
        <f t="shared" si="180"/>
        <v>0</v>
      </c>
      <c r="AJ146" s="165">
        <f t="shared" si="180"/>
        <v>0</v>
      </c>
      <c r="AK146" s="165">
        <f t="shared" ref="AK146:AM146" si="181">SUM(AK123:AK145)</f>
        <v>0</v>
      </c>
      <c r="AL146" s="165"/>
      <c r="AM146" s="165">
        <f t="shared" si="181"/>
        <v>0</v>
      </c>
      <c r="AN146" s="165">
        <f t="shared" si="180"/>
        <v>0</v>
      </c>
      <c r="AO146" s="165">
        <f t="shared" ref="AO146" si="182">SUM(AO123:AO145)</f>
        <v>0</v>
      </c>
      <c r="AP146" s="165">
        <f t="shared" si="180"/>
        <v>0</v>
      </c>
      <c r="AQ146" s="165">
        <f t="shared" si="180"/>
        <v>0</v>
      </c>
      <c r="AR146" s="165">
        <f t="shared" si="178"/>
        <v>0</v>
      </c>
      <c r="AS146" s="165">
        <f t="shared" si="178"/>
        <v>0</v>
      </c>
      <c r="AT146" s="165">
        <f t="shared" ref="AT146:AZ146" si="183">SUM(AT123:AT145)</f>
        <v>0</v>
      </c>
      <c r="AU146" s="165"/>
      <c r="AV146" s="165">
        <f t="shared" si="183"/>
        <v>0</v>
      </c>
      <c r="AW146" s="165">
        <f t="shared" si="183"/>
        <v>0</v>
      </c>
      <c r="AX146" s="165"/>
      <c r="AY146" s="165"/>
      <c r="AZ146" s="165">
        <f t="shared" si="183"/>
        <v>0</v>
      </c>
      <c r="BA146" s="165"/>
      <c r="BB146" s="165">
        <f t="shared" ref="BB146" si="184">SUM(BB123:BB145)</f>
        <v>0</v>
      </c>
      <c r="BC146" s="165">
        <f t="shared" ref="BC146" si="185">SUM(BC123:BC145)</f>
        <v>0</v>
      </c>
      <c r="BD146" s="165">
        <f>SUM(BD123:BD145)</f>
        <v>0</v>
      </c>
      <c r="BE146" s="165">
        <f>SUM(BE123:BE145)</f>
        <v>0</v>
      </c>
      <c r="BF146" s="165">
        <f t="shared" ref="BF146" si="186">SUM(BF123:BF145)</f>
        <v>0</v>
      </c>
      <c r="BG146" s="165">
        <f t="shared" ref="BG146:BO146" si="187">SUM(BG123:BG145)</f>
        <v>0</v>
      </c>
      <c r="BH146" s="165">
        <f t="shared" si="187"/>
        <v>0</v>
      </c>
      <c r="BI146" s="165">
        <f t="shared" si="187"/>
        <v>0</v>
      </c>
      <c r="BJ146" s="165"/>
      <c r="BK146" s="165"/>
      <c r="BL146" s="165">
        <f t="shared" si="187"/>
        <v>0</v>
      </c>
      <c r="BM146" s="165">
        <f t="shared" si="187"/>
        <v>0</v>
      </c>
      <c r="BN146" s="165">
        <f t="shared" si="187"/>
        <v>0</v>
      </c>
      <c r="BO146" s="165">
        <f t="shared" si="187"/>
        <v>0</v>
      </c>
      <c r="BP146" s="165">
        <f t="shared" ref="BP146:BU146" si="188">SUM(BP123:BP145)</f>
        <v>0</v>
      </c>
      <c r="BQ146" s="165">
        <f t="shared" si="188"/>
        <v>0</v>
      </c>
      <c r="BR146" s="165">
        <f t="shared" si="188"/>
        <v>0</v>
      </c>
      <c r="BS146" s="165">
        <f t="shared" si="188"/>
        <v>0</v>
      </c>
      <c r="BT146" s="165">
        <f t="shared" si="188"/>
        <v>0</v>
      </c>
      <c r="BU146" s="108">
        <f t="shared" si="188"/>
        <v>0</v>
      </c>
    </row>
    <row r="147" spans="1:73" ht="15" x14ac:dyDescent="0.3">
      <c r="A147" s="81" t="s">
        <v>159</v>
      </c>
      <c r="B147" s="103"/>
      <c r="C147" s="186"/>
      <c r="D147" s="8"/>
      <c r="E147" s="104"/>
      <c r="F147" s="94" t="s">
        <v>159</v>
      </c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10"/>
      <c r="W147" s="10"/>
      <c r="X147" s="10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10"/>
      <c r="AR147" s="10"/>
      <c r="AS147" s="10"/>
      <c r="AT147" s="10"/>
      <c r="AU147" s="10"/>
      <c r="AV147" s="10"/>
      <c r="AW147" s="8"/>
      <c r="AX147" s="8"/>
      <c r="AY147" s="8"/>
      <c r="AZ147" s="8"/>
      <c r="BA147" s="8"/>
      <c r="BB147" s="8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7"/>
      <c r="BT147" s="8"/>
      <c r="BU147" s="104"/>
    </row>
    <row r="148" spans="1:73" ht="15" x14ac:dyDescent="0.3">
      <c r="A148" s="84" t="s">
        <v>160</v>
      </c>
      <c r="B148" s="105">
        <f>BS148</f>
        <v>0</v>
      </c>
      <c r="C148" s="187"/>
      <c r="D148" s="11">
        <f>BT148</f>
        <v>0</v>
      </c>
      <c r="E148" s="114"/>
      <c r="F148" s="97" t="s">
        <v>160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05"/>
      <c r="R148" s="6"/>
      <c r="S148" s="6"/>
      <c r="T148" s="6"/>
      <c r="U148" s="6"/>
      <c r="V148" s="162"/>
      <c r="W148" s="162"/>
      <c r="X148" s="162"/>
      <c r="Y148" s="6"/>
      <c r="Z148" s="605"/>
      <c r="AA148" s="6"/>
      <c r="AB148" s="6"/>
      <c r="AC148" s="6"/>
      <c r="AD148" s="605"/>
      <c r="AE148" s="605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162"/>
      <c r="AR148" s="162"/>
      <c r="AS148" s="162"/>
      <c r="AT148" s="162"/>
      <c r="AU148" s="162"/>
      <c r="AV148" s="162"/>
      <c r="AW148" s="6"/>
      <c r="AX148" s="605"/>
      <c r="AY148" s="605"/>
      <c r="AZ148" s="6"/>
      <c r="BA148" s="6"/>
      <c r="BB148" s="6"/>
      <c r="BC148" s="162"/>
      <c r="BD148" s="162"/>
      <c r="BE148" s="162"/>
      <c r="BF148" s="162"/>
      <c r="BG148" s="162"/>
      <c r="BH148" s="162"/>
      <c r="BI148" s="162"/>
      <c r="BJ148" s="162"/>
      <c r="BK148" s="162"/>
      <c r="BL148" s="162"/>
      <c r="BM148" s="162"/>
      <c r="BN148" s="162"/>
      <c r="BO148" s="162"/>
      <c r="BP148" s="162"/>
      <c r="BQ148" s="162"/>
      <c r="BR148" s="162"/>
      <c r="BS148" s="11">
        <f>SUM(G148:BR148)</f>
        <v>0</v>
      </c>
      <c r="BT148" s="6"/>
      <c r="BU148" s="114"/>
    </row>
    <row r="149" spans="1:73" ht="15" x14ac:dyDescent="0.3">
      <c r="A149" s="84" t="s">
        <v>161</v>
      </c>
      <c r="B149" s="105">
        <f>BS149</f>
        <v>0</v>
      </c>
      <c r="C149" s="187"/>
      <c r="D149" s="11">
        <f>BT149</f>
        <v>0</v>
      </c>
      <c r="E149" s="114"/>
      <c r="F149" s="97" t="s">
        <v>161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05"/>
      <c r="R149" s="6"/>
      <c r="S149" s="6"/>
      <c r="T149" s="6"/>
      <c r="U149" s="6"/>
      <c r="V149" s="162"/>
      <c r="W149" s="162"/>
      <c r="X149" s="162"/>
      <c r="Y149" s="6"/>
      <c r="Z149" s="605"/>
      <c r="AA149" s="6"/>
      <c r="AB149" s="6"/>
      <c r="AC149" s="6"/>
      <c r="AD149" s="605"/>
      <c r="AE149" s="605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162"/>
      <c r="AR149" s="162"/>
      <c r="AS149" s="162"/>
      <c r="AT149" s="162"/>
      <c r="AU149" s="162"/>
      <c r="AV149" s="162"/>
      <c r="AW149" s="6"/>
      <c r="AX149" s="605"/>
      <c r="AY149" s="605"/>
      <c r="AZ149" s="6"/>
      <c r="BA149" s="6"/>
      <c r="BB149" s="6"/>
      <c r="BC149" s="162"/>
      <c r="BD149" s="162"/>
      <c r="BE149" s="162"/>
      <c r="BF149" s="162"/>
      <c r="BG149" s="162"/>
      <c r="BH149" s="162"/>
      <c r="BI149" s="162"/>
      <c r="BJ149" s="162"/>
      <c r="BK149" s="162"/>
      <c r="BL149" s="162"/>
      <c r="BM149" s="162"/>
      <c r="BN149" s="162"/>
      <c r="BO149" s="162"/>
      <c r="BP149" s="162"/>
      <c r="BQ149" s="162"/>
      <c r="BR149" s="162"/>
      <c r="BS149" s="11">
        <f>SUM(G149:BR149)</f>
        <v>0</v>
      </c>
      <c r="BT149" s="6"/>
      <c r="BU149" s="114"/>
    </row>
    <row r="150" spans="1:73" ht="15" x14ac:dyDescent="0.3">
      <c r="A150" s="83" t="s">
        <v>162</v>
      </c>
      <c r="B150" s="105">
        <f>BS150</f>
        <v>0</v>
      </c>
      <c r="C150" s="187"/>
      <c r="D150" s="11">
        <f>BT150</f>
        <v>0</v>
      </c>
      <c r="E150" s="114"/>
      <c r="F150" s="96" t="s">
        <v>162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05"/>
      <c r="R150" s="6"/>
      <c r="S150" s="6"/>
      <c r="T150" s="6"/>
      <c r="U150" s="6"/>
      <c r="V150" s="162"/>
      <c r="W150" s="162"/>
      <c r="X150" s="162"/>
      <c r="Y150" s="6"/>
      <c r="Z150" s="605"/>
      <c r="AA150" s="6"/>
      <c r="AB150" s="6"/>
      <c r="AC150" s="6"/>
      <c r="AD150" s="605"/>
      <c r="AE150" s="605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162"/>
      <c r="AR150" s="162"/>
      <c r="AS150" s="162"/>
      <c r="AT150" s="162"/>
      <c r="AU150" s="162"/>
      <c r="AV150" s="162"/>
      <c r="AW150" s="6"/>
      <c r="AX150" s="605"/>
      <c r="AY150" s="605"/>
      <c r="AZ150" s="6"/>
      <c r="BA150" s="6"/>
      <c r="BB150" s="6"/>
      <c r="BC150" s="162"/>
      <c r="BD150" s="162"/>
      <c r="BE150" s="162"/>
      <c r="BF150" s="162"/>
      <c r="BG150" s="162"/>
      <c r="BH150" s="162"/>
      <c r="BI150" s="162"/>
      <c r="BJ150" s="162"/>
      <c r="BK150" s="162"/>
      <c r="BL150" s="162"/>
      <c r="BM150" s="162"/>
      <c r="BN150" s="162"/>
      <c r="BO150" s="162"/>
      <c r="BP150" s="162"/>
      <c r="BQ150" s="162"/>
      <c r="BR150" s="162"/>
      <c r="BS150" s="11">
        <f>SUM(G150:BR150)</f>
        <v>0</v>
      </c>
      <c r="BT150" s="6"/>
      <c r="BU150" s="114"/>
    </row>
    <row r="151" spans="1:73" ht="15" x14ac:dyDescent="0.3">
      <c r="A151" s="77" t="s">
        <v>12</v>
      </c>
      <c r="B151" s="105">
        <f>SUM(B148:B150)</f>
        <v>0</v>
      </c>
      <c r="C151" s="187"/>
      <c r="D151" s="11">
        <f>SUM(D148:D150)</f>
        <v>0</v>
      </c>
      <c r="E151" s="114"/>
      <c r="F151" s="90" t="s">
        <v>12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05"/>
      <c r="R151" s="6"/>
      <c r="S151" s="6"/>
      <c r="T151" s="6"/>
      <c r="U151" s="6"/>
      <c r="V151" s="162"/>
      <c r="W151" s="162"/>
      <c r="X151" s="162"/>
      <c r="Y151" s="6"/>
      <c r="Z151" s="605"/>
      <c r="AA151" s="6"/>
      <c r="AB151" s="6"/>
      <c r="AC151" s="6"/>
      <c r="AD151" s="605"/>
      <c r="AE151" s="605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162"/>
      <c r="AR151" s="162"/>
      <c r="AS151" s="162"/>
      <c r="AT151" s="162"/>
      <c r="AU151" s="162"/>
      <c r="AV151" s="162"/>
      <c r="AW151" s="6"/>
      <c r="AX151" s="605"/>
      <c r="AY151" s="605"/>
      <c r="AZ151" s="6"/>
      <c r="BA151" s="6"/>
      <c r="BB151" s="6"/>
      <c r="BC151" s="162"/>
      <c r="BD151" s="162"/>
      <c r="BE151" s="162"/>
      <c r="BF151" s="162"/>
      <c r="BG151" s="162"/>
      <c r="BH151" s="162"/>
      <c r="BI151" s="162"/>
      <c r="BJ151" s="162"/>
      <c r="BK151" s="162"/>
      <c r="BL151" s="162"/>
      <c r="BM151" s="162"/>
      <c r="BN151" s="162"/>
      <c r="BO151" s="162"/>
      <c r="BP151" s="162"/>
      <c r="BQ151" s="162"/>
      <c r="BR151" s="162"/>
      <c r="BS151" s="11">
        <f>SUM(Y151:BR151)</f>
        <v>0</v>
      </c>
      <c r="BT151" s="6"/>
      <c r="BU151" s="114"/>
    </row>
    <row r="152" spans="1:73" ht="15" x14ac:dyDescent="0.3">
      <c r="A152" s="77" t="s">
        <v>163</v>
      </c>
      <c r="B152" s="105">
        <f>BS152</f>
        <v>0</v>
      </c>
      <c r="C152" s="187"/>
      <c r="D152" s="11">
        <f>BT152</f>
        <v>0</v>
      </c>
      <c r="E152" s="114"/>
      <c r="F152" s="90" t="s">
        <v>163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05"/>
      <c r="R152" s="6"/>
      <c r="S152" s="6"/>
      <c r="T152" s="6"/>
      <c r="U152" s="6"/>
      <c r="V152" s="162"/>
      <c r="W152" s="162"/>
      <c r="X152" s="162"/>
      <c r="Y152" s="6"/>
      <c r="Z152" s="605"/>
      <c r="AA152" s="6"/>
      <c r="AB152" s="6"/>
      <c r="AC152" s="6"/>
      <c r="AD152" s="605"/>
      <c r="AE152" s="605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162"/>
      <c r="AR152" s="162"/>
      <c r="AS152" s="162"/>
      <c r="AT152" s="162"/>
      <c r="AU152" s="162"/>
      <c r="AV152" s="162"/>
      <c r="AW152" s="6"/>
      <c r="AX152" s="605"/>
      <c r="AY152" s="605"/>
      <c r="AZ152" s="6"/>
      <c r="BA152" s="6"/>
      <c r="BB152" s="6"/>
      <c r="BC152" s="162"/>
      <c r="BD152" s="162"/>
      <c r="BE152" s="162"/>
      <c r="BF152" s="162"/>
      <c r="BG152" s="162"/>
      <c r="BH152" s="162"/>
      <c r="BI152" s="162"/>
      <c r="BJ152" s="162"/>
      <c r="BK152" s="162"/>
      <c r="BL152" s="162"/>
      <c r="BM152" s="162"/>
      <c r="BN152" s="162"/>
      <c r="BO152" s="162"/>
      <c r="BP152" s="162"/>
      <c r="BQ152" s="162"/>
      <c r="BR152" s="162"/>
      <c r="BS152" s="11">
        <f>SUM(Y152:BR152)</f>
        <v>0</v>
      </c>
      <c r="BT152" s="6"/>
      <c r="BU152" s="114"/>
    </row>
    <row r="153" spans="1:73" ht="15" x14ac:dyDescent="0.3">
      <c r="A153" s="84" t="s">
        <v>186</v>
      </c>
      <c r="B153" s="105">
        <f>BS153</f>
        <v>0</v>
      </c>
      <c r="C153" s="187"/>
      <c r="D153" s="11">
        <f>BT153</f>
        <v>0</v>
      </c>
      <c r="E153" s="114"/>
      <c r="F153" s="97" t="s">
        <v>186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05"/>
      <c r="R153" s="6"/>
      <c r="S153" s="6"/>
      <c r="T153" s="6"/>
      <c r="U153" s="6"/>
      <c r="V153" s="162"/>
      <c r="W153" s="162"/>
      <c r="X153" s="162"/>
      <c r="Y153" s="6"/>
      <c r="Z153" s="605"/>
      <c r="AA153" s="6"/>
      <c r="AB153" s="6"/>
      <c r="AC153" s="6"/>
      <c r="AD153" s="605"/>
      <c r="AE153" s="605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162"/>
      <c r="AR153" s="162"/>
      <c r="AS153" s="162"/>
      <c r="AT153" s="162"/>
      <c r="AU153" s="162"/>
      <c r="AV153" s="162"/>
      <c r="AW153" s="6"/>
      <c r="AX153" s="605"/>
      <c r="AY153" s="605"/>
      <c r="AZ153" s="6"/>
      <c r="BA153" s="6"/>
      <c r="BB153" s="6"/>
      <c r="BC153" s="162"/>
      <c r="BD153" s="162"/>
      <c r="BE153" s="162"/>
      <c r="BF153" s="162"/>
      <c r="BG153" s="162"/>
      <c r="BH153" s="162"/>
      <c r="BI153" s="162"/>
      <c r="BJ153" s="162"/>
      <c r="BK153" s="162"/>
      <c r="BL153" s="162"/>
      <c r="BM153" s="162"/>
      <c r="BN153" s="162"/>
      <c r="BO153" s="162"/>
      <c r="BP153" s="162"/>
      <c r="BQ153" s="162"/>
      <c r="BR153" s="162"/>
      <c r="BS153" s="11">
        <f>SUM(Y153:BR153)</f>
        <v>0</v>
      </c>
      <c r="BT153" s="6"/>
      <c r="BU153" s="114"/>
    </row>
    <row r="154" spans="1:73" ht="15" x14ac:dyDescent="0.3">
      <c r="A154" s="83" t="s">
        <v>187</v>
      </c>
      <c r="B154" s="105">
        <f>BS154</f>
        <v>0</v>
      </c>
      <c r="C154" s="187"/>
      <c r="D154" s="11">
        <f>BT154</f>
        <v>0</v>
      </c>
      <c r="E154" s="114"/>
      <c r="F154" s="96" t="s">
        <v>187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05"/>
      <c r="R154" s="6"/>
      <c r="S154" s="6"/>
      <c r="T154" s="6"/>
      <c r="U154" s="6"/>
      <c r="V154" s="162"/>
      <c r="W154" s="162"/>
      <c r="X154" s="162"/>
      <c r="Y154" s="6"/>
      <c r="Z154" s="605"/>
      <c r="AA154" s="6"/>
      <c r="AB154" s="6"/>
      <c r="AC154" s="6"/>
      <c r="AD154" s="605"/>
      <c r="AE154" s="605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162"/>
      <c r="AR154" s="162"/>
      <c r="AS154" s="162"/>
      <c r="AT154" s="162"/>
      <c r="AU154" s="162"/>
      <c r="AV154" s="162"/>
      <c r="AW154" s="6"/>
      <c r="AX154" s="605"/>
      <c r="AY154" s="605"/>
      <c r="AZ154" s="6"/>
      <c r="BA154" s="6"/>
      <c r="BB154" s="6"/>
      <c r="BC154" s="162"/>
      <c r="BD154" s="162"/>
      <c r="BE154" s="162"/>
      <c r="BF154" s="162"/>
      <c r="BG154" s="162"/>
      <c r="BH154" s="162"/>
      <c r="BI154" s="162"/>
      <c r="BJ154" s="162"/>
      <c r="BK154" s="162"/>
      <c r="BL154" s="162"/>
      <c r="BM154" s="162"/>
      <c r="BN154" s="162"/>
      <c r="BO154" s="162"/>
      <c r="BP154" s="162"/>
      <c r="BQ154" s="162"/>
      <c r="BR154" s="162"/>
      <c r="BS154" s="11">
        <f>SUM(Y154:BR154)</f>
        <v>0</v>
      </c>
      <c r="BT154" s="6"/>
      <c r="BU154" s="114"/>
    </row>
    <row r="155" spans="1:73" ht="15" x14ac:dyDescent="0.3">
      <c r="A155" s="83" t="s">
        <v>188</v>
      </c>
      <c r="B155" s="105">
        <f>BS155</f>
        <v>0</v>
      </c>
      <c r="C155" s="187"/>
      <c r="D155" s="11">
        <f>BT155</f>
        <v>0</v>
      </c>
      <c r="E155" s="114"/>
      <c r="F155" s="96" t="s">
        <v>188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05"/>
      <c r="R155" s="6"/>
      <c r="S155" s="6"/>
      <c r="T155" s="6"/>
      <c r="U155" s="6"/>
      <c r="V155" s="162"/>
      <c r="W155" s="162"/>
      <c r="X155" s="162"/>
      <c r="Y155" s="6"/>
      <c r="Z155" s="605"/>
      <c r="AA155" s="6"/>
      <c r="AB155" s="6"/>
      <c r="AC155" s="6"/>
      <c r="AD155" s="605"/>
      <c r="AE155" s="605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162"/>
      <c r="AR155" s="162"/>
      <c r="AS155" s="162"/>
      <c r="AT155" s="162"/>
      <c r="AU155" s="162"/>
      <c r="AV155" s="162"/>
      <c r="AW155" s="6"/>
      <c r="AX155" s="605"/>
      <c r="AY155" s="605"/>
      <c r="AZ155" s="6"/>
      <c r="BA155" s="6"/>
      <c r="BB155" s="6"/>
      <c r="BC155" s="162"/>
      <c r="BD155" s="162"/>
      <c r="BE155" s="162"/>
      <c r="BF155" s="162"/>
      <c r="BG155" s="162"/>
      <c r="BH155" s="162"/>
      <c r="BI155" s="162"/>
      <c r="BJ155" s="162"/>
      <c r="BK155" s="162"/>
      <c r="BL155" s="162"/>
      <c r="BM155" s="162"/>
      <c r="BN155" s="162"/>
      <c r="BO155" s="162"/>
      <c r="BP155" s="162"/>
      <c r="BQ155" s="162"/>
      <c r="BR155" s="162"/>
      <c r="BS155" s="11">
        <f>SUM(Y155:BR155)</f>
        <v>0</v>
      </c>
      <c r="BT155" s="6"/>
      <c r="BU155" s="114"/>
    </row>
    <row r="156" spans="1:73" ht="15" x14ac:dyDescent="0.3">
      <c r="A156" s="77" t="s">
        <v>12</v>
      </c>
      <c r="B156" s="105">
        <f>SUM(B153:B155)</f>
        <v>0</v>
      </c>
      <c r="C156" s="187"/>
      <c r="D156" s="11">
        <f>SUM(D153:D155)</f>
        <v>0</v>
      </c>
      <c r="E156" s="114"/>
      <c r="F156" s="90" t="s">
        <v>12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05"/>
      <c r="R156" s="6"/>
      <c r="S156" s="6"/>
      <c r="T156" s="6"/>
      <c r="U156" s="6"/>
      <c r="V156" s="162"/>
      <c r="W156" s="162"/>
      <c r="X156" s="162"/>
      <c r="Y156" s="6"/>
      <c r="Z156" s="605"/>
      <c r="AA156" s="6"/>
      <c r="AB156" s="6"/>
      <c r="AC156" s="6"/>
      <c r="AD156" s="605"/>
      <c r="AE156" s="605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162"/>
      <c r="AR156" s="162"/>
      <c r="AS156" s="162"/>
      <c r="AT156" s="162"/>
      <c r="AU156" s="162"/>
      <c r="AV156" s="162"/>
      <c r="AW156" s="6"/>
      <c r="AX156" s="605"/>
      <c r="AY156" s="605"/>
      <c r="AZ156" s="6"/>
      <c r="BA156" s="6"/>
      <c r="BB156" s="6"/>
      <c r="BC156" s="162"/>
      <c r="BD156" s="162"/>
      <c r="BE156" s="162"/>
      <c r="BF156" s="162"/>
      <c r="BG156" s="162"/>
      <c r="BH156" s="162"/>
      <c r="BI156" s="162"/>
      <c r="BJ156" s="162"/>
      <c r="BK156" s="162"/>
      <c r="BL156" s="162"/>
      <c r="BM156" s="162"/>
      <c r="BN156" s="162"/>
      <c r="BO156" s="162"/>
      <c r="BP156" s="162"/>
      <c r="BQ156" s="162"/>
      <c r="BR156" s="162"/>
      <c r="BS156" s="11"/>
      <c r="BT156" s="6"/>
      <c r="BU156" s="114"/>
    </row>
    <row r="157" spans="1:73" ht="15" x14ac:dyDescent="0.3">
      <c r="A157" s="77" t="s">
        <v>164</v>
      </c>
      <c r="B157" s="105">
        <f>BS157</f>
        <v>0</v>
      </c>
      <c r="C157" s="187"/>
      <c r="D157" s="11">
        <f>BT157</f>
        <v>0</v>
      </c>
      <c r="E157" s="114"/>
      <c r="F157" s="90" t="s">
        <v>164</v>
      </c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05"/>
      <c r="R157" s="6"/>
      <c r="S157" s="6"/>
      <c r="T157" s="6"/>
      <c r="U157" s="6"/>
      <c r="V157" s="162"/>
      <c r="W157" s="162"/>
      <c r="X157" s="162"/>
      <c r="Y157" s="6"/>
      <c r="Z157" s="605"/>
      <c r="AA157" s="6"/>
      <c r="AB157" s="6"/>
      <c r="AC157" s="6"/>
      <c r="AD157" s="605"/>
      <c r="AE157" s="605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162"/>
      <c r="AR157" s="162"/>
      <c r="AS157" s="162"/>
      <c r="AT157" s="162"/>
      <c r="AU157" s="162"/>
      <c r="AV157" s="162"/>
      <c r="AW157" s="6"/>
      <c r="AX157" s="605"/>
      <c r="AY157" s="605"/>
      <c r="AZ157" s="6"/>
      <c r="BA157" s="6"/>
      <c r="BB157" s="6"/>
      <c r="BC157" s="162"/>
      <c r="BD157" s="162"/>
      <c r="BE157" s="162"/>
      <c r="BF157" s="162"/>
      <c r="BG157" s="162"/>
      <c r="BH157" s="162"/>
      <c r="BI157" s="162"/>
      <c r="BJ157" s="162"/>
      <c r="BK157" s="162"/>
      <c r="BL157" s="162"/>
      <c r="BM157" s="162"/>
      <c r="BN157" s="162"/>
      <c r="BO157" s="162"/>
      <c r="BP157" s="162"/>
      <c r="BQ157" s="162"/>
      <c r="BR157" s="162"/>
      <c r="BS157" s="11">
        <f>SUM(Y157:BR157)</f>
        <v>0</v>
      </c>
      <c r="BT157" s="6"/>
      <c r="BU157" s="114"/>
    </row>
    <row r="158" spans="1:73" ht="15" x14ac:dyDescent="0.3">
      <c r="A158" s="77" t="s">
        <v>165</v>
      </c>
      <c r="B158" s="105">
        <f>BS158</f>
        <v>0</v>
      </c>
      <c r="C158" s="187"/>
      <c r="D158" s="11">
        <f>BT158</f>
        <v>0</v>
      </c>
      <c r="E158" s="114"/>
      <c r="F158" s="90" t="s">
        <v>165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05"/>
      <c r="R158" s="6"/>
      <c r="S158" s="6"/>
      <c r="T158" s="6"/>
      <c r="U158" s="6"/>
      <c r="V158" s="162"/>
      <c r="W158" s="162"/>
      <c r="X158" s="162"/>
      <c r="Y158" s="6"/>
      <c r="Z158" s="605"/>
      <c r="AA158" s="6"/>
      <c r="AB158" s="6"/>
      <c r="AC158" s="6"/>
      <c r="AD158" s="605"/>
      <c r="AE158" s="605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162"/>
      <c r="AR158" s="162"/>
      <c r="AS158" s="162"/>
      <c r="AT158" s="162"/>
      <c r="AU158" s="162"/>
      <c r="AV158" s="162"/>
      <c r="AW158" s="6"/>
      <c r="AX158" s="605"/>
      <c r="AY158" s="605"/>
      <c r="AZ158" s="6"/>
      <c r="BA158" s="6"/>
      <c r="BB158" s="6"/>
      <c r="BC158" s="160"/>
      <c r="BD158" s="162"/>
      <c r="BE158" s="162"/>
      <c r="BF158" s="162"/>
      <c r="BG158" s="162"/>
      <c r="BH158" s="162"/>
      <c r="BI158" s="162"/>
      <c r="BJ158" s="162"/>
      <c r="BK158" s="162"/>
      <c r="BL158" s="162"/>
      <c r="BM158" s="162"/>
      <c r="BN158" s="162"/>
      <c r="BO158" s="162"/>
      <c r="BP158" s="162"/>
      <c r="BQ158" s="162"/>
      <c r="BR158" s="162"/>
      <c r="BS158" s="11">
        <f>SUM(Y158:BR158)</f>
        <v>0</v>
      </c>
      <c r="BT158" s="6"/>
      <c r="BU158" s="114"/>
    </row>
    <row r="159" spans="1:73" ht="15.6" thickBot="1" x14ac:dyDescent="0.35">
      <c r="A159" s="85" t="s">
        <v>166</v>
      </c>
      <c r="B159" s="116">
        <f>B158+B157+B156+B151+B146+B120+B101</f>
        <v>338198000</v>
      </c>
      <c r="C159" s="190"/>
      <c r="D159" s="181">
        <f>D158+D157+D152+D151+D146+D120+D101</f>
        <v>354100000</v>
      </c>
      <c r="E159" s="117">
        <f>D159-B159</f>
        <v>15902000</v>
      </c>
      <c r="F159" s="98" t="s">
        <v>166</v>
      </c>
      <c r="G159" s="29">
        <f t="shared" ref="G159:BE159" si="189">G158+G157+G152+G151+G146+G120+G101</f>
        <v>0</v>
      </c>
      <c r="H159" s="29">
        <f t="shared" si="189"/>
        <v>0</v>
      </c>
      <c r="I159" s="29">
        <f t="shared" si="189"/>
        <v>0</v>
      </c>
      <c r="J159" s="29">
        <f t="shared" si="189"/>
        <v>0</v>
      </c>
      <c r="K159" s="29">
        <f t="shared" si="189"/>
        <v>0</v>
      </c>
      <c r="L159" s="29">
        <f t="shared" si="189"/>
        <v>10000000</v>
      </c>
      <c r="M159" s="29">
        <f t="shared" si="189"/>
        <v>0</v>
      </c>
      <c r="N159" s="29">
        <f t="shared" si="189"/>
        <v>0</v>
      </c>
      <c r="O159" s="29">
        <f t="shared" si="189"/>
        <v>0</v>
      </c>
      <c r="P159" s="29">
        <f t="shared" si="189"/>
        <v>0</v>
      </c>
      <c r="Q159" s="29"/>
      <c r="R159" s="29">
        <f t="shared" si="189"/>
        <v>18000000</v>
      </c>
      <c r="S159" s="29">
        <f t="shared" si="189"/>
        <v>0</v>
      </c>
      <c r="T159" s="29">
        <f t="shared" si="189"/>
        <v>6000000</v>
      </c>
      <c r="U159" s="29">
        <f t="shared" si="189"/>
        <v>14000000</v>
      </c>
      <c r="V159" s="181">
        <f t="shared" si="189"/>
        <v>0</v>
      </c>
      <c r="W159" s="181">
        <f t="shared" si="189"/>
        <v>0</v>
      </c>
      <c r="X159" s="181"/>
      <c r="Y159" s="181">
        <f t="shared" si="189"/>
        <v>5681000</v>
      </c>
      <c r="Z159" s="181"/>
      <c r="AA159" s="181"/>
      <c r="AB159" s="181">
        <f t="shared" si="189"/>
        <v>7866000</v>
      </c>
      <c r="AC159" s="181">
        <f t="shared" si="189"/>
        <v>0</v>
      </c>
      <c r="AD159" s="181">
        <f>AD158+AD157+AD152+AD151+AD146+AD120+AD101</f>
        <v>7272000</v>
      </c>
      <c r="AE159" s="181">
        <f>AE158+AE157+AE152+AE151+AE146+AE120+AE101</f>
        <v>7400000</v>
      </c>
      <c r="AF159" s="181">
        <f t="shared" si="189"/>
        <v>9357000</v>
      </c>
      <c r="AG159" s="181">
        <f t="shared" si="189"/>
        <v>0</v>
      </c>
      <c r="AH159" s="181">
        <f t="shared" si="189"/>
        <v>6500000</v>
      </c>
      <c r="AI159" s="181">
        <f t="shared" si="189"/>
        <v>0</v>
      </c>
      <c r="AJ159" s="181">
        <f t="shared" si="189"/>
        <v>7000000</v>
      </c>
      <c r="AK159" s="181">
        <f t="shared" ref="AK159:AM159" si="190">AK158+AK157+AK152+AK151+AK146+AK120+AK101</f>
        <v>0</v>
      </c>
      <c r="AL159" s="181"/>
      <c r="AM159" s="181">
        <f t="shared" si="190"/>
        <v>0</v>
      </c>
      <c r="AN159" s="181">
        <f t="shared" si="189"/>
        <v>8000000</v>
      </c>
      <c r="AO159" s="181">
        <f t="shared" ref="AO159" si="191">AO158+AO157+AO152+AO151+AO146+AO120+AO101</f>
        <v>0</v>
      </c>
      <c r="AP159" s="181">
        <f t="shared" si="189"/>
        <v>0</v>
      </c>
      <c r="AQ159" s="181">
        <f t="shared" si="189"/>
        <v>950000</v>
      </c>
      <c r="AR159" s="181">
        <f t="shared" si="189"/>
        <v>0</v>
      </c>
      <c r="AS159" s="181">
        <f t="shared" si="189"/>
        <v>11600000</v>
      </c>
      <c r="AT159" s="181">
        <f>AT158+AT157+AT152+AT151+AT146+AT120+AT101</f>
        <v>7000000</v>
      </c>
      <c r="AU159" s="181"/>
      <c r="AV159" s="181">
        <f>AV158+AV157+AV152+AV151+AV146+AV120+AV101</f>
        <v>0</v>
      </c>
      <c r="AW159" s="181">
        <f>AW158+AW157+AW152+AW151+AW146+AW120+AW101</f>
        <v>0</v>
      </c>
      <c r="AX159" s="181"/>
      <c r="AY159" s="181"/>
      <c r="AZ159" s="181">
        <f>AZ158+AZ157+AZ152+AZ151+AZ146+AZ120+AZ101</f>
        <v>12000000</v>
      </c>
      <c r="BA159" s="181"/>
      <c r="BB159" s="181">
        <f t="shared" ref="BB159:BD159" si="192">BB158+BB157+BB152+BB151+BB146+BB120+BB101</f>
        <v>30000000</v>
      </c>
      <c r="BC159" s="181">
        <f t="shared" si="192"/>
        <v>21500000</v>
      </c>
      <c r="BD159" s="181">
        <f t="shared" si="192"/>
        <v>3000000</v>
      </c>
      <c r="BE159" s="181">
        <f t="shared" si="189"/>
        <v>16000000</v>
      </c>
      <c r="BF159" s="181">
        <f t="shared" ref="BF159" si="193">BF158+BF157+BF152+BF151+BF146+BF120+BF101</f>
        <v>25600000</v>
      </c>
      <c r="BG159" s="181">
        <f t="shared" ref="BG159:BO159" si="194">BG158+BG157+BG152+BG151+BG146+BG120+BG101</f>
        <v>5000000</v>
      </c>
      <c r="BH159" s="181">
        <f t="shared" si="194"/>
        <v>42772000</v>
      </c>
      <c r="BI159" s="181">
        <f t="shared" si="194"/>
        <v>0</v>
      </c>
      <c r="BJ159" s="181"/>
      <c r="BK159" s="181"/>
      <c r="BL159" s="181">
        <f t="shared" si="194"/>
        <v>5000000</v>
      </c>
      <c r="BM159" s="181">
        <f t="shared" si="194"/>
        <v>11700000</v>
      </c>
      <c r="BN159" s="181">
        <f t="shared" si="194"/>
        <v>0</v>
      </c>
      <c r="BO159" s="181">
        <f t="shared" si="194"/>
        <v>8000000</v>
      </c>
      <c r="BP159" s="181">
        <f t="shared" ref="BP159:BT159" si="195">BP158+BP157+BP152+BP151+BP146+BP120+BP101</f>
        <v>0</v>
      </c>
      <c r="BQ159" s="181">
        <f t="shared" si="195"/>
        <v>0</v>
      </c>
      <c r="BR159" s="181">
        <f t="shared" si="195"/>
        <v>0</v>
      </c>
      <c r="BS159" s="181">
        <f t="shared" si="195"/>
        <v>338198000</v>
      </c>
      <c r="BT159" s="181">
        <f t="shared" si="195"/>
        <v>354100000</v>
      </c>
      <c r="BU159" s="117"/>
    </row>
    <row r="160" spans="1:73" ht="15" x14ac:dyDescent="0.3">
      <c r="A160" s="17" t="s">
        <v>167</v>
      </c>
      <c r="B160" s="99"/>
      <c r="C160" s="99"/>
      <c r="D160" s="180"/>
      <c r="E160" s="180"/>
      <c r="F160" s="17" t="s">
        <v>167</v>
      </c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180"/>
      <c r="W160" s="99"/>
      <c r="X160" s="99"/>
      <c r="Y160" s="180"/>
      <c r="Z160" s="180"/>
      <c r="AA160" s="180"/>
      <c r="AB160" s="130"/>
      <c r="AC160" s="99"/>
      <c r="AD160" s="99"/>
      <c r="AE160" s="99"/>
      <c r="AF160" s="99"/>
      <c r="AG160" s="99"/>
      <c r="AH160" s="99"/>
      <c r="AI160" s="99"/>
      <c r="AJ160" s="99"/>
      <c r="AK160" s="180"/>
      <c r="AL160" s="180"/>
      <c r="AM160" s="180"/>
      <c r="AN160" s="180"/>
      <c r="AO160" s="180"/>
      <c r="AP160" s="180"/>
      <c r="AQ160" s="99"/>
      <c r="AR160" s="99"/>
      <c r="AS160" s="99"/>
      <c r="AT160" s="99"/>
      <c r="AU160" s="99"/>
      <c r="AV160" s="99"/>
      <c r="AW160" s="180"/>
      <c r="AX160" s="180"/>
      <c r="AY160" s="180"/>
      <c r="AZ160" s="180"/>
      <c r="BA160" s="180"/>
      <c r="BB160" s="180"/>
      <c r="BC160" s="99"/>
      <c r="BD160" s="180"/>
      <c r="BE160" s="180"/>
      <c r="BF160" s="99"/>
      <c r="BG160" s="99"/>
      <c r="BH160" s="99"/>
      <c r="BI160" s="99"/>
      <c r="BJ160" s="99"/>
      <c r="BK160" s="99"/>
      <c r="BL160" s="99"/>
      <c r="BM160" s="99"/>
      <c r="BN160" s="99"/>
      <c r="BO160" s="99"/>
      <c r="BP160" s="99"/>
      <c r="BQ160" s="99"/>
      <c r="BR160" s="99"/>
      <c r="BS160" s="99"/>
      <c r="BT160" s="180"/>
      <c r="BU160" s="180"/>
    </row>
    <row r="161" spans="1:73" ht="15" x14ac:dyDescent="0.3">
      <c r="A161" s="17" t="s">
        <v>168</v>
      </c>
      <c r="B161" s="163"/>
      <c r="C161" s="163"/>
      <c r="D161" s="157"/>
      <c r="E161" s="157"/>
      <c r="F161" s="17" t="s">
        <v>168</v>
      </c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57"/>
      <c r="W161" s="163"/>
      <c r="X161" s="163"/>
      <c r="Y161" s="157"/>
      <c r="Z161" s="157"/>
      <c r="AA161" s="157"/>
      <c r="AB161" s="56"/>
      <c r="AC161" s="163"/>
      <c r="AD161" s="163"/>
      <c r="AE161" s="163"/>
      <c r="AF161" s="163"/>
      <c r="AG161" s="163"/>
      <c r="AH161" s="163"/>
      <c r="AI161" s="163"/>
      <c r="AJ161" s="163"/>
      <c r="AK161" s="157"/>
      <c r="AL161" s="157"/>
      <c r="AM161" s="157"/>
      <c r="AN161" s="157"/>
      <c r="AO161" s="157"/>
      <c r="AP161" s="157"/>
      <c r="AQ161" s="163"/>
      <c r="AR161" s="163"/>
      <c r="AS161" s="163"/>
      <c r="AT161" s="163"/>
      <c r="AU161" s="163"/>
      <c r="AV161" s="163"/>
      <c r="AW161" s="163"/>
      <c r="AX161" s="163"/>
      <c r="AY161" s="163"/>
      <c r="AZ161" s="163"/>
      <c r="BA161" s="163"/>
      <c r="BB161" s="157"/>
      <c r="BC161" s="163"/>
      <c r="BD161" s="163"/>
      <c r="BE161" s="163"/>
      <c r="BF161" s="163"/>
      <c r="BG161" s="163"/>
      <c r="BH161" s="163"/>
      <c r="BI161" s="163"/>
      <c r="BJ161" s="163"/>
      <c r="BK161" s="163"/>
      <c r="BL161" s="163"/>
      <c r="BM161" s="163"/>
      <c r="BN161" s="163"/>
      <c r="BO161" s="163"/>
      <c r="BP161" s="163"/>
      <c r="BQ161" s="163"/>
      <c r="BR161" s="163"/>
      <c r="BS161" s="163"/>
      <c r="BT161" s="157"/>
      <c r="BU161" s="157"/>
    </row>
    <row r="162" spans="1:73" ht="15" x14ac:dyDescent="0.3">
      <c r="A162" s="273"/>
      <c r="B162" s="273"/>
      <c r="C162" s="273"/>
      <c r="D162" s="273"/>
      <c r="E162" s="273"/>
      <c r="F162" s="273"/>
      <c r="G162" s="273"/>
      <c r="H162" s="273"/>
      <c r="I162" s="273"/>
      <c r="J162" s="273"/>
      <c r="K162" s="273"/>
      <c r="L162" s="273"/>
      <c r="M162" s="273"/>
      <c r="N162" s="273"/>
      <c r="O162" s="273"/>
      <c r="P162" s="273"/>
      <c r="Q162" s="273"/>
      <c r="R162" s="273"/>
      <c r="S162" s="273"/>
      <c r="T162" s="273"/>
      <c r="U162" s="273"/>
      <c r="V162" s="272"/>
      <c r="W162" s="273"/>
      <c r="X162" s="273"/>
      <c r="Y162" s="272"/>
      <c r="Z162" s="272"/>
      <c r="AA162" s="272"/>
      <c r="AB162" s="281"/>
      <c r="AC162" s="273"/>
      <c r="AD162" s="272"/>
      <c r="AE162" s="272"/>
      <c r="AF162" s="272"/>
      <c r="AG162" s="272"/>
      <c r="AH162" s="272"/>
      <c r="AI162" s="272"/>
      <c r="AJ162" s="272"/>
      <c r="AK162" s="272"/>
      <c r="AL162" s="272"/>
      <c r="AM162" s="272"/>
      <c r="AN162" s="272"/>
      <c r="AO162" s="272"/>
      <c r="AP162" s="272"/>
      <c r="AQ162" s="272"/>
      <c r="AR162" s="273"/>
      <c r="AS162" s="272"/>
      <c r="AT162" s="273"/>
      <c r="AU162" s="273"/>
      <c r="AV162" s="273"/>
      <c r="AW162" s="272"/>
      <c r="AX162" s="272"/>
      <c r="AY162" s="272"/>
      <c r="AZ162" s="272"/>
      <c r="BA162" s="272"/>
      <c r="BB162" s="272"/>
      <c r="BC162" s="272"/>
      <c r="BD162" s="272"/>
      <c r="BE162" s="272"/>
      <c r="BF162" s="273"/>
      <c r="BG162" s="273"/>
      <c r="BH162" s="273"/>
      <c r="BI162" s="273"/>
      <c r="BJ162" s="273"/>
      <c r="BK162" s="273"/>
      <c r="BL162" s="273"/>
      <c r="BM162" s="273"/>
      <c r="BN162" s="273"/>
      <c r="BO162" s="273"/>
      <c r="BP162" s="273"/>
      <c r="BQ162" s="273"/>
      <c r="BR162" s="273"/>
      <c r="BS162" s="273"/>
      <c r="BT162" s="272"/>
      <c r="BU162" s="272"/>
    </row>
    <row r="163" spans="1:73" ht="15" x14ac:dyDescent="0.3">
      <c r="A163" s="273" t="s">
        <v>169</v>
      </c>
      <c r="B163" s="273"/>
      <c r="C163" s="273"/>
      <c r="D163" s="273"/>
      <c r="E163" s="273"/>
      <c r="F163" s="273" t="s">
        <v>169</v>
      </c>
      <c r="G163" s="272" t="e">
        <f>G3+G4+G8+G9+G10+G13+G17+G35+G36+G37+#REF!+G38</f>
        <v>#REF!</v>
      </c>
      <c r="H163" s="272"/>
      <c r="I163" s="272"/>
      <c r="J163" s="272"/>
      <c r="K163" s="272"/>
      <c r="L163" s="272"/>
      <c r="M163" s="272"/>
      <c r="N163" s="272"/>
      <c r="O163" s="272"/>
      <c r="P163" s="272" t="e">
        <f>P3+P4+P8+P9+P10+P13+P17+P35+P36+P37+#REF!+P38</f>
        <v>#REF!</v>
      </c>
      <c r="Q163" s="272"/>
      <c r="R163" s="272"/>
      <c r="S163" s="272" t="e">
        <f>S3+S4+S8+S9+S10+S11+S17+S35+S36+#REF!+#REF!+S37</f>
        <v>#REF!</v>
      </c>
      <c r="T163" s="272" t="e">
        <f>T3+T4+T8+T9+T10+T13+T17+T35+T36+T37+#REF!+T38</f>
        <v>#REF!</v>
      </c>
      <c r="U163" s="272"/>
      <c r="V163" s="272" t="e">
        <f>V3+V4+V8+V9+V10+V13+V17+#REF!+V36+V37+V38+V43</f>
        <v>#REF!</v>
      </c>
      <c r="W163" s="272">
        <f>W3+W4+W8+W9+W10+W13+W17+W35+W36+W37+W38+W43</f>
        <v>0</v>
      </c>
      <c r="X163" s="272"/>
      <c r="Y163" s="272" t="e">
        <f>Y3+Y4+Y8+#REF!+Y9+Y13+Y17+Y35+Y36+Y37+Y38+Y43</f>
        <v>#REF!</v>
      </c>
      <c r="Z163" s="272"/>
      <c r="AA163" s="272"/>
      <c r="AB163" s="272" t="e">
        <f>AB3+AB4+AB13+AB10+#REF!+#REF!+AB17+AB44+AB36+AB37+AB38+AB43</f>
        <v>#REF!</v>
      </c>
      <c r="AC163" s="272" t="e">
        <f>AC3+AC4+AC13+AC9+AC10+#REF!+AC17+AC44+AC36+AC37+AC38+AC43</f>
        <v>#REF!</v>
      </c>
      <c r="AD163" s="272" t="e">
        <f>AD3+#REF!+#REF!+#REF!+#REF!+#REF!+#REF!+#REF!+#REF!+AD37+AD38+AD35</f>
        <v>#REF!</v>
      </c>
      <c r="AE163" s="272" t="e">
        <f>AE3+#REF!+#REF!+#REF!+#REF!+#REF!+#REF!+#REF!+#REF!+AE37+AE38+AE35</f>
        <v>#REF!</v>
      </c>
      <c r="AF163" s="272" t="e">
        <f>AF3+#REF!+#REF!+#REF!+#REF!+#REF!+#REF!+#REF!+#REF!+AF37+AF38+AF35</f>
        <v>#REF!</v>
      </c>
      <c r="AG163" s="272" t="e">
        <f>AG3+#REF!+#REF!+#REF!+#REF!+#REF!+#REF!+#REF!+#REF!+AG37+AG38+AG43</f>
        <v>#REF!</v>
      </c>
      <c r="AH163" s="272" t="e">
        <f>AH3+#REF!+#REF!+#REF!+#REF!+#REF!+#REF!+#REF!+#REF!+AH37+AH38+AH43</f>
        <v>#REF!</v>
      </c>
      <c r="AI163" s="272" t="e">
        <f>AI3+#REF!+#REF!+#REF!+#REF!+#REF!+#REF!+#REF!+#REF!+AI37+AI38+AI43</f>
        <v>#REF!</v>
      </c>
      <c r="AJ163" s="272" t="e">
        <f>#REF!+#REF!+#REF!+#REF!+#REF!+#REF!+#REF!+#REF!+#REF!+AJ37+AJ38+#REF!</f>
        <v>#REF!</v>
      </c>
      <c r="AK163" s="272" t="e">
        <f>AK3+AK4+AK8+AK9+AK10+AK13+AK17+#REF!+AK35+AK37+AK38+AK43</f>
        <v>#REF!</v>
      </c>
      <c r="AL163" s="272"/>
      <c r="AM163" s="272">
        <f>AM3+AM4+AM8+AM9+AM10+AM13+AM17+AM35+AM36+AM37+AM38+AM43</f>
        <v>0</v>
      </c>
      <c r="AN163" s="272">
        <f>AN3+AN4+AN8+AN9+AN10+AN13+AN17+AN35+AN36+AN37+AN38+AN43</f>
        <v>5900000</v>
      </c>
      <c r="AO163" s="272">
        <f>AO3+AO4+AO8+AO9+AO10+AO13+AO17+AO35+AO36+AO37+AO38+AO43</f>
        <v>0</v>
      </c>
      <c r="AP163" s="272">
        <f>AP3+AP4+AP8+AP9+AP10+AP13+AP17+AP35+AP36+AP37+AP38+AP43</f>
        <v>0</v>
      </c>
      <c r="AQ163" s="272" t="e">
        <f>AQ3+AQ4+AQ8+AQ9+AQ10+AQ13+AQ17+AQ35+AQ36+#REF!+AQ38+AQ37</f>
        <v>#REF!</v>
      </c>
      <c r="AR163" s="272" t="e">
        <f>AR4+#REF!+AR8+AR9+AR10+AR13+AR17+AR37+AR36+#REF!+AR38+AR43</f>
        <v>#REF!</v>
      </c>
      <c r="AS163" s="272" t="e">
        <f>AS3+AS4+#REF!+#REF!+#REF!+#REF!+#REF!+#REF!+#REF!+AT37+#REF!+#REF!</f>
        <v>#REF!</v>
      </c>
      <c r="AT163" s="272" t="e">
        <v>#VALUE!</v>
      </c>
      <c r="AU163" s="272"/>
      <c r="AV163" s="272" t="e">
        <f>AV3+AV4+AV8+AV9+AV10+AV17+#REF!+#REF!+AV36+AV37+AV38+AV35</f>
        <v>#REF!</v>
      </c>
      <c r="AW163" s="272" t="e">
        <f>AW3+AW4+AW8+AW9+AW10+#REF!+AW17+AW35+AW36+AW37+AW38+AW43</f>
        <v>#REF!</v>
      </c>
      <c r="AX163" s="272"/>
      <c r="AY163" s="272"/>
      <c r="AZ163" s="272" t="e">
        <v>#REF!</v>
      </c>
      <c r="BA163" s="272"/>
      <c r="BB163" s="272">
        <f>BB3+BB4+BB8+BB9+BB10+BB13+BB17+BB35+BB36+BB37+BB38+BB43</f>
        <v>17650000</v>
      </c>
      <c r="BC163" s="272" t="e">
        <f>BC3+BC4+BC8+#REF!+BC9+BC13+BC17+BC35+BC36+BC37+BC38+BC43</f>
        <v>#REF!</v>
      </c>
      <c r="BD163" s="272">
        <f>BD3+BD4+BD8+BD9+BD10+BD13+BD17+BD35+BD36+BD37+BD38+BD43</f>
        <v>3000000</v>
      </c>
      <c r="BE163" s="272">
        <f>BE3+BE4+BE8+BE9+BE10+BE13+BE17+BE35+BE36+BE37+BE38+BE43</f>
        <v>8150000</v>
      </c>
      <c r="BF163" s="272" t="e">
        <f>BF3+BF4+#REF!+BF9+BF17+BF10+#REF!+BF35+BF36+BF37+BF38+BF43</f>
        <v>#REF!</v>
      </c>
      <c r="BG163" s="272">
        <f>BG3+BG4+BG8+BG9+BG10+BG13+BG17+BG35+BG36+BG37+BG38+BG43</f>
        <v>3000000</v>
      </c>
      <c r="BH163" s="272" t="e">
        <f>BH3+BH4+BH8+BH9+BH10+BH13+BH17+BH35+BH36+BH38+#REF!+BH43</f>
        <v>#REF!</v>
      </c>
      <c r="BI163" s="272" t="e">
        <f>BI3+BI4+BI8+BI9+#REF!+BI13+BI17+BI38+#REF!+BI37+#REF!+BI35</f>
        <v>#REF!</v>
      </c>
      <c r="BJ163" s="272"/>
      <c r="BK163" s="272"/>
      <c r="BL163" s="272" t="e">
        <f>BL3+BL4+BL8+BL9+BL10+#REF!+BL17+BL35+BL36+#REF!+BL38+BL37</f>
        <v>#REF!</v>
      </c>
      <c r="BM163" s="272" t="e">
        <f>BM3+BM4+BM8+#REF!+BM9+BM13+BM17+#REF!+BM36+BM37+BM38+BM35</f>
        <v>#REF!</v>
      </c>
      <c r="BN163" s="272">
        <f>BN3+BN4+BN8+BN9+BN10+BN13+BN17+BN35+BN36+BN37+BN38+BN43</f>
        <v>0</v>
      </c>
      <c r="BO163" s="272" t="e">
        <f>BO3+BO4+#REF!+BO9+BO8+BO13+BO17+BO35+BO36+BO37+BO38+BO43</f>
        <v>#REF!</v>
      </c>
      <c r="BP163" s="272">
        <f>BP3+BP4+BP8+BP9+BP10+BP13+BP17+BP35+BP36+BP37+BP38+BP43</f>
        <v>0</v>
      </c>
      <c r="BQ163" s="272">
        <f>BQ3+BQ4+BQ8+BQ9+BQ10+BQ13+BQ17+BQ35+BQ36+BQ37+BQ38+BQ43</f>
        <v>0</v>
      </c>
      <c r="BR163" s="272" t="e">
        <f>BR3+BR4+BR8+BR9+BR10+#REF!+BR17+#REF!+BR37+#REF!+BR42+BR43</f>
        <v>#REF!</v>
      </c>
      <c r="BS163" s="273"/>
      <c r="BT163" s="272"/>
      <c r="BU163" s="272"/>
    </row>
    <row r="164" spans="1:73" ht="15" x14ac:dyDescent="0.3">
      <c r="A164" s="273" t="s">
        <v>170</v>
      </c>
      <c r="B164" s="273"/>
      <c r="C164" s="273"/>
      <c r="D164" s="273"/>
      <c r="E164" s="273"/>
      <c r="F164" s="273" t="s">
        <v>170</v>
      </c>
      <c r="G164" s="272">
        <f>G15+G16+G42+G44+G67+G82+G96+G85</f>
        <v>0</v>
      </c>
      <c r="H164" s="272"/>
      <c r="I164" s="272"/>
      <c r="J164" s="272"/>
      <c r="K164" s="272"/>
      <c r="L164" s="272"/>
      <c r="M164" s="272"/>
      <c r="N164" s="272"/>
      <c r="O164" s="272"/>
      <c r="P164" s="272">
        <f>P15+P16+P42+P44+P67+P82+P96+P85</f>
        <v>0</v>
      </c>
      <c r="Q164" s="272"/>
      <c r="R164" s="272"/>
      <c r="S164" s="272">
        <f>S15+S16+S42+S44+S67+S82+S96+S85</f>
        <v>0</v>
      </c>
      <c r="T164" s="272">
        <f>T15+T16+T42+T44+T67+T82+T96+T85</f>
        <v>1031000</v>
      </c>
      <c r="U164" s="272"/>
      <c r="V164" s="272" t="e">
        <f>#REF!+V15+V42+V35+V67+V82+V96+V85</f>
        <v>#REF!</v>
      </c>
      <c r="W164" s="272">
        <f>W15+W16+W42+W44+W67+W82+W96+W85</f>
        <v>0</v>
      </c>
      <c r="X164" s="272"/>
      <c r="Y164" s="272">
        <f>Y15+Y16+Y42+Y44+Y67+Y82+Y96+Y85</f>
        <v>900000</v>
      </c>
      <c r="Z164" s="272"/>
      <c r="AA164" s="272"/>
      <c r="AB164" s="272" t="e">
        <f>AB15+AB16+AB42+#REF!+AB67+AB82+AB96+AB85</f>
        <v>#REF!</v>
      </c>
      <c r="AC164" s="272" t="e">
        <f>AC15+AC16+AC42+#REF!+AC67+AC82+AC96+AC85</f>
        <v>#REF!</v>
      </c>
      <c r="AD164" s="272" t="e">
        <f>#REF!+#REF!+AD42+AD44+AD67+AD82+AD96+#REF!</f>
        <v>#REF!</v>
      </c>
      <c r="AE164" s="272" t="e">
        <f>#REF!+#REF!+AE42+AE44+AE67+AE82+AE96+#REF!</f>
        <v>#REF!</v>
      </c>
      <c r="AF164" s="272" t="e">
        <f>#REF!+#REF!+AF42+AF44+AF67+AF82+AF96+#REF!</f>
        <v>#REF!</v>
      </c>
      <c r="AG164" s="272" t="e">
        <f>#REF!+#REF!+AG42+AG44+AG67+AG82+AG96+#REF!</f>
        <v>#REF!</v>
      </c>
      <c r="AH164" s="272" t="e">
        <f>#REF!+#REF!+AH42+#REF!+AH67+AH82+AH96+#REF!</f>
        <v>#REF!</v>
      </c>
      <c r="AI164" s="272" t="e">
        <f>#REF!+#REF!+AI42+#REF!+AI67+AI82+AI96+#REF!</f>
        <v>#REF!</v>
      </c>
      <c r="AJ164" s="272" t="e">
        <f>#REF!+#REF!+AJ42+AJ44+AJ67+#REF!+AJ96+#REF!</f>
        <v>#REF!</v>
      </c>
      <c r="AK164" s="272">
        <f>AK15+AK16+AK42+AK44+AK67+AK82+AK96+AK85</f>
        <v>0</v>
      </c>
      <c r="AL164" s="272"/>
      <c r="AM164" s="272">
        <f t="shared" ref="AM164:AR164" si="196">AM15+AM16+AM42+AM44+AM67+AM82+AM96+AM85</f>
        <v>0</v>
      </c>
      <c r="AN164" s="272">
        <f t="shared" si="196"/>
        <v>1400000</v>
      </c>
      <c r="AO164" s="272">
        <f t="shared" si="196"/>
        <v>0</v>
      </c>
      <c r="AP164" s="272">
        <f t="shared" si="196"/>
        <v>0</v>
      </c>
      <c r="AQ164" s="272">
        <f t="shared" si="196"/>
        <v>500000</v>
      </c>
      <c r="AR164" s="272">
        <f t="shared" si="196"/>
        <v>0</v>
      </c>
      <c r="AS164" s="272" t="e">
        <f>#REF!+#REF!+#REF!+AS44+AS67+AS82+#REF!+AS85</f>
        <v>#REF!</v>
      </c>
      <c r="AT164" s="272" t="e">
        <v>#VALUE!</v>
      </c>
      <c r="AU164" s="272"/>
      <c r="AV164" s="272" t="e">
        <f>AV15+AV16+AV42+AV44+AV67+AV82+#REF!+AV85</f>
        <v>#REF!</v>
      </c>
      <c r="AW164" s="272">
        <f>AW13+AW16+AW42+AW44+AW67+AW82+AW96+AW85</f>
        <v>0</v>
      </c>
      <c r="AX164" s="272"/>
      <c r="AY164" s="272"/>
      <c r="AZ164" s="272" t="e">
        <v>#REF!</v>
      </c>
      <c r="BA164" s="272"/>
      <c r="BB164" s="272">
        <f>BB15+BB16+BB42+BB44+BB67+BB82+BB96+BB85</f>
        <v>5800000</v>
      </c>
      <c r="BC164" s="272">
        <f>BC15+BC16+BC42+BC44+BC67+BC82+BC96+BC85</f>
        <v>5400000</v>
      </c>
      <c r="BD164" s="272">
        <f>BD15+BD16+BD42+BD44+BD67+BD82+BD96+BD85</f>
        <v>0</v>
      </c>
      <c r="BE164" s="272">
        <f>BE15+BE16+BE42+BE44+BE67+BE82+BE96+BE85</f>
        <v>2600000</v>
      </c>
      <c r="BF164" s="272" t="e">
        <f>BF15+BF16+BF42+BF44+BF67+#REF!+BF96+BF85</f>
        <v>#REF!</v>
      </c>
      <c r="BG164" s="272">
        <f>BG15+BG16+BG42+BG44+BG67+BG82+BG96+BG85</f>
        <v>1100000</v>
      </c>
      <c r="BH164" s="272" t="e">
        <f>BH15+BH16+BH42+BH44+BH67+#REF!+BH96+BH85</f>
        <v>#REF!</v>
      </c>
      <c r="BI164" s="272">
        <f>BI15+BI16+BI42+BI44+BI67+BI82+BI96+BI85</f>
        <v>0</v>
      </c>
      <c r="BJ164" s="272"/>
      <c r="BK164" s="272"/>
      <c r="BL164" s="272" t="e">
        <f>BL15+BL16+#REF!+BL44+BL67+BL82+BL96+BL85</f>
        <v>#REF!</v>
      </c>
      <c r="BM164" s="272" t="e">
        <f>BM15+BM16+BM42+#REF!+BM67+BM82+BM96+BM85</f>
        <v>#REF!</v>
      </c>
      <c r="BN164" s="272">
        <f>BN15+BN16+BN42+BN44+BN67+BN82+BN96+BN85</f>
        <v>0</v>
      </c>
      <c r="BO164" s="272">
        <f>BO15+BO16+BO42+BO44+BO67+BO82+BO96+BO85</f>
        <v>1500000</v>
      </c>
      <c r="BP164" s="272">
        <f>BP15+BP16+BP42+BP44+BP67+BP82+BP96+BP85</f>
        <v>0</v>
      </c>
      <c r="BQ164" s="272">
        <f>BQ15+BQ16+BQ42+BQ44+BQ67+BQ82+BQ96+BQ85</f>
        <v>0</v>
      </c>
      <c r="BR164" s="272" t="e">
        <f>BR15+BR16+#REF!+BR44+BR67+BR82+BR96+BR85</f>
        <v>#REF!</v>
      </c>
      <c r="BS164" s="273"/>
      <c r="BT164" s="272"/>
      <c r="BU164" s="272">
        <v>327</v>
      </c>
    </row>
    <row r="165" spans="1:73" ht="15" x14ac:dyDescent="0.3">
      <c r="A165" s="273" t="s">
        <v>171</v>
      </c>
      <c r="B165" s="273"/>
      <c r="C165" s="273"/>
      <c r="D165" s="273"/>
      <c r="E165" s="273"/>
      <c r="F165" s="273" t="s">
        <v>171</v>
      </c>
      <c r="G165" s="272" t="e">
        <f>SUM(G11:G12,G14:G14,G22,G25:G32,G39:G41,#REF!,G45:G57,G60:G66,G68:G77,G80:G81,G89,G92:G92,G95,G99+G5)</f>
        <v>#REF!</v>
      </c>
      <c r="H165" s="272"/>
      <c r="I165" s="272"/>
      <c r="J165" s="272"/>
      <c r="K165" s="272"/>
      <c r="L165" s="272"/>
      <c r="M165" s="272"/>
      <c r="N165" s="272"/>
      <c r="O165" s="272"/>
      <c r="P165" s="272" t="e">
        <f>SUM(P11:P12,P14:P14,P22,P25:P32,P39:P41,#REF!,P45:P57,P60:P66,P68:P77,P80:P81,P89,P92:P92,P95,P99+P5)</f>
        <v>#REF!</v>
      </c>
      <c r="Q165" s="272"/>
      <c r="R165" s="272"/>
      <c r="S165" s="272" t="e">
        <f>SUM(S11:S12,S14:S14,S22,S25:S32,S39:S41,#REF!,S45:S57,S60:S66,S68:S77,S80:S81,S89,S92:S92,S95,S99+S5)</f>
        <v>#REF!</v>
      </c>
      <c r="T165" s="272" t="e">
        <f>SUM(T12:T12,T14:T14,T22,T25:T32,T40:T41,#REF!,T45:T57,T60:T66,T68:T77,T80:T81,#REF!,T92:T92,T95,T99+#REF!)</f>
        <v>#REF!</v>
      </c>
      <c r="U165" s="272"/>
      <c r="V165" s="272" t="e">
        <f>SUM(V11:V12,V14:V14,V22,V25:V32,V39:V41,#REF!,V45:V57,V62:V66,V68:V77,V80:V81,V89,V92:V92,V95,V99+V5)</f>
        <v>#REF!</v>
      </c>
      <c r="W165" s="272" t="e">
        <f>SUM(W11:W12,W14:W14,W22,W25:W32,W39:W41,#REF!,W45:W57,W60:W66,W68:W77,W80:W81,W89,W92:W92,W95,W99+W5)</f>
        <v>#REF!</v>
      </c>
      <c r="X165" s="272"/>
      <c r="Y165" s="272" t="e">
        <f>SUM(Y11:Y12,Y14:Y14,Y22,Y25:Y32,Y39:Y41,#REF!,Y45:Y57,Y60:Y66,Y68:Y77,Y80:Y81,Y89,Y92:Y92,Y95,Y99+Y5)</f>
        <v>#REF!</v>
      </c>
      <c r="Z165" s="272"/>
      <c r="AA165" s="272"/>
      <c r="AB165" s="272" t="e">
        <f>SUM(AB11:AB12,AB14:AB14,AB22,AB25:AB32,AB39:AB41,#REF!,AB45:AB57,AB60:AB66,AB68:AB77,AB80:AB81,AB89,AB92:AB92,AB95,AB99+AB5)</f>
        <v>#REF!</v>
      </c>
      <c r="AC165" s="272" t="e">
        <f>SUM(AC11:AC12,AC14:AC14,AC22,AC25:AC32,AC39:AC41,#REF!,AC45:AC57,AC60:AC66,AC68:AC77,AC80:AC81,AC89,AC92:AC92,AC95,AC99+AC5)</f>
        <v>#REF!</v>
      </c>
      <c r="AD165" s="272" t="e">
        <f>SUM(AD11:AD12,AD14:AD14,AD22,AD25:AD32,AD39:AD41,#REF!,AD45:AD57,AD60:AD66,AD68:AD77,AD80:AD81,#REF!,AD92:AD92,AD95,AD99+AD5)</f>
        <v>#REF!</v>
      </c>
      <c r="AE165" s="272" t="e">
        <f>SUM(AE11:AE12,AE14:AE14,AE22,AE25:AE32,AE39:AE41,#REF!,AE45:AE57,AE60:AE66,AE68:AE77,AE80:AE81,#REF!,AE92:AE92,AE95,AE99+AE5)</f>
        <v>#REF!</v>
      </c>
      <c r="AF165" s="272" t="e">
        <f>SUM(AF11:AF12,AF14:AF14,AF22,AF25:AF32,AF39:AF41,#REF!,AF45:AF57,AF60:AF66,AF68:AF77,AF80:AF81,#REF!,AF92:AF92,AF95,AF99+AF5)</f>
        <v>#REF!</v>
      </c>
      <c r="AG165" s="272" t="e">
        <f>SUM(AG11:AG12,AG14:AG14,AG22,AG25:AG32,AG39:AG41,#REF!,AG45:AG57,AG60:AG66,AG68:AG77,AG80:AG81,#REF!,AG92:AG92,AG95,AG99+AG5)</f>
        <v>#REF!</v>
      </c>
      <c r="AH165" s="272" t="e">
        <f>SUM(AH11:AH12,AH14:AH14,AH22,AH25:AH32,AH39:AH41,#REF!,AH45:AH57,AH60:AH66,AH68:AH77,AH80:AH81,#REF!,AH92:AH92,AH95,AH99+AH5)</f>
        <v>#REF!</v>
      </c>
      <c r="AI165" s="272" t="e">
        <f>SUM(AI11:AI12,AI14:AI14,AI22,AI25:AI32,AI39:AI41,#REF!,AI45:AI57,AI60:AI66,AI68:AI77,AI80:AI81,#REF!,AI92:AI92,AI95,AI99+AI5)</f>
        <v>#REF!</v>
      </c>
      <c r="AJ165" s="272" t="e">
        <f>SUM(AJ11:AJ12,AJ14:AJ14,AJ22,AJ25:AJ32,AJ39:AJ41,#REF!,AJ45:AJ57,AJ60:AJ66,AJ68:AJ77,AJ80:AJ81,#REF!,AJ92:AJ92,AJ95,AJ99+AJ5)</f>
        <v>#REF!</v>
      </c>
      <c r="AK165" s="272" t="e">
        <f>SUM(AK11:AK12,AK14:AK14,AK22,AK25:AK32,AK39:AK41,#REF!,AK45:AK57,AK60:AK66,AK68:AK77,AK80:AK81,AK89,AK92:AK92,AK95,AK99+AK5)</f>
        <v>#REF!</v>
      </c>
      <c r="AL165" s="272"/>
      <c r="AM165" s="272" t="e">
        <f>SUM(AM11:AM12,AM14:AM14,AM22,AM25:AM32,AM39:AM41,#REF!,AM45:AM57,AM60:AM66,AM68:AM77,AM80:AM81,AM89,AM92:AM92,AM95,AM99+AM5)</f>
        <v>#REF!</v>
      </c>
      <c r="AN165" s="272" t="e">
        <f>SUM(AN11:AN12,AN14:AN14,AN22,AN25:AN32,AN39:AN41,#REF!,AN45:AN57,AN60:AN66,AN68:AN77,AN80:AN81,AN89,AN92:AN92,AN95,AN99+AN5)</f>
        <v>#REF!</v>
      </c>
      <c r="AO165" s="272" t="e">
        <f>SUM(AO11:AO12,AO14:AO14,AO22,AO25:AO32,AO39:AO41,#REF!,AO45:AO57,AO60:AO66,AO68:AO77,AO80:AO81,AO89,AO92:AO92,AO95,AO99+AO5)</f>
        <v>#REF!</v>
      </c>
      <c r="AP165" s="272" t="e">
        <f>SUM(AP11:AP12,AP14:AP14,AP22,AP25:AP32,AP39:AP41,#REF!,AP45:AP57,AP60:AP66,AP68:AP77,AP80:AP81,AP89,AP92:AP92,AP95,AP99+AP5)</f>
        <v>#REF!</v>
      </c>
      <c r="AQ165" s="272" t="e">
        <f>SUM(AQ11:AQ12,AQ14:AQ14,AQ22,AQ25:AQ32,AQ39:AQ41,#REF!,AQ45:AQ57,AQ60:AQ66,AQ68:AQ77,AQ80:AQ81,AQ89,AQ92:AQ92,AQ95,AQ99+AQ5)</f>
        <v>#REF!</v>
      </c>
      <c r="AR165" s="272" t="e">
        <f>SUM(AR11:AR12,AR14:AR14,AR22,AR25:AR32,AR39:AR41,#REF!,AR45:AR57,AR60:AR66,AR68:AR77,AR80:AR81,AR89,AR92:AR92,AR95,AR99+AR5)</f>
        <v>#REF!</v>
      </c>
      <c r="AS165" s="272" t="e">
        <f>SUM(AS11:AS12,AS14:AS14,#REF!,AS25:AS32,AS39:AS41,#REF!,AS45:AS57,AS60:AS66,AS68:AS77,AS80:AS81,AS89,AS92:AS92,AS95,AS99+AS5)</f>
        <v>#REF!</v>
      </c>
      <c r="AT165" s="272" t="e">
        <v>#VALUE!</v>
      </c>
      <c r="AU165" s="272"/>
      <c r="AV165" s="272" t="e">
        <f>SUM(AV11:AV12,AV14:AV14,AV22,AV25:AV32,AV39:AV41,#REF!,AV45:AV57,AV60:AV66,AV68:AV77,AV80:AV81,AV96,AV92:AV92,AV95,AV99+AV5)</f>
        <v>#REF!</v>
      </c>
      <c r="AW165" s="272" t="e">
        <f>SUM(AW11:AW12,AW14:AW14,AW22,AW25:AW32,AW39:AW41,#REF!,AW45:AW57,AW60:AW66,AW68:AW77,AW80:AW81,AW89,AW92:AW92,AW95,AW99+AW5)</f>
        <v>#REF!</v>
      </c>
      <c r="AX165" s="272"/>
      <c r="AY165" s="272"/>
      <c r="AZ165" s="272">
        <v>6060000</v>
      </c>
      <c r="BA165" s="272"/>
      <c r="BB165" s="272" t="e">
        <f>SUM(BB11:BB12,BB14:BB14,BB22,BB25:BB32,BB39:BB41,#REF!,BB45:BB57,BB60:BB66,BB68:BB77,BB80:BB81,BB89,BB92:BB92,BB95,BB99+BB5)</f>
        <v>#REF!</v>
      </c>
      <c r="BC165" s="272" t="e">
        <f>SUM(BC11:BC12,BC14:BC14,BC22,BC25:BC32,BC39:BC41,#REF!,BC45:BC57,BC60:BC66,BC68:BC77,BC80:BC81,BC89,BC92:BC92,BC95,BC99+BC5)</f>
        <v>#REF!</v>
      </c>
      <c r="BD165" s="272" t="e">
        <f>SUM(BD11:BD12,BD14:BD14,BD22,BD25:BD32,BD39:BD41,#REF!,BD45:BD57,BD60:BD66,BD68:BD77,BD80:BD81,BD89,BD92:BD92,BD95,BD99+BD5)</f>
        <v>#REF!</v>
      </c>
      <c r="BE165" s="272" t="e">
        <f>SUM(BE11:BE12,BE14:BE14,BE22,BE25:BE32,BE39:BE41,#REF!,BE45:BE57,BE60:BE66,BE68:BE77,BE80:BE81,BE89,BE92:BE92,BE95,BE99+BE5)</f>
        <v>#REF!</v>
      </c>
      <c r="BF165" s="272" t="e">
        <f>SUM(BF11:BF12,BF14:BF14,BF22,BF25:BF32,BF39:BF41,#REF!,BF45:BF57,BF60:BF66,BF68:BF77,BF80:BF81,BF89,BF92:BF92,BF95,BF99+BF5)</f>
        <v>#REF!</v>
      </c>
      <c r="BG165" s="272" t="e">
        <f>SUM(BG11:BG12,BG14:BG14,BG22,BG25:BG32,BG39:BG41,#REF!,BG45:BG57,BG60:BG66,BG68:BG77,BG80:BG81,BG89,BG92:BG92,BG95,BG99+BG5)</f>
        <v>#REF!</v>
      </c>
      <c r="BH165" s="272" t="e">
        <f>SUM(BH11:BH12,BH14:BH14,BH22,BH25:BH32,BH39:BH41,#REF!,BH45:BH57,BH60:BH66,BH68:BH77,BH80:BH82,BH89,BH92:BH92,BH95,BH99+BH5)</f>
        <v>#REF!</v>
      </c>
      <c r="BI165" s="272" t="e">
        <f>SUM(BI10:BI12,BI14:BI14,BI22,BI25:BI32,BI39:BI41,#REF!,BI45:BI57,BI60:BI66,BI68:BI77,BI80:BI81,BI89,BI92:BI92,BI95,BI99+BI5)</f>
        <v>#REF!</v>
      </c>
      <c r="BJ165" s="272"/>
      <c r="BK165" s="272"/>
      <c r="BL165" s="272" t="e">
        <f>SUM(BL11:BL12,BL14:BL14,BL22,BL25:BL32,BL39:BL41,#REF!,BL45:BL57,BL60:BL66,BL68:BL77,BL80:BL81,BL89,BL92:BL92,BL95,BL99+BL5)</f>
        <v>#REF!</v>
      </c>
      <c r="BM165" s="272" t="e">
        <f>SUM(BM11:BM12,BM14:BM14,BM22,BM25:BM32,BM39:BM41,#REF!,BM44:BM57,BM60:BM66,BM68:BM77,BM80:BM81,BM89,BM92:BM92,BM95,BM99+BM5)</f>
        <v>#REF!</v>
      </c>
      <c r="BN165" s="272" t="e">
        <f>SUM(BN11:BN12,BN14:BN14,BN22,BN25:BN32,BN39:BN41,#REF!,BN45:BN57,BN60:BN66,BN68:BN77,BN80:BN81,BN89,BN92:BN92,BN95,BN99+BN5)</f>
        <v>#REF!</v>
      </c>
      <c r="BO165" s="272" t="e">
        <f>SUM(BO11:BO12,BO14:BO14,BO22,BO25:BO32,BO39:BO41,#REF!,BO45:BO57,BO60:BO66,BO68:BO77,BO80:BO81,BO89,BO92:BO92,BO95,BO99+BO5)</f>
        <v>#REF!</v>
      </c>
      <c r="BP165" s="272" t="e">
        <f>SUM(BP11:BP12,BP14:BP14,BP22,BP25:BP32,BP39:BP41,#REF!,BP45:BP57,BP60:BP66,BP68:BP77,BP80:BP81,BP89,BP92:BP92,BP95,BP99+BP5)</f>
        <v>#REF!</v>
      </c>
      <c r="BQ165" s="272" t="e">
        <f>SUM(BQ11:BQ12,BQ14:BQ14,BQ22,BQ25:BQ32,BQ39:BQ41,#REF!,BQ45:BQ57,BQ60:BQ66,BQ68:BQ77,BQ80:BQ81,BQ89,BQ92:BQ92,BQ95,BQ99+BQ5)</f>
        <v>#REF!</v>
      </c>
      <c r="BR165" s="272" t="e">
        <f>SUM(BR12:BR13,BR14:BR14,BR22,BR25:BR32,BR39:BR41,#REF!,BR45:BR57,BR60:BR66,BR68:BR75,BR80:BR81,BR89,BR92:BR92,BR95,BR99+BR5)</f>
        <v>#REF!</v>
      </c>
      <c r="BS165" s="273"/>
      <c r="BT165" s="272"/>
      <c r="BU165" s="272">
        <v>440</v>
      </c>
    </row>
    <row r="166" spans="1:73" ht="15" x14ac:dyDescent="0.3">
      <c r="A166" s="273"/>
      <c r="B166" s="273"/>
      <c r="C166" s="273"/>
      <c r="D166" s="273"/>
      <c r="E166" s="273"/>
      <c r="F166" s="273"/>
      <c r="G166" s="280" t="e">
        <f t="shared" ref="G166:AW166" si="197">SUM(G163:G165)</f>
        <v>#REF!</v>
      </c>
      <c r="H166" s="280"/>
      <c r="I166" s="280"/>
      <c r="J166" s="280"/>
      <c r="K166" s="280"/>
      <c r="L166" s="280"/>
      <c r="M166" s="280"/>
      <c r="N166" s="280"/>
      <c r="O166" s="280"/>
      <c r="P166" s="280" t="e">
        <f t="shared" ref="P166:T166" si="198">SUM(P163:P165)</f>
        <v>#REF!</v>
      </c>
      <c r="Q166" s="280"/>
      <c r="R166" s="280"/>
      <c r="S166" s="280" t="e">
        <f t="shared" si="198"/>
        <v>#REF!</v>
      </c>
      <c r="T166" s="280" t="e">
        <f t="shared" si="198"/>
        <v>#REF!</v>
      </c>
      <c r="U166" s="280"/>
      <c r="V166" s="280" t="e">
        <f t="shared" si="197"/>
        <v>#REF!</v>
      </c>
      <c r="W166" s="280" t="e">
        <f t="shared" si="197"/>
        <v>#REF!</v>
      </c>
      <c r="X166" s="280"/>
      <c r="Y166" s="280" t="e">
        <f t="shared" si="197"/>
        <v>#REF!</v>
      </c>
      <c r="Z166" s="280"/>
      <c r="AA166" s="280"/>
      <c r="AB166" s="280" t="e">
        <f t="shared" si="197"/>
        <v>#REF!</v>
      </c>
      <c r="AC166" s="280" t="e">
        <f t="shared" si="197"/>
        <v>#REF!</v>
      </c>
      <c r="AD166" s="280" t="e">
        <f>SUM(AD163:AD165)</f>
        <v>#REF!</v>
      </c>
      <c r="AE166" s="280" t="e">
        <f>SUM(AE163:AE165)</f>
        <v>#REF!</v>
      </c>
      <c r="AF166" s="280" t="e">
        <f t="shared" si="197"/>
        <v>#REF!</v>
      </c>
      <c r="AG166" s="280" t="e">
        <f t="shared" si="197"/>
        <v>#REF!</v>
      </c>
      <c r="AH166" s="280" t="e">
        <f t="shared" si="197"/>
        <v>#REF!</v>
      </c>
      <c r="AI166" s="280" t="e">
        <f t="shared" si="197"/>
        <v>#REF!</v>
      </c>
      <c r="AJ166" s="280" t="e">
        <f t="shared" si="197"/>
        <v>#REF!</v>
      </c>
      <c r="AK166" s="280" t="e">
        <f t="shared" ref="AK166:AM166" si="199">SUM(AK163:AK165)</f>
        <v>#REF!</v>
      </c>
      <c r="AL166" s="280"/>
      <c r="AM166" s="280" t="e">
        <f t="shared" si="199"/>
        <v>#REF!</v>
      </c>
      <c r="AN166" s="280" t="e">
        <f t="shared" si="197"/>
        <v>#REF!</v>
      </c>
      <c r="AO166" s="280" t="e">
        <f t="shared" ref="AO166" si="200">SUM(AO163:AO165)</f>
        <v>#REF!</v>
      </c>
      <c r="AP166" s="280" t="e">
        <f t="shared" si="197"/>
        <v>#REF!</v>
      </c>
      <c r="AQ166" s="280" t="e">
        <f t="shared" si="197"/>
        <v>#REF!</v>
      </c>
      <c r="AR166" s="280" t="e">
        <f t="shared" si="197"/>
        <v>#REF!</v>
      </c>
      <c r="AS166" s="280" t="e">
        <f t="shared" si="197"/>
        <v>#REF!</v>
      </c>
      <c r="AT166" s="169" t="e">
        <v>#VALUE!</v>
      </c>
      <c r="AU166" s="169"/>
      <c r="AV166" s="280" t="e">
        <f t="shared" si="197"/>
        <v>#REF!</v>
      </c>
      <c r="AW166" s="280" t="e">
        <f t="shared" si="197"/>
        <v>#REF!</v>
      </c>
      <c r="AX166" s="280"/>
      <c r="AY166" s="280"/>
      <c r="AZ166" s="280" t="e">
        <v>#REF!</v>
      </c>
      <c r="BA166" s="280"/>
      <c r="BB166" s="280" t="e">
        <f>SUM(BB163:BB165)</f>
        <v>#REF!</v>
      </c>
      <c r="BC166" s="280" t="e">
        <f>SUM(BC163:BC165)</f>
        <v>#REF!</v>
      </c>
      <c r="BD166" s="280" t="e">
        <f>SUM(BD163:BD165)</f>
        <v>#REF!</v>
      </c>
      <c r="BE166" s="280" t="e">
        <f>SUM(BE163:BE165)</f>
        <v>#REF!</v>
      </c>
      <c r="BF166" s="280" t="e">
        <f t="shared" ref="BF166" si="201">SUM(BF163:BF165)</f>
        <v>#REF!</v>
      </c>
      <c r="BG166" s="280" t="e">
        <f t="shared" ref="BG166:BO166" si="202">SUM(BG163:BG165)</f>
        <v>#REF!</v>
      </c>
      <c r="BH166" s="280" t="e">
        <f t="shared" si="202"/>
        <v>#REF!</v>
      </c>
      <c r="BI166" s="280" t="e">
        <f t="shared" si="202"/>
        <v>#REF!</v>
      </c>
      <c r="BJ166" s="280"/>
      <c r="BK166" s="280"/>
      <c r="BL166" s="280" t="e">
        <f t="shared" si="202"/>
        <v>#REF!</v>
      </c>
      <c r="BM166" s="280" t="e">
        <f t="shared" si="202"/>
        <v>#REF!</v>
      </c>
      <c r="BN166" s="280" t="e">
        <f t="shared" si="202"/>
        <v>#REF!</v>
      </c>
      <c r="BO166" s="280" t="e">
        <f t="shared" si="202"/>
        <v>#REF!</v>
      </c>
      <c r="BP166" s="280" t="e">
        <f>SUM(BP163:BP165)</f>
        <v>#REF!</v>
      </c>
      <c r="BQ166" s="280" t="e">
        <f>SUM(BQ163:BQ165)</f>
        <v>#REF!</v>
      </c>
      <c r="BR166" s="280" t="e">
        <f>SUM(BR163:BR165)</f>
        <v>#REF!</v>
      </c>
      <c r="BS166" s="273"/>
      <c r="BT166" s="272"/>
      <c r="BU166" s="272">
        <f>BU165-BU164</f>
        <v>113</v>
      </c>
    </row>
    <row r="167" spans="1:73" ht="15" x14ac:dyDescent="0.3">
      <c r="A167" s="273"/>
      <c r="B167" s="273"/>
      <c r="C167" s="273"/>
      <c r="D167" s="273"/>
      <c r="E167" s="273"/>
      <c r="F167" s="273"/>
      <c r="G167" s="272"/>
      <c r="H167" s="272"/>
      <c r="I167" s="272"/>
      <c r="J167" s="272"/>
      <c r="K167" s="272"/>
      <c r="L167" s="272"/>
      <c r="M167" s="272"/>
      <c r="N167" s="272"/>
      <c r="O167" s="272"/>
      <c r="P167" s="272"/>
      <c r="Q167" s="272"/>
      <c r="R167" s="272"/>
      <c r="S167" s="272"/>
      <c r="T167" s="272"/>
      <c r="U167" s="272"/>
      <c r="V167" s="272"/>
      <c r="W167" s="272"/>
      <c r="X167" s="272"/>
      <c r="Y167" s="272"/>
      <c r="Z167" s="272"/>
      <c r="AA167" s="272"/>
      <c r="AB167" s="272"/>
      <c r="AC167" s="272"/>
      <c r="AD167" s="272"/>
      <c r="AE167" s="272"/>
      <c r="AF167" s="272"/>
      <c r="AG167" s="272"/>
      <c r="AH167" s="272"/>
      <c r="AI167" s="272"/>
      <c r="AJ167" s="272"/>
      <c r="AK167" s="272"/>
      <c r="AL167" s="272"/>
      <c r="AM167" s="272"/>
      <c r="AN167" s="272"/>
      <c r="AO167" s="272"/>
      <c r="AP167" s="272"/>
      <c r="AQ167" s="272"/>
      <c r="AR167" s="272"/>
      <c r="AS167" s="272"/>
      <c r="AT167" s="272"/>
      <c r="AU167" s="272"/>
      <c r="AV167" s="272"/>
      <c r="AW167" s="272"/>
      <c r="AX167" s="272"/>
      <c r="AY167" s="272"/>
      <c r="AZ167" s="272"/>
      <c r="BA167" s="272"/>
      <c r="BB167" s="272"/>
      <c r="BC167" s="272"/>
      <c r="BD167" s="272"/>
      <c r="BE167" s="272"/>
      <c r="BF167" s="272"/>
      <c r="BG167" s="272"/>
      <c r="BH167" s="272"/>
      <c r="BI167" s="272"/>
      <c r="BJ167" s="272"/>
      <c r="BK167" s="272"/>
      <c r="BL167" s="272"/>
      <c r="BM167" s="272"/>
      <c r="BN167" s="272"/>
      <c r="BO167" s="272"/>
      <c r="BP167" s="272"/>
      <c r="BQ167" s="272"/>
      <c r="BR167" s="272"/>
      <c r="BS167" s="272">
        <f>BS166-BS101</f>
        <v>-338198000</v>
      </c>
      <c r="BT167" s="272"/>
      <c r="BU167" s="272"/>
    </row>
    <row r="168" spans="1:73" ht="15" x14ac:dyDescent="0.3">
      <c r="A168" s="273" t="s">
        <v>169</v>
      </c>
      <c r="B168" s="273"/>
      <c r="C168" s="273"/>
      <c r="D168" s="273"/>
      <c r="E168" s="273"/>
      <c r="F168" s="273" t="s">
        <v>169</v>
      </c>
      <c r="G168" s="277" t="e">
        <f t="shared" ref="G168:AW170" si="203">G163/G$166</f>
        <v>#REF!</v>
      </c>
      <c r="H168" s="277"/>
      <c r="I168" s="277"/>
      <c r="J168" s="277"/>
      <c r="K168" s="277"/>
      <c r="L168" s="277"/>
      <c r="M168" s="277"/>
      <c r="N168" s="277"/>
      <c r="O168" s="277"/>
      <c r="P168" s="277" t="e">
        <f t="shared" ref="P168:T170" si="204">P163/P$166</f>
        <v>#REF!</v>
      </c>
      <c r="Q168" s="277"/>
      <c r="R168" s="277"/>
      <c r="S168" s="277" t="e">
        <f t="shared" si="204"/>
        <v>#REF!</v>
      </c>
      <c r="T168" s="277" t="e">
        <f t="shared" si="204"/>
        <v>#REF!</v>
      </c>
      <c r="U168" s="277"/>
      <c r="V168" s="277" t="e">
        <f t="shared" si="203"/>
        <v>#REF!</v>
      </c>
      <c r="W168" s="277" t="e">
        <f t="shared" si="203"/>
        <v>#REF!</v>
      </c>
      <c r="X168" s="277"/>
      <c r="Y168" s="277" t="e">
        <f t="shared" si="203"/>
        <v>#REF!</v>
      </c>
      <c r="Z168" s="277"/>
      <c r="AA168" s="277"/>
      <c r="AB168" s="277" t="e">
        <f t="shared" si="203"/>
        <v>#REF!</v>
      </c>
      <c r="AC168" s="277" t="e">
        <f t="shared" si="203"/>
        <v>#REF!</v>
      </c>
      <c r="AD168" s="277" t="e">
        <f t="shared" ref="AD168:AE170" si="205">AD163/AD$166</f>
        <v>#REF!</v>
      </c>
      <c r="AE168" s="277" t="e">
        <f t="shared" si="205"/>
        <v>#REF!</v>
      </c>
      <c r="AF168" s="277" t="e">
        <f t="shared" si="203"/>
        <v>#REF!</v>
      </c>
      <c r="AG168" s="277" t="e">
        <f t="shared" si="203"/>
        <v>#REF!</v>
      </c>
      <c r="AH168" s="277" t="e">
        <f t="shared" si="203"/>
        <v>#REF!</v>
      </c>
      <c r="AI168" s="277" t="e">
        <f t="shared" si="203"/>
        <v>#REF!</v>
      </c>
      <c r="AJ168" s="277" t="e">
        <f t="shared" si="203"/>
        <v>#REF!</v>
      </c>
      <c r="AK168" s="282" t="e">
        <f t="shared" ref="AK168:AM168" si="206">AK163/AK$166</f>
        <v>#REF!</v>
      </c>
      <c r="AL168" s="282"/>
      <c r="AM168" s="282" t="e">
        <f t="shared" si="206"/>
        <v>#REF!</v>
      </c>
      <c r="AN168" s="282" t="e">
        <f t="shared" si="203"/>
        <v>#REF!</v>
      </c>
      <c r="AO168" s="282" t="e">
        <f t="shared" ref="AO168" si="207">AO163/AO$166</f>
        <v>#REF!</v>
      </c>
      <c r="AP168" s="282" t="e">
        <f t="shared" si="203"/>
        <v>#REF!</v>
      </c>
      <c r="AQ168" s="277" t="e">
        <f t="shared" si="203"/>
        <v>#REF!</v>
      </c>
      <c r="AR168" s="277" t="e">
        <f t="shared" si="203"/>
        <v>#REF!</v>
      </c>
      <c r="AS168" s="277" t="e">
        <f t="shared" si="203"/>
        <v>#REF!</v>
      </c>
      <c r="AT168" s="277" t="e">
        <v>#VALUE!</v>
      </c>
      <c r="AU168" s="277"/>
      <c r="AV168" s="277" t="e">
        <f t="shared" si="203"/>
        <v>#REF!</v>
      </c>
      <c r="AW168" s="277" t="e">
        <f t="shared" si="203"/>
        <v>#REF!</v>
      </c>
      <c r="AX168" s="277"/>
      <c r="AY168" s="277"/>
      <c r="AZ168" s="277" t="e">
        <v>#REF!</v>
      </c>
      <c r="BA168" s="277"/>
      <c r="BB168" s="277" t="e">
        <f t="shared" ref="BB168:BC170" si="208">BB163/BB$166</f>
        <v>#REF!</v>
      </c>
      <c r="BC168" s="277" t="e">
        <f t="shared" si="208"/>
        <v>#REF!</v>
      </c>
      <c r="BD168" s="277" t="e">
        <f t="shared" ref="BD168:BE170" si="209">BD163/BD$166</f>
        <v>#REF!</v>
      </c>
      <c r="BE168" s="277" t="e">
        <f t="shared" si="209"/>
        <v>#REF!</v>
      </c>
      <c r="BF168" s="277" t="e">
        <f t="shared" ref="BF168:BF170" si="210">BF163/BF$166</f>
        <v>#REF!</v>
      </c>
      <c r="BG168" s="277" t="e">
        <f t="shared" ref="BG168:BO168" si="211">BG163/BG$166</f>
        <v>#REF!</v>
      </c>
      <c r="BH168" s="277" t="e">
        <f t="shared" si="211"/>
        <v>#REF!</v>
      </c>
      <c r="BI168" s="277" t="e">
        <f t="shared" si="211"/>
        <v>#REF!</v>
      </c>
      <c r="BJ168" s="277"/>
      <c r="BK168" s="277"/>
      <c r="BL168" s="277" t="e">
        <f t="shared" si="211"/>
        <v>#REF!</v>
      </c>
      <c r="BM168" s="277" t="e">
        <f t="shared" si="211"/>
        <v>#REF!</v>
      </c>
      <c r="BN168" s="277" t="e">
        <f t="shared" si="211"/>
        <v>#REF!</v>
      </c>
      <c r="BO168" s="277" t="e">
        <f t="shared" si="211"/>
        <v>#REF!</v>
      </c>
      <c r="BP168" s="277" t="e">
        <f t="shared" ref="BP168:BR170" si="212">BP163/BP$166</f>
        <v>#REF!</v>
      </c>
      <c r="BQ168" s="277" t="e">
        <f t="shared" si="212"/>
        <v>#REF!</v>
      </c>
      <c r="BR168" s="277" t="e">
        <f t="shared" si="212"/>
        <v>#REF!</v>
      </c>
      <c r="BS168" s="273"/>
      <c r="BT168" s="272"/>
      <c r="BU168" s="272"/>
    </row>
    <row r="169" spans="1:73" ht="15" x14ac:dyDescent="0.3">
      <c r="A169" s="273" t="s">
        <v>170</v>
      </c>
      <c r="B169" s="273"/>
      <c r="C169" s="273"/>
      <c r="D169" s="273"/>
      <c r="E169" s="273"/>
      <c r="F169" s="273" t="s">
        <v>170</v>
      </c>
      <c r="G169" s="277" t="e">
        <f t="shared" ref="G169:AW169" si="213">G164/G$166</f>
        <v>#REF!</v>
      </c>
      <c r="H169" s="277"/>
      <c r="I169" s="277"/>
      <c r="J169" s="277"/>
      <c r="K169" s="277"/>
      <c r="L169" s="277"/>
      <c r="M169" s="277"/>
      <c r="N169" s="277"/>
      <c r="O169" s="277"/>
      <c r="P169" s="277" t="e">
        <f t="shared" si="204"/>
        <v>#REF!</v>
      </c>
      <c r="Q169" s="277"/>
      <c r="R169" s="277"/>
      <c r="S169" s="277" t="e">
        <f t="shared" si="204"/>
        <v>#REF!</v>
      </c>
      <c r="T169" s="277" t="e">
        <f t="shared" si="204"/>
        <v>#REF!</v>
      </c>
      <c r="U169" s="277"/>
      <c r="V169" s="277" t="e">
        <f t="shared" si="213"/>
        <v>#REF!</v>
      </c>
      <c r="W169" s="277" t="e">
        <f t="shared" si="213"/>
        <v>#REF!</v>
      </c>
      <c r="X169" s="277"/>
      <c r="Y169" s="277" t="e">
        <f t="shared" si="213"/>
        <v>#REF!</v>
      </c>
      <c r="Z169" s="277"/>
      <c r="AA169" s="277"/>
      <c r="AB169" s="277" t="e">
        <f t="shared" si="213"/>
        <v>#REF!</v>
      </c>
      <c r="AC169" s="277" t="e">
        <f t="shared" si="213"/>
        <v>#REF!</v>
      </c>
      <c r="AD169" s="277" t="e">
        <f t="shared" si="205"/>
        <v>#REF!</v>
      </c>
      <c r="AE169" s="277" t="e">
        <f t="shared" si="205"/>
        <v>#REF!</v>
      </c>
      <c r="AF169" s="277" t="e">
        <f t="shared" si="203"/>
        <v>#REF!</v>
      </c>
      <c r="AG169" s="277" t="e">
        <f t="shared" si="203"/>
        <v>#REF!</v>
      </c>
      <c r="AH169" s="277" t="e">
        <f t="shared" si="203"/>
        <v>#REF!</v>
      </c>
      <c r="AI169" s="277" t="e">
        <f t="shared" si="203"/>
        <v>#REF!</v>
      </c>
      <c r="AJ169" s="277" t="e">
        <f t="shared" si="203"/>
        <v>#REF!</v>
      </c>
      <c r="AK169" s="282" t="e">
        <f t="shared" ref="AK169:AM169" si="214">AK164/AK$166</f>
        <v>#REF!</v>
      </c>
      <c r="AL169" s="282"/>
      <c r="AM169" s="282" t="e">
        <f t="shared" si="214"/>
        <v>#REF!</v>
      </c>
      <c r="AN169" s="282" t="e">
        <f t="shared" si="203"/>
        <v>#REF!</v>
      </c>
      <c r="AO169" s="282" t="e">
        <f t="shared" ref="AO169" si="215">AO164/AO$166</f>
        <v>#REF!</v>
      </c>
      <c r="AP169" s="282" t="e">
        <f t="shared" si="203"/>
        <v>#REF!</v>
      </c>
      <c r="AQ169" s="277" t="e">
        <f t="shared" si="203"/>
        <v>#REF!</v>
      </c>
      <c r="AR169" s="277" t="e">
        <f t="shared" si="213"/>
        <v>#REF!</v>
      </c>
      <c r="AS169" s="277" t="e">
        <f t="shared" si="213"/>
        <v>#REF!</v>
      </c>
      <c r="AT169" s="277" t="e">
        <v>#VALUE!</v>
      </c>
      <c r="AU169" s="277"/>
      <c r="AV169" s="277" t="e">
        <f t="shared" si="213"/>
        <v>#REF!</v>
      </c>
      <c r="AW169" s="277" t="e">
        <f t="shared" si="213"/>
        <v>#REF!</v>
      </c>
      <c r="AX169" s="277"/>
      <c r="AY169" s="277"/>
      <c r="AZ169" s="277" t="e">
        <v>#REF!</v>
      </c>
      <c r="BA169" s="277"/>
      <c r="BB169" s="277" t="e">
        <f t="shared" si="208"/>
        <v>#REF!</v>
      </c>
      <c r="BC169" s="277" t="e">
        <f t="shared" si="208"/>
        <v>#REF!</v>
      </c>
      <c r="BD169" s="277" t="e">
        <f t="shared" si="209"/>
        <v>#REF!</v>
      </c>
      <c r="BE169" s="277" t="e">
        <f t="shared" si="209"/>
        <v>#REF!</v>
      </c>
      <c r="BF169" s="277" t="e">
        <f t="shared" si="210"/>
        <v>#REF!</v>
      </c>
      <c r="BG169" s="277" t="e">
        <f t="shared" ref="BG169:BO169" si="216">BG164/BG$166</f>
        <v>#REF!</v>
      </c>
      <c r="BH169" s="277" t="e">
        <f t="shared" si="216"/>
        <v>#REF!</v>
      </c>
      <c r="BI169" s="277" t="e">
        <f t="shared" si="216"/>
        <v>#REF!</v>
      </c>
      <c r="BJ169" s="277"/>
      <c r="BK169" s="277"/>
      <c r="BL169" s="277" t="e">
        <f t="shared" si="216"/>
        <v>#REF!</v>
      </c>
      <c r="BM169" s="277" t="e">
        <f t="shared" si="216"/>
        <v>#REF!</v>
      </c>
      <c r="BN169" s="277" t="e">
        <f t="shared" si="216"/>
        <v>#REF!</v>
      </c>
      <c r="BO169" s="277" t="e">
        <f t="shared" si="216"/>
        <v>#REF!</v>
      </c>
      <c r="BP169" s="277" t="e">
        <f t="shared" si="212"/>
        <v>#REF!</v>
      </c>
      <c r="BQ169" s="277" t="e">
        <f t="shared" si="212"/>
        <v>#REF!</v>
      </c>
      <c r="BR169" s="277" t="e">
        <f t="shared" si="212"/>
        <v>#REF!</v>
      </c>
      <c r="BS169" s="273"/>
      <c r="BT169" s="272"/>
      <c r="BU169" s="272"/>
    </row>
    <row r="170" spans="1:73" ht="15" x14ac:dyDescent="0.3">
      <c r="A170" s="273" t="s">
        <v>171</v>
      </c>
      <c r="B170" s="273"/>
      <c r="C170" s="273"/>
      <c r="D170" s="273"/>
      <c r="E170" s="273"/>
      <c r="F170" s="273" t="s">
        <v>171</v>
      </c>
      <c r="G170" s="277" t="e">
        <f t="shared" ref="G170:AW170" si="217">G165/G$166</f>
        <v>#REF!</v>
      </c>
      <c r="H170" s="277"/>
      <c r="I170" s="277"/>
      <c r="J170" s="277"/>
      <c r="K170" s="277"/>
      <c r="L170" s="277"/>
      <c r="M170" s="277"/>
      <c r="N170" s="277"/>
      <c r="O170" s="277"/>
      <c r="P170" s="277" t="e">
        <f t="shared" si="204"/>
        <v>#REF!</v>
      </c>
      <c r="Q170" s="277"/>
      <c r="R170" s="277"/>
      <c r="S170" s="277" t="e">
        <f t="shared" si="204"/>
        <v>#REF!</v>
      </c>
      <c r="T170" s="277" t="e">
        <f t="shared" si="204"/>
        <v>#REF!</v>
      </c>
      <c r="U170" s="277"/>
      <c r="V170" s="277" t="e">
        <f t="shared" si="217"/>
        <v>#REF!</v>
      </c>
      <c r="W170" s="277" t="e">
        <f t="shared" si="217"/>
        <v>#REF!</v>
      </c>
      <c r="X170" s="277"/>
      <c r="Y170" s="277" t="e">
        <f t="shared" si="217"/>
        <v>#REF!</v>
      </c>
      <c r="Z170" s="277"/>
      <c r="AA170" s="277"/>
      <c r="AB170" s="277" t="e">
        <f t="shared" si="217"/>
        <v>#REF!</v>
      </c>
      <c r="AC170" s="277" t="e">
        <f t="shared" si="217"/>
        <v>#REF!</v>
      </c>
      <c r="AD170" s="277" t="e">
        <f t="shared" si="205"/>
        <v>#REF!</v>
      </c>
      <c r="AE170" s="277" t="e">
        <f t="shared" si="205"/>
        <v>#REF!</v>
      </c>
      <c r="AF170" s="277" t="e">
        <f t="shared" si="203"/>
        <v>#REF!</v>
      </c>
      <c r="AG170" s="277" t="e">
        <f t="shared" si="203"/>
        <v>#REF!</v>
      </c>
      <c r="AH170" s="277" t="e">
        <f t="shared" si="203"/>
        <v>#REF!</v>
      </c>
      <c r="AI170" s="277" t="e">
        <f t="shared" si="203"/>
        <v>#REF!</v>
      </c>
      <c r="AJ170" s="277" t="e">
        <f t="shared" si="203"/>
        <v>#REF!</v>
      </c>
      <c r="AK170" s="282" t="e">
        <f t="shared" ref="AK170:AM170" si="218">AK165/AK$166</f>
        <v>#REF!</v>
      </c>
      <c r="AL170" s="282"/>
      <c r="AM170" s="282" t="e">
        <f t="shared" si="218"/>
        <v>#REF!</v>
      </c>
      <c r="AN170" s="282" t="e">
        <f t="shared" si="203"/>
        <v>#REF!</v>
      </c>
      <c r="AO170" s="282" t="e">
        <f t="shared" ref="AO170" si="219">AO165/AO$166</f>
        <v>#REF!</v>
      </c>
      <c r="AP170" s="282" t="e">
        <f t="shared" si="203"/>
        <v>#REF!</v>
      </c>
      <c r="AQ170" s="277" t="e">
        <f t="shared" si="203"/>
        <v>#REF!</v>
      </c>
      <c r="AR170" s="277" t="e">
        <f t="shared" si="217"/>
        <v>#REF!</v>
      </c>
      <c r="AS170" s="277" t="e">
        <f t="shared" si="217"/>
        <v>#REF!</v>
      </c>
      <c r="AT170" s="277" t="e">
        <v>#VALUE!</v>
      </c>
      <c r="AU170" s="277"/>
      <c r="AV170" s="277" t="e">
        <f t="shared" si="217"/>
        <v>#REF!</v>
      </c>
      <c r="AW170" s="277" t="e">
        <f t="shared" si="217"/>
        <v>#REF!</v>
      </c>
      <c r="AX170" s="277"/>
      <c r="AY170" s="277"/>
      <c r="AZ170" s="284" t="e">
        <v>#REF!</v>
      </c>
      <c r="BA170" s="284"/>
      <c r="BB170" s="277" t="e">
        <f t="shared" si="208"/>
        <v>#REF!</v>
      </c>
      <c r="BC170" s="277" t="e">
        <f t="shared" si="208"/>
        <v>#REF!</v>
      </c>
      <c r="BD170" s="277" t="e">
        <f t="shared" si="209"/>
        <v>#REF!</v>
      </c>
      <c r="BE170" s="277" t="e">
        <f t="shared" si="209"/>
        <v>#REF!</v>
      </c>
      <c r="BF170" s="277" t="e">
        <f t="shared" si="210"/>
        <v>#REF!</v>
      </c>
      <c r="BG170" s="277" t="e">
        <f t="shared" ref="BG170:BO170" si="220">BG165/BG$166</f>
        <v>#REF!</v>
      </c>
      <c r="BH170" s="277" t="e">
        <f t="shared" si="220"/>
        <v>#REF!</v>
      </c>
      <c r="BI170" s="277" t="e">
        <f t="shared" si="220"/>
        <v>#REF!</v>
      </c>
      <c r="BJ170" s="277"/>
      <c r="BK170" s="277"/>
      <c r="BL170" s="277" t="e">
        <f t="shared" si="220"/>
        <v>#REF!</v>
      </c>
      <c r="BM170" s="277" t="e">
        <f t="shared" si="220"/>
        <v>#REF!</v>
      </c>
      <c r="BN170" s="277" t="e">
        <f t="shared" si="220"/>
        <v>#REF!</v>
      </c>
      <c r="BO170" s="277" t="e">
        <f t="shared" si="220"/>
        <v>#REF!</v>
      </c>
      <c r="BP170" s="277" t="e">
        <f t="shared" si="212"/>
        <v>#REF!</v>
      </c>
      <c r="BQ170" s="277" t="e">
        <f t="shared" si="212"/>
        <v>#REF!</v>
      </c>
      <c r="BR170" s="277" t="e">
        <f t="shared" si="212"/>
        <v>#REF!</v>
      </c>
      <c r="BS170" s="273"/>
      <c r="BT170" s="272"/>
      <c r="BU170" s="272"/>
    </row>
    <row r="171" spans="1:73" ht="15" x14ac:dyDescent="0.3">
      <c r="A171" s="273"/>
      <c r="B171" s="273"/>
      <c r="C171" s="273"/>
      <c r="D171" s="273"/>
      <c r="E171" s="273"/>
      <c r="F171" s="273"/>
      <c r="G171" s="279" t="e">
        <f t="shared" ref="G171:AW171" si="221">SUM(G168:G170)</f>
        <v>#REF!</v>
      </c>
      <c r="H171" s="279"/>
      <c r="I171" s="279"/>
      <c r="J171" s="279"/>
      <c r="K171" s="279"/>
      <c r="L171" s="279"/>
      <c r="M171" s="279"/>
      <c r="N171" s="279"/>
      <c r="O171" s="279"/>
      <c r="P171" s="279" t="e">
        <f t="shared" ref="P171:T171" si="222">SUM(P168:P170)</f>
        <v>#REF!</v>
      </c>
      <c r="Q171" s="279"/>
      <c r="R171" s="279"/>
      <c r="S171" s="279" t="e">
        <f t="shared" si="222"/>
        <v>#REF!</v>
      </c>
      <c r="T171" s="279" t="e">
        <f t="shared" si="222"/>
        <v>#REF!</v>
      </c>
      <c r="U171" s="279"/>
      <c r="V171" s="279" t="e">
        <f t="shared" si="221"/>
        <v>#REF!</v>
      </c>
      <c r="W171" s="279" t="e">
        <f t="shared" si="221"/>
        <v>#REF!</v>
      </c>
      <c r="X171" s="279"/>
      <c r="Y171" s="279" t="e">
        <f t="shared" si="221"/>
        <v>#REF!</v>
      </c>
      <c r="Z171" s="279"/>
      <c r="AA171" s="279"/>
      <c r="AB171" s="279" t="e">
        <f t="shared" si="221"/>
        <v>#REF!</v>
      </c>
      <c r="AC171" s="279" t="e">
        <f t="shared" si="221"/>
        <v>#REF!</v>
      </c>
      <c r="AD171" s="279" t="e">
        <f>SUM(AD168:AD170)</f>
        <v>#REF!</v>
      </c>
      <c r="AE171" s="279" t="e">
        <f>SUM(AE168:AE170)</f>
        <v>#REF!</v>
      </c>
      <c r="AF171" s="279" t="e">
        <f t="shared" ref="AF171" si="223">SUM(AF168:AF170)</f>
        <v>#REF!</v>
      </c>
      <c r="AG171" s="279" t="e">
        <f t="shared" si="221"/>
        <v>#REF!</v>
      </c>
      <c r="AH171" s="279" t="e">
        <f t="shared" si="221"/>
        <v>#REF!</v>
      </c>
      <c r="AI171" s="279" t="e">
        <f t="shared" si="221"/>
        <v>#REF!</v>
      </c>
      <c r="AJ171" s="279" t="e">
        <f t="shared" si="221"/>
        <v>#REF!</v>
      </c>
      <c r="AK171" s="280" t="e">
        <f t="shared" ref="AK171:AM171" si="224">SUM(AK168:AK170)</f>
        <v>#REF!</v>
      </c>
      <c r="AL171" s="280"/>
      <c r="AM171" s="280" t="e">
        <f t="shared" si="224"/>
        <v>#REF!</v>
      </c>
      <c r="AN171" s="280" t="e">
        <f t="shared" si="221"/>
        <v>#REF!</v>
      </c>
      <c r="AO171" s="280" t="e">
        <f t="shared" ref="AO171" si="225">SUM(AO168:AO170)</f>
        <v>#REF!</v>
      </c>
      <c r="AP171" s="280" t="e">
        <f t="shared" si="221"/>
        <v>#REF!</v>
      </c>
      <c r="AQ171" s="279" t="e">
        <f t="shared" si="221"/>
        <v>#REF!</v>
      </c>
      <c r="AR171" s="279" t="e">
        <f t="shared" si="221"/>
        <v>#REF!</v>
      </c>
      <c r="AS171" s="279" t="e">
        <f t="shared" si="221"/>
        <v>#REF!</v>
      </c>
      <c r="AT171" s="279" t="e">
        <v>#VALUE!</v>
      </c>
      <c r="AU171" s="279"/>
      <c r="AV171" s="279" t="e">
        <f t="shared" si="221"/>
        <v>#REF!</v>
      </c>
      <c r="AW171" s="279" t="e">
        <f t="shared" si="221"/>
        <v>#REF!</v>
      </c>
      <c r="AX171" s="279"/>
      <c r="AY171" s="279"/>
      <c r="AZ171" s="279" t="e">
        <v>#REF!</v>
      </c>
      <c r="BA171" s="279"/>
      <c r="BB171" s="279" t="e">
        <f>SUM(BB168:BB170)</f>
        <v>#REF!</v>
      </c>
      <c r="BC171" s="279" t="e">
        <f>SUM(BC168:BC170)</f>
        <v>#REF!</v>
      </c>
      <c r="BD171" s="279" t="e">
        <f>SUM(BD168:BD170)</f>
        <v>#REF!</v>
      </c>
      <c r="BE171" s="279" t="e">
        <f>SUM(BE168:BE170)</f>
        <v>#REF!</v>
      </c>
      <c r="BF171" s="279" t="e">
        <f t="shared" ref="BF171" si="226">SUM(BF168:BF170)</f>
        <v>#REF!</v>
      </c>
      <c r="BG171" s="279" t="e">
        <f t="shared" ref="BG171:BO171" si="227">SUM(BG168:BG170)</f>
        <v>#REF!</v>
      </c>
      <c r="BH171" s="279" t="e">
        <f t="shared" si="227"/>
        <v>#REF!</v>
      </c>
      <c r="BI171" s="279" t="e">
        <f t="shared" si="227"/>
        <v>#REF!</v>
      </c>
      <c r="BJ171" s="279"/>
      <c r="BK171" s="279"/>
      <c r="BL171" s="279" t="e">
        <f t="shared" si="227"/>
        <v>#REF!</v>
      </c>
      <c r="BM171" s="279" t="e">
        <f t="shared" si="227"/>
        <v>#REF!</v>
      </c>
      <c r="BN171" s="279" t="e">
        <f t="shared" si="227"/>
        <v>#REF!</v>
      </c>
      <c r="BO171" s="279" t="e">
        <f t="shared" si="227"/>
        <v>#REF!</v>
      </c>
      <c r="BP171" s="279" t="e">
        <f>SUM(BP168:BP170)</f>
        <v>#REF!</v>
      </c>
      <c r="BQ171" s="279" t="e">
        <f>SUM(BQ168:BQ170)</f>
        <v>#REF!</v>
      </c>
      <c r="BR171" s="279" t="e">
        <f>SUM(BR168:BR170)</f>
        <v>#REF!</v>
      </c>
      <c r="BS171" s="273"/>
      <c r="BT171" s="272"/>
      <c r="BU171" s="272"/>
    </row>
    <row r="182" spans="1:76" s="153" customFormat="1" x14ac:dyDescent="0.3">
      <c r="A182" s="246"/>
      <c r="B182" s="246"/>
      <c r="C182" s="246"/>
      <c r="D182" s="246"/>
      <c r="E182" s="276"/>
      <c r="F182" s="246"/>
      <c r="G182" s="246"/>
      <c r="H182" s="246"/>
      <c r="I182" s="246"/>
      <c r="J182" s="246"/>
      <c r="K182" s="246"/>
      <c r="L182" s="246"/>
      <c r="M182" s="246"/>
      <c r="N182" s="246"/>
      <c r="O182" s="246"/>
      <c r="P182" s="246"/>
      <c r="Q182" s="620"/>
      <c r="R182" s="246"/>
      <c r="S182" s="246"/>
      <c r="T182" s="246"/>
      <c r="U182" s="246"/>
      <c r="V182" s="246"/>
      <c r="W182" s="246"/>
      <c r="X182" s="246"/>
      <c r="Y182" s="246"/>
      <c r="Z182" s="620"/>
      <c r="AA182" s="246"/>
      <c r="AB182" s="246"/>
      <c r="AC182" s="246"/>
      <c r="AD182" s="620"/>
      <c r="AE182" s="620"/>
      <c r="AF182" s="246"/>
      <c r="AG182" s="246"/>
      <c r="AH182" s="246"/>
      <c r="AI182" s="246"/>
      <c r="AJ182" s="246"/>
      <c r="AK182" s="246"/>
      <c r="AL182" s="246"/>
      <c r="AM182" s="246"/>
      <c r="AN182" s="246"/>
      <c r="AO182" s="246"/>
      <c r="AP182" s="246"/>
      <c r="AQ182" s="246"/>
      <c r="AR182" s="246"/>
      <c r="AS182" s="246"/>
      <c r="AT182" s="246"/>
      <c r="AU182" s="620"/>
      <c r="AV182" s="246"/>
      <c r="AW182" s="246"/>
      <c r="AX182" s="620"/>
      <c r="AY182" s="620"/>
      <c r="AZ182" s="246"/>
      <c r="BA182" s="246"/>
      <c r="BB182" s="246"/>
      <c r="BC182" s="246"/>
      <c r="BD182" s="246"/>
      <c r="BE182" s="246"/>
      <c r="BF182" s="246"/>
      <c r="BG182" s="246"/>
      <c r="BH182" s="246"/>
      <c r="BI182" s="246"/>
      <c r="BJ182" s="246"/>
      <c r="BK182" s="246"/>
      <c r="BL182" s="246"/>
      <c r="BM182" s="246"/>
      <c r="BN182" s="246"/>
      <c r="BO182" s="246"/>
      <c r="BP182" s="246"/>
      <c r="BQ182" s="246"/>
      <c r="BR182" s="246"/>
      <c r="BS182" s="246"/>
      <c r="BT182" s="246"/>
      <c r="BU182" s="246"/>
      <c r="BX182" s="499"/>
    </row>
    <row r="183" spans="1:76" s="153" customFormat="1" x14ac:dyDescent="0.3">
      <c r="A183" s="246"/>
      <c r="B183" s="246"/>
      <c r="C183" s="246"/>
      <c r="D183" s="246"/>
      <c r="E183" s="276"/>
      <c r="F183" s="246"/>
      <c r="G183" s="246"/>
      <c r="H183" s="246"/>
      <c r="I183" s="246"/>
      <c r="J183" s="246"/>
      <c r="K183" s="246"/>
      <c r="L183" s="246"/>
      <c r="M183" s="246"/>
      <c r="N183" s="246"/>
      <c r="O183" s="246"/>
      <c r="P183" s="246"/>
      <c r="Q183" s="620"/>
      <c r="R183" s="246"/>
      <c r="S183" s="246"/>
      <c r="T183" s="246"/>
      <c r="U183" s="246"/>
      <c r="V183" s="246"/>
      <c r="W183" s="246"/>
      <c r="X183" s="246"/>
      <c r="Y183" s="246"/>
      <c r="Z183" s="620"/>
      <c r="AA183" s="246"/>
      <c r="AB183" s="246"/>
      <c r="AC183" s="246"/>
      <c r="AD183" s="620"/>
      <c r="AE183" s="620"/>
      <c r="AF183" s="246"/>
      <c r="AG183" s="246"/>
      <c r="AH183" s="246"/>
      <c r="AI183" s="246"/>
      <c r="AJ183" s="246"/>
      <c r="AK183" s="246"/>
      <c r="AL183" s="246"/>
      <c r="AM183" s="246"/>
      <c r="AN183" s="246"/>
      <c r="AO183" s="246"/>
      <c r="AP183" s="246"/>
      <c r="AQ183" s="246"/>
      <c r="AR183" s="246"/>
      <c r="AS183" s="246"/>
      <c r="AT183" s="246"/>
      <c r="AU183" s="620"/>
      <c r="AV183" s="246"/>
      <c r="AW183" s="246"/>
      <c r="AX183" s="620"/>
      <c r="AY183" s="620"/>
      <c r="AZ183" s="246"/>
      <c r="BA183" s="246"/>
      <c r="BB183" s="246"/>
      <c r="BC183" s="246"/>
      <c r="BD183" s="246"/>
      <c r="BE183" s="246"/>
      <c r="BF183" s="246"/>
      <c r="BG183" s="246"/>
      <c r="BH183" s="246"/>
      <c r="BI183" s="246"/>
      <c r="BJ183" s="246"/>
      <c r="BK183" s="246"/>
      <c r="BL183" s="246"/>
      <c r="BM183" s="246"/>
      <c r="BN183" s="246"/>
      <c r="BO183" s="246"/>
      <c r="BP183" s="246"/>
      <c r="BQ183" s="246"/>
      <c r="BR183" s="246"/>
      <c r="BS183" s="246"/>
      <c r="BT183" s="246"/>
      <c r="BU183" s="246"/>
      <c r="BX183" s="499"/>
    </row>
    <row r="184" spans="1:76" s="153" customFormat="1" x14ac:dyDescent="0.3">
      <c r="A184" s="246"/>
      <c r="B184" s="246"/>
      <c r="C184" s="246"/>
      <c r="D184" s="246"/>
      <c r="E184" s="276"/>
      <c r="F184" s="246"/>
      <c r="G184" s="246"/>
      <c r="H184" s="246"/>
      <c r="I184" s="246"/>
      <c r="J184" s="246"/>
      <c r="K184" s="246"/>
      <c r="L184" s="246"/>
      <c r="M184" s="246"/>
      <c r="N184" s="246"/>
      <c r="O184" s="246"/>
      <c r="P184" s="246"/>
      <c r="Q184" s="620"/>
      <c r="R184" s="246"/>
      <c r="S184" s="246"/>
      <c r="T184" s="246"/>
      <c r="U184" s="246"/>
      <c r="V184" s="246"/>
      <c r="W184" s="246"/>
      <c r="X184" s="246"/>
      <c r="Y184" s="246"/>
      <c r="Z184" s="620"/>
      <c r="AA184" s="246"/>
      <c r="AB184" s="246"/>
      <c r="AC184" s="246"/>
      <c r="AD184" s="620"/>
      <c r="AE184" s="620"/>
      <c r="AF184" s="246"/>
      <c r="AG184" s="246"/>
      <c r="AH184" s="246"/>
      <c r="AI184" s="246"/>
      <c r="AJ184" s="246"/>
      <c r="AK184" s="246"/>
      <c r="AL184" s="246"/>
      <c r="AM184" s="246"/>
      <c r="AN184" s="246"/>
      <c r="AO184" s="246"/>
      <c r="AP184" s="246"/>
      <c r="AQ184" s="246"/>
      <c r="AR184" s="246"/>
      <c r="AS184" s="246"/>
      <c r="AT184" s="246"/>
      <c r="AU184" s="620"/>
      <c r="AV184" s="246"/>
      <c r="AW184" s="246"/>
      <c r="AX184" s="620"/>
      <c r="AY184" s="620"/>
      <c r="AZ184" s="246"/>
      <c r="BA184" s="246"/>
      <c r="BB184" s="246"/>
      <c r="BC184" s="246"/>
      <c r="BD184" s="246"/>
      <c r="BE184" s="246"/>
      <c r="BF184" s="246"/>
      <c r="BG184" s="246"/>
      <c r="BH184" s="246"/>
      <c r="BI184" s="246"/>
      <c r="BJ184" s="246"/>
      <c r="BK184" s="246"/>
      <c r="BL184" s="246"/>
      <c r="BM184" s="246"/>
      <c r="BN184" s="246"/>
      <c r="BO184" s="246"/>
      <c r="BP184" s="246"/>
      <c r="BQ184" s="246"/>
      <c r="BR184" s="246"/>
      <c r="BS184" s="246"/>
      <c r="BT184" s="246"/>
      <c r="BU184" s="246"/>
      <c r="BX184" s="499"/>
    </row>
  </sheetData>
  <customSheetViews>
    <customSheetView guid="{F44970AB-D43C-40C2-9446-428EFB445E45}" scale="70">
      <pane xSplit="7" ySplit="1" topLeftCell="AA43" activePane="bottomRight" state="frozen"/>
      <selection pane="bottomRight" activeCell="AF68" sqref="AF68"/>
      <pageMargins left="0.7" right="0.7" top="0.75" bottom="0.75" header="0.3" footer="0.3"/>
      <pageSetup orientation="portrait" r:id="rId1"/>
    </customSheetView>
    <customSheetView guid="{DC3780FC-E03D-4CB0-9630-45647ED63C69}" scale="70" hiddenRows="1">
      <pane xSplit="5" ySplit="11" topLeftCell="N60" activePane="bottomRight" state="frozen"/>
      <selection pane="bottomRight" activeCell="T51" sqref="T51"/>
      <pageMargins left="0.7" right="0.7" top="0.75" bottom="0.75" header="0.3" footer="0.3"/>
      <pageSetup orientation="portrait" r:id="rId2"/>
    </customSheetView>
    <customSheetView guid="{5F8EC55F-6BE6-42EB-BDA6-7DA9ACE0C263}" scale="70">
      <pane xSplit="7" ySplit="10" topLeftCell="U45" activePane="bottomRight" state="frozen"/>
      <selection pane="bottomRight" activeCell="AE83" sqref="AE83"/>
      <pageMargins left="0.7" right="0.7" top="0.75" bottom="0.75" header="0.3" footer="0.3"/>
      <pageSetup orientation="portrait" r:id="rId3"/>
    </customSheetView>
    <customSheetView guid="{86680E72-FC77-45EF-9FFF-2A77157FA8B6}" scale="60">
      <pane xSplit="8" ySplit="10" topLeftCell="AY68" activePane="bottomRight" state="frozen"/>
      <selection pane="bottomRight" activeCell="AZ80" sqref="AZ80"/>
      <pageMargins left="0.7" right="0.7" top="0.75" bottom="0.75" header="0.3" footer="0.3"/>
      <pageSetup orientation="portrait" r:id="rId4"/>
    </customSheetView>
    <customSheetView guid="{10CC6A42-76CA-4CE7-9AB7-75E8EE03DD52}" scale="70" hiddenColumns="1">
      <pane xSplit="4" ySplit="9" topLeftCell="AH10" activePane="bottomRight" state="frozen"/>
      <selection pane="bottomRight" activeCell="AM1" sqref="AM1"/>
      <pageMargins left="0.7" right="0.7" top="0.75" bottom="0.75" header="0.3" footer="0.3"/>
      <pageSetup orientation="portrait" r:id="rId5"/>
    </customSheetView>
    <customSheetView guid="{8D6B43F0-C7E3-4081-96D2-8B609D37DAAB}" scale="70">
      <pane xSplit="7" ySplit="10" topLeftCell="AY66" activePane="bottomRight" state="frozen"/>
      <selection pane="bottomRight" activeCell="AZ77" sqref="AZ77"/>
      <pageMargins left="0.7" right="0.7" top="0.75" bottom="0.75" header="0.3" footer="0.3"/>
      <pageSetup orientation="portrait" r:id="rId6"/>
    </customSheetView>
    <customSheetView guid="{B54EAF79-9AE3-405E-8904-DC2B8F7A3D1F}" scale="60">
      <pane xSplit="4" ySplit="9" topLeftCell="Z10" activePane="bottomRight" state="frozen"/>
      <selection pane="bottomRight" activeCell="AD5" sqref="AD5"/>
      <pageMargins left="0.7" right="0.7" top="0.75" bottom="0.75" header="0.3" footer="0.3"/>
      <pageSetup orientation="portrait" r:id="rId7"/>
    </customSheetView>
    <customSheetView guid="{815BE6D6-07F9-4CBF-B8FD-89E61A8B16EF}" scale="60" hiddenColumns="1">
      <pane xSplit="14" ySplit="10" topLeftCell="AC11" activePane="bottomRight" state="frozen"/>
      <selection pane="bottomRight" activeCell="AM1" sqref="AM1"/>
      <pageMargins left="0.7" right="0.7" top="0.75" bottom="0.75" header="0.3" footer="0.3"/>
      <pageSetup orientation="portrait" r:id="rId8"/>
    </customSheetView>
    <customSheetView guid="{3F9D0D8E-0280-4E1B-887E-343DC67AEF81}" scale="60" hiddenColumns="1">
      <pane xSplit="15" ySplit="11" topLeftCell="Q12" activePane="bottomRight" state="frozen"/>
      <selection pane="bottomRight" activeCell="T11" sqref="T11"/>
      <pageMargins left="0.7" right="0.7" top="0.75" bottom="0.75" header="0.3" footer="0.3"/>
      <pageSetup orientation="portrait" r:id="rId9"/>
    </customSheetView>
    <customSheetView guid="{4C072D60-E856-4D03-8778-D056B82F8B94}" scale="90">
      <pane xSplit="4" ySplit="9" topLeftCell="V10" activePane="bottomRight" state="frozen"/>
      <selection pane="bottomRight" activeCell="Y5" sqref="Y5"/>
      <pageMargins left="0.7" right="0.7" top="0.75" bottom="0.75" header="0.3" footer="0.3"/>
      <pageSetup orientation="portrait" r:id="rId10"/>
    </customSheetView>
    <customSheetView guid="{4BD5850D-B4C1-4FE6-AD12-AE545D24D33E}" scale="60">
      <pane xSplit="8" ySplit="10" topLeftCell="AJ43" activePane="bottomRight" state="frozen"/>
      <selection pane="bottomRight" activeCell="AL45" sqref="AL45"/>
      <pageMargins left="0.7" right="0.7" top="0.75" bottom="0.75" header="0.3" footer="0.3"/>
      <pageSetup orientation="portrait" r:id="rId11"/>
    </customSheetView>
    <customSheetView guid="{8BC85080-E9E4-4C4F-A87C-66C5B69F0AB3}" scale="60" showAutoFilter="1">
      <pane xSplit="6" ySplit="10" topLeftCell="AM14" activePane="bottomRight" state="frozen"/>
      <selection pane="bottomRight" activeCell="AO30" sqref="AO30"/>
      <pageMargins left="0.7" right="0.7" top="0.75" bottom="0.75" header="0.3" footer="0.3"/>
      <pageSetup orientation="portrait" r:id="rId12"/>
      <autoFilter ref="A2:BI195"/>
    </customSheetView>
    <customSheetView guid="{333A1E19-F4F4-47F6-AD2B-2BE477C76F83}" scale="70" hiddenColumns="1">
      <pane xSplit="4" ySplit="9" topLeftCell="AQ10" activePane="bottomRight" state="frozen"/>
      <selection pane="bottomRight" activeCell="AT23" sqref="AT23"/>
      <pageMargins left="0.7" right="0.7" top="0.75" bottom="0.75" header="0.3" footer="0.3"/>
      <pageSetup orientation="portrait" r:id="rId13"/>
    </customSheetView>
    <customSheetView guid="{6F39DC8C-CFAF-4903-A623-34F8D498ADC0}" scale="90">
      <pane xSplit="4" ySplit="9" topLeftCell="AQ10" activePane="bottomRight" state="frozen"/>
      <selection pane="bottomRight" activeCell="AT158" sqref="AT158"/>
      <pageMargins left="0.7" right="0.7" top="0.75" bottom="0.75" header="0.3" footer="0.3"/>
      <pageSetup orientation="portrait" r:id="rId14"/>
    </customSheetView>
    <customSheetView guid="{9C6256A5-AC3D-40F7-AA38-436175CE9197}">
      <pane xSplit="4" ySplit="9" topLeftCell="G10" activePane="bottomRight" state="frozen"/>
      <selection pane="bottomRight" activeCell="I17" sqref="I17:I19"/>
      <pageMargins left="0.7" right="0.7" top="0.75" bottom="0.75" header="0.3" footer="0.3"/>
      <pageSetup orientation="portrait" r:id="rId15"/>
    </customSheetView>
    <customSheetView guid="{DADA97CD-4F76-47EE-87C2-F27AA446FDEF}" scale="60" hiddenColumns="1">
      <pane xSplit="4" ySplit="9" topLeftCell="AQ10" activePane="bottomRight" state="frozen"/>
      <selection pane="bottomRight" activeCell="AZ14" sqref="AZ14"/>
      <pageMargins left="0.7" right="0.7" top="0.75" bottom="0.75" header="0.3" footer="0.3"/>
      <pageSetup orientation="portrait" r:id="rId16"/>
    </customSheetView>
    <customSheetView guid="{F5841D08-04EB-4A45-AD17-EE400389736E}" scale="60">
      <pane xSplit="4" ySplit="9" topLeftCell="E84" activePane="bottomRight" state="frozen"/>
      <selection pane="bottomRight" activeCell="K92" sqref="K92"/>
      <pageMargins left="0.7" right="0.7" top="0.75" bottom="0.75" header="0.3" footer="0.3"/>
      <pageSetup orientation="portrait" r:id="rId17"/>
    </customSheetView>
    <customSheetView guid="{A6899CFB-DE4A-47C1-BF00-BC795B1F1A06}" scale="60" hiddenColumns="1">
      <pane xSplit="5" ySplit="10" topLeftCell="Z77" activePane="bottomRight" state="frozen"/>
      <selection pane="bottomRight" activeCell="AE104" sqref="AE104"/>
      <pageMargins left="0.7" right="0.7" top="0.75" bottom="0.75" header="0.3" footer="0.3"/>
      <pageSetup orientation="portrait" r:id="rId18"/>
    </customSheetView>
    <customSheetView guid="{08C80893-5081-4028-8574-8533972FAA81}" scale="70" hiddenColumns="1">
      <pane xSplit="10" ySplit="9" topLeftCell="L10" activePane="bottomRight" state="frozen"/>
      <selection pane="bottomRight" activeCell="N14" sqref="N14"/>
      <pageMargins left="0.7" right="0.7" top="0.75" bottom="0.75" header="0.3" footer="0.3"/>
      <pageSetup orientation="portrait" r:id="rId19"/>
    </customSheetView>
    <customSheetView guid="{F53B2DE8-7511-4226-B19F-30FFE75C35E9}" scale="70">
      <pane xSplit="4" ySplit="9" topLeftCell="X86" activePane="bottomRight" state="frozen"/>
      <selection pane="bottomRight" activeCell="AB97" sqref="AB97"/>
      <pageMargins left="0.7" right="0.7" top="0.75" bottom="0.75" header="0.3" footer="0.3"/>
      <pageSetup orientation="portrait" r:id="rId20"/>
    </customSheetView>
    <customSheetView guid="{E20D0E69-F71A-4504-B27D-E0CA98E572CD}" scale="70">
      <pane xSplit="4" ySplit="9" topLeftCell="E13" activePane="bottomRight" state="frozen"/>
      <selection pane="bottomRight" activeCell="K19" sqref="K19"/>
      <pageMargins left="0.7" right="0.7" top="0.75" bottom="0.75" header="0.3" footer="0.3"/>
      <pageSetup orientation="portrait" r:id="rId21"/>
    </customSheetView>
    <customSheetView guid="{7A3E5752-3A4F-4806-9A0E-49A70BC8B421}" scale="60">
      <pane xSplit="4" ySplit="9" topLeftCell="V36" activePane="bottomRight" state="frozen"/>
      <selection pane="bottomRight" activeCell="Z61" sqref="Z61"/>
      <pageMargins left="0.7" right="0.7" top="0.75" bottom="0.75" header="0.3" footer="0.3"/>
      <pageSetup orientation="portrait" r:id="rId22"/>
    </customSheetView>
    <customSheetView guid="{B138E9E4-E84E-433B-BEEE-1D2D591D95AF}" scale="70">
      <pane xSplit="4" ySplit="9" topLeftCell="AG73" activePane="bottomRight" state="frozen"/>
      <selection pane="bottomRight" activeCell="AN86" sqref="AN86"/>
      <pageMargins left="0.7" right="0.7" top="0.75" bottom="0.75" header="0.3" footer="0.3"/>
      <pageSetup orientation="portrait" r:id="rId23"/>
    </customSheetView>
    <customSheetView guid="{1A293AA6-15E7-43BF-8FF7-9365FC601EE4}" scale="70" hiddenColumns="1">
      <pane xSplit="4" ySplit="9" topLeftCell="H14" activePane="bottomRight" state="frozen"/>
      <selection pane="bottomRight" activeCell="R25" sqref="R25"/>
      <pageMargins left="0.7" right="0.7" top="0.75" bottom="0.75" header="0.3" footer="0.3"/>
      <pageSetup orientation="portrait" r:id="rId24"/>
    </customSheetView>
    <customSheetView guid="{F5A53ED2-AE62-48C1-A3F1-D4A79517F6D4}" scale="70">
      <pane xSplit="4" ySplit="9" topLeftCell="X10" activePane="bottomRight" state="frozen"/>
      <selection pane="bottomRight" activeCell="AC46" sqref="AC46"/>
      <pageMargins left="0.7" right="0.7" top="0.75" bottom="0.75" header="0.3" footer="0.3"/>
      <pageSetup orientation="portrait" r:id="rId25"/>
    </customSheetView>
    <customSheetView guid="{9CF4E4E3-DABE-433D-84B3-3EEE647F4860}" scale="60">
      <pane xSplit="4" ySplit="9" topLeftCell="E10" activePane="bottomRight" state="frozen"/>
      <selection pane="bottomRight" activeCell="M28" sqref="M28"/>
      <pageMargins left="0.7" right="0.7" top="0.75" bottom="0.75" header="0.3" footer="0.3"/>
      <pageSetup orientation="portrait" r:id="rId26"/>
    </customSheetView>
    <customSheetView guid="{D4AF6F32-DB00-4439-A50C-C295C4127956}" scale="70">
      <pane xSplit="4" ySplit="9" topLeftCell="AL61" activePane="bottomRight" state="frozen"/>
      <selection pane="bottomRight" activeCell="AO75" sqref="AO75"/>
      <pageMargins left="0.7" right="0.7" top="0.75" bottom="0.75" header="0.3" footer="0.3"/>
      <pageSetup orientation="portrait" r:id="rId27"/>
    </customSheetView>
    <customSheetView guid="{5C50C604-8817-449F-8F3F-E8AD328EA193}" scale="70">
      <pane xSplit="4" ySplit="9" topLeftCell="E16" activePane="bottomRight" state="frozen"/>
      <selection pane="bottomRight" activeCell="H22" sqref="H22"/>
      <pageMargins left="0.7" right="0.7" top="0.75" bottom="0.75" header="0.3" footer="0.3"/>
      <pageSetup orientation="portrait" r:id="rId28"/>
    </customSheetView>
    <customSheetView guid="{041136D2-2130-4255-B443-15B49F564E84}" scale="70">
      <pane xSplit="4" ySplit="9" topLeftCell="E10" activePane="bottomRight" state="frozen"/>
      <selection pane="bottomRight" activeCell="B1" sqref="B1"/>
      <pageMargins left="0.7" right="0.7" top="0.75" bottom="0.75" header="0.3" footer="0.3"/>
      <pageSetup orientation="portrait" r:id="rId29"/>
    </customSheetView>
    <customSheetView guid="{EF158714-875A-408E-A073-2BB190003FA1}" scale="60">
      <pane xSplit="4" ySplit="9" topLeftCell="AO85" activePane="bottomRight" state="frozen"/>
      <selection pane="bottomRight" activeCell="AV97" sqref="AV97"/>
      <pageMargins left="0.7" right="0.7" top="0.75" bottom="0.75" header="0.3" footer="0.3"/>
      <pageSetup orientation="portrait" r:id="rId30"/>
    </customSheetView>
    <customSheetView guid="{AC823C34-08D3-4F48-9C7B-A99D9A5AE1CD}" scale="70">
      <pane xSplit="6" ySplit="10" topLeftCell="AX88" activePane="bottomRight" state="frozen"/>
      <selection pane="bottomRight" activeCell="AY106" sqref="AY106"/>
      <pageMargins left="0.7" right="0.7" top="0.75" bottom="0.75" header="0.3" footer="0.3"/>
      <pageSetup paperSize="0" orientation="portrait" horizontalDpi="0" verticalDpi="0" copies="0" r:id="rId31"/>
    </customSheetView>
    <customSheetView guid="{46AB56D5-CE66-4F5F-B4E5-213E35ACB9B0}" scale="90" showPageBreaks="1" hiddenColumns="1">
      <pane xSplit="5" ySplit="10" topLeftCell="K32" activePane="bottomRight" state="frozen"/>
      <selection pane="bottomRight" activeCell="K32" sqref="K32"/>
      <pageMargins left="0.7" right="0.7" top="0.75" bottom="0.75" header="0.3" footer="0.3"/>
      <pageSetup orientation="portrait" r:id="rId32"/>
    </customSheetView>
    <customSheetView guid="{781C4B64-7C8D-415F-9AB6-576FAA0890C7}" scale="70" hiddenColumns="1">
      <pane xSplit="4" ySplit="9" topLeftCell="AR10" activePane="bottomRight" state="frozen"/>
      <selection pane="bottomRight" activeCell="BA63" sqref="BA63"/>
      <pageMargins left="0.7" right="0.7" top="0.75" bottom="0.75" header="0.3" footer="0.3"/>
      <pageSetup orientation="portrait" r:id="rId33"/>
    </customSheetView>
    <customSheetView guid="{DCC8505D-D30F-4E76-8C36-3038DACC80BC}" scale="60" hiddenColumns="1">
      <pane xSplit="39" ySplit="10" topLeftCell="AO11" activePane="bottomRight" state="frozen"/>
      <selection pane="bottomRight" activeCell="AP1" sqref="AP1"/>
      <pageMargins left="0.7" right="0.7" top="0.75" bottom="0.75" header="0.3" footer="0.3"/>
      <pageSetup orientation="portrait" r:id="rId34"/>
    </customSheetView>
    <customSheetView guid="{84B6601C-494C-4B8C-8A18-32BF39A4BAB9}" scale="60">
      <pane xSplit="4" ySplit="9" topLeftCell="AO10" activePane="bottomRight" state="frozen"/>
      <selection pane="bottomRight" activeCell="AU5" sqref="AU5"/>
      <pageMargins left="0.7" right="0.7" top="0.75" bottom="0.75" header="0.3" footer="0.3"/>
      <pageSetup orientation="portrait" r:id="rId35"/>
    </customSheetView>
    <customSheetView guid="{4F6B0010-E9C4-4AC7-B012-D7C3236BA3BD}" scale="60" hiddenColumns="1">
      <pane xSplit="14" ySplit="10" topLeftCell="V11" activePane="bottomRight" state="frozen"/>
      <selection pane="bottomRight" activeCell="X11" sqref="X1:AE1048576"/>
      <pageMargins left="0.7" right="0.7" top="0.75" bottom="0.75" header="0.3" footer="0.3"/>
      <pageSetup orientation="portrait" r:id="rId36"/>
    </customSheetView>
    <customSheetView guid="{55F024CD-A7F9-4381-9942-5ED21204AFB7}" scale="70" hiddenRows="1">
      <pane xSplit="5" ySplit="11" topLeftCell="AK12" activePane="bottomRight" state="frozen"/>
      <selection pane="bottomRight" activeCell="AP12" sqref="AP12"/>
      <pageMargins left="0.7" right="0.7" top="0.75" bottom="0.75" header="0.3" footer="0.3"/>
      <pageSetup orientation="portrait" r:id="rId37"/>
    </customSheetView>
  </customSheetViews>
  <pageMargins left="0.7" right="0.7" top="0.75" bottom="0.75" header="0.3" footer="0.3"/>
  <pageSetup orientation="portrait" r:id="rId38"/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1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20" sqref="A20"/>
    </sheetView>
  </sheetViews>
  <sheetFormatPr defaultRowHeight="14.4" x14ac:dyDescent="0.3"/>
  <cols>
    <col min="1" max="1" width="21.5546875" bestFit="1" customWidth="1"/>
    <col min="2" max="2" width="13.44140625" bestFit="1" customWidth="1"/>
    <col min="3" max="3" width="15.6640625" bestFit="1" customWidth="1"/>
    <col min="4" max="4" width="14.88671875" bestFit="1" customWidth="1"/>
    <col min="5" max="5" width="15.6640625" bestFit="1" customWidth="1"/>
    <col min="6" max="6" width="15.44140625" bestFit="1" customWidth="1"/>
    <col min="7" max="7" width="23" bestFit="1" customWidth="1"/>
    <col min="8" max="8" width="16.44140625" bestFit="1" customWidth="1"/>
    <col min="9" max="10" width="11.5546875" bestFit="1" customWidth="1"/>
    <col min="11" max="11" width="13.109375" bestFit="1" customWidth="1"/>
    <col min="12" max="12" width="13.44140625" bestFit="1" customWidth="1"/>
    <col min="13" max="13" width="11.5546875" bestFit="1" customWidth="1"/>
    <col min="14" max="14" width="13" bestFit="1" customWidth="1"/>
    <col min="15" max="16" width="11.5546875" bestFit="1" customWidth="1"/>
    <col min="17" max="17" width="17.33203125" bestFit="1" customWidth="1"/>
    <col min="18" max="18" width="23.88671875" bestFit="1" customWidth="1"/>
    <col min="19" max="20" width="17.33203125" bestFit="1" customWidth="1"/>
    <col min="21" max="21" width="20" bestFit="1" customWidth="1"/>
    <col min="22" max="22" width="17.33203125" bestFit="1" customWidth="1"/>
    <col min="23" max="23" width="17.88671875" bestFit="1" customWidth="1"/>
    <col min="24" max="24" width="8.6640625" bestFit="1" customWidth="1"/>
    <col min="25" max="27" width="14.44140625" bestFit="1" customWidth="1"/>
    <col min="28" max="28" width="16.88671875" bestFit="1" customWidth="1"/>
    <col min="29" max="29" width="19.109375" bestFit="1" customWidth="1"/>
    <col min="30" max="30" width="13.109375" bestFit="1" customWidth="1"/>
    <col min="31" max="31" width="17.88671875" bestFit="1" customWidth="1"/>
    <col min="32" max="32" width="14.5546875" bestFit="1" customWidth="1"/>
    <col min="33" max="33" width="24.33203125" bestFit="1" customWidth="1"/>
    <col min="34" max="34" width="20.33203125" bestFit="1" customWidth="1"/>
    <col min="35" max="35" width="26" bestFit="1" customWidth="1"/>
    <col min="36" max="36" width="16.33203125" bestFit="1" customWidth="1"/>
    <col min="37" max="38" width="12" bestFit="1" customWidth="1"/>
    <col min="39" max="39" width="31.109375" bestFit="1" customWidth="1"/>
    <col min="40" max="43" width="13.44140625" bestFit="1" customWidth="1"/>
    <col min="44" max="44" width="17.88671875" bestFit="1" customWidth="1"/>
    <col min="45" max="45" width="14.33203125" bestFit="1" customWidth="1"/>
    <col min="46" max="46" width="13.109375" bestFit="1" customWidth="1"/>
    <col min="47" max="47" width="14" bestFit="1" customWidth="1"/>
    <col min="48" max="48" width="19.33203125" bestFit="1" customWidth="1"/>
    <col min="49" max="50" width="13.109375" bestFit="1" customWidth="1"/>
    <col min="51" max="51" width="14.88671875" bestFit="1" customWidth="1"/>
    <col min="52" max="52" width="12" bestFit="1" customWidth="1"/>
    <col min="53" max="53" width="13.109375" bestFit="1" customWidth="1"/>
    <col min="54" max="55" width="12" bestFit="1" customWidth="1"/>
    <col min="56" max="56" width="11.33203125" bestFit="1" customWidth="1"/>
    <col min="57" max="57" width="10" bestFit="1" customWidth="1"/>
    <col min="58" max="58" width="10.5546875" bestFit="1" customWidth="1"/>
    <col min="59" max="59" width="8.6640625" bestFit="1" customWidth="1"/>
    <col min="60" max="60" width="12.5546875" bestFit="1" customWidth="1"/>
    <col min="61" max="61" width="17.33203125" bestFit="1" customWidth="1"/>
    <col min="62" max="62" width="15.6640625" bestFit="1" customWidth="1"/>
    <col min="63" max="63" width="19.33203125" bestFit="1" customWidth="1"/>
    <col min="64" max="64" width="12.44140625" bestFit="1" customWidth="1"/>
  </cols>
  <sheetData>
    <row r="1" spans="1:65" ht="15" x14ac:dyDescent="0.3">
      <c r="A1" s="275"/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4" t="s">
        <v>331</v>
      </c>
      <c r="M1" s="275"/>
      <c r="N1" s="275"/>
      <c r="O1" s="275"/>
      <c r="P1" s="275"/>
      <c r="Q1" s="275"/>
      <c r="R1" s="275"/>
      <c r="S1" s="275"/>
      <c r="T1" s="274" t="s">
        <v>338</v>
      </c>
      <c r="U1" s="275"/>
      <c r="V1" s="275"/>
      <c r="W1" s="275"/>
      <c r="X1" s="275"/>
      <c r="Y1" s="275"/>
      <c r="Z1" s="275"/>
      <c r="AA1" s="275"/>
      <c r="AB1" s="441" t="s">
        <v>353</v>
      </c>
      <c r="AC1" s="275"/>
      <c r="AD1" s="275"/>
      <c r="AE1" s="275"/>
      <c r="AF1" s="275"/>
      <c r="AG1" s="478" t="s">
        <v>358</v>
      </c>
      <c r="AH1" s="274"/>
      <c r="AI1" s="274" t="s">
        <v>342</v>
      </c>
      <c r="AJ1" s="275"/>
      <c r="AK1" s="275"/>
      <c r="AL1" s="275"/>
      <c r="AM1" s="275"/>
      <c r="AN1" s="275"/>
      <c r="AO1" s="275"/>
      <c r="AP1" s="275"/>
      <c r="AQ1" s="275"/>
      <c r="AR1" s="275"/>
      <c r="AS1" s="275"/>
      <c r="AT1" s="275"/>
      <c r="AU1" s="274" t="s">
        <v>340</v>
      </c>
      <c r="AV1" s="275"/>
      <c r="AW1" s="274" t="s">
        <v>339</v>
      </c>
      <c r="AX1" s="275"/>
      <c r="AY1" s="275"/>
      <c r="AZ1" s="275"/>
      <c r="BA1" s="274" t="s">
        <v>344</v>
      </c>
      <c r="BB1" s="275"/>
      <c r="BC1" s="275"/>
      <c r="BD1" s="275"/>
      <c r="BE1" s="275"/>
      <c r="BF1" s="275"/>
      <c r="BG1" s="275"/>
      <c r="BH1" s="275"/>
      <c r="BI1" s="275"/>
      <c r="BJ1" s="275"/>
      <c r="BK1" s="275"/>
      <c r="BL1" s="275"/>
    </row>
    <row r="2" spans="1:65" ht="15.6" thickBot="1" x14ac:dyDescent="0.35">
      <c r="A2" s="442" t="s">
        <v>179</v>
      </c>
      <c r="B2" s="443"/>
      <c r="C2" s="443"/>
      <c r="D2" s="440"/>
      <c r="E2" s="440"/>
      <c r="F2" s="440"/>
      <c r="G2" s="460"/>
      <c r="H2" s="461" t="b">
        <f>H10='[1]UPL '!E2</f>
        <v>1</v>
      </c>
      <c r="I2" s="480" t="b">
        <f>I10='[1]UPL '!F2</f>
        <v>1</v>
      </c>
      <c r="J2" s="480" t="b">
        <f>J10='[1]UPL '!G2</f>
        <v>0</v>
      </c>
      <c r="K2" s="480" t="b">
        <f>K10='[1]UPL '!I2</f>
        <v>0</v>
      </c>
      <c r="L2" s="480" t="b">
        <f>L10='[1]UPL '!J2</f>
        <v>0</v>
      </c>
      <c r="M2" s="480" t="b">
        <f>M10='[1]UPL '!K2</f>
        <v>0</v>
      </c>
      <c r="N2" s="480" t="b">
        <f>N10='[1]UPL '!L2</f>
        <v>0</v>
      </c>
      <c r="O2" s="480" t="b">
        <f>O10='[1]UPL '!M2</f>
        <v>0</v>
      </c>
      <c r="P2" s="480" t="e">
        <f>P10='[1]UPL '!#REF!</f>
        <v>#REF!</v>
      </c>
      <c r="Q2" s="480" t="e">
        <f>Q10='[1]UPL '!#REF!</f>
        <v>#REF!</v>
      </c>
      <c r="R2" s="480" t="b">
        <f>R10='[1]UPL '!N2</f>
        <v>0</v>
      </c>
      <c r="S2" s="480" t="b">
        <f>S10='[1]UPL '!O2</f>
        <v>0</v>
      </c>
      <c r="T2" s="480" t="b">
        <f>T10='[1]UPL '!P2</f>
        <v>0</v>
      </c>
      <c r="U2" s="480" t="b">
        <f>U10='[1]UPL '!Q2</f>
        <v>0</v>
      </c>
      <c r="V2" s="480" t="b">
        <f>V10='[1]UPL '!U2</f>
        <v>0</v>
      </c>
      <c r="W2" s="480" t="b">
        <f>W10='[1]UPL '!V2</f>
        <v>0</v>
      </c>
      <c r="X2" s="480" t="b">
        <f>X10='[1]UPL '!Z2</f>
        <v>0</v>
      </c>
      <c r="Y2" s="480" t="b">
        <f>Y10='[1]UPL '!AA2</f>
        <v>0</v>
      </c>
      <c r="Z2" s="480" t="b">
        <f>Z10='[1]UPL '!AB2</f>
        <v>0</v>
      </c>
      <c r="AA2" s="480" t="b">
        <f>AA10='[1]UPL '!AD2</f>
        <v>0</v>
      </c>
      <c r="AB2" s="480" t="b">
        <f>AB10='[1]UPL '!AF2</f>
        <v>0</v>
      </c>
      <c r="AC2" s="480" t="e">
        <f>AC10='[1]UPL '!#REF!</f>
        <v>#REF!</v>
      </c>
      <c r="AD2" s="480" t="b">
        <f>AD10='[1]UPL '!AG2</f>
        <v>0</v>
      </c>
      <c r="AE2" s="480" t="e">
        <f>AE10='[1]UPL '!AH2</f>
        <v>#REF!</v>
      </c>
      <c r="AF2" s="480" t="e">
        <f>AF10='[1]UPL '!AI2</f>
        <v>#REF!</v>
      </c>
      <c r="AG2" s="480" t="e">
        <f>AG10='[1]UPL '!AJ2</f>
        <v>#REF!</v>
      </c>
      <c r="AH2" s="480" t="e">
        <f>AH10='[1]UPL '!AK2</f>
        <v>#REF!</v>
      </c>
      <c r="AI2" s="480" t="e">
        <f>AI10='[1]UPL '!AL2</f>
        <v>#REF!</v>
      </c>
      <c r="AJ2" s="480" t="e">
        <f>AJ10='[1]UPL '!AM2</f>
        <v>#REF!</v>
      </c>
      <c r="AK2" s="480" t="e">
        <f>AK10='[1]UPL '!AN2</f>
        <v>#REF!</v>
      </c>
      <c r="AL2" s="480" t="e">
        <f>AL10='[1]UPL '!AO2</f>
        <v>#REF!</v>
      </c>
      <c r="AM2" s="480" t="e">
        <f>AM10='[1]UPL '!AP2</f>
        <v>#REF!</v>
      </c>
      <c r="AN2" s="480" t="e">
        <f>AN10='[1]UPL '!AQ2</f>
        <v>#REF!</v>
      </c>
      <c r="AO2" s="480" t="e">
        <f>AO10='[1]UPL '!AR2</f>
        <v>#REF!</v>
      </c>
      <c r="AP2" s="480" t="e">
        <f>AP10='[1]UPL '!AS2</f>
        <v>#REF!</v>
      </c>
      <c r="AQ2" s="480" t="e">
        <f>AQ10='[1]UPL '!AT2</f>
        <v>#REF!</v>
      </c>
      <c r="AR2" s="480" t="e">
        <f>AR10='[1]UPL '!AU2</f>
        <v>#REF!</v>
      </c>
      <c r="AS2" s="480" t="e">
        <f>AS10='[1]UPL '!AV2</f>
        <v>#REF!</v>
      </c>
      <c r="AT2" s="481" t="e">
        <f>AT10='[1]UPL '!AW2</f>
        <v>#REF!</v>
      </c>
      <c r="AU2" s="480" t="e">
        <f>AU10='[1]UPL '!AX2</f>
        <v>#REF!</v>
      </c>
      <c r="AV2" s="480" t="e">
        <f>AV10='[1]UPL '!AY2</f>
        <v>#REF!</v>
      </c>
      <c r="AW2" s="480" t="e">
        <f>AW10='[1]UPL '!AZ2</f>
        <v>#REF!</v>
      </c>
      <c r="AX2" s="480" t="e">
        <f>AX10='[1]UPL '!BA2</f>
        <v>#REF!</v>
      </c>
      <c r="AY2" s="480" t="e">
        <f>AY10='[1]UPL '!BB2</f>
        <v>#REF!</v>
      </c>
      <c r="AZ2" s="480" t="e">
        <f>AZ10='[1]UPL '!BC2</f>
        <v>#REF!</v>
      </c>
      <c r="BA2" s="480" t="e">
        <f>BA10='[1]UPL '!BD2</f>
        <v>#REF!</v>
      </c>
      <c r="BB2" s="480" t="e">
        <f>BB10='[1]UPL '!BE2</f>
        <v>#REF!</v>
      </c>
      <c r="BC2" s="480" t="e">
        <f>BC10='[1]UPL '!BF2</f>
        <v>#REF!</v>
      </c>
      <c r="BD2" s="480" t="e">
        <f>BD10='[1]UPL '!BG2</f>
        <v>#REF!</v>
      </c>
      <c r="BE2" s="480" t="e">
        <f>BE10='[1]UPL '!BH2</f>
        <v>#REF!</v>
      </c>
      <c r="BF2" s="480" t="e">
        <f>BF10='[1]UPL '!BI2</f>
        <v>#REF!</v>
      </c>
      <c r="BG2" s="480" t="e">
        <f>BG10='[1]UPL '!BJ2</f>
        <v>#REF!</v>
      </c>
      <c r="BH2" s="480" t="e">
        <f>BH10='[1]UPL '!BK2</f>
        <v>#REF!</v>
      </c>
      <c r="BI2" s="480" t="e">
        <f>BI10='[1]UPL '!BL2</f>
        <v>#REF!</v>
      </c>
      <c r="BJ2" s="480" t="e">
        <f>BJ10='[1]UPL '!BM2</f>
        <v>#REF!</v>
      </c>
      <c r="BK2" s="479" t="e">
        <f>BK10='[1]UPL '!BN2</f>
        <v>#REF!</v>
      </c>
      <c r="BL2" s="440"/>
    </row>
    <row r="3" spans="1:65" ht="15.6" thickBot="1" x14ac:dyDescent="0.35">
      <c r="A3" s="444" t="s">
        <v>329</v>
      </c>
      <c r="B3" s="444"/>
      <c r="C3" s="444"/>
      <c r="D3" s="434"/>
      <c r="E3" s="434"/>
      <c r="F3" s="369" t="s">
        <v>0</v>
      </c>
      <c r="G3" s="370" t="s">
        <v>0</v>
      </c>
      <c r="H3" s="371" t="e">
        <f t="shared" ref="H3:AQ3" si="0">(H16+H32)/H6</f>
        <v>#REF!</v>
      </c>
      <c r="I3" s="371" t="e">
        <f t="shared" si="0"/>
        <v>#REF!</v>
      </c>
      <c r="J3" s="371" t="e">
        <f t="shared" si="0"/>
        <v>#REF!</v>
      </c>
      <c r="K3" s="371" t="e">
        <f t="shared" si="0"/>
        <v>#REF!</v>
      </c>
      <c r="L3" s="371" t="e">
        <f t="shared" si="0"/>
        <v>#REF!</v>
      </c>
      <c r="M3" s="371" t="e">
        <f t="shared" si="0"/>
        <v>#REF!</v>
      </c>
      <c r="N3" s="371" t="e">
        <f t="shared" si="0"/>
        <v>#REF!</v>
      </c>
      <c r="O3" s="371" t="e">
        <f t="shared" si="0"/>
        <v>#REF!</v>
      </c>
      <c r="P3" s="371" t="e">
        <f t="shared" si="0"/>
        <v>#REF!</v>
      </c>
      <c r="Q3" s="371" t="e">
        <f t="shared" si="0"/>
        <v>#REF!</v>
      </c>
      <c r="R3" s="371" t="e">
        <f t="shared" si="0"/>
        <v>#REF!</v>
      </c>
      <c r="S3" s="371" t="e">
        <f t="shared" si="0"/>
        <v>#REF!</v>
      </c>
      <c r="T3" s="371" t="e">
        <f t="shared" si="0"/>
        <v>#REF!</v>
      </c>
      <c r="U3" s="371" t="e">
        <f t="shared" si="0"/>
        <v>#REF!</v>
      </c>
      <c r="V3" s="371" t="e">
        <f t="shared" si="0"/>
        <v>#REF!</v>
      </c>
      <c r="W3" s="371" t="e">
        <f t="shared" si="0"/>
        <v>#REF!</v>
      </c>
      <c r="X3" s="371" t="e">
        <f t="shared" si="0"/>
        <v>#REF!</v>
      </c>
      <c r="Y3" s="371" t="e">
        <f t="shared" si="0"/>
        <v>#REF!</v>
      </c>
      <c r="Z3" s="371" t="e">
        <f t="shared" si="0"/>
        <v>#REF!</v>
      </c>
      <c r="AA3" s="371" t="e">
        <f t="shared" si="0"/>
        <v>#REF!</v>
      </c>
      <c r="AB3" s="371" t="e">
        <f>(AB16+AB32)/AB6</f>
        <v>#REF!</v>
      </c>
      <c r="AC3" s="371" t="e">
        <f t="shared" si="0"/>
        <v>#REF!</v>
      </c>
      <c r="AD3" s="371" t="e">
        <f t="shared" si="0"/>
        <v>#REF!</v>
      </c>
      <c r="AE3" s="371" t="e">
        <f t="shared" si="0"/>
        <v>#REF!</v>
      </c>
      <c r="AF3" s="371" t="e">
        <f t="shared" si="0"/>
        <v>#REF!</v>
      </c>
      <c r="AG3" s="371" t="e">
        <f t="shared" si="0"/>
        <v>#REF!</v>
      </c>
      <c r="AH3" s="371" t="e">
        <f t="shared" si="0"/>
        <v>#REF!</v>
      </c>
      <c r="AI3" s="371" t="e">
        <f t="shared" si="0"/>
        <v>#REF!</v>
      </c>
      <c r="AJ3" s="371" t="e">
        <f t="shared" si="0"/>
        <v>#REF!</v>
      </c>
      <c r="AK3" s="371" t="e">
        <f t="shared" si="0"/>
        <v>#REF!</v>
      </c>
      <c r="AL3" s="371" t="e">
        <f t="shared" si="0"/>
        <v>#REF!</v>
      </c>
      <c r="AM3" s="371" t="e">
        <f t="shared" si="0"/>
        <v>#REF!</v>
      </c>
      <c r="AN3" s="371" t="e">
        <f t="shared" si="0"/>
        <v>#REF!</v>
      </c>
      <c r="AO3" s="371" t="e">
        <f t="shared" si="0"/>
        <v>#REF!</v>
      </c>
      <c r="AP3" s="371" t="e">
        <f t="shared" si="0"/>
        <v>#REF!</v>
      </c>
      <c r="AQ3" s="371" t="e">
        <f t="shared" si="0"/>
        <v>#REF!</v>
      </c>
      <c r="AR3" s="371">
        <v>0.72844827586206895</v>
      </c>
      <c r="AS3" s="371"/>
      <c r="AT3" s="371" t="e">
        <f>(AT16+AT32)/AT6</f>
        <v>#REF!</v>
      </c>
      <c r="AU3" s="371" t="e">
        <f>(AU16+AU32)/AU6</f>
        <v>#REF!</v>
      </c>
      <c r="AV3" s="371">
        <v>0.7839195979899497</v>
      </c>
      <c r="AW3" s="371" t="e">
        <f t="shared" ref="AW3:BK3" si="1">(AW16+AW32)/AW6</f>
        <v>#REF!</v>
      </c>
      <c r="AX3" s="371" t="e">
        <f t="shared" si="1"/>
        <v>#REF!</v>
      </c>
      <c r="AY3" s="371" t="e">
        <f t="shared" si="1"/>
        <v>#REF!</v>
      </c>
      <c r="AZ3" s="371" t="e">
        <f t="shared" si="1"/>
        <v>#REF!</v>
      </c>
      <c r="BA3" s="371" t="e">
        <f t="shared" si="1"/>
        <v>#REF!</v>
      </c>
      <c r="BB3" s="371" t="e">
        <f t="shared" si="1"/>
        <v>#REF!</v>
      </c>
      <c r="BC3" s="371" t="e">
        <f t="shared" si="1"/>
        <v>#REF!</v>
      </c>
      <c r="BD3" s="371" t="e">
        <f t="shared" si="1"/>
        <v>#REF!</v>
      </c>
      <c r="BE3" s="371" t="e">
        <f t="shared" si="1"/>
        <v>#REF!</v>
      </c>
      <c r="BF3" s="371" t="e">
        <f t="shared" si="1"/>
        <v>#REF!</v>
      </c>
      <c r="BG3" s="371" t="e">
        <f t="shared" si="1"/>
        <v>#REF!</v>
      </c>
      <c r="BH3" s="371" t="e">
        <f t="shared" si="1"/>
        <v>#REF!</v>
      </c>
      <c r="BI3" s="371" t="e">
        <f t="shared" si="1"/>
        <v>#REF!</v>
      </c>
      <c r="BJ3" s="371" t="e">
        <f t="shared" si="1"/>
        <v>#REF!</v>
      </c>
      <c r="BK3" s="372" t="e">
        <f t="shared" si="1"/>
        <v>#REF!</v>
      </c>
      <c r="BL3" s="275"/>
    </row>
    <row r="4" spans="1:65" ht="15.6" thickBot="1" x14ac:dyDescent="0.35">
      <c r="A4" s="434" t="s">
        <v>35</v>
      </c>
      <c r="B4" s="435"/>
      <c r="C4" s="435"/>
      <c r="D4" s="434"/>
      <c r="E4" s="434"/>
      <c r="F4" s="268" t="s">
        <v>207</v>
      </c>
      <c r="G4" s="268" t="s">
        <v>207</v>
      </c>
      <c r="H4" s="278" t="e">
        <f t="shared" ref="H4:AX4" si="2">H5-H6</f>
        <v>#REF!</v>
      </c>
      <c r="I4" s="278" t="e">
        <f t="shared" si="2"/>
        <v>#REF!</v>
      </c>
      <c r="J4" s="278" t="e">
        <f t="shared" si="2"/>
        <v>#REF!</v>
      </c>
      <c r="K4" s="278" t="e">
        <f t="shared" si="2"/>
        <v>#REF!</v>
      </c>
      <c r="L4" s="278" t="e">
        <f t="shared" si="2"/>
        <v>#REF!</v>
      </c>
      <c r="M4" s="278" t="e">
        <f t="shared" si="2"/>
        <v>#REF!</v>
      </c>
      <c r="N4" s="278" t="e">
        <f t="shared" si="2"/>
        <v>#REF!</v>
      </c>
      <c r="O4" s="278" t="e">
        <f t="shared" si="2"/>
        <v>#REF!</v>
      </c>
      <c r="P4" s="278" t="e">
        <f t="shared" si="2"/>
        <v>#REF!</v>
      </c>
      <c r="Q4" s="278" t="e">
        <f t="shared" si="2"/>
        <v>#REF!</v>
      </c>
      <c r="R4" s="278" t="e">
        <f t="shared" si="2"/>
        <v>#REF!</v>
      </c>
      <c r="S4" s="278" t="e">
        <f t="shared" si="2"/>
        <v>#REF!</v>
      </c>
      <c r="T4" s="278" t="e">
        <f t="shared" si="2"/>
        <v>#REF!</v>
      </c>
      <c r="U4" s="278" t="e">
        <f t="shared" si="2"/>
        <v>#REF!</v>
      </c>
      <c r="V4" s="278" t="e">
        <f t="shared" si="2"/>
        <v>#REF!</v>
      </c>
      <c r="W4" s="278" t="e">
        <f>W5-W6</f>
        <v>#REF!</v>
      </c>
      <c r="X4" s="278" t="e">
        <f>X5-X6</f>
        <v>#REF!</v>
      </c>
      <c r="Y4" s="278" t="e">
        <f t="shared" si="2"/>
        <v>#REF!</v>
      </c>
      <c r="Z4" s="278" t="e">
        <f t="shared" si="2"/>
        <v>#REF!</v>
      </c>
      <c r="AA4" s="278" t="e">
        <f t="shared" si="2"/>
        <v>#REF!</v>
      </c>
      <c r="AB4" s="278" t="e">
        <f t="shared" si="2"/>
        <v>#REF!</v>
      </c>
      <c r="AC4" s="278" t="e">
        <f t="shared" si="2"/>
        <v>#REF!</v>
      </c>
      <c r="AD4" s="278" t="e">
        <f t="shared" si="2"/>
        <v>#REF!</v>
      </c>
      <c r="AE4" s="278" t="e">
        <f t="shared" si="2"/>
        <v>#REF!</v>
      </c>
      <c r="AF4" s="278" t="e">
        <f t="shared" si="2"/>
        <v>#REF!</v>
      </c>
      <c r="AG4" s="278" t="e">
        <f t="shared" si="2"/>
        <v>#REF!</v>
      </c>
      <c r="AH4" s="278" t="e">
        <f t="shared" si="2"/>
        <v>#REF!</v>
      </c>
      <c r="AI4" s="278" t="e">
        <f t="shared" si="2"/>
        <v>#REF!</v>
      </c>
      <c r="AJ4" s="278" t="e">
        <f t="shared" si="2"/>
        <v>#REF!</v>
      </c>
      <c r="AK4" s="278" t="e">
        <f t="shared" si="2"/>
        <v>#REF!</v>
      </c>
      <c r="AL4" s="278" t="e">
        <f t="shared" si="2"/>
        <v>#REF!</v>
      </c>
      <c r="AM4" s="278" t="e">
        <f t="shared" si="2"/>
        <v>#REF!</v>
      </c>
      <c r="AN4" s="278" t="e">
        <f t="shared" si="2"/>
        <v>#REF!</v>
      </c>
      <c r="AO4" s="278" t="e">
        <f>AO5-AO6</f>
        <v>#REF!</v>
      </c>
      <c r="AP4" s="278" t="e">
        <f t="shared" si="2"/>
        <v>#REF!</v>
      </c>
      <c r="AQ4" s="278" t="e">
        <f t="shared" si="2"/>
        <v>#REF!</v>
      </c>
      <c r="AR4" s="278" t="e">
        <f t="shared" si="2"/>
        <v>#REF!</v>
      </c>
      <c r="AS4" s="278" t="e">
        <f t="shared" si="2"/>
        <v>#REF!</v>
      </c>
      <c r="AT4" s="278" t="e">
        <f t="shared" si="2"/>
        <v>#REF!</v>
      </c>
      <c r="AU4" s="278" t="e">
        <f t="shared" si="2"/>
        <v>#REF!</v>
      </c>
      <c r="AV4" s="278" t="e">
        <f t="shared" si="2"/>
        <v>#REF!</v>
      </c>
      <c r="AW4" s="278" t="e">
        <f t="shared" si="2"/>
        <v>#REF!</v>
      </c>
      <c r="AX4" s="278" t="e">
        <f t="shared" si="2"/>
        <v>#REF!</v>
      </c>
      <c r="AY4" s="278" t="e">
        <f>AY5-AY6</f>
        <v>#REF!</v>
      </c>
      <c r="AZ4" s="278" t="e">
        <f t="shared" ref="AZ4:BK4" si="3">AZ5-AZ6</f>
        <v>#REF!</v>
      </c>
      <c r="BA4" s="278" t="e">
        <f t="shared" si="3"/>
        <v>#REF!</v>
      </c>
      <c r="BB4" s="278" t="e">
        <f t="shared" si="3"/>
        <v>#REF!</v>
      </c>
      <c r="BC4" s="278" t="e">
        <f t="shared" si="3"/>
        <v>#REF!</v>
      </c>
      <c r="BD4" s="278" t="e">
        <f t="shared" si="3"/>
        <v>#REF!</v>
      </c>
      <c r="BE4" s="278" t="e">
        <f t="shared" si="3"/>
        <v>#REF!</v>
      </c>
      <c r="BF4" s="278" t="e">
        <f t="shared" si="3"/>
        <v>#REF!</v>
      </c>
      <c r="BG4" s="278" t="e">
        <f t="shared" si="3"/>
        <v>#REF!</v>
      </c>
      <c r="BH4" s="278" t="e">
        <f t="shared" si="3"/>
        <v>#REF!</v>
      </c>
      <c r="BI4" s="278" t="e">
        <f t="shared" si="3"/>
        <v>#REF!</v>
      </c>
      <c r="BJ4" s="278" t="e">
        <f t="shared" si="3"/>
        <v>#REF!</v>
      </c>
      <c r="BK4" s="278" t="e">
        <f t="shared" si="3"/>
        <v>#REF!</v>
      </c>
      <c r="BL4" s="275"/>
    </row>
    <row r="5" spans="1:65" ht="15" x14ac:dyDescent="0.3">
      <c r="A5" s="434" t="s">
        <v>36</v>
      </c>
      <c r="B5" s="435"/>
      <c r="C5" s="435"/>
      <c r="D5" s="434"/>
      <c r="E5" s="434"/>
      <c r="F5" s="373" t="s">
        <v>181</v>
      </c>
      <c r="G5" s="374" t="s">
        <v>181</v>
      </c>
      <c r="H5" s="375">
        <v>9340000</v>
      </c>
      <c r="I5" s="375">
        <v>10800000</v>
      </c>
      <c r="J5" s="375">
        <v>0</v>
      </c>
      <c r="K5" s="375">
        <v>20000000</v>
      </c>
      <c r="L5" s="375">
        <v>10000000</v>
      </c>
      <c r="M5" s="375">
        <v>15000000</v>
      </c>
      <c r="N5" s="375">
        <v>0</v>
      </c>
      <c r="O5" s="375">
        <v>12000000</v>
      </c>
      <c r="P5" s="375">
        <v>0</v>
      </c>
      <c r="Q5" s="375">
        <v>0</v>
      </c>
      <c r="R5" s="375">
        <v>5000000</v>
      </c>
      <c r="S5" s="375">
        <v>0</v>
      </c>
      <c r="T5" s="375">
        <v>26900000</v>
      </c>
      <c r="U5" s="375">
        <v>0</v>
      </c>
      <c r="V5" s="375">
        <v>8000000</v>
      </c>
      <c r="W5" s="375">
        <v>0</v>
      </c>
      <c r="X5" s="375">
        <v>0</v>
      </c>
      <c r="Y5" s="375">
        <v>23850000</v>
      </c>
      <c r="Z5" s="375">
        <v>6630000</v>
      </c>
      <c r="AA5" s="375">
        <v>0</v>
      </c>
      <c r="AB5" s="375">
        <v>14000000</v>
      </c>
      <c r="AC5" s="375">
        <v>0</v>
      </c>
      <c r="AD5" s="375">
        <v>9315297</v>
      </c>
      <c r="AE5" s="375">
        <v>0</v>
      </c>
      <c r="AF5" s="375">
        <v>15120000</v>
      </c>
      <c r="AG5" s="375">
        <v>8900000</v>
      </c>
      <c r="AH5" s="375"/>
      <c r="AI5" s="375">
        <v>13200000</v>
      </c>
      <c r="AJ5" s="375">
        <v>8000000</v>
      </c>
      <c r="AK5" s="375">
        <v>11500000</v>
      </c>
      <c r="AL5" s="375">
        <v>14985000</v>
      </c>
      <c r="AM5" s="375">
        <v>7100000</v>
      </c>
      <c r="AN5" s="375">
        <v>20000000</v>
      </c>
      <c r="AO5" s="375">
        <v>30000000</v>
      </c>
      <c r="AP5" s="375">
        <v>13000000</v>
      </c>
      <c r="AQ5" s="375">
        <v>0</v>
      </c>
      <c r="AR5" s="375">
        <v>20000000</v>
      </c>
      <c r="AS5" s="375">
        <v>27000000</v>
      </c>
      <c r="AT5" s="375">
        <v>35000000</v>
      </c>
      <c r="AU5" s="375">
        <v>10000000</v>
      </c>
      <c r="AV5" s="375">
        <v>35000000</v>
      </c>
      <c r="AW5" s="375">
        <v>21000000</v>
      </c>
      <c r="AX5" s="375">
        <v>12000000</v>
      </c>
      <c r="AY5" s="375">
        <v>22000000</v>
      </c>
      <c r="AZ5" s="375">
        <v>16000000</v>
      </c>
      <c r="BA5" s="375">
        <v>62000000</v>
      </c>
      <c r="BB5" s="375">
        <v>0</v>
      </c>
      <c r="BC5" s="375">
        <v>5000000</v>
      </c>
      <c r="BD5" s="375">
        <v>15000000</v>
      </c>
      <c r="BE5" s="375">
        <v>0</v>
      </c>
      <c r="BF5" s="375">
        <v>9000000</v>
      </c>
      <c r="BG5" s="375">
        <v>0</v>
      </c>
      <c r="BH5" s="375">
        <v>0</v>
      </c>
      <c r="BI5" s="375">
        <v>0</v>
      </c>
      <c r="BJ5" s="374"/>
      <c r="BK5" s="376"/>
      <c r="BL5" s="275"/>
    </row>
    <row r="6" spans="1:65" ht="15.6" thickBot="1" x14ac:dyDescent="0.35">
      <c r="A6" s="436" t="s">
        <v>346</v>
      </c>
      <c r="B6" s="437"/>
      <c r="C6" s="437"/>
      <c r="D6" s="434" t="s">
        <v>341</v>
      </c>
      <c r="E6" s="434"/>
      <c r="F6" s="377" t="s">
        <v>180</v>
      </c>
      <c r="G6" s="378" t="s">
        <v>180</v>
      </c>
      <c r="H6" s="379" t="e">
        <f t="shared" ref="H6:BK6" si="4">H111</f>
        <v>#REF!</v>
      </c>
      <c r="I6" s="379" t="e">
        <f t="shared" si="4"/>
        <v>#REF!</v>
      </c>
      <c r="J6" s="379" t="e">
        <f t="shared" si="4"/>
        <v>#REF!</v>
      </c>
      <c r="K6" s="379" t="e">
        <f t="shared" si="4"/>
        <v>#REF!</v>
      </c>
      <c r="L6" s="379" t="e">
        <f t="shared" si="4"/>
        <v>#REF!</v>
      </c>
      <c r="M6" s="379" t="e">
        <f t="shared" si="4"/>
        <v>#REF!</v>
      </c>
      <c r="N6" s="379" t="e">
        <f t="shared" si="4"/>
        <v>#REF!</v>
      </c>
      <c r="O6" s="379" t="e">
        <f t="shared" si="4"/>
        <v>#REF!</v>
      </c>
      <c r="P6" s="379" t="e">
        <f t="shared" si="4"/>
        <v>#REF!</v>
      </c>
      <c r="Q6" s="379" t="e">
        <f t="shared" si="4"/>
        <v>#REF!</v>
      </c>
      <c r="R6" s="379" t="e">
        <f t="shared" si="4"/>
        <v>#REF!</v>
      </c>
      <c r="S6" s="379" t="e">
        <f t="shared" si="4"/>
        <v>#REF!</v>
      </c>
      <c r="T6" s="379" t="e">
        <f t="shared" si="4"/>
        <v>#REF!</v>
      </c>
      <c r="U6" s="379" t="e">
        <f t="shared" si="4"/>
        <v>#REF!</v>
      </c>
      <c r="V6" s="379" t="e">
        <f t="shared" si="4"/>
        <v>#REF!</v>
      </c>
      <c r="W6" s="379" t="e">
        <f>W111</f>
        <v>#REF!</v>
      </c>
      <c r="X6" s="379" t="e">
        <f>X111</f>
        <v>#REF!</v>
      </c>
      <c r="Y6" s="379" t="e">
        <f t="shared" si="4"/>
        <v>#REF!</v>
      </c>
      <c r="Z6" s="379" t="e">
        <f t="shared" si="4"/>
        <v>#REF!</v>
      </c>
      <c r="AA6" s="379" t="e">
        <f t="shared" si="4"/>
        <v>#REF!</v>
      </c>
      <c r="AB6" s="379" t="e">
        <f t="shared" si="4"/>
        <v>#REF!</v>
      </c>
      <c r="AC6" s="379" t="e">
        <f t="shared" si="4"/>
        <v>#REF!</v>
      </c>
      <c r="AD6" s="379" t="e">
        <f t="shared" si="4"/>
        <v>#REF!</v>
      </c>
      <c r="AE6" s="379" t="e">
        <f t="shared" si="4"/>
        <v>#REF!</v>
      </c>
      <c r="AF6" s="379" t="e">
        <f t="shared" si="4"/>
        <v>#REF!</v>
      </c>
      <c r="AG6" s="379" t="e">
        <f t="shared" si="4"/>
        <v>#REF!</v>
      </c>
      <c r="AH6" s="379" t="e">
        <f t="shared" si="4"/>
        <v>#REF!</v>
      </c>
      <c r="AI6" s="379" t="e">
        <f t="shared" si="4"/>
        <v>#REF!</v>
      </c>
      <c r="AJ6" s="379" t="e">
        <f t="shared" si="4"/>
        <v>#REF!</v>
      </c>
      <c r="AK6" s="379" t="e">
        <f t="shared" si="4"/>
        <v>#REF!</v>
      </c>
      <c r="AL6" s="379" t="e">
        <f>AL111</f>
        <v>#REF!</v>
      </c>
      <c r="AM6" s="379" t="e">
        <f t="shared" si="4"/>
        <v>#REF!</v>
      </c>
      <c r="AN6" s="379" t="e">
        <f t="shared" si="4"/>
        <v>#REF!</v>
      </c>
      <c r="AO6" s="379" t="e">
        <f t="shared" si="4"/>
        <v>#REF!</v>
      </c>
      <c r="AP6" s="379" t="e">
        <f t="shared" si="4"/>
        <v>#REF!</v>
      </c>
      <c r="AQ6" s="379" t="e">
        <f t="shared" si="4"/>
        <v>#REF!</v>
      </c>
      <c r="AR6" s="379" t="e">
        <f t="shared" si="4"/>
        <v>#REF!</v>
      </c>
      <c r="AS6" s="379" t="e">
        <f t="shared" si="4"/>
        <v>#REF!</v>
      </c>
      <c r="AT6" s="379" t="e">
        <f t="shared" si="4"/>
        <v>#REF!</v>
      </c>
      <c r="AU6" s="379" t="e">
        <f t="shared" si="4"/>
        <v>#REF!</v>
      </c>
      <c r="AV6" s="379" t="e">
        <f t="shared" si="4"/>
        <v>#REF!</v>
      </c>
      <c r="AW6" s="379" t="e">
        <f t="shared" si="4"/>
        <v>#REF!</v>
      </c>
      <c r="AX6" s="379" t="e">
        <f t="shared" si="4"/>
        <v>#REF!</v>
      </c>
      <c r="AY6" s="379" t="e">
        <f t="shared" si="4"/>
        <v>#REF!</v>
      </c>
      <c r="AZ6" s="379" t="e">
        <f t="shared" si="4"/>
        <v>#REF!</v>
      </c>
      <c r="BA6" s="379" t="e">
        <f t="shared" si="4"/>
        <v>#REF!</v>
      </c>
      <c r="BB6" s="379" t="e">
        <f t="shared" si="4"/>
        <v>#REF!</v>
      </c>
      <c r="BC6" s="379" t="e">
        <f t="shared" si="4"/>
        <v>#REF!</v>
      </c>
      <c r="BD6" s="379" t="e">
        <f t="shared" si="4"/>
        <v>#REF!</v>
      </c>
      <c r="BE6" s="379" t="e">
        <f t="shared" si="4"/>
        <v>#REF!</v>
      </c>
      <c r="BF6" s="379" t="e">
        <f t="shared" si="4"/>
        <v>#REF!</v>
      </c>
      <c r="BG6" s="379" t="e">
        <f t="shared" si="4"/>
        <v>#REF!</v>
      </c>
      <c r="BH6" s="379" t="e">
        <f t="shared" si="4"/>
        <v>#REF!</v>
      </c>
      <c r="BI6" s="379" t="e">
        <f t="shared" si="4"/>
        <v>#REF!</v>
      </c>
      <c r="BJ6" s="381" t="e">
        <f t="shared" si="4"/>
        <v>#REF!</v>
      </c>
      <c r="BK6" s="380" t="e">
        <f t="shared" si="4"/>
        <v>#REF!</v>
      </c>
      <c r="BL6" s="275"/>
    </row>
    <row r="7" spans="1:65" ht="15" x14ac:dyDescent="0.3">
      <c r="A7" s="434" t="s">
        <v>328</v>
      </c>
      <c r="B7" s="438"/>
      <c r="C7" s="438"/>
      <c r="D7" s="435">
        <v>0.15</v>
      </c>
      <c r="E7" s="434"/>
      <c r="F7" s="388" t="s">
        <v>359</v>
      </c>
      <c r="G7" s="389" t="s">
        <v>1</v>
      </c>
      <c r="H7" s="390" t="e">
        <f t="shared" ref="H7:BJ7" si="5">H16/H111</f>
        <v>#REF!</v>
      </c>
      <c r="I7" s="390" t="e">
        <f t="shared" si="5"/>
        <v>#REF!</v>
      </c>
      <c r="J7" s="390" t="e">
        <f t="shared" si="5"/>
        <v>#REF!</v>
      </c>
      <c r="K7" s="390" t="e">
        <f t="shared" si="5"/>
        <v>#REF!</v>
      </c>
      <c r="L7" s="390" t="e">
        <f t="shared" si="5"/>
        <v>#REF!</v>
      </c>
      <c r="M7" s="390" t="e">
        <f t="shared" si="5"/>
        <v>#REF!</v>
      </c>
      <c r="N7" s="390" t="e">
        <f t="shared" si="5"/>
        <v>#REF!</v>
      </c>
      <c r="O7" s="390" t="e">
        <f t="shared" si="5"/>
        <v>#REF!</v>
      </c>
      <c r="P7" s="390" t="e">
        <f t="shared" si="5"/>
        <v>#REF!</v>
      </c>
      <c r="Q7" s="390" t="e">
        <f t="shared" si="5"/>
        <v>#REF!</v>
      </c>
      <c r="R7" s="390" t="e">
        <f t="shared" si="5"/>
        <v>#REF!</v>
      </c>
      <c r="S7" s="390" t="e">
        <f t="shared" si="5"/>
        <v>#REF!</v>
      </c>
      <c r="T7" s="390" t="e">
        <f t="shared" si="5"/>
        <v>#REF!</v>
      </c>
      <c r="U7" s="390" t="e">
        <f t="shared" si="5"/>
        <v>#REF!</v>
      </c>
      <c r="V7" s="390" t="e">
        <f t="shared" si="5"/>
        <v>#REF!</v>
      </c>
      <c r="W7" s="390" t="e">
        <f t="shared" si="5"/>
        <v>#REF!</v>
      </c>
      <c r="X7" s="390" t="e">
        <f t="shared" si="5"/>
        <v>#REF!</v>
      </c>
      <c r="Y7" s="390" t="e">
        <f t="shared" si="5"/>
        <v>#REF!</v>
      </c>
      <c r="Z7" s="391" t="e">
        <f t="shared" si="5"/>
        <v>#REF!</v>
      </c>
      <c r="AA7" s="391" t="e">
        <f t="shared" si="5"/>
        <v>#REF!</v>
      </c>
      <c r="AB7" s="390" t="e">
        <f t="shared" si="5"/>
        <v>#REF!</v>
      </c>
      <c r="AC7" s="390" t="e">
        <f t="shared" si="5"/>
        <v>#REF!</v>
      </c>
      <c r="AD7" s="390" t="e">
        <f t="shared" si="5"/>
        <v>#REF!</v>
      </c>
      <c r="AE7" s="390" t="e">
        <f t="shared" si="5"/>
        <v>#REF!</v>
      </c>
      <c r="AF7" s="390" t="e">
        <f t="shared" si="5"/>
        <v>#REF!</v>
      </c>
      <c r="AG7" s="390" t="e">
        <f t="shared" si="5"/>
        <v>#REF!</v>
      </c>
      <c r="AH7" s="390" t="e">
        <f t="shared" si="5"/>
        <v>#REF!</v>
      </c>
      <c r="AI7" s="390" t="e">
        <f t="shared" si="5"/>
        <v>#REF!</v>
      </c>
      <c r="AJ7" s="390" t="e">
        <f t="shared" si="5"/>
        <v>#REF!</v>
      </c>
      <c r="AK7" s="390" t="e">
        <f t="shared" si="5"/>
        <v>#REF!</v>
      </c>
      <c r="AL7" s="390" t="e">
        <f t="shared" si="5"/>
        <v>#REF!</v>
      </c>
      <c r="AM7" s="390" t="e">
        <f t="shared" si="5"/>
        <v>#REF!</v>
      </c>
      <c r="AN7" s="390" t="e">
        <f t="shared" si="5"/>
        <v>#REF!</v>
      </c>
      <c r="AO7" s="390" t="e">
        <f t="shared" si="5"/>
        <v>#REF!</v>
      </c>
      <c r="AP7" s="390" t="e">
        <f t="shared" si="5"/>
        <v>#REF!</v>
      </c>
      <c r="AQ7" s="390" t="e">
        <f t="shared" si="5"/>
        <v>#REF!</v>
      </c>
      <c r="AR7" s="390" t="e">
        <f t="shared" si="5"/>
        <v>#REF!</v>
      </c>
      <c r="AS7" s="390" t="e">
        <f t="shared" si="5"/>
        <v>#REF!</v>
      </c>
      <c r="AT7" s="391" t="e">
        <f t="shared" si="5"/>
        <v>#REF!</v>
      </c>
      <c r="AU7" s="390" t="e">
        <f t="shared" si="5"/>
        <v>#REF!</v>
      </c>
      <c r="AV7" s="390" t="e">
        <f t="shared" si="5"/>
        <v>#REF!</v>
      </c>
      <c r="AW7" s="390" t="e">
        <f t="shared" si="5"/>
        <v>#REF!</v>
      </c>
      <c r="AX7" s="390" t="e">
        <f t="shared" si="5"/>
        <v>#REF!</v>
      </c>
      <c r="AY7" s="390" t="e">
        <f t="shared" si="5"/>
        <v>#REF!</v>
      </c>
      <c r="AZ7" s="390" t="e">
        <f t="shared" si="5"/>
        <v>#REF!</v>
      </c>
      <c r="BA7" s="390" t="e">
        <f t="shared" si="5"/>
        <v>#REF!</v>
      </c>
      <c r="BB7" s="390" t="e">
        <f t="shared" si="5"/>
        <v>#REF!</v>
      </c>
      <c r="BC7" s="390" t="e">
        <f t="shared" si="5"/>
        <v>#REF!</v>
      </c>
      <c r="BD7" s="390" t="e">
        <f t="shared" si="5"/>
        <v>#REF!</v>
      </c>
      <c r="BE7" s="390" t="e">
        <f t="shared" si="5"/>
        <v>#REF!</v>
      </c>
      <c r="BF7" s="390" t="e">
        <f t="shared" si="5"/>
        <v>#REF!</v>
      </c>
      <c r="BG7" s="390" t="e">
        <f t="shared" si="5"/>
        <v>#REF!</v>
      </c>
      <c r="BH7" s="390" t="e">
        <f t="shared" si="5"/>
        <v>#REF!</v>
      </c>
      <c r="BI7" s="416" t="e">
        <f t="shared" si="5"/>
        <v>#REF!</v>
      </c>
      <c r="BJ7" s="419" t="e">
        <f t="shared" si="5"/>
        <v>#REF!</v>
      </c>
      <c r="BK7" s="392" t="e">
        <f>BK16/BK8</f>
        <v>#REF!</v>
      </c>
      <c r="BL7" s="275"/>
    </row>
    <row r="8" spans="1:65" ht="15.6" thickBot="1" x14ac:dyDescent="0.35">
      <c r="A8" s="434" t="s">
        <v>330</v>
      </c>
      <c r="B8" s="439"/>
      <c r="C8" s="439"/>
      <c r="D8" s="434"/>
      <c r="E8" s="434"/>
      <c r="F8" s="393" t="s">
        <v>324</v>
      </c>
      <c r="G8" s="394" t="s">
        <v>192</v>
      </c>
      <c r="H8" s="398">
        <v>0</v>
      </c>
      <c r="I8" s="398">
        <v>0</v>
      </c>
      <c r="J8" s="398" t="e">
        <v>#DIV/0!</v>
      </c>
      <c r="K8" s="398" t="e">
        <v>#DIV/0!</v>
      </c>
      <c r="L8" s="398"/>
      <c r="M8" s="398">
        <v>0.13445378151260504</v>
      </c>
      <c r="N8" s="398">
        <v>0.19607843137254902</v>
      </c>
      <c r="O8" s="398">
        <v>0</v>
      </c>
      <c r="P8" s="398">
        <v>0</v>
      </c>
      <c r="Q8" s="398" t="e">
        <v>#DIV/0!</v>
      </c>
      <c r="R8" s="398">
        <v>0.82857142857142863</v>
      </c>
      <c r="S8" s="398">
        <v>0</v>
      </c>
      <c r="T8" s="398">
        <v>0.25</v>
      </c>
      <c r="U8" s="398" t="e">
        <v>#DIV/0!</v>
      </c>
      <c r="V8" s="398">
        <v>0</v>
      </c>
      <c r="W8" s="398" t="e">
        <v>#DIV/0!</v>
      </c>
      <c r="X8" s="398"/>
      <c r="Y8" s="398">
        <v>0.1538600778350982</v>
      </c>
      <c r="Z8" s="398">
        <v>0</v>
      </c>
      <c r="AA8" s="398" t="e">
        <v>#DIV/0!</v>
      </c>
      <c r="AB8" s="398" t="e">
        <v>#DIV/0!</v>
      </c>
      <c r="AC8" s="398" t="e">
        <v>#DIV/0!</v>
      </c>
      <c r="AD8" s="398">
        <v>0</v>
      </c>
      <c r="AE8" s="398">
        <v>0</v>
      </c>
      <c r="AF8" s="398">
        <v>0</v>
      </c>
      <c r="AG8" s="398">
        <v>0.12658227848101267</v>
      </c>
      <c r="AH8" s="398">
        <v>0.12658227848101267</v>
      </c>
      <c r="AI8" s="398">
        <v>0.12658227848101267</v>
      </c>
      <c r="AJ8" s="398">
        <v>0.19940179461615154</v>
      </c>
      <c r="AK8" s="398">
        <v>0.19940179461615154</v>
      </c>
      <c r="AL8" s="398">
        <v>0</v>
      </c>
      <c r="AM8" s="398" t="e">
        <v>#DIV/0!</v>
      </c>
      <c r="AN8" s="398" t="e">
        <v>#DIV/0!</v>
      </c>
      <c r="AO8" s="398" t="e">
        <v>#DIV/0!</v>
      </c>
      <c r="AP8" s="398" t="e">
        <v>#DIV/0!</v>
      </c>
      <c r="AQ8" s="398" t="e">
        <v>#DIV/0!</v>
      </c>
      <c r="AR8" s="398">
        <v>0</v>
      </c>
      <c r="AS8" s="398">
        <v>0</v>
      </c>
      <c r="AT8" s="398" t="e">
        <v>#DIV/0!</v>
      </c>
      <c r="AU8" s="398">
        <v>0.25714285714285712</v>
      </c>
      <c r="AV8" s="398">
        <v>0</v>
      </c>
      <c r="AW8" s="398">
        <v>0.26</v>
      </c>
      <c r="AX8" s="398" t="e">
        <v>#DIV/0!</v>
      </c>
      <c r="AY8" s="398">
        <v>0</v>
      </c>
      <c r="AZ8" s="398">
        <v>0.3235294117647059</v>
      </c>
      <c r="BA8" s="477">
        <v>0.15384615384615385</v>
      </c>
      <c r="BB8" s="398" t="e">
        <v>#DIV/0!</v>
      </c>
      <c r="BC8" s="398" t="e">
        <v>#DIV/0!</v>
      </c>
      <c r="BD8" s="398" t="e">
        <v>#DIV/0!</v>
      </c>
      <c r="BE8" s="398" t="e">
        <v>#DIV/0!</v>
      </c>
      <c r="BF8" s="398">
        <v>0</v>
      </c>
      <c r="BG8" s="398" t="e">
        <v>#DIV/0!</v>
      </c>
      <c r="BH8" s="398" t="e">
        <v>#DIV/0!</v>
      </c>
      <c r="BI8" s="417" t="e">
        <v>#DIV/0!</v>
      </c>
      <c r="BJ8" s="420">
        <v>0.10553654635699648</v>
      </c>
      <c r="BK8" s="395" t="e">
        <f>BK111</f>
        <v>#REF!</v>
      </c>
      <c r="BL8" s="275"/>
    </row>
    <row r="9" spans="1:65" ht="15.6" thickBot="1" x14ac:dyDescent="0.35">
      <c r="A9" s="275"/>
      <c r="B9" s="275"/>
      <c r="C9" s="275"/>
      <c r="D9" s="275"/>
      <c r="E9" s="358"/>
      <c r="F9" s="275"/>
      <c r="G9" s="396"/>
      <c r="H9" s="399" t="s">
        <v>8</v>
      </c>
      <c r="I9" s="400" t="s">
        <v>8</v>
      </c>
      <c r="J9" s="400" t="s">
        <v>8</v>
      </c>
      <c r="K9" s="400" t="s">
        <v>8</v>
      </c>
      <c r="L9" s="400" t="s">
        <v>8</v>
      </c>
      <c r="M9" s="400" t="s">
        <v>8</v>
      </c>
      <c r="N9" s="400" t="s">
        <v>8</v>
      </c>
      <c r="O9" s="401" t="s">
        <v>8</v>
      </c>
      <c r="P9" s="402" t="s">
        <v>8</v>
      </c>
      <c r="Q9" s="403" t="s">
        <v>11</v>
      </c>
      <c r="R9" s="403" t="s">
        <v>11</v>
      </c>
      <c r="S9" s="403" t="s">
        <v>11</v>
      </c>
      <c r="T9" s="403" t="s">
        <v>11</v>
      </c>
      <c r="U9" s="403" t="s">
        <v>11</v>
      </c>
      <c r="V9" s="447" t="s">
        <v>11</v>
      </c>
      <c r="W9" s="447" t="s">
        <v>11</v>
      </c>
      <c r="X9" s="404" t="s">
        <v>302</v>
      </c>
      <c r="Y9" s="405" t="s">
        <v>2</v>
      </c>
      <c r="Z9" s="405" t="s">
        <v>2</v>
      </c>
      <c r="AA9" s="405" t="s">
        <v>2</v>
      </c>
      <c r="AB9" s="405" t="s">
        <v>2</v>
      </c>
      <c r="AC9" s="405" t="s">
        <v>3</v>
      </c>
      <c r="AD9" s="405" t="s">
        <v>3</v>
      </c>
      <c r="AE9" s="405" t="s">
        <v>3</v>
      </c>
      <c r="AF9" s="405" t="s">
        <v>3</v>
      </c>
      <c r="AG9" s="405" t="s">
        <v>3</v>
      </c>
      <c r="AH9" s="405" t="s">
        <v>3</v>
      </c>
      <c r="AI9" s="405" t="s">
        <v>3</v>
      </c>
      <c r="AJ9" s="405" t="s">
        <v>3</v>
      </c>
      <c r="AK9" s="405" t="s">
        <v>3</v>
      </c>
      <c r="AL9" s="400" t="s">
        <v>3</v>
      </c>
      <c r="AM9" s="400" t="s">
        <v>3</v>
      </c>
      <c r="AN9" s="400" t="s">
        <v>4</v>
      </c>
      <c r="AO9" s="400" t="s">
        <v>4</v>
      </c>
      <c r="AP9" s="400" t="s">
        <v>4</v>
      </c>
      <c r="AQ9" s="400" t="s">
        <v>4</v>
      </c>
      <c r="AR9" s="400" t="s">
        <v>4</v>
      </c>
      <c r="AS9" s="400" t="s">
        <v>4</v>
      </c>
      <c r="AT9" s="406" t="s">
        <v>5</v>
      </c>
      <c r="AU9" s="407" t="s">
        <v>5</v>
      </c>
      <c r="AV9" s="407" t="s">
        <v>5</v>
      </c>
      <c r="AW9" s="406" t="s">
        <v>5</v>
      </c>
      <c r="AX9" s="406" t="s">
        <v>5</v>
      </c>
      <c r="AY9" s="406" t="s">
        <v>5</v>
      </c>
      <c r="AZ9" s="408" t="s">
        <v>6</v>
      </c>
      <c r="BA9" s="408" t="s">
        <v>6</v>
      </c>
      <c r="BB9" s="409" t="s">
        <v>6</v>
      </c>
      <c r="BC9" s="409" t="s">
        <v>6</v>
      </c>
      <c r="BD9" s="409" t="s">
        <v>7</v>
      </c>
      <c r="BE9" s="409" t="s">
        <v>7</v>
      </c>
      <c r="BF9" s="409" t="s">
        <v>7</v>
      </c>
      <c r="BG9" s="404" t="s">
        <v>9</v>
      </c>
      <c r="BH9" s="404" t="s">
        <v>10</v>
      </c>
      <c r="BI9" s="418" t="s">
        <v>11</v>
      </c>
      <c r="BJ9" s="421"/>
      <c r="BK9" s="422"/>
      <c r="BL9" s="275"/>
    </row>
    <row r="10" spans="1:65" ht="15.6" thickBot="1" x14ac:dyDescent="0.35">
      <c r="A10" s="100" t="s">
        <v>325</v>
      </c>
      <c r="B10" s="100" t="s">
        <v>343</v>
      </c>
      <c r="C10" s="367"/>
      <c r="D10" s="185" t="s">
        <v>350</v>
      </c>
      <c r="E10" s="101" t="s">
        <v>326</v>
      </c>
      <c r="F10" s="102" t="s">
        <v>13</v>
      </c>
      <c r="G10" s="382"/>
      <c r="H10" s="410" t="s">
        <v>27</v>
      </c>
      <c r="I10" s="411" t="s">
        <v>28</v>
      </c>
      <c r="J10" s="411" t="s">
        <v>218</v>
      </c>
      <c r="K10" s="411" t="s">
        <v>357</v>
      </c>
      <c r="L10" s="411" t="s">
        <v>220</v>
      </c>
      <c r="M10" s="411" t="s">
        <v>251</v>
      </c>
      <c r="N10" s="411" t="s">
        <v>175</v>
      </c>
      <c r="O10" s="411" t="s">
        <v>30</v>
      </c>
      <c r="P10" s="411" t="s">
        <v>31</v>
      </c>
      <c r="Q10" s="412" t="s">
        <v>321</v>
      </c>
      <c r="R10" s="412" t="s">
        <v>318</v>
      </c>
      <c r="S10" s="412" t="s">
        <v>308</v>
      </c>
      <c r="T10" s="412" t="s">
        <v>345</v>
      </c>
      <c r="U10" s="412" t="s">
        <v>314</v>
      </c>
      <c r="V10" s="411" t="s">
        <v>177</v>
      </c>
      <c r="W10" s="411" t="s">
        <v>226</v>
      </c>
      <c r="X10" s="411" t="s">
        <v>299</v>
      </c>
      <c r="Y10" s="412" t="s">
        <v>205</v>
      </c>
      <c r="Z10" s="413" t="s">
        <v>14</v>
      </c>
      <c r="AA10" s="411" t="s">
        <v>15</v>
      </c>
      <c r="AB10" s="412" t="s">
        <v>322</v>
      </c>
      <c r="AC10" s="412" t="s">
        <v>204</v>
      </c>
      <c r="AD10" s="412" t="s">
        <v>250</v>
      </c>
      <c r="AE10" s="412" t="s">
        <v>221</v>
      </c>
      <c r="AF10" s="412" t="s">
        <v>189</v>
      </c>
      <c r="AG10" s="412" t="s">
        <v>356</v>
      </c>
      <c r="AH10" s="412" t="s">
        <v>348</v>
      </c>
      <c r="AI10" s="412" t="s">
        <v>349</v>
      </c>
      <c r="AJ10" s="412" t="s">
        <v>355</v>
      </c>
      <c r="AK10" s="412" t="s">
        <v>16</v>
      </c>
      <c r="AL10" s="411" t="s">
        <v>219</v>
      </c>
      <c r="AM10" s="411" t="s">
        <v>351</v>
      </c>
      <c r="AN10" s="411" t="s">
        <v>315</v>
      </c>
      <c r="AO10" s="414" t="s">
        <v>316</v>
      </c>
      <c r="AP10" s="411" t="s">
        <v>19</v>
      </c>
      <c r="AQ10" s="412" t="s">
        <v>317</v>
      </c>
      <c r="AR10" s="412" t="s">
        <v>305</v>
      </c>
      <c r="AS10" s="412" t="s">
        <v>354</v>
      </c>
      <c r="AT10" s="412" t="s">
        <v>20</v>
      </c>
      <c r="AU10" s="412" t="s">
        <v>410</v>
      </c>
      <c r="AV10" s="411" t="s">
        <v>347</v>
      </c>
      <c r="AW10" s="412" t="s">
        <v>246</v>
      </c>
      <c r="AX10" s="412" t="s">
        <v>352</v>
      </c>
      <c r="AY10" s="411" t="s">
        <v>223</v>
      </c>
      <c r="AZ10" s="411" t="s">
        <v>214</v>
      </c>
      <c r="BA10" s="411" t="s">
        <v>21</v>
      </c>
      <c r="BB10" s="411" t="s">
        <v>310</v>
      </c>
      <c r="BC10" s="411" t="s">
        <v>23</v>
      </c>
      <c r="BD10" s="411" t="s">
        <v>24</v>
      </c>
      <c r="BE10" s="411" t="s">
        <v>25</v>
      </c>
      <c r="BF10" s="411" t="s">
        <v>26</v>
      </c>
      <c r="BG10" s="411" t="s">
        <v>32</v>
      </c>
      <c r="BH10" s="411" t="s">
        <v>33</v>
      </c>
      <c r="BI10" s="415" t="s">
        <v>184</v>
      </c>
      <c r="BJ10" s="397" t="s">
        <v>12</v>
      </c>
      <c r="BK10" s="386" t="s">
        <v>327</v>
      </c>
      <c r="BL10" s="387" t="s">
        <v>13</v>
      </c>
    </row>
    <row r="11" spans="1:65" ht="15" x14ac:dyDescent="0.3">
      <c r="A11" s="368" t="s">
        <v>34</v>
      </c>
      <c r="B11" s="424" t="e">
        <f>B16/B111</f>
        <v>#REF!</v>
      </c>
      <c r="C11" s="362"/>
      <c r="D11" s="186"/>
      <c r="E11" s="8"/>
      <c r="F11" s="104"/>
      <c r="G11" s="87" t="s">
        <v>34</v>
      </c>
      <c r="H11" s="383" t="e">
        <f t="shared" ref="H11:BI11" si="6">H16/H6</f>
        <v>#REF!</v>
      </c>
      <c r="I11" s="383" t="e">
        <f t="shared" si="6"/>
        <v>#REF!</v>
      </c>
      <c r="J11" s="383" t="e">
        <f t="shared" si="6"/>
        <v>#REF!</v>
      </c>
      <c r="K11" s="383" t="e">
        <f t="shared" si="6"/>
        <v>#REF!</v>
      </c>
      <c r="L11" s="383" t="e">
        <f t="shared" si="6"/>
        <v>#REF!</v>
      </c>
      <c r="M11" s="383" t="e">
        <f t="shared" si="6"/>
        <v>#REF!</v>
      </c>
      <c r="N11" s="383" t="e">
        <f t="shared" si="6"/>
        <v>#REF!</v>
      </c>
      <c r="O11" s="383" t="e">
        <f t="shared" si="6"/>
        <v>#REF!</v>
      </c>
      <c r="P11" s="383" t="e">
        <f t="shared" si="6"/>
        <v>#REF!</v>
      </c>
      <c r="Q11" s="383" t="e">
        <f t="shared" si="6"/>
        <v>#REF!</v>
      </c>
      <c r="R11" s="383" t="e">
        <f t="shared" si="6"/>
        <v>#REF!</v>
      </c>
      <c r="S11" s="383" t="e">
        <f t="shared" si="6"/>
        <v>#REF!</v>
      </c>
      <c r="T11" s="383" t="e">
        <f t="shared" si="6"/>
        <v>#REF!</v>
      </c>
      <c r="U11" s="383" t="e">
        <f t="shared" si="6"/>
        <v>#REF!</v>
      </c>
      <c r="V11" s="383" t="e">
        <f t="shared" si="6"/>
        <v>#REF!</v>
      </c>
      <c r="W11" s="383" t="e">
        <f t="shared" si="6"/>
        <v>#REF!</v>
      </c>
      <c r="X11" s="383" t="e">
        <f t="shared" si="6"/>
        <v>#REF!</v>
      </c>
      <c r="Y11" s="383" t="e">
        <f t="shared" si="6"/>
        <v>#REF!</v>
      </c>
      <c r="Z11" s="383" t="e">
        <f t="shared" si="6"/>
        <v>#REF!</v>
      </c>
      <c r="AA11" s="383" t="e">
        <f t="shared" si="6"/>
        <v>#REF!</v>
      </c>
      <c r="AB11" s="383" t="e">
        <f t="shared" si="6"/>
        <v>#REF!</v>
      </c>
      <c r="AC11" s="383" t="e">
        <f t="shared" si="6"/>
        <v>#REF!</v>
      </c>
      <c r="AD11" s="383" t="e">
        <f t="shared" si="6"/>
        <v>#REF!</v>
      </c>
      <c r="AE11" s="383" t="e">
        <f t="shared" si="6"/>
        <v>#REF!</v>
      </c>
      <c r="AF11" s="383" t="e">
        <f t="shared" si="6"/>
        <v>#REF!</v>
      </c>
      <c r="AG11" s="383" t="e">
        <f t="shared" si="6"/>
        <v>#REF!</v>
      </c>
      <c r="AH11" s="383" t="e">
        <f t="shared" si="6"/>
        <v>#REF!</v>
      </c>
      <c r="AI11" s="383" t="e">
        <f t="shared" si="6"/>
        <v>#REF!</v>
      </c>
      <c r="AJ11" s="383" t="e">
        <f t="shared" si="6"/>
        <v>#REF!</v>
      </c>
      <c r="AK11" s="383" t="e">
        <f t="shared" si="6"/>
        <v>#REF!</v>
      </c>
      <c r="AL11" s="383" t="e">
        <f t="shared" si="6"/>
        <v>#REF!</v>
      </c>
      <c r="AM11" s="383" t="e">
        <f t="shared" si="6"/>
        <v>#REF!</v>
      </c>
      <c r="AN11" s="383" t="e">
        <f t="shared" si="6"/>
        <v>#REF!</v>
      </c>
      <c r="AO11" s="383" t="e">
        <f t="shared" si="6"/>
        <v>#REF!</v>
      </c>
      <c r="AP11" s="383" t="e">
        <f t="shared" si="6"/>
        <v>#REF!</v>
      </c>
      <c r="AQ11" s="383" t="e">
        <f t="shared" si="6"/>
        <v>#REF!</v>
      </c>
      <c r="AR11" s="383" t="e">
        <f t="shared" si="6"/>
        <v>#REF!</v>
      </c>
      <c r="AS11" s="383" t="e">
        <f t="shared" si="6"/>
        <v>#REF!</v>
      </c>
      <c r="AT11" s="383" t="e">
        <f t="shared" si="6"/>
        <v>#REF!</v>
      </c>
      <c r="AU11" s="383" t="e">
        <f t="shared" si="6"/>
        <v>#REF!</v>
      </c>
      <c r="AV11" s="383" t="e">
        <f t="shared" si="6"/>
        <v>#REF!</v>
      </c>
      <c r="AW11" s="383" t="e">
        <f t="shared" si="6"/>
        <v>#REF!</v>
      </c>
      <c r="AX11" s="383" t="e">
        <f t="shared" si="6"/>
        <v>#REF!</v>
      </c>
      <c r="AY11" s="383" t="e">
        <f t="shared" si="6"/>
        <v>#REF!</v>
      </c>
      <c r="AZ11" s="383" t="e">
        <f t="shared" si="6"/>
        <v>#REF!</v>
      </c>
      <c r="BA11" s="383" t="e">
        <f t="shared" si="6"/>
        <v>#REF!</v>
      </c>
      <c r="BB11" s="383" t="e">
        <f t="shared" si="6"/>
        <v>#REF!</v>
      </c>
      <c r="BC11" s="383" t="e">
        <f t="shared" si="6"/>
        <v>#REF!</v>
      </c>
      <c r="BD11" s="383" t="e">
        <f t="shared" si="6"/>
        <v>#REF!</v>
      </c>
      <c r="BE11" s="383" t="e">
        <f t="shared" si="6"/>
        <v>#REF!</v>
      </c>
      <c r="BF11" s="383" t="e">
        <f t="shared" si="6"/>
        <v>#REF!</v>
      </c>
      <c r="BG11" s="383" t="e">
        <f t="shared" si="6"/>
        <v>#REF!</v>
      </c>
      <c r="BH11" s="383" t="e">
        <f t="shared" si="6"/>
        <v>#REF!</v>
      </c>
      <c r="BI11" s="383" t="e">
        <f t="shared" si="6"/>
        <v>#REF!</v>
      </c>
      <c r="BJ11" s="384" t="e">
        <f>BJ16/BJ111</f>
        <v>#REF!</v>
      </c>
      <c r="BK11" s="384" t="e">
        <f>BK16/BK111</f>
        <v>#REF!</v>
      </c>
      <c r="BL11" s="385"/>
    </row>
    <row r="12" spans="1:65" ht="16.2" x14ac:dyDescent="0.45">
      <c r="A12" s="76" t="s">
        <v>35</v>
      </c>
      <c r="B12" s="105" t="e">
        <f>BJ12</f>
        <v>#REF!</v>
      </c>
      <c r="C12" s="423"/>
      <c r="D12" s="455">
        <f>E12/1.16</f>
        <v>25862068.965517242</v>
      </c>
      <c r="E12" s="48">
        <f>BK12</f>
        <v>30000000</v>
      </c>
      <c r="F12" s="138" t="e">
        <f>E12-B12</f>
        <v>#REF!</v>
      </c>
      <c r="G12" s="88" t="s">
        <v>35</v>
      </c>
      <c r="H12" s="158">
        <f>'Feb 2019'!G3/'Feb 2019'!$BX$3</f>
        <v>0</v>
      </c>
      <c r="I12" s="158">
        <f>'Feb 2019'!H3/'Feb 2019'!$BX$3</f>
        <v>0</v>
      </c>
      <c r="J12" s="158">
        <f>'Feb 2019'!I3/'Feb 2019'!$BX$3</f>
        <v>0</v>
      </c>
      <c r="K12" s="158">
        <f>'Feb 2019'!J3/'Feb 2019'!$BX$3</f>
        <v>0</v>
      </c>
      <c r="L12" s="158">
        <f>'Feb 2019'!K3/'Feb 2019'!$BX$3</f>
        <v>0</v>
      </c>
      <c r="M12" s="158">
        <f>'Feb 2019'!L3/'Feb 2019'!$BX$3</f>
        <v>1034482.7586206897</v>
      </c>
      <c r="N12" s="158">
        <f>'Feb 2019'!M3/'Feb 2019'!$BX$3</f>
        <v>0</v>
      </c>
      <c r="O12" s="158">
        <f>'Feb 2019'!N3/'Feb 2019'!$BX$3</f>
        <v>0</v>
      </c>
      <c r="P12" s="158">
        <f>'Feb 2019'!O3/'Feb 2019'!$BX$3</f>
        <v>0</v>
      </c>
      <c r="Q12" s="158">
        <f>'Feb 2019'!P3/'Feb 2019'!$BX$3</f>
        <v>0</v>
      </c>
      <c r="R12" s="158">
        <f>'Feb 2019'!R3/'Feb 2019'!$BX$3</f>
        <v>1606034.4827586208</v>
      </c>
      <c r="S12" s="158">
        <f>'Feb 2019'!S3/'Feb 2019'!$BX$3</f>
        <v>0</v>
      </c>
      <c r="T12" s="337">
        <f>'Feb 2019'!T3/'Feb 2019'!$BX$3</f>
        <v>728448.27586206899</v>
      </c>
      <c r="U12" s="337">
        <f>'Feb 2019'!U3/'Feb 2019'!$BX$3</f>
        <v>1254310.3448275863</v>
      </c>
      <c r="V12" s="158">
        <f>'Feb 2019'!V3/'Feb 2019'!$BX$3</f>
        <v>0</v>
      </c>
      <c r="W12" s="159">
        <f>'Feb 2019'!W3/'Feb 2019'!$BX$3</f>
        <v>0</v>
      </c>
      <c r="X12" s="159">
        <f>'Feb 2019'!X3/'Feb 2019'!$BX$3</f>
        <v>0</v>
      </c>
      <c r="Y12" s="288">
        <f>'Feb 2019'!Y3/'Feb 2019'!$BX$3</f>
        <v>689655.17241379316</v>
      </c>
      <c r="Z12" s="158">
        <f>'Feb 2019'!AB3/'Feb 2019'!$BX$3</f>
        <v>0</v>
      </c>
      <c r="AA12" s="158">
        <f>'Feb 2019'!AC3/'Feb 2019'!$BX$3</f>
        <v>0</v>
      </c>
      <c r="AB12" s="161">
        <f>'Feb 2019'!AF3/'Feb 2019'!$BX$3</f>
        <v>689655.17241379316</v>
      </c>
      <c r="AC12" s="161">
        <f>'Feb 2019'!AG3/'Feb 2019'!$BX$3</f>
        <v>0</v>
      </c>
      <c r="AD12" s="161">
        <f>'Feb 2019'!AH3/'Feb 2019'!$BX$3</f>
        <v>0</v>
      </c>
      <c r="AE12" s="161">
        <f>'Feb 2019'!AI3/'Feb 2019'!$BX$3</f>
        <v>0</v>
      </c>
      <c r="AF12" s="158">
        <f>'Feb 2019'!AJ3/'Feb 2019'!$BX$3</f>
        <v>0</v>
      </c>
      <c r="AG12" s="158">
        <f>'Feb 2019'!AK3/'Feb 2019'!$BX$3</f>
        <v>0</v>
      </c>
      <c r="AH12" s="158">
        <f>'Feb 2019'!AM3/'Feb 2019'!$BX$3</f>
        <v>0</v>
      </c>
      <c r="AI12" s="158">
        <f>'Feb 2019'!AN3/'Feb 2019'!$BX$3</f>
        <v>862068.96551724139</v>
      </c>
      <c r="AJ12" s="158">
        <f>'Feb 2019'!AO3/'Feb 2019'!$BX$3</f>
        <v>0</v>
      </c>
      <c r="AK12" s="467">
        <f>'Feb 2019'!AP3/'Feb 2019'!$BX$3</f>
        <v>0</v>
      </c>
      <c r="AL12" s="159">
        <f>'Feb 2019'!AQ3/'Feb 2019'!$BX$3</f>
        <v>0</v>
      </c>
      <c r="AM12" s="468">
        <f>'Feb 2019'!AR3/'Feb 2019'!$BX$3</f>
        <v>0</v>
      </c>
      <c r="AN12" s="159">
        <f>'Feb 2019'!AS3/'Feb 2019'!$BX$3</f>
        <v>603448.27586206899</v>
      </c>
      <c r="AO12" s="159">
        <f>'Feb 2019'!AT3/'Feb 2019'!$BX$3</f>
        <v>344827.58620689658</v>
      </c>
      <c r="AP12" s="159">
        <f>'Feb 2019'!AV3/'Feb 2019'!$BX$3</f>
        <v>0</v>
      </c>
      <c r="AQ12" s="58">
        <f>'Feb 2019'!AW3/'Feb 2019'!$BX$3</f>
        <v>0</v>
      </c>
      <c r="AR12" s="64">
        <f>'Feb 2019'!AZ3/'Feb 2019'!$BX$3</f>
        <v>862068.96551724139</v>
      </c>
      <c r="AS12" s="64">
        <f>'Feb 2019'!BA3/'Feb 2019'!$BX$3</f>
        <v>0</v>
      </c>
      <c r="AT12" s="161">
        <f>'Feb 2019'!BB3/'Feb 2019'!$BX$3</f>
        <v>2327586.2068965519</v>
      </c>
      <c r="AU12" s="158">
        <f>'Feb 2019'!BC3/'Feb 2019'!$BX$3</f>
        <v>0</v>
      </c>
      <c r="AV12" s="161" t="e">
        <f>'Feb 2019'!#REF!/'Feb 2019'!$BX$3</f>
        <v>#REF!</v>
      </c>
      <c r="AW12" s="159">
        <f>'Feb 2019'!BE3/'Feb 2019'!$BX$3</f>
        <v>0</v>
      </c>
      <c r="AX12" s="158" t="e">
        <f>'Feb 2019'!#REF!/'Feb 2019'!$BX$3</f>
        <v>#REF!</v>
      </c>
      <c r="AY12" s="159">
        <f>'Feb 2019'!BF3/'Feb 2019'!$BX$3</f>
        <v>0</v>
      </c>
      <c r="AZ12" s="158">
        <f>'Feb 2019'!BG3/'Feb 2019'!$BX$3</f>
        <v>431034.4827586207</v>
      </c>
      <c r="BA12" s="158">
        <f>'Feb 2019'!BH3/'Feb 2019'!$BX$3</f>
        <v>2155172.4137931038</v>
      </c>
      <c r="BB12" s="158">
        <f>'Feb 2019'!BI3/'Feb 2019'!$BX$3</f>
        <v>0</v>
      </c>
      <c r="BC12" s="159">
        <f>'Feb 2019'!BL3/'Feb 2019'!$BX$3</f>
        <v>0</v>
      </c>
      <c r="BD12" s="158">
        <f>'Feb 2019'!BM3/'Feb 2019'!$BX$3</f>
        <v>862068.96551724139</v>
      </c>
      <c r="BE12" s="159">
        <f>'Feb 2019'!BN3/'Feb 2019'!$BX$3</f>
        <v>0</v>
      </c>
      <c r="BF12" s="159">
        <f>'Feb 2019'!BO3/'Feb 2019'!$BX$3</f>
        <v>0</v>
      </c>
      <c r="BG12" s="159">
        <f>'Feb 2019'!BP3/'Feb 2019'!$BX$3</f>
        <v>0</v>
      </c>
      <c r="BH12" s="159">
        <f>'Feb 2019'!BQ3/'Feb 2019'!$BX$3</f>
        <v>0</v>
      </c>
      <c r="BI12" s="159">
        <f>'Feb 2019'!BR3/'Feb 2019'!$BX$3</f>
        <v>0</v>
      </c>
      <c r="BJ12" s="11" t="e">
        <f>SUM(H12:BI12)</f>
        <v>#REF!</v>
      </c>
      <c r="BK12" s="11">
        <f>Summary!C5</f>
        <v>30000000</v>
      </c>
      <c r="BL12" s="106" t="e">
        <f>BK12-BJ12</f>
        <v>#REF!</v>
      </c>
      <c r="BM12" t="e">
        <f>BJ12='Feb 2019'!#REF!</f>
        <v>#REF!</v>
      </c>
    </row>
    <row r="13" spans="1:65" ht="15" x14ac:dyDescent="0.3">
      <c r="A13" s="75" t="s">
        <v>36</v>
      </c>
      <c r="B13" s="105" t="e">
        <f>BJ13</f>
        <v>#REF!</v>
      </c>
      <c r="C13" s="423"/>
      <c r="D13" s="455">
        <f>E13/1.16</f>
        <v>0</v>
      </c>
      <c r="E13" s="48">
        <f>BK13</f>
        <v>0</v>
      </c>
      <c r="F13" s="138" t="e">
        <f>E13-B13</f>
        <v>#REF!</v>
      </c>
      <c r="G13" s="89" t="s">
        <v>36</v>
      </c>
      <c r="H13" s="158">
        <f>'Feb 2019'!G4/'Feb 2019'!$BX$4</f>
        <v>0</v>
      </c>
      <c r="I13" s="158">
        <f>'Feb 2019'!H4/'Feb 2019'!$BX$4</f>
        <v>0</v>
      </c>
      <c r="J13" s="158">
        <f>'Feb 2019'!I4/'Feb 2019'!$BX$4</f>
        <v>0</v>
      </c>
      <c r="K13" s="158">
        <f>'Feb 2019'!J4/'Feb 2019'!$BX$4</f>
        <v>0</v>
      </c>
      <c r="L13" s="158">
        <f>'Feb 2019'!K4/'Feb 2019'!$BX$4</f>
        <v>0</v>
      </c>
      <c r="M13" s="158">
        <f>'Feb 2019'!L4/'Feb 2019'!$BX$4</f>
        <v>0</v>
      </c>
      <c r="N13" s="158">
        <f>'Feb 2019'!M4/'Feb 2019'!$BX$4</f>
        <v>0</v>
      </c>
      <c r="O13" s="158">
        <f>'Feb 2019'!N4/'Feb 2019'!$BX$4</f>
        <v>0</v>
      </c>
      <c r="P13" s="158">
        <f>'Feb 2019'!O4/'Feb 2019'!$BX$4</f>
        <v>0</v>
      </c>
      <c r="Q13" s="158">
        <f>'Feb 2019'!P4/'Feb 2019'!$BX$4</f>
        <v>0</v>
      </c>
      <c r="R13" s="158">
        <f>'Feb 2019'!R4/'Feb 2019'!$BX$4</f>
        <v>0</v>
      </c>
      <c r="S13" s="158">
        <f>'Feb 2019'!S4/'Feb 2019'!$BX$4</f>
        <v>0</v>
      </c>
      <c r="T13" s="337">
        <f>'Feb 2019'!T4/'Feb 2019'!$BX$4</f>
        <v>0</v>
      </c>
      <c r="U13" s="337">
        <f>'Feb 2019'!U4/'Feb 2019'!$BX$4</f>
        <v>0</v>
      </c>
      <c r="V13" s="158">
        <f>'Feb 2019'!V4/'Feb 2019'!$BX$4</f>
        <v>0</v>
      </c>
      <c r="W13" s="159">
        <f>'Feb 2019'!W4/'Feb 2019'!$BX$4</f>
        <v>0</v>
      </c>
      <c r="X13" s="159">
        <f>'Feb 2019'!X4/'Feb 2019'!$BX$4</f>
        <v>0</v>
      </c>
      <c r="Y13" s="288">
        <f>'Feb 2019'!Y4/'Feb 2019'!$BX$4</f>
        <v>0</v>
      </c>
      <c r="Z13" s="158">
        <f>'Feb 2019'!AB4/'Feb 2019'!$BX$4</f>
        <v>0</v>
      </c>
      <c r="AA13" s="158">
        <f>'Feb 2019'!AC4/'Feb 2019'!$BX$4</f>
        <v>0</v>
      </c>
      <c r="AB13" s="161">
        <f>'Feb 2019'!AF4/'Feb 2019'!$BX$4</f>
        <v>0</v>
      </c>
      <c r="AC13" s="161">
        <f>'Feb 2019'!AG4/'Feb 2019'!$BX$4</f>
        <v>0</v>
      </c>
      <c r="AD13" s="288">
        <f>'Feb 2019'!AH4/'Feb 2019'!$BX$4</f>
        <v>0</v>
      </c>
      <c r="AE13" s="158">
        <f>'Feb 2019'!AI4/'Feb 2019'!$BX$4</f>
        <v>0</v>
      </c>
      <c r="AF13" s="50">
        <f>'Feb 2019'!AJ4/'Feb 2019'!$BX$4</f>
        <v>0</v>
      </c>
      <c r="AG13" s="161">
        <f>'Feb 2019'!AK4/'Feb 2019'!$BX$4</f>
        <v>0</v>
      </c>
      <c r="AH13" s="161">
        <f>'Feb 2019'!AM4/'Feb 2019'!$BX$4</f>
        <v>0</v>
      </c>
      <c r="AI13" s="158">
        <f>'Feb 2019'!AN4/'Feb 2019'!$BX$4</f>
        <v>0</v>
      </c>
      <c r="AJ13" s="161">
        <f>'Feb 2019'!AO4/'Feb 2019'!$BX$4</f>
        <v>0</v>
      </c>
      <c r="AK13" s="467">
        <f>'Feb 2019'!AP4/'Feb 2019'!$BX$4</f>
        <v>0</v>
      </c>
      <c r="AL13" s="159">
        <f>'Feb 2019'!AQ4/'Feb 2019'!$BX$4</f>
        <v>0</v>
      </c>
      <c r="AM13" s="158">
        <f>'Feb 2019'!AR4/'Feb 2019'!$BX$4</f>
        <v>0</v>
      </c>
      <c r="AN13" s="159">
        <f>'Feb 2019'!AS4/'Feb 2019'!$BX$4</f>
        <v>0</v>
      </c>
      <c r="AO13" s="159">
        <f>'Feb 2019'!AT4/'Feb 2019'!$BX$4</f>
        <v>0</v>
      </c>
      <c r="AP13" s="159">
        <f>'Feb 2019'!AV4/'Feb 2019'!$BX$4</f>
        <v>0</v>
      </c>
      <c r="AQ13" s="58">
        <f>'Feb 2019'!AW4/'Feb 2019'!$BX$4</f>
        <v>0</v>
      </c>
      <c r="AR13" s="6">
        <f>'Feb 2019'!AZ4/'Feb 2019'!$BX$4</f>
        <v>0</v>
      </c>
      <c r="AS13" s="6">
        <f>'Feb 2019'!BA4/'Feb 2019'!$BX$4</f>
        <v>0</v>
      </c>
      <c r="AT13" s="161">
        <f>'Feb 2019'!BB4/'Feb 2019'!$BX$4</f>
        <v>0</v>
      </c>
      <c r="AU13" s="158">
        <f>'Feb 2019'!BC4/'Feb 2019'!$BX$4</f>
        <v>0</v>
      </c>
      <c r="AV13" s="161" t="e">
        <f>'Feb 2019'!#REF!/'Feb 2019'!$BX$4</f>
        <v>#REF!</v>
      </c>
      <c r="AW13" s="159">
        <f>'Feb 2019'!BE4/'Feb 2019'!$BX$4</f>
        <v>0</v>
      </c>
      <c r="AX13" s="158" t="e">
        <f>'Feb 2019'!#REF!/'Feb 2019'!$BX$4</f>
        <v>#REF!</v>
      </c>
      <c r="AY13" s="159">
        <f>'Feb 2019'!BF4/'Feb 2019'!$BX$4</f>
        <v>0</v>
      </c>
      <c r="AZ13" s="158">
        <f>'Feb 2019'!BG4/'Feb 2019'!$BX$4</f>
        <v>0</v>
      </c>
      <c r="BA13" s="158">
        <f>'Feb 2019'!BH4/'Feb 2019'!$BX$4</f>
        <v>0</v>
      </c>
      <c r="BB13" s="158">
        <f>'Feb 2019'!BI4/'Feb 2019'!$BX$4</f>
        <v>0</v>
      </c>
      <c r="BC13" s="13">
        <f>'Feb 2019'!BL4/'Feb 2019'!$BX$4</f>
        <v>0</v>
      </c>
      <c r="BD13" s="158">
        <f>'Feb 2019'!BM4/'Feb 2019'!$BX$4</f>
        <v>0</v>
      </c>
      <c r="BE13" s="159">
        <f>'Feb 2019'!BN4/'Feb 2019'!$BX$4</f>
        <v>0</v>
      </c>
      <c r="BF13" s="159">
        <f>'Feb 2019'!BO4/'Feb 2019'!$BX$4</f>
        <v>0</v>
      </c>
      <c r="BG13" s="159">
        <f>'Feb 2019'!BP4/'Feb 2019'!$BX$4</f>
        <v>0</v>
      </c>
      <c r="BH13" s="159">
        <f>'Feb 2019'!BQ4/'Feb 2019'!$BX$4</f>
        <v>0</v>
      </c>
      <c r="BI13" s="159">
        <f>'Feb 2019'!BR4/'Feb 2019'!$BX$4</f>
        <v>0</v>
      </c>
      <c r="BJ13" s="11" t="e">
        <f>SUM(H13:BI13)</f>
        <v>#REF!</v>
      </c>
      <c r="BK13" s="11">
        <f>Summary!C6</f>
        <v>0</v>
      </c>
      <c r="BL13" s="106" t="e">
        <f>BK13-BJ13</f>
        <v>#REF!</v>
      </c>
      <c r="BM13" s="153" t="e">
        <f>BJ13='Feb 2019'!#REF!</f>
        <v>#REF!</v>
      </c>
    </row>
    <row r="14" spans="1:65" ht="15" x14ac:dyDescent="0.3">
      <c r="A14" s="76"/>
      <c r="B14" s="105">
        <f>BJ14</f>
        <v>0</v>
      </c>
      <c r="C14" s="423"/>
      <c r="D14" s="455"/>
      <c r="E14" s="48" t="e">
        <f>BK14</f>
        <v>#REF!</v>
      </c>
      <c r="F14" s="138" t="e">
        <f>E14-B14</f>
        <v>#REF!</v>
      </c>
      <c r="G14" s="89"/>
      <c r="H14" s="158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245"/>
      <c r="U14" s="153"/>
      <c r="V14" s="159"/>
      <c r="W14" s="159"/>
      <c r="X14" s="159"/>
      <c r="Y14" s="158"/>
      <c r="Z14" s="159"/>
      <c r="AA14" s="159"/>
      <c r="AB14" s="159"/>
      <c r="AC14" s="159"/>
      <c r="AD14" s="159"/>
      <c r="AE14" s="159"/>
      <c r="AF14" s="158"/>
      <c r="AG14" s="158"/>
      <c r="AH14" s="158"/>
      <c r="AI14" s="158"/>
      <c r="AJ14" s="158"/>
      <c r="AK14" s="158"/>
      <c r="AL14" s="159"/>
      <c r="AM14" s="158"/>
      <c r="AN14" s="159"/>
      <c r="AO14" s="159"/>
      <c r="AP14" s="159"/>
      <c r="AQ14" s="60"/>
      <c r="AR14" s="159"/>
      <c r="AS14" s="159"/>
      <c r="AT14" s="161"/>
      <c r="AU14" s="450"/>
      <c r="AV14" s="161"/>
      <c r="AW14" s="159"/>
      <c r="AX14" s="164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1">
        <f>SUM(H14:BI14)</f>
        <v>0</v>
      </c>
      <c r="BK14" s="11" t="e">
        <f>Summary!#REF!</f>
        <v>#REF!</v>
      </c>
      <c r="BL14" s="106" t="e">
        <f>BK14-BJ14</f>
        <v>#REF!</v>
      </c>
    </row>
    <row r="15" spans="1:65" ht="15" x14ac:dyDescent="0.3">
      <c r="A15" s="76" t="s">
        <v>38</v>
      </c>
      <c r="B15" s="425">
        <f>BJ15</f>
        <v>0</v>
      </c>
      <c r="C15" s="428"/>
      <c r="D15" s="456"/>
      <c r="E15" s="48">
        <f>BK15</f>
        <v>0</v>
      </c>
      <c r="F15" s="138">
        <f>E15-B15</f>
        <v>0</v>
      </c>
      <c r="G15" s="89" t="s">
        <v>38</v>
      </c>
      <c r="H15" s="158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245"/>
      <c r="U15" s="153"/>
      <c r="V15" s="159"/>
      <c r="W15" s="159"/>
      <c r="X15" s="159"/>
      <c r="Y15" s="158"/>
      <c r="Z15" s="159"/>
      <c r="AA15" s="159"/>
      <c r="AB15" s="159"/>
      <c r="AC15" s="159"/>
      <c r="AD15" s="159"/>
      <c r="AE15" s="159"/>
      <c r="AF15" s="158"/>
      <c r="AG15" s="158"/>
      <c r="AH15" s="158"/>
      <c r="AI15" s="158"/>
      <c r="AJ15" s="158"/>
      <c r="AK15" s="158"/>
      <c r="AL15" s="159"/>
      <c r="AM15" s="158"/>
      <c r="AN15" s="159"/>
      <c r="AO15" s="159"/>
      <c r="AP15" s="159"/>
      <c r="AQ15" s="60"/>
      <c r="AR15" s="159"/>
      <c r="AS15" s="159"/>
      <c r="AT15" s="161"/>
      <c r="AU15" s="450"/>
      <c r="AV15" s="161"/>
      <c r="AW15" s="159"/>
      <c r="AX15" s="164"/>
      <c r="AY15" s="159"/>
      <c r="AZ15" s="159"/>
      <c r="BA15" s="159"/>
      <c r="BB15" s="159"/>
      <c r="BC15" s="159"/>
      <c r="BD15" s="159"/>
      <c r="BE15" s="159"/>
      <c r="BF15" s="159"/>
      <c r="BG15" s="159"/>
      <c r="BH15" s="159"/>
      <c r="BI15" s="159"/>
      <c r="BJ15" s="11">
        <f>SUM(H15:BI15)</f>
        <v>0</v>
      </c>
      <c r="BK15" s="11">
        <f>Summary!C7</f>
        <v>0</v>
      </c>
      <c r="BL15" s="106">
        <f>BK15-BJ15</f>
        <v>0</v>
      </c>
    </row>
    <row r="16" spans="1:65" ht="15" x14ac:dyDescent="0.3">
      <c r="A16" s="77" t="s">
        <v>12</v>
      </c>
      <c r="B16" s="313" t="e">
        <f>SUM(B12:B15)</f>
        <v>#REF!</v>
      </c>
      <c r="C16" s="165"/>
      <c r="D16" s="165">
        <f>SUM(D12:D15)</f>
        <v>25862068.965517242</v>
      </c>
      <c r="E16" s="145" t="e">
        <f>SUM(E12:E15)</f>
        <v>#REF!</v>
      </c>
      <c r="F16" s="108" t="e">
        <f>SUM(F12:F15)</f>
        <v>#REF!</v>
      </c>
      <c r="G16" s="90" t="s">
        <v>12</v>
      </c>
      <c r="H16" s="165">
        <f t="shared" ref="H16:BC16" si="7">SUM(H12:H15)</f>
        <v>0</v>
      </c>
      <c r="I16" s="165">
        <f t="shared" si="7"/>
        <v>0</v>
      </c>
      <c r="J16" s="165">
        <f t="shared" si="7"/>
        <v>0</v>
      </c>
      <c r="K16" s="165">
        <f t="shared" si="7"/>
        <v>0</v>
      </c>
      <c r="L16" s="165">
        <f t="shared" si="7"/>
        <v>0</v>
      </c>
      <c r="M16" s="165">
        <f t="shared" si="7"/>
        <v>1034482.7586206897</v>
      </c>
      <c r="N16" s="165">
        <f t="shared" si="7"/>
        <v>0</v>
      </c>
      <c r="O16" s="165">
        <f t="shared" si="7"/>
        <v>0</v>
      </c>
      <c r="P16" s="165">
        <f t="shared" si="7"/>
        <v>0</v>
      </c>
      <c r="Q16" s="165">
        <f t="shared" si="7"/>
        <v>0</v>
      </c>
      <c r="R16" s="165">
        <f t="shared" si="7"/>
        <v>1606034.4827586208</v>
      </c>
      <c r="S16" s="165">
        <f t="shared" si="7"/>
        <v>0</v>
      </c>
      <c r="T16" s="165">
        <f>SUM(T12:T15)</f>
        <v>728448.27586206899</v>
      </c>
      <c r="U16" s="165">
        <f t="shared" si="7"/>
        <v>1254310.3448275863</v>
      </c>
      <c r="V16" s="165">
        <f>SUM(V12:V15)</f>
        <v>0</v>
      </c>
      <c r="W16" s="165">
        <f t="shared" si="7"/>
        <v>0</v>
      </c>
      <c r="X16" s="165">
        <f t="shared" si="7"/>
        <v>0</v>
      </c>
      <c r="Y16" s="165">
        <f t="shared" si="7"/>
        <v>689655.17241379316</v>
      </c>
      <c r="Z16" s="165">
        <f t="shared" si="7"/>
        <v>0</v>
      </c>
      <c r="AA16" s="165">
        <f t="shared" si="7"/>
        <v>0</v>
      </c>
      <c r="AB16" s="165">
        <f t="shared" si="7"/>
        <v>689655.17241379316</v>
      </c>
      <c r="AC16" s="165">
        <f t="shared" si="7"/>
        <v>0</v>
      </c>
      <c r="AD16" s="165">
        <f t="shared" si="7"/>
        <v>0</v>
      </c>
      <c r="AE16" s="165">
        <f t="shared" si="7"/>
        <v>0</v>
      </c>
      <c r="AF16" s="165">
        <f t="shared" si="7"/>
        <v>0</v>
      </c>
      <c r="AG16" s="165">
        <f t="shared" si="7"/>
        <v>0</v>
      </c>
      <c r="AH16" s="165">
        <f t="shared" si="7"/>
        <v>0</v>
      </c>
      <c r="AI16" s="165">
        <f t="shared" si="7"/>
        <v>862068.96551724139</v>
      </c>
      <c r="AJ16" s="165">
        <f t="shared" si="7"/>
        <v>0</v>
      </c>
      <c r="AK16" s="165">
        <f t="shared" si="7"/>
        <v>0</v>
      </c>
      <c r="AL16" s="165">
        <f t="shared" si="7"/>
        <v>0</v>
      </c>
      <c r="AM16" s="165">
        <f t="shared" si="7"/>
        <v>0</v>
      </c>
      <c r="AN16" s="165">
        <f t="shared" si="7"/>
        <v>603448.27586206899</v>
      </c>
      <c r="AO16" s="165">
        <f t="shared" si="7"/>
        <v>344827.58620689658</v>
      </c>
      <c r="AP16" s="165">
        <f t="shared" si="7"/>
        <v>0</v>
      </c>
      <c r="AQ16" s="165">
        <f t="shared" si="7"/>
        <v>0</v>
      </c>
      <c r="AR16" s="165">
        <f t="shared" si="7"/>
        <v>862068.96551724139</v>
      </c>
      <c r="AS16" s="165">
        <f t="shared" si="7"/>
        <v>0</v>
      </c>
      <c r="AT16" s="165">
        <f t="shared" si="7"/>
        <v>2327586.2068965519</v>
      </c>
      <c r="AU16" s="165">
        <f t="shared" si="7"/>
        <v>0</v>
      </c>
      <c r="AV16" s="165" t="e">
        <f t="shared" si="7"/>
        <v>#REF!</v>
      </c>
      <c r="AW16" s="165">
        <f t="shared" si="7"/>
        <v>0</v>
      </c>
      <c r="AX16" s="165" t="e">
        <f t="shared" si="7"/>
        <v>#REF!</v>
      </c>
      <c r="AY16" s="165">
        <v>0</v>
      </c>
      <c r="AZ16" s="165">
        <f t="shared" si="7"/>
        <v>431034.4827586207</v>
      </c>
      <c r="BA16" s="165">
        <f t="shared" si="7"/>
        <v>2155172.4137931038</v>
      </c>
      <c r="BB16" s="165">
        <f t="shared" si="7"/>
        <v>0</v>
      </c>
      <c r="BC16" s="165">
        <f t="shared" si="7"/>
        <v>0</v>
      </c>
      <c r="BD16" s="165">
        <f>SUM(BD12:BD15)</f>
        <v>862068.96551724139</v>
      </c>
      <c r="BE16" s="165">
        <f t="shared" ref="BE16:BL16" si="8">SUM(BE12:BE15)</f>
        <v>0</v>
      </c>
      <c r="BF16" s="165">
        <f t="shared" si="8"/>
        <v>0</v>
      </c>
      <c r="BG16" s="165">
        <f t="shared" si="8"/>
        <v>0</v>
      </c>
      <c r="BH16" s="165">
        <f t="shared" si="8"/>
        <v>0</v>
      </c>
      <c r="BI16" s="165">
        <f t="shared" si="8"/>
        <v>0</v>
      </c>
      <c r="BJ16" s="165" t="e">
        <f t="shared" si="8"/>
        <v>#REF!</v>
      </c>
      <c r="BK16" s="165" t="e">
        <f t="shared" si="8"/>
        <v>#REF!</v>
      </c>
      <c r="BL16" s="108" t="e">
        <f t="shared" si="8"/>
        <v>#REF!</v>
      </c>
    </row>
    <row r="17" spans="1:65" ht="15" x14ac:dyDescent="0.3">
      <c r="A17" s="78" t="s">
        <v>39</v>
      </c>
      <c r="B17" s="426" t="e">
        <f>(B32+B16)/B111</f>
        <v>#REF!</v>
      </c>
      <c r="C17" s="7"/>
      <c r="D17" s="457"/>
      <c r="E17" s="146"/>
      <c r="F17" s="104"/>
      <c r="G17" s="91" t="s">
        <v>39</v>
      </c>
      <c r="H17" s="166" t="e">
        <f t="shared" ref="H17:BI17" si="9">H32/H6</f>
        <v>#REF!</v>
      </c>
      <c r="I17" s="166" t="e">
        <f t="shared" si="9"/>
        <v>#REF!</v>
      </c>
      <c r="J17" s="166" t="e">
        <f t="shared" si="9"/>
        <v>#REF!</v>
      </c>
      <c r="K17" s="166" t="e">
        <f t="shared" si="9"/>
        <v>#REF!</v>
      </c>
      <c r="L17" s="166" t="e">
        <f t="shared" si="9"/>
        <v>#REF!</v>
      </c>
      <c r="M17" s="166" t="e">
        <f t="shared" si="9"/>
        <v>#REF!</v>
      </c>
      <c r="N17" s="166" t="e">
        <f t="shared" si="9"/>
        <v>#REF!</v>
      </c>
      <c r="O17" s="166" t="e">
        <f t="shared" si="9"/>
        <v>#REF!</v>
      </c>
      <c r="P17" s="166" t="e">
        <f t="shared" si="9"/>
        <v>#REF!</v>
      </c>
      <c r="Q17" s="166" t="e">
        <f t="shared" si="9"/>
        <v>#REF!</v>
      </c>
      <c r="R17" s="166" t="e">
        <f t="shared" si="9"/>
        <v>#REF!</v>
      </c>
      <c r="S17" s="166" t="e">
        <f t="shared" si="9"/>
        <v>#REF!</v>
      </c>
      <c r="T17" s="166" t="e">
        <f>T32/T6</f>
        <v>#REF!</v>
      </c>
      <c r="U17" s="166" t="e">
        <f t="shared" si="9"/>
        <v>#REF!</v>
      </c>
      <c r="V17" s="166" t="e">
        <f>V32/V6</f>
        <v>#REF!</v>
      </c>
      <c r="W17" s="166" t="e">
        <f t="shared" si="9"/>
        <v>#REF!</v>
      </c>
      <c r="X17" s="166" t="e">
        <f t="shared" si="9"/>
        <v>#REF!</v>
      </c>
      <c r="Y17" s="166" t="e">
        <f t="shared" si="9"/>
        <v>#REF!</v>
      </c>
      <c r="Z17" s="166" t="e">
        <f t="shared" si="9"/>
        <v>#REF!</v>
      </c>
      <c r="AA17" s="166" t="e">
        <f t="shared" si="9"/>
        <v>#REF!</v>
      </c>
      <c r="AB17" s="166" t="e">
        <f>AB32/AB6</f>
        <v>#REF!</v>
      </c>
      <c r="AC17" s="166" t="e">
        <f t="shared" si="9"/>
        <v>#REF!</v>
      </c>
      <c r="AD17" s="166" t="e">
        <f t="shared" si="9"/>
        <v>#REF!</v>
      </c>
      <c r="AE17" s="166" t="e">
        <f t="shared" si="9"/>
        <v>#REF!</v>
      </c>
      <c r="AF17" s="166" t="e">
        <f t="shared" si="9"/>
        <v>#REF!</v>
      </c>
      <c r="AG17" s="166" t="e">
        <f t="shared" si="9"/>
        <v>#REF!</v>
      </c>
      <c r="AH17" s="166" t="e">
        <f t="shared" si="9"/>
        <v>#REF!</v>
      </c>
      <c r="AI17" s="166" t="e">
        <f t="shared" si="9"/>
        <v>#REF!</v>
      </c>
      <c r="AJ17" s="166" t="e">
        <f t="shared" si="9"/>
        <v>#REF!</v>
      </c>
      <c r="AK17" s="166" t="e">
        <f t="shared" si="9"/>
        <v>#REF!</v>
      </c>
      <c r="AL17" s="166" t="e">
        <f t="shared" si="9"/>
        <v>#REF!</v>
      </c>
      <c r="AM17" s="166" t="e">
        <f t="shared" si="9"/>
        <v>#REF!</v>
      </c>
      <c r="AN17" s="166" t="e">
        <f t="shared" si="9"/>
        <v>#REF!</v>
      </c>
      <c r="AO17" s="166" t="e">
        <f t="shared" si="9"/>
        <v>#REF!</v>
      </c>
      <c r="AP17" s="166" t="e">
        <f t="shared" si="9"/>
        <v>#REF!</v>
      </c>
      <c r="AQ17" s="166" t="e">
        <f t="shared" si="9"/>
        <v>#REF!</v>
      </c>
      <c r="AR17" s="166" t="e">
        <f t="shared" si="9"/>
        <v>#REF!</v>
      </c>
      <c r="AS17" s="166" t="e">
        <f t="shared" si="9"/>
        <v>#REF!</v>
      </c>
      <c r="AT17" s="166" t="e">
        <f t="shared" si="9"/>
        <v>#REF!</v>
      </c>
      <c r="AU17" s="166" t="e">
        <f t="shared" si="9"/>
        <v>#REF!</v>
      </c>
      <c r="AV17" s="166" t="e">
        <f t="shared" si="9"/>
        <v>#REF!</v>
      </c>
      <c r="AW17" s="166" t="e">
        <f t="shared" si="9"/>
        <v>#REF!</v>
      </c>
      <c r="AX17" s="166" t="e">
        <f t="shared" si="9"/>
        <v>#REF!</v>
      </c>
      <c r="AY17" s="166" t="e">
        <f t="shared" si="9"/>
        <v>#REF!</v>
      </c>
      <c r="AZ17" s="166" t="e">
        <f t="shared" si="9"/>
        <v>#REF!</v>
      </c>
      <c r="BA17" s="166" t="e">
        <f t="shared" si="9"/>
        <v>#REF!</v>
      </c>
      <c r="BB17" s="166" t="e">
        <f t="shared" si="9"/>
        <v>#REF!</v>
      </c>
      <c r="BC17" s="166" t="e">
        <f>BC32/BC6</f>
        <v>#REF!</v>
      </c>
      <c r="BD17" s="166" t="e">
        <f t="shared" si="9"/>
        <v>#REF!</v>
      </c>
      <c r="BE17" s="166" t="e">
        <f t="shared" si="9"/>
        <v>#REF!</v>
      </c>
      <c r="BF17" s="166" t="e">
        <f>BF32/BF6</f>
        <v>#REF!</v>
      </c>
      <c r="BG17" s="166" t="e">
        <f t="shared" si="9"/>
        <v>#REF!</v>
      </c>
      <c r="BH17" s="166" t="e">
        <f t="shared" si="9"/>
        <v>#REF!</v>
      </c>
      <c r="BI17" s="166" t="e">
        <f t="shared" si="9"/>
        <v>#REF!</v>
      </c>
      <c r="BJ17" s="46" t="e">
        <f>(BJ32+BJ16)/BJ111</f>
        <v>#REF!</v>
      </c>
      <c r="BK17" s="46" t="e">
        <f>(BK32+BK16)/BK111</f>
        <v>#REF!</v>
      </c>
      <c r="BL17" s="104"/>
    </row>
    <row r="18" spans="1:65" ht="16.2" x14ac:dyDescent="0.45">
      <c r="A18" s="80" t="s">
        <v>40</v>
      </c>
      <c r="B18" s="427" t="e">
        <f t="shared" ref="B18:B31" si="10">BJ18</f>
        <v>#REF!</v>
      </c>
      <c r="C18" s="428"/>
      <c r="D18" s="455">
        <f>E18/1.13</f>
        <v>44247787.61061947</v>
      </c>
      <c r="E18" s="48">
        <f t="shared" ref="E18:E31" si="11">BK18</f>
        <v>50000000</v>
      </c>
      <c r="F18" s="138" t="e">
        <f t="shared" ref="F18:F31" si="12">E18-B18</f>
        <v>#REF!</v>
      </c>
      <c r="G18" s="92" t="s">
        <v>40</v>
      </c>
      <c r="H18" s="158">
        <f>'Feb 2019'!G8/'Feb 2019'!$BX$8</f>
        <v>0</v>
      </c>
      <c r="I18" s="158">
        <f>'Feb 2019'!H8/'Feb 2019'!$BX$8</f>
        <v>0</v>
      </c>
      <c r="J18" s="158">
        <f>'Feb 2019'!I8/'Feb 2019'!$BX$8</f>
        <v>0</v>
      </c>
      <c r="K18" s="158">
        <f>'Feb 2019'!J8/'Feb 2019'!$BX$8</f>
        <v>0</v>
      </c>
      <c r="L18" s="6">
        <f>'Feb 2019'!K8/'Feb 2019'!$BX$8</f>
        <v>0</v>
      </c>
      <c r="M18" s="6">
        <f>'Feb 2019'!L8/'Feb 2019'!$BX$8</f>
        <v>1061946.9026548674</v>
      </c>
      <c r="N18" s="6">
        <f>'Feb 2019'!M8/'Feb 2019'!$BX$8</f>
        <v>0</v>
      </c>
      <c r="O18" s="6">
        <f>'Feb 2019'!N8/'Feb 2019'!$BX$8</f>
        <v>0</v>
      </c>
      <c r="P18" s="6">
        <f>'Feb 2019'!O8/'Feb 2019'!$BX$8</f>
        <v>0</v>
      </c>
      <c r="Q18" s="6">
        <f>'Feb 2019'!P8/'Feb 2019'!$BX$8</f>
        <v>0</v>
      </c>
      <c r="R18" s="6">
        <f>'Feb 2019'!R8/'Feb 2019'!$BX$8</f>
        <v>2403539.8230088498</v>
      </c>
      <c r="S18" s="6">
        <f>'Feb 2019'!S8/'Feb 2019'!$BX$8</f>
        <v>0</v>
      </c>
      <c r="T18" s="6">
        <f>'Feb 2019'!T8/'Feb 2019'!$BX$8</f>
        <v>1008849.557522124</v>
      </c>
      <c r="U18" s="6">
        <f>'Feb 2019'!U8/'Feb 2019'!$BX$8</f>
        <v>1734513.2743362833</v>
      </c>
      <c r="V18" s="6">
        <f>'Feb 2019'!V8/'Feb 2019'!$BX$8</f>
        <v>0</v>
      </c>
      <c r="W18" s="162">
        <f>'Feb 2019'!W8/'Feb 2019'!$BX$8</f>
        <v>0</v>
      </c>
      <c r="X18" s="162">
        <f>'Feb 2019'!X8/'Feb 2019'!$BX$8</f>
        <v>0</v>
      </c>
      <c r="Y18" s="339">
        <f>'Feb 2019'!Y8/'Feb 2019'!$BX$8</f>
        <v>884955.75221238949</v>
      </c>
      <c r="Z18" s="339">
        <f>'Feb 2019'!AB8/'Feb 2019'!$BX$8</f>
        <v>1504424.7787610621</v>
      </c>
      <c r="AA18" s="6">
        <f>'Feb 2019'!AC8/'Feb 2019'!$BX$8</f>
        <v>0</v>
      </c>
      <c r="AB18" s="6">
        <f>'Feb 2019'!AF8/'Feb 2019'!$BX$8</f>
        <v>884955.75221238949</v>
      </c>
      <c r="AC18" s="6">
        <f>'Feb 2019'!AG8/'Feb 2019'!$BX$8</f>
        <v>0</v>
      </c>
      <c r="AD18" s="288">
        <f>'Feb 2019'!AH8/'Feb 2019'!$BX$8</f>
        <v>884955.75221238949</v>
      </c>
      <c r="AE18" s="6">
        <f>'Feb 2019'!AI8/'Feb 2019'!$BX$8</f>
        <v>0</v>
      </c>
      <c r="AF18" s="6">
        <f>'Feb 2019'!AJ8/'Feb 2019'!$BX$8</f>
        <v>884955.75221238949</v>
      </c>
      <c r="AG18" s="6">
        <f>'Feb 2019'!AK8/'Feb 2019'!$BX$8</f>
        <v>0</v>
      </c>
      <c r="AH18" s="6">
        <f>'Feb 2019'!AM8/'Feb 2019'!$BX$8</f>
        <v>0</v>
      </c>
      <c r="AI18" s="288">
        <f>'Feb 2019'!AN8/'Feb 2019'!$BX$8</f>
        <v>884955.75221238949</v>
      </c>
      <c r="AJ18" s="288">
        <f>'Feb 2019'!AO8/'Feb 2019'!$BX$8</f>
        <v>0</v>
      </c>
      <c r="AK18" s="467">
        <f>'Feb 2019'!AP8/'Feb 2019'!$BX$8</f>
        <v>0</v>
      </c>
      <c r="AL18" s="339">
        <f>'Feb 2019'!AQ8/'Feb 2019'!$BX$8</f>
        <v>0</v>
      </c>
      <c r="AM18" s="162">
        <f>'Feb 2019'!AR8/'Feb 2019'!$BX$8</f>
        <v>0</v>
      </c>
      <c r="AN18" s="162">
        <f>'Feb 2019'!AS8/'Feb 2019'!$BX$8</f>
        <v>1238938.0530973452</v>
      </c>
      <c r="AO18" s="162">
        <f>'Feb 2019'!AT8/'Feb 2019'!$BX$8</f>
        <v>1061946.9026548674</v>
      </c>
      <c r="AP18" s="162">
        <f>'Feb 2019'!AV8/'Feb 2019'!$BX$8</f>
        <v>0</v>
      </c>
      <c r="AQ18" s="162">
        <f>'Feb 2019'!AW8/'Feb 2019'!$BX$8</f>
        <v>0</v>
      </c>
      <c r="AR18" s="6">
        <f>'Feb 2019'!AZ8/'Feb 2019'!$BX$8</f>
        <v>1504424.7787610621</v>
      </c>
      <c r="AS18" s="6">
        <f>'Feb 2019'!BA8/'Feb 2019'!$BX$8</f>
        <v>0</v>
      </c>
      <c r="AT18" s="25">
        <f>'Feb 2019'!BB8/'Feb 2019'!$BX$8</f>
        <v>2654867.2566371686</v>
      </c>
      <c r="AU18" s="6">
        <f>'Feb 2019'!BC8/'Feb 2019'!$BX$8</f>
        <v>2477876.1061946903</v>
      </c>
      <c r="AV18" s="25" t="e">
        <f>'Feb 2019'!#REF!/'Feb 2019'!$BX$8</f>
        <v>#REF!</v>
      </c>
      <c r="AW18" s="6">
        <f>'Feb 2019'!BE8/'Feb 2019'!$BX$8</f>
        <v>2743362.8318584072</v>
      </c>
      <c r="AX18" s="341" t="e">
        <f>'Feb 2019'!#REF!/'Feb 2019'!$BX$8</f>
        <v>#REF!</v>
      </c>
      <c r="AY18" s="6">
        <f>'Feb 2019'!BF8/'Feb 2019'!$BX$8</f>
        <v>2300884.9557522126</v>
      </c>
      <c r="AZ18" s="6">
        <f>'Feb 2019'!BG8/'Feb 2019'!$BX$8</f>
        <v>884955.75221238949</v>
      </c>
      <c r="BA18" s="6">
        <f>'Feb 2019'!BH8/'Feb 2019'!$BX$8</f>
        <v>3982300.8849557526</v>
      </c>
      <c r="BB18" s="158">
        <f>'Feb 2019'!BI8/'Feb 2019'!$BX$8</f>
        <v>0</v>
      </c>
      <c r="BC18" s="159">
        <f>'Feb 2019'!BL8/'Feb 2019'!$BX$8</f>
        <v>1238938.0530973452</v>
      </c>
      <c r="BD18" s="6">
        <f>'Feb 2019'!BM8/'Feb 2019'!$BX$8</f>
        <v>1504424.7787610621</v>
      </c>
      <c r="BE18" s="159">
        <f>'Feb 2019'!BN8/'Feb 2019'!$BX$8</f>
        <v>0</v>
      </c>
      <c r="BF18" s="159">
        <f>'Feb 2019'!BO8/'Feb 2019'!$BX$8</f>
        <v>1769911.504424779</v>
      </c>
      <c r="BG18" s="159">
        <f>'Feb 2019'!BP8/'Feb 2019'!$BX$8</f>
        <v>0</v>
      </c>
      <c r="BH18" s="159">
        <f>'Feb 2019'!BQ8/'Feb 2019'!$BX$8</f>
        <v>0</v>
      </c>
      <c r="BI18" s="159">
        <f>'Feb 2019'!BR8/'Feb 2019'!$BX$8</f>
        <v>0</v>
      </c>
      <c r="BJ18" s="11" t="e">
        <f t="shared" ref="BJ18:BJ31" si="13">SUM(H18:BI18)</f>
        <v>#REF!</v>
      </c>
      <c r="BK18" s="11">
        <f>Summary!C10</f>
        <v>50000000</v>
      </c>
      <c r="BL18" s="106" t="e">
        <f t="shared" ref="BL18:BL31" si="14">BK18-BJ18</f>
        <v>#REF!</v>
      </c>
      <c r="BM18" s="153" t="e">
        <f>BJ18='Feb 2019'!#REF!</f>
        <v>#REF!</v>
      </c>
    </row>
    <row r="19" spans="1:65" ht="16.2" x14ac:dyDescent="0.45">
      <c r="A19" s="80" t="s">
        <v>41</v>
      </c>
      <c r="B19" s="427" t="e">
        <f t="shared" si="10"/>
        <v>#REF!</v>
      </c>
      <c r="C19" s="428"/>
      <c r="D19" s="455">
        <f t="shared" ref="D19:D25" si="15">E19/1.13</f>
        <v>7964601.7699115053</v>
      </c>
      <c r="E19" s="48">
        <f t="shared" si="11"/>
        <v>9000000</v>
      </c>
      <c r="F19" s="138" t="e">
        <f t="shared" si="12"/>
        <v>#REF!</v>
      </c>
      <c r="G19" s="92" t="s">
        <v>41</v>
      </c>
      <c r="H19" s="158">
        <f>'Feb 2019'!G9/'Feb 2019'!$BX$9</f>
        <v>0</v>
      </c>
      <c r="I19" s="158">
        <f>'Feb 2019'!H9/'Feb 2019'!$BX$9</f>
        <v>0</v>
      </c>
      <c r="J19" s="158">
        <f>'Feb 2019'!I9/'Feb 2019'!$BX$9</f>
        <v>0</v>
      </c>
      <c r="K19" s="158">
        <f>'Feb 2019'!J9/'Feb 2019'!$BX$9</f>
        <v>0</v>
      </c>
      <c r="L19" s="158">
        <f>'Feb 2019'!K9/'Feb 2019'!$BX$9</f>
        <v>0</v>
      </c>
      <c r="M19" s="158">
        <f>'Feb 2019'!L9/'Feb 2019'!$BX$9</f>
        <v>0</v>
      </c>
      <c r="N19" s="6">
        <f>'Feb 2019'!M9/'Feb 2019'!$BX$9</f>
        <v>0</v>
      </c>
      <c r="O19" s="6">
        <f>'Feb 2019'!N9/'Feb 2019'!$BX$9</f>
        <v>0</v>
      </c>
      <c r="P19" s="6">
        <f>'Feb 2019'!O9/'Feb 2019'!$BX$9</f>
        <v>0</v>
      </c>
      <c r="Q19" s="6">
        <f>'Feb 2019'!P9/'Feb 2019'!$BX$9</f>
        <v>0</v>
      </c>
      <c r="R19" s="6">
        <f>'Feb 2019'!R9/'Feb 2019'!$BX$9</f>
        <v>755752.21238938055</v>
      </c>
      <c r="S19" s="6">
        <f>'Feb 2019'!S9/'Feb 2019'!$BX$9</f>
        <v>0</v>
      </c>
      <c r="T19" s="6">
        <f>'Feb 2019'!T9/'Feb 2019'!$BX$9</f>
        <v>261061.94690265489</v>
      </c>
      <c r="U19" s="6">
        <f>'Feb 2019'!U9/'Feb 2019'!$BX$9</f>
        <v>446902.6548672567</v>
      </c>
      <c r="V19" s="6">
        <f>'Feb 2019'!V9/'Feb 2019'!$BX$9</f>
        <v>0</v>
      </c>
      <c r="W19" s="162">
        <f>'Feb 2019'!W9/'Feb 2019'!$BX$9</f>
        <v>0</v>
      </c>
      <c r="X19" s="162">
        <f>'Feb 2019'!X9/'Feb 2019'!$BX$9</f>
        <v>0</v>
      </c>
      <c r="Y19" s="6">
        <f>'Feb 2019'!Y9/'Feb 2019'!$BX$9</f>
        <v>0</v>
      </c>
      <c r="Z19" s="1">
        <f>'Feb 2019'!AB9/'Feb 2019'!$BX$9</f>
        <v>0</v>
      </c>
      <c r="AA19" s="6">
        <f>'Feb 2019'!AC9/'Feb 2019'!$BX$9</f>
        <v>0</v>
      </c>
      <c r="AB19" s="6">
        <f>'Feb 2019'!AF9/'Feb 2019'!$BX$9</f>
        <v>0</v>
      </c>
      <c r="AC19" s="6">
        <f>'Feb 2019'!AG9/'Feb 2019'!$BX$9</f>
        <v>0</v>
      </c>
      <c r="AD19" s="288">
        <f>'Feb 2019'!AH9/'Feb 2019'!$BX$9</f>
        <v>0</v>
      </c>
      <c r="AE19" s="6">
        <f>'Feb 2019'!AI9/'Feb 2019'!$BX$9</f>
        <v>0</v>
      </c>
      <c r="AF19" s="6">
        <f>'Feb 2019'!AJ9/'Feb 2019'!$BX$9</f>
        <v>0</v>
      </c>
      <c r="AG19" s="6">
        <f>'Feb 2019'!AK9/'Feb 2019'!$BX$9</f>
        <v>0</v>
      </c>
      <c r="AH19" s="6">
        <f>'Feb 2019'!AM9/'Feb 2019'!$BX$9</f>
        <v>0</v>
      </c>
      <c r="AI19" s="288">
        <f>'Feb 2019'!AN9/'Feb 2019'!$BX$9</f>
        <v>0</v>
      </c>
      <c r="AJ19" s="288">
        <f>'Feb 2019'!AO9/'Feb 2019'!$BX$9</f>
        <v>0</v>
      </c>
      <c r="AK19" s="467">
        <f>'Feb 2019'!AP9/'Feb 2019'!$BX$9</f>
        <v>0</v>
      </c>
      <c r="AL19" s="6">
        <f>'Feb 2019'!AQ9/'Feb 2019'!$BX$9</f>
        <v>0</v>
      </c>
      <c r="AM19" s="162">
        <f>'Feb 2019'!AR9/'Feb 2019'!$BX$9</f>
        <v>0</v>
      </c>
      <c r="AN19" s="162">
        <f>'Feb 2019'!AS9/'Feb 2019'!$BX$9</f>
        <v>442477.87610619474</v>
      </c>
      <c r="AO19" s="162">
        <f>'Feb 2019'!AT9/'Feb 2019'!$BX$9</f>
        <v>0</v>
      </c>
      <c r="AP19" s="162">
        <f>'Feb 2019'!AV9/'Feb 2019'!$BX$9</f>
        <v>0</v>
      </c>
      <c r="AQ19" s="162">
        <f>'Feb 2019'!AW9/'Feb 2019'!$BX$9</f>
        <v>0</v>
      </c>
      <c r="AR19" s="6">
        <f>'Feb 2019'!AZ9/'Feb 2019'!$BX$9</f>
        <v>0</v>
      </c>
      <c r="AS19" s="6">
        <f>'Feb 2019'!BA9/'Feb 2019'!$BX$9</f>
        <v>0</v>
      </c>
      <c r="AT19" s="25">
        <f>'Feb 2019'!BB9/'Feb 2019'!$BX$9</f>
        <v>1061946.9026548674</v>
      </c>
      <c r="AU19" s="6">
        <f>'Feb 2019'!BC9/'Feb 2019'!$BX$9</f>
        <v>884955.75221238949</v>
      </c>
      <c r="AV19" s="25" t="e">
        <f>'Feb 2019'!#REF!/'Feb 2019'!$BX$9</f>
        <v>#REF!</v>
      </c>
      <c r="AW19" s="6">
        <f>'Feb 2019'!BE9/'Feb 2019'!$BX$9</f>
        <v>0</v>
      </c>
      <c r="AX19" s="341" t="e">
        <f>'Feb 2019'!#REF!/'Feb 2019'!$BX$9</f>
        <v>#REF!</v>
      </c>
      <c r="AY19" s="6">
        <f>'Feb 2019'!BF9/'Feb 2019'!$BX$9</f>
        <v>1327433.6283185843</v>
      </c>
      <c r="AZ19" s="162">
        <f>'Feb 2019'!BG9/'Feb 2019'!$BX$9</f>
        <v>0</v>
      </c>
      <c r="BA19" s="6">
        <f>'Feb 2019'!BH9/'Feb 2019'!$BX$9</f>
        <v>1966371.6814159295</v>
      </c>
      <c r="BB19" s="159">
        <f>'Feb 2019'!BI9/'Feb 2019'!$BX$9</f>
        <v>0</v>
      </c>
      <c r="BC19" s="158">
        <f>'Feb 2019'!BL9/'Feb 2019'!$BX$9</f>
        <v>0</v>
      </c>
      <c r="BD19" s="6">
        <f>'Feb 2019'!BM9/'Feb 2019'!$BX$9</f>
        <v>0</v>
      </c>
      <c r="BE19" s="159">
        <f>'Feb 2019'!BN9/'Feb 2019'!$BX$9</f>
        <v>0</v>
      </c>
      <c r="BF19" s="159">
        <f>'Feb 2019'!BO9/'Feb 2019'!$BX$9</f>
        <v>0</v>
      </c>
      <c r="BG19" s="159">
        <f>'Feb 2019'!BP9/'Feb 2019'!$BX$9</f>
        <v>0</v>
      </c>
      <c r="BH19" s="159">
        <f>'Feb 2019'!BQ9/'Feb 2019'!$BX$9</f>
        <v>0</v>
      </c>
      <c r="BI19" s="159">
        <f>'Feb 2019'!BR9/'Feb 2019'!$BX$9</f>
        <v>0</v>
      </c>
      <c r="BJ19" s="11" t="e">
        <f t="shared" si="13"/>
        <v>#REF!</v>
      </c>
      <c r="BK19" s="11">
        <f>Summary!C11</f>
        <v>9000000</v>
      </c>
      <c r="BL19" s="106" t="e">
        <f t="shared" si="14"/>
        <v>#REF!</v>
      </c>
      <c r="BM19" s="153" t="e">
        <f>BJ19='Feb 2019'!#REF!</f>
        <v>#REF!</v>
      </c>
    </row>
    <row r="20" spans="1:65" ht="15" x14ac:dyDescent="0.3">
      <c r="A20" s="80" t="s">
        <v>42</v>
      </c>
      <c r="B20" s="348" t="e">
        <f t="shared" si="10"/>
        <v>#REF!</v>
      </c>
      <c r="C20" s="423"/>
      <c r="D20" s="455">
        <f t="shared" si="15"/>
        <v>39823008.849557526</v>
      </c>
      <c r="E20" s="48">
        <f t="shared" si="11"/>
        <v>45000000</v>
      </c>
      <c r="F20" s="138" t="e">
        <f t="shared" si="12"/>
        <v>#REF!</v>
      </c>
      <c r="G20" s="92" t="s">
        <v>42</v>
      </c>
      <c r="H20" s="158">
        <f>'Feb 2019'!G10/'Feb 2019'!$BX$10</f>
        <v>0</v>
      </c>
      <c r="I20" s="158">
        <f>'Feb 2019'!H10/'Feb 2019'!$BX$10</f>
        <v>0</v>
      </c>
      <c r="J20" s="158">
        <f>'Feb 2019'!I10/'Feb 2019'!$BX$10</f>
        <v>0</v>
      </c>
      <c r="K20" s="158">
        <f>'Feb 2019'!J10/'Feb 2019'!$BX$10</f>
        <v>0</v>
      </c>
      <c r="L20" s="153">
        <f>'Feb 2019'!K10/'Feb 2019'!$BX$10</f>
        <v>0</v>
      </c>
      <c r="M20" s="153">
        <f>'Feb 2019'!L10/'Feb 2019'!$BX$10</f>
        <v>1061946.9026548674</v>
      </c>
      <c r="N20" s="6">
        <f>'Feb 2019'!M10/'Feb 2019'!$BX$10</f>
        <v>0</v>
      </c>
      <c r="O20" s="6">
        <f>'Feb 2019'!N10/'Feb 2019'!$BX$10</f>
        <v>0</v>
      </c>
      <c r="P20" s="6">
        <f>'Feb 2019'!O10/'Feb 2019'!$BX$10</f>
        <v>0</v>
      </c>
      <c r="Q20" s="6">
        <f>'Feb 2019'!P10/'Feb 2019'!$BX$10</f>
        <v>0</v>
      </c>
      <c r="R20" s="6">
        <f>'Feb 2019'!R10/'Feb 2019'!$BX$10</f>
        <v>1692920.353982301</v>
      </c>
      <c r="S20" s="6">
        <f>'Feb 2019'!S10/'Feb 2019'!$BX$10</f>
        <v>0</v>
      </c>
      <c r="T20" s="6">
        <f>'Feb 2019'!T10/'Feb 2019'!$BX$10</f>
        <v>716814.1592920355</v>
      </c>
      <c r="U20" s="6">
        <f>'Feb 2019'!U10/'Feb 2019'!$BX$10</f>
        <v>1230088.4955752213</v>
      </c>
      <c r="V20" s="6">
        <f>'Feb 2019'!V10/'Feb 2019'!$BX$10</f>
        <v>0</v>
      </c>
      <c r="W20" s="162">
        <f>'Feb 2019'!W10/'Feb 2019'!$BX$10</f>
        <v>0</v>
      </c>
      <c r="X20" s="162">
        <f>'Feb 2019'!X10/'Feb 2019'!$BX$10</f>
        <v>0</v>
      </c>
      <c r="Y20" s="153">
        <f>'Feb 2019'!Y10/'Feb 2019'!$BX$10</f>
        <v>884955.75221238949</v>
      </c>
      <c r="Z20" s="6">
        <f>'Feb 2019'!AB10/'Feb 2019'!$BX$10</f>
        <v>1238938.0530973452</v>
      </c>
      <c r="AA20" s="6">
        <f>'Feb 2019'!AC10/'Feb 2019'!$BX$10</f>
        <v>0</v>
      </c>
      <c r="AB20" s="6">
        <f>'Feb 2019'!AF10/'Feb 2019'!$BX$10</f>
        <v>1061946.9026548674</v>
      </c>
      <c r="AC20" s="6">
        <f>'Feb 2019'!AG10/'Feb 2019'!$BX$10</f>
        <v>0</v>
      </c>
      <c r="AD20" s="6">
        <f>'Feb 2019'!AH10/'Feb 2019'!$BX$10</f>
        <v>1061946.9026548674</v>
      </c>
      <c r="AE20" s="6">
        <f>'Feb 2019'!AI10/'Feb 2019'!$BX$10</f>
        <v>0</v>
      </c>
      <c r="AF20" s="6">
        <f>'Feb 2019'!AJ10/'Feb 2019'!$BX$10</f>
        <v>884955.75221238949</v>
      </c>
      <c r="AG20" s="6">
        <f>'Feb 2019'!AK10/'Feb 2019'!$BX$10</f>
        <v>0</v>
      </c>
      <c r="AH20" s="6">
        <f>'Feb 2019'!AM10/'Feb 2019'!$BX$10</f>
        <v>0</v>
      </c>
      <c r="AI20" s="288">
        <f>'Feb 2019'!AN10/'Feb 2019'!$BX$10</f>
        <v>1150442.4778761063</v>
      </c>
      <c r="AJ20" s="6">
        <f>'Feb 2019'!AO10/'Feb 2019'!$BX$10</f>
        <v>0</v>
      </c>
      <c r="AK20" s="6">
        <f>'Feb 2019'!AP10/'Feb 2019'!$BX$10</f>
        <v>0</v>
      </c>
      <c r="AL20" s="339">
        <f>'Feb 2019'!AQ10/'Feb 2019'!$BX$10</f>
        <v>0</v>
      </c>
      <c r="AM20" s="162">
        <f>'Feb 2019'!AR10/'Feb 2019'!$BX$10</f>
        <v>0</v>
      </c>
      <c r="AN20" s="162">
        <f>'Feb 2019'!AS10/'Feb 2019'!$BX$10</f>
        <v>1769911.504424779</v>
      </c>
      <c r="AO20" s="162">
        <f>'Feb 2019'!AT10/'Feb 2019'!$BX$10</f>
        <v>1061946.9026548674</v>
      </c>
      <c r="AP20" s="162">
        <f>'Feb 2019'!AV10/'Feb 2019'!$BX$10</f>
        <v>0</v>
      </c>
      <c r="AQ20" s="162">
        <f>'Feb 2019'!AW10/'Feb 2019'!$BX$10</f>
        <v>0</v>
      </c>
      <c r="AR20" s="6">
        <f>'Feb 2019'!AZ10/'Feb 2019'!$BX$10</f>
        <v>1238938.0530973452</v>
      </c>
      <c r="AS20" s="6">
        <f>'Feb 2019'!BA10/'Feb 2019'!$BX$10</f>
        <v>0</v>
      </c>
      <c r="AT20" s="25">
        <f>'Feb 2019'!BB10/'Feb 2019'!$BX$10</f>
        <v>3097345.1327433633</v>
      </c>
      <c r="AU20" s="450">
        <f>'Feb 2019'!BC10/'Feb 2019'!$BX$10</f>
        <v>2212389.3805309734</v>
      </c>
      <c r="AV20" s="25" t="e">
        <f>'Feb 2019'!#REF!/'Feb 2019'!$BX$10</f>
        <v>#REF!</v>
      </c>
      <c r="AW20" s="6">
        <f>'Feb 2019'!BE10/'Feb 2019'!$BX$10</f>
        <v>1946902.6548672568</v>
      </c>
      <c r="AX20" s="6" t="e">
        <f>'Feb 2019'!#REF!/'Feb 2019'!$BX$10</f>
        <v>#REF!</v>
      </c>
      <c r="AY20" s="6">
        <f>'Feb 2019'!BF10/'Feb 2019'!$BX$10</f>
        <v>2212389.3805309734</v>
      </c>
      <c r="AZ20" s="6">
        <f>'Feb 2019'!BG10/'Feb 2019'!$BX$10</f>
        <v>884955.75221238949</v>
      </c>
      <c r="BA20" s="6">
        <f>'Feb 2019'!BH10/'Feb 2019'!$BX$10</f>
        <v>4513274.3362831865</v>
      </c>
      <c r="BB20" s="158">
        <f>'Feb 2019'!BI10/'Feb 2019'!$BX$10</f>
        <v>0</v>
      </c>
      <c r="BC20" s="159">
        <f>'Feb 2019'!BL10/'Feb 2019'!$BX$10</f>
        <v>1238938.0530973452</v>
      </c>
      <c r="BD20" s="6">
        <f>'Feb 2019'!BM10/'Feb 2019'!$BX$10</f>
        <v>1769911.504424779</v>
      </c>
      <c r="BE20" s="159">
        <f>'Feb 2019'!BN10/'Feb 2019'!$BX$10</f>
        <v>0</v>
      </c>
      <c r="BF20" s="159">
        <f>'Feb 2019'!BO10/'Feb 2019'!$BX$10</f>
        <v>1415929.2035398232</v>
      </c>
      <c r="BG20" s="159">
        <f>'Feb 2019'!BP10/'Feb 2019'!$BX$10</f>
        <v>0</v>
      </c>
      <c r="BH20" s="159">
        <f>'Feb 2019'!BQ10/'Feb 2019'!$BX$10</f>
        <v>0</v>
      </c>
      <c r="BI20" s="159">
        <f>'Feb 2019'!BR10/'Feb 2019'!$BX$10</f>
        <v>0</v>
      </c>
      <c r="BJ20" s="11" t="e">
        <f t="shared" si="13"/>
        <v>#REF!</v>
      </c>
      <c r="BK20" s="11">
        <f>Summary!C12</f>
        <v>45000000</v>
      </c>
      <c r="BL20" s="106" t="e">
        <f t="shared" si="14"/>
        <v>#REF!</v>
      </c>
      <c r="BM20" s="153" t="e">
        <f>BJ20='Feb 2019'!#REF!</f>
        <v>#REF!</v>
      </c>
    </row>
    <row r="21" spans="1:65" ht="15.6" x14ac:dyDescent="0.4">
      <c r="A21" s="80" t="s">
        <v>43</v>
      </c>
      <c r="B21" s="348" t="e">
        <f t="shared" si="10"/>
        <v>#REF!</v>
      </c>
      <c r="C21" s="423"/>
      <c r="D21" s="455">
        <f t="shared" si="15"/>
        <v>2433628.318584071</v>
      </c>
      <c r="E21" s="48">
        <f t="shared" si="11"/>
        <v>2750000</v>
      </c>
      <c r="F21" s="138" t="e">
        <f t="shared" si="12"/>
        <v>#REF!</v>
      </c>
      <c r="G21" s="93" t="s">
        <v>43</v>
      </c>
      <c r="H21" s="158">
        <f>'Feb 2019'!G11/'Feb 2019'!$BX$11</f>
        <v>0</v>
      </c>
      <c r="I21" s="158">
        <f>'Feb 2019'!H11/'Feb 2019'!$BX$11</f>
        <v>0</v>
      </c>
      <c r="J21" s="158">
        <f>'Feb 2019'!I11/'Feb 2019'!$BX$11</f>
        <v>0</v>
      </c>
      <c r="K21" s="158">
        <f>'Feb 2019'!J11/'Feb 2019'!$BX$11</f>
        <v>0</v>
      </c>
      <c r="L21" s="6">
        <f>'Feb 2019'!K11/'Feb 2019'!$BX$11</f>
        <v>0</v>
      </c>
      <c r="M21" s="6">
        <f>'Feb 2019'!L11/'Feb 2019'!$BX$11</f>
        <v>0</v>
      </c>
      <c r="N21" s="6">
        <f>'Feb 2019'!M11/'Feb 2019'!$BX$11</f>
        <v>0</v>
      </c>
      <c r="O21" s="6">
        <f>'Feb 2019'!N11/'Feb 2019'!$BX$11</f>
        <v>0</v>
      </c>
      <c r="P21" s="6">
        <f>'Feb 2019'!O11/'Feb 2019'!$BX$11</f>
        <v>0</v>
      </c>
      <c r="Q21" s="6">
        <f>'Feb 2019'!P11/'Feb 2019'!$BX$11</f>
        <v>0</v>
      </c>
      <c r="R21" s="6">
        <f>'Feb 2019'!R11/'Feb 2019'!$BX$11</f>
        <v>0</v>
      </c>
      <c r="S21" s="6">
        <f>'Feb 2019'!S11/'Feb 2019'!$BX$11</f>
        <v>0</v>
      </c>
      <c r="T21" s="6">
        <f>'Feb 2019'!T12/'Feb 2019'!$BX$11</f>
        <v>327433.62831858412</v>
      </c>
      <c r="U21" s="6">
        <f>'Feb 2019'!U11/'Feb 2019'!$BX$11</f>
        <v>141592.92035398231</v>
      </c>
      <c r="V21" s="6">
        <f>'Feb 2019'!V11/'Feb 2019'!$BX$11</f>
        <v>0</v>
      </c>
      <c r="W21" s="162">
        <f>'Feb 2019'!W11/'Feb 2019'!$BX$11</f>
        <v>0</v>
      </c>
      <c r="X21" s="162">
        <f>'Feb 2019'!X11/'Feb 2019'!$BX$11</f>
        <v>0</v>
      </c>
      <c r="Y21" s="339">
        <f>'Feb 2019'!Y11/'Feb 2019'!$BX$11</f>
        <v>0</v>
      </c>
      <c r="Z21" s="6">
        <f>'Feb 2019'!AB11/'Feb 2019'!$BX$11</f>
        <v>0</v>
      </c>
      <c r="AA21" s="6">
        <f>'Feb 2019'!AC11/'Feb 2019'!$BX$11</f>
        <v>0</v>
      </c>
      <c r="AB21" s="6">
        <f>'Feb 2019'!AF11/'Feb 2019'!$BX$11</f>
        <v>0</v>
      </c>
      <c r="AC21" s="6">
        <f>'Feb 2019'!AG11/'Feb 2019'!$BX$11</f>
        <v>0</v>
      </c>
      <c r="AD21" s="6">
        <f>'Feb 2019'!AH11/'Feb 2019'!$BX$11</f>
        <v>0</v>
      </c>
      <c r="AE21" s="6">
        <f>'Feb 2019'!AI11/'Feb 2019'!$BX$11</f>
        <v>0</v>
      </c>
      <c r="AF21" s="6">
        <f>'Feb 2019'!AJ11/'Feb 2019'!$BX$11</f>
        <v>0</v>
      </c>
      <c r="AG21" s="6">
        <f>'Feb 2019'!AK11/'Feb 2019'!$BX$11</f>
        <v>0</v>
      </c>
      <c r="AH21" s="6">
        <f>'Feb 2019'!AM11/'Feb 2019'!$BX$11</f>
        <v>0</v>
      </c>
      <c r="AI21" s="288">
        <f>'Feb 2019'!AN11/'Feb 2019'!$BX$11</f>
        <v>0</v>
      </c>
      <c r="AJ21" s="6">
        <f>'Feb 2019'!AO11/'Feb 2019'!$BX$11</f>
        <v>0</v>
      </c>
      <c r="AK21" s="6">
        <f>'Feb 2019'!AP11/'Feb 2019'!$BX$11</f>
        <v>0</v>
      </c>
      <c r="AL21" s="162">
        <f>'Feb 2019'!AQ11/'Feb 2019'!$BX$11</f>
        <v>0</v>
      </c>
      <c r="AM21" s="162">
        <f>'Feb 2019'!AR11/'Feb 2019'!$BX$11</f>
        <v>0</v>
      </c>
      <c r="AN21" s="162">
        <f>'Feb 2019'!AS11/'Feb 2019'!$BX$11</f>
        <v>176991.1504424779</v>
      </c>
      <c r="AO21" s="162">
        <f>'Feb 2019'!AT11/'Feb 2019'!$BX$11</f>
        <v>0</v>
      </c>
      <c r="AP21" s="162">
        <f>'Feb 2019'!AV11/'Feb 2019'!$BX$11</f>
        <v>0</v>
      </c>
      <c r="AQ21" s="162">
        <f>'Feb 2019'!AW11/'Feb 2019'!$BX$11</f>
        <v>0</v>
      </c>
      <c r="AR21" s="342">
        <f>'Feb 2019'!AZ11/'Feb 2019'!$BX$11</f>
        <v>0</v>
      </c>
      <c r="AS21" s="342">
        <f>'Feb 2019'!BA11/'Feb 2019'!$BX$11</f>
        <v>0</v>
      </c>
      <c r="AT21" s="25">
        <f>'Feb 2019'!BB11/'Feb 2019'!$BX$11</f>
        <v>442477.87610619474</v>
      </c>
      <c r="AU21" s="6">
        <f>'Feb 2019'!BC11/'Feb 2019'!$BX$11</f>
        <v>442477.87610619474</v>
      </c>
      <c r="AV21" s="25" t="e">
        <f>'Feb 2019'!#REF!/'Feb 2019'!$BX$11</f>
        <v>#REF!</v>
      </c>
      <c r="AW21" s="6">
        <f>'Feb 2019'!BE11/'Feb 2019'!$BX$11</f>
        <v>0</v>
      </c>
      <c r="AX21" s="6" t="e">
        <f>'Feb 2019'!#REF!/'Feb 2019'!$BX$11</f>
        <v>#REF!</v>
      </c>
      <c r="AY21" s="162">
        <f>'Feb 2019'!BF11/'Feb 2019'!$BX$11</f>
        <v>353982.3008849558</v>
      </c>
      <c r="AZ21" s="162">
        <f>'Feb 2019'!BG11/'Feb 2019'!$BX$11</f>
        <v>0</v>
      </c>
      <c r="BA21" s="6">
        <f>'Feb 2019'!BH11/'Feb 2019'!$BX$11</f>
        <v>707964.60176991159</v>
      </c>
      <c r="BB21" s="159">
        <f>'Feb 2019'!BI11/'Feb 2019'!$BX$11</f>
        <v>0</v>
      </c>
      <c r="BC21" s="159">
        <f>'Feb 2019'!BL11/'Feb 2019'!$BX$11</f>
        <v>0</v>
      </c>
      <c r="BD21" s="6">
        <f>'Feb 2019'!BM11/'Feb 2019'!$BX$11</f>
        <v>0</v>
      </c>
      <c r="BE21" s="159">
        <f>'Feb 2019'!BN11/'Feb 2019'!$BX$11</f>
        <v>0</v>
      </c>
      <c r="BF21" s="159">
        <f>'Feb 2019'!BO11/'Feb 2019'!$BX$11</f>
        <v>353982.3008849558</v>
      </c>
      <c r="BG21" s="196">
        <f>'Feb 2019'!BP11/'Feb 2019'!$BX$11</f>
        <v>0</v>
      </c>
      <c r="BH21" s="159">
        <f>'Feb 2019'!BQ11/'Feb 2019'!$BX$11</f>
        <v>0</v>
      </c>
      <c r="BI21" s="196">
        <f>'Feb 2019'!BR11/'Feb 2019'!$BX$11</f>
        <v>0</v>
      </c>
      <c r="BJ21" s="11" t="e">
        <f t="shared" si="13"/>
        <v>#REF!</v>
      </c>
      <c r="BK21" s="11">
        <f>Summary!C13</f>
        <v>2750000</v>
      </c>
      <c r="BL21" s="106" t="e">
        <f t="shared" si="14"/>
        <v>#REF!</v>
      </c>
      <c r="BM21" s="153" t="e">
        <f>BJ21='Feb 2019'!#REF!</f>
        <v>#REF!</v>
      </c>
    </row>
    <row r="22" spans="1:65" ht="16.2" x14ac:dyDescent="0.45">
      <c r="A22" s="80" t="s">
        <v>44</v>
      </c>
      <c r="B22" s="348" t="e">
        <f t="shared" si="10"/>
        <v>#REF!</v>
      </c>
      <c r="C22" s="423"/>
      <c r="D22" s="455">
        <f t="shared" si="15"/>
        <v>13274336.283185842</v>
      </c>
      <c r="E22" s="48">
        <f t="shared" si="11"/>
        <v>15000000</v>
      </c>
      <c r="F22" s="138" t="e">
        <f t="shared" si="12"/>
        <v>#REF!</v>
      </c>
      <c r="G22" s="93" t="s">
        <v>44</v>
      </c>
      <c r="H22" s="158">
        <f>'Feb 2019'!G12/'Feb 2019'!$BX$12</f>
        <v>0</v>
      </c>
      <c r="I22" s="158">
        <f>'Feb 2019'!H12/'Feb 2019'!$BX$12</f>
        <v>0</v>
      </c>
      <c r="J22" s="158">
        <f>'Feb 2019'!I12/'Feb 2019'!$BX$12</f>
        <v>0</v>
      </c>
      <c r="K22" s="158">
        <f>'Feb 2019'!J12/'Feb 2019'!$BX$12</f>
        <v>0</v>
      </c>
      <c r="L22" s="6">
        <f>'Feb 2019'!K12/'Feb 2019'!$BX$12</f>
        <v>0</v>
      </c>
      <c r="M22" s="6">
        <f>'Feb 2019'!L12/'Feb 2019'!$BX$12</f>
        <v>353982.3008849558</v>
      </c>
      <c r="N22" s="6">
        <f>'Feb 2019'!M12/'Feb 2019'!$BX$12</f>
        <v>0</v>
      </c>
      <c r="O22" s="6">
        <f>'Feb 2019'!N12/'Feb 2019'!$BX$12</f>
        <v>0</v>
      </c>
      <c r="P22" s="6">
        <f>'Feb 2019'!O12/'Feb 2019'!$BX$12</f>
        <v>0</v>
      </c>
      <c r="Q22" s="6">
        <f>'Feb 2019'!P12/'Feb 2019'!$BX$12</f>
        <v>0</v>
      </c>
      <c r="R22" s="6">
        <f>'Feb 2019'!R12/'Feb 2019'!$BX$12</f>
        <v>823893.80530973454</v>
      </c>
      <c r="S22" s="6">
        <f>'Feb 2019'!S12/'Feb 2019'!$BX$12</f>
        <v>0</v>
      </c>
      <c r="T22" s="6" t="e">
        <f>'Feb 2019'!#REF!/'Feb 2019'!$BX$12</f>
        <v>#REF!</v>
      </c>
      <c r="U22" s="6">
        <f>'Feb 2019'!U12/'Feb 2019'!$BX$12</f>
        <v>557522.12389380531</v>
      </c>
      <c r="V22" s="6">
        <f>'Feb 2019'!V12/'Feb 2019'!$BX$12</f>
        <v>0</v>
      </c>
      <c r="W22" s="162">
        <f>'Feb 2019'!W12/'Feb 2019'!$BX$12</f>
        <v>0</v>
      </c>
      <c r="X22" s="162">
        <f>'Feb 2019'!X12/'Feb 2019'!$BX$12</f>
        <v>0</v>
      </c>
      <c r="Y22" s="339">
        <f>'Feb 2019'!Y12/'Feb 2019'!$BX$12</f>
        <v>0</v>
      </c>
      <c r="Z22" s="339">
        <f>'Feb 2019'!AB12/'Feb 2019'!$BX$12</f>
        <v>353982.3008849558</v>
      </c>
      <c r="AA22" s="6">
        <f>'Feb 2019'!AC12/'Feb 2019'!$BX$12</f>
        <v>0</v>
      </c>
      <c r="AB22" s="6">
        <f>'Feb 2019'!AF12/'Feb 2019'!$BX$12</f>
        <v>442477.87610619474</v>
      </c>
      <c r="AC22" s="6">
        <f>'Feb 2019'!AG12/'Feb 2019'!$BX$12</f>
        <v>0</v>
      </c>
      <c r="AD22" s="288">
        <f>'Feb 2019'!AH12/'Feb 2019'!$BX$12</f>
        <v>353982.3008849558</v>
      </c>
      <c r="AE22" s="6">
        <f>'Feb 2019'!AI12/'Feb 2019'!$BX$12</f>
        <v>0</v>
      </c>
      <c r="AF22" s="6">
        <f>'Feb 2019'!AJ12/'Feb 2019'!$BX$12</f>
        <v>0</v>
      </c>
      <c r="AG22" s="6">
        <f>'Feb 2019'!AK12/'Feb 2019'!$BX$12</f>
        <v>0</v>
      </c>
      <c r="AH22" s="6">
        <f>'Feb 2019'!AM12/'Feb 2019'!$BX$12</f>
        <v>0</v>
      </c>
      <c r="AI22" s="288">
        <f>'Feb 2019'!AN12/'Feb 2019'!$BX$12</f>
        <v>0</v>
      </c>
      <c r="AJ22" s="288">
        <f>'Feb 2019'!AO12/'Feb 2019'!$BX$12</f>
        <v>0</v>
      </c>
      <c r="AK22" s="6">
        <f>'Feb 2019'!AP12/'Feb 2019'!$BX$12</f>
        <v>0</v>
      </c>
      <c r="AL22" s="162">
        <f>'Feb 2019'!AQ12/'Feb 2019'!$BX$12</f>
        <v>0</v>
      </c>
      <c r="AM22" s="162">
        <f>'Feb 2019'!AR12/'Feb 2019'!$BX$12</f>
        <v>0</v>
      </c>
      <c r="AN22" s="162">
        <f>'Feb 2019'!AS12/'Feb 2019'!$BX$12</f>
        <v>442477.87610619474</v>
      </c>
      <c r="AO22" s="162">
        <f>'Feb 2019'!AT12/'Feb 2019'!$BX$12</f>
        <v>530973.45132743369</v>
      </c>
      <c r="AP22" s="162">
        <f>'Feb 2019'!AV12/'Feb 2019'!$BX$12</f>
        <v>0</v>
      </c>
      <c r="AQ22" s="162">
        <f>'Feb 2019'!AW12/'Feb 2019'!$BX$12</f>
        <v>0</v>
      </c>
      <c r="AR22" s="342">
        <f>'Feb 2019'!AZ12/'Feb 2019'!$BX$12</f>
        <v>442477.87610619474</v>
      </c>
      <c r="AS22" s="342">
        <f>'Feb 2019'!BA12/'Feb 2019'!$BX$12</f>
        <v>0</v>
      </c>
      <c r="AT22" s="25">
        <f>'Feb 2019'!BB12/'Feb 2019'!$BX$12</f>
        <v>1061946.9026548674</v>
      </c>
      <c r="AU22" s="6">
        <f>'Feb 2019'!BC12/'Feb 2019'!$BX$12</f>
        <v>1238938.0530973452</v>
      </c>
      <c r="AV22" s="25" t="e">
        <f>'Feb 2019'!#REF!/'Feb 2019'!$BX$12</f>
        <v>#REF!</v>
      </c>
      <c r="AW22" s="6">
        <f>'Feb 2019'!BE12/'Feb 2019'!$BX$12</f>
        <v>619469.02654867258</v>
      </c>
      <c r="AX22" s="341" t="e">
        <f>'Feb 2019'!#REF!/'Feb 2019'!$BX$12</f>
        <v>#REF!</v>
      </c>
      <c r="AY22" s="162">
        <f>'Feb 2019'!BF12/'Feb 2019'!$BX$12</f>
        <v>1061946.9026548674</v>
      </c>
      <c r="AZ22" s="162">
        <f>'Feb 2019'!BG12/'Feb 2019'!$BX$12</f>
        <v>0</v>
      </c>
      <c r="BA22" s="6">
        <f>'Feb 2019'!BH12/'Feb 2019'!$BX$12</f>
        <v>2212389.3805309734</v>
      </c>
      <c r="BB22" s="159">
        <f>'Feb 2019'!BI12/'Feb 2019'!$BX$12</f>
        <v>0</v>
      </c>
      <c r="BC22" s="159">
        <f>'Feb 2019'!BL12/'Feb 2019'!$BX$12</f>
        <v>0</v>
      </c>
      <c r="BD22" s="6">
        <f>'Feb 2019'!BM12/'Feb 2019'!$BX$12</f>
        <v>884955.75221238949</v>
      </c>
      <c r="BE22" s="159">
        <f>'Feb 2019'!BN12/'Feb 2019'!$BX$12</f>
        <v>0</v>
      </c>
      <c r="BF22" s="159">
        <f>'Feb 2019'!BO12/'Feb 2019'!$BX$12</f>
        <v>0</v>
      </c>
      <c r="BG22" s="159">
        <f>'Feb 2019'!BP12/'Feb 2019'!$BX$12</f>
        <v>0</v>
      </c>
      <c r="BH22" s="159">
        <f>'Feb 2019'!BQ12/'Feb 2019'!$BX$12</f>
        <v>0</v>
      </c>
      <c r="BI22" s="159">
        <f>'Feb 2019'!BR12/'Feb 2019'!$BX$12</f>
        <v>0</v>
      </c>
      <c r="BJ22" s="11" t="e">
        <f t="shared" si="13"/>
        <v>#REF!</v>
      </c>
      <c r="BK22" s="11">
        <f>Summary!C14</f>
        <v>15000000</v>
      </c>
      <c r="BL22" s="106" t="e">
        <f t="shared" si="14"/>
        <v>#REF!</v>
      </c>
      <c r="BM22" s="153" t="e">
        <f>BJ22='Feb 2019'!#REF!</f>
        <v>#REF!</v>
      </c>
    </row>
    <row r="23" spans="1:65" ht="16.2" x14ac:dyDescent="0.45">
      <c r="A23" s="80" t="s">
        <v>45</v>
      </c>
      <c r="B23" s="334" t="e">
        <f t="shared" si="10"/>
        <v>#REF!</v>
      </c>
      <c r="C23" s="423"/>
      <c r="D23" s="455">
        <f t="shared" si="15"/>
        <v>7079646.0176991159</v>
      </c>
      <c r="E23" s="48">
        <f t="shared" si="11"/>
        <v>8000000</v>
      </c>
      <c r="F23" s="138" t="e">
        <f t="shared" si="12"/>
        <v>#REF!</v>
      </c>
      <c r="G23" s="93" t="s">
        <v>45</v>
      </c>
      <c r="H23" s="158">
        <f>'Feb 2019'!G13/'Feb 2019'!$BX$13</f>
        <v>0</v>
      </c>
      <c r="I23" s="158">
        <f>'Feb 2019'!H13/'Feb 2019'!$BX$13</f>
        <v>0</v>
      </c>
      <c r="J23" s="158">
        <f>'Feb 2019'!I13/'Feb 2019'!$BX$13</f>
        <v>0</v>
      </c>
      <c r="K23" s="158">
        <f>'Feb 2019'!J13/'Feb 2019'!$BX$13</f>
        <v>0</v>
      </c>
      <c r="L23" s="6">
        <f>'Feb 2019'!K13/'Feb 2019'!$BX$13</f>
        <v>0</v>
      </c>
      <c r="M23" s="6">
        <f>'Feb 2019'!L13/'Feb 2019'!$BX$13</f>
        <v>398230.08849557524</v>
      </c>
      <c r="N23" s="6">
        <f>'Feb 2019'!M13/'Feb 2019'!$BX$13</f>
        <v>0</v>
      </c>
      <c r="O23" s="6">
        <f>'Feb 2019'!N13/'Feb 2019'!$BX$13</f>
        <v>0</v>
      </c>
      <c r="P23" s="6">
        <f>'Feb 2019'!O13/'Feb 2019'!$BX$13</f>
        <v>0</v>
      </c>
      <c r="Q23" s="6">
        <f>'Feb 2019'!P13/'Feb 2019'!$BX$13</f>
        <v>0</v>
      </c>
      <c r="R23" s="6">
        <f>'Feb 2019'!R13/'Feb 2019'!$BX$13</f>
        <v>686725.66371681425</v>
      </c>
      <c r="S23" s="361">
        <f>'Feb 2019'!S13/'Feb 2019'!$BX$13</f>
        <v>0</v>
      </c>
      <c r="T23" s="6">
        <f>'Feb 2019'!T13/'Feb 2019'!$BX$13</f>
        <v>0</v>
      </c>
      <c r="U23" s="6">
        <f>'Feb 2019'!U13/'Feb 2019'!$BX$13</f>
        <v>0</v>
      </c>
      <c r="V23" s="6">
        <f>'Feb 2019'!V13/'Feb 2019'!$BX$13</f>
        <v>0</v>
      </c>
      <c r="W23" s="162">
        <f>'Feb 2019'!W13/'Feb 2019'!$BX$13</f>
        <v>0</v>
      </c>
      <c r="X23" s="162">
        <f>'Feb 2019'!X13/'Feb 2019'!$BX$13</f>
        <v>0</v>
      </c>
      <c r="Y23" s="339">
        <f>'Feb 2019'!Y13/'Feb 2019'!$BX$13</f>
        <v>0</v>
      </c>
      <c r="Z23" s="339">
        <f>'Feb 2019'!AB13/'Feb 2019'!$BX$13</f>
        <v>0</v>
      </c>
      <c r="AA23" s="6">
        <f>'Feb 2019'!AC13/'Feb 2019'!$BX$13</f>
        <v>0</v>
      </c>
      <c r="AB23" s="6">
        <f>'Feb 2019'!AF13/'Feb 2019'!$BX$13</f>
        <v>308849.55752212391</v>
      </c>
      <c r="AC23" s="6">
        <f>'Feb 2019'!AG13/'Feb 2019'!$BX$13</f>
        <v>0</v>
      </c>
      <c r="AD23" s="6">
        <f>'Feb 2019'!AH13/'Feb 2019'!$BX$13</f>
        <v>0</v>
      </c>
      <c r="AE23" s="6">
        <f>'Feb 2019'!AI13/'Feb 2019'!$BX$13</f>
        <v>0</v>
      </c>
      <c r="AF23" s="6">
        <f>'Feb 2019'!AJ13/'Feb 2019'!$BX$13</f>
        <v>0</v>
      </c>
      <c r="AG23" s="6">
        <f>'Feb 2019'!AK13/'Feb 2019'!$BX$13</f>
        <v>0</v>
      </c>
      <c r="AH23" s="6">
        <f>'Feb 2019'!AM13/'Feb 2019'!$BX$13</f>
        <v>0</v>
      </c>
      <c r="AI23" s="288">
        <f>'Feb 2019'!AN13/'Feb 2019'!$BX$13</f>
        <v>0</v>
      </c>
      <c r="AJ23" s="6">
        <f>'Feb 2019'!AO13/'Feb 2019'!$BX$13</f>
        <v>0</v>
      </c>
      <c r="AK23" s="6">
        <f>'Feb 2019'!AP13/'Feb 2019'!$BX$13</f>
        <v>0</v>
      </c>
      <c r="AL23" s="162">
        <f>'Feb 2019'!AQ13/'Feb 2019'!$BX$13</f>
        <v>0</v>
      </c>
      <c r="AM23" s="162">
        <f>'Feb 2019'!AR13/'Feb 2019'!$BX$13</f>
        <v>0</v>
      </c>
      <c r="AN23" s="162">
        <f>'Feb 2019'!AS13/'Feb 2019'!$BX$13</f>
        <v>442477.87610619474</v>
      </c>
      <c r="AO23" s="162">
        <f>'Feb 2019'!AT13/'Feb 2019'!$BX$13</f>
        <v>0</v>
      </c>
      <c r="AP23" s="162">
        <f>'Feb 2019'!AV13/'Feb 2019'!$BX$13</f>
        <v>0</v>
      </c>
      <c r="AQ23" s="340">
        <f>'Feb 2019'!AW13/'Feb 2019'!$BX$13</f>
        <v>0</v>
      </c>
      <c r="AR23" s="342">
        <f>'Feb 2019'!AZ13/'Feb 2019'!$BX$13</f>
        <v>0</v>
      </c>
      <c r="AS23" s="342">
        <f>'Feb 2019'!BA13/'Feb 2019'!$BX$13</f>
        <v>0</v>
      </c>
      <c r="AT23" s="464">
        <f>'Feb 2019'!BB13/'Feb 2019'!$BX$13</f>
        <v>1327433.6283185843</v>
      </c>
      <c r="AU23" s="6">
        <f>'Feb 2019'!BC13/'Feb 2019'!$BX$13</f>
        <v>0</v>
      </c>
      <c r="AV23" s="25" t="e">
        <f>'Feb 2019'!#REF!/'Feb 2019'!$BX$13</f>
        <v>#REF!</v>
      </c>
      <c r="AW23" s="6">
        <f>'Feb 2019'!BE13/'Feb 2019'!$BX$13</f>
        <v>0</v>
      </c>
      <c r="AX23" s="341" t="e">
        <f>'Feb 2019'!#REF!/'Feb 2019'!$BX$13</f>
        <v>#REF!</v>
      </c>
      <c r="AY23" s="162">
        <f>'Feb 2019'!BF13/'Feb 2019'!$BX$13</f>
        <v>1327433.6283185843</v>
      </c>
      <c r="AZ23" s="162">
        <f>'Feb 2019'!BG13/'Feb 2019'!$BX$13</f>
        <v>0</v>
      </c>
      <c r="BA23" s="6">
        <f>'Feb 2019'!BH13/'Feb 2019'!$BX$13</f>
        <v>1327433.6283185843</v>
      </c>
      <c r="BB23" s="159">
        <f>'Feb 2019'!BI13/'Feb 2019'!$BX$13</f>
        <v>0</v>
      </c>
      <c r="BC23" s="159">
        <f>'Feb 2019'!BL13/'Feb 2019'!$BX$13</f>
        <v>88495.575221238949</v>
      </c>
      <c r="BD23" s="6">
        <f>'Feb 2019'!BM13/'Feb 2019'!$BX$13</f>
        <v>0</v>
      </c>
      <c r="BE23" s="159">
        <f>'Feb 2019'!BN13/'Feb 2019'!$BX$13</f>
        <v>0</v>
      </c>
      <c r="BF23" s="159">
        <f>'Feb 2019'!BO13/'Feb 2019'!$BX$13</f>
        <v>442477.87610619474</v>
      </c>
      <c r="BG23" s="159">
        <f>'Feb 2019'!BP13/'Feb 2019'!$BX$13</f>
        <v>0</v>
      </c>
      <c r="BH23" s="159">
        <f>'Feb 2019'!BQ13/'Feb 2019'!$BX$13</f>
        <v>0</v>
      </c>
      <c r="BI23" s="159">
        <f>'Feb 2019'!BR13/'Feb 2019'!$BX$13</f>
        <v>0</v>
      </c>
      <c r="BJ23" s="11" t="e">
        <f t="shared" si="13"/>
        <v>#REF!</v>
      </c>
      <c r="BK23" s="11">
        <f>Summary!C15</f>
        <v>8000000</v>
      </c>
      <c r="BL23" s="106" t="e">
        <f t="shared" si="14"/>
        <v>#REF!</v>
      </c>
      <c r="BM23" s="153" t="e">
        <f>BJ23='Feb 2019'!#REF!</f>
        <v>#REF!</v>
      </c>
    </row>
    <row r="24" spans="1:65" ht="16.2" x14ac:dyDescent="0.45">
      <c r="A24" s="80" t="s">
        <v>311</v>
      </c>
      <c r="B24" s="334" t="e">
        <f t="shared" si="10"/>
        <v>#REF!</v>
      </c>
      <c r="C24" s="423"/>
      <c r="D24" s="455">
        <f t="shared" si="15"/>
        <v>11504424.778761063</v>
      </c>
      <c r="E24" s="48">
        <f t="shared" si="11"/>
        <v>13000000</v>
      </c>
      <c r="F24" s="138" t="e">
        <f t="shared" si="12"/>
        <v>#REF!</v>
      </c>
      <c r="G24" s="93" t="s">
        <v>182</v>
      </c>
      <c r="H24" s="158">
        <f>'Feb 2019'!G14/'Feb 2019'!$BX$14</f>
        <v>0</v>
      </c>
      <c r="I24" s="158">
        <f>'Feb 2019'!H14/'Feb 2019'!$BX$14</f>
        <v>0</v>
      </c>
      <c r="J24" s="158">
        <f>'Feb 2019'!I14/'Feb 2019'!$BX$14</f>
        <v>0</v>
      </c>
      <c r="K24" s="158">
        <f>'Feb 2019'!J14/'Feb 2019'!$BX$14</f>
        <v>0</v>
      </c>
      <c r="L24" s="6">
        <f>'Feb 2019'!K14/'Feb 2019'!$BX$14</f>
        <v>0</v>
      </c>
      <c r="M24" s="6">
        <f>'Feb 2019'!L14/'Feb 2019'!$BX$14</f>
        <v>0</v>
      </c>
      <c r="N24" s="6">
        <f>'Feb 2019'!M14/'Feb 2019'!$BX$14</f>
        <v>0</v>
      </c>
      <c r="O24" s="6">
        <f>'Feb 2019'!N14/'Feb 2019'!$BX$14</f>
        <v>0</v>
      </c>
      <c r="P24" s="6">
        <f>'Feb 2019'!O14/'Feb 2019'!$BX$14</f>
        <v>0</v>
      </c>
      <c r="Q24" s="6">
        <f>'Feb 2019'!P14/'Feb 2019'!$BX$14</f>
        <v>0</v>
      </c>
      <c r="R24" s="6">
        <f>'Feb 2019'!R14/'Feb 2019'!$BX$14</f>
        <v>343362.83185840712</v>
      </c>
      <c r="S24" s="6">
        <f>'Feb 2019'!S14/'Feb 2019'!$BX$14</f>
        <v>0</v>
      </c>
      <c r="T24" s="162">
        <f>'Feb 2019'!T14/'Feb 2019'!$BX$14</f>
        <v>130088.49557522126</v>
      </c>
      <c r="U24" s="162">
        <f>'Feb 2019'!U14/'Feb 2019'!$BX$14</f>
        <v>223893.80530973454</v>
      </c>
      <c r="V24" s="6">
        <f>'Feb 2019'!V14/'Feb 2019'!$BX$14</f>
        <v>0</v>
      </c>
      <c r="W24" s="162">
        <f>'Feb 2019'!W14/'Feb 2019'!$BX$14</f>
        <v>0</v>
      </c>
      <c r="X24" s="162">
        <f>'Feb 2019'!X14/'Feb 2019'!$BX$14</f>
        <v>0</v>
      </c>
      <c r="Y24" s="339">
        <f>'Feb 2019'!Y14/'Feb 2019'!$BX$14</f>
        <v>309734.51327433629</v>
      </c>
      <c r="Z24" s="162">
        <f>'Feb 2019'!AB14/'Feb 2019'!$BX$14</f>
        <v>442477.87610619474</v>
      </c>
      <c r="AA24" s="162">
        <f>'Feb 2019'!AC14/'Feb 2019'!$BX$14</f>
        <v>0</v>
      </c>
      <c r="AB24" s="6">
        <f>'Feb 2019'!AF14/'Feb 2019'!$BX$14</f>
        <v>0</v>
      </c>
      <c r="AC24" s="6">
        <f>'Feb 2019'!AG14/'Feb 2019'!$BX$14</f>
        <v>0</v>
      </c>
      <c r="AD24" s="288">
        <f>'Feb 2019'!AH14/'Feb 2019'!$BX$14</f>
        <v>265486.72566371685</v>
      </c>
      <c r="AE24" s="162">
        <f>'Feb 2019'!AI14/'Feb 2019'!$BX$14</f>
        <v>0</v>
      </c>
      <c r="AF24" s="288">
        <f>'Feb 2019'!AJ14/'Feb 2019'!$BX$14</f>
        <v>265486.72566371685</v>
      </c>
      <c r="AG24" s="162">
        <f>'Feb 2019'!AK14/'Feb 2019'!$BX$14</f>
        <v>0</v>
      </c>
      <c r="AH24" s="162">
        <f>'Feb 2019'!AM14/'Feb 2019'!$BX$14</f>
        <v>0</v>
      </c>
      <c r="AI24" s="288">
        <f>'Feb 2019'!AN14/'Feb 2019'!$BX$14</f>
        <v>0</v>
      </c>
      <c r="AJ24" s="6">
        <f>'Feb 2019'!AO14/'Feb 2019'!$BX$14</f>
        <v>0</v>
      </c>
      <c r="AK24" s="467">
        <f>'Feb 2019'!AP14/'Feb 2019'!$BX$14</f>
        <v>0</v>
      </c>
      <c r="AL24" s="162">
        <f>'Feb 2019'!AQ14/'Feb 2019'!$BX$14</f>
        <v>0</v>
      </c>
      <c r="AM24" s="162">
        <f>'Feb 2019'!AR14/'Feb 2019'!$BX$14</f>
        <v>0</v>
      </c>
      <c r="AN24" s="162">
        <f>'Feb 2019'!AS14/'Feb 2019'!$BX$14</f>
        <v>530973.45132743369</v>
      </c>
      <c r="AO24" s="162">
        <f>'Feb 2019'!AT14/'Feb 2019'!$BX$14</f>
        <v>353982.3008849558</v>
      </c>
      <c r="AP24" s="162">
        <f>'Feb 2019'!AV14/'Feb 2019'!$BX$14</f>
        <v>0</v>
      </c>
      <c r="AQ24" s="162">
        <f>'Feb 2019'!AW14/'Feb 2019'!$BX$14</f>
        <v>0</v>
      </c>
      <c r="AR24" s="343">
        <f>'Feb 2019'!AZ14/'Feb 2019'!$BX$14</f>
        <v>575221.23893805314</v>
      </c>
      <c r="AS24" s="343">
        <f>'Feb 2019'!BA14/'Feb 2019'!$BX$14</f>
        <v>0</v>
      </c>
      <c r="AT24" s="464">
        <f>'Feb 2019'!BB14/'Feb 2019'!$BX$14</f>
        <v>884955.75221238949</v>
      </c>
      <c r="AU24" s="6">
        <f>'Feb 2019'!BC14/'Feb 2019'!$BX$14</f>
        <v>707964.60176991159</v>
      </c>
      <c r="AV24" s="464" t="e">
        <f>'Feb 2019'!#REF!/'Feb 2019'!$BX$14</f>
        <v>#REF!</v>
      </c>
      <c r="AW24" s="6">
        <f>'Feb 2019'!BE14/'Feb 2019'!$BX$14</f>
        <v>796460.17699115048</v>
      </c>
      <c r="AX24" s="6" t="e">
        <f>'Feb 2019'!#REF!/'Feb 2019'!$BX$14</f>
        <v>#REF!</v>
      </c>
      <c r="AY24" s="28">
        <f>'Feb 2019'!BF14/'Feb 2019'!$BX$14</f>
        <v>884955.75221238949</v>
      </c>
      <c r="AZ24" s="162">
        <f>'Feb 2019'!BG14/'Feb 2019'!$BX$14</f>
        <v>176991.1504424779</v>
      </c>
      <c r="BA24" s="6">
        <f>'Feb 2019'!BH14/'Feb 2019'!$BX$14</f>
        <v>1327433.6283185843</v>
      </c>
      <c r="BB24" s="159">
        <f>'Feb 2019'!BI14/'Feb 2019'!$BX$14</f>
        <v>0</v>
      </c>
      <c r="BC24" s="159">
        <f>'Feb 2019'!BL14/'Feb 2019'!$BX$14</f>
        <v>353982.3008849558</v>
      </c>
      <c r="BD24" s="162">
        <f>'Feb 2019'!BM14/'Feb 2019'!$BX$14</f>
        <v>530973.45132743369</v>
      </c>
      <c r="BE24" s="159">
        <f>'Feb 2019'!BN14/'Feb 2019'!$BX$14</f>
        <v>0</v>
      </c>
      <c r="BF24" s="159">
        <f>'Feb 2019'!BO14/'Feb 2019'!$BX$14</f>
        <v>530973.45132743369</v>
      </c>
      <c r="BG24" s="159">
        <f>'Feb 2019'!BP14/'Feb 2019'!$BX$14</f>
        <v>0</v>
      </c>
      <c r="BH24" s="159">
        <f>'Feb 2019'!BQ14/'Feb 2019'!$BX$14</f>
        <v>0</v>
      </c>
      <c r="BI24" s="159">
        <f>'Feb 2019'!BR14/'Feb 2019'!$BX$14</f>
        <v>0</v>
      </c>
      <c r="BJ24" s="11" t="e">
        <f t="shared" si="13"/>
        <v>#REF!</v>
      </c>
      <c r="BK24" s="11">
        <f>Summary!C16</f>
        <v>13000000</v>
      </c>
      <c r="BL24" s="109" t="e">
        <f t="shared" si="14"/>
        <v>#REF!</v>
      </c>
      <c r="BM24" s="153" t="e">
        <f>BJ24='Feb 2019'!#REF!</f>
        <v>#REF!</v>
      </c>
    </row>
    <row r="25" spans="1:65" ht="16.2" x14ac:dyDescent="0.45">
      <c r="A25" s="80" t="s">
        <v>173</v>
      </c>
      <c r="B25" s="334" t="e">
        <f t="shared" si="10"/>
        <v>#REF!</v>
      </c>
      <c r="C25" s="423"/>
      <c r="D25" s="455" t="e">
        <f t="shared" si="15"/>
        <v>#REF!</v>
      </c>
      <c r="E25" s="48" t="e">
        <f t="shared" si="11"/>
        <v>#REF!</v>
      </c>
      <c r="F25" s="138" t="e">
        <f t="shared" si="12"/>
        <v>#REF!</v>
      </c>
      <c r="G25" s="93" t="s">
        <v>173</v>
      </c>
      <c r="H25" s="158" t="e">
        <f>'Feb 2019'!#REF!/'Feb 2019'!#REF!</f>
        <v>#REF!</v>
      </c>
      <c r="I25" s="158" t="e">
        <f>'Feb 2019'!#REF!/'Feb 2019'!#REF!</f>
        <v>#REF!</v>
      </c>
      <c r="J25" s="158" t="e">
        <f>'Feb 2019'!#REF!/'Feb 2019'!#REF!</f>
        <v>#REF!</v>
      </c>
      <c r="K25" s="158" t="e">
        <f>'Feb 2019'!#REF!/'Feb 2019'!#REF!</f>
        <v>#REF!</v>
      </c>
      <c r="L25" s="6" t="e">
        <f>'Feb 2019'!#REF!/'Feb 2019'!#REF!</f>
        <v>#REF!</v>
      </c>
      <c r="M25" s="6" t="e">
        <f>'Feb 2019'!#REF!/'Feb 2019'!#REF!</f>
        <v>#REF!</v>
      </c>
      <c r="N25" s="6" t="e">
        <f>'Feb 2019'!#REF!/'Feb 2019'!#REF!</f>
        <v>#REF!</v>
      </c>
      <c r="O25" s="6" t="e">
        <f>'Feb 2019'!#REF!/'Feb 2019'!#REF!</f>
        <v>#REF!</v>
      </c>
      <c r="P25" s="6" t="e">
        <f>'Feb 2019'!#REF!/'Feb 2019'!#REF!</f>
        <v>#REF!</v>
      </c>
      <c r="Q25" s="6" t="e">
        <f>'Feb 2019'!#REF!/'Feb 2019'!#REF!</f>
        <v>#REF!</v>
      </c>
      <c r="R25" s="6" t="e">
        <f>'Feb 2019'!#REF!/'Feb 2019'!#REF!</f>
        <v>#REF!</v>
      </c>
      <c r="S25" s="6" t="e">
        <f>'Feb 2019'!#REF!/'Feb 2019'!#REF!</f>
        <v>#REF!</v>
      </c>
      <c r="T25" s="344" t="e">
        <f>'Feb 2019'!#REF!/'Feb 2019'!#REF!</f>
        <v>#REF!</v>
      </c>
      <c r="U25" s="344" t="e">
        <f>'Feb 2019'!#REF!/'Feb 2019'!#REF!</f>
        <v>#REF!</v>
      </c>
      <c r="V25" s="6" t="e">
        <f>'Feb 2019'!#REF!/'Feb 2019'!#REF!</f>
        <v>#REF!</v>
      </c>
      <c r="W25" s="162" t="e">
        <f>'Feb 2019'!#REF!/'Feb 2019'!#REF!</f>
        <v>#REF!</v>
      </c>
      <c r="X25" s="162" t="e">
        <f>'Feb 2019'!#REF!/'Feb 2019'!#REF!</f>
        <v>#REF!</v>
      </c>
      <c r="Y25" s="339" t="e">
        <f>'Feb 2019'!#REF!/'Feb 2019'!#REF!</f>
        <v>#REF!</v>
      </c>
      <c r="Z25" s="339" t="e">
        <f>'Feb 2019'!#REF!/'Feb 2019'!#REF!</f>
        <v>#REF!</v>
      </c>
      <c r="AA25" s="6" t="e">
        <f>'Feb 2019'!#REF!/'Feb 2019'!#REF!</f>
        <v>#REF!</v>
      </c>
      <c r="AB25" s="6" t="e">
        <f>'Feb 2019'!#REF!/'Feb 2019'!#REF!</f>
        <v>#REF!</v>
      </c>
      <c r="AC25" s="6" t="e">
        <f>'Feb 2019'!#REF!/'Feb 2019'!#REF!</f>
        <v>#REF!</v>
      </c>
      <c r="AD25" s="6" t="e">
        <f>'Feb 2019'!#REF!/'Feb 2019'!#REF!</f>
        <v>#REF!</v>
      </c>
      <c r="AE25" s="6" t="e">
        <f>'Feb 2019'!#REF!/'Feb 2019'!#REF!</f>
        <v>#REF!</v>
      </c>
      <c r="AF25" s="162" t="e">
        <f>'Feb 2019'!#REF!/'Feb 2019'!#REF!</f>
        <v>#REF!</v>
      </c>
      <c r="AG25" s="6" t="e">
        <f>'Feb 2019'!#REF!/'Feb 2019'!#REF!</f>
        <v>#REF!</v>
      </c>
      <c r="AH25" s="6" t="e">
        <f>'Feb 2019'!#REF!/'Feb 2019'!#REF!</f>
        <v>#REF!</v>
      </c>
      <c r="AI25" s="288" t="e">
        <f>'Feb 2019'!#REF!/'Feb 2019'!#REF!</f>
        <v>#REF!</v>
      </c>
      <c r="AJ25" s="6" t="e">
        <f>'Feb 2019'!#REF!/'Feb 2019'!#REF!</f>
        <v>#REF!</v>
      </c>
      <c r="AK25" s="6" t="e">
        <f>'Feb 2019'!#REF!/'Feb 2019'!#REF!</f>
        <v>#REF!</v>
      </c>
      <c r="AL25" s="162" t="e">
        <f>'Feb 2019'!#REF!/'Feb 2019'!#REF!</f>
        <v>#REF!</v>
      </c>
      <c r="AM25" s="162" t="e">
        <f>'Feb 2019'!#REF!/'Feb 2019'!#REF!</f>
        <v>#REF!</v>
      </c>
      <c r="AN25" s="162" t="e">
        <f>'Feb 2019'!#REF!/'Feb 2019'!#REF!</f>
        <v>#REF!</v>
      </c>
      <c r="AO25" s="162" t="e">
        <f>'Feb 2019'!#REF!/'Feb 2019'!#REF!</f>
        <v>#REF!</v>
      </c>
      <c r="AP25" s="162" t="e">
        <f>'Feb 2019'!#REF!/'Feb 2019'!#REF!</f>
        <v>#REF!</v>
      </c>
      <c r="AQ25" s="162" t="e">
        <f>'Feb 2019'!#REF!/'Feb 2019'!#REF!</f>
        <v>#REF!</v>
      </c>
      <c r="AR25" s="342" t="e">
        <f>'Feb 2019'!#REF!/'Feb 2019'!#REF!</f>
        <v>#REF!</v>
      </c>
      <c r="AS25" s="342" t="e">
        <f>'Feb 2019'!#REF!/'Feb 2019'!#REF!</f>
        <v>#REF!</v>
      </c>
      <c r="AT25" s="25" t="e">
        <f>'Feb 2019'!#REF!/'Feb 2019'!#REF!</f>
        <v>#REF!</v>
      </c>
      <c r="AU25" s="245" t="e">
        <f>'Feb 2019'!#REF!/'Feb 2019'!#REF!</f>
        <v>#REF!</v>
      </c>
      <c r="AV25" s="25" t="e">
        <f>'Feb 2019'!#REF!/'Feb 2019'!#REF!</f>
        <v>#REF!</v>
      </c>
      <c r="AW25" s="6" t="e">
        <f>'Feb 2019'!#REF!/'Feb 2019'!#REF!</f>
        <v>#REF!</v>
      </c>
      <c r="AX25" s="341" t="e">
        <f>'Feb 2019'!#REF!/'Feb 2019'!#REF!</f>
        <v>#REF!</v>
      </c>
      <c r="AY25" s="162" t="e">
        <f>'Feb 2019'!#REF!/'Feb 2019'!#REF!</f>
        <v>#REF!</v>
      </c>
      <c r="AZ25" s="162" t="e">
        <f>'Feb 2019'!#REF!/'Feb 2019'!#REF!</f>
        <v>#REF!</v>
      </c>
      <c r="BA25" s="6" t="e">
        <f>'Feb 2019'!#REF!/'Feb 2019'!#REF!</f>
        <v>#REF!</v>
      </c>
      <c r="BB25" s="159" t="e">
        <f>'Feb 2019'!#REF!/'Feb 2019'!#REF!</f>
        <v>#REF!</v>
      </c>
      <c r="BC25" s="159" t="e">
        <f>'Feb 2019'!#REF!/'Feb 2019'!#REF!</f>
        <v>#REF!</v>
      </c>
      <c r="BD25" s="162" t="e">
        <f>'Feb 2019'!#REF!/'Feb 2019'!#REF!</f>
        <v>#REF!</v>
      </c>
      <c r="BE25" s="159" t="e">
        <f>'Feb 2019'!#REF!/'Feb 2019'!#REF!</f>
        <v>#REF!</v>
      </c>
      <c r="BF25" s="159" t="e">
        <f>'Feb 2019'!#REF!/'Feb 2019'!#REF!</f>
        <v>#REF!</v>
      </c>
      <c r="BG25" s="159" t="e">
        <f>'Feb 2019'!#REF!/'Feb 2019'!#REF!</f>
        <v>#REF!</v>
      </c>
      <c r="BH25" s="159" t="e">
        <f>'Feb 2019'!#REF!/'Feb 2019'!#REF!</f>
        <v>#REF!</v>
      </c>
      <c r="BI25" s="159" t="e">
        <f>'Feb 2019'!#REF!/'Feb 2019'!#REF!</f>
        <v>#REF!</v>
      </c>
      <c r="BJ25" s="11" t="e">
        <f t="shared" si="13"/>
        <v>#REF!</v>
      </c>
      <c r="BK25" s="11" t="e">
        <f>Summary!#REF!</f>
        <v>#REF!</v>
      </c>
      <c r="BL25" s="109" t="e">
        <f t="shared" si="14"/>
        <v>#REF!</v>
      </c>
      <c r="BM25" s="153" t="e">
        <f>BJ25='Feb 2019'!#REF!</f>
        <v>#REF!</v>
      </c>
    </row>
    <row r="26" spans="1:65" ht="16.2" x14ac:dyDescent="0.45">
      <c r="A26" s="80" t="s">
        <v>46</v>
      </c>
      <c r="B26" s="334" t="e">
        <f t="shared" si="10"/>
        <v>#REF!</v>
      </c>
      <c r="C26" s="423"/>
      <c r="D26" s="469">
        <f>E26/1.16</f>
        <v>8620689.6551724151</v>
      </c>
      <c r="E26" s="48">
        <f t="shared" si="11"/>
        <v>10000000</v>
      </c>
      <c r="F26" s="138" t="e">
        <f t="shared" si="12"/>
        <v>#REF!</v>
      </c>
      <c r="G26" s="93" t="s">
        <v>46</v>
      </c>
      <c r="H26" s="158">
        <f>'Feb 2019'!G15/'Feb 2019'!$BX$15</f>
        <v>0</v>
      </c>
      <c r="I26" s="158">
        <f>'Feb 2019'!H15/'Feb 2019'!$BX$15</f>
        <v>0</v>
      </c>
      <c r="J26" s="158">
        <f>'Feb 2019'!I15/'Feb 2019'!$BX$15</f>
        <v>0</v>
      </c>
      <c r="K26" s="158">
        <f>'Feb 2019'!J15/'Feb 2019'!$BX$15</f>
        <v>0</v>
      </c>
      <c r="L26" s="6">
        <f>'Feb 2019'!K15/'Feb 2019'!$BX$15</f>
        <v>0</v>
      </c>
      <c r="M26" s="6">
        <f>'Feb 2019'!L15/'Feb 2019'!$BX$15</f>
        <v>0</v>
      </c>
      <c r="N26" s="6">
        <f>'Feb 2019'!M15/'Feb 2019'!$BX$15</f>
        <v>0</v>
      </c>
      <c r="O26" s="6">
        <f>'Feb 2019'!N15/'Feb 2019'!$BX$15</f>
        <v>0</v>
      </c>
      <c r="P26" s="6">
        <f>'Feb 2019'!O15/'Feb 2019'!$BX$15</f>
        <v>0</v>
      </c>
      <c r="Q26" s="6">
        <f>'Feb 2019'!P15/'Feb 2019'!$BX$15</f>
        <v>0</v>
      </c>
      <c r="R26" s="6">
        <f>'Feb 2019'!R15/'Feb 2019'!$BX$15</f>
        <v>0</v>
      </c>
      <c r="S26" s="6">
        <f>'Feb 2019'!S15/'Feb 2019'!$BX$15</f>
        <v>0</v>
      </c>
      <c r="T26" s="6">
        <f>'Feb 2019'!T15/'Feb 2019'!$BX$15</f>
        <v>158620.68965517243</v>
      </c>
      <c r="U26" s="344">
        <f>'Feb 2019'!U15/'Feb 2019'!$BX$15</f>
        <v>272413.79310344829</v>
      </c>
      <c r="V26" s="6">
        <f>'Feb 2019'!V15/'Feb 2019'!$BX$15</f>
        <v>0</v>
      </c>
      <c r="W26" s="162">
        <f>'Feb 2019'!W15/'Feb 2019'!$BX$15</f>
        <v>0</v>
      </c>
      <c r="X26" s="162">
        <f>'Feb 2019'!X15/'Feb 2019'!$BX$15</f>
        <v>0</v>
      </c>
      <c r="Y26" s="339">
        <f>'Feb 2019'!Y15/'Feb 2019'!$BX$15</f>
        <v>0</v>
      </c>
      <c r="Z26" s="6">
        <f>'Feb 2019'!AB15/'Feb 2019'!$BX$15</f>
        <v>0</v>
      </c>
      <c r="AA26" s="6">
        <f>'Feb 2019'!AC15/'Feb 2019'!$BX$15</f>
        <v>0</v>
      </c>
      <c r="AB26" s="6">
        <f>'Feb 2019'!AF15/'Feb 2019'!$BX$15</f>
        <v>431034.4827586207</v>
      </c>
      <c r="AC26" s="6">
        <f>'Feb 2019'!AG15/'Feb 2019'!$BX$15</f>
        <v>0</v>
      </c>
      <c r="AD26" s="288">
        <f>'Feb 2019'!AH15/'Feb 2019'!$BX$15</f>
        <v>0</v>
      </c>
      <c r="AE26" s="6">
        <f>'Feb 2019'!AI15/'Feb 2019'!$BX$15</f>
        <v>0</v>
      </c>
      <c r="AF26" s="6">
        <f>'Feb 2019'!AJ15/'Feb 2019'!$BX$15</f>
        <v>0</v>
      </c>
      <c r="AG26" s="6">
        <f>'Feb 2019'!AK15/'Feb 2019'!$BX$15</f>
        <v>0</v>
      </c>
      <c r="AH26" s="6">
        <f>'Feb 2019'!AM15/'Feb 2019'!$BX$15</f>
        <v>0</v>
      </c>
      <c r="AI26" s="288">
        <f>'Feb 2019'!AN15/'Feb 2019'!$BX$15</f>
        <v>431034.4827586207</v>
      </c>
      <c r="AJ26" s="6">
        <f>'Feb 2019'!AO15/'Feb 2019'!$BX$15</f>
        <v>0</v>
      </c>
      <c r="AK26" s="467">
        <f>'Feb 2019'!AP15/'Feb 2019'!$BX$15</f>
        <v>0</v>
      </c>
      <c r="AL26" s="162">
        <f>'Feb 2019'!AQ15/'Feb 2019'!$BX$15</f>
        <v>0</v>
      </c>
      <c r="AM26" s="162">
        <f>'Feb 2019'!AR15/'Feb 2019'!$BX$15</f>
        <v>0</v>
      </c>
      <c r="AN26" s="162">
        <f>'Feb 2019'!AS15/'Feb 2019'!$BX$15</f>
        <v>0</v>
      </c>
      <c r="AO26" s="162">
        <f>'Feb 2019'!AT15/'Feb 2019'!$BX$15</f>
        <v>344827.58620689658</v>
      </c>
      <c r="AP26" s="162">
        <f>'Feb 2019'!AV15/'Feb 2019'!$BX$15</f>
        <v>0</v>
      </c>
      <c r="AQ26" s="162">
        <f>'Feb 2019'!AW15/'Feb 2019'!$BX$15</f>
        <v>0</v>
      </c>
      <c r="AR26" s="341">
        <f>'Feb 2019'!AZ15/'Feb 2019'!$BX$15</f>
        <v>732758.62068965519</v>
      </c>
      <c r="AS26" s="341">
        <f>'Feb 2019'!BA15/'Feb 2019'!$BX$15</f>
        <v>0</v>
      </c>
      <c r="AT26" s="464">
        <f>'Feb 2019'!BB15/'Feb 2019'!$BX$15</f>
        <v>862068.96551724139</v>
      </c>
      <c r="AU26" s="6">
        <f>'Feb 2019'!BC15/'Feb 2019'!$BX$15</f>
        <v>1034482.7586206897</v>
      </c>
      <c r="AV26" s="464" t="e">
        <f>'Feb 2019'!#REF!/'Feb 2019'!$BX$15</f>
        <v>#REF!</v>
      </c>
      <c r="AW26" s="6">
        <f>'Feb 2019'!BE15/'Feb 2019'!$BX$15</f>
        <v>0</v>
      </c>
      <c r="AX26" s="341" t="e">
        <f>'Feb 2019'!#REF!/'Feb 2019'!$BX$15</f>
        <v>#REF!</v>
      </c>
      <c r="AY26" s="6">
        <f>'Feb 2019'!BF15/'Feb 2019'!$BX$15</f>
        <v>1120689.6551724139</v>
      </c>
      <c r="AZ26" s="6">
        <f>'Feb 2019'!BG15/'Feb 2019'!$BX$15</f>
        <v>0</v>
      </c>
      <c r="BA26" s="6">
        <f>'Feb 2019'!BH15/'Feb 2019'!$BX$15</f>
        <v>1293103.4482758623</v>
      </c>
      <c r="BB26" s="158">
        <f>'Feb 2019'!BI15/'Feb 2019'!$BX$15</f>
        <v>0</v>
      </c>
      <c r="BC26" s="159">
        <f>'Feb 2019'!BL15/'Feb 2019'!$BX$15</f>
        <v>0</v>
      </c>
      <c r="BD26" s="6">
        <f>'Feb 2019'!BM15/'Feb 2019'!$BX$15</f>
        <v>431034.4827586207</v>
      </c>
      <c r="BE26" s="159">
        <f>'Feb 2019'!BN15/'Feb 2019'!$BX$15</f>
        <v>0</v>
      </c>
      <c r="BF26" s="363">
        <f>'Feb 2019'!BO15/'Feb 2019'!$BX$15</f>
        <v>431034.4827586207</v>
      </c>
      <c r="BG26" s="159">
        <f>'Feb 2019'!BP15/'Feb 2019'!$BX$15</f>
        <v>0</v>
      </c>
      <c r="BH26" s="159">
        <f>'Feb 2019'!BQ15/'Feb 2019'!$BX$15</f>
        <v>0</v>
      </c>
      <c r="BI26" s="159">
        <f>'Feb 2019'!BR15/'Feb 2019'!$BX$15</f>
        <v>0</v>
      </c>
      <c r="BJ26" s="11" t="e">
        <f t="shared" si="13"/>
        <v>#REF!</v>
      </c>
      <c r="BK26" s="11">
        <f>Summary!C17</f>
        <v>10000000</v>
      </c>
      <c r="BL26" s="109" t="e">
        <f t="shared" si="14"/>
        <v>#REF!</v>
      </c>
      <c r="BM26" s="153" t="e">
        <f>BJ26='Feb 2019'!#REF!</f>
        <v>#REF!</v>
      </c>
    </row>
    <row r="27" spans="1:65" ht="16.2" x14ac:dyDescent="0.45">
      <c r="A27" s="80" t="s">
        <v>47</v>
      </c>
      <c r="B27" s="334" t="e">
        <f t="shared" si="10"/>
        <v>#REF!</v>
      </c>
      <c r="C27" s="423"/>
      <c r="D27" s="469">
        <f>E27/1.16</f>
        <v>28017241.379310347</v>
      </c>
      <c r="E27" s="48">
        <f t="shared" si="11"/>
        <v>32500000</v>
      </c>
      <c r="F27" s="138" t="e">
        <f t="shared" si="12"/>
        <v>#REF!</v>
      </c>
      <c r="G27" s="93" t="s">
        <v>47</v>
      </c>
      <c r="H27" s="158">
        <f>'Feb 2019'!G16/'Feb 2019'!$BX$16</f>
        <v>0</v>
      </c>
      <c r="I27" s="158">
        <f>'Feb 2019'!H16/'Feb 2019'!$BX$16</f>
        <v>0</v>
      </c>
      <c r="J27" s="158">
        <f>'Feb 2019'!I16/'Feb 2019'!$BX$16</f>
        <v>0</v>
      </c>
      <c r="K27" s="158">
        <f>'Feb 2019'!J16/'Feb 2019'!$BX$16</f>
        <v>0</v>
      </c>
      <c r="L27" s="6">
        <f>'Feb 2019'!K16/'Feb 2019'!$BX$16</f>
        <v>0</v>
      </c>
      <c r="M27" s="6">
        <f>'Feb 2019'!L16/'Feb 2019'!$BX$16</f>
        <v>862068.96551724139</v>
      </c>
      <c r="N27" s="6">
        <f>'Feb 2019'!M16/'Feb 2019'!$BX$16</f>
        <v>0</v>
      </c>
      <c r="O27" s="6">
        <f>'Feb 2019'!N16/'Feb 2019'!$BX$16</f>
        <v>0</v>
      </c>
      <c r="P27" s="6">
        <f>'Feb 2019'!O16/'Feb 2019'!$BX$16</f>
        <v>0</v>
      </c>
      <c r="Q27" s="6">
        <f>'Feb 2019'!P16/'Feb 2019'!$BX$16</f>
        <v>0</v>
      </c>
      <c r="R27" s="6">
        <f>'Feb 2019'!R16/'Feb 2019'!$BX$16</f>
        <v>1003448.275862069</v>
      </c>
      <c r="S27" s="6">
        <f>'Feb 2019'!S16/'Feb 2019'!$BX$16</f>
        <v>0</v>
      </c>
      <c r="T27" s="6">
        <f>'Feb 2019'!T16/'Feb 2019'!$BX$16</f>
        <v>475862.06896551728</v>
      </c>
      <c r="U27" s="6">
        <f>'Feb 2019'!U16/'Feb 2019'!$BX$16</f>
        <v>817241.37931034493</v>
      </c>
      <c r="V27" s="6">
        <f>'Feb 2019'!V16/'Feb 2019'!$BX$16</f>
        <v>0</v>
      </c>
      <c r="W27" s="162">
        <f>'Feb 2019'!W16/'Feb 2019'!$BX$16</f>
        <v>0</v>
      </c>
      <c r="X27" s="162">
        <f>'Feb 2019'!X16/'Feb 2019'!$BX$16</f>
        <v>0</v>
      </c>
      <c r="Y27" s="339">
        <f>'Feb 2019'!Y16/'Feb 2019'!$BX$16</f>
        <v>258620.68965517243</v>
      </c>
      <c r="Z27" s="339">
        <f>'Feb 2019'!AB16/'Feb 2019'!$BX$16</f>
        <v>660344.82758620696</v>
      </c>
      <c r="AA27" s="6">
        <f>'Feb 2019'!AC16/'Feb 2019'!$BX$16</f>
        <v>0</v>
      </c>
      <c r="AB27" s="6">
        <f>'Feb 2019'!AF16/'Feb 2019'!$BX$16</f>
        <v>517241.37931034487</v>
      </c>
      <c r="AC27" s="6">
        <f>'Feb 2019'!AG16/'Feb 2019'!$BX$16</f>
        <v>0</v>
      </c>
      <c r="AD27" s="288">
        <f>'Feb 2019'!AH16/'Feb 2019'!$BX$16</f>
        <v>344827.58620689658</v>
      </c>
      <c r="AE27" s="6">
        <f>'Feb 2019'!AI16/'Feb 2019'!$BX$16</f>
        <v>0</v>
      </c>
      <c r="AF27" s="6">
        <f>'Feb 2019'!AJ16/'Feb 2019'!$BX$16</f>
        <v>862068.96551724139</v>
      </c>
      <c r="AG27" s="6">
        <f>'Feb 2019'!AK16/'Feb 2019'!$BX$16</f>
        <v>0</v>
      </c>
      <c r="AH27" s="6">
        <f>'Feb 2019'!AM16/'Feb 2019'!$BX$16</f>
        <v>0</v>
      </c>
      <c r="AI27" s="288">
        <f>'Feb 2019'!AN16/'Feb 2019'!$BX$16</f>
        <v>603448.27586206899</v>
      </c>
      <c r="AJ27" s="288">
        <f>'Feb 2019'!AO16/'Feb 2019'!$BX$16</f>
        <v>0</v>
      </c>
      <c r="AK27" s="467">
        <f>'Feb 2019'!AP16/'Feb 2019'!$BX$16</f>
        <v>0</v>
      </c>
      <c r="AL27" s="162">
        <f>'Feb 2019'!AQ16/'Feb 2019'!$BX$16</f>
        <v>0</v>
      </c>
      <c r="AM27" s="162">
        <f>'Feb 2019'!AR16/'Feb 2019'!$BX$16</f>
        <v>0</v>
      </c>
      <c r="AN27" s="162">
        <f>'Feb 2019'!AS16/'Feb 2019'!$BX$16</f>
        <v>603448.27586206899</v>
      </c>
      <c r="AO27" s="162">
        <f>'Feb 2019'!AT16/'Feb 2019'!$BX$16</f>
        <v>431034.4827586207</v>
      </c>
      <c r="AP27" s="162">
        <f>'Feb 2019'!AV16/'Feb 2019'!$BX$16</f>
        <v>0</v>
      </c>
      <c r="AQ27" s="162">
        <f>'Feb 2019'!AW16/'Feb 2019'!$BX$16</f>
        <v>0</v>
      </c>
      <c r="AR27" s="343">
        <f>'Feb 2019'!AZ16/'Feb 2019'!$BX$16</f>
        <v>862068.96551724139</v>
      </c>
      <c r="AS27" s="343">
        <f>'Feb 2019'!BA16/'Feb 2019'!$BX$16</f>
        <v>0</v>
      </c>
      <c r="AT27" s="464">
        <f>'Feb 2019'!BB16/'Feb 2019'!$BX$16</f>
        <v>2586206.8965517245</v>
      </c>
      <c r="AU27" s="6">
        <f>'Feb 2019'!BC16/'Feb 2019'!$BX$16</f>
        <v>1896551.7241379311</v>
      </c>
      <c r="AV27" s="464" t="e">
        <f>'Feb 2019'!#REF!/'Feb 2019'!$BX$16</f>
        <v>#REF!</v>
      </c>
      <c r="AW27" s="6">
        <f>'Feb 2019'!BE16/'Feb 2019'!$BX$16</f>
        <v>1379310.3448275863</v>
      </c>
      <c r="AX27" s="341" t="e">
        <f>'Feb 2019'!#REF!/'Feb 2019'!$BX$16</f>
        <v>#REF!</v>
      </c>
      <c r="AY27" s="162">
        <f>'Feb 2019'!BF16/'Feb 2019'!$BX$16</f>
        <v>2155172.4137931038</v>
      </c>
      <c r="AZ27" s="6">
        <f>'Feb 2019'!BG16/'Feb 2019'!$BX$16</f>
        <v>431034.4827586207</v>
      </c>
      <c r="BA27" s="6">
        <f>'Feb 2019'!BH16/'Feb 2019'!$BX$16</f>
        <v>2758620.6896551726</v>
      </c>
      <c r="BB27" s="159">
        <f>'Feb 2019'!BI16/'Feb 2019'!$BX$16</f>
        <v>0</v>
      </c>
      <c r="BC27" s="159">
        <f>'Feb 2019'!BL16/'Feb 2019'!$BX$16</f>
        <v>689655.17241379316</v>
      </c>
      <c r="BD27" s="6">
        <f>'Feb 2019'!BM16/'Feb 2019'!$BX$16</f>
        <v>0</v>
      </c>
      <c r="BE27" s="159">
        <f>'Feb 2019'!BN16/'Feb 2019'!$BX$16</f>
        <v>0</v>
      </c>
      <c r="BF27" s="159">
        <f>'Feb 2019'!BO16/'Feb 2019'!$BX$16</f>
        <v>862068.96551724139</v>
      </c>
      <c r="BG27" s="159">
        <f>'Feb 2019'!BP16/'Feb 2019'!$BX$16</f>
        <v>0</v>
      </c>
      <c r="BH27" s="159">
        <f>'Feb 2019'!BQ16/'Feb 2019'!$BX$16</f>
        <v>0</v>
      </c>
      <c r="BI27" s="159">
        <f>'Feb 2019'!BR16/'Feb 2019'!$BX$16</f>
        <v>0</v>
      </c>
      <c r="BJ27" s="11" t="e">
        <f t="shared" si="13"/>
        <v>#REF!</v>
      </c>
      <c r="BK27" s="11">
        <f>Summary!C18</f>
        <v>32500000</v>
      </c>
      <c r="BL27" s="109" t="e">
        <f t="shared" si="14"/>
        <v>#REF!</v>
      </c>
      <c r="BM27" s="153" t="e">
        <f>BJ27='Feb 2019'!#REF!</f>
        <v>#REF!</v>
      </c>
    </row>
    <row r="28" spans="1:65" ht="16.2" x14ac:dyDescent="0.45">
      <c r="A28" s="80" t="s">
        <v>48</v>
      </c>
      <c r="B28" s="334" t="e">
        <f t="shared" si="10"/>
        <v>#REF!</v>
      </c>
      <c r="C28" s="423"/>
      <c r="D28" s="455">
        <f t="shared" ref="D28:D31" si="16">E28/1.13</f>
        <v>11504424.778761063</v>
      </c>
      <c r="E28" s="48">
        <f t="shared" si="11"/>
        <v>13000000</v>
      </c>
      <c r="F28" s="138" t="e">
        <f t="shared" si="12"/>
        <v>#REF!</v>
      </c>
      <c r="G28" s="93" t="s">
        <v>48</v>
      </c>
      <c r="H28" s="158">
        <f>'Feb 2019'!G17/'Feb 2019'!$BX$17</f>
        <v>0</v>
      </c>
      <c r="I28" s="158">
        <f>'Feb 2019'!H17/'Feb 2019'!$BX$17</f>
        <v>0</v>
      </c>
      <c r="J28" s="158">
        <f>'Feb 2019'!I17/'Feb 2019'!$BX$17</f>
        <v>0</v>
      </c>
      <c r="K28" s="158">
        <f>'Feb 2019'!J17/'Feb 2019'!$BX$17</f>
        <v>0</v>
      </c>
      <c r="L28" s="6">
        <f>'Feb 2019'!K17/'Feb 2019'!$BX$17</f>
        <v>0</v>
      </c>
      <c r="M28" s="6">
        <f>'Feb 2019'!L17/'Feb 2019'!$BX$17</f>
        <v>0</v>
      </c>
      <c r="N28" s="6">
        <f>'Feb 2019'!M17/'Feb 2019'!$BX$17</f>
        <v>0</v>
      </c>
      <c r="O28" s="6">
        <f>'Feb 2019'!N17/'Feb 2019'!$BX$17</f>
        <v>0</v>
      </c>
      <c r="P28" s="6">
        <f>'Feb 2019'!O17/'Feb 2019'!$BX$17</f>
        <v>0</v>
      </c>
      <c r="Q28" s="6">
        <f>'Feb 2019'!P17/'Feb 2019'!$BX$17</f>
        <v>0</v>
      </c>
      <c r="R28" s="6">
        <f>'Feb 2019'!R17/'Feb 2019'!$BX$17</f>
        <v>549557.52212389384</v>
      </c>
      <c r="S28" s="6">
        <f>'Feb 2019'!S17/'Feb 2019'!$BX$17</f>
        <v>0</v>
      </c>
      <c r="T28" s="344">
        <f>'Feb 2019'!T17/'Feb 2019'!$BX$17</f>
        <v>178761.06194690269</v>
      </c>
      <c r="U28" s="344">
        <f>'Feb 2019'!U17/'Feb 2019'!$BX$17</f>
        <v>307964.60176991153</v>
      </c>
      <c r="V28" s="6">
        <f>'Feb 2019'!V17/'Feb 2019'!$BX$17</f>
        <v>0</v>
      </c>
      <c r="W28" s="162">
        <f>'Feb 2019'!W17/'Feb 2019'!$BX$17</f>
        <v>0</v>
      </c>
      <c r="X28" s="162">
        <f>'Feb 2019'!X17/'Feb 2019'!$BX$17</f>
        <v>0</v>
      </c>
      <c r="Y28" s="339">
        <f>'Feb 2019'!Y17/'Feb 2019'!$BX$17</f>
        <v>398230.08849557524</v>
      </c>
      <c r="Z28" s="339">
        <f>'Feb 2019'!AB17/'Feb 2019'!$BX$17</f>
        <v>0</v>
      </c>
      <c r="AA28" s="6">
        <f>'Feb 2019'!AC17/'Feb 2019'!$BX$17</f>
        <v>0</v>
      </c>
      <c r="AB28" s="6">
        <f>'Feb 2019'!AF17/'Feb 2019'!$BX$17</f>
        <v>530973.45132743369</v>
      </c>
      <c r="AC28" s="6">
        <f>'Feb 2019'!AG17/'Feb 2019'!$BX$17</f>
        <v>0</v>
      </c>
      <c r="AD28" s="288">
        <f>'Feb 2019'!AH17/'Feb 2019'!$BX$17</f>
        <v>0</v>
      </c>
      <c r="AE28" s="6">
        <f>'Feb 2019'!AI17/'Feb 2019'!$BX$17</f>
        <v>0</v>
      </c>
      <c r="AF28" s="6">
        <f>'Feb 2019'!AJ17/'Feb 2019'!$BX$17</f>
        <v>442477.87610619474</v>
      </c>
      <c r="AG28" s="6">
        <f>'Feb 2019'!AK17/'Feb 2019'!$BX$17</f>
        <v>0</v>
      </c>
      <c r="AH28" s="6">
        <f>'Feb 2019'!AM17/'Feb 2019'!$BX$17</f>
        <v>0</v>
      </c>
      <c r="AI28" s="288">
        <f>'Feb 2019'!AN17/'Feb 2019'!$BX$17</f>
        <v>442477.87610619474</v>
      </c>
      <c r="AJ28" s="288">
        <f>'Feb 2019'!AO17/'Feb 2019'!$BX$17</f>
        <v>0</v>
      </c>
      <c r="AK28" s="467">
        <f>'Feb 2019'!AP17/'Feb 2019'!$BX$17</f>
        <v>0</v>
      </c>
      <c r="AL28" s="162">
        <f>'Feb 2019'!AQ17/'Feb 2019'!$BX$17</f>
        <v>0</v>
      </c>
      <c r="AM28" s="162">
        <f>'Feb 2019'!AR17/'Feb 2019'!$BX$17</f>
        <v>0</v>
      </c>
      <c r="AN28" s="162">
        <f>'Feb 2019'!AS17/'Feb 2019'!$BX$17</f>
        <v>530973.45132743369</v>
      </c>
      <c r="AO28" s="162">
        <f>'Feb 2019'!AT17/'Feb 2019'!$BX$17</f>
        <v>0</v>
      </c>
      <c r="AP28" s="162">
        <f>'Feb 2019'!AV17/'Feb 2019'!$BX$17</f>
        <v>0</v>
      </c>
      <c r="AQ28" s="162">
        <f>'Feb 2019'!AW17/'Feb 2019'!$BX$17</f>
        <v>0</v>
      </c>
      <c r="AR28" s="343">
        <f>'Feb 2019'!AZ17/'Feb 2019'!$BX$17</f>
        <v>619469.02654867258</v>
      </c>
      <c r="AS28" s="343">
        <f>'Feb 2019'!BA17/'Feb 2019'!$BX$17</f>
        <v>0</v>
      </c>
      <c r="AT28" s="464">
        <f>'Feb 2019'!BB17/'Feb 2019'!$BX$17</f>
        <v>1061946.9026548674</v>
      </c>
      <c r="AU28" s="6">
        <f>'Feb 2019'!BC17/'Feb 2019'!$BX$17</f>
        <v>0</v>
      </c>
      <c r="AV28" s="464" t="e">
        <f>'Feb 2019'!#REF!/'Feb 2019'!$BX$17</f>
        <v>#REF!</v>
      </c>
      <c r="AW28" s="6">
        <f>'Feb 2019'!BE17/'Feb 2019'!$BX$17</f>
        <v>752212.38938053104</v>
      </c>
      <c r="AX28" s="341" t="e">
        <f>'Feb 2019'!#REF!/'Feb 2019'!$BX$17</f>
        <v>#REF!</v>
      </c>
      <c r="AY28" s="162">
        <f>'Feb 2019'!BF17/'Feb 2019'!$BX$17</f>
        <v>1327433.6283185843</v>
      </c>
      <c r="AZ28" s="6">
        <f>'Feb 2019'!BG17/'Feb 2019'!$BX$17</f>
        <v>0</v>
      </c>
      <c r="BA28" s="6">
        <f>'Feb 2019'!BH17/'Feb 2019'!$BX$17</f>
        <v>1769911.504424779</v>
      </c>
      <c r="BB28" s="159">
        <f>'Feb 2019'!BI17/'Feb 2019'!$BX$17</f>
        <v>0</v>
      </c>
      <c r="BC28" s="158">
        <f>'Feb 2019'!BL17/'Feb 2019'!$BX$17</f>
        <v>442477.87610619474</v>
      </c>
      <c r="BD28" s="6">
        <f>'Feb 2019'!BM17/'Feb 2019'!$BX$17</f>
        <v>486725.66371681419</v>
      </c>
      <c r="BE28" s="159">
        <f>'Feb 2019'!BN17/'Feb 2019'!$BX$17</f>
        <v>0</v>
      </c>
      <c r="BF28" s="159">
        <f>'Feb 2019'!BO17/'Feb 2019'!$BX$17</f>
        <v>530973.45132743369</v>
      </c>
      <c r="BG28" s="159">
        <f>'Feb 2019'!BP17/'Feb 2019'!$BX$17</f>
        <v>0</v>
      </c>
      <c r="BH28" s="159">
        <f>'Feb 2019'!BQ17/'Feb 2019'!$BX$17</f>
        <v>0</v>
      </c>
      <c r="BI28" s="159">
        <f>'Feb 2019'!BR17/'Feb 2019'!$BX$17</f>
        <v>0</v>
      </c>
      <c r="BJ28" s="11" t="e">
        <f t="shared" si="13"/>
        <v>#REF!</v>
      </c>
      <c r="BK28" s="11">
        <f>Summary!C19</f>
        <v>13000000</v>
      </c>
      <c r="BL28" s="109" t="e">
        <f t="shared" si="14"/>
        <v>#REF!</v>
      </c>
      <c r="BM28" s="153" t="e">
        <f>BJ28='Feb 2019'!#REF!</f>
        <v>#REF!</v>
      </c>
    </row>
    <row r="29" spans="1:65" ht="16.2" x14ac:dyDescent="0.45">
      <c r="A29" s="80" t="s">
        <v>53</v>
      </c>
      <c r="B29" s="334" t="e">
        <f t="shared" si="10"/>
        <v>#REF!</v>
      </c>
      <c r="C29" s="423"/>
      <c r="D29" s="455">
        <f t="shared" si="16"/>
        <v>0</v>
      </c>
      <c r="E29" s="48">
        <f t="shared" si="11"/>
        <v>0</v>
      </c>
      <c r="F29" s="138" t="e">
        <f t="shared" si="12"/>
        <v>#REF!</v>
      </c>
      <c r="G29" s="93" t="s">
        <v>53</v>
      </c>
      <c r="H29" s="158">
        <f>'Feb 2019'!G18/'Feb 2019'!$BX$18</f>
        <v>0</v>
      </c>
      <c r="I29" s="158">
        <f>'Feb 2019'!H18/'Feb 2019'!$BX$18</f>
        <v>0</v>
      </c>
      <c r="J29" s="158">
        <f>'Feb 2019'!I18/'Feb 2019'!$BX$18</f>
        <v>0</v>
      </c>
      <c r="K29" s="158">
        <f>'Feb 2019'!J18/'Feb 2019'!$BX$18</f>
        <v>0</v>
      </c>
      <c r="L29" s="6">
        <f>'Feb 2019'!K18/'Feb 2019'!$BX$18</f>
        <v>0</v>
      </c>
      <c r="M29" s="6">
        <f>'Feb 2019'!L18/'Feb 2019'!$BX$18</f>
        <v>0</v>
      </c>
      <c r="N29" s="6">
        <f>'Feb 2019'!M18/'Feb 2019'!$BX$18</f>
        <v>0</v>
      </c>
      <c r="O29" s="6">
        <f>'Feb 2019'!N18/'Feb 2019'!$BX$18</f>
        <v>0</v>
      </c>
      <c r="P29" s="6">
        <f>'Feb 2019'!O18/'Feb 2019'!$BX$18</f>
        <v>0</v>
      </c>
      <c r="Q29" s="6">
        <f>'Feb 2019'!P18/'Feb 2019'!$BX$18</f>
        <v>0</v>
      </c>
      <c r="R29" s="6">
        <f>'Feb 2019'!R18/'Feb 2019'!$BX$18</f>
        <v>0</v>
      </c>
      <c r="S29" s="6">
        <f>'Feb 2019'!S18/'Feb 2019'!$BX$18</f>
        <v>0</v>
      </c>
      <c r="T29" s="344">
        <f>'Feb 2019'!T18/'Feb 2019'!$BX$18</f>
        <v>0</v>
      </c>
      <c r="U29" s="6">
        <f>'Feb 2019'!U18/'Feb 2019'!$BX$18</f>
        <v>0</v>
      </c>
      <c r="V29" s="6">
        <f>'Feb 2019'!V18/'Feb 2019'!$BX$18</f>
        <v>0</v>
      </c>
      <c r="W29" s="162">
        <f>'Feb 2019'!W18/'Feb 2019'!$BX$18</f>
        <v>0</v>
      </c>
      <c r="X29" s="162">
        <f>'Feb 2019'!X18/'Feb 2019'!$BX$18</f>
        <v>0</v>
      </c>
      <c r="Y29" s="339">
        <f>'Feb 2019'!Y18/'Feb 2019'!$BX$18</f>
        <v>0</v>
      </c>
      <c r="Z29" s="339">
        <f>'Feb 2019'!AB18/'Feb 2019'!$BX$18</f>
        <v>0</v>
      </c>
      <c r="AA29" s="6">
        <f>'Feb 2019'!AC18/'Feb 2019'!$BX$18</f>
        <v>0</v>
      </c>
      <c r="AB29" s="6">
        <f>'Feb 2019'!AF18/'Feb 2019'!$BX$18</f>
        <v>0</v>
      </c>
      <c r="AC29" s="162">
        <f>'Feb 2019'!AG18/'Feb 2019'!$BX$18</f>
        <v>0</v>
      </c>
      <c r="AD29" s="162">
        <f>'Feb 2019'!AH18/'Feb 2019'!$BX$18</f>
        <v>0</v>
      </c>
      <c r="AE29" s="162">
        <f>'Feb 2019'!AI18/'Feb 2019'!$BX$18</f>
        <v>0</v>
      </c>
      <c r="AF29" s="6">
        <f>'Feb 2019'!AJ18/'Feb 2019'!$BX$18</f>
        <v>0</v>
      </c>
      <c r="AG29" s="6">
        <f>'Feb 2019'!AK18/'Feb 2019'!$BX$18</f>
        <v>0</v>
      </c>
      <c r="AH29" s="6">
        <f>'Feb 2019'!AM18/'Feb 2019'!$BX$18</f>
        <v>0</v>
      </c>
      <c r="AI29" s="288">
        <f>'Feb 2019'!AN18/'Feb 2019'!$BX$18</f>
        <v>0</v>
      </c>
      <c r="AJ29" s="6">
        <f>'Feb 2019'!AO18/'Feb 2019'!$BX$18</f>
        <v>0</v>
      </c>
      <c r="AK29" s="6">
        <f>'Feb 2019'!AP18/'Feb 2019'!$BX$18</f>
        <v>0</v>
      </c>
      <c r="AL29" s="162">
        <f>'Feb 2019'!AQ18/'Feb 2019'!$BX$18</f>
        <v>0</v>
      </c>
      <c r="AM29" s="162">
        <f>'Feb 2019'!AR18/'Feb 2019'!$BX$18</f>
        <v>0</v>
      </c>
      <c r="AN29" s="162">
        <f>'Feb 2019'!AS18/'Feb 2019'!$BX$18</f>
        <v>0</v>
      </c>
      <c r="AO29" s="162">
        <f>'Feb 2019'!AT18/'Feb 2019'!$BX$18</f>
        <v>0</v>
      </c>
      <c r="AP29" s="162">
        <f>'Feb 2019'!AV18/'Feb 2019'!$BX$18</f>
        <v>0</v>
      </c>
      <c r="AQ29" s="162">
        <f>'Feb 2019'!AW18/'Feb 2019'!$BX$18</f>
        <v>0</v>
      </c>
      <c r="AR29" s="342">
        <f>'Feb 2019'!AZ18/'Feb 2019'!$BX$18</f>
        <v>0</v>
      </c>
      <c r="AS29" s="342">
        <f>'Feb 2019'!BA18/'Feb 2019'!$BX$18</f>
        <v>0</v>
      </c>
      <c r="AT29" s="464">
        <f>'Feb 2019'!BB18/'Feb 2019'!$BX$18</f>
        <v>0</v>
      </c>
      <c r="AU29" s="452">
        <f>'Feb 2019'!BC18/'Feb 2019'!$BX$18</f>
        <v>0</v>
      </c>
      <c r="AV29" s="464" t="e">
        <f>'Feb 2019'!#REF!/'Feb 2019'!$BX$18</f>
        <v>#REF!</v>
      </c>
      <c r="AW29" s="6">
        <f>'Feb 2019'!BE18/'Feb 2019'!$BX$18</f>
        <v>0</v>
      </c>
      <c r="AX29" s="341" t="e">
        <f>'Feb 2019'!#REF!/'Feb 2019'!$BX$18</f>
        <v>#REF!</v>
      </c>
      <c r="AY29" s="162">
        <f>'Feb 2019'!BF18/'Feb 2019'!$BX$18</f>
        <v>0</v>
      </c>
      <c r="AZ29" s="162">
        <f>'Feb 2019'!BG18/'Feb 2019'!$BX$18</f>
        <v>0</v>
      </c>
      <c r="BA29" s="6">
        <f>'Feb 2019'!BH18/'Feb 2019'!$BX$18</f>
        <v>0</v>
      </c>
      <c r="BB29" s="159">
        <f>'Feb 2019'!BI18/'Feb 2019'!$BX$18</f>
        <v>0</v>
      </c>
      <c r="BC29" s="153">
        <f>'Feb 2019'!BL18/'Feb 2019'!$BX$18</f>
        <v>0</v>
      </c>
      <c r="BD29" s="162">
        <f>'Feb 2019'!BM18/'Feb 2019'!$BX$18</f>
        <v>0</v>
      </c>
      <c r="BE29" s="159">
        <f>'Feb 2019'!BN18/'Feb 2019'!$BX$18</f>
        <v>0</v>
      </c>
      <c r="BF29" s="159">
        <f>'Feb 2019'!BO18/'Feb 2019'!$BX$18</f>
        <v>0</v>
      </c>
      <c r="BG29" s="159">
        <f>'Feb 2019'!BP18/'Feb 2019'!$BX$18</f>
        <v>0</v>
      </c>
      <c r="BH29" s="159">
        <f>'Feb 2019'!BQ18/'Feb 2019'!$BX$18</f>
        <v>0</v>
      </c>
      <c r="BI29" s="159">
        <f>'Feb 2019'!BR18/'Feb 2019'!$BX$18</f>
        <v>0</v>
      </c>
      <c r="BJ29" s="11" t="e">
        <f t="shared" si="13"/>
        <v>#REF!</v>
      </c>
      <c r="BK29" s="11">
        <f>Summary!C20</f>
        <v>0</v>
      </c>
      <c r="BL29" s="109" t="e">
        <f t="shared" si="14"/>
        <v>#REF!</v>
      </c>
      <c r="BM29" s="153" t="e">
        <f>BJ29='Feb 2019'!#REF!</f>
        <v>#REF!</v>
      </c>
    </row>
    <row r="30" spans="1:65" ht="16.2" x14ac:dyDescent="0.45">
      <c r="A30" s="80" t="s">
        <v>183</v>
      </c>
      <c r="B30" s="334" t="e">
        <f t="shared" si="10"/>
        <v>#REF!</v>
      </c>
      <c r="C30" s="423"/>
      <c r="D30" s="455">
        <f t="shared" si="16"/>
        <v>14159292.035398232</v>
      </c>
      <c r="E30" s="48">
        <f>BK30</f>
        <v>16000000</v>
      </c>
      <c r="F30" s="138" t="e">
        <f t="shared" si="12"/>
        <v>#REF!</v>
      </c>
      <c r="G30" s="93" t="s">
        <v>183</v>
      </c>
      <c r="H30" s="158">
        <f>'Feb 2019'!G19/'Feb 2019'!$BX$19</f>
        <v>0</v>
      </c>
      <c r="I30" s="162">
        <f>'Feb 2019'!H19/'Feb 2019'!$BX$19</f>
        <v>0</v>
      </c>
      <c r="J30" s="159">
        <f>'Feb 2019'!I19/'Feb 2019'!$BX$19</f>
        <v>0</v>
      </c>
      <c r="K30" s="159">
        <f>'Feb 2019'!J19/'Feb 2019'!$BX$19</f>
        <v>0</v>
      </c>
      <c r="L30" s="6">
        <f>'Feb 2019'!K19/'Feb 2019'!$BX$19</f>
        <v>0</v>
      </c>
      <c r="M30" s="162">
        <f>'Feb 2019'!L19/'Feb 2019'!$BX$19</f>
        <v>619469.02654867258</v>
      </c>
      <c r="N30" s="162">
        <f>'Feb 2019'!M19/'Feb 2019'!$BX$19</f>
        <v>0</v>
      </c>
      <c r="O30" s="162">
        <f>'Feb 2019'!N19/'Feb 2019'!$BX$19</f>
        <v>0</v>
      </c>
      <c r="P30" s="162">
        <f>'Feb 2019'!O19/'Feb 2019'!$BX$19</f>
        <v>0</v>
      </c>
      <c r="Q30" s="162">
        <f>'Feb 2019'!P19/'Feb 2019'!$BX$19</f>
        <v>0</v>
      </c>
      <c r="R30" s="162">
        <f>'Feb 2019'!R19/'Feb 2019'!$BX$19</f>
        <v>343362.83185840712</v>
      </c>
      <c r="S30" s="6">
        <f>'Feb 2019'!S19/'Feb 2019'!$BX$19</f>
        <v>0</v>
      </c>
      <c r="T30" s="344">
        <f>'Feb 2019'!T19/'Feb 2019'!$BX$19</f>
        <v>130088.49557522126</v>
      </c>
      <c r="U30" s="344">
        <f>'Feb 2019'!U19/'Feb 2019'!$BX$19</f>
        <v>223893.80530973454</v>
      </c>
      <c r="V30" s="162">
        <f>'Feb 2019'!V19/'Feb 2019'!$BX$19</f>
        <v>0</v>
      </c>
      <c r="W30" s="162">
        <f>'Feb 2019'!W19/'Feb 2019'!$BX$19</f>
        <v>0</v>
      </c>
      <c r="X30" s="162">
        <f>'Feb 2019'!X19/'Feb 2019'!$BX$19</f>
        <v>0</v>
      </c>
      <c r="Y30" s="339">
        <f>'Feb 2019'!Y19/'Feb 2019'!$BX$19</f>
        <v>0</v>
      </c>
      <c r="Z30" s="339">
        <f>'Feb 2019'!AB19/'Feb 2019'!$BX$19</f>
        <v>796460.17699115048</v>
      </c>
      <c r="AA30" s="6">
        <f>'Feb 2019'!AC19/'Feb 2019'!$BX$19</f>
        <v>0</v>
      </c>
      <c r="AB30" s="6">
        <f>'Feb 2019'!AF19/'Feb 2019'!$BX$19</f>
        <v>442477.87610619474</v>
      </c>
      <c r="AC30" s="162">
        <f>'Feb 2019'!AG19/'Feb 2019'!$BX$19</f>
        <v>0</v>
      </c>
      <c r="AD30" s="288">
        <f>'Feb 2019'!AH19/'Feb 2019'!$BX$19</f>
        <v>442477.87610619474</v>
      </c>
      <c r="AE30" s="162">
        <f>'Feb 2019'!AI19/'Feb 2019'!$BX$19</f>
        <v>0</v>
      </c>
      <c r="AF30" s="6">
        <f>'Feb 2019'!AJ19/'Feb 2019'!$BX$19</f>
        <v>353982.3008849558</v>
      </c>
      <c r="AG30" s="6">
        <f>'Feb 2019'!AK19/'Feb 2019'!$BX$19</f>
        <v>0</v>
      </c>
      <c r="AH30" s="6">
        <f>'Feb 2019'!AM19/'Feb 2019'!$BX$19</f>
        <v>0</v>
      </c>
      <c r="AI30" s="288">
        <f>'Feb 2019'!AN19/'Feb 2019'!$BX$19</f>
        <v>442477.87610619474</v>
      </c>
      <c r="AJ30" s="6">
        <f>'Feb 2019'!AO19/'Feb 2019'!$BX$19</f>
        <v>0</v>
      </c>
      <c r="AK30" s="467">
        <f>'Feb 2019'!AP19/'Feb 2019'!$BX$19</f>
        <v>0</v>
      </c>
      <c r="AL30" s="162">
        <f>'Feb 2019'!AQ19/'Feb 2019'!$BX$19</f>
        <v>0</v>
      </c>
      <c r="AM30" s="162">
        <f>'Feb 2019'!AR19/'Feb 2019'!$BX$19</f>
        <v>0</v>
      </c>
      <c r="AN30" s="162">
        <f>'Feb 2019'!AS19/'Feb 2019'!$BX$19</f>
        <v>530973.45132743369</v>
      </c>
      <c r="AO30" s="162">
        <f>'Feb 2019'!AT19/'Feb 2019'!$BX$19</f>
        <v>442477.87610619474</v>
      </c>
      <c r="AP30" s="162">
        <f>'Feb 2019'!AV19/'Feb 2019'!$BX$19</f>
        <v>0</v>
      </c>
      <c r="AQ30" s="162">
        <f>'Feb 2019'!AW19/'Feb 2019'!$BX$19</f>
        <v>0</v>
      </c>
      <c r="AR30" s="346">
        <f>'Feb 2019'!AZ19/'Feb 2019'!$BX$19</f>
        <v>619469.02654867258</v>
      </c>
      <c r="AS30" s="346">
        <f>'Feb 2019'!BA19/'Feb 2019'!$BX$19</f>
        <v>0</v>
      </c>
      <c r="AT30" s="464">
        <f>'Feb 2019'!BB19/'Feb 2019'!$BX$19</f>
        <v>884955.75221238949</v>
      </c>
      <c r="AU30" s="6">
        <f>'Feb 2019'!BC19/'Feb 2019'!$BX$19</f>
        <v>884955.75221238949</v>
      </c>
      <c r="AV30" s="464" t="e">
        <f>'Feb 2019'!#REF!/'Feb 2019'!$BX$19</f>
        <v>#REF!</v>
      </c>
      <c r="AW30" s="6">
        <f>'Feb 2019'!BE19/'Feb 2019'!$BX$19</f>
        <v>884955.75221238949</v>
      </c>
      <c r="AX30" s="6" t="e">
        <f>'Feb 2019'!#REF!/'Feb 2019'!$BX$19</f>
        <v>#REF!</v>
      </c>
      <c r="AY30" s="162">
        <f>'Feb 2019'!BF19/'Feb 2019'!$BX$19</f>
        <v>1327433.6283185843</v>
      </c>
      <c r="AZ30" s="162">
        <f>'Feb 2019'!BG19/'Feb 2019'!$BX$19</f>
        <v>0</v>
      </c>
      <c r="BA30" s="6">
        <f>'Feb 2019'!BH19/'Feb 2019'!$BX$19</f>
        <v>1592920.353982301</v>
      </c>
      <c r="BB30" s="159">
        <f>'Feb 2019'!BI19/'Feb 2019'!$BX$19</f>
        <v>0</v>
      </c>
      <c r="BC30" s="159">
        <f>'Feb 2019'!BL19/'Feb 2019'!$BX$19</f>
        <v>353982.3008849558</v>
      </c>
      <c r="BD30" s="162">
        <f>'Feb 2019'!BM19/'Feb 2019'!$BX$19</f>
        <v>486725.66371681419</v>
      </c>
      <c r="BE30" s="159">
        <f>'Feb 2019'!BN19/'Feb 2019'!$BX$19</f>
        <v>0</v>
      </c>
      <c r="BF30" s="159">
        <f>'Feb 2019'!BO19/'Feb 2019'!$BX$19</f>
        <v>442477.87610619474</v>
      </c>
      <c r="BG30" s="159">
        <f>'Feb 2019'!BP19/'Feb 2019'!$BX$19</f>
        <v>0</v>
      </c>
      <c r="BH30" s="159">
        <f>'Feb 2019'!BQ19/'Feb 2019'!$BX$19</f>
        <v>0</v>
      </c>
      <c r="BI30" s="159">
        <f>'Feb 2019'!BR19/'Feb 2019'!$BX$19</f>
        <v>0</v>
      </c>
      <c r="BJ30" s="11" t="e">
        <f t="shared" si="13"/>
        <v>#REF!</v>
      </c>
      <c r="BK30" s="11">
        <f>Summary!C21</f>
        <v>16000000</v>
      </c>
      <c r="BL30" s="109" t="e">
        <f t="shared" si="14"/>
        <v>#REF!</v>
      </c>
      <c r="BM30" s="153" t="e">
        <f>BJ30='Feb 2019'!#REF!</f>
        <v>#REF!</v>
      </c>
    </row>
    <row r="31" spans="1:65" ht="15.6" x14ac:dyDescent="0.4">
      <c r="A31" s="80" t="s">
        <v>319</v>
      </c>
      <c r="B31" s="105" t="e">
        <f t="shared" si="10"/>
        <v>#REF!</v>
      </c>
      <c r="C31" s="423"/>
      <c r="D31" s="455">
        <f t="shared" si="16"/>
        <v>5309734.5132743372</v>
      </c>
      <c r="E31" s="48">
        <f t="shared" si="11"/>
        <v>6000000</v>
      </c>
      <c r="F31" s="138" t="e">
        <f t="shared" si="12"/>
        <v>#REF!</v>
      </c>
      <c r="G31" s="93" t="str">
        <f>A31</f>
        <v>H NOW</v>
      </c>
      <c r="H31" s="158">
        <f>'Feb 2019'!G22/'Feb 2019'!$BX$22</f>
        <v>0</v>
      </c>
      <c r="I31" s="158">
        <f>'Feb 2019'!H22/'Feb 2019'!$BX$22</f>
        <v>0</v>
      </c>
      <c r="J31" s="158">
        <f>'Feb 2019'!I22/'Feb 2019'!$BX$22</f>
        <v>0</v>
      </c>
      <c r="K31" s="158">
        <f>'Feb 2019'!J22/'Feb 2019'!$BX$22</f>
        <v>0</v>
      </c>
      <c r="L31" s="6">
        <f>'Feb 2019'!K22/'Feb 2019'!$BX$22</f>
        <v>0</v>
      </c>
      <c r="M31" s="6">
        <f>'Feb 2019'!L22/'Feb 2019'!$BX$22</f>
        <v>309734.51327433629</v>
      </c>
      <c r="N31" s="6">
        <f>'Feb 2019'!M22/'Feb 2019'!$BX$22</f>
        <v>0</v>
      </c>
      <c r="O31" s="6">
        <f>'Feb 2019'!N22/'Feb 2019'!$BX$22</f>
        <v>0</v>
      </c>
      <c r="P31" s="6">
        <f>'Feb 2019'!O22/'Feb 2019'!$BX$22</f>
        <v>0</v>
      </c>
      <c r="Q31" s="6">
        <f>'Feb 2019'!P22/'Feb 2019'!$BX$22</f>
        <v>0</v>
      </c>
      <c r="R31" s="6">
        <f>'Feb 2019'!R22/'Feb 2019'!$BX$22</f>
        <v>0</v>
      </c>
      <c r="S31" s="6">
        <f>'Feb 2019'!S22/'Feb 2019'!$BX$22</f>
        <v>0</v>
      </c>
      <c r="T31" s="6">
        <f>'Feb 2019'!T22/'Feb 2019'!$BX$22</f>
        <v>97345.132743362847</v>
      </c>
      <c r="U31" s="6">
        <f>'Feb 2019'!U22/'Feb 2019'!$BX$22</f>
        <v>168141.59292035399</v>
      </c>
      <c r="V31" s="6">
        <f>'Feb 2019'!V22/'Feb 2019'!$BX$22</f>
        <v>0</v>
      </c>
      <c r="W31" s="162">
        <f>'Feb 2019'!W22/'Feb 2019'!$BX$22</f>
        <v>0</v>
      </c>
      <c r="X31" s="162">
        <f>'Feb 2019'!X22/'Feb 2019'!$BX$22</f>
        <v>0</v>
      </c>
      <c r="Y31" s="6">
        <f>'Feb 2019'!Y22/'Feb 2019'!$BX$22</f>
        <v>0</v>
      </c>
      <c r="Z31" s="6">
        <f>'Feb 2019'!AB22/'Feb 2019'!$BX$22</f>
        <v>265486.72566371685</v>
      </c>
      <c r="AA31" s="6">
        <f>'Feb 2019'!AC22/'Feb 2019'!$BX$22</f>
        <v>0</v>
      </c>
      <c r="AB31" s="6">
        <f>'Feb 2019'!AF22/'Feb 2019'!$BX$22</f>
        <v>0</v>
      </c>
      <c r="AC31" s="6">
        <f>'Feb 2019'!AG22/'Feb 2019'!$BX$22</f>
        <v>0</v>
      </c>
      <c r="AD31" s="6">
        <f>'Feb 2019'!AH22/'Feb 2019'!$BX$22</f>
        <v>0</v>
      </c>
      <c r="AE31" s="6">
        <f>'Feb 2019'!AI22/'Feb 2019'!$BX$22</f>
        <v>0</v>
      </c>
      <c r="AF31" s="6">
        <f>'Feb 2019'!AJ22/'Feb 2019'!$BX$22</f>
        <v>0</v>
      </c>
      <c r="AG31" s="6">
        <f>'Feb 2019'!AK22/'Feb 2019'!$BX$22</f>
        <v>0</v>
      </c>
      <c r="AH31" s="6">
        <f>'Feb 2019'!AM22/'Feb 2019'!$BX$22</f>
        <v>0</v>
      </c>
      <c r="AI31" s="288">
        <f>'Feb 2019'!AN22/'Feb 2019'!$BX$22</f>
        <v>0</v>
      </c>
      <c r="AJ31" s="6">
        <f>'Feb 2019'!AO22/'Feb 2019'!$BX$22</f>
        <v>0</v>
      </c>
      <c r="AK31" s="6">
        <f>'Feb 2019'!AP22/'Feb 2019'!$BX$22</f>
        <v>0</v>
      </c>
      <c r="AL31" s="162">
        <f>'Feb 2019'!AQ22/'Feb 2019'!$BX$22</f>
        <v>0</v>
      </c>
      <c r="AM31" s="162">
        <f>'Feb 2019'!AR22/'Feb 2019'!$BX$22</f>
        <v>0</v>
      </c>
      <c r="AN31" s="162">
        <f>'Feb 2019'!AS22/'Feb 2019'!$BX$22</f>
        <v>265486.72566371685</v>
      </c>
      <c r="AO31" s="162">
        <f>'Feb 2019'!AT22/'Feb 2019'!$BX$22</f>
        <v>0</v>
      </c>
      <c r="AP31" s="162">
        <f>'Feb 2019'!AV22/'Feb 2019'!$BX$22</f>
        <v>0</v>
      </c>
      <c r="AQ31" s="6">
        <f>'Feb 2019'!AW22/'Feb 2019'!$BX$22</f>
        <v>0</v>
      </c>
      <c r="AR31" s="342">
        <f>'Feb 2019'!AZ22/'Feb 2019'!$BX$22</f>
        <v>309734.51327433629</v>
      </c>
      <c r="AS31" s="342">
        <f>'Feb 2019'!BA22/'Feb 2019'!$BX$22</f>
        <v>0</v>
      </c>
      <c r="AT31" s="25">
        <f>'Feb 2019'!BB22/'Feb 2019'!$BX$22</f>
        <v>353982.3008849558</v>
      </c>
      <c r="AU31" s="450">
        <f>'Feb 2019'!BC22/'Feb 2019'!$BX$22</f>
        <v>442477.87610619474</v>
      </c>
      <c r="AV31" s="25" t="e">
        <f>'Feb 2019'!#REF!/'Feb 2019'!$BX$22</f>
        <v>#REF!</v>
      </c>
      <c r="AW31" s="162">
        <f>'Feb 2019'!BE22/'Feb 2019'!$BX$22</f>
        <v>398230.08849557524</v>
      </c>
      <c r="AX31" s="162" t="e">
        <f>'Feb 2019'!#REF!/'Feb 2019'!$BX$22</f>
        <v>#REF!</v>
      </c>
      <c r="AY31" s="162">
        <f>'Feb 2019'!BF22/'Feb 2019'!$BX$22</f>
        <v>353982.3008849558</v>
      </c>
      <c r="AZ31" s="162">
        <f>'Feb 2019'!BG22/'Feb 2019'!$BX$22</f>
        <v>176991.1504424779</v>
      </c>
      <c r="BA31" s="6">
        <f>'Feb 2019'!BH22/'Feb 2019'!$BX$22</f>
        <v>575221.23893805314</v>
      </c>
      <c r="BB31" s="159">
        <f>'Feb 2019'!BI22/'Feb 2019'!$BX$22</f>
        <v>0</v>
      </c>
      <c r="BC31" s="159">
        <f>'Feb 2019'!BL22/'Feb 2019'!$BX$22</f>
        <v>0</v>
      </c>
      <c r="BD31" s="159">
        <f>'Feb 2019'!BM22/'Feb 2019'!$BX$22</f>
        <v>442477.87610619474</v>
      </c>
      <c r="BE31" s="159">
        <f>'Feb 2019'!BN22/'Feb 2019'!$BX$22</f>
        <v>0</v>
      </c>
      <c r="BF31" s="159">
        <f>'Feb 2019'!BO22/'Feb 2019'!$BX$22</f>
        <v>265486.72566371685</v>
      </c>
      <c r="BG31" s="159">
        <f>'Feb 2019'!BP22/'Feb 2019'!$BX$22</f>
        <v>0</v>
      </c>
      <c r="BH31" s="159">
        <f>'Feb 2019'!BQ22/'Feb 2019'!$BX$22</f>
        <v>0</v>
      </c>
      <c r="BI31" s="159">
        <f>'Feb 2019'!BR22/'Feb 2019'!$BX$22</f>
        <v>0</v>
      </c>
      <c r="BJ31" s="11" t="e">
        <f t="shared" si="13"/>
        <v>#REF!</v>
      </c>
      <c r="BK31" s="11">
        <f>Summary!C24</f>
        <v>6000000</v>
      </c>
      <c r="BL31" s="109" t="e">
        <f t="shared" si="14"/>
        <v>#REF!</v>
      </c>
      <c r="BM31" s="153" t="e">
        <f>BJ31='Feb 2019'!#REF!</f>
        <v>#REF!</v>
      </c>
    </row>
    <row r="32" spans="1:65" ht="15" x14ac:dyDescent="0.3">
      <c r="A32" s="77" t="s">
        <v>12</v>
      </c>
      <c r="B32" s="313" t="e">
        <f>SUM(B18:B31)</f>
        <v>#REF!</v>
      </c>
      <c r="C32" s="165"/>
      <c r="D32" s="165" t="e">
        <f>SUM(D18:D31)</f>
        <v>#REF!</v>
      </c>
      <c r="E32" s="145" t="e">
        <f>SUM(E18:E31)</f>
        <v>#REF!</v>
      </c>
      <c r="F32" s="108" t="e">
        <f>SUM(F18:F31)</f>
        <v>#REF!</v>
      </c>
      <c r="G32" s="90" t="s">
        <v>12</v>
      </c>
      <c r="H32" s="165" t="e">
        <f t="shared" ref="H32" si="17">SUM(H18:H31)</f>
        <v>#REF!</v>
      </c>
      <c r="I32" s="165" t="e">
        <f t="shared" ref="I32:BI32" si="18">SUM(I18:I31)</f>
        <v>#REF!</v>
      </c>
      <c r="J32" s="165" t="e">
        <f t="shared" si="18"/>
        <v>#REF!</v>
      </c>
      <c r="K32" s="165" t="e">
        <f t="shared" si="18"/>
        <v>#REF!</v>
      </c>
      <c r="L32" s="165" t="e">
        <f t="shared" si="18"/>
        <v>#REF!</v>
      </c>
      <c r="M32" s="165" t="e">
        <f t="shared" si="18"/>
        <v>#REF!</v>
      </c>
      <c r="N32" s="165" t="e">
        <f t="shared" si="18"/>
        <v>#REF!</v>
      </c>
      <c r="O32" s="165" t="e">
        <f t="shared" si="18"/>
        <v>#REF!</v>
      </c>
      <c r="P32" s="165" t="e">
        <f t="shared" si="18"/>
        <v>#REF!</v>
      </c>
      <c r="Q32" s="165" t="e">
        <f t="shared" si="18"/>
        <v>#REF!</v>
      </c>
      <c r="R32" s="165" t="e">
        <f t="shared" si="18"/>
        <v>#REF!</v>
      </c>
      <c r="S32" s="165" t="e">
        <f t="shared" si="18"/>
        <v>#REF!</v>
      </c>
      <c r="T32" s="165" t="e">
        <f t="shared" si="18"/>
        <v>#REF!</v>
      </c>
      <c r="U32" s="165" t="e">
        <f t="shared" si="18"/>
        <v>#REF!</v>
      </c>
      <c r="V32" s="165" t="e">
        <f t="shared" si="18"/>
        <v>#REF!</v>
      </c>
      <c r="W32" s="165" t="e">
        <f t="shared" si="18"/>
        <v>#REF!</v>
      </c>
      <c r="X32" s="165" t="e">
        <f t="shared" si="18"/>
        <v>#REF!</v>
      </c>
      <c r="Y32" s="165" t="e">
        <f t="shared" si="18"/>
        <v>#REF!</v>
      </c>
      <c r="Z32" s="165" t="e">
        <f t="shared" si="18"/>
        <v>#REF!</v>
      </c>
      <c r="AA32" s="165" t="e">
        <f t="shared" si="18"/>
        <v>#REF!</v>
      </c>
      <c r="AB32" s="165" t="e">
        <f t="shared" si="18"/>
        <v>#REF!</v>
      </c>
      <c r="AC32" s="165" t="e">
        <f t="shared" si="18"/>
        <v>#REF!</v>
      </c>
      <c r="AD32" s="165" t="e">
        <f t="shared" si="18"/>
        <v>#REF!</v>
      </c>
      <c r="AE32" s="165" t="e">
        <f t="shared" si="18"/>
        <v>#REF!</v>
      </c>
      <c r="AF32" s="165" t="e">
        <f t="shared" si="18"/>
        <v>#REF!</v>
      </c>
      <c r="AG32" s="165" t="e">
        <f t="shared" si="18"/>
        <v>#REF!</v>
      </c>
      <c r="AH32" s="165" t="e">
        <f t="shared" si="18"/>
        <v>#REF!</v>
      </c>
      <c r="AI32" s="165" t="e">
        <f t="shared" si="18"/>
        <v>#REF!</v>
      </c>
      <c r="AJ32" s="165" t="e">
        <f t="shared" si="18"/>
        <v>#REF!</v>
      </c>
      <c r="AK32" s="165" t="e">
        <f t="shared" si="18"/>
        <v>#REF!</v>
      </c>
      <c r="AL32" s="165" t="e">
        <f t="shared" si="18"/>
        <v>#REF!</v>
      </c>
      <c r="AM32" s="165" t="e">
        <f t="shared" si="18"/>
        <v>#REF!</v>
      </c>
      <c r="AN32" s="165" t="e">
        <f t="shared" si="18"/>
        <v>#REF!</v>
      </c>
      <c r="AO32" s="165" t="e">
        <f t="shared" si="18"/>
        <v>#REF!</v>
      </c>
      <c r="AP32" s="165" t="e">
        <f t="shared" si="18"/>
        <v>#REF!</v>
      </c>
      <c r="AQ32" s="294" t="e">
        <f t="shared" si="18"/>
        <v>#REF!</v>
      </c>
      <c r="AR32" s="165" t="e">
        <f t="shared" si="18"/>
        <v>#REF!</v>
      </c>
      <c r="AS32" s="294" t="e">
        <f t="shared" si="18"/>
        <v>#REF!</v>
      </c>
      <c r="AT32" s="165" t="e">
        <f t="shared" si="18"/>
        <v>#REF!</v>
      </c>
      <c r="AU32" s="165" t="e">
        <f t="shared" si="18"/>
        <v>#REF!</v>
      </c>
      <c r="AV32" s="62" t="e">
        <f t="shared" si="18"/>
        <v>#REF!</v>
      </c>
      <c r="AW32" s="165" t="e">
        <f t="shared" si="18"/>
        <v>#REF!</v>
      </c>
      <c r="AX32" s="62" t="e">
        <f t="shared" si="18"/>
        <v>#REF!</v>
      </c>
      <c r="AY32" s="165" t="e">
        <f t="shared" si="18"/>
        <v>#REF!</v>
      </c>
      <c r="AZ32" s="165" t="e">
        <f t="shared" si="18"/>
        <v>#REF!</v>
      </c>
      <c r="BA32" s="165" t="e">
        <f t="shared" si="18"/>
        <v>#REF!</v>
      </c>
      <c r="BB32" s="165" t="e">
        <f t="shared" si="18"/>
        <v>#REF!</v>
      </c>
      <c r="BC32" s="165" t="e">
        <f t="shared" si="18"/>
        <v>#REF!</v>
      </c>
      <c r="BD32" s="165" t="e">
        <f t="shared" si="18"/>
        <v>#REF!</v>
      </c>
      <c r="BE32" s="165" t="e">
        <f t="shared" si="18"/>
        <v>#REF!</v>
      </c>
      <c r="BF32" s="165" t="e">
        <f t="shared" si="18"/>
        <v>#REF!</v>
      </c>
      <c r="BG32" s="165" t="e">
        <f t="shared" si="18"/>
        <v>#REF!</v>
      </c>
      <c r="BH32" s="165" t="e">
        <f t="shared" si="18"/>
        <v>#REF!</v>
      </c>
      <c r="BI32" s="165" t="e">
        <f t="shared" si="18"/>
        <v>#REF!</v>
      </c>
      <c r="BJ32" s="165" t="e">
        <f t="shared" ref="BJ32:BL32" si="19">SUM(BJ18:BJ31)</f>
        <v>#REF!</v>
      </c>
      <c r="BK32" s="165" t="e">
        <f t="shared" si="19"/>
        <v>#REF!</v>
      </c>
      <c r="BL32" s="108" t="e">
        <f t="shared" si="19"/>
        <v>#REF!</v>
      </c>
    </row>
    <row r="33" spans="1:65" ht="15" x14ac:dyDescent="0.3">
      <c r="A33" s="81" t="s">
        <v>50</v>
      </c>
      <c r="B33" s="426" t="e">
        <f>B42/B111</f>
        <v>#REF!</v>
      </c>
      <c r="C33" s="429"/>
      <c r="D33" s="457"/>
      <c r="E33" s="147">
        <v>1.8426548268781918E-2</v>
      </c>
      <c r="F33" s="104"/>
      <c r="G33" s="94" t="s">
        <v>50</v>
      </c>
      <c r="H33" s="175" t="e">
        <f t="shared" ref="H33" si="20">H42/H6</f>
        <v>#REF!</v>
      </c>
      <c r="I33" s="175" t="e">
        <f t="shared" ref="I33:BI33" si="21">I42/I6</f>
        <v>#REF!</v>
      </c>
      <c r="J33" s="175" t="e">
        <f t="shared" si="21"/>
        <v>#REF!</v>
      </c>
      <c r="K33" s="175" t="e">
        <f t="shared" si="21"/>
        <v>#REF!</v>
      </c>
      <c r="L33" s="175" t="e">
        <f t="shared" si="21"/>
        <v>#REF!</v>
      </c>
      <c r="M33" s="175" t="e">
        <f t="shared" si="21"/>
        <v>#REF!</v>
      </c>
      <c r="N33" s="175" t="e">
        <f t="shared" si="21"/>
        <v>#REF!</v>
      </c>
      <c r="O33" s="175" t="e">
        <f t="shared" si="21"/>
        <v>#REF!</v>
      </c>
      <c r="P33" s="175" t="e">
        <f t="shared" si="21"/>
        <v>#REF!</v>
      </c>
      <c r="Q33" s="175" t="e">
        <f t="shared" si="21"/>
        <v>#REF!</v>
      </c>
      <c r="R33" s="175" t="e">
        <f t="shared" si="21"/>
        <v>#REF!</v>
      </c>
      <c r="S33" s="175" t="e">
        <f t="shared" si="21"/>
        <v>#REF!</v>
      </c>
      <c r="T33" s="175" t="e">
        <f t="shared" si="21"/>
        <v>#REF!</v>
      </c>
      <c r="U33" s="175" t="e">
        <f t="shared" si="21"/>
        <v>#REF!</v>
      </c>
      <c r="V33" s="175" t="e">
        <f t="shared" si="21"/>
        <v>#REF!</v>
      </c>
      <c r="W33" s="175" t="e">
        <f t="shared" si="21"/>
        <v>#REF!</v>
      </c>
      <c r="X33" s="175" t="e">
        <f t="shared" si="21"/>
        <v>#REF!</v>
      </c>
      <c r="Y33" s="175" t="e">
        <f t="shared" si="21"/>
        <v>#REF!</v>
      </c>
      <c r="Z33" s="175" t="e">
        <f t="shared" si="21"/>
        <v>#REF!</v>
      </c>
      <c r="AA33" s="175" t="e">
        <f t="shared" si="21"/>
        <v>#REF!</v>
      </c>
      <c r="AB33" s="175" t="e">
        <f t="shared" si="21"/>
        <v>#REF!</v>
      </c>
      <c r="AC33" s="175" t="e">
        <f t="shared" si="21"/>
        <v>#REF!</v>
      </c>
      <c r="AD33" s="175" t="e">
        <f t="shared" si="21"/>
        <v>#REF!</v>
      </c>
      <c r="AE33" s="175" t="e">
        <f t="shared" si="21"/>
        <v>#REF!</v>
      </c>
      <c r="AF33" s="175" t="e">
        <f t="shared" si="21"/>
        <v>#REF!</v>
      </c>
      <c r="AG33" s="175" t="e">
        <f t="shared" si="21"/>
        <v>#REF!</v>
      </c>
      <c r="AH33" s="175" t="e">
        <f t="shared" si="21"/>
        <v>#REF!</v>
      </c>
      <c r="AI33" s="175" t="e">
        <f t="shared" si="21"/>
        <v>#REF!</v>
      </c>
      <c r="AJ33" s="175" t="e">
        <f t="shared" si="21"/>
        <v>#REF!</v>
      </c>
      <c r="AK33" s="175" t="e">
        <f t="shared" si="21"/>
        <v>#REF!</v>
      </c>
      <c r="AL33" s="175" t="e">
        <f t="shared" si="21"/>
        <v>#REF!</v>
      </c>
      <c r="AM33" s="175" t="e">
        <f t="shared" si="21"/>
        <v>#REF!</v>
      </c>
      <c r="AN33" s="175" t="e">
        <f t="shared" si="21"/>
        <v>#REF!</v>
      </c>
      <c r="AO33" s="175" t="e">
        <f t="shared" si="21"/>
        <v>#REF!</v>
      </c>
      <c r="AP33" s="175" t="e">
        <f t="shared" si="21"/>
        <v>#REF!</v>
      </c>
      <c r="AQ33" s="65" t="e">
        <f t="shared" si="21"/>
        <v>#REF!</v>
      </c>
      <c r="AR33" s="175" t="e">
        <f t="shared" si="21"/>
        <v>#REF!</v>
      </c>
      <c r="AS33" s="65" t="e">
        <f t="shared" si="21"/>
        <v>#REF!</v>
      </c>
      <c r="AT33" s="175" t="e">
        <f t="shared" si="21"/>
        <v>#REF!</v>
      </c>
      <c r="AU33" s="175" t="e">
        <f t="shared" si="21"/>
        <v>#REF!</v>
      </c>
      <c r="AV33" s="65" t="e">
        <f t="shared" si="21"/>
        <v>#REF!</v>
      </c>
      <c r="AW33" s="175" t="e">
        <f t="shared" si="21"/>
        <v>#REF!</v>
      </c>
      <c r="AX33" s="65" t="e">
        <f t="shared" si="21"/>
        <v>#REF!</v>
      </c>
      <c r="AY33" s="175" t="e">
        <f t="shared" si="21"/>
        <v>#REF!</v>
      </c>
      <c r="AZ33" s="175" t="e">
        <f t="shared" si="21"/>
        <v>#REF!</v>
      </c>
      <c r="BA33" s="175" t="e">
        <f t="shared" si="21"/>
        <v>#REF!</v>
      </c>
      <c r="BB33" s="175" t="e">
        <f t="shared" si="21"/>
        <v>#REF!</v>
      </c>
      <c r="BC33" s="175" t="e">
        <f t="shared" si="21"/>
        <v>#REF!</v>
      </c>
      <c r="BD33" s="175" t="e">
        <f t="shared" si="21"/>
        <v>#REF!</v>
      </c>
      <c r="BE33" s="175" t="e">
        <f t="shared" si="21"/>
        <v>#REF!</v>
      </c>
      <c r="BF33" s="175" t="e">
        <f t="shared" si="21"/>
        <v>#REF!</v>
      </c>
      <c r="BG33" s="175" t="e">
        <f t="shared" si="21"/>
        <v>#REF!</v>
      </c>
      <c r="BH33" s="175" t="e">
        <f t="shared" si="21"/>
        <v>#REF!</v>
      </c>
      <c r="BI33" s="175" t="e">
        <f t="shared" si="21"/>
        <v>#REF!</v>
      </c>
      <c r="BJ33" s="46" t="e">
        <f>BJ42/BJ111</f>
        <v>#REF!</v>
      </c>
      <c r="BK33" s="46" t="e">
        <f>BK42/BK111</f>
        <v>#REF!</v>
      </c>
      <c r="BL33" s="104"/>
    </row>
    <row r="34" spans="1:65" ht="15.6" x14ac:dyDescent="0.4">
      <c r="A34" s="79" t="s">
        <v>51</v>
      </c>
      <c r="B34" s="425" t="e">
        <f t="shared" ref="B34:B41" si="22">BJ34</f>
        <v>#REF!</v>
      </c>
      <c r="C34" s="428"/>
      <c r="D34" s="455">
        <f t="shared" ref="D34" si="23">E34/1.13</f>
        <v>0</v>
      </c>
      <c r="E34" s="48">
        <f t="shared" ref="E34:E41" si="24">BK34</f>
        <v>0</v>
      </c>
      <c r="F34" s="138" t="e">
        <f t="shared" ref="F34:F41" si="25">E34-B34</f>
        <v>#REF!</v>
      </c>
      <c r="G34" s="93" t="s">
        <v>51</v>
      </c>
      <c r="H34" s="158">
        <f>'Feb 2019'!G25/'Feb 2019'!$BX$25</f>
        <v>0</v>
      </c>
      <c r="I34" s="158">
        <f>'Feb 2019'!H25/'Feb 2019'!$BX$25</f>
        <v>0</v>
      </c>
      <c r="J34" s="158">
        <f>'Feb 2019'!I25/'Feb 2019'!$BX$25</f>
        <v>0</v>
      </c>
      <c r="K34" s="158">
        <f>'Feb 2019'!J25/'Feb 2019'!$BX$25</f>
        <v>0</v>
      </c>
      <c r="L34" s="158">
        <f>'Feb 2019'!K25/'Feb 2019'!$BX$25</f>
        <v>0</v>
      </c>
      <c r="M34" s="158">
        <f>'Feb 2019'!L25/'Feb 2019'!$BX$25</f>
        <v>0</v>
      </c>
      <c r="N34" s="158">
        <f>'Feb 2019'!M25/'Feb 2019'!$BX$25</f>
        <v>0</v>
      </c>
      <c r="O34" s="158">
        <f>'Feb 2019'!N25/'Feb 2019'!$BX$25</f>
        <v>0</v>
      </c>
      <c r="P34" s="158">
        <f>'Feb 2019'!O25/'Feb 2019'!$BX$25</f>
        <v>0</v>
      </c>
      <c r="Q34" s="158">
        <f>'Feb 2019'!P25/'Feb 2019'!$BX$25</f>
        <v>0</v>
      </c>
      <c r="R34" s="158">
        <f>'Feb 2019'!R25/'Feb 2019'!$BX$25</f>
        <v>0</v>
      </c>
      <c r="S34" s="158">
        <f>'Feb 2019'!S25/'Feb 2019'!$BX$25</f>
        <v>0</v>
      </c>
      <c r="T34" s="158">
        <f>'Feb 2019'!T25/'Feb 2019'!$BX$25</f>
        <v>0</v>
      </c>
      <c r="U34" s="158">
        <f>'Feb 2019'!U25/'Feb 2019'!$BX$25</f>
        <v>0</v>
      </c>
      <c r="V34" s="158">
        <f>'Feb 2019'!V25/'Feb 2019'!$BX$25</f>
        <v>0</v>
      </c>
      <c r="W34" s="159">
        <f>'Feb 2019'!W25/'Feb 2019'!$BX$25</f>
        <v>0</v>
      </c>
      <c r="X34" s="159">
        <f>'Feb 2019'!X25/'Feb 2019'!$BX$25</f>
        <v>0</v>
      </c>
      <c r="Y34" s="244">
        <f>'Feb 2019'!Y25/'Feb 2019'!$BX$25</f>
        <v>0</v>
      </c>
      <c r="Z34" s="158">
        <f>'Feb 2019'!AB25/'Feb 2019'!$BX$25</f>
        <v>0</v>
      </c>
      <c r="AA34" s="158">
        <f>'Feb 2019'!AC25/'Feb 2019'!$BX$25</f>
        <v>0</v>
      </c>
      <c r="AB34" s="161">
        <f>'Feb 2019'!AF25/'Feb 2019'!$BX$25</f>
        <v>0</v>
      </c>
      <c r="AC34" s="161">
        <f>'Feb 2019'!AG25/'Feb 2019'!$BX$25</f>
        <v>0</v>
      </c>
      <c r="AD34" s="161">
        <f>'Feb 2019'!AH25/'Feb 2019'!$BX$25</f>
        <v>0</v>
      </c>
      <c r="AE34" s="161">
        <f>'Feb 2019'!AI25/'Feb 2019'!$BX$25</f>
        <v>0</v>
      </c>
      <c r="AF34" s="288">
        <f>'Feb 2019'!AJ25/'Feb 2019'!$BX$25</f>
        <v>0</v>
      </c>
      <c r="AG34" s="158">
        <f>'Feb 2019'!AK25/'Feb 2019'!$BX$25</f>
        <v>0</v>
      </c>
      <c r="AH34" s="158">
        <f>'Feb 2019'!AM25/'Feb 2019'!$BX$25</f>
        <v>0</v>
      </c>
      <c r="AI34" s="288">
        <f>'Feb 2019'!AN25/'Feb 2019'!$BX$25</f>
        <v>0</v>
      </c>
      <c r="AJ34" s="288">
        <f>'Feb 2019'!AO25/'Feb 2019'!$BX$25</f>
        <v>0</v>
      </c>
      <c r="AK34" s="158">
        <f>'Feb 2019'!AP25/'Feb 2019'!$BX$25</f>
        <v>0</v>
      </c>
      <c r="AL34" s="159">
        <f>'Feb 2019'!AQ25/'Feb 2019'!$BX$25</f>
        <v>0</v>
      </c>
      <c r="AM34" s="159">
        <f>'Feb 2019'!AR25/'Feb 2019'!$BX$25</f>
        <v>0</v>
      </c>
      <c r="AN34" s="159">
        <f>'Feb 2019'!AS25/'Feb 2019'!$BX$25</f>
        <v>0</v>
      </c>
      <c r="AO34" s="159">
        <f>'Feb 2019'!AT25/'Feb 2019'!$BX$25</f>
        <v>0</v>
      </c>
      <c r="AP34" s="159">
        <f>'Feb 2019'!AV25/'Feb 2019'!$BX$25</f>
        <v>0</v>
      </c>
      <c r="AQ34" s="58">
        <f>'Feb 2019'!AW25/'Feb 2019'!$BX$25</f>
        <v>0</v>
      </c>
      <c r="AR34" s="194">
        <f>'Feb 2019'!AZ25/'Feb 2019'!$BX$25</f>
        <v>0</v>
      </c>
      <c r="AS34" s="71">
        <f>'Feb 2019'!BA25/'Feb 2019'!$BX$25</f>
        <v>0</v>
      </c>
      <c r="AT34" s="161">
        <f>'Feb 2019'!BB25/'Feb 2019'!$BX$25</f>
        <v>0</v>
      </c>
      <c r="AU34" s="450">
        <f>'Feb 2019'!BC25/'Feb 2019'!$BX$25</f>
        <v>0</v>
      </c>
      <c r="AV34" s="161" t="e">
        <f>'Feb 2019'!#REF!/'Feb 2019'!$BX$25</f>
        <v>#REF!</v>
      </c>
      <c r="AW34" s="159">
        <f>'Feb 2019'!BE25/'Feb 2019'!$BX$25</f>
        <v>0</v>
      </c>
      <c r="AX34" s="194" t="e">
        <f>'Feb 2019'!#REF!/'Feb 2019'!$BX$25</f>
        <v>#REF!</v>
      </c>
      <c r="AY34" s="159">
        <f>'Feb 2019'!BF25/'Feb 2019'!$BX$25</f>
        <v>0</v>
      </c>
      <c r="AZ34" s="159">
        <f>'Feb 2019'!BG25/'Feb 2019'!$BX$25</f>
        <v>0</v>
      </c>
      <c r="BA34" s="158">
        <f>'Feb 2019'!BH25/'Feb 2019'!$BX$25</f>
        <v>0</v>
      </c>
      <c r="BB34" s="159">
        <f>'Feb 2019'!BI25/'Feb 2019'!$BX$25</f>
        <v>0</v>
      </c>
      <c r="BC34" s="159">
        <f>'Feb 2019'!BL25/'Feb 2019'!$BX$25</f>
        <v>0</v>
      </c>
      <c r="BD34" s="159">
        <f>'Feb 2019'!BM25/'Feb 2019'!$BX$25</f>
        <v>0</v>
      </c>
      <c r="BE34" s="159">
        <f>'Feb 2019'!BN25/'Feb 2019'!$BX$25</f>
        <v>0</v>
      </c>
      <c r="BF34" s="159">
        <f>'Feb 2019'!BO25/'Feb 2019'!$BX$25</f>
        <v>0</v>
      </c>
      <c r="BG34" s="159">
        <f>'Feb 2019'!BP25/'Feb 2019'!$BX$25</f>
        <v>0</v>
      </c>
      <c r="BH34" s="159">
        <f>'Feb 2019'!BQ25/'Feb 2019'!$BX$25</f>
        <v>0</v>
      </c>
      <c r="BI34" s="159">
        <f>'Feb 2019'!BR25/'Feb 2019'!$BX$25</f>
        <v>0</v>
      </c>
      <c r="BJ34" s="11" t="e">
        <f t="shared" ref="BJ34:BJ41" si="26">SUM(H34:BI34)</f>
        <v>#REF!</v>
      </c>
      <c r="BK34" s="11">
        <f>Summary!C27</f>
        <v>0</v>
      </c>
      <c r="BL34" s="106" t="e">
        <f>BK34-BJ34</f>
        <v>#REF!</v>
      </c>
      <c r="BM34" s="153" t="e">
        <f>BJ34='Feb 2019'!#REF!</f>
        <v>#REF!</v>
      </c>
    </row>
    <row r="35" spans="1:65" ht="15" x14ac:dyDescent="0.3">
      <c r="A35" s="79" t="s">
        <v>52</v>
      </c>
      <c r="B35" s="105" t="e">
        <f t="shared" si="22"/>
        <v>#REF!</v>
      </c>
      <c r="C35" s="423"/>
      <c r="D35" s="455"/>
      <c r="E35" s="48">
        <f t="shared" si="24"/>
        <v>0</v>
      </c>
      <c r="F35" s="138" t="e">
        <f t="shared" si="25"/>
        <v>#REF!</v>
      </c>
      <c r="G35" s="93" t="s">
        <v>52</v>
      </c>
      <c r="H35" s="158">
        <f>'Feb 2019'!G26/'Feb 2019'!$BX$26</f>
        <v>0</v>
      </c>
      <c r="I35" s="158">
        <f>'Feb 2019'!H26/'Feb 2019'!$BX$26</f>
        <v>0</v>
      </c>
      <c r="J35" s="158">
        <f>'Feb 2019'!I26/'Feb 2019'!$BX$26</f>
        <v>0</v>
      </c>
      <c r="K35" s="158">
        <f>'Feb 2019'!J26/'Feb 2019'!$BX$26</f>
        <v>0</v>
      </c>
      <c r="L35" s="158">
        <f>'Feb 2019'!K26/'Feb 2019'!$BX$26</f>
        <v>0</v>
      </c>
      <c r="M35" s="158">
        <f>'Feb 2019'!L26/'Feb 2019'!$BX$26</f>
        <v>0</v>
      </c>
      <c r="N35" s="158">
        <f>'Feb 2019'!M26/'Feb 2019'!$BX$26</f>
        <v>0</v>
      </c>
      <c r="O35" s="158">
        <f>'Feb 2019'!N26/'Feb 2019'!$BX$26</f>
        <v>0</v>
      </c>
      <c r="P35" s="158">
        <f>'Feb 2019'!O26/'Feb 2019'!$BX$26</f>
        <v>0</v>
      </c>
      <c r="Q35" s="158">
        <f>'Feb 2019'!P26/'Feb 2019'!$BX$26</f>
        <v>0</v>
      </c>
      <c r="R35" s="158">
        <f>'Feb 2019'!R26/'Feb 2019'!$BX$26</f>
        <v>0</v>
      </c>
      <c r="S35" s="158">
        <f>'Feb 2019'!S26/'Feb 2019'!$BX$26</f>
        <v>0</v>
      </c>
      <c r="T35" s="158">
        <f>'Feb 2019'!T26/'Feb 2019'!$BX$26</f>
        <v>0</v>
      </c>
      <c r="U35" s="158">
        <f>'Feb 2019'!U26/'Feb 2019'!$BX$26</f>
        <v>0</v>
      </c>
      <c r="V35" s="158">
        <f>'Feb 2019'!V26/'Feb 2019'!$BX$26</f>
        <v>0</v>
      </c>
      <c r="W35" s="159">
        <f>'Feb 2019'!W26/'Feb 2019'!$BX$26</f>
        <v>0</v>
      </c>
      <c r="X35" s="159">
        <f>'Feb 2019'!X26/'Feb 2019'!$BX$26</f>
        <v>0</v>
      </c>
      <c r="Y35" s="158">
        <f>'Feb 2019'!Y26/'Feb 2019'!$BX$26</f>
        <v>0</v>
      </c>
      <c r="Z35" s="158">
        <f>'Feb 2019'!AB26/'Feb 2019'!$BX$26</f>
        <v>0</v>
      </c>
      <c r="AA35" s="158">
        <f>'Feb 2019'!AC26/'Feb 2019'!$BX$26</f>
        <v>0</v>
      </c>
      <c r="AB35" s="173">
        <f>'Feb 2019'!AF26/'Feb 2019'!$BX$26</f>
        <v>0</v>
      </c>
      <c r="AC35" s="173">
        <f>'Feb 2019'!AG26/'Feb 2019'!$BX$26</f>
        <v>0</v>
      </c>
      <c r="AD35" s="173">
        <f>'Feb 2019'!AH26/'Feb 2019'!$BX$26</f>
        <v>0</v>
      </c>
      <c r="AE35" s="173">
        <f>'Feb 2019'!AI26/'Feb 2019'!$BX$26</f>
        <v>0</v>
      </c>
      <c r="AF35" s="158">
        <f>'Feb 2019'!AJ26/'Feb 2019'!$BX$26</f>
        <v>0</v>
      </c>
      <c r="AG35" s="158">
        <f>'Feb 2019'!AK26/'Feb 2019'!$BX$26</f>
        <v>0</v>
      </c>
      <c r="AH35" s="158">
        <f>'Feb 2019'!AM26/'Feb 2019'!$BX$26</f>
        <v>0</v>
      </c>
      <c r="AI35" s="288">
        <f>'Feb 2019'!AN26/'Feb 2019'!$BX$26</f>
        <v>0</v>
      </c>
      <c r="AJ35" s="158">
        <f>'Feb 2019'!AO26/'Feb 2019'!$BX$26</f>
        <v>0</v>
      </c>
      <c r="AK35" s="158">
        <f>'Feb 2019'!AP26/'Feb 2019'!$BX$26</f>
        <v>0</v>
      </c>
      <c r="AL35" s="159">
        <f>'Feb 2019'!AQ26/'Feb 2019'!$BX$26</f>
        <v>0</v>
      </c>
      <c r="AM35" s="159">
        <f>'Feb 2019'!AR26/'Feb 2019'!$BX$26</f>
        <v>0</v>
      </c>
      <c r="AN35" s="159">
        <f>'Feb 2019'!AS26/'Feb 2019'!$BX$26</f>
        <v>0</v>
      </c>
      <c r="AO35" s="159">
        <f>'Feb 2019'!AT26/'Feb 2019'!$BX$26</f>
        <v>0</v>
      </c>
      <c r="AP35" s="159">
        <f>'Feb 2019'!AV26/'Feb 2019'!$BX$26</f>
        <v>0</v>
      </c>
      <c r="AQ35" s="58">
        <f>'Feb 2019'!AW26/'Feb 2019'!$BX$26</f>
        <v>0</v>
      </c>
      <c r="AR35" s="159">
        <f>'Feb 2019'!AZ26/'Feb 2019'!$BX$26</f>
        <v>0</v>
      </c>
      <c r="AS35" s="60">
        <f>'Feb 2019'!BA26/'Feb 2019'!$BX$26</f>
        <v>0</v>
      </c>
      <c r="AT35" s="161">
        <f>'Feb 2019'!BB26/'Feb 2019'!$BX$26</f>
        <v>0</v>
      </c>
      <c r="AU35" s="450">
        <f>'Feb 2019'!BC26/'Feb 2019'!$BX$26</f>
        <v>0</v>
      </c>
      <c r="AV35" s="161" t="e">
        <f>'Feb 2019'!#REF!/'Feb 2019'!$BX$26</f>
        <v>#REF!</v>
      </c>
      <c r="AW35" s="159">
        <f>'Feb 2019'!BE26/'Feb 2019'!$BX$26</f>
        <v>0</v>
      </c>
      <c r="AX35" s="159" t="e">
        <f>'Feb 2019'!#REF!/'Feb 2019'!$BX$26</f>
        <v>#REF!</v>
      </c>
      <c r="AY35" s="159">
        <f>'Feb 2019'!BF26/'Feb 2019'!$BX$26</f>
        <v>0</v>
      </c>
      <c r="AZ35" s="159">
        <f>'Feb 2019'!BG26/'Feb 2019'!$BX$26</f>
        <v>0</v>
      </c>
      <c r="BA35" s="158">
        <f>'Feb 2019'!BH26/'Feb 2019'!$BX$26</f>
        <v>0</v>
      </c>
      <c r="BB35" s="159">
        <f>'Feb 2019'!BI26/'Feb 2019'!$BX$26</f>
        <v>0</v>
      </c>
      <c r="BC35" s="13">
        <f>'Feb 2019'!BL26/'Feb 2019'!$BX$26</f>
        <v>0</v>
      </c>
      <c r="BD35" s="13">
        <f>'Feb 2019'!BM26/'Feb 2019'!$BX$26</f>
        <v>0</v>
      </c>
      <c r="BE35" s="159">
        <f>'Feb 2019'!BN26/'Feb 2019'!$BX$26</f>
        <v>0</v>
      </c>
      <c r="BF35" s="159">
        <f>'Feb 2019'!BO26/'Feb 2019'!$BX$26</f>
        <v>0</v>
      </c>
      <c r="BG35" s="159">
        <f>'Feb 2019'!BP26/'Feb 2019'!$BX$26</f>
        <v>0</v>
      </c>
      <c r="BH35" s="159">
        <f>'Feb 2019'!BQ26/'Feb 2019'!$BX$26</f>
        <v>0</v>
      </c>
      <c r="BI35" s="159">
        <f>'Feb 2019'!BR26/'Feb 2019'!$BX$26</f>
        <v>0</v>
      </c>
      <c r="BJ35" s="11" t="e">
        <f t="shared" si="26"/>
        <v>#REF!</v>
      </c>
      <c r="BK35" s="11">
        <f>Summary!C28</f>
        <v>0</v>
      </c>
      <c r="BL35" s="106" t="e">
        <f>BK35-BJ35</f>
        <v>#REF!</v>
      </c>
      <c r="BM35" s="153" t="e">
        <f>BJ35='Feb 2019'!#REF!</f>
        <v>#REF!</v>
      </c>
    </row>
    <row r="36" spans="1:65" ht="16.2" x14ac:dyDescent="0.45">
      <c r="A36" s="79" t="s">
        <v>313</v>
      </c>
      <c r="B36" s="105" t="e">
        <f t="shared" si="22"/>
        <v>#REF!</v>
      </c>
      <c r="C36" s="423"/>
      <c r="D36" s="455">
        <f t="shared" ref="D36:D39" si="27">E36/1.13</f>
        <v>530973.45132743369</v>
      </c>
      <c r="E36" s="48">
        <f t="shared" si="24"/>
        <v>600000</v>
      </c>
      <c r="F36" s="138" t="e">
        <f t="shared" si="25"/>
        <v>#REF!</v>
      </c>
      <c r="G36" s="93" t="s">
        <v>54</v>
      </c>
      <c r="H36" s="158">
        <f>'Feb 2019'!G27/'Feb 2019'!$BX$27</f>
        <v>0</v>
      </c>
      <c r="I36" s="158">
        <f>'Feb 2019'!H27/'Feb 2019'!$BX$27</f>
        <v>0</v>
      </c>
      <c r="J36" s="158">
        <f>'Feb 2019'!I27/'Feb 2019'!$BX$27</f>
        <v>0</v>
      </c>
      <c r="K36" s="158">
        <f>'Feb 2019'!J27/'Feb 2019'!$BX$27</f>
        <v>0</v>
      </c>
      <c r="L36" s="158">
        <f>'Feb 2019'!K27/'Feb 2019'!$BX$27</f>
        <v>0</v>
      </c>
      <c r="M36" s="158">
        <f>'Feb 2019'!L27/'Feb 2019'!$BX$27</f>
        <v>86206.896551724145</v>
      </c>
      <c r="N36" s="158">
        <f>'Feb 2019'!M27/'Feb 2019'!$BX$27</f>
        <v>0</v>
      </c>
      <c r="O36" s="158">
        <f>'Feb 2019'!N27/'Feb 2019'!$BX$27</f>
        <v>0</v>
      </c>
      <c r="P36" s="158">
        <f>'Feb 2019'!O27/'Feb 2019'!$BX$27</f>
        <v>0</v>
      </c>
      <c r="Q36" s="158">
        <f>'Feb 2019'!P27/'Feb 2019'!$BX$27</f>
        <v>0</v>
      </c>
      <c r="R36" s="158">
        <f>'Feb 2019'!R27/'Feb 2019'!$BX$27</f>
        <v>86206.896551724145</v>
      </c>
      <c r="S36" s="158">
        <f>'Feb 2019'!S27/'Feb 2019'!$BX$27</f>
        <v>0</v>
      </c>
      <c r="T36" s="158">
        <f>'Feb 2019'!T27/'Feb 2019'!$BX$27</f>
        <v>64655.172413793109</v>
      </c>
      <c r="U36" s="338">
        <f>'Feb 2019'!U27/'Feb 2019'!$BX$27</f>
        <v>107758.62068965517</v>
      </c>
      <c r="V36" s="158">
        <f>'Feb 2019'!V27/'Feb 2019'!$BX$27</f>
        <v>0</v>
      </c>
      <c r="W36" s="159">
        <f>'Feb 2019'!W27/'Feb 2019'!$BX$27</f>
        <v>0</v>
      </c>
      <c r="X36" s="159">
        <f>'Feb 2019'!X27/'Feb 2019'!$BX$27</f>
        <v>0</v>
      </c>
      <c r="Y36" s="158">
        <f>'Feb 2019'!Y27/'Feb 2019'!$BX$27</f>
        <v>86206.896551724145</v>
      </c>
      <c r="Z36" s="158">
        <f>'Feb 2019'!AB27/'Feb 2019'!$BX$27</f>
        <v>86206.896551724145</v>
      </c>
      <c r="AA36" s="158">
        <f>'Feb 2019'!AC27/'Feb 2019'!$BX$27</f>
        <v>0</v>
      </c>
      <c r="AB36" s="161">
        <f>'Feb 2019'!AF27/'Feb 2019'!$BX$27</f>
        <v>86206.896551724145</v>
      </c>
      <c r="AC36" s="161">
        <f>'Feb 2019'!AG27/'Feb 2019'!$BX$27</f>
        <v>0</v>
      </c>
      <c r="AD36" s="23">
        <f>'Feb 2019'!AH27/'Feb 2019'!$BX$27</f>
        <v>0</v>
      </c>
      <c r="AE36" s="23">
        <f>'Feb 2019'!AI27/'Feb 2019'!$BX$27</f>
        <v>0</v>
      </c>
      <c r="AF36" s="22">
        <f>'Feb 2019'!AJ27/'Feb 2019'!$BX$27</f>
        <v>0</v>
      </c>
      <c r="AG36" s="158">
        <f>'Feb 2019'!AK27/'Feb 2019'!$BX$27</f>
        <v>0</v>
      </c>
      <c r="AH36" s="158">
        <f>'Feb 2019'!AM27/'Feb 2019'!$BX$27</f>
        <v>0</v>
      </c>
      <c r="AI36" s="288">
        <f>'Feb 2019'!AN27/'Feb 2019'!$BX$27</f>
        <v>0</v>
      </c>
      <c r="AJ36" s="158">
        <f>'Feb 2019'!AO27/'Feb 2019'!$BX$27</f>
        <v>0</v>
      </c>
      <c r="AK36" s="467">
        <f>'Feb 2019'!AP27/'Feb 2019'!$BX$27</f>
        <v>0</v>
      </c>
      <c r="AL36" s="159">
        <f>'Feb 2019'!AQ27/'Feb 2019'!$BX$27</f>
        <v>0</v>
      </c>
      <c r="AM36" s="159">
        <f>'Feb 2019'!AR27/'Feb 2019'!$BX$27</f>
        <v>0</v>
      </c>
      <c r="AN36" s="159">
        <f>'Feb 2019'!AS27/'Feb 2019'!$BX$27</f>
        <v>0</v>
      </c>
      <c r="AO36" s="159">
        <f>'Feb 2019'!AT27/'Feb 2019'!$BX$27</f>
        <v>0</v>
      </c>
      <c r="AP36" s="159">
        <f>'Feb 2019'!AV27/'Feb 2019'!$BX$27</f>
        <v>0</v>
      </c>
      <c r="AQ36" s="64">
        <f>'Feb 2019'!AW27/'Feb 2019'!$BX$27</f>
        <v>0</v>
      </c>
      <c r="AR36" s="194">
        <f>'Feb 2019'!AZ27/'Feb 2019'!$BX$27</f>
        <v>0</v>
      </c>
      <c r="AS36" s="71">
        <f>'Feb 2019'!BA27/'Feb 2019'!$BX$27</f>
        <v>0</v>
      </c>
      <c r="AT36" s="465">
        <f>'Feb 2019'!BB27/'Feb 2019'!$BX$27</f>
        <v>0</v>
      </c>
      <c r="AU36" s="453">
        <f>'Feb 2019'!BC27/'Feb 2019'!$BX$27</f>
        <v>172413.79310344829</v>
      </c>
      <c r="AV36" s="465" t="e">
        <f>'Feb 2019'!#REF!/'Feb 2019'!$BX$27</f>
        <v>#REF!</v>
      </c>
      <c r="AW36" s="159">
        <f>'Feb 2019'!BE27/'Feb 2019'!$BX$27</f>
        <v>0</v>
      </c>
      <c r="AX36" s="194" t="e">
        <f>'Feb 2019'!#REF!/'Feb 2019'!$BX$27</f>
        <v>#REF!</v>
      </c>
      <c r="AY36" s="159">
        <f>'Feb 2019'!BF27/'Feb 2019'!$BX$27</f>
        <v>172413.79310344829</v>
      </c>
      <c r="AZ36" s="159">
        <f>'Feb 2019'!BG27/'Feb 2019'!$BX$27</f>
        <v>0</v>
      </c>
      <c r="BA36" s="158">
        <f>'Feb 2019'!BH27/'Feb 2019'!$BX$27</f>
        <v>172413.79310344829</v>
      </c>
      <c r="BB36" s="159">
        <f>'Feb 2019'!BI27/'Feb 2019'!$BX$27</f>
        <v>0</v>
      </c>
      <c r="BC36" s="159">
        <f>'Feb 2019'!BL27/'Feb 2019'!$BX$27</f>
        <v>0</v>
      </c>
      <c r="BD36" s="159">
        <f>'Feb 2019'!BM27/'Feb 2019'!$BX$27</f>
        <v>0</v>
      </c>
      <c r="BE36" s="159">
        <f>'Feb 2019'!BN27/'Feb 2019'!$BX$27</f>
        <v>0</v>
      </c>
      <c r="BF36" s="159">
        <f>'Feb 2019'!BO27/'Feb 2019'!$BX$27</f>
        <v>0</v>
      </c>
      <c r="BG36" s="159">
        <f>'Feb 2019'!BP27/'Feb 2019'!$BX$27</f>
        <v>0</v>
      </c>
      <c r="BH36" s="159">
        <f>'Feb 2019'!BQ27/'Feb 2019'!$BX$27</f>
        <v>0</v>
      </c>
      <c r="BI36" s="159">
        <f>'Feb 2019'!BR27/'Feb 2019'!$BX$27</f>
        <v>0</v>
      </c>
      <c r="BJ36" s="11" t="e">
        <f t="shared" si="26"/>
        <v>#REF!</v>
      </c>
      <c r="BK36" s="11">
        <f>Summary!C29</f>
        <v>600000</v>
      </c>
      <c r="BL36" s="109" t="e">
        <f>BK36-BJ36</f>
        <v>#REF!</v>
      </c>
      <c r="BM36" s="153" t="e">
        <f>BJ36='Feb 2019'!#REF!</f>
        <v>#REF!</v>
      </c>
    </row>
    <row r="37" spans="1:65" ht="16.2" x14ac:dyDescent="0.45">
      <c r="A37" s="79" t="s">
        <v>55</v>
      </c>
      <c r="B37" s="105" t="e">
        <f t="shared" si="22"/>
        <v>#REF!</v>
      </c>
      <c r="C37" s="423"/>
      <c r="D37" s="455">
        <f t="shared" si="27"/>
        <v>0</v>
      </c>
      <c r="E37" s="48">
        <f t="shared" si="24"/>
        <v>0</v>
      </c>
      <c r="F37" s="138" t="e">
        <f t="shared" si="25"/>
        <v>#REF!</v>
      </c>
      <c r="G37" s="93" t="s">
        <v>55</v>
      </c>
      <c r="H37" s="158">
        <f>'Feb 2019'!G28/'Feb 2019'!$BX$28</f>
        <v>0</v>
      </c>
      <c r="I37" s="158">
        <f>'Feb 2019'!H28/'Feb 2019'!$BX$28</f>
        <v>0</v>
      </c>
      <c r="J37" s="158">
        <f>'Feb 2019'!I28/'Feb 2019'!$BX$28</f>
        <v>0</v>
      </c>
      <c r="K37" s="158">
        <f>'Feb 2019'!J28/'Feb 2019'!$BX$28</f>
        <v>0</v>
      </c>
      <c r="L37" s="158">
        <f>'Feb 2019'!K28/'Feb 2019'!$BX$28</f>
        <v>0</v>
      </c>
      <c r="M37" s="158">
        <f>'Feb 2019'!L28/'Feb 2019'!$BX$28</f>
        <v>0</v>
      </c>
      <c r="N37" s="158">
        <f>'Feb 2019'!M28/'Feb 2019'!$BX$28</f>
        <v>0</v>
      </c>
      <c r="O37" s="158">
        <f>'Feb 2019'!N28/'Feb 2019'!$BX$28</f>
        <v>0</v>
      </c>
      <c r="P37" s="158">
        <f>'Feb 2019'!O28/'Feb 2019'!$BX$28</f>
        <v>0</v>
      </c>
      <c r="Q37" s="158">
        <f>'Feb 2019'!P28/'Feb 2019'!$BX$28</f>
        <v>0</v>
      </c>
      <c r="R37" s="158">
        <f>'Feb 2019'!R28/'Feb 2019'!$BX$28</f>
        <v>0</v>
      </c>
      <c r="S37" s="158">
        <f>'Feb 2019'!S28/'Feb 2019'!$BX$28</f>
        <v>0</v>
      </c>
      <c r="T37" s="158">
        <f>'Feb 2019'!T28/'Feb 2019'!$BX$28</f>
        <v>0</v>
      </c>
      <c r="U37" s="158">
        <f>'Feb 2019'!U28/'Feb 2019'!$BX$28</f>
        <v>0</v>
      </c>
      <c r="V37" s="158">
        <f>'Feb 2019'!V28/'Feb 2019'!$BX$28</f>
        <v>0</v>
      </c>
      <c r="W37" s="159">
        <f>'Feb 2019'!W28/'Feb 2019'!$BX$28</f>
        <v>0</v>
      </c>
      <c r="X37" s="159">
        <f>'Feb 2019'!X28/'Feb 2019'!$BX$28</f>
        <v>0</v>
      </c>
      <c r="Y37" s="244">
        <f>'Feb 2019'!Y28/'Feb 2019'!$BX$28</f>
        <v>0</v>
      </c>
      <c r="Z37" s="159">
        <f>'Feb 2019'!AB28/'Feb 2019'!$BX$28</f>
        <v>0</v>
      </c>
      <c r="AA37" s="159">
        <f>'Feb 2019'!AC28/'Feb 2019'!$BX$28</f>
        <v>0</v>
      </c>
      <c r="AB37" s="161">
        <f>'Feb 2019'!AF28/'Feb 2019'!$BX$28</f>
        <v>0</v>
      </c>
      <c r="AC37" s="158">
        <f>'Feb 2019'!AG28/'Feb 2019'!$BX$28</f>
        <v>0</v>
      </c>
      <c r="AD37" s="161">
        <f>'Feb 2019'!AH28/'Feb 2019'!$BX$28</f>
        <v>0</v>
      </c>
      <c r="AE37" s="161">
        <f>'Feb 2019'!AI28/'Feb 2019'!$BX$28</f>
        <v>0</v>
      </c>
      <c r="AF37" s="22">
        <f>'Feb 2019'!AJ28/'Feb 2019'!$BX$28</f>
        <v>0</v>
      </c>
      <c r="AG37" s="158">
        <f>'Feb 2019'!AK28/'Feb 2019'!$BX$28</f>
        <v>0</v>
      </c>
      <c r="AH37" s="158">
        <f>'Feb 2019'!AM28/'Feb 2019'!$BX$28</f>
        <v>0</v>
      </c>
      <c r="AI37" s="288">
        <f>'Feb 2019'!AN28/'Feb 2019'!$BX$28</f>
        <v>0</v>
      </c>
      <c r="AJ37" s="158">
        <f>'Feb 2019'!AO28/'Feb 2019'!$BX$28</f>
        <v>0</v>
      </c>
      <c r="AK37" s="158">
        <f>'Feb 2019'!AP28/'Feb 2019'!$BX$28</f>
        <v>0</v>
      </c>
      <c r="AL37" s="159">
        <f>'Feb 2019'!AQ28/'Feb 2019'!$BX$28</f>
        <v>0</v>
      </c>
      <c r="AM37" s="159">
        <f>'Feb 2019'!AR28/'Feb 2019'!$BX$28</f>
        <v>0</v>
      </c>
      <c r="AN37" s="159">
        <f>'Feb 2019'!AS28/'Feb 2019'!$BX$28</f>
        <v>0</v>
      </c>
      <c r="AO37" s="159">
        <f>'Feb 2019'!AT28/'Feb 2019'!$BX$28</f>
        <v>0</v>
      </c>
      <c r="AP37" s="159">
        <f>'Feb 2019'!AV28/'Feb 2019'!$BX$28</f>
        <v>0</v>
      </c>
      <c r="AQ37" s="58">
        <f>'Feb 2019'!AW28/'Feb 2019'!$BX$28</f>
        <v>0</v>
      </c>
      <c r="AR37" s="194">
        <f>'Feb 2019'!AZ28/'Feb 2019'!$BX$28</f>
        <v>0</v>
      </c>
      <c r="AS37" s="71">
        <f>'Feb 2019'!BA28/'Feb 2019'!$BX$28</f>
        <v>0</v>
      </c>
      <c r="AT37" s="465">
        <f>'Feb 2019'!BB28/'Feb 2019'!$BX$28</f>
        <v>0</v>
      </c>
      <c r="AU37" s="453">
        <f>'Feb 2019'!BC28/'Feb 2019'!$BX$28</f>
        <v>0</v>
      </c>
      <c r="AV37" s="465" t="e">
        <f>'Feb 2019'!#REF!/'Feb 2019'!$BX$28</f>
        <v>#REF!</v>
      </c>
      <c r="AW37" s="159">
        <f>'Feb 2019'!BE28/'Feb 2019'!$BX$28</f>
        <v>0</v>
      </c>
      <c r="AX37" s="64" t="e">
        <f>'Feb 2019'!#REF!/'Feb 2019'!$BX$28</f>
        <v>#REF!</v>
      </c>
      <c r="AY37" s="159">
        <f>'Feb 2019'!BF28/'Feb 2019'!$BX$28</f>
        <v>0</v>
      </c>
      <c r="AZ37" s="159">
        <f>'Feb 2019'!BG28/'Feb 2019'!$BX$28</f>
        <v>0</v>
      </c>
      <c r="BA37" s="158">
        <f>'Feb 2019'!BH28/'Feb 2019'!$BX$28</f>
        <v>0</v>
      </c>
      <c r="BB37" s="159">
        <f>'Feb 2019'!BI28/'Feb 2019'!$BX$28</f>
        <v>0</v>
      </c>
      <c r="BC37" s="159">
        <f>'Feb 2019'!BL28/'Feb 2019'!$BX$28</f>
        <v>0</v>
      </c>
      <c r="BD37" s="159">
        <f>'Feb 2019'!BM28/'Feb 2019'!$BX$28</f>
        <v>0</v>
      </c>
      <c r="BE37" s="159">
        <f>'Feb 2019'!BN28/'Feb 2019'!$BX$28</f>
        <v>0</v>
      </c>
      <c r="BF37" s="159">
        <f>'Feb 2019'!BO28/'Feb 2019'!$BX$28</f>
        <v>0</v>
      </c>
      <c r="BG37" s="159">
        <f>'Feb 2019'!BP28/'Feb 2019'!$BX$28</f>
        <v>0</v>
      </c>
      <c r="BH37" s="159">
        <f>'Feb 2019'!BQ28/'Feb 2019'!$BX$28</f>
        <v>0</v>
      </c>
      <c r="BI37" s="159">
        <f>'Feb 2019'!BR28/'Feb 2019'!$BX$28</f>
        <v>0</v>
      </c>
      <c r="BJ37" s="11" t="e">
        <f t="shared" si="26"/>
        <v>#REF!</v>
      </c>
      <c r="BK37" s="11">
        <f>Summary!C30</f>
        <v>0</v>
      </c>
      <c r="BL37" s="109" t="e">
        <f>BK37-BJ37</f>
        <v>#REF!</v>
      </c>
      <c r="BM37" s="153" t="e">
        <f>BJ37='Feb 2019'!#REF!</f>
        <v>#REF!</v>
      </c>
    </row>
    <row r="38" spans="1:65" ht="15" x14ac:dyDescent="0.3">
      <c r="A38" s="79" t="s">
        <v>56</v>
      </c>
      <c r="B38" s="334" t="e">
        <f t="shared" si="22"/>
        <v>#REF!</v>
      </c>
      <c r="C38" s="423"/>
      <c r="D38" s="455">
        <f t="shared" si="27"/>
        <v>0</v>
      </c>
      <c r="E38" s="48">
        <f t="shared" si="24"/>
        <v>0</v>
      </c>
      <c r="F38" s="138" t="e">
        <f t="shared" si="25"/>
        <v>#REF!</v>
      </c>
      <c r="G38" s="92" t="s">
        <v>56</v>
      </c>
      <c r="H38" s="158">
        <f>'Feb 2019'!G29/'Feb 2019'!$BX$29</f>
        <v>0</v>
      </c>
      <c r="I38" s="158">
        <f>'Feb 2019'!H29/'Feb 2019'!$BX$29</f>
        <v>0</v>
      </c>
      <c r="J38" s="158">
        <f>'Feb 2019'!I29/'Feb 2019'!$BX$29</f>
        <v>0</v>
      </c>
      <c r="K38" s="158">
        <f>'Feb 2019'!J29/'Feb 2019'!$BX$29</f>
        <v>0</v>
      </c>
      <c r="L38" s="158">
        <f>'Feb 2019'!K29/'Feb 2019'!$BX$29</f>
        <v>0</v>
      </c>
      <c r="M38" s="158">
        <f>'Feb 2019'!L29/'Feb 2019'!$BX$29</f>
        <v>0</v>
      </c>
      <c r="N38" s="158">
        <f>'Feb 2019'!M29/'Feb 2019'!$BX$29</f>
        <v>0</v>
      </c>
      <c r="O38" s="158">
        <f>'Feb 2019'!N29/'Feb 2019'!$BX$29</f>
        <v>0</v>
      </c>
      <c r="P38" s="158">
        <f>'Feb 2019'!O29/'Feb 2019'!$BX$29</f>
        <v>0</v>
      </c>
      <c r="Q38" s="158">
        <f>'Feb 2019'!P29/'Feb 2019'!$BX$29</f>
        <v>0</v>
      </c>
      <c r="R38" s="158">
        <f>'Feb 2019'!R29/'Feb 2019'!$BX$29</f>
        <v>0</v>
      </c>
      <c r="S38" s="158">
        <f>'Feb 2019'!S29/'Feb 2019'!$BX$29</f>
        <v>0</v>
      </c>
      <c r="T38" s="158">
        <f>'Feb 2019'!T29/'Feb 2019'!$BX$29</f>
        <v>0</v>
      </c>
      <c r="U38" s="158">
        <f>'Feb 2019'!U29/'Feb 2019'!$BX$29</f>
        <v>0</v>
      </c>
      <c r="V38" s="158">
        <f>'Feb 2019'!V29/'Feb 2019'!$BX$29</f>
        <v>0</v>
      </c>
      <c r="W38" s="159">
        <f>'Feb 2019'!W29/'Feb 2019'!$BX$29</f>
        <v>0</v>
      </c>
      <c r="X38" s="159">
        <f>'Feb 2019'!X29/'Feb 2019'!$BX$29</f>
        <v>0</v>
      </c>
      <c r="Y38" s="330">
        <f>'Feb 2019'!Y29/'Feb 2019'!$BX$29</f>
        <v>0</v>
      </c>
      <c r="Z38" s="158">
        <f>'Feb 2019'!AB29/'Feb 2019'!$BX$29</f>
        <v>0</v>
      </c>
      <c r="AA38" s="158">
        <f>'Feb 2019'!AC29/'Feb 2019'!$BX$29</f>
        <v>0</v>
      </c>
      <c r="AB38" s="161">
        <f>'Feb 2019'!AF29/'Feb 2019'!$BX$29</f>
        <v>0</v>
      </c>
      <c r="AC38" s="161">
        <f>'Feb 2019'!AG29/'Feb 2019'!$BX$29</f>
        <v>0</v>
      </c>
      <c r="AD38" s="161">
        <f>'Feb 2019'!AH29/'Feb 2019'!$BX$29</f>
        <v>0</v>
      </c>
      <c r="AE38" s="161">
        <f>'Feb 2019'!AI29/'Feb 2019'!$BX$29</f>
        <v>0</v>
      </c>
      <c r="AF38" s="22">
        <f>'Feb 2019'!AJ29/'Feb 2019'!$BX$29</f>
        <v>0</v>
      </c>
      <c r="AG38" s="158">
        <f>'Feb 2019'!AK29/'Feb 2019'!$BX$29</f>
        <v>0</v>
      </c>
      <c r="AH38" s="158">
        <f>'Feb 2019'!AM29/'Feb 2019'!$BX$29</f>
        <v>0</v>
      </c>
      <c r="AI38" s="288">
        <f>'Feb 2019'!AN29/'Feb 2019'!$BX$29</f>
        <v>0</v>
      </c>
      <c r="AJ38" s="158">
        <f>'Feb 2019'!AO29/'Feb 2019'!$BX$29</f>
        <v>0</v>
      </c>
      <c r="AK38" s="158">
        <f>'Feb 2019'!AP29/'Feb 2019'!$BX$29</f>
        <v>0</v>
      </c>
      <c r="AL38" s="159">
        <f>'Feb 2019'!AQ29/'Feb 2019'!$BX$29</f>
        <v>0</v>
      </c>
      <c r="AM38" s="159">
        <f>'Feb 2019'!AR29/'Feb 2019'!$BX$29</f>
        <v>0</v>
      </c>
      <c r="AN38" s="159">
        <f>'Feb 2019'!AS29/'Feb 2019'!$BX$29</f>
        <v>0</v>
      </c>
      <c r="AO38" s="159">
        <f>'Feb 2019'!AT29/'Feb 2019'!$BX$29</f>
        <v>0</v>
      </c>
      <c r="AP38" s="159">
        <f>'Feb 2019'!AV29/'Feb 2019'!$BX$29</f>
        <v>0</v>
      </c>
      <c r="AQ38" s="58">
        <f>'Feb 2019'!AW29/'Feb 2019'!$BX$29</f>
        <v>0</v>
      </c>
      <c r="AR38" s="159">
        <f>'Feb 2019'!AZ29/'Feb 2019'!$BX$29</f>
        <v>0</v>
      </c>
      <c r="AS38" s="60">
        <f>'Feb 2019'!BA29/'Feb 2019'!$BX$29</f>
        <v>0</v>
      </c>
      <c r="AT38" s="161">
        <f>'Feb 2019'!BB29/'Feb 2019'!$BX$29</f>
        <v>0</v>
      </c>
      <c r="AU38" s="450">
        <f>'Feb 2019'!BC29/'Feb 2019'!$BX$29</f>
        <v>0</v>
      </c>
      <c r="AV38" s="161" t="e">
        <f>'Feb 2019'!#REF!/'Feb 2019'!$BX$29</f>
        <v>#REF!</v>
      </c>
      <c r="AW38" s="159">
        <f>'Feb 2019'!BE29/'Feb 2019'!$BX$29</f>
        <v>0</v>
      </c>
      <c r="AX38" s="159" t="e">
        <f>'Feb 2019'!#REF!/'Feb 2019'!$BX$29</f>
        <v>#REF!</v>
      </c>
      <c r="AY38" s="159">
        <f>'Feb 2019'!BF29/'Feb 2019'!$BX$29</f>
        <v>0</v>
      </c>
      <c r="AZ38" s="159">
        <f>'Feb 2019'!BG29/'Feb 2019'!$BX$29</f>
        <v>0</v>
      </c>
      <c r="BA38" s="158">
        <f>'Feb 2019'!BH29/'Feb 2019'!$BX$29</f>
        <v>0</v>
      </c>
      <c r="BB38" s="159">
        <f>'Feb 2019'!BI29/'Feb 2019'!$BX$29</f>
        <v>0</v>
      </c>
      <c r="BC38" s="159">
        <f>'Feb 2019'!BL29/'Feb 2019'!$BX$29</f>
        <v>0</v>
      </c>
      <c r="BD38" s="159">
        <f>'Feb 2019'!BM29/'Feb 2019'!$BX$29</f>
        <v>0</v>
      </c>
      <c r="BE38" s="159">
        <f>'Feb 2019'!BN29/'Feb 2019'!$BX$29</f>
        <v>0</v>
      </c>
      <c r="BF38" s="159">
        <f>'Feb 2019'!BO29/'Feb 2019'!$BX$29</f>
        <v>0</v>
      </c>
      <c r="BG38" s="159">
        <f>'Feb 2019'!BP29/'Feb 2019'!$BX$29</f>
        <v>0</v>
      </c>
      <c r="BH38" s="159">
        <f>'Feb 2019'!BQ29/'Feb 2019'!$BX$29</f>
        <v>0</v>
      </c>
      <c r="BI38" s="159">
        <f>'Feb 2019'!BR29/'Feb 2019'!$BX$29</f>
        <v>0</v>
      </c>
      <c r="BJ38" s="11" t="e">
        <f t="shared" si="26"/>
        <v>#REF!</v>
      </c>
      <c r="BK38" s="11">
        <f>Summary!C31</f>
        <v>0</v>
      </c>
      <c r="BL38" s="106"/>
      <c r="BM38" s="153" t="e">
        <f>BJ38='Feb 2019'!#REF!</f>
        <v>#REF!</v>
      </c>
    </row>
    <row r="39" spans="1:65" ht="16.2" x14ac:dyDescent="0.45">
      <c r="A39" s="79" t="s">
        <v>57</v>
      </c>
      <c r="B39" s="105" t="e">
        <f t="shared" si="22"/>
        <v>#REF!</v>
      </c>
      <c r="C39" s="423"/>
      <c r="D39" s="455">
        <f t="shared" si="27"/>
        <v>0</v>
      </c>
      <c r="E39" s="48">
        <f t="shared" si="24"/>
        <v>0</v>
      </c>
      <c r="F39" s="138" t="e">
        <f t="shared" si="25"/>
        <v>#REF!</v>
      </c>
      <c r="G39" s="92" t="s">
        <v>57</v>
      </c>
      <c r="H39" s="158">
        <f>'Feb 2019'!G30/'Feb 2019'!$BX$30</f>
        <v>0</v>
      </c>
      <c r="I39" s="158">
        <f>'Feb 2019'!H30/'Feb 2019'!$BX$30</f>
        <v>0</v>
      </c>
      <c r="J39" s="158">
        <f>'Feb 2019'!I30/'Feb 2019'!$BX$30</f>
        <v>0</v>
      </c>
      <c r="K39" s="158">
        <f>'Feb 2019'!J30/'Feb 2019'!$BX$30</f>
        <v>0</v>
      </c>
      <c r="L39" s="158">
        <f>'Feb 2019'!K30/'Feb 2019'!$BX$30</f>
        <v>0</v>
      </c>
      <c r="M39" s="158">
        <f>'Feb 2019'!L30/'Feb 2019'!$BX$30</f>
        <v>0</v>
      </c>
      <c r="N39" s="158">
        <f>'Feb 2019'!M30/'Feb 2019'!$BX$30</f>
        <v>0</v>
      </c>
      <c r="O39" s="158">
        <f>'Feb 2019'!N30/'Feb 2019'!$BX$30</f>
        <v>0</v>
      </c>
      <c r="P39" s="158">
        <f>'Feb 2019'!O30/'Feb 2019'!$BX$30</f>
        <v>0</v>
      </c>
      <c r="Q39" s="158">
        <f>'Feb 2019'!P30/'Feb 2019'!$BX$30</f>
        <v>0</v>
      </c>
      <c r="R39" s="158">
        <f>'Feb 2019'!R30/'Feb 2019'!$BX$30</f>
        <v>0</v>
      </c>
      <c r="S39" s="158">
        <f>'Feb 2019'!S30/'Feb 2019'!$BX$30</f>
        <v>0</v>
      </c>
      <c r="T39" s="158">
        <f>'Feb 2019'!T30/'Feb 2019'!$BX$30</f>
        <v>0</v>
      </c>
      <c r="U39" s="158">
        <f>'Feb 2019'!U30/'Feb 2019'!$BX$30</f>
        <v>0</v>
      </c>
      <c r="V39" s="158">
        <f>'Feb 2019'!V30/'Feb 2019'!$BX$30</f>
        <v>0</v>
      </c>
      <c r="W39" s="159">
        <f>'Feb 2019'!W30/'Feb 2019'!$BX$30</f>
        <v>0</v>
      </c>
      <c r="X39" s="159">
        <f>'Feb 2019'!X30/'Feb 2019'!$BX$30</f>
        <v>0</v>
      </c>
      <c r="Y39" s="158">
        <f>'Feb 2019'!Y30/'Feb 2019'!$BX$30</f>
        <v>0</v>
      </c>
      <c r="Z39" s="158">
        <f>'Feb 2019'!AB30/'Feb 2019'!$BX$30</f>
        <v>0</v>
      </c>
      <c r="AA39" s="158">
        <f>'Feb 2019'!AC30/'Feb 2019'!$BX$30</f>
        <v>0</v>
      </c>
      <c r="AB39" s="173">
        <f>'Feb 2019'!AF30/'Feb 2019'!$BX$30</f>
        <v>0</v>
      </c>
      <c r="AC39" s="173">
        <f>'Feb 2019'!AG30/'Feb 2019'!$BX$30</f>
        <v>0</v>
      </c>
      <c r="AD39" s="173">
        <f>'Feb 2019'!AH30/'Feb 2019'!$BX$30</f>
        <v>0</v>
      </c>
      <c r="AE39" s="173">
        <f>'Feb 2019'!AI30/'Feb 2019'!$BX$30</f>
        <v>0</v>
      </c>
      <c r="AF39" s="158">
        <f>'Feb 2019'!AJ30/'Feb 2019'!$BX$30</f>
        <v>0</v>
      </c>
      <c r="AG39" s="158">
        <f>'Feb 2019'!AK30/'Feb 2019'!$BX$30</f>
        <v>0</v>
      </c>
      <c r="AH39" s="158">
        <f>'Feb 2019'!AM30/'Feb 2019'!$BX$30</f>
        <v>0</v>
      </c>
      <c r="AI39" s="288">
        <f>'Feb 2019'!AN30/'Feb 2019'!$BX$30</f>
        <v>0</v>
      </c>
      <c r="AJ39" s="158">
        <f>'Feb 2019'!AO30/'Feb 2019'!$BX$30</f>
        <v>0</v>
      </c>
      <c r="AK39" s="158">
        <f>'Feb 2019'!AP30/'Feb 2019'!$BX$30</f>
        <v>0</v>
      </c>
      <c r="AL39" s="159">
        <f>'Feb 2019'!AQ30/'Feb 2019'!$BX$30</f>
        <v>0</v>
      </c>
      <c r="AM39" s="159">
        <f>'Feb 2019'!AR30/'Feb 2019'!$BX$30</f>
        <v>0</v>
      </c>
      <c r="AN39" s="159">
        <f>'Feb 2019'!AS30/'Feb 2019'!$BX$30</f>
        <v>0</v>
      </c>
      <c r="AO39" s="159">
        <f>'Feb 2019'!AT30/'Feb 2019'!$BX$30</f>
        <v>0</v>
      </c>
      <c r="AP39" s="159">
        <f>'Feb 2019'!AV30/'Feb 2019'!$BX$30</f>
        <v>0</v>
      </c>
      <c r="AQ39" s="64">
        <f>'Feb 2019'!AW30/'Feb 2019'!$BX$30</f>
        <v>0</v>
      </c>
      <c r="AR39" s="159">
        <f>'Feb 2019'!AZ30/'Feb 2019'!$BX$30</f>
        <v>0</v>
      </c>
      <c r="AS39" s="60">
        <f>'Feb 2019'!BA30/'Feb 2019'!$BX$30</f>
        <v>0</v>
      </c>
      <c r="AT39" s="161">
        <f>'Feb 2019'!BB30/'Feb 2019'!$BX$30</f>
        <v>0</v>
      </c>
      <c r="AU39" s="450">
        <f>'Feb 2019'!BC30/'Feb 2019'!$BX$30</f>
        <v>0</v>
      </c>
      <c r="AV39" s="161" t="e">
        <f>'Feb 2019'!#REF!/'Feb 2019'!$BX$30</f>
        <v>#REF!</v>
      </c>
      <c r="AW39" s="159">
        <f>'Feb 2019'!BE30/'Feb 2019'!$BX$30</f>
        <v>0</v>
      </c>
      <c r="AX39" s="159" t="e">
        <f>'Feb 2019'!#REF!/'Feb 2019'!$BX$30</f>
        <v>#REF!</v>
      </c>
      <c r="AY39" s="159">
        <f>'Feb 2019'!BF30/'Feb 2019'!$BX$30</f>
        <v>0</v>
      </c>
      <c r="AZ39" s="159">
        <f>'Feb 2019'!BG30/'Feb 2019'!$BX$30</f>
        <v>0</v>
      </c>
      <c r="BA39" s="158">
        <f>'Feb 2019'!BH30/'Feb 2019'!$BX$30</f>
        <v>0</v>
      </c>
      <c r="BB39" s="159">
        <f>'Feb 2019'!BI30/'Feb 2019'!$BX$30</f>
        <v>0</v>
      </c>
      <c r="BC39" s="13">
        <f>'Feb 2019'!BL30/'Feb 2019'!$BX$30</f>
        <v>0</v>
      </c>
      <c r="BD39" s="13">
        <f>'Feb 2019'!BM30/'Feb 2019'!$BX$30</f>
        <v>0</v>
      </c>
      <c r="BE39" s="159">
        <f>'Feb 2019'!BN30/'Feb 2019'!$BX$30</f>
        <v>0</v>
      </c>
      <c r="BF39" s="159">
        <f>'Feb 2019'!BO30/'Feb 2019'!$BX$30</f>
        <v>0</v>
      </c>
      <c r="BG39" s="159">
        <f>'Feb 2019'!BP30/'Feb 2019'!$BX$30</f>
        <v>0</v>
      </c>
      <c r="BH39" s="159">
        <f>'Feb 2019'!BQ30/'Feb 2019'!$BX$30</f>
        <v>0</v>
      </c>
      <c r="BI39" s="159">
        <f>'Feb 2019'!BR30/'Feb 2019'!$BX$30</f>
        <v>0</v>
      </c>
      <c r="BJ39" s="11" t="e">
        <f t="shared" si="26"/>
        <v>#REF!</v>
      </c>
      <c r="BK39" s="11">
        <f>Summary!C32</f>
        <v>0</v>
      </c>
      <c r="BL39" s="111"/>
      <c r="BM39" s="153" t="e">
        <f>BJ39='Feb 2019'!#REF!</f>
        <v>#REF!</v>
      </c>
    </row>
    <row r="40" spans="1:65" ht="15" x14ac:dyDescent="0.3">
      <c r="A40" s="79" t="s">
        <v>58</v>
      </c>
      <c r="B40" s="425">
        <f t="shared" si="22"/>
        <v>0</v>
      </c>
      <c r="C40" s="428"/>
      <c r="D40" s="455"/>
      <c r="E40" s="48">
        <f t="shared" si="24"/>
        <v>0</v>
      </c>
      <c r="F40" s="138">
        <f t="shared" si="25"/>
        <v>0</v>
      </c>
      <c r="G40" s="92" t="s">
        <v>58</v>
      </c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245"/>
      <c r="U40" s="153"/>
      <c r="V40" s="159"/>
      <c r="W40" s="159"/>
      <c r="X40" s="159"/>
      <c r="Y40" s="158"/>
      <c r="Z40" s="159"/>
      <c r="AA40" s="159"/>
      <c r="AB40" s="159"/>
      <c r="AC40" s="159"/>
      <c r="AD40" s="159"/>
      <c r="AE40" s="159"/>
      <c r="AF40" s="158"/>
      <c r="AG40" s="158"/>
      <c r="AH40" s="158"/>
      <c r="AI40" s="158"/>
      <c r="AJ40" s="158"/>
      <c r="AK40" s="158"/>
      <c r="AL40" s="159"/>
      <c r="AM40" s="158"/>
      <c r="AN40" s="159"/>
      <c r="AO40" s="159"/>
      <c r="AP40" s="159"/>
      <c r="AQ40" s="60"/>
      <c r="AR40" s="159"/>
      <c r="AS40" s="159"/>
      <c r="AT40" s="161"/>
      <c r="AU40" s="450"/>
      <c r="AV40" s="161"/>
      <c r="AW40" s="159"/>
      <c r="AX40" s="164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  <c r="BJ40" s="11">
        <f t="shared" si="26"/>
        <v>0</v>
      </c>
      <c r="BK40" s="11">
        <f>Summary!C33</f>
        <v>0</v>
      </c>
      <c r="BL40" s="109"/>
      <c r="BM40" s="153" t="e">
        <f>BJ40='Feb 2019'!#REF!</f>
        <v>#REF!</v>
      </c>
    </row>
    <row r="41" spans="1:65" ht="15" x14ac:dyDescent="0.3">
      <c r="A41" s="79" t="s">
        <v>59</v>
      </c>
      <c r="B41" s="425" t="e">
        <f t="shared" si="22"/>
        <v>#REF!</v>
      </c>
      <c r="C41" s="428"/>
      <c r="D41" s="455"/>
      <c r="E41" s="48">
        <f t="shared" si="24"/>
        <v>0</v>
      </c>
      <c r="F41" s="138" t="e">
        <f t="shared" si="25"/>
        <v>#REF!</v>
      </c>
      <c r="G41" s="92" t="s">
        <v>59</v>
      </c>
      <c r="H41" s="158">
        <f>'Feb 2019'!G32/'Feb 2019'!$BX$32</f>
        <v>0</v>
      </c>
      <c r="I41" s="158">
        <f>'Feb 2019'!H32/'Feb 2019'!$BX$32</f>
        <v>0</v>
      </c>
      <c r="J41" s="158">
        <f>'Feb 2019'!I32/'Feb 2019'!$BX$32</f>
        <v>0</v>
      </c>
      <c r="K41" s="158">
        <f>'Feb 2019'!J32/'Feb 2019'!$BX$32</f>
        <v>0</v>
      </c>
      <c r="L41" s="158">
        <f>'Feb 2019'!K32/'Feb 2019'!$BX$32</f>
        <v>0</v>
      </c>
      <c r="M41" s="158">
        <f>'Feb 2019'!L32/'Feb 2019'!$BX$32</f>
        <v>0</v>
      </c>
      <c r="N41" s="158">
        <f>'Feb 2019'!M32/'Feb 2019'!$BX$32</f>
        <v>0</v>
      </c>
      <c r="O41" s="158">
        <f>'Feb 2019'!N32/'Feb 2019'!$BX$32</f>
        <v>0</v>
      </c>
      <c r="P41" s="158">
        <f>'Feb 2019'!O32/'Feb 2019'!$BX$32</f>
        <v>0</v>
      </c>
      <c r="Q41" s="158">
        <f>'Feb 2019'!P32/'Feb 2019'!$BX$32</f>
        <v>0</v>
      </c>
      <c r="R41" s="158">
        <f>'Feb 2019'!R32/'Feb 2019'!$BX$32</f>
        <v>0</v>
      </c>
      <c r="S41" s="158">
        <f>'Feb 2019'!S32/'Feb 2019'!$BX$32</f>
        <v>0</v>
      </c>
      <c r="T41" s="158">
        <f>'Feb 2019'!T32/'Feb 2019'!$BX$32</f>
        <v>0</v>
      </c>
      <c r="U41" s="158">
        <f>'Feb 2019'!U32/'Feb 2019'!$BX$32</f>
        <v>0</v>
      </c>
      <c r="V41" s="158">
        <f>'Feb 2019'!V32/'Feb 2019'!$BX$32</f>
        <v>0</v>
      </c>
      <c r="W41" s="159">
        <f>'Feb 2019'!W32/'Feb 2019'!$BX$32</f>
        <v>0</v>
      </c>
      <c r="X41" s="159">
        <f>'Feb 2019'!X32/'Feb 2019'!$BX$32</f>
        <v>0</v>
      </c>
      <c r="Y41" s="158">
        <f>'Feb 2019'!Y32/'Feb 2019'!$BX$32</f>
        <v>0</v>
      </c>
      <c r="Z41" s="158">
        <f>'Feb 2019'!AB32/'Feb 2019'!$BX$32</f>
        <v>0</v>
      </c>
      <c r="AA41" s="158">
        <f>'Feb 2019'!AC32/'Feb 2019'!$BX$32</f>
        <v>0</v>
      </c>
      <c r="AB41" s="158">
        <f>'Feb 2019'!AF32/'Feb 2019'!$BX$32</f>
        <v>0</v>
      </c>
      <c r="AC41" s="158">
        <f>'Feb 2019'!AG32/'Feb 2019'!$BX$32</f>
        <v>0</v>
      </c>
      <c r="AD41" s="158">
        <f>'Feb 2019'!AH32/'Feb 2019'!$BX$32</f>
        <v>0</v>
      </c>
      <c r="AE41" s="158">
        <f>'Feb 2019'!AI32/'Feb 2019'!$BX$32</f>
        <v>0</v>
      </c>
      <c r="AF41" s="158">
        <f>'Feb 2019'!AJ32/'Feb 2019'!$BX$32</f>
        <v>0</v>
      </c>
      <c r="AG41" s="158">
        <f>'Feb 2019'!AK32/'Feb 2019'!$BX$32</f>
        <v>0</v>
      </c>
      <c r="AH41" s="158">
        <f>'Feb 2019'!AM32/'Feb 2019'!$BX$32</f>
        <v>0</v>
      </c>
      <c r="AI41" s="288">
        <f>'Feb 2019'!AN32/'Feb 2019'!$BX$32</f>
        <v>0</v>
      </c>
      <c r="AJ41" s="158">
        <f>'Feb 2019'!AO32/'Feb 2019'!$BX$32</f>
        <v>0</v>
      </c>
      <c r="AK41" s="158">
        <f>'Feb 2019'!AP32/'Feb 2019'!$BX$32</f>
        <v>0</v>
      </c>
      <c r="AL41" s="159">
        <f>'Feb 2019'!AQ32/'Feb 2019'!$BX$32</f>
        <v>0</v>
      </c>
      <c r="AM41" s="159">
        <f>'Feb 2019'!AR32/'Feb 2019'!$BX$32</f>
        <v>0</v>
      </c>
      <c r="AN41" s="159">
        <f>'Feb 2019'!AS32/'Feb 2019'!$BX$32</f>
        <v>0</v>
      </c>
      <c r="AO41" s="159">
        <f>'Feb 2019'!AT32/'Feb 2019'!$BX$32</f>
        <v>0</v>
      </c>
      <c r="AP41" s="159">
        <f>'Feb 2019'!AV32/'Feb 2019'!$BX$32</f>
        <v>0</v>
      </c>
      <c r="AQ41" s="58">
        <f>'Feb 2019'!AW32/'Feb 2019'!$BX$32</f>
        <v>0</v>
      </c>
      <c r="AR41" s="158">
        <f>'Feb 2019'!AZ32/'Feb 2019'!$BX$32</f>
        <v>0</v>
      </c>
      <c r="AS41" s="58">
        <f>'Feb 2019'!BA32/'Feb 2019'!$BX$32</f>
        <v>0</v>
      </c>
      <c r="AT41" s="161">
        <f>'Feb 2019'!BB32/'Feb 2019'!$BX$32</f>
        <v>0</v>
      </c>
      <c r="AU41" s="245">
        <f>'Feb 2019'!BC32/'Feb 2019'!$BX$32</f>
        <v>0</v>
      </c>
      <c r="AV41" s="161" t="e">
        <f>'Feb 2019'!#REF!/'Feb 2019'!$BX$32</f>
        <v>#REF!</v>
      </c>
      <c r="AW41" s="159">
        <f>'Feb 2019'!BE32/'Feb 2019'!$BX$32</f>
        <v>0</v>
      </c>
      <c r="AX41" s="159" t="e">
        <f>'Feb 2019'!#REF!/'Feb 2019'!$BX$32</f>
        <v>#REF!</v>
      </c>
      <c r="AY41" s="159">
        <f>'Feb 2019'!BF32/'Feb 2019'!$BX$32</f>
        <v>0</v>
      </c>
      <c r="AZ41" s="159">
        <f>'Feb 2019'!BG32/'Feb 2019'!$BX$32</f>
        <v>0</v>
      </c>
      <c r="BA41" s="158">
        <f>'Feb 2019'!BH32/'Feb 2019'!$BX$32</f>
        <v>0</v>
      </c>
      <c r="BB41" s="159">
        <f>'Feb 2019'!BI32/'Feb 2019'!$BX$32</f>
        <v>0</v>
      </c>
      <c r="BC41" s="159">
        <f>'Feb 2019'!BL32/'Feb 2019'!$BX$32</f>
        <v>0</v>
      </c>
      <c r="BD41" s="159">
        <f>'Feb 2019'!BM32/'Feb 2019'!$BX$32</f>
        <v>0</v>
      </c>
      <c r="BE41" s="159">
        <f>'Feb 2019'!BN32/'Feb 2019'!$BX$32</f>
        <v>0</v>
      </c>
      <c r="BF41" s="159">
        <f>'Feb 2019'!BO32/'Feb 2019'!$BX$32</f>
        <v>0</v>
      </c>
      <c r="BG41" s="159">
        <f>'Feb 2019'!BP32/'Feb 2019'!$BX$32</f>
        <v>0</v>
      </c>
      <c r="BH41" s="159">
        <f>'Feb 2019'!BQ32/'Feb 2019'!$BX$32</f>
        <v>0</v>
      </c>
      <c r="BI41" s="159">
        <f>'Feb 2019'!BR32/'Feb 2019'!$BX$32</f>
        <v>0</v>
      </c>
      <c r="BJ41" s="11" t="e">
        <f t="shared" si="26"/>
        <v>#REF!</v>
      </c>
      <c r="BK41" s="11">
        <f>Summary!C34</f>
        <v>0</v>
      </c>
      <c r="BL41" s="109"/>
      <c r="BM41" s="153" t="e">
        <f>BJ41='Feb 2019'!#REF!</f>
        <v>#REF!</v>
      </c>
    </row>
    <row r="42" spans="1:65" ht="15" x14ac:dyDescent="0.3">
      <c r="A42" s="77" t="s">
        <v>12</v>
      </c>
      <c r="B42" s="430" t="e">
        <f>SUM(B34:B41)</f>
        <v>#REF!</v>
      </c>
      <c r="C42" s="168"/>
      <c r="D42" s="168">
        <f>SUM(D34:D41)</f>
        <v>530973.45132743369</v>
      </c>
      <c r="E42" s="148">
        <f>SUM(E34:E41)</f>
        <v>600000</v>
      </c>
      <c r="F42" s="113" t="e">
        <f>SUM(F34:F41)</f>
        <v>#REF!</v>
      </c>
      <c r="G42" s="90" t="s">
        <v>12</v>
      </c>
      <c r="H42" s="168">
        <f t="shared" ref="H42" si="28">SUM(H34:H41)</f>
        <v>0</v>
      </c>
      <c r="I42" s="168">
        <f t="shared" ref="I42:BI42" si="29">SUM(I34:I41)</f>
        <v>0</v>
      </c>
      <c r="J42" s="168">
        <f t="shared" si="29"/>
        <v>0</v>
      </c>
      <c r="K42" s="168">
        <f t="shared" si="29"/>
        <v>0</v>
      </c>
      <c r="L42" s="168">
        <f t="shared" si="29"/>
        <v>0</v>
      </c>
      <c r="M42" s="168">
        <f t="shared" si="29"/>
        <v>86206.896551724145</v>
      </c>
      <c r="N42" s="168">
        <f t="shared" si="29"/>
        <v>0</v>
      </c>
      <c r="O42" s="168">
        <f t="shared" si="29"/>
        <v>0</v>
      </c>
      <c r="P42" s="168">
        <f t="shared" si="29"/>
        <v>0</v>
      </c>
      <c r="Q42" s="168">
        <f t="shared" si="29"/>
        <v>0</v>
      </c>
      <c r="R42" s="168">
        <f t="shared" si="29"/>
        <v>86206.896551724145</v>
      </c>
      <c r="S42" s="168">
        <f t="shared" si="29"/>
        <v>0</v>
      </c>
      <c r="T42" s="168">
        <f t="shared" si="29"/>
        <v>64655.172413793109</v>
      </c>
      <c r="U42" s="168">
        <f t="shared" si="29"/>
        <v>107758.62068965517</v>
      </c>
      <c r="V42" s="168">
        <f t="shared" si="29"/>
        <v>0</v>
      </c>
      <c r="W42" s="168">
        <f t="shared" si="29"/>
        <v>0</v>
      </c>
      <c r="X42" s="168">
        <f t="shared" si="29"/>
        <v>0</v>
      </c>
      <c r="Y42" s="168">
        <f t="shared" si="29"/>
        <v>86206.896551724145</v>
      </c>
      <c r="Z42" s="168">
        <f t="shared" si="29"/>
        <v>86206.896551724145</v>
      </c>
      <c r="AA42" s="168">
        <f t="shared" si="29"/>
        <v>0</v>
      </c>
      <c r="AB42" s="168">
        <f t="shared" si="29"/>
        <v>86206.896551724145</v>
      </c>
      <c r="AC42" s="168">
        <f t="shared" si="29"/>
        <v>0</v>
      </c>
      <c r="AD42" s="168">
        <f t="shared" si="29"/>
        <v>0</v>
      </c>
      <c r="AE42" s="168">
        <f t="shared" si="29"/>
        <v>0</v>
      </c>
      <c r="AF42" s="168">
        <f t="shared" si="29"/>
        <v>0</v>
      </c>
      <c r="AG42" s="168">
        <f t="shared" si="29"/>
        <v>0</v>
      </c>
      <c r="AH42" s="168">
        <f t="shared" si="29"/>
        <v>0</v>
      </c>
      <c r="AI42" s="168">
        <f t="shared" si="29"/>
        <v>0</v>
      </c>
      <c r="AJ42" s="168">
        <f t="shared" si="29"/>
        <v>0</v>
      </c>
      <c r="AK42" s="168">
        <f t="shared" si="29"/>
        <v>0</v>
      </c>
      <c r="AL42" s="168">
        <f t="shared" si="29"/>
        <v>0</v>
      </c>
      <c r="AM42" s="168">
        <f t="shared" si="29"/>
        <v>0</v>
      </c>
      <c r="AN42" s="168">
        <f t="shared" si="29"/>
        <v>0</v>
      </c>
      <c r="AO42" s="168">
        <f t="shared" si="29"/>
        <v>0</v>
      </c>
      <c r="AP42" s="168">
        <f t="shared" si="29"/>
        <v>0</v>
      </c>
      <c r="AQ42" s="295">
        <f t="shared" si="29"/>
        <v>0</v>
      </c>
      <c r="AR42" s="168">
        <f t="shared" si="29"/>
        <v>0</v>
      </c>
      <c r="AS42" s="295">
        <f t="shared" si="29"/>
        <v>0</v>
      </c>
      <c r="AT42" s="168">
        <f t="shared" si="29"/>
        <v>0</v>
      </c>
      <c r="AU42" s="168">
        <f t="shared" si="29"/>
        <v>172413.79310344829</v>
      </c>
      <c r="AV42" s="66" t="e">
        <f t="shared" si="29"/>
        <v>#REF!</v>
      </c>
      <c r="AW42" s="168">
        <f t="shared" si="29"/>
        <v>0</v>
      </c>
      <c r="AX42" s="66" t="e">
        <f t="shared" si="29"/>
        <v>#REF!</v>
      </c>
      <c r="AY42" s="168">
        <f t="shared" si="29"/>
        <v>172413.79310344829</v>
      </c>
      <c r="AZ42" s="168">
        <f t="shared" si="29"/>
        <v>0</v>
      </c>
      <c r="BA42" s="168">
        <f t="shared" si="29"/>
        <v>172413.79310344829</v>
      </c>
      <c r="BB42" s="168">
        <f t="shared" si="29"/>
        <v>0</v>
      </c>
      <c r="BC42" s="168">
        <f t="shared" si="29"/>
        <v>0</v>
      </c>
      <c r="BD42" s="168">
        <f t="shared" si="29"/>
        <v>0</v>
      </c>
      <c r="BE42" s="168">
        <f t="shared" si="29"/>
        <v>0</v>
      </c>
      <c r="BF42" s="168">
        <f t="shared" si="29"/>
        <v>0</v>
      </c>
      <c r="BG42" s="168">
        <f t="shared" si="29"/>
        <v>0</v>
      </c>
      <c r="BH42" s="168">
        <f t="shared" si="29"/>
        <v>0</v>
      </c>
      <c r="BI42" s="168">
        <f t="shared" si="29"/>
        <v>0</v>
      </c>
      <c r="BJ42" s="168" t="e">
        <f>SUM(BJ34:BJ41)</f>
        <v>#REF!</v>
      </c>
      <c r="BK42" s="168">
        <f>SUM(BK34:BK41)</f>
        <v>600000</v>
      </c>
      <c r="BL42" s="113" t="e">
        <f>SUM(BL34:BL41)</f>
        <v>#REF!</v>
      </c>
    </row>
    <row r="43" spans="1:65" ht="15" x14ac:dyDescent="0.3">
      <c r="A43" s="81" t="s">
        <v>60</v>
      </c>
      <c r="B43" s="426" t="e">
        <f>B67/B111</f>
        <v>#REF!</v>
      </c>
      <c r="C43" s="7"/>
      <c r="D43" s="457"/>
      <c r="E43" s="147"/>
      <c r="F43" s="104"/>
      <c r="G43" s="94" t="s">
        <v>60</v>
      </c>
      <c r="H43" s="176" t="e">
        <f t="shared" ref="H43" si="30">H67/H6</f>
        <v>#REF!</v>
      </c>
      <c r="I43" s="176" t="e">
        <f t="shared" ref="I43:BI43" si="31">I67/I6</f>
        <v>#REF!</v>
      </c>
      <c r="J43" s="176" t="e">
        <f t="shared" si="31"/>
        <v>#REF!</v>
      </c>
      <c r="K43" s="176" t="e">
        <f t="shared" si="31"/>
        <v>#REF!</v>
      </c>
      <c r="L43" s="176" t="e">
        <f t="shared" si="31"/>
        <v>#REF!</v>
      </c>
      <c r="M43" s="176" t="e">
        <f t="shared" si="31"/>
        <v>#REF!</v>
      </c>
      <c r="N43" s="176" t="e">
        <f t="shared" si="31"/>
        <v>#REF!</v>
      </c>
      <c r="O43" s="176" t="e">
        <f t="shared" si="31"/>
        <v>#REF!</v>
      </c>
      <c r="P43" s="176" t="e">
        <f t="shared" si="31"/>
        <v>#REF!</v>
      </c>
      <c r="Q43" s="176" t="e">
        <f t="shared" si="31"/>
        <v>#REF!</v>
      </c>
      <c r="R43" s="176" t="e">
        <f t="shared" si="31"/>
        <v>#REF!</v>
      </c>
      <c r="S43" s="176" t="e">
        <f t="shared" si="31"/>
        <v>#REF!</v>
      </c>
      <c r="T43" s="176" t="e">
        <f t="shared" si="31"/>
        <v>#REF!</v>
      </c>
      <c r="U43" s="176" t="e">
        <f t="shared" si="31"/>
        <v>#REF!</v>
      </c>
      <c r="V43" s="176" t="e">
        <f t="shared" si="31"/>
        <v>#REF!</v>
      </c>
      <c r="W43" s="176" t="e">
        <f t="shared" si="31"/>
        <v>#REF!</v>
      </c>
      <c r="X43" s="176" t="e">
        <f t="shared" si="31"/>
        <v>#REF!</v>
      </c>
      <c r="Y43" s="176" t="e">
        <f t="shared" si="31"/>
        <v>#REF!</v>
      </c>
      <c r="Z43" s="176" t="e">
        <f t="shared" si="31"/>
        <v>#REF!</v>
      </c>
      <c r="AA43" s="176" t="e">
        <f t="shared" si="31"/>
        <v>#REF!</v>
      </c>
      <c r="AB43" s="176" t="e">
        <f t="shared" si="31"/>
        <v>#REF!</v>
      </c>
      <c r="AC43" s="176" t="e">
        <f t="shared" si="31"/>
        <v>#REF!</v>
      </c>
      <c r="AD43" s="176" t="e">
        <f t="shared" si="31"/>
        <v>#REF!</v>
      </c>
      <c r="AE43" s="176" t="e">
        <f t="shared" si="31"/>
        <v>#REF!</v>
      </c>
      <c r="AF43" s="176" t="e">
        <f t="shared" si="31"/>
        <v>#REF!</v>
      </c>
      <c r="AG43" s="176" t="e">
        <f t="shared" si="31"/>
        <v>#REF!</v>
      </c>
      <c r="AH43" s="176" t="e">
        <f t="shared" si="31"/>
        <v>#REF!</v>
      </c>
      <c r="AI43" s="176" t="e">
        <f t="shared" si="31"/>
        <v>#REF!</v>
      </c>
      <c r="AJ43" s="176" t="e">
        <f t="shared" si="31"/>
        <v>#REF!</v>
      </c>
      <c r="AK43" s="176" t="e">
        <f t="shared" si="31"/>
        <v>#REF!</v>
      </c>
      <c r="AL43" s="176" t="e">
        <f t="shared" si="31"/>
        <v>#REF!</v>
      </c>
      <c r="AM43" s="176" t="e">
        <f t="shared" si="31"/>
        <v>#REF!</v>
      </c>
      <c r="AN43" s="176" t="e">
        <f t="shared" si="31"/>
        <v>#REF!</v>
      </c>
      <c r="AO43" s="176" t="e">
        <f t="shared" si="31"/>
        <v>#REF!</v>
      </c>
      <c r="AP43" s="176" t="e">
        <f t="shared" si="31"/>
        <v>#REF!</v>
      </c>
      <c r="AQ43" s="176" t="e">
        <f t="shared" si="31"/>
        <v>#REF!</v>
      </c>
      <c r="AR43" s="176" t="e">
        <f t="shared" si="31"/>
        <v>#REF!</v>
      </c>
      <c r="AS43" s="176" t="e">
        <f t="shared" si="31"/>
        <v>#REF!</v>
      </c>
      <c r="AT43" s="176" t="e">
        <f t="shared" si="31"/>
        <v>#REF!</v>
      </c>
      <c r="AU43" s="176" t="e">
        <f t="shared" si="31"/>
        <v>#REF!</v>
      </c>
      <c r="AV43" s="176" t="e">
        <f t="shared" si="31"/>
        <v>#REF!</v>
      </c>
      <c r="AW43" s="176" t="e">
        <f t="shared" si="31"/>
        <v>#REF!</v>
      </c>
      <c r="AX43" s="176" t="e">
        <f t="shared" si="31"/>
        <v>#REF!</v>
      </c>
      <c r="AY43" s="176" t="e">
        <f t="shared" si="31"/>
        <v>#REF!</v>
      </c>
      <c r="AZ43" s="176" t="e">
        <f t="shared" si="31"/>
        <v>#REF!</v>
      </c>
      <c r="BA43" s="176" t="e">
        <f t="shared" si="31"/>
        <v>#REF!</v>
      </c>
      <c r="BB43" s="176" t="e">
        <f t="shared" si="31"/>
        <v>#REF!</v>
      </c>
      <c r="BC43" s="176" t="e">
        <f t="shared" si="31"/>
        <v>#REF!</v>
      </c>
      <c r="BD43" s="176" t="e">
        <f t="shared" si="31"/>
        <v>#REF!</v>
      </c>
      <c r="BE43" s="176" t="e">
        <f t="shared" si="31"/>
        <v>#REF!</v>
      </c>
      <c r="BF43" s="176" t="e">
        <f t="shared" si="31"/>
        <v>#REF!</v>
      </c>
      <c r="BG43" s="176" t="e">
        <f t="shared" si="31"/>
        <v>#REF!</v>
      </c>
      <c r="BH43" s="176" t="e">
        <f t="shared" si="31"/>
        <v>#REF!</v>
      </c>
      <c r="BI43" s="176" t="e">
        <f t="shared" si="31"/>
        <v>#REF!</v>
      </c>
      <c r="BJ43" s="46" t="e">
        <f>BJ67/BJ111</f>
        <v>#REF!</v>
      </c>
      <c r="BK43" s="46" t="e">
        <f>BK67/BK111</f>
        <v>#REF!</v>
      </c>
      <c r="BL43" s="104"/>
    </row>
    <row r="44" spans="1:65" ht="15.6" x14ac:dyDescent="0.4">
      <c r="A44" s="80" t="s">
        <v>61</v>
      </c>
      <c r="B44" s="425" t="e">
        <f t="shared" ref="B44:B66" si="32">BJ44</f>
        <v>#REF!</v>
      </c>
      <c r="C44" s="428"/>
      <c r="D44" s="455">
        <f t="shared" ref="D44:D57" si="33">E44/1.13</f>
        <v>7079646.0176991159</v>
      </c>
      <c r="E44" s="48">
        <f t="shared" ref="E44:E66" si="34">BK44</f>
        <v>8000000</v>
      </c>
      <c r="F44" s="138" t="e">
        <f t="shared" ref="F44:F66" si="35">E44-B44</f>
        <v>#REF!</v>
      </c>
      <c r="G44" s="93" t="s">
        <v>61</v>
      </c>
      <c r="H44" s="158">
        <f>'Feb 2019'!G35/'Feb 2019'!$BX$35</f>
        <v>0</v>
      </c>
      <c r="I44" s="162">
        <f>'Feb 2019'!H35/'Feb 2019'!$BX$35</f>
        <v>0</v>
      </c>
      <c r="J44" s="162">
        <f>'Feb 2019'!I35/'Feb 2019'!$BX$35</f>
        <v>0</v>
      </c>
      <c r="K44" s="6">
        <f>'Feb 2019'!J35/'Feb 2019'!$BX$35</f>
        <v>0</v>
      </c>
      <c r="L44" s="162">
        <f>'Feb 2019'!K35/'Feb 2019'!$BX$35</f>
        <v>0</v>
      </c>
      <c r="M44" s="162">
        <f>'Feb 2019'!L35/'Feb 2019'!$BX$35</f>
        <v>0</v>
      </c>
      <c r="N44" s="162">
        <f>'Feb 2019'!M35/'Feb 2019'!$BX$35</f>
        <v>0</v>
      </c>
      <c r="O44" s="162">
        <f>'Feb 2019'!N35/'Feb 2019'!$BX$35</f>
        <v>0</v>
      </c>
      <c r="P44" s="162">
        <f>'Feb 2019'!O35/'Feb 2019'!$BX$35</f>
        <v>0</v>
      </c>
      <c r="Q44" s="162">
        <f>'Feb 2019'!P35/'Feb 2019'!$BX$35</f>
        <v>0</v>
      </c>
      <c r="R44" s="162">
        <f>'Feb 2019'!R35/'Feb 2019'!$BX$35</f>
        <v>0</v>
      </c>
      <c r="S44" s="162">
        <f>'Feb 2019'!S35/'Feb 2019'!$BX$35</f>
        <v>0</v>
      </c>
      <c r="T44" s="344">
        <f>'Feb 2019'!T35/'Feb 2019'!$BX$35</f>
        <v>228318.5840707965</v>
      </c>
      <c r="U44" s="344">
        <f>'Feb 2019'!U35/'Feb 2019'!$BX$35</f>
        <v>391150.44247787615</v>
      </c>
      <c r="V44" s="162">
        <f>'Feb 2019'!V35/'Feb 2019'!$BX$35</f>
        <v>0</v>
      </c>
      <c r="W44" s="162">
        <f>'Feb 2019'!W35/'Feb 2019'!$BX$35</f>
        <v>0</v>
      </c>
      <c r="X44" s="162">
        <f>'Feb 2019'!X35/'Feb 2019'!$BX$35</f>
        <v>0</v>
      </c>
      <c r="Y44" s="339">
        <f>'Feb 2019'!Y35/'Feb 2019'!$BX$35</f>
        <v>0</v>
      </c>
      <c r="Z44" s="162">
        <f>'Feb 2019'!AB35/'Feb 2019'!$BX$35</f>
        <v>0</v>
      </c>
      <c r="AA44" s="162">
        <f>'Feb 2019'!AC35/'Feb 2019'!$BX$35</f>
        <v>0</v>
      </c>
      <c r="AB44" s="162">
        <f>'Feb 2019'!AF35/'Feb 2019'!$BX$35</f>
        <v>442477.87610619474</v>
      </c>
      <c r="AC44" s="162">
        <f>'Feb 2019'!AG35/'Feb 2019'!$BX$35</f>
        <v>0</v>
      </c>
      <c r="AD44" s="162">
        <f>'Feb 2019'!AH35/'Feb 2019'!$BX$35</f>
        <v>0</v>
      </c>
      <c r="AE44" s="162">
        <f>'Feb 2019'!AI35/'Feb 2019'!$BX$35</f>
        <v>0</v>
      </c>
      <c r="AF44" s="288">
        <f>'Feb 2019'!AJ35/'Feb 2019'!$BX$35</f>
        <v>0</v>
      </c>
      <c r="AG44" s="162">
        <f>'Feb 2019'!AK35/'Feb 2019'!$BX$35</f>
        <v>0</v>
      </c>
      <c r="AH44" s="162">
        <f>'Feb 2019'!AM35/'Feb 2019'!$BX$35</f>
        <v>0</v>
      </c>
      <c r="AI44" s="288">
        <f>'Feb 2019'!AN35/'Feb 2019'!$BX$35</f>
        <v>619469.02654867258</v>
      </c>
      <c r="AJ44" s="288">
        <f>'Feb 2019'!AO35/'Feb 2019'!$BX$35</f>
        <v>0</v>
      </c>
      <c r="AK44" s="162">
        <f>'Feb 2019'!AP35/'Feb 2019'!$BX$35</f>
        <v>0</v>
      </c>
      <c r="AL44" s="162">
        <f>'Feb 2019'!AQ35/'Feb 2019'!$BX$35</f>
        <v>0</v>
      </c>
      <c r="AM44" s="162">
        <f>'Feb 2019'!AR35/'Feb 2019'!$BX$35</f>
        <v>0</v>
      </c>
      <c r="AN44" s="6">
        <f>'Feb 2019'!AS35/'Feb 2019'!$BX$35</f>
        <v>0</v>
      </c>
      <c r="AO44" s="162">
        <f>'Feb 2019'!AT35/'Feb 2019'!$BX$35</f>
        <v>442477.87610619474</v>
      </c>
      <c r="AP44" s="162">
        <f>'Feb 2019'!AV35/'Feb 2019'!$BX$35</f>
        <v>0</v>
      </c>
      <c r="AQ44" s="162">
        <f>'Feb 2019'!AW35/'Feb 2019'!$BX$35</f>
        <v>0</v>
      </c>
      <c r="AR44" s="162">
        <f>'Feb 2019'!AZ35/'Feb 2019'!$BX$35</f>
        <v>530973.45132743369</v>
      </c>
      <c r="AS44" s="162">
        <f>'Feb 2019'!BA35/'Feb 2019'!$BX$35</f>
        <v>0</v>
      </c>
      <c r="AT44" s="25">
        <f>'Feb 2019'!BB35/'Feb 2019'!$BX$35</f>
        <v>0</v>
      </c>
      <c r="AU44" s="6">
        <f>'Feb 2019'!BC35/'Feb 2019'!$BX$35</f>
        <v>884955.75221238949</v>
      </c>
      <c r="AV44" s="25" t="e">
        <f>'Feb 2019'!#REF!/'Feb 2019'!$BX$35</f>
        <v>#REF!</v>
      </c>
      <c r="AW44" s="162">
        <f>'Feb 2019'!BE35/'Feb 2019'!$BX$35</f>
        <v>884955.75221238949</v>
      </c>
      <c r="AX44" s="162" t="e">
        <f>'Feb 2019'!#REF!/'Feb 2019'!$BX$35</f>
        <v>#REF!</v>
      </c>
      <c r="AY44" s="162">
        <f>'Feb 2019'!BF35/'Feb 2019'!$BX$35</f>
        <v>884955.75221238949</v>
      </c>
      <c r="AZ44" s="162">
        <f>'Feb 2019'!BG35/'Feb 2019'!$BX$35</f>
        <v>0</v>
      </c>
      <c r="BA44" s="6">
        <f>'Feb 2019'!BH35/'Feb 2019'!$BX$35</f>
        <v>884955.75221238949</v>
      </c>
      <c r="BB44" s="158">
        <f>'Feb 2019'!BI35/'Feb 2019'!$BX$35</f>
        <v>0</v>
      </c>
      <c r="BC44" s="159">
        <f>'Feb 2019'!BL35/'Feb 2019'!$BX$35</f>
        <v>0</v>
      </c>
      <c r="BD44" s="159">
        <f>'Feb 2019'!BM35/'Feb 2019'!$BX$35</f>
        <v>0</v>
      </c>
      <c r="BE44" s="159">
        <f>'Feb 2019'!BN35/'Feb 2019'!$BX$35</f>
        <v>0</v>
      </c>
      <c r="BF44" s="159">
        <f>'Feb 2019'!BO35/'Feb 2019'!$BX$35</f>
        <v>0</v>
      </c>
      <c r="BG44" s="159">
        <f>'Feb 2019'!BP35/'Feb 2019'!$BX$35</f>
        <v>0</v>
      </c>
      <c r="BH44" s="159">
        <f>'Feb 2019'!BQ35/'Feb 2019'!$BX$35</f>
        <v>0</v>
      </c>
      <c r="BI44" s="159">
        <f>'Feb 2019'!BR35/'Feb 2019'!$BX$35</f>
        <v>0</v>
      </c>
      <c r="BJ44" s="11" t="e">
        <f t="shared" ref="BJ44:BJ66" si="36">SUM(H44:BI44)</f>
        <v>#REF!</v>
      </c>
      <c r="BK44" s="11">
        <f>Summary!C37</f>
        <v>8000000</v>
      </c>
      <c r="BL44" s="114" t="e">
        <f t="shared" ref="BL44:BL66" si="37">BK44-BJ44</f>
        <v>#REF!</v>
      </c>
      <c r="BM44" s="153" t="e">
        <f>BJ44='Feb 2019'!#REF!</f>
        <v>#REF!</v>
      </c>
    </row>
    <row r="45" spans="1:65" ht="15" x14ac:dyDescent="0.3">
      <c r="A45" s="80" t="s">
        <v>62</v>
      </c>
      <c r="B45" s="425" t="e">
        <f t="shared" si="32"/>
        <v>#REF!</v>
      </c>
      <c r="C45" s="428"/>
      <c r="D45" s="455">
        <f t="shared" si="33"/>
        <v>15486725.663716815</v>
      </c>
      <c r="E45" s="48">
        <f t="shared" si="34"/>
        <v>17500000</v>
      </c>
      <c r="F45" s="138" t="e">
        <f t="shared" si="35"/>
        <v>#REF!</v>
      </c>
      <c r="G45" s="93" t="s">
        <v>62</v>
      </c>
      <c r="H45" s="158">
        <f>'Feb 2019'!G36/'Feb 2019'!$BX$36</f>
        <v>0</v>
      </c>
      <c r="I45" s="345">
        <f>'Feb 2019'!H36/'Feb 2019'!$BX$36</f>
        <v>0</v>
      </c>
      <c r="J45" s="162">
        <f>'Feb 2019'!I36/'Feb 2019'!$BX$36</f>
        <v>0</v>
      </c>
      <c r="K45" s="6">
        <f>'Feb 2019'!J36/'Feb 2019'!$BX$36</f>
        <v>0</v>
      </c>
      <c r="L45" s="162">
        <f>'Feb 2019'!K36/'Feb 2019'!$BX$36</f>
        <v>0</v>
      </c>
      <c r="M45" s="162">
        <f>'Feb 2019'!L36/'Feb 2019'!$BX$36</f>
        <v>431034.4827586207</v>
      </c>
      <c r="N45" s="162">
        <f>'Feb 2019'!M36/'Feb 2019'!$BX$36</f>
        <v>0</v>
      </c>
      <c r="O45" s="162">
        <f>'Feb 2019'!N36/'Feb 2019'!$BX$36</f>
        <v>0</v>
      </c>
      <c r="P45" s="162">
        <f>'Feb 2019'!O36/'Feb 2019'!$BX$36</f>
        <v>0</v>
      </c>
      <c r="Q45" s="162">
        <f>'Feb 2019'!P36/'Feb 2019'!$BX$36</f>
        <v>0</v>
      </c>
      <c r="R45" s="162">
        <f>'Feb 2019'!R36/'Feb 2019'!$BX$36</f>
        <v>668965.51724137936</v>
      </c>
      <c r="S45" s="162">
        <f>'Feb 2019'!S36/'Feb 2019'!$BX$36</f>
        <v>0</v>
      </c>
      <c r="T45" s="6">
        <f>'Feb 2019'!T36/'Feb 2019'!$BX$36</f>
        <v>413793.10344827588</v>
      </c>
      <c r="U45" s="6">
        <f>'Feb 2019'!U36/'Feb 2019'!$BX$36</f>
        <v>706896.55172413797</v>
      </c>
      <c r="V45" s="162">
        <f>'Feb 2019'!V36/'Feb 2019'!$BX$36</f>
        <v>0</v>
      </c>
      <c r="W45" s="162">
        <f>'Feb 2019'!W36/'Feb 2019'!$BX$36</f>
        <v>0</v>
      </c>
      <c r="X45" s="162">
        <f>'Feb 2019'!X36/'Feb 2019'!$BX$36</f>
        <v>0</v>
      </c>
      <c r="Y45" s="339">
        <f>'Feb 2019'!Y36/'Feb 2019'!$BX$36</f>
        <v>328448.27586206899</v>
      </c>
      <c r="Z45" s="162">
        <f>'Feb 2019'!AB36/'Feb 2019'!$BX$36</f>
        <v>517241.37931034487</v>
      </c>
      <c r="AA45" s="162">
        <f>'Feb 2019'!AC36/'Feb 2019'!$BX$36</f>
        <v>0</v>
      </c>
      <c r="AB45" s="162">
        <f>'Feb 2019'!AF36/'Feb 2019'!$BX$36</f>
        <v>431034.4827586207</v>
      </c>
      <c r="AC45" s="162">
        <f>'Feb 2019'!AG36/'Feb 2019'!$BX$36</f>
        <v>0</v>
      </c>
      <c r="AD45" s="288">
        <f>'Feb 2019'!AH36/'Feb 2019'!$BX$36</f>
        <v>431034.4827586207</v>
      </c>
      <c r="AE45" s="162">
        <f>'Feb 2019'!AI36/'Feb 2019'!$BX$36</f>
        <v>0</v>
      </c>
      <c r="AF45" s="288">
        <f>'Feb 2019'!AJ36/'Feb 2019'!$BX$36</f>
        <v>689655.17241379316</v>
      </c>
      <c r="AG45" s="364">
        <f>'Feb 2019'!AK36/'Feb 2019'!$BX$36</f>
        <v>0</v>
      </c>
      <c r="AH45" s="162">
        <f>'Feb 2019'!AM36/'Feb 2019'!$BX$36</f>
        <v>0</v>
      </c>
      <c r="AI45" s="288">
        <f>'Feb 2019'!AN36/'Feb 2019'!$BX$36</f>
        <v>517241.37931034487</v>
      </c>
      <c r="AJ45" s="288">
        <f>'Feb 2019'!AO36/'Feb 2019'!$BX$36</f>
        <v>0</v>
      </c>
      <c r="AK45" s="467">
        <f>'Feb 2019'!AP36/'Feb 2019'!$BX$36</f>
        <v>0</v>
      </c>
      <c r="AL45" s="162">
        <f>'Feb 2019'!AQ36/'Feb 2019'!$BX$36</f>
        <v>0</v>
      </c>
      <c r="AM45" s="162">
        <f>'Feb 2019'!AR36/'Feb 2019'!$BX$36</f>
        <v>0</v>
      </c>
      <c r="AN45" s="6">
        <f>'Feb 2019'!AS36/'Feb 2019'!$BX$36</f>
        <v>517241.37931034487</v>
      </c>
      <c r="AO45" s="162">
        <f>'Feb 2019'!AT36/'Feb 2019'!$BX$36</f>
        <v>344827.58620689658</v>
      </c>
      <c r="AP45" s="162">
        <f>'Feb 2019'!AV36/'Feb 2019'!$BX$36</f>
        <v>0</v>
      </c>
      <c r="AQ45" s="162">
        <f>'Feb 2019'!AW36/'Feb 2019'!$BX$36</f>
        <v>0</v>
      </c>
      <c r="AR45" s="162">
        <f>'Feb 2019'!AZ36/'Feb 2019'!$BX$36</f>
        <v>517241.37931034487</v>
      </c>
      <c r="AS45" s="345">
        <f>'Feb 2019'!BA36/'Feb 2019'!$BX$36</f>
        <v>0</v>
      </c>
      <c r="AT45" s="25">
        <f>'Feb 2019'!BB36/'Feb 2019'!$BX$36</f>
        <v>948275.86206896557</v>
      </c>
      <c r="AU45" s="6">
        <f>'Feb 2019'!BC36/'Feb 2019'!$BX$36</f>
        <v>862068.96551724139</v>
      </c>
      <c r="AV45" s="25" t="e">
        <f>'Feb 2019'!#REF!/'Feb 2019'!$BX$36</f>
        <v>#REF!</v>
      </c>
      <c r="AW45" s="162">
        <f>'Feb 2019'!BE36/'Feb 2019'!$BX$36</f>
        <v>862068.96551724139</v>
      </c>
      <c r="AX45" s="162" t="e">
        <f>'Feb 2019'!#REF!/'Feb 2019'!$BX$36</f>
        <v>#REF!</v>
      </c>
      <c r="AY45" s="162">
        <f>'Feb 2019'!BF36/'Feb 2019'!$BX$36</f>
        <v>1034482.7586206897</v>
      </c>
      <c r="AZ45" s="162">
        <f>'Feb 2019'!BG36/'Feb 2019'!$BX$36</f>
        <v>431034.4827586207</v>
      </c>
      <c r="BA45" s="6">
        <f>'Feb 2019'!BH36/'Feb 2019'!$BX$36</f>
        <v>1034482.7586206897</v>
      </c>
      <c r="BB45" s="159">
        <f>'Feb 2019'!BI36/'Feb 2019'!$BX$36</f>
        <v>0</v>
      </c>
      <c r="BC45" s="159">
        <f>'Feb 2019'!BL36/'Feb 2019'!$BX$36</f>
        <v>0</v>
      </c>
      <c r="BD45" s="345">
        <f>'Feb 2019'!BM36/'Feb 2019'!$BX$36</f>
        <v>689655.17241379316</v>
      </c>
      <c r="BE45" s="159">
        <f>'Feb 2019'!BN36/'Feb 2019'!$BX$36</f>
        <v>0</v>
      </c>
      <c r="BF45" s="159">
        <f>'Feb 2019'!BO36/'Feb 2019'!$BX$36</f>
        <v>0</v>
      </c>
      <c r="BG45" s="159">
        <f>'Feb 2019'!BP36/'Feb 2019'!$BX$36</f>
        <v>0</v>
      </c>
      <c r="BH45" s="159">
        <f>'Feb 2019'!BQ36/'Feb 2019'!$BX$36</f>
        <v>0</v>
      </c>
      <c r="BI45" s="159">
        <f>'Feb 2019'!BR36/'Feb 2019'!$BX$36</f>
        <v>0</v>
      </c>
      <c r="BJ45" s="11" t="e">
        <f t="shared" si="36"/>
        <v>#REF!</v>
      </c>
      <c r="BK45" s="11">
        <f>Summary!C38</f>
        <v>17500000</v>
      </c>
      <c r="BL45" s="114" t="e">
        <f t="shared" si="37"/>
        <v>#REF!</v>
      </c>
      <c r="BM45" s="153" t="e">
        <f>BJ45='Feb 2019'!#REF!</f>
        <v>#REF!</v>
      </c>
    </row>
    <row r="46" spans="1:65" ht="15.6" x14ac:dyDescent="0.4">
      <c r="A46" s="80" t="s">
        <v>63</v>
      </c>
      <c r="B46" s="425" t="e">
        <f t="shared" si="32"/>
        <v>#REF!</v>
      </c>
      <c r="C46" s="428"/>
      <c r="D46" s="458">
        <f>E46/1.16</f>
        <v>3017241.3793103448</v>
      </c>
      <c r="E46" s="48">
        <f t="shared" si="34"/>
        <v>3500000</v>
      </c>
      <c r="F46" s="138" t="e">
        <f t="shared" si="35"/>
        <v>#REF!</v>
      </c>
      <c r="G46" s="93" t="s">
        <v>63</v>
      </c>
      <c r="H46" s="158">
        <f>'Feb 2019'!G37/'Feb 2019'!$BX$37</f>
        <v>0</v>
      </c>
      <c r="I46" s="162">
        <f>'Feb 2019'!H37/'Feb 2019'!$BX$37</f>
        <v>0</v>
      </c>
      <c r="J46" s="162">
        <f>'Feb 2019'!I37/'Feb 2019'!$BX$37</f>
        <v>0</v>
      </c>
      <c r="K46" s="347">
        <f>'Feb 2019'!J37/'Feb 2019'!$BX$37</f>
        <v>0</v>
      </c>
      <c r="L46" s="162">
        <f>'Feb 2019'!K37/'Feb 2019'!$BX$37</f>
        <v>0</v>
      </c>
      <c r="M46" s="162">
        <f>'Feb 2019'!L37/'Feb 2019'!$BX$37</f>
        <v>0</v>
      </c>
      <c r="N46" s="162">
        <f>'Feb 2019'!M37/'Feb 2019'!$BX$37</f>
        <v>0</v>
      </c>
      <c r="O46" s="162">
        <f>'Feb 2019'!N37/'Feb 2019'!$BX$37</f>
        <v>0</v>
      </c>
      <c r="P46" s="162">
        <f>'Feb 2019'!O37/'Feb 2019'!$BX$37</f>
        <v>0</v>
      </c>
      <c r="Q46" s="162">
        <f>'Feb 2019'!P37/'Feb 2019'!$BX$37</f>
        <v>0</v>
      </c>
      <c r="R46" s="162">
        <f>'Feb 2019'!R37/'Feb 2019'!$BX$37</f>
        <v>1120689.6551724139</v>
      </c>
      <c r="S46" s="162">
        <f>'Feb 2019'!S37/'Feb 2019'!$BX$37</f>
        <v>0</v>
      </c>
      <c r="T46" s="347">
        <f>'Feb 2019'!T37/'Feb 2019'!$BX$37</f>
        <v>0</v>
      </c>
      <c r="U46" s="6">
        <f>'Feb 2019'!U37/'Feb 2019'!$BX$37</f>
        <v>0</v>
      </c>
      <c r="V46" s="162">
        <f>'Feb 2019'!V37/'Feb 2019'!$BX$37</f>
        <v>0</v>
      </c>
      <c r="W46" s="162">
        <f>'Feb 2019'!W37/'Feb 2019'!$BX$37</f>
        <v>0</v>
      </c>
      <c r="X46" s="162">
        <f>'Feb 2019'!X37/'Feb 2019'!$BX$37</f>
        <v>0</v>
      </c>
      <c r="Y46" s="339">
        <f>'Feb 2019'!Y37/'Feb 2019'!$BX$37</f>
        <v>0</v>
      </c>
      <c r="Z46" s="162">
        <f>'Feb 2019'!AB37/'Feb 2019'!$BX$37</f>
        <v>0</v>
      </c>
      <c r="AA46" s="162">
        <f>'Feb 2019'!AC37/'Feb 2019'!$BX$37</f>
        <v>0</v>
      </c>
      <c r="AB46" s="162">
        <f>'Feb 2019'!AF37/'Feb 2019'!$BX$37</f>
        <v>0</v>
      </c>
      <c r="AC46" s="162">
        <f>'Feb 2019'!AG37/'Feb 2019'!$BX$37</f>
        <v>0</v>
      </c>
      <c r="AD46" s="345">
        <f>'Feb 2019'!AH37/'Feb 2019'!$BX$37</f>
        <v>0</v>
      </c>
      <c r="AE46" s="345">
        <f>'Feb 2019'!AI37/'Feb 2019'!$BX$37</f>
        <v>0</v>
      </c>
      <c r="AF46" s="345">
        <f>'Feb 2019'!AJ37/'Feb 2019'!$BX$37</f>
        <v>0</v>
      </c>
      <c r="AG46" s="162">
        <f>'Feb 2019'!AK37/'Feb 2019'!$BX$37</f>
        <v>0</v>
      </c>
      <c r="AH46" s="162">
        <f>'Feb 2019'!AM37/'Feb 2019'!$BX$37</f>
        <v>0</v>
      </c>
      <c r="AI46" s="474">
        <f>'Feb 2019'!AN37/'Feb 2019'!$BX$37</f>
        <v>0</v>
      </c>
      <c r="AJ46" s="162">
        <f>'Feb 2019'!AO37/'Feb 2019'!$BX$37</f>
        <v>0</v>
      </c>
      <c r="AK46" s="162">
        <f>'Feb 2019'!AP37/'Feb 2019'!$BX$37</f>
        <v>0</v>
      </c>
      <c r="AL46" s="345">
        <f>'Feb 2019'!AQ37/'Feb 2019'!$BX$37</f>
        <v>0</v>
      </c>
      <c r="AM46" s="162">
        <f>'Feb 2019'!AR37/'Feb 2019'!$BX$37</f>
        <v>0</v>
      </c>
      <c r="AN46" s="347">
        <f>'Feb 2019'!AS37/'Feb 2019'!$BX$37</f>
        <v>0</v>
      </c>
      <c r="AO46" s="162">
        <f>'Feb 2019'!AT37/'Feb 2019'!$BX$37</f>
        <v>0</v>
      </c>
      <c r="AP46" s="345">
        <f>'Feb 2019'!AV37/'Feb 2019'!$BX$37</f>
        <v>0</v>
      </c>
      <c r="AQ46" s="162">
        <f>'Feb 2019'!AW37/'Feb 2019'!$BX$37</f>
        <v>0</v>
      </c>
      <c r="AR46" s="345">
        <f>'Feb 2019'!AZ37/'Feb 2019'!$BX$37</f>
        <v>0</v>
      </c>
      <c r="AS46" s="162">
        <f>'Feb 2019'!BA37/'Feb 2019'!$BX$37</f>
        <v>0</v>
      </c>
      <c r="AT46" s="25">
        <f>'Feb 2019'!BB37/'Feb 2019'!$BX$37</f>
        <v>862068.96551724139</v>
      </c>
      <c r="AU46" s="454">
        <f>'Feb 2019'!BC37/'Feb 2019'!$BX$37</f>
        <v>0</v>
      </c>
      <c r="AV46" s="26" t="e">
        <f>'Feb 2019'!#REF!/'Feb 2019'!$BX$37</f>
        <v>#REF!</v>
      </c>
      <c r="AW46" s="162">
        <f>'Feb 2019'!BE37/'Feb 2019'!$BX$37</f>
        <v>0</v>
      </c>
      <c r="AX46" s="162" t="e">
        <f>'Feb 2019'!#REF!/'Feb 2019'!$BX$37</f>
        <v>#REF!</v>
      </c>
      <c r="AY46" s="345">
        <f>'Feb 2019'!BF37/'Feb 2019'!$BX$37</f>
        <v>0</v>
      </c>
      <c r="AZ46" s="162">
        <f>'Feb 2019'!BG37/'Feb 2019'!$BX$37</f>
        <v>0</v>
      </c>
      <c r="BA46" s="6">
        <f>'Feb 2019'!BH37/'Feb 2019'!$BX$37</f>
        <v>1034482.7586206897</v>
      </c>
      <c r="BB46" s="159">
        <f>'Feb 2019'!BI37/'Feb 2019'!$BX$37</f>
        <v>0</v>
      </c>
      <c r="BC46" s="159">
        <f>'Feb 2019'!BL37/'Feb 2019'!$BX$37</f>
        <v>0</v>
      </c>
      <c r="BD46" s="162">
        <f>'Feb 2019'!BM37/'Feb 2019'!$BX$37</f>
        <v>0</v>
      </c>
      <c r="BE46" s="159">
        <f>'Feb 2019'!BN37/'Feb 2019'!$BX$37</f>
        <v>0</v>
      </c>
      <c r="BF46" s="159">
        <f>'Feb 2019'!BO37/'Feb 2019'!$BX$37</f>
        <v>0</v>
      </c>
      <c r="BG46" s="159">
        <f>'Feb 2019'!BP37/'Feb 2019'!$BX$37</f>
        <v>0</v>
      </c>
      <c r="BH46" s="159">
        <f>'Feb 2019'!BQ37/'Feb 2019'!$BX$37</f>
        <v>0</v>
      </c>
      <c r="BI46" s="159">
        <f>'Feb 2019'!BR37/'Feb 2019'!$BX$37</f>
        <v>0</v>
      </c>
      <c r="BJ46" s="11" t="e">
        <f t="shared" si="36"/>
        <v>#REF!</v>
      </c>
      <c r="BK46" s="11">
        <f>Summary!C39</f>
        <v>3500000</v>
      </c>
      <c r="BL46" s="109" t="e">
        <f t="shared" si="37"/>
        <v>#REF!</v>
      </c>
      <c r="BM46" s="153" t="e">
        <f>BJ46='Feb 2019'!#REF!</f>
        <v>#REF!</v>
      </c>
    </row>
    <row r="47" spans="1:65" ht="15" x14ac:dyDescent="0.3">
      <c r="A47" s="80" t="s">
        <v>64</v>
      </c>
      <c r="B47" s="105" t="e">
        <f t="shared" si="32"/>
        <v>#REF!</v>
      </c>
      <c r="C47" s="423"/>
      <c r="D47" s="455">
        <f t="shared" si="33"/>
        <v>4424778.7610619469</v>
      </c>
      <c r="E47" s="48">
        <f t="shared" si="34"/>
        <v>5000000</v>
      </c>
      <c r="F47" s="138" t="e">
        <f t="shared" si="35"/>
        <v>#REF!</v>
      </c>
      <c r="G47" s="93" t="s">
        <v>64</v>
      </c>
      <c r="H47" s="158">
        <f>'Feb 2019'!G38/'Feb 2019'!$BX$38</f>
        <v>0</v>
      </c>
      <c r="I47" s="162">
        <f>'Feb 2019'!H38/'Feb 2019'!$BX$38</f>
        <v>0</v>
      </c>
      <c r="J47" s="162">
        <f>'Feb 2019'!I38/'Feb 2019'!$BX$38</f>
        <v>0</v>
      </c>
      <c r="K47" s="6">
        <f>'Feb 2019'!J38/'Feb 2019'!$BX$38</f>
        <v>0</v>
      </c>
      <c r="L47" s="162">
        <f>'Feb 2019'!K38/'Feb 2019'!$BX$38</f>
        <v>0</v>
      </c>
      <c r="M47" s="162">
        <f>'Feb 2019'!L38/'Feb 2019'!$BX$38</f>
        <v>0</v>
      </c>
      <c r="N47" s="162">
        <f>'Feb 2019'!M38/'Feb 2019'!$BX$38</f>
        <v>0</v>
      </c>
      <c r="O47" s="162">
        <f>'Feb 2019'!N38/'Feb 2019'!$BX$38</f>
        <v>0</v>
      </c>
      <c r="P47" s="162">
        <f>'Feb 2019'!O38/'Feb 2019'!$BX$38</f>
        <v>0</v>
      </c>
      <c r="Q47" s="162">
        <f>'Feb 2019'!P38/'Feb 2019'!$BX$38</f>
        <v>0</v>
      </c>
      <c r="R47" s="162">
        <f>'Feb 2019'!R38/'Feb 2019'!$BX$38</f>
        <v>0</v>
      </c>
      <c r="S47" s="364">
        <f>'Feb 2019'!S38/'Feb 2019'!$BX$38</f>
        <v>0</v>
      </c>
      <c r="T47" s="365">
        <f>'Feb 2019'!T38/'Feb 2019'!$BX$38</f>
        <v>0</v>
      </c>
      <c r="U47" s="349">
        <f>'Feb 2019'!U38/'Feb 2019'!$BX$38</f>
        <v>0</v>
      </c>
      <c r="V47" s="162">
        <f>'Feb 2019'!V38/'Feb 2019'!$BX$38</f>
        <v>0</v>
      </c>
      <c r="W47" s="162">
        <f>'Feb 2019'!W38/'Feb 2019'!$BX$38</f>
        <v>0</v>
      </c>
      <c r="X47" s="162">
        <f>'Feb 2019'!X38/'Feb 2019'!$BX$38</f>
        <v>0</v>
      </c>
      <c r="Y47" s="339">
        <f>'Feb 2019'!Y38/'Feb 2019'!$BX$38</f>
        <v>0</v>
      </c>
      <c r="Z47" s="162">
        <f>'Feb 2019'!AB38/'Feb 2019'!$BX$38</f>
        <v>0</v>
      </c>
      <c r="AA47" s="162">
        <f>'Feb 2019'!AC38/'Feb 2019'!$BX$38</f>
        <v>0</v>
      </c>
      <c r="AB47" s="162">
        <f>'Feb 2019'!AF38/'Feb 2019'!$BX$38</f>
        <v>0</v>
      </c>
      <c r="AC47" s="162">
        <f>'Feb 2019'!AG38/'Feb 2019'!$BX$38</f>
        <v>0</v>
      </c>
      <c r="AD47" s="288">
        <f>'Feb 2019'!AH38/'Feb 2019'!$BX$38</f>
        <v>0</v>
      </c>
      <c r="AE47" s="162">
        <f>'Feb 2019'!AI38/'Feb 2019'!$BX$38</f>
        <v>0</v>
      </c>
      <c r="AF47" s="288">
        <f>'Feb 2019'!AJ38/'Feb 2019'!$BX$38</f>
        <v>0</v>
      </c>
      <c r="AG47" s="162">
        <f>'Feb 2019'!AK38/'Feb 2019'!$BX$38</f>
        <v>0</v>
      </c>
      <c r="AH47" s="162">
        <f>'Feb 2019'!AM38/'Feb 2019'!$BX$38</f>
        <v>0</v>
      </c>
      <c r="AI47" s="288">
        <f>'Feb 2019'!AN38/'Feb 2019'!$BX$38</f>
        <v>707964.60176991159</v>
      </c>
      <c r="AJ47" s="288">
        <f>'Feb 2019'!AO38/'Feb 2019'!$BX$38</f>
        <v>0</v>
      </c>
      <c r="AK47" s="467">
        <f>'Feb 2019'!AP38/'Feb 2019'!$BX$38</f>
        <v>0</v>
      </c>
      <c r="AL47" s="162">
        <f>'Feb 2019'!AQ38/'Feb 2019'!$BX$38</f>
        <v>0</v>
      </c>
      <c r="AM47" s="162">
        <f>'Feb 2019'!AR38/'Feb 2019'!$BX$38</f>
        <v>0</v>
      </c>
      <c r="AN47" s="6">
        <f>'Feb 2019'!AS38/'Feb 2019'!$BX$38</f>
        <v>884955.75221238949</v>
      </c>
      <c r="AO47" s="162">
        <f>'Feb 2019'!AT38/'Feb 2019'!$BX$38</f>
        <v>0</v>
      </c>
      <c r="AP47" s="162">
        <f>'Feb 2019'!AV38/'Feb 2019'!$BX$38</f>
        <v>0</v>
      </c>
      <c r="AQ47" s="162">
        <f>'Feb 2019'!AW38/'Feb 2019'!$BX$38</f>
        <v>0</v>
      </c>
      <c r="AR47" s="162">
        <f>'Feb 2019'!AZ38/'Feb 2019'!$BX$38</f>
        <v>0</v>
      </c>
      <c r="AS47" s="345">
        <f>'Feb 2019'!BA38/'Feb 2019'!$BX$38</f>
        <v>0</v>
      </c>
      <c r="AT47" s="25">
        <f>'Feb 2019'!BB38/'Feb 2019'!$BX$38</f>
        <v>575221.23893805314</v>
      </c>
      <c r="AU47" s="450">
        <f>'Feb 2019'!BC38/'Feb 2019'!$BX$38</f>
        <v>707964.60176991159</v>
      </c>
      <c r="AV47" s="25" t="e">
        <f>'Feb 2019'!#REF!/'Feb 2019'!$BX$38</f>
        <v>#REF!</v>
      </c>
      <c r="AW47" s="162">
        <f>'Feb 2019'!BE38/'Feb 2019'!$BX$38</f>
        <v>0</v>
      </c>
      <c r="AX47" s="162" t="e">
        <f>'Feb 2019'!#REF!/'Feb 2019'!$BX$38</f>
        <v>#REF!</v>
      </c>
      <c r="AY47" s="162">
        <f>'Feb 2019'!BF38/'Feb 2019'!$BX$38</f>
        <v>442477.87610619474</v>
      </c>
      <c r="AZ47" s="162">
        <f>'Feb 2019'!BG38/'Feb 2019'!$BX$38</f>
        <v>0</v>
      </c>
      <c r="BA47" s="347">
        <f>'Feb 2019'!BH38/'Feb 2019'!$BX$38</f>
        <v>0</v>
      </c>
      <c r="BB47" s="159">
        <f>'Feb 2019'!BI38/'Feb 2019'!$BX$38</f>
        <v>0</v>
      </c>
      <c r="BC47" s="159">
        <f>'Feb 2019'!BL38/'Feb 2019'!$BX$38</f>
        <v>0</v>
      </c>
      <c r="BD47" s="162">
        <f>'Feb 2019'!BM38/'Feb 2019'!$BX$38</f>
        <v>0</v>
      </c>
      <c r="BE47" s="159">
        <f>'Feb 2019'!BN38/'Feb 2019'!$BX$38</f>
        <v>0</v>
      </c>
      <c r="BF47" s="159">
        <f>'Feb 2019'!BO38/'Feb 2019'!$BX$38</f>
        <v>0</v>
      </c>
      <c r="BG47" s="159">
        <f>'Feb 2019'!BP38/'Feb 2019'!$BX$38</f>
        <v>0</v>
      </c>
      <c r="BH47" s="159">
        <f>'Feb 2019'!BQ38/'Feb 2019'!$BX$38</f>
        <v>0</v>
      </c>
      <c r="BI47" s="159">
        <f>'Feb 2019'!BR38/'Feb 2019'!$BX$38</f>
        <v>0</v>
      </c>
      <c r="BJ47" s="11" t="e">
        <f t="shared" si="36"/>
        <v>#REF!</v>
      </c>
      <c r="BK47" s="11">
        <f>Summary!C40</f>
        <v>5000000</v>
      </c>
      <c r="BL47" s="109" t="e">
        <f t="shared" si="37"/>
        <v>#REF!</v>
      </c>
      <c r="BM47" s="153" t="e">
        <f>BJ47='Feb 2019'!#REF!</f>
        <v>#REF!</v>
      </c>
    </row>
    <row r="48" spans="1:65" ht="15" x14ac:dyDescent="0.3">
      <c r="A48" s="80" t="s">
        <v>65</v>
      </c>
      <c r="B48" s="105" t="e">
        <f t="shared" si="32"/>
        <v>#REF!</v>
      </c>
      <c r="C48" s="423"/>
      <c r="D48" s="458">
        <f>E48/1.16</f>
        <v>4310344.8275862075</v>
      </c>
      <c r="E48" s="48">
        <f t="shared" si="34"/>
        <v>5000000</v>
      </c>
      <c r="F48" s="138" t="e">
        <f t="shared" si="35"/>
        <v>#REF!</v>
      </c>
      <c r="G48" s="93" t="s">
        <v>65</v>
      </c>
      <c r="H48" s="158">
        <f>'Feb 2019'!G39/'Feb 2019'!$BX$39</f>
        <v>0</v>
      </c>
      <c r="I48" s="162">
        <f>'Feb 2019'!H39/'Feb 2019'!$BX$39</f>
        <v>0</v>
      </c>
      <c r="J48" s="345">
        <f>'Feb 2019'!I39/'Feb 2019'!$BX$39</f>
        <v>0</v>
      </c>
      <c r="K48" s="347">
        <f>'Feb 2019'!J39/'Feb 2019'!$BX$39</f>
        <v>0</v>
      </c>
      <c r="L48" s="162">
        <f>'Feb 2019'!K39/'Feb 2019'!$BX$39</f>
        <v>0</v>
      </c>
      <c r="M48" s="162">
        <f>'Feb 2019'!L39/'Feb 2019'!$BX$39</f>
        <v>301724.13793103449</v>
      </c>
      <c r="N48" s="162">
        <f>'Feb 2019'!M39/'Feb 2019'!$BX$39</f>
        <v>0</v>
      </c>
      <c r="O48" s="345">
        <f>'Feb 2019'!N39/'Feb 2019'!$BX$39</f>
        <v>0</v>
      </c>
      <c r="P48" s="345">
        <f>'Feb 2019'!O39/'Feb 2019'!$BX$39</f>
        <v>0</v>
      </c>
      <c r="Q48" s="345">
        <f>'Feb 2019'!P39/'Feb 2019'!$BX$39</f>
        <v>0</v>
      </c>
      <c r="R48" s="345">
        <f>'Feb 2019'!R39/'Feb 2019'!$BX$39</f>
        <v>0</v>
      </c>
      <c r="S48" s="162">
        <f>'Feb 2019'!S39/'Feb 2019'!$BX$39</f>
        <v>0</v>
      </c>
      <c r="T48" s="462">
        <f>'Feb 2019'!T39/'Feb 2019'!$BX$39</f>
        <v>0</v>
      </c>
      <c r="U48" s="350">
        <f>'Feb 2019'!U39/'Feb 2019'!$BX$39</f>
        <v>0</v>
      </c>
      <c r="V48" s="162">
        <f>'Feb 2019'!V39/'Feb 2019'!$BX$39</f>
        <v>0</v>
      </c>
      <c r="W48" s="162">
        <f>'Feb 2019'!W39/'Feb 2019'!$BX$39</f>
        <v>0</v>
      </c>
      <c r="X48" s="162">
        <f>'Feb 2019'!X39/'Feb 2019'!$BX$39</f>
        <v>0</v>
      </c>
      <c r="Y48" s="339">
        <f>'Feb 2019'!Y39/'Feb 2019'!$BX$39</f>
        <v>344827.58620689658</v>
      </c>
      <c r="Z48" s="162">
        <f>'Feb 2019'!AB39/'Feb 2019'!$BX$39</f>
        <v>0</v>
      </c>
      <c r="AA48" s="162">
        <f>'Feb 2019'!AC39/'Feb 2019'!$BX$39</f>
        <v>0</v>
      </c>
      <c r="AB48" s="162">
        <f>'Feb 2019'!AF39/'Feb 2019'!$BX$39</f>
        <v>0</v>
      </c>
      <c r="AC48" s="162">
        <f>'Feb 2019'!AG39/'Feb 2019'!$BX$39</f>
        <v>0</v>
      </c>
      <c r="AD48" s="162">
        <f>'Feb 2019'!AH39/'Feb 2019'!$BX$39</f>
        <v>0</v>
      </c>
      <c r="AE48" s="162">
        <f>'Feb 2019'!AI39/'Feb 2019'!$BX$39</f>
        <v>0</v>
      </c>
      <c r="AF48" s="162">
        <f>'Feb 2019'!AJ39/'Feb 2019'!$BX$39</f>
        <v>301724.13793103449</v>
      </c>
      <c r="AG48" s="162">
        <f>'Feb 2019'!AK39/'Feb 2019'!$BX$39</f>
        <v>0</v>
      </c>
      <c r="AH48" s="162">
        <f>'Feb 2019'!AM39/'Feb 2019'!$BX$39</f>
        <v>0</v>
      </c>
      <c r="AI48" s="288">
        <f>'Feb 2019'!AN39/'Feb 2019'!$BX$39</f>
        <v>0</v>
      </c>
      <c r="AJ48" s="162">
        <f>'Feb 2019'!AO39/'Feb 2019'!$BX$39</f>
        <v>0</v>
      </c>
      <c r="AK48" s="162">
        <f>'Feb 2019'!AP39/'Feb 2019'!$BX$39</f>
        <v>0</v>
      </c>
      <c r="AL48" s="162">
        <f>'Feb 2019'!AQ39/'Feb 2019'!$BX$39</f>
        <v>0</v>
      </c>
      <c r="AM48" s="162">
        <f>'Feb 2019'!AR39/'Feb 2019'!$BX$39</f>
        <v>0</v>
      </c>
      <c r="AN48" s="6">
        <f>'Feb 2019'!AS39/'Feb 2019'!$BX$39</f>
        <v>0</v>
      </c>
      <c r="AO48" s="162">
        <f>'Feb 2019'!AT39/'Feb 2019'!$BX$39</f>
        <v>0</v>
      </c>
      <c r="AP48" s="162">
        <f>'Feb 2019'!AV39/'Feb 2019'!$BX$39</f>
        <v>0</v>
      </c>
      <c r="AQ48" s="162">
        <f>'Feb 2019'!AW39/'Feb 2019'!$BX$39</f>
        <v>0</v>
      </c>
      <c r="AR48" s="162">
        <f>'Feb 2019'!AZ39/'Feb 2019'!$BX$39</f>
        <v>301724.13793103449</v>
      </c>
      <c r="AS48" s="162">
        <f>'Feb 2019'!BA39/'Feb 2019'!$BX$39</f>
        <v>0</v>
      </c>
      <c r="AT48" s="25">
        <f>'Feb 2019'!BB39/'Feb 2019'!$BX$39</f>
        <v>387931.03448275867</v>
      </c>
      <c r="AU48" s="6">
        <f>'Feb 2019'!BC39/'Feb 2019'!$BX$39</f>
        <v>344827.58620689658</v>
      </c>
      <c r="AV48" s="25" t="e">
        <f>'Feb 2019'!#REF!/'Feb 2019'!$BX$39</f>
        <v>#REF!</v>
      </c>
      <c r="AW48" s="162">
        <f>'Feb 2019'!BE39/'Feb 2019'!$BX$39</f>
        <v>0</v>
      </c>
      <c r="AX48" s="162" t="e">
        <f>'Feb 2019'!#REF!/'Feb 2019'!$BX$39</f>
        <v>#REF!</v>
      </c>
      <c r="AY48" s="162">
        <f>'Feb 2019'!BF39/'Feb 2019'!$BX$39</f>
        <v>344827.58620689658</v>
      </c>
      <c r="AZ48" s="162">
        <f>'Feb 2019'!BG39/'Feb 2019'!$BX$39</f>
        <v>258620.68965517243</v>
      </c>
      <c r="BA48" s="347">
        <f>'Feb 2019'!BH39/'Feb 2019'!$BX$39</f>
        <v>603448.27586206899</v>
      </c>
      <c r="BB48" s="159">
        <f>'Feb 2019'!BI39/'Feb 2019'!$BX$39</f>
        <v>0</v>
      </c>
      <c r="BC48" s="159">
        <f>'Feb 2019'!BL39/'Feb 2019'!$BX$39</f>
        <v>0</v>
      </c>
      <c r="BD48" s="162">
        <f>'Feb 2019'!BM39/'Feb 2019'!$BX$39</f>
        <v>0</v>
      </c>
      <c r="BE48" s="159">
        <f>'Feb 2019'!BN39/'Feb 2019'!$BX$39</f>
        <v>0</v>
      </c>
      <c r="BF48" s="206">
        <f>'Feb 2019'!BO39/'Feb 2019'!$BX$39</f>
        <v>0</v>
      </c>
      <c r="BG48" s="159">
        <f>'Feb 2019'!BP39/'Feb 2019'!$BX$39</f>
        <v>0</v>
      </c>
      <c r="BH48" s="159">
        <f>'Feb 2019'!BQ39/'Feb 2019'!$BX$39</f>
        <v>0</v>
      </c>
      <c r="BI48" s="159">
        <f>'Feb 2019'!BR39/'Feb 2019'!$BX$39</f>
        <v>0</v>
      </c>
      <c r="BJ48" s="11" t="e">
        <f t="shared" si="36"/>
        <v>#REF!</v>
      </c>
      <c r="BK48" s="11">
        <f>Summary!C41</f>
        <v>5000000</v>
      </c>
      <c r="BL48" s="109" t="e">
        <f t="shared" si="37"/>
        <v>#REF!</v>
      </c>
      <c r="BM48" s="153" t="e">
        <f>BJ48='Feb 2019'!#REF!</f>
        <v>#REF!</v>
      </c>
    </row>
    <row r="49" spans="1:65" ht="16.2" x14ac:dyDescent="0.45">
      <c r="A49" s="80" t="s">
        <v>66</v>
      </c>
      <c r="B49" s="105" t="e">
        <f t="shared" si="32"/>
        <v>#REF!</v>
      </c>
      <c r="C49" s="423"/>
      <c r="D49" s="455">
        <f t="shared" si="33"/>
        <v>7079646.0176991159</v>
      </c>
      <c r="E49" s="48">
        <f t="shared" si="34"/>
        <v>8000000</v>
      </c>
      <c r="F49" s="138" t="e">
        <f t="shared" si="35"/>
        <v>#REF!</v>
      </c>
      <c r="G49" s="93" t="s">
        <v>66</v>
      </c>
      <c r="H49" s="158">
        <f>'Feb 2019'!G40/'Feb 2019'!$BX$40</f>
        <v>0</v>
      </c>
      <c r="I49" s="341">
        <f>'Feb 2019'!H42/'Feb 2019'!$BX$40</f>
        <v>0</v>
      </c>
      <c r="J49" s="341">
        <f>'Feb 2019'!I40/'Feb 2019'!$BX$40</f>
        <v>0</v>
      </c>
      <c r="K49" s="341">
        <f>'Feb 2019'!J40/'Feb 2019'!$BX$40</f>
        <v>0</v>
      </c>
      <c r="L49" s="341">
        <f>'Feb 2019'!K40/'Feb 2019'!$BX$40</f>
        <v>0</v>
      </c>
      <c r="M49" s="341">
        <f>'Feb 2019'!L40/'Feb 2019'!$BX$40</f>
        <v>353982.3008849558</v>
      </c>
      <c r="N49" s="341">
        <f>'Feb 2019'!M40/'Feb 2019'!$BX$40</f>
        <v>0</v>
      </c>
      <c r="O49" s="162">
        <f>'Feb 2019'!N40/'Feb 2019'!$BX$40</f>
        <v>0</v>
      </c>
      <c r="P49" s="341">
        <f>'Feb 2019'!O40/'Feb 2019'!$BX$40</f>
        <v>0</v>
      </c>
      <c r="Q49" s="341">
        <f>'Feb 2019'!P40/'Feb 2019'!$BX$40</f>
        <v>0</v>
      </c>
      <c r="R49" s="341">
        <f>'Feb 2019'!R40/'Feb 2019'!$BX$40</f>
        <v>412389.38053097349</v>
      </c>
      <c r="S49" s="341">
        <f>'Feb 2019'!S40/'Feb 2019'!$BX$40</f>
        <v>0</v>
      </c>
      <c r="T49" s="349">
        <f>'Feb 2019'!T40/'Feb 2019'!$BX$40</f>
        <v>0</v>
      </c>
      <c r="U49" s="349">
        <f>'Feb 2019'!U40/'Feb 2019'!$BX$40</f>
        <v>530973.45132743369</v>
      </c>
      <c r="V49" s="341">
        <f>'Feb 2019'!V40/'Feb 2019'!$BX$40</f>
        <v>0</v>
      </c>
      <c r="W49" s="162">
        <f>'Feb 2019'!W40/'Feb 2019'!$BX$40</f>
        <v>0</v>
      </c>
      <c r="X49" s="162">
        <f>'Feb 2019'!X40/'Feb 2019'!$BX$40</f>
        <v>0</v>
      </c>
      <c r="Y49" s="339">
        <f>'Feb 2019'!Y40/'Feb 2019'!$BX$40</f>
        <v>0</v>
      </c>
      <c r="Z49" s="162">
        <f>'Feb 2019'!AB40/'Feb 2019'!$BX$40</f>
        <v>0</v>
      </c>
      <c r="AA49" s="162">
        <f>'Feb 2019'!AC40/'Feb 2019'!$BX$40</f>
        <v>0</v>
      </c>
      <c r="AB49" s="162">
        <f>'Feb 2019'!AF40/'Feb 2019'!$BX$40</f>
        <v>353982.3008849558</v>
      </c>
      <c r="AC49" s="162">
        <f>'Feb 2019'!AG40/'Feb 2019'!$BX$40</f>
        <v>0</v>
      </c>
      <c r="AD49" s="288">
        <f>'Feb 2019'!AH40/'Feb 2019'!$BX$40</f>
        <v>442477.87610619474</v>
      </c>
      <c r="AE49" s="162">
        <f>'Feb 2019'!AI40/'Feb 2019'!$BX$40</f>
        <v>0</v>
      </c>
      <c r="AF49" s="288">
        <f>'Feb 2019'!AJ40/'Feb 2019'!$BX$40</f>
        <v>442477.87610619474</v>
      </c>
      <c r="AG49" s="162">
        <f>'Feb 2019'!AK40/'Feb 2019'!$BX$40</f>
        <v>0</v>
      </c>
      <c r="AH49" s="162">
        <f>'Feb 2019'!AM40/'Feb 2019'!$BX$40</f>
        <v>0</v>
      </c>
      <c r="AI49" s="288">
        <f>'Feb 2019'!AN40/'Feb 2019'!$BX$40</f>
        <v>0</v>
      </c>
      <c r="AJ49" s="162">
        <f>'Feb 2019'!AO40/'Feb 2019'!$BX$40</f>
        <v>0</v>
      </c>
      <c r="AK49" s="162">
        <f>'Feb 2019'!AP40/'Feb 2019'!$BX$40</f>
        <v>0</v>
      </c>
      <c r="AL49" s="162">
        <f>'Feb 2019'!AQ40/'Feb 2019'!$BX$40</f>
        <v>0</v>
      </c>
      <c r="AM49" s="162">
        <f>'Feb 2019'!AR40/'Feb 2019'!$BX$40</f>
        <v>0</v>
      </c>
      <c r="AN49" s="158">
        <f>'Feb 2019'!AS40/'Feb 2019'!$BX$40</f>
        <v>0</v>
      </c>
      <c r="AO49" s="162">
        <f>'Feb 2019'!AT40/'Feb 2019'!$BX$40</f>
        <v>0</v>
      </c>
      <c r="AP49" s="162">
        <f>'Feb 2019'!AV40/'Feb 2019'!$BX$40</f>
        <v>0</v>
      </c>
      <c r="AQ49" s="162">
        <f>'Feb 2019'!AW40/'Feb 2019'!$BX$40</f>
        <v>0</v>
      </c>
      <c r="AR49" s="366">
        <f>'Feb 2019'!AZ40/'Feb 2019'!$BX$40</f>
        <v>442477.87610619474</v>
      </c>
      <c r="AS49" s="366">
        <f>'Feb 2019'!BA40/'Feb 2019'!$BX$40</f>
        <v>0</v>
      </c>
      <c r="AT49" s="466">
        <f>'Feb 2019'!BB40/'Feb 2019'!$BX$40</f>
        <v>619469.02654867258</v>
      </c>
      <c r="AU49" s="6">
        <f>'Feb 2019'!BC40/'Feb 2019'!$BX$40</f>
        <v>442477.87610619474</v>
      </c>
      <c r="AV49" s="25" t="e">
        <f>'Feb 2019'!#REF!/'Feb 2019'!$BX$40</f>
        <v>#REF!</v>
      </c>
      <c r="AW49" s="162">
        <f>'Feb 2019'!BE40/'Feb 2019'!$BX$40</f>
        <v>530973.45132743369</v>
      </c>
      <c r="AX49" s="162" t="e">
        <f>'Feb 2019'!#REF!/'Feb 2019'!$BX$40</f>
        <v>#REF!</v>
      </c>
      <c r="AY49" s="162">
        <f>'Feb 2019'!BF40/'Feb 2019'!$BX$40</f>
        <v>884955.75221238949</v>
      </c>
      <c r="AZ49" s="472">
        <f>'Feb 2019'!BG40/'Feb 2019'!$BX$40</f>
        <v>0</v>
      </c>
      <c r="BA49" s="6">
        <f>'Feb 2019'!BH40/'Feb 2019'!$BX$40</f>
        <v>353982.3008849558</v>
      </c>
      <c r="BB49" s="158">
        <f>'Feb 2019'!BI40/'Feb 2019'!$BX$40</f>
        <v>0</v>
      </c>
      <c r="BC49" s="159">
        <f>'Feb 2019'!BL40/'Feb 2019'!$BX$40</f>
        <v>0</v>
      </c>
      <c r="BD49" s="162">
        <f>'Feb 2019'!BM40/'Feb 2019'!$BX$40</f>
        <v>353982.3008849558</v>
      </c>
      <c r="BE49" s="159">
        <f>'Feb 2019'!BN40/'Feb 2019'!$BX$40</f>
        <v>0</v>
      </c>
      <c r="BF49" s="159">
        <f>'Feb 2019'!BO40/'Feb 2019'!$BX$40</f>
        <v>0</v>
      </c>
      <c r="BG49" s="159">
        <f>'Feb 2019'!BP40/'Feb 2019'!$BX$40</f>
        <v>0</v>
      </c>
      <c r="BH49" s="159">
        <f>'Feb 2019'!BQ40/'Feb 2019'!$BX$40</f>
        <v>0</v>
      </c>
      <c r="BI49" s="159">
        <f>'Feb 2019'!BR40/'Feb 2019'!$BX$40</f>
        <v>0</v>
      </c>
      <c r="BJ49" s="11" t="e">
        <f t="shared" si="36"/>
        <v>#REF!</v>
      </c>
      <c r="BK49" s="11">
        <f>Summary!C42</f>
        <v>8000000</v>
      </c>
      <c r="BL49" s="109" t="e">
        <f t="shared" si="37"/>
        <v>#REF!</v>
      </c>
      <c r="BM49" s="153" t="e">
        <f>BJ49='Feb 2019'!#REF!</f>
        <v>#REF!</v>
      </c>
    </row>
    <row r="50" spans="1:65" ht="15" x14ac:dyDescent="0.3">
      <c r="A50" s="80" t="s">
        <v>312</v>
      </c>
      <c r="B50" s="105" t="e">
        <f t="shared" si="32"/>
        <v>#REF!</v>
      </c>
      <c r="C50" s="423"/>
      <c r="D50" s="455">
        <f t="shared" si="33"/>
        <v>0</v>
      </c>
      <c r="E50" s="48">
        <f t="shared" si="34"/>
        <v>0</v>
      </c>
      <c r="F50" s="138" t="e">
        <f t="shared" si="35"/>
        <v>#REF!</v>
      </c>
      <c r="G50" s="93" t="str">
        <f>A50</f>
        <v>DIN News</v>
      </c>
      <c r="H50" s="158">
        <f>'Feb 2019'!G41/'Feb 2019'!$BX$41</f>
        <v>0</v>
      </c>
      <c r="I50" s="162">
        <f>'Feb 2019'!H41/'Feb 2019'!$BX$41</f>
        <v>0</v>
      </c>
      <c r="J50" s="162">
        <f>'Feb 2019'!I41/'Feb 2019'!$BX$41</f>
        <v>0</v>
      </c>
      <c r="K50" s="6">
        <f>'Feb 2019'!J41/'Feb 2019'!$BX$41</f>
        <v>0</v>
      </c>
      <c r="L50" s="162">
        <f>'Feb 2019'!K41/'Feb 2019'!$BX$41</f>
        <v>0</v>
      </c>
      <c r="M50" s="162">
        <f>'Feb 2019'!L41/'Feb 2019'!$BX$41</f>
        <v>0</v>
      </c>
      <c r="N50" s="162">
        <f>'Feb 2019'!M41/'Feb 2019'!$BX$41</f>
        <v>0</v>
      </c>
      <c r="O50" s="162">
        <f>'Feb 2019'!N41/'Feb 2019'!$BX$41</f>
        <v>0</v>
      </c>
      <c r="P50" s="162">
        <f>'Feb 2019'!O41/'Feb 2019'!$BX$41</f>
        <v>0</v>
      </c>
      <c r="Q50" s="162">
        <f>'Feb 2019'!P41/'Feb 2019'!$BX$41</f>
        <v>0</v>
      </c>
      <c r="R50" s="162">
        <f>'Feb 2019'!R41/'Feb 2019'!$BX$41</f>
        <v>0</v>
      </c>
      <c r="S50" s="162">
        <f>'Feb 2019'!S41/'Feb 2019'!$BX$41</f>
        <v>0</v>
      </c>
      <c r="T50" s="6">
        <f>'Feb 2019'!T41/'Feb 2019'!$BX$41</f>
        <v>0</v>
      </c>
      <c r="U50" s="6">
        <f>'Feb 2019'!U41/'Feb 2019'!$BX$41</f>
        <v>0</v>
      </c>
      <c r="V50" s="162">
        <f>'Feb 2019'!V41/'Feb 2019'!$BX$41</f>
        <v>0</v>
      </c>
      <c r="W50" s="162">
        <f>'Feb 2019'!W41/'Feb 2019'!$BX$41</f>
        <v>0</v>
      </c>
      <c r="X50" s="162">
        <f>'Feb 2019'!X41/'Feb 2019'!$BX$41</f>
        <v>0</v>
      </c>
      <c r="Y50" s="162">
        <f>'Feb 2019'!Y41/'Feb 2019'!$BX$41</f>
        <v>0</v>
      </c>
      <c r="Z50" s="162">
        <f>'Feb 2019'!AB41/'Feb 2019'!$BX$41</f>
        <v>0</v>
      </c>
      <c r="AA50" s="162">
        <f>'Feb 2019'!AC41/'Feb 2019'!$BX$41</f>
        <v>0</v>
      </c>
      <c r="AB50" s="162">
        <f>'Feb 2019'!AF41/'Feb 2019'!$BX$41</f>
        <v>0</v>
      </c>
      <c r="AC50" s="162">
        <f>'Feb 2019'!AG41/'Feb 2019'!$BX$41</f>
        <v>0</v>
      </c>
      <c r="AD50" s="162">
        <f>'Feb 2019'!AH41/'Feb 2019'!$BX$41</f>
        <v>0</v>
      </c>
      <c r="AE50" s="162">
        <f>'Feb 2019'!AI41/'Feb 2019'!$BX$41</f>
        <v>0</v>
      </c>
      <c r="AF50" s="162">
        <f>'Feb 2019'!AJ41/'Feb 2019'!$BX$41</f>
        <v>0</v>
      </c>
      <c r="AG50" s="162">
        <f>'Feb 2019'!AK41/'Feb 2019'!$BX$41</f>
        <v>0</v>
      </c>
      <c r="AH50" s="162">
        <f>'Feb 2019'!AM41/'Feb 2019'!$BX$41</f>
        <v>0</v>
      </c>
      <c r="AI50" s="288">
        <f>'Feb 2019'!AN41/'Feb 2019'!$BX$41</f>
        <v>0</v>
      </c>
      <c r="AJ50" s="162">
        <f>'Feb 2019'!AO41/'Feb 2019'!$BX$41</f>
        <v>0</v>
      </c>
      <c r="AK50" s="162">
        <f>'Feb 2019'!AP41/'Feb 2019'!$BX$41</f>
        <v>0</v>
      </c>
      <c r="AL50" s="162">
        <f>'Feb 2019'!AQ41/'Feb 2019'!$BX$41</f>
        <v>0</v>
      </c>
      <c r="AM50" s="162">
        <f>'Feb 2019'!AR41/'Feb 2019'!$BX$41</f>
        <v>0</v>
      </c>
      <c r="AN50" s="6">
        <f>'Feb 2019'!AS41/'Feb 2019'!$BX$41</f>
        <v>0</v>
      </c>
      <c r="AO50" s="162">
        <f>'Feb 2019'!AT41/'Feb 2019'!$BX$41</f>
        <v>0</v>
      </c>
      <c r="AP50" s="162">
        <f>'Feb 2019'!AV41/'Feb 2019'!$BX$41</f>
        <v>0</v>
      </c>
      <c r="AQ50" s="162">
        <f>'Feb 2019'!AW41/'Feb 2019'!$BX$41</f>
        <v>0</v>
      </c>
      <c r="AR50" s="162">
        <f>'Feb 2019'!AZ41/'Feb 2019'!$BX$41</f>
        <v>0</v>
      </c>
      <c r="AS50" s="162">
        <f>'Feb 2019'!BA41/'Feb 2019'!$BX$41</f>
        <v>0</v>
      </c>
      <c r="AT50" s="25">
        <f>'Feb 2019'!BB41/'Feb 2019'!$BX$41</f>
        <v>0</v>
      </c>
      <c r="AU50" s="450">
        <f>'Feb 2019'!BC41/'Feb 2019'!$BX$41</f>
        <v>0</v>
      </c>
      <c r="AV50" s="25" t="e">
        <f>'Feb 2019'!#REF!/'Feb 2019'!$BX$41</f>
        <v>#REF!</v>
      </c>
      <c r="AW50" s="162">
        <f>'Feb 2019'!BE41/'Feb 2019'!$BX$41</f>
        <v>0</v>
      </c>
      <c r="AX50" s="162" t="e">
        <f>'Feb 2019'!#REF!/'Feb 2019'!$BX$41</f>
        <v>#REF!</v>
      </c>
      <c r="AY50" s="162">
        <f>'Feb 2019'!BF41/'Feb 2019'!$BX$41</f>
        <v>0</v>
      </c>
      <c r="AZ50" s="162">
        <f>'Feb 2019'!BG41/'Feb 2019'!$BX$41</f>
        <v>0</v>
      </c>
      <c r="BA50" s="6">
        <f>'Feb 2019'!BH41/'Feb 2019'!$BX$41</f>
        <v>0</v>
      </c>
      <c r="BB50" s="159">
        <f>'Feb 2019'!BI41/'Feb 2019'!$BX$41</f>
        <v>0</v>
      </c>
      <c r="BC50" s="159">
        <f>'Feb 2019'!BL41/'Feb 2019'!$BX$41</f>
        <v>0</v>
      </c>
      <c r="BD50" s="162">
        <f>'Feb 2019'!BM41/'Feb 2019'!$BX$41</f>
        <v>0</v>
      </c>
      <c r="BE50" s="159">
        <f>'Feb 2019'!BN41/'Feb 2019'!$BX$41</f>
        <v>0</v>
      </c>
      <c r="BF50" s="159">
        <f>'Feb 2019'!BO41/'Feb 2019'!$BX$41</f>
        <v>0</v>
      </c>
      <c r="BG50" s="159">
        <f>'Feb 2019'!BP41/'Feb 2019'!$BX$41</f>
        <v>0</v>
      </c>
      <c r="BH50" s="159">
        <f>'Feb 2019'!BQ41/'Feb 2019'!$BX$41</f>
        <v>0</v>
      </c>
      <c r="BI50" s="159">
        <f>'Feb 2019'!BR41/'Feb 2019'!$BX$41</f>
        <v>0</v>
      </c>
      <c r="BJ50" s="11" t="e">
        <f t="shared" si="36"/>
        <v>#REF!</v>
      </c>
      <c r="BK50" s="11">
        <f>Summary!C43</f>
        <v>0</v>
      </c>
      <c r="BL50" s="109" t="e">
        <f t="shared" si="37"/>
        <v>#REF!</v>
      </c>
      <c r="BM50" s="153" t="e">
        <f>BJ50='Feb 2019'!#REF!</f>
        <v>#REF!</v>
      </c>
    </row>
    <row r="51" spans="1:65" ht="16.2" x14ac:dyDescent="0.45">
      <c r="A51" s="80" t="s">
        <v>68</v>
      </c>
      <c r="B51" s="105" t="e">
        <f t="shared" si="32"/>
        <v>#REF!</v>
      </c>
      <c r="C51" s="423"/>
      <c r="D51" s="455">
        <f t="shared" si="33"/>
        <v>8849557.5221238937</v>
      </c>
      <c r="E51" s="48">
        <f t="shared" si="34"/>
        <v>10000000</v>
      </c>
      <c r="F51" s="138" t="e">
        <f t="shared" si="35"/>
        <v>#REF!</v>
      </c>
      <c r="G51" s="93" t="s">
        <v>68</v>
      </c>
      <c r="H51" s="158">
        <f>'Feb 2019'!G42/'Feb 2019'!$BX$42</f>
        <v>0</v>
      </c>
      <c r="I51" s="162" t="e">
        <f>'Feb 2019'!#REF!/'Feb 2019'!$BX$42</f>
        <v>#REF!</v>
      </c>
      <c r="J51" s="162">
        <f>'Feb 2019'!I42/'Feb 2019'!$BX$42</f>
        <v>0</v>
      </c>
      <c r="K51" s="347">
        <f>'Feb 2019'!J42/'Feb 2019'!$BX$42</f>
        <v>0</v>
      </c>
      <c r="L51" s="341">
        <f>'Feb 2019'!K42/'Feb 2019'!$BX$42</f>
        <v>0</v>
      </c>
      <c r="M51" s="341">
        <f>'Feb 2019'!L42/'Feb 2019'!$BX$42</f>
        <v>442477.87610619474</v>
      </c>
      <c r="N51" s="162">
        <f>'Feb 2019'!M42/'Feb 2019'!$BX$42</f>
        <v>0</v>
      </c>
      <c r="O51" s="162">
        <f>'Feb 2019'!N42/'Feb 2019'!$BX$42</f>
        <v>0</v>
      </c>
      <c r="P51" s="162">
        <f>'Feb 2019'!O42/'Feb 2019'!$BX$42</f>
        <v>0</v>
      </c>
      <c r="Q51" s="162">
        <f>'Feb 2019'!P42/'Feb 2019'!$BX$42</f>
        <v>0</v>
      </c>
      <c r="R51" s="162">
        <f>'Feb 2019'!R42/'Feb 2019'!$BX$42</f>
        <v>0</v>
      </c>
      <c r="S51" s="162">
        <f>'Feb 2019'!S42/'Feb 2019'!$BX$42</f>
        <v>0</v>
      </c>
      <c r="T51" s="365">
        <f>'Feb 2019'!T42/'Feb 2019'!$BX$42</f>
        <v>0</v>
      </c>
      <c r="U51" s="349">
        <f>'Feb 2019'!U42/'Feb 2019'!$BX$42</f>
        <v>884955.75221238949</v>
      </c>
      <c r="V51" s="162">
        <f>'Feb 2019'!V42/'Feb 2019'!$BX$42</f>
        <v>0</v>
      </c>
      <c r="W51" s="162">
        <f>'Feb 2019'!W42/'Feb 2019'!$BX$42</f>
        <v>0</v>
      </c>
      <c r="X51" s="162">
        <f>'Feb 2019'!X42/'Feb 2019'!$BX$42</f>
        <v>0</v>
      </c>
      <c r="Y51" s="339">
        <f>'Feb 2019'!Y42/'Feb 2019'!$BX$42</f>
        <v>0</v>
      </c>
      <c r="Z51" s="162">
        <f>'Feb 2019'!AB42/'Feb 2019'!$BX$42</f>
        <v>353982.3008849558</v>
      </c>
      <c r="AA51" s="162">
        <f>'Feb 2019'!AC42/'Feb 2019'!$BX$42</f>
        <v>0</v>
      </c>
      <c r="AB51" s="162">
        <f>'Feb 2019'!AF42/'Feb 2019'!$BX$42</f>
        <v>442477.87610619474</v>
      </c>
      <c r="AC51" s="162">
        <f>'Feb 2019'!AG42/'Feb 2019'!$BX$42</f>
        <v>0</v>
      </c>
      <c r="AD51" s="288">
        <f>'Feb 2019'!AH42/'Feb 2019'!$BX$42</f>
        <v>0</v>
      </c>
      <c r="AE51" s="162">
        <f>'Feb 2019'!AI42/'Feb 2019'!$BX$42</f>
        <v>0</v>
      </c>
      <c r="AF51" s="288">
        <f>'Feb 2019'!AJ42/'Feb 2019'!$BX$42</f>
        <v>353982.3008849558</v>
      </c>
      <c r="AG51" s="162">
        <f>'Feb 2019'!AK42/'Feb 2019'!$BX$42</f>
        <v>0</v>
      </c>
      <c r="AH51" s="162">
        <f>'Feb 2019'!AM42/'Feb 2019'!$BX$42</f>
        <v>0</v>
      </c>
      <c r="AI51" s="288">
        <f>'Feb 2019'!AN42/'Feb 2019'!$BX$42</f>
        <v>0</v>
      </c>
      <c r="AJ51" s="162">
        <f>'Feb 2019'!AO42/'Feb 2019'!$BX$42</f>
        <v>0</v>
      </c>
      <c r="AK51" s="467">
        <f>'Feb 2019'!AP42/'Feb 2019'!$BX$42</f>
        <v>0</v>
      </c>
      <c r="AL51" s="162">
        <f>'Feb 2019'!AQ42/'Feb 2019'!$BX$42</f>
        <v>0</v>
      </c>
      <c r="AM51" s="162">
        <f>'Feb 2019'!AR42/'Feb 2019'!$BX$42</f>
        <v>0</v>
      </c>
      <c r="AN51" s="158">
        <f>'Feb 2019'!AS42/'Feb 2019'!$BX$42</f>
        <v>265486.72566371685</v>
      </c>
      <c r="AO51" s="162">
        <f>'Feb 2019'!AT42/'Feb 2019'!$BX$42</f>
        <v>176991.1504424779</v>
      </c>
      <c r="AP51" s="162">
        <f>'Feb 2019'!AV42/'Feb 2019'!$BX$42</f>
        <v>0</v>
      </c>
      <c r="AQ51" s="162">
        <f>'Feb 2019'!AW42/'Feb 2019'!$BX$42</f>
        <v>0</v>
      </c>
      <c r="AR51" s="366">
        <f>'Feb 2019'!AZ42/'Feb 2019'!$BX$42</f>
        <v>619469.02654867258</v>
      </c>
      <c r="AS51" s="366">
        <f>'Feb 2019'!BA42/'Feb 2019'!$BX$42</f>
        <v>0</v>
      </c>
      <c r="AT51" s="25">
        <f>'Feb 2019'!BB42/'Feb 2019'!$BX$42</f>
        <v>707964.60176991159</v>
      </c>
      <c r="AU51" s="6">
        <f>'Feb 2019'!BC42/'Feb 2019'!$BX$42</f>
        <v>619469.02654867258</v>
      </c>
      <c r="AV51" s="25" t="e">
        <f>'Feb 2019'!#REF!/'Feb 2019'!$BX$42</f>
        <v>#REF!</v>
      </c>
      <c r="AW51" s="162">
        <f>'Feb 2019'!BE42/'Feb 2019'!$BX$42</f>
        <v>707964.60176991159</v>
      </c>
      <c r="AX51" s="162" t="e">
        <f>'Feb 2019'!#REF!/'Feb 2019'!$BX$42</f>
        <v>#REF!</v>
      </c>
      <c r="AY51" s="162">
        <f>'Feb 2019'!BF42/'Feb 2019'!$BX$42</f>
        <v>707964.60176991159</v>
      </c>
      <c r="AZ51" s="162">
        <f>'Feb 2019'!BG42/'Feb 2019'!$BX$42</f>
        <v>0</v>
      </c>
      <c r="BA51" s="6">
        <f>'Feb 2019'!BH42/'Feb 2019'!$BX$42</f>
        <v>884955.75221238949</v>
      </c>
      <c r="BB51" s="159">
        <f>'Feb 2019'!BI42/'Feb 2019'!$BX$42</f>
        <v>0</v>
      </c>
      <c r="BC51" s="159">
        <f>'Feb 2019'!BL42/'Feb 2019'!$BX$42</f>
        <v>0</v>
      </c>
      <c r="BD51" s="162">
        <f>'Feb 2019'!BM42/'Feb 2019'!$BX$42</f>
        <v>0</v>
      </c>
      <c r="BE51" s="159">
        <f>'Feb 2019'!BN42/'Feb 2019'!$BX$42</f>
        <v>0</v>
      </c>
      <c r="BF51" s="159">
        <f>'Feb 2019'!BO42/'Feb 2019'!$BX$42</f>
        <v>0</v>
      </c>
      <c r="BG51" s="159">
        <f>'Feb 2019'!BP42/'Feb 2019'!$BX$42</f>
        <v>0</v>
      </c>
      <c r="BH51" s="159">
        <f>'Feb 2019'!BQ42/'Feb 2019'!$BX$42</f>
        <v>0</v>
      </c>
      <c r="BI51" s="159">
        <f>'Feb 2019'!BR42/'Feb 2019'!$BX$42</f>
        <v>0</v>
      </c>
      <c r="BJ51" s="11" t="e">
        <f t="shared" si="36"/>
        <v>#REF!</v>
      </c>
      <c r="BK51" s="11">
        <f>Summary!C44</f>
        <v>10000000</v>
      </c>
      <c r="BL51" s="109" t="e">
        <f t="shared" si="37"/>
        <v>#REF!</v>
      </c>
      <c r="BM51" s="153" t="e">
        <f>BJ51='Feb 2019'!#REF!</f>
        <v>#REF!</v>
      </c>
    </row>
    <row r="52" spans="1:65" ht="15" x14ac:dyDescent="0.3">
      <c r="A52" s="80" t="s">
        <v>69</v>
      </c>
      <c r="B52" s="105" t="e">
        <f t="shared" si="32"/>
        <v>#REF!</v>
      </c>
      <c r="C52" s="423"/>
      <c r="D52" s="455">
        <f t="shared" si="33"/>
        <v>6637168.1415929208</v>
      </c>
      <c r="E52" s="48">
        <f t="shared" si="34"/>
        <v>7500000</v>
      </c>
      <c r="F52" s="138" t="e">
        <f t="shared" si="35"/>
        <v>#REF!</v>
      </c>
      <c r="G52" s="93" t="s">
        <v>69</v>
      </c>
      <c r="H52" s="158">
        <f>'Feb 2019'!G43/'Feb 2019'!$BX$43</f>
        <v>0</v>
      </c>
      <c r="I52" s="162">
        <f>'Feb 2019'!H43/'Feb 2019'!$BX$43</f>
        <v>0</v>
      </c>
      <c r="J52" s="345">
        <f>'Feb 2019'!I43/'Feb 2019'!$BX$43</f>
        <v>0</v>
      </c>
      <c r="K52" s="347">
        <f>'Feb 2019'!J43/'Feb 2019'!$BX$43</f>
        <v>0</v>
      </c>
      <c r="L52" s="162">
        <f>'Feb 2019'!K43/'Feb 2019'!$BX$43</f>
        <v>0</v>
      </c>
      <c r="M52" s="162">
        <f>'Feb 2019'!L43/'Feb 2019'!$BX$43</f>
        <v>0</v>
      </c>
      <c r="N52" s="345">
        <f>'Feb 2019'!M43/'Feb 2019'!$BX$43</f>
        <v>0</v>
      </c>
      <c r="O52" s="162">
        <f>'Feb 2019'!N43/'Feb 2019'!$BX$43</f>
        <v>0</v>
      </c>
      <c r="P52" s="162">
        <f>'Feb 2019'!O43/'Feb 2019'!$BX$43</f>
        <v>0</v>
      </c>
      <c r="Q52" s="345">
        <f>'Feb 2019'!P43/'Feb 2019'!$BX$43</f>
        <v>0</v>
      </c>
      <c r="R52" s="345">
        <f>'Feb 2019'!R43/'Feb 2019'!$BX$43</f>
        <v>1858407.0796460179</v>
      </c>
      <c r="S52" s="345">
        <f>'Feb 2019'!S43/'Feb 2019'!$BX$43</f>
        <v>0</v>
      </c>
      <c r="T52" s="347">
        <f>'Feb 2019'!T43/'Feb 2019'!$BX$43</f>
        <v>0</v>
      </c>
      <c r="U52" s="347">
        <f>'Feb 2019'!U43/'Feb 2019'!$BX$43</f>
        <v>0</v>
      </c>
      <c r="V52" s="162">
        <f>'Feb 2019'!V43/'Feb 2019'!$BX$43</f>
        <v>0</v>
      </c>
      <c r="W52" s="162">
        <f>'Feb 2019'!W43/'Feb 2019'!$BX$43</f>
        <v>0</v>
      </c>
      <c r="X52" s="162">
        <f>'Feb 2019'!X43/'Feb 2019'!$BX$43</f>
        <v>0</v>
      </c>
      <c r="Y52" s="339">
        <f>'Feb 2019'!Y43/'Feb 2019'!$BX$43</f>
        <v>0</v>
      </c>
      <c r="Z52" s="162">
        <f>'Feb 2019'!AB43/'Feb 2019'!$BX$43</f>
        <v>0</v>
      </c>
      <c r="AA52" s="162">
        <f>'Feb 2019'!AC43/'Feb 2019'!$BX$43</f>
        <v>0</v>
      </c>
      <c r="AB52" s="162">
        <f>'Feb 2019'!AF43/'Feb 2019'!$BX$43</f>
        <v>0</v>
      </c>
      <c r="AC52" s="162">
        <f>'Feb 2019'!AG43/'Feb 2019'!$BX$43</f>
        <v>0</v>
      </c>
      <c r="AD52" s="162">
        <f>'Feb 2019'!AH43/'Feb 2019'!$BX$43</f>
        <v>0</v>
      </c>
      <c r="AE52" s="162">
        <f>'Feb 2019'!AI43/'Feb 2019'!$BX$43</f>
        <v>0</v>
      </c>
      <c r="AF52" s="162">
        <f>'Feb 2019'!AJ43/'Feb 2019'!$BX$43</f>
        <v>0</v>
      </c>
      <c r="AG52" s="162">
        <f>'Feb 2019'!AK43/'Feb 2019'!$BX$43</f>
        <v>0</v>
      </c>
      <c r="AH52" s="162">
        <f>'Feb 2019'!AM43/'Feb 2019'!$BX$43</f>
        <v>0</v>
      </c>
      <c r="AI52" s="288">
        <f>'Feb 2019'!AN43/'Feb 2019'!$BX$43</f>
        <v>0</v>
      </c>
      <c r="AJ52" s="162">
        <f>'Feb 2019'!AO43/'Feb 2019'!$BX$43</f>
        <v>0</v>
      </c>
      <c r="AK52" s="162">
        <f>'Feb 2019'!AP43/'Feb 2019'!$BX$43</f>
        <v>0</v>
      </c>
      <c r="AL52" s="162">
        <f>'Feb 2019'!AQ43/'Feb 2019'!$BX$43</f>
        <v>0</v>
      </c>
      <c r="AM52" s="162">
        <f>'Feb 2019'!AR43/'Feb 2019'!$BX$43</f>
        <v>0</v>
      </c>
      <c r="AN52" s="244">
        <f>'Feb 2019'!AS43/'Feb 2019'!$BX$43</f>
        <v>530973.45132743369</v>
      </c>
      <c r="AO52" s="162">
        <f>'Feb 2019'!AT43/'Feb 2019'!$BX$43</f>
        <v>0</v>
      </c>
      <c r="AP52" s="162">
        <f>'Feb 2019'!AV43/'Feb 2019'!$BX$43</f>
        <v>0</v>
      </c>
      <c r="AQ52" s="162">
        <f>'Feb 2019'!AW43/'Feb 2019'!$BX$43</f>
        <v>0</v>
      </c>
      <c r="AR52" s="162">
        <f>'Feb 2019'!AZ43/'Feb 2019'!$BX$43</f>
        <v>0</v>
      </c>
      <c r="AS52" s="162">
        <f>'Feb 2019'!BA43/'Feb 2019'!$BX$43</f>
        <v>0</v>
      </c>
      <c r="AT52" s="471">
        <f>'Feb 2019'!BB43/'Feb 2019'!$BX$43</f>
        <v>1592920.353982301</v>
      </c>
      <c r="AU52" s="207">
        <f>'Feb 2019'!BC43/'Feb 2019'!$BX$43</f>
        <v>530973.45132743369</v>
      </c>
      <c r="AV52" s="471" t="e">
        <f>'Feb 2019'!#REF!/'Feb 2019'!$BX$43</f>
        <v>#REF!</v>
      </c>
      <c r="AW52" s="345">
        <f>'Feb 2019'!BE43/'Feb 2019'!$BX$43</f>
        <v>0</v>
      </c>
      <c r="AX52" s="162" t="e">
        <f>'Feb 2019'!#REF!/'Feb 2019'!$BX$43</f>
        <v>#REF!</v>
      </c>
      <c r="AY52" s="162">
        <f>'Feb 2019'!BF43/'Feb 2019'!$BX$43</f>
        <v>0</v>
      </c>
      <c r="AZ52" s="162">
        <f>'Feb 2019'!BG43/'Feb 2019'!$BX$43</f>
        <v>0</v>
      </c>
      <c r="BA52" s="6">
        <f>'Feb 2019'!BH43/'Feb 2019'!$BX$43</f>
        <v>1504424.7787610621</v>
      </c>
      <c r="BB52" s="158">
        <f>'Feb 2019'!BI43/'Feb 2019'!$BX$43</f>
        <v>0</v>
      </c>
      <c r="BC52" s="159">
        <f>'Feb 2019'!BL43/'Feb 2019'!$BX$43</f>
        <v>0</v>
      </c>
      <c r="BD52" s="162">
        <f>'Feb 2019'!BM43/'Feb 2019'!$BX$43</f>
        <v>0</v>
      </c>
      <c r="BE52" s="159">
        <f>'Feb 2019'!BN43/'Feb 2019'!$BX$43</f>
        <v>0</v>
      </c>
      <c r="BF52" s="159">
        <f>'Feb 2019'!BO43/'Feb 2019'!$BX$43</f>
        <v>0</v>
      </c>
      <c r="BG52" s="159">
        <f>'Feb 2019'!BP43/'Feb 2019'!$BX$43</f>
        <v>0</v>
      </c>
      <c r="BH52" s="159">
        <f>'Feb 2019'!BQ43/'Feb 2019'!$BX$43</f>
        <v>0</v>
      </c>
      <c r="BI52" s="159">
        <f>'Feb 2019'!BR43/'Feb 2019'!$BX$43</f>
        <v>0</v>
      </c>
      <c r="BJ52" s="11" t="e">
        <f t="shared" si="36"/>
        <v>#REF!</v>
      </c>
      <c r="BK52" s="11">
        <f>Summary!C45</f>
        <v>7500000</v>
      </c>
      <c r="BL52" s="109" t="e">
        <f t="shared" si="37"/>
        <v>#REF!</v>
      </c>
      <c r="BM52" s="153" t="e">
        <f>BJ52='Feb 2019'!#REF!</f>
        <v>#REF!</v>
      </c>
    </row>
    <row r="53" spans="1:65" ht="15" x14ac:dyDescent="0.3">
      <c r="A53" s="80" t="s">
        <v>70</v>
      </c>
      <c r="B53" s="105" t="e">
        <f t="shared" si="32"/>
        <v>#REF!</v>
      </c>
      <c r="C53" s="423"/>
      <c r="D53" s="458" t="e">
        <f>E53/1.16</f>
        <v>#REF!</v>
      </c>
      <c r="E53" s="48" t="e">
        <f t="shared" si="34"/>
        <v>#REF!</v>
      </c>
      <c r="F53" s="138" t="e">
        <f t="shared" si="35"/>
        <v>#REF!</v>
      </c>
      <c r="G53" s="93" t="s">
        <v>70</v>
      </c>
      <c r="H53" s="158" t="e">
        <f>'Feb 2019'!#REF!/'Feb 2019'!#REF!</f>
        <v>#REF!</v>
      </c>
      <c r="I53" s="162" t="e">
        <f>'Feb 2019'!#REF!/'Feb 2019'!#REF!</f>
        <v>#REF!</v>
      </c>
      <c r="J53" s="162" t="e">
        <f>'Feb 2019'!#REF!/'Feb 2019'!#REF!</f>
        <v>#REF!</v>
      </c>
      <c r="K53" s="6" t="e">
        <f>'Feb 2019'!#REF!/'Feb 2019'!#REF!</f>
        <v>#REF!</v>
      </c>
      <c r="L53" s="162" t="e">
        <f>'Feb 2019'!#REF!/'Feb 2019'!#REF!</f>
        <v>#REF!</v>
      </c>
      <c r="M53" s="162" t="e">
        <f>'Feb 2019'!#REF!/'Feb 2019'!#REF!</f>
        <v>#REF!</v>
      </c>
      <c r="N53" s="162" t="e">
        <f>'Feb 2019'!#REF!/'Feb 2019'!#REF!</f>
        <v>#REF!</v>
      </c>
      <c r="O53" s="162" t="e">
        <f>'Feb 2019'!#REF!/'Feb 2019'!#REF!</f>
        <v>#REF!</v>
      </c>
      <c r="P53" s="162" t="e">
        <f>'Feb 2019'!#REF!/'Feb 2019'!#REF!</f>
        <v>#REF!</v>
      </c>
      <c r="Q53" s="162" t="e">
        <f>'Feb 2019'!#REF!/'Feb 2019'!#REF!</f>
        <v>#REF!</v>
      </c>
      <c r="R53" s="162" t="e">
        <f>'Feb 2019'!#REF!/'Feb 2019'!#REF!</f>
        <v>#REF!</v>
      </c>
      <c r="S53" s="162" t="e">
        <f>'Feb 2019'!#REF!/'Feb 2019'!#REF!</f>
        <v>#REF!</v>
      </c>
      <c r="T53" s="6" t="e">
        <f>'Feb 2019'!#REF!/'Feb 2019'!#REF!</f>
        <v>#REF!</v>
      </c>
      <c r="U53" s="6" t="e">
        <f>'Feb 2019'!#REF!/'Feb 2019'!#REF!</f>
        <v>#REF!</v>
      </c>
      <c r="V53" s="162" t="e">
        <f>'Feb 2019'!#REF!/'Feb 2019'!#REF!</f>
        <v>#REF!</v>
      </c>
      <c r="W53" s="162" t="e">
        <f>'Feb 2019'!#REF!/'Feb 2019'!#REF!</f>
        <v>#REF!</v>
      </c>
      <c r="X53" s="162" t="e">
        <f>'Feb 2019'!#REF!/'Feb 2019'!#REF!</f>
        <v>#REF!</v>
      </c>
      <c r="Y53" s="162" t="e">
        <f>'Feb 2019'!#REF!/'Feb 2019'!#REF!</f>
        <v>#REF!</v>
      </c>
      <c r="Z53" s="162" t="e">
        <f>'Feb 2019'!#REF!/'Feb 2019'!#REF!</f>
        <v>#REF!</v>
      </c>
      <c r="AA53" s="162" t="e">
        <f>'Feb 2019'!#REF!/'Feb 2019'!#REF!</f>
        <v>#REF!</v>
      </c>
      <c r="AB53" s="162" t="e">
        <f>'Feb 2019'!#REF!/'Feb 2019'!#REF!</f>
        <v>#REF!</v>
      </c>
      <c r="AC53" s="162" t="e">
        <f>'Feb 2019'!#REF!/'Feb 2019'!#REF!</f>
        <v>#REF!</v>
      </c>
      <c r="AD53" s="162" t="e">
        <f>'Feb 2019'!#REF!/'Feb 2019'!#REF!</f>
        <v>#REF!</v>
      </c>
      <c r="AE53" s="162" t="e">
        <f>'Feb 2019'!#REF!/'Feb 2019'!#REF!</f>
        <v>#REF!</v>
      </c>
      <c r="AF53" s="162" t="e">
        <f>'Feb 2019'!#REF!/'Feb 2019'!#REF!</f>
        <v>#REF!</v>
      </c>
      <c r="AG53" s="162" t="e">
        <f>'Feb 2019'!#REF!/'Feb 2019'!#REF!</f>
        <v>#REF!</v>
      </c>
      <c r="AH53" s="162" t="e">
        <f>'Feb 2019'!#REF!/'Feb 2019'!#REF!</f>
        <v>#REF!</v>
      </c>
      <c r="AI53" s="288" t="e">
        <f>'Feb 2019'!#REF!/'Feb 2019'!#REF!</f>
        <v>#REF!</v>
      </c>
      <c r="AJ53" s="162" t="e">
        <f>'Feb 2019'!#REF!/'Feb 2019'!#REF!</f>
        <v>#REF!</v>
      </c>
      <c r="AK53" s="162" t="e">
        <f>'Feb 2019'!#REF!/'Feb 2019'!#REF!</f>
        <v>#REF!</v>
      </c>
      <c r="AL53" s="162" t="e">
        <f>'Feb 2019'!#REF!/'Feb 2019'!#REF!</f>
        <v>#REF!</v>
      </c>
      <c r="AM53" s="162" t="e">
        <f>'Feb 2019'!#REF!/'Feb 2019'!#REF!</f>
        <v>#REF!</v>
      </c>
      <c r="AN53" s="6" t="e">
        <f>'Feb 2019'!#REF!/'Feb 2019'!#REF!</f>
        <v>#REF!</v>
      </c>
      <c r="AO53" s="162" t="e">
        <f>'Feb 2019'!#REF!/'Feb 2019'!#REF!</f>
        <v>#REF!</v>
      </c>
      <c r="AP53" s="162" t="e">
        <f>'Feb 2019'!#REF!/'Feb 2019'!#REF!</f>
        <v>#REF!</v>
      </c>
      <c r="AQ53" s="162" t="e">
        <f>'Feb 2019'!#REF!/'Feb 2019'!#REF!</f>
        <v>#REF!</v>
      </c>
      <c r="AR53" s="162" t="e">
        <f>'Feb 2019'!#REF!/'Feb 2019'!#REF!</f>
        <v>#REF!</v>
      </c>
      <c r="AS53" s="162" t="e">
        <f>'Feb 2019'!#REF!/'Feb 2019'!#REF!</f>
        <v>#REF!</v>
      </c>
      <c r="AT53" s="25" t="e">
        <f>'Feb 2019'!#REF!/'Feb 2019'!#REF!</f>
        <v>#REF!</v>
      </c>
      <c r="AU53" s="450" t="e">
        <f>'Feb 2019'!#REF!/'Feb 2019'!#REF!</f>
        <v>#REF!</v>
      </c>
      <c r="AV53" s="25" t="e">
        <f>'Feb 2019'!#REF!/'Feb 2019'!#REF!</f>
        <v>#REF!</v>
      </c>
      <c r="AW53" s="162" t="e">
        <f>'Feb 2019'!#REF!/'Feb 2019'!#REF!</f>
        <v>#REF!</v>
      </c>
      <c r="AX53" s="162" t="e">
        <f>'Feb 2019'!#REF!/'Feb 2019'!#REF!</f>
        <v>#REF!</v>
      </c>
      <c r="AY53" s="162" t="e">
        <f>'Feb 2019'!#REF!/'Feb 2019'!#REF!</f>
        <v>#REF!</v>
      </c>
      <c r="AZ53" s="162" t="e">
        <f>'Feb 2019'!#REF!/'Feb 2019'!#REF!</f>
        <v>#REF!</v>
      </c>
      <c r="BA53" s="6" t="e">
        <f>'Feb 2019'!#REF!/'Feb 2019'!#REF!</f>
        <v>#REF!</v>
      </c>
      <c r="BB53" s="159" t="e">
        <f>'Feb 2019'!#REF!/'Feb 2019'!#REF!</f>
        <v>#REF!</v>
      </c>
      <c r="BC53" s="159" t="e">
        <f>'Feb 2019'!#REF!/'Feb 2019'!#REF!</f>
        <v>#REF!</v>
      </c>
      <c r="BD53" s="162" t="e">
        <f>'Feb 2019'!#REF!/'Feb 2019'!#REF!</f>
        <v>#REF!</v>
      </c>
      <c r="BE53" s="159" t="e">
        <f>'Feb 2019'!#REF!/'Feb 2019'!#REF!</f>
        <v>#REF!</v>
      </c>
      <c r="BF53" s="159" t="e">
        <f>'Feb 2019'!#REF!/'Feb 2019'!#REF!</f>
        <v>#REF!</v>
      </c>
      <c r="BG53" s="159" t="e">
        <f>'Feb 2019'!#REF!/'Feb 2019'!#REF!</f>
        <v>#REF!</v>
      </c>
      <c r="BH53" s="159" t="e">
        <f>'Feb 2019'!#REF!/'Feb 2019'!#REF!</f>
        <v>#REF!</v>
      </c>
      <c r="BI53" s="159" t="e">
        <f>'Feb 2019'!#REF!/'Feb 2019'!#REF!</f>
        <v>#REF!</v>
      </c>
      <c r="BJ53" s="11" t="e">
        <f t="shared" si="36"/>
        <v>#REF!</v>
      </c>
      <c r="BK53" s="11" t="e">
        <f>Summary!#REF!</f>
        <v>#REF!</v>
      </c>
      <c r="BL53" s="109" t="e">
        <f t="shared" si="37"/>
        <v>#REF!</v>
      </c>
      <c r="BM53" s="153" t="e">
        <f>BJ53='Feb 2019'!#REF!</f>
        <v>#REF!</v>
      </c>
    </row>
    <row r="54" spans="1:65" ht="16.2" x14ac:dyDescent="0.45">
      <c r="A54" s="80" t="s">
        <v>71</v>
      </c>
      <c r="B54" s="105" t="e">
        <f t="shared" si="32"/>
        <v>#REF!</v>
      </c>
      <c r="C54" s="423"/>
      <c r="D54" s="455">
        <f t="shared" si="33"/>
        <v>9734513.274336284</v>
      </c>
      <c r="E54" s="48">
        <f t="shared" si="34"/>
        <v>11000000</v>
      </c>
      <c r="F54" s="138" t="e">
        <f t="shared" si="35"/>
        <v>#REF!</v>
      </c>
      <c r="G54" s="93" t="s">
        <v>71</v>
      </c>
      <c r="H54" s="158">
        <f>'Feb 2019'!G44/'Feb 2019'!$BX$44</f>
        <v>0</v>
      </c>
      <c r="I54" s="162">
        <f>'Feb 2019'!H44/'Feb 2019'!$BX$44</f>
        <v>0</v>
      </c>
      <c r="J54" s="162">
        <f>'Feb 2019'!I44/'Feb 2019'!$BX$44</f>
        <v>0</v>
      </c>
      <c r="K54" s="341">
        <f>'Feb 2019'!J44/'Feb 2019'!$BX$44</f>
        <v>0</v>
      </c>
      <c r="L54" s="341">
        <f>'Feb 2019'!K44/'Feb 2019'!$BX$44</f>
        <v>0</v>
      </c>
      <c r="M54" s="162">
        <f>'Feb 2019'!L44/'Feb 2019'!$BX$44</f>
        <v>619469.02654867258</v>
      </c>
      <c r="N54" s="162">
        <f>'Feb 2019'!M44/'Feb 2019'!$BX$44</f>
        <v>0</v>
      </c>
      <c r="O54" s="345">
        <f>'Feb 2019'!N44/'Feb 2019'!$BX$44</f>
        <v>0</v>
      </c>
      <c r="P54" s="162">
        <f>'Feb 2019'!O44/'Feb 2019'!$BX$44</f>
        <v>0</v>
      </c>
      <c r="Q54" s="162">
        <f>'Feb 2019'!P44/'Feb 2019'!$BX$44</f>
        <v>0</v>
      </c>
      <c r="R54" s="162">
        <f>'Feb 2019'!R44/'Feb 2019'!$BX$44</f>
        <v>549557.52212389384</v>
      </c>
      <c r="S54" s="162">
        <f>'Feb 2019'!S44/'Feb 2019'!$BX$44</f>
        <v>0</v>
      </c>
      <c r="T54" s="475">
        <f>'Feb 2019'!T44/'Feb 2019'!$BX$44</f>
        <v>261061.94690265489</v>
      </c>
      <c r="U54" s="349">
        <f>'Feb 2019'!U44/'Feb 2019'!$BX$44</f>
        <v>446902.6548672567</v>
      </c>
      <c r="V54" s="162">
        <f>'Feb 2019'!V44/'Feb 2019'!$BX$44</f>
        <v>0</v>
      </c>
      <c r="W54" s="162">
        <f>'Feb 2019'!W44/'Feb 2019'!$BX$44</f>
        <v>0</v>
      </c>
      <c r="X54" s="162">
        <f>'Feb 2019'!X44/'Feb 2019'!$BX$44</f>
        <v>0</v>
      </c>
      <c r="Y54" s="339">
        <f>'Feb 2019'!Y44/'Feb 2019'!$BX$44</f>
        <v>442477.87610619474</v>
      </c>
      <c r="Z54" s="162">
        <f>'Feb 2019'!AB44/'Feb 2019'!$BX$44</f>
        <v>442477.87610619474</v>
      </c>
      <c r="AA54" s="162">
        <f>'Feb 2019'!AC44/'Feb 2019'!$BX$44</f>
        <v>0</v>
      </c>
      <c r="AB54" s="162">
        <f>'Feb 2019'!AF44/'Feb 2019'!$BX$44</f>
        <v>0</v>
      </c>
      <c r="AC54" s="162">
        <f>'Feb 2019'!AG44/'Feb 2019'!$BX$44</f>
        <v>0</v>
      </c>
      <c r="AD54" s="162">
        <f>'Feb 2019'!AH44/'Feb 2019'!$BX$44</f>
        <v>442477.87610619474</v>
      </c>
      <c r="AE54" s="162">
        <f>'Feb 2019'!AI44/'Feb 2019'!$BX$44</f>
        <v>0</v>
      </c>
      <c r="AF54" s="162">
        <f>'Feb 2019'!AJ44/'Feb 2019'!$BX$44</f>
        <v>0</v>
      </c>
      <c r="AG54" s="162">
        <f>'Feb 2019'!AK44/'Feb 2019'!$BX$44</f>
        <v>0</v>
      </c>
      <c r="AH54" s="162">
        <f>'Feb 2019'!AM44/'Feb 2019'!$BX$44</f>
        <v>0</v>
      </c>
      <c r="AI54" s="288">
        <f>'Feb 2019'!AN44/'Feb 2019'!$BX$44</f>
        <v>0</v>
      </c>
      <c r="AJ54" s="162">
        <f>'Feb 2019'!AO44/'Feb 2019'!$BX$44</f>
        <v>0</v>
      </c>
      <c r="AK54" s="162">
        <f>'Feb 2019'!AP44/'Feb 2019'!$BX$44</f>
        <v>0</v>
      </c>
      <c r="AL54" s="162">
        <f>'Feb 2019'!AQ44/'Feb 2019'!$BX$44</f>
        <v>0</v>
      </c>
      <c r="AM54" s="345">
        <f>'Feb 2019'!AR44/'Feb 2019'!$BX$44</f>
        <v>0</v>
      </c>
      <c r="AN54" s="158">
        <f>'Feb 2019'!AS44/'Feb 2019'!$BX$44</f>
        <v>0</v>
      </c>
      <c r="AO54" s="162">
        <f>'Feb 2019'!AT44/'Feb 2019'!$BX$44</f>
        <v>265486.72566371685</v>
      </c>
      <c r="AP54" s="162">
        <f>'Feb 2019'!AV44/'Feb 2019'!$BX$44</f>
        <v>0</v>
      </c>
      <c r="AQ54" s="162">
        <f>'Feb 2019'!AW44/'Feb 2019'!$BX$44</f>
        <v>0</v>
      </c>
      <c r="AR54" s="162">
        <f>'Feb 2019'!AZ44/'Feb 2019'!$BX$44</f>
        <v>265486.72566371685</v>
      </c>
      <c r="AS54" s="162">
        <f>'Feb 2019'!BA44/'Feb 2019'!$BX$44</f>
        <v>0</v>
      </c>
      <c r="AT54" s="466">
        <f>'Feb 2019'!BB44/'Feb 2019'!$BX$44</f>
        <v>707964.60176991159</v>
      </c>
      <c r="AU54" s="6">
        <f>'Feb 2019'!BC44/'Feb 2019'!$BX$44</f>
        <v>619469.02654867258</v>
      </c>
      <c r="AV54" s="25" t="e">
        <f>'Feb 2019'!#REF!/'Feb 2019'!$BX$44</f>
        <v>#REF!</v>
      </c>
      <c r="AW54" s="162">
        <f>'Feb 2019'!BE44/'Feb 2019'!$BX$44</f>
        <v>0</v>
      </c>
      <c r="AX54" s="162" t="e">
        <f>'Feb 2019'!#REF!/'Feb 2019'!$BX$44</f>
        <v>#REF!</v>
      </c>
      <c r="AY54" s="162">
        <f>'Feb 2019'!BF44/'Feb 2019'!$BX$44</f>
        <v>707964.60176991159</v>
      </c>
      <c r="AZ54" s="162">
        <f>'Feb 2019'!BG44/'Feb 2019'!$BX$44</f>
        <v>442477.87610619474</v>
      </c>
      <c r="BA54" s="473">
        <f>'Feb 2019'!BH44/'Feb 2019'!$BX$44</f>
        <v>530973.45132743369</v>
      </c>
      <c r="BB54" s="159">
        <f>'Feb 2019'!BI44/'Feb 2019'!$BX$44</f>
        <v>0</v>
      </c>
      <c r="BC54" s="159">
        <f>'Feb 2019'!BL44/'Feb 2019'!$BX$44</f>
        <v>0</v>
      </c>
      <c r="BD54" s="345">
        <f>'Feb 2019'!BM44/'Feb 2019'!$BX$44</f>
        <v>619469.02654867258</v>
      </c>
      <c r="BE54" s="159">
        <f>'Feb 2019'!BN44/'Feb 2019'!$BX$44</f>
        <v>0</v>
      </c>
      <c r="BF54" s="159">
        <f>'Feb 2019'!BO44/'Feb 2019'!$BX$44</f>
        <v>0</v>
      </c>
      <c r="BG54" s="159">
        <f>'Feb 2019'!BP44/'Feb 2019'!$BX$44</f>
        <v>0</v>
      </c>
      <c r="BH54" s="159">
        <f>'Feb 2019'!BQ44/'Feb 2019'!$BX$44</f>
        <v>0</v>
      </c>
      <c r="BI54" s="159">
        <f>'Feb 2019'!BR44/'Feb 2019'!$BX$44</f>
        <v>0</v>
      </c>
      <c r="BJ54" s="11" t="e">
        <f t="shared" si="36"/>
        <v>#REF!</v>
      </c>
      <c r="BK54" s="11">
        <f>Summary!C46</f>
        <v>11000000</v>
      </c>
      <c r="BL54" s="109" t="e">
        <f t="shared" si="37"/>
        <v>#REF!</v>
      </c>
      <c r="BM54" s="153" t="e">
        <f>BJ54='Feb 2019'!#REF!</f>
        <v>#REF!</v>
      </c>
    </row>
    <row r="55" spans="1:65" ht="15" x14ac:dyDescent="0.3">
      <c r="A55" s="80" t="s">
        <v>72</v>
      </c>
      <c r="B55" s="105">
        <f t="shared" si="32"/>
        <v>0</v>
      </c>
      <c r="C55" s="423"/>
      <c r="D55" s="455" t="e">
        <f t="shared" si="33"/>
        <v>#REF!</v>
      </c>
      <c r="E55" s="48" t="e">
        <f t="shared" si="34"/>
        <v>#REF!</v>
      </c>
      <c r="F55" s="138" t="e">
        <f t="shared" si="35"/>
        <v>#REF!</v>
      </c>
      <c r="G55" s="93" t="s">
        <v>72</v>
      </c>
      <c r="H55" s="158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245"/>
      <c r="U55" s="153"/>
      <c r="V55" s="159"/>
      <c r="W55" s="159"/>
      <c r="X55" s="159"/>
      <c r="Y55" s="158"/>
      <c r="Z55" s="159"/>
      <c r="AA55" s="159"/>
      <c r="AB55" s="159"/>
      <c r="AC55" s="159"/>
      <c r="AD55" s="159"/>
      <c r="AE55" s="159"/>
      <c r="AF55" s="158"/>
      <c r="AG55" s="158"/>
      <c r="AH55" s="158"/>
      <c r="AI55" s="158"/>
      <c r="AJ55" s="158"/>
      <c r="AK55" s="158"/>
      <c r="AL55" s="159"/>
      <c r="AM55" s="158"/>
      <c r="AN55" s="159"/>
      <c r="AO55" s="159"/>
      <c r="AP55" s="159"/>
      <c r="AQ55" s="60"/>
      <c r="AR55" s="159"/>
      <c r="AS55" s="159"/>
      <c r="AT55" s="161"/>
      <c r="AU55" s="450"/>
      <c r="AV55" s="161"/>
      <c r="AW55" s="159"/>
      <c r="AX55" s="164"/>
      <c r="AY55" s="159"/>
      <c r="AZ55" s="159"/>
      <c r="BA55" s="159"/>
      <c r="BB55" s="159"/>
      <c r="BC55" s="159"/>
      <c r="BD55" s="159"/>
      <c r="BE55" s="159"/>
      <c r="BF55" s="159"/>
      <c r="BG55" s="159"/>
      <c r="BH55" s="159"/>
      <c r="BI55" s="159"/>
      <c r="BJ55" s="11">
        <f t="shared" si="36"/>
        <v>0</v>
      </c>
      <c r="BK55" s="11" t="e">
        <f>Summary!#REF!</f>
        <v>#REF!</v>
      </c>
      <c r="BL55" s="109" t="e">
        <f t="shared" si="37"/>
        <v>#REF!</v>
      </c>
      <c r="BM55" s="153" t="e">
        <f>BJ55='Feb 2019'!#REF!</f>
        <v>#REF!</v>
      </c>
    </row>
    <row r="56" spans="1:65" ht="15.6" x14ac:dyDescent="0.4">
      <c r="A56" s="80" t="s">
        <v>37</v>
      </c>
      <c r="B56" s="105" t="e">
        <f t="shared" si="32"/>
        <v>#REF!</v>
      </c>
      <c r="C56" s="423"/>
      <c r="D56" s="455">
        <f t="shared" si="33"/>
        <v>2654867.2566371686</v>
      </c>
      <c r="E56" s="48">
        <f t="shared" si="34"/>
        <v>3000000</v>
      </c>
      <c r="F56" s="138" t="e">
        <f t="shared" si="35"/>
        <v>#REF!</v>
      </c>
      <c r="G56" s="80" t="s">
        <v>37</v>
      </c>
      <c r="H56" s="158">
        <f>'Feb 2019'!G45/'Feb 2019'!$BX$45</f>
        <v>0</v>
      </c>
      <c r="I56" s="162">
        <f>'Feb 2019'!H45/'Feb 2019'!$BX$45</f>
        <v>0</v>
      </c>
      <c r="J56" s="162">
        <f>'Feb 2019'!I45/'Feb 2019'!$BX$45</f>
        <v>0</v>
      </c>
      <c r="K56" s="6">
        <f>'Feb 2019'!J45/'Feb 2019'!$BX$45</f>
        <v>0</v>
      </c>
      <c r="L56" s="162">
        <f>'Feb 2019'!K45/'Feb 2019'!$BX$45</f>
        <v>0</v>
      </c>
      <c r="M56" s="162">
        <f>'Feb 2019'!L45/'Feb 2019'!$BX$45</f>
        <v>0</v>
      </c>
      <c r="N56" s="162">
        <f>'Feb 2019'!M45/'Feb 2019'!$BX$45</f>
        <v>0</v>
      </c>
      <c r="O56" s="162">
        <f>'Feb 2019'!N45/'Feb 2019'!$BX$45</f>
        <v>0</v>
      </c>
      <c r="P56" s="162">
        <f>'Feb 2019'!O45/'Feb 2019'!$BX$45</f>
        <v>0</v>
      </c>
      <c r="Q56" s="162">
        <f>'Feb 2019'!P45/'Feb 2019'!$BX$45</f>
        <v>0</v>
      </c>
      <c r="R56" s="162">
        <f>'Feb 2019'!R45/'Feb 2019'!$BX$45</f>
        <v>0</v>
      </c>
      <c r="S56" s="162">
        <f>'Feb 2019'!S45/'Feb 2019'!$BX$45</f>
        <v>0</v>
      </c>
      <c r="T56" s="344">
        <f>'Feb 2019'!T45/'Feb 2019'!$BX$45</f>
        <v>0</v>
      </c>
      <c r="U56" s="344">
        <f>'Feb 2019'!U45/'Feb 2019'!$BX$45</f>
        <v>431034.4827586207</v>
      </c>
      <c r="V56" s="162">
        <f>'Feb 2019'!V45/'Feb 2019'!$BX$45</f>
        <v>0</v>
      </c>
      <c r="W56" s="162">
        <f>'Feb 2019'!W45/'Feb 2019'!$BX$45</f>
        <v>0</v>
      </c>
      <c r="X56" s="162">
        <f>'Feb 2019'!X45/'Feb 2019'!$BX$45</f>
        <v>0</v>
      </c>
      <c r="Y56" s="162">
        <f>'Feb 2019'!Y45/'Feb 2019'!$BX$45</f>
        <v>0</v>
      </c>
      <c r="Z56" s="162">
        <f>'Feb 2019'!AB45/'Feb 2019'!$BX$45</f>
        <v>0</v>
      </c>
      <c r="AA56" s="162">
        <f>'Feb 2019'!AC45/'Feb 2019'!$BX$45</f>
        <v>0</v>
      </c>
      <c r="AB56" s="162">
        <f>'Feb 2019'!AF45/'Feb 2019'!$BX$45</f>
        <v>172413.79310344829</v>
      </c>
      <c r="AC56" s="162">
        <f>'Feb 2019'!AG45/'Feb 2019'!$BX$45</f>
        <v>0</v>
      </c>
      <c r="AD56" s="162">
        <f>'Feb 2019'!AH45/'Feb 2019'!$BX$45</f>
        <v>0</v>
      </c>
      <c r="AE56" s="162">
        <f>'Feb 2019'!AI45/'Feb 2019'!$BX$45</f>
        <v>0</v>
      </c>
      <c r="AF56" s="162">
        <f>'Feb 2019'!AJ45/'Feb 2019'!$BX$45</f>
        <v>0</v>
      </c>
      <c r="AG56" s="162">
        <f>'Feb 2019'!AK45/'Feb 2019'!$BX$45</f>
        <v>0</v>
      </c>
      <c r="AH56" s="162">
        <f>'Feb 2019'!AM45/'Feb 2019'!$BX$45</f>
        <v>0</v>
      </c>
      <c r="AI56" s="288">
        <f>'Feb 2019'!AN45/'Feb 2019'!$BX$45</f>
        <v>0</v>
      </c>
      <c r="AJ56" s="162">
        <f>'Feb 2019'!AO45/'Feb 2019'!$BX$45</f>
        <v>0</v>
      </c>
      <c r="AK56" s="162">
        <f>'Feb 2019'!AP45/'Feb 2019'!$BX$45</f>
        <v>0</v>
      </c>
      <c r="AL56" s="162">
        <f>'Feb 2019'!AQ45/'Feb 2019'!$BX$45</f>
        <v>0</v>
      </c>
      <c r="AM56" s="162">
        <f>'Feb 2019'!AR45/'Feb 2019'!$BX$45</f>
        <v>0</v>
      </c>
      <c r="AN56" s="6">
        <f>'Feb 2019'!AS45/'Feb 2019'!$BX$45</f>
        <v>0</v>
      </c>
      <c r="AO56" s="162">
        <f>'Feb 2019'!AT45/'Feb 2019'!$BX$45</f>
        <v>0</v>
      </c>
      <c r="AP56" s="162">
        <f>'Feb 2019'!AV45/'Feb 2019'!$BX$45</f>
        <v>0</v>
      </c>
      <c r="AQ56" s="162">
        <f>'Feb 2019'!AW45/'Feb 2019'!$BX$45</f>
        <v>0</v>
      </c>
      <c r="AR56" s="162">
        <f>'Feb 2019'!AZ45/'Feb 2019'!$BX$45</f>
        <v>0</v>
      </c>
      <c r="AS56" s="162">
        <f>'Feb 2019'!BA45/'Feb 2019'!$BX$45</f>
        <v>0</v>
      </c>
      <c r="AT56" s="25">
        <f>'Feb 2019'!BB45/'Feb 2019'!$BX$45</f>
        <v>431034.4827586207</v>
      </c>
      <c r="AU56" s="450">
        <f>'Feb 2019'!BC45/'Feb 2019'!$BX$45</f>
        <v>0</v>
      </c>
      <c r="AV56" s="25" t="e">
        <f>'Feb 2019'!#REF!/'Feb 2019'!$BX$45</f>
        <v>#REF!</v>
      </c>
      <c r="AW56" s="162">
        <f>'Feb 2019'!BE45/'Feb 2019'!$BX$45</f>
        <v>0</v>
      </c>
      <c r="AX56" s="162" t="e">
        <f>'Feb 2019'!#REF!/'Feb 2019'!$BX$45</f>
        <v>#REF!</v>
      </c>
      <c r="AY56" s="162">
        <f>'Feb 2019'!BF45/'Feb 2019'!$BX$45</f>
        <v>0</v>
      </c>
      <c r="AZ56" s="162">
        <f>'Feb 2019'!BG45/'Feb 2019'!$BX$45</f>
        <v>0</v>
      </c>
      <c r="BA56" s="6">
        <f>'Feb 2019'!BH45/'Feb 2019'!$BX$45</f>
        <v>689655.17241379316</v>
      </c>
      <c r="BB56" s="159">
        <f>'Feb 2019'!BI45/'Feb 2019'!$BX$45</f>
        <v>0</v>
      </c>
      <c r="BC56" s="159">
        <f>'Feb 2019'!BL45/'Feb 2019'!$BX$45</f>
        <v>0</v>
      </c>
      <c r="BD56" s="345">
        <f>'Feb 2019'!BM45/'Feb 2019'!$BX$45</f>
        <v>0</v>
      </c>
      <c r="BE56" s="159">
        <f>'Feb 2019'!BN45/'Feb 2019'!$BX$45</f>
        <v>0</v>
      </c>
      <c r="BF56" s="159">
        <f>'Feb 2019'!BO45/'Feb 2019'!$BX$45</f>
        <v>0</v>
      </c>
      <c r="BG56" s="159">
        <f>'Feb 2019'!BP45/'Feb 2019'!$BX$45</f>
        <v>0</v>
      </c>
      <c r="BH56" s="159">
        <f>'Feb 2019'!BQ45/'Feb 2019'!$BX$45</f>
        <v>0</v>
      </c>
      <c r="BI56" s="159">
        <f>'Feb 2019'!BR45/'Feb 2019'!$BX$45</f>
        <v>0</v>
      </c>
      <c r="BJ56" s="11" t="e">
        <f t="shared" si="36"/>
        <v>#REF!</v>
      </c>
      <c r="BK56" s="11">
        <f>Summary!C47</f>
        <v>3000000</v>
      </c>
      <c r="BL56" s="109" t="e">
        <f t="shared" si="37"/>
        <v>#REF!</v>
      </c>
      <c r="BM56" s="153" t="e">
        <f>BJ56='Feb 2019'!#REF!</f>
        <v>#REF!</v>
      </c>
    </row>
    <row r="57" spans="1:65" ht="16.2" x14ac:dyDescent="0.45">
      <c r="A57" s="80" t="s">
        <v>74</v>
      </c>
      <c r="B57" s="105" t="e">
        <f t="shared" si="32"/>
        <v>#REF!</v>
      </c>
      <c r="C57" s="423"/>
      <c r="D57" s="455">
        <f t="shared" si="33"/>
        <v>9734513.274336284</v>
      </c>
      <c r="E57" s="48">
        <f t="shared" si="34"/>
        <v>11000000</v>
      </c>
      <c r="F57" s="138" t="e">
        <f t="shared" si="35"/>
        <v>#REF!</v>
      </c>
      <c r="G57" s="93" t="s">
        <v>74</v>
      </c>
      <c r="H57" s="158">
        <f>'Feb 2019'!G46/'Feb 2019'!$BX$46</f>
        <v>0</v>
      </c>
      <c r="I57" s="162">
        <f>'Feb 2019'!H46/'Feb 2019'!$BX$46</f>
        <v>0</v>
      </c>
      <c r="J57" s="162">
        <f>'Feb 2019'!J46/'Feb 2019'!$BX$46</f>
        <v>0</v>
      </c>
      <c r="K57" s="162" t="e">
        <f>'Feb 2019'!#REF!/'Feb 2019'!$BX$46</f>
        <v>#REF!</v>
      </c>
      <c r="L57" s="341">
        <f>'Feb 2019'!K46/'Feb 2019'!$BX$46</f>
        <v>0</v>
      </c>
      <c r="M57" s="341">
        <f>'Feb 2019'!L46/'Feb 2019'!$BX$46</f>
        <v>309734.51327433629</v>
      </c>
      <c r="N57" s="162">
        <f>'Feb 2019'!M46/'Feb 2019'!$BX$46</f>
        <v>0</v>
      </c>
      <c r="O57" s="162">
        <f>'Feb 2019'!N46/'Feb 2019'!$BX$46</f>
        <v>0</v>
      </c>
      <c r="P57" s="162">
        <f>'Feb 2019'!O46/'Feb 2019'!$BX$46</f>
        <v>0</v>
      </c>
      <c r="Q57" s="162">
        <f>'Feb 2019'!P46/'Feb 2019'!$BX$46</f>
        <v>0</v>
      </c>
      <c r="R57" s="162">
        <f>'Feb 2019'!R46/'Feb 2019'!$BX$46</f>
        <v>343362.83185840712</v>
      </c>
      <c r="S57" s="345">
        <f>'Feb 2019'!S46/'Feb 2019'!$BX$46</f>
        <v>0</v>
      </c>
      <c r="T57" s="349">
        <f>'Feb 2019'!T46/'Feb 2019'!$BX$46</f>
        <v>0</v>
      </c>
      <c r="U57" s="349">
        <f>'Feb 2019'!U46/'Feb 2019'!$BX$46</f>
        <v>796460.17699115048</v>
      </c>
      <c r="V57" s="162">
        <f>'Feb 2019'!V46/'Feb 2019'!$BX$46</f>
        <v>0</v>
      </c>
      <c r="W57" s="162">
        <f>'Feb 2019'!W46/'Feb 2019'!$BX$46</f>
        <v>0</v>
      </c>
      <c r="X57" s="162">
        <f>'Feb 2019'!X46/'Feb 2019'!$BX$46</f>
        <v>0</v>
      </c>
      <c r="Y57" s="339">
        <f>'Feb 2019'!Y46/'Feb 2019'!$BX$46</f>
        <v>265486.72566371685</v>
      </c>
      <c r="Z57" s="162">
        <f>'Feb 2019'!AB46/'Feb 2019'!$BX$46</f>
        <v>132743.36283185842</v>
      </c>
      <c r="AA57" s="162">
        <f>'Feb 2019'!AC46/'Feb 2019'!$BX$46</f>
        <v>0</v>
      </c>
      <c r="AB57" s="162">
        <f>'Feb 2019'!AF46/'Feb 2019'!$BX$46</f>
        <v>353982.3008849558</v>
      </c>
      <c r="AC57" s="162">
        <f>'Feb 2019'!AG46/'Feb 2019'!$BX$46</f>
        <v>0</v>
      </c>
      <c r="AD57" s="162">
        <f>'Feb 2019'!AH46/'Feb 2019'!$BX$46</f>
        <v>265486.72566371685</v>
      </c>
      <c r="AE57" s="162">
        <f>'Feb 2019'!AI46/'Feb 2019'!$BX$46</f>
        <v>0</v>
      </c>
      <c r="AF57" s="162">
        <f>'Feb 2019'!AJ46/'Feb 2019'!$BX$46</f>
        <v>0</v>
      </c>
      <c r="AG57" s="162">
        <f>'Feb 2019'!AK46/'Feb 2019'!$BX$46</f>
        <v>0</v>
      </c>
      <c r="AH57" s="162">
        <f>'Feb 2019'!AM46/'Feb 2019'!$BX$46</f>
        <v>0</v>
      </c>
      <c r="AI57" s="288">
        <f>'Feb 2019'!AN46/'Feb 2019'!$BX$46</f>
        <v>0</v>
      </c>
      <c r="AJ57" s="162">
        <f>'Feb 2019'!AO46/'Feb 2019'!$BX$46</f>
        <v>0</v>
      </c>
      <c r="AK57" s="162">
        <f>'Feb 2019'!AP46/'Feb 2019'!$BX$46</f>
        <v>0</v>
      </c>
      <c r="AL57" s="162">
        <f>'Feb 2019'!AQ46/'Feb 2019'!$BX$46</f>
        <v>0</v>
      </c>
      <c r="AM57" s="162">
        <f>'Feb 2019'!AR46/'Feb 2019'!$BX$46</f>
        <v>0</v>
      </c>
      <c r="AN57" s="6">
        <f>'Feb 2019'!AS46/'Feb 2019'!$BX$46</f>
        <v>353982.3008849558</v>
      </c>
      <c r="AO57" s="162">
        <f>'Feb 2019'!AT46/'Feb 2019'!$BX$46</f>
        <v>0</v>
      </c>
      <c r="AP57" s="162">
        <f>'Feb 2019'!AV46/'Feb 2019'!$BX$46</f>
        <v>0</v>
      </c>
      <c r="AQ57" s="162">
        <f>'Feb 2019'!AW46/'Feb 2019'!$BX$46</f>
        <v>0</v>
      </c>
      <c r="AR57" s="366">
        <f>'Feb 2019'!AZ46/'Feb 2019'!$BX$46</f>
        <v>0</v>
      </c>
      <c r="AS57" s="366">
        <f>'Feb 2019'!BA46/'Feb 2019'!$BX$46</f>
        <v>0</v>
      </c>
      <c r="AT57" s="26">
        <f>'Feb 2019'!BB46/'Feb 2019'!$BX$46</f>
        <v>619469.02654867258</v>
      </c>
      <c r="AU57" s="450">
        <f>'Feb 2019'!BC46/'Feb 2019'!$BX$46</f>
        <v>884955.75221238949</v>
      </c>
      <c r="AV57" s="25" t="e">
        <f>'Feb 2019'!#REF!/'Feb 2019'!$BX$46</f>
        <v>#REF!</v>
      </c>
      <c r="AW57" s="162">
        <f>'Feb 2019'!BE46/'Feb 2019'!$BX$46</f>
        <v>707964.60176991159</v>
      </c>
      <c r="AX57" s="162" t="e">
        <f>'Feb 2019'!#REF!/'Feb 2019'!$BX$46</f>
        <v>#REF!</v>
      </c>
      <c r="AY57" s="162">
        <f>'Feb 2019'!BF46/'Feb 2019'!$BX$46</f>
        <v>1238938.0530973452</v>
      </c>
      <c r="AZ57" s="345">
        <f>'Feb 2019'!BG46/'Feb 2019'!$BX$46</f>
        <v>0</v>
      </c>
      <c r="BA57" s="347">
        <f>'Feb 2019'!BH46/'Feb 2019'!$BX$46</f>
        <v>884955.75221238949</v>
      </c>
      <c r="BB57" s="207">
        <f>'Feb 2019'!BI46/'Feb 2019'!$BX$46</f>
        <v>0</v>
      </c>
      <c r="BC57" s="159">
        <f>'Feb 2019'!BL46/'Feb 2019'!$BX$46</f>
        <v>0</v>
      </c>
      <c r="BD57" s="162">
        <f>'Feb 2019'!BM46/'Feb 2019'!$BX$46</f>
        <v>353982.3008849558</v>
      </c>
      <c r="BE57" s="159">
        <f>'Feb 2019'!BN46/'Feb 2019'!$BX$46</f>
        <v>0</v>
      </c>
      <c r="BF57" s="159">
        <f>'Feb 2019'!BO46/'Feb 2019'!$BX$46</f>
        <v>0</v>
      </c>
      <c r="BG57" s="159">
        <f>'Feb 2019'!BP46/'Feb 2019'!$BX$46</f>
        <v>0</v>
      </c>
      <c r="BH57" s="159">
        <f>'Feb 2019'!BQ46/'Feb 2019'!$BX$46</f>
        <v>0</v>
      </c>
      <c r="BI57" s="159">
        <f>'Feb 2019'!BR46/'Feb 2019'!$BX$46</f>
        <v>0</v>
      </c>
      <c r="BJ57" s="11" t="e">
        <f t="shared" si="36"/>
        <v>#REF!</v>
      </c>
      <c r="BK57" s="11">
        <f>Summary!C48</f>
        <v>11000000</v>
      </c>
      <c r="BL57" s="109" t="e">
        <f t="shared" si="37"/>
        <v>#REF!</v>
      </c>
      <c r="BM57" s="153" t="e">
        <f>BJ57='Feb 2019'!#REF!</f>
        <v>#REF!</v>
      </c>
    </row>
    <row r="58" spans="1:65" ht="15" x14ac:dyDescent="0.3">
      <c r="A58" s="80" t="s">
        <v>75</v>
      </c>
      <c r="B58" s="105" t="e">
        <f t="shared" si="32"/>
        <v>#REF!</v>
      </c>
      <c r="C58" s="423"/>
      <c r="D58" s="458">
        <f t="shared" ref="D58:D66" si="38">E58/1.16</f>
        <v>862068.96551724139</v>
      </c>
      <c r="E58" s="48">
        <f t="shared" si="34"/>
        <v>1000000</v>
      </c>
      <c r="F58" s="138" t="e">
        <f t="shared" si="35"/>
        <v>#REF!</v>
      </c>
      <c r="G58" s="93" t="s">
        <v>75</v>
      </c>
      <c r="H58" s="158">
        <f>'Feb 2019'!G47/'Feb 2019'!$BX$47</f>
        <v>0</v>
      </c>
      <c r="I58" s="162">
        <f>'Feb 2019'!H47/'Feb 2019'!$BX$47</f>
        <v>0</v>
      </c>
      <c r="J58" s="162">
        <f>'Feb 2019'!I47/'Feb 2019'!$BX$47</f>
        <v>0</v>
      </c>
      <c r="K58" s="162">
        <f>'Feb 2019'!J47/'Feb 2019'!$BX$47</f>
        <v>0</v>
      </c>
      <c r="L58" s="162">
        <f>'Feb 2019'!K47/'Feb 2019'!$BX$47</f>
        <v>0</v>
      </c>
      <c r="M58" s="162">
        <f>'Feb 2019'!L47/'Feb 2019'!$BX$47</f>
        <v>0</v>
      </c>
      <c r="N58" s="162">
        <f>'Feb 2019'!M47/'Feb 2019'!$BX$47</f>
        <v>0</v>
      </c>
      <c r="O58" s="162">
        <f>'Feb 2019'!N47/'Feb 2019'!$BX$47</f>
        <v>0</v>
      </c>
      <c r="P58" s="162">
        <f>'Feb 2019'!O47/'Feb 2019'!$BX$47</f>
        <v>0</v>
      </c>
      <c r="Q58" s="162">
        <f>'Feb 2019'!P47/'Feb 2019'!$BX$47</f>
        <v>0</v>
      </c>
      <c r="R58" s="162">
        <f>'Feb 2019'!R47/'Feb 2019'!$BX$47</f>
        <v>0</v>
      </c>
      <c r="S58" s="162">
        <f>'Feb 2019'!S47/'Feb 2019'!$BX$47</f>
        <v>0</v>
      </c>
      <c r="T58" s="349">
        <f>'Feb 2019'!T47/'Feb 2019'!$BX$47</f>
        <v>0</v>
      </c>
      <c r="U58" s="349">
        <f>'Feb 2019'!U47/'Feb 2019'!$BX$47</f>
        <v>0</v>
      </c>
      <c r="V58" s="162">
        <f>'Feb 2019'!V47/'Feb 2019'!$BX$47</f>
        <v>0</v>
      </c>
      <c r="W58" s="162">
        <f>'Feb 2019'!W47/'Feb 2019'!$BX$47</f>
        <v>0</v>
      </c>
      <c r="X58" s="162">
        <f>'Feb 2019'!X47/'Feb 2019'!$BX$47</f>
        <v>0</v>
      </c>
      <c r="Y58" s="476">
        <f>'Feb 2019'!Y47/'Feb 2019'!$BX$47</f>
        <v>0</v>
      </c>
      <c r="Z58" s="162">
        <f>'Feb 2019'!AB47/'Feb 2019'!$BX$47</f>
        <v>43103.448275862072</v>
      </c>
      <c r="AA58" s="162">
        <f>'Feb 2019'!AC47/'Feb 2019'!$BX$47</f>
        <v>0</v>
      </c>
      <c r="AB58" s="162">
        <f>'Feb 2019'!AF47/'Feb 2019'!$BX$47</f>
        <v>0</v>
      </c>
      <c r="AC58" s="162">
        <f>'Feb 2019'!AG47/'Feb 2019'!$BX$47</f>
        <v>0</v>
      </c>
      <c r="AD58" s="162">
        <f>'Feb 2019'!AH47/'Feb 2019'!$BX$47</f>
        <v>0</v>
      </c>
      <c r="AE58" s="162">
        <f>'Feb 2019'!AI47/'Feb 2019'!$BX$47</f>
        <v>0</v>
      </c>
      <c r="AF58" s="162">
        <f>'Feb 2019'!AJ47/'Feb 2019'!$BX$47</f>
        <v>172413.79310344829</v>
      </c>
      <c r="AG58" s="345">
        <f>'Feb 2019'!AK47/'Feb 2019'!$BX$47</f>
        <v>0</v>
      </c>
      <c r="AH58" s="345">
        <f>'Feb 2019'!AM47/'Feb 2019'!$BX$47</f>
        <v>0</v>
      </c>
      <c r="AI58" s="288">
        <f>'Feb 2019'!AN47/'Feb 2019'!$BX$47</f>
        <v>0</v>
      </c>
      <c r="AJ58" s="162">
        <f>'Feb 2019'!AO47/'Feb 2019'!$BX$47</f>
        <v>0</v>
      </c>
      <c r="AK58" s="162">
        <f>'Feb 2019'!AP47/'Feb 2019'!$BX$47</f>
        <v>0</v>
      </c>
      <c r="AL58" s="162">
        <f>'Feb 2019'!AQ47/'Feb 2019'!$BX$47</f>
        <v>0</v>
      </c>
      <c r="AM58" s="162">
        <f>'Feb 2019'!AR47/'Feb 2019'!$BX$47</f>
        <v>0</v>
      </c>
      <c r="AN58" s="6">
        <f>'Feb 2019'!AS47/'Feb 2019'!$BX$47</f>
        <v>0</v>
      </c>
      <c r="AO58" s="162">
        <f>'Feb 2019'!AT47/'Feb 2019'!$BX$47</f>
        <v>0</v>
      </c>
      <c r="AP58" s="162">
        <f>'Feb 2019'!AV47/'Feb 2019'!$BX$47</f>
        <v>0</v>
      </c>
      <c r="AQ58" s="162">
        <f>'Feb 2019'!AW47/'Feb 2019'!$BX$47</f>
        <v>0</v>
      </c>
      <c r="AR58" s="162">
        <f>'Feb 2019'!AZ47/'Feb 2019'!$BX$47</f>
        <v>0</v>
      </c>
      <c r="AS58" s="162">
        <f>'Feb 2019'!BA47/'Feb 2019'!$BX$47</f>
        <v>0</v>
      </c>
      <c r="AT58" s="26">
        <f>'Feb 2019'!BB47/'Feb 2019'!$BX$47</f>
        <v>0</v>
      </c>
      <c r="AU58" s="450">
        <f>'Feb 2019'!BC47/'Feb 2019'!$BX$47</f>
        <v>0</v>
      </c>
      <c r="AV58" s="25" t="e">
        <f>'Feb 2019'!#REF!/'Feb 2019'!$BX$47</f>
        <v>#REF!</v>
      </c>
      <c r="AW58" s="162">
        <f>'Feb 2019'!BE47/'Feb 2019'!$BX$47</f>
        <v>258620.68965517243</v>
      </c>
      <c r="AX58" s="162" t="e">
        <f>'Feb 2019'!#REF!/'Feb 2019'!$BX$47</f>
        <v>#REF!</v>
      </c>
      <c r="AY58" s="162">
        <f>'Feb 2019'!BF47/'Feb 2019'!$BX$47</f>
        <v>0</v>
      </c>
      <c r="AZ58" s="162">
        <f>'Feb 2019'!BG47/'Feb 2019'!$BX$47</f>
        <v>0</v>
      </c>
      <c r="BA58" s="6">
        <f>'Feb 2019'!BH47/'Feb 2019'!$BX$47</f>
        <v>0</v>
      </c>
      <c r="BB58" s="159">
        <f>'Feb 2019'!BI47/'Feb 2019'!$BX$47</f>
        <v>0</v>
      </c>
      <c r="BC58" s="159">
        <f>'Feb 2019'!BL47/'Feb 2019'!$BX$47</f>
        <v>0</v>
      </c>
      <c r="BD58" s="159">
        <f>'Feb 2019'!BM47/'Feb 2019'!$BX$47</f>
        <v>0</v>
      </c>
      <c r="BE58" s="159">
        <f>'Feb 2019'!BN47/'Feb 2019'!$BX$47</f>
        <v>0</v>
      </c>
      <c r="BF58" s="159">
        <f>'Feb 2019'!BO47/'Feb 2019'!$BX$47</f>
        <v>0</v>
      </c>
      <c r="BG58" s="159">
        <f>'Feb 2019'!BP47/'Feb 2019'!$BX$47</f>
        <v>0</v>
      </c>
      <c r="BH58" s="159">
        <f>'Feb 2019'!BQ47/'Feb 2019'!$BX$47</f>
        <v>0</v>
      </c>
      <c r="BI58" s="159">
        <f>'Feb 2019'!BR47/'Feb 2019'!$BX$47</f>
        <v>0</v>
      </c>
      <c r="BJ58" s="11" t="e">
        <f t="shared" si="36"/>
        <v>#REF!</v>
      </c>
      <c r="BK58" s="11">
        <f>Summary!C49</f>
        <v>1000000</v>
      </c>
      <c r="BL58" s="109" t="e">
        <f t="shared" si="37"/>
        <v>#REF!</v>
      </c>
      <c r="BM58" s="153" t="e">
        <f>BJ58='Feb 2019'!#REF!</f>
        <v>#REF!</v>
      </c>
    </row>
    <row r="59" spans="1:65" ht="15" x14ac:dyDescent="0.3">
      <c r="A59" s="80" t="s">
        <v>76</v>
      </c>
      <c r="B59" s="105">
        <f t="shared" si="32"/>
        <v>0</v>
      </c>
      <c r="C59" s="423"/>
      <c r="D59" s="458">
        <f t="shared" si="38"/>
        <v>172413.79310344829</v>
      </c>
      <c r="E59" s="48">
        <f t="shared" si="34"/>
        <v>200000</v>
      </c>
      <c r="F59" s="138">
        <f t="shared" si="35"/>
        <v>200000</v>
      </c>
      <c r="G59" s="93" t="s">
        <v>76</v>
      </c>
      <c r="H59" s="158"/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245"/>
      <c r="U59" s="245"/>
      <c r="V59" s="159"/>
      <c r="W59" s="159"/>
      <c r="X59" s="159"/>
      <c r="Y59" s="158"/>
      <c r="Z59" s="159"/>
      <c r="AA59" s="159"/>
      <c r="AB59" s="159"/>
      <c r="AC59" s="159"/>
      <c r="AD59" s="159"/>
      <c r="AE59" s="159"/>
      <c r="AF59" s="158"/>
      <c r="AG59" s="158"/>
      <c r="AH59" s="158"/>
      <c r="AI59" s="158"/>
      <c r="AJ59" s="158"/>
      <c r="AK59" s="158"/>
      <c r="AL59" s="159"/>
      <c r="AM59" s="158"/>
      <c r="AN59" s="159"/>
      <c r="AO59" s="159"/>
      <c r="AP59" s="159"/>
      <c r="AQ59" s="60"/>
      <c r="AR59" s="159"/>
      <c r="AS59" s="159"/>
      <c r="AT59" s="161"/>
      <c r="AU59" s="450"/>
      <c r="AV59" s="161"/>
      <c r="AW59" s="159"/>
      <c r="AX59" s="164"/>
      <c r="AY59" s="159"/>
      <c r="AZ59" s="159"/>
      <c r="BA59" s="159"/>
      <c r="BB59" s="159"/>
      <c r="BC59" s="159"/>
      <c r="BD59" s="159"/>
      <c r="BE59" s="159"/>
      <c r="BF59" s="159"/>
      <c r="BG59" s="159"/>
      <c r="BH59" s="159"/>
      <c r="BI59" s="159"/>
      <c r="BJ59" s="11">
        <f t="shared" si="36"/>
        <v>0</v>
      </c>
      <c r="BK59" s="11">
        <f>Summary!C50</f>
        <v>200000</v>
      </c>
      <c r="BL59" s="109">
        <f t="shared" si="37"/>
        <v>200000</v>
      </c>
      <c r="BM59" s="153" t="e">
        <f>BJ59='Feb 2019'!#REF!</f>
        <v>#REF!</v>
      </c>
    </row>
    <row r="60" spans="1:65" ht="15" x14ac:dyDescent="0.3">
      <c r="A60" s="80" t="s">
        <v>320</v>
      </c>
      <c r="B60" s="105">
        <f t="shared" si="32"/>
        <v>0</v>
      </c>
      <c r="C60" s="423"/>
      <c r="D60" s="458">
        <f t="shared" si="38"/>
        <v>172413.79310344829</v>
      </c>
      <c r="E60" s="48">
        <f t="shared" si="34"/>
        <v>200000</v>
      </c>
      <c r="F60" s="138">
        <f t="shared" si="35"/>
        <v>200000</v>
      </c>
      <c r="G60" s="93" t="s">
        <v>320</v>
      </c>
      <c r="H60" s="158"/>
      <c r="I60" s="159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245"/>
      <c r="U60" s="245"/>
      <c r="V60" s="159"/>
      <c r="W60" s="159"/>
      <c r="X60" s="159"/>
      <c r="Y60" s="158"/>
      <c r="Z60" s="159"/>
      <c r="AA60" s="159"/>
      <c r="AB60" s="159"/>
      <c r="AC60" s="159"/>
      <c r="AD60" s="159"/>
      <c r="AE60" s="159"/>
      <c r="AF60" s="158"/>
      <c r="AG60" s="158"/>
      <c r="AH60" s="158"/>
      <c r="AI60" s="158"/>
      <c r="AJ60" s="158"/>
      <c r="AK60" s="158"/>
      <c r="AL60" s="159"/>
      <c r="AM60" s="158"/>
      <c r="AN60" s="159"/>
      <c r="AO60" s="159"/>
      <c r="AP60" s="159"/>
      <c r="AQ60" s="60"/>
      <c r="AR60" s="159"/>
      <c r="AS60" s="159"/>
      <c r="AT60" s="161"/>
      <c r="AU60" s="450"/>
      <c r="AV60" s="161"/>
      <c r="AW60" s="159"/>
      <c r="AX60" s="164"/>
      <c r="AY60" s="159"/>
      <c r="AZ60" s="159"/>
      <c r="BA60" s="159"/>
      <c r="BB60" s="159"/>
      <c r="BC60" s="159"/>
      <c r="BD60" s="159"/>
      <c r="BE60" s="159"/>
      <c r="BF60" s="159"/>
      <c r="BG60" s="159"/>
      <c r="BH60" s="159"/>
      <c r="BI60" s="159"/>
      <c r="BJ60" s="11">
        <f t="shared" si="36"/>
        <v>0</v>
      </c>
      <c r="BK60" s="11">
        <f>Summary!C50</f>
        <v>200000</v>
      </c>
      <c r="BL60" s="109">
        <f t="shared" si="37"/>
        <v>200000</v>
      </c>
      <c r="BM60" s="153" t="e">
        <f>BJ60='Feb 2019'!#REF!</f>
        <v>#REF!</v>
      </c>
    </row>
    <row r="61" spans="1:65" ht="15" x14ac:dyDescent="0.3">
      <c r="A61" s="80" t="s">
        <v>77</v>
      </c>
      <c r="B61" s="105">
        <f t="shared" si="32"/>
        <v>0</v>
      </c>
      <c r="C61" s="423"/>
      <c r="D61" s="458">
        <f t="shared" si="38"/>
        <v>0</v>
      </c>
      <c r="E61" s="48">
        <f t="shared" si="34"/>
        <v>0</v>
      </c>
      <c r="F61" s="138">
        <f t="shared" si="35"/>
        <v>0</v>
      </c>
      <c r="G61" s="93" t="s">
        <v>77</v>
      </c>
      <c r="H61" s="158"/>
      <c r="I61" s="159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245"/>
      <c r="U61" s="245"/>
      <c r="V61" s="159"/>
      <c r="W61" s="159"/>
      <c r="X61" s="159"/>
      <c r="Y61" s="158"/>
      <c r="Z61" s="159"/>
      <c r="AA61" s="159"/>
      <c r="AB61" s="159"/>
      <c r="AC61" s="159"/>
      <c r="AD61" s="159"/>
      <c r="AE61" s="159"/>
      <c r="AF61" s="158"/>
      <c r="AG61" s="158"/>
      <c r="AH61" s="158"/>
      <c r="AI61" s="158"/>
      <c r="AJ61" s="158"/>
      <c r="AK61" s="158"/>
      <c r="AL61" s="159"/>
      <c r="AM61" s="158"/>
      <c r="AN61" s="159"/>
      <c r="AO61" s="159"/>
      <c r="AP61" s="159"/>
      <c r="AQ61" s="60"/>
      <c r="AR61" s="159"/>
      <c r="AS61" s="159"/>
      <c r="AT61" s="161"/>
      <c r="AU61" s="450"/>
      <c r="AV61" s="161"/>
      <c r="AW61" s="159"/>
      <c r="AX61" s="164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1">
        <f t="shared" si="36"/>
        <v>0</v>
      </c>
      <c r="BK61" s="11">
        <f>Summary!C52</f>
        <v>0</v>
      </c>
      <c r="BL61" s="109">
        <f t="shared" si="37"/>
        <v>0</v>
      </c>
      <c r="BM61" s="153" t="e">
        <f>BJ61='Feb 2019'!#REF!</f>
        <v>#REF!</v>
      </c>
    </row>
    <row r="62" spans="1:65" ht="15" x14ac:dyDescent="0.3">
      <c r="A62" s="80" t="s">
        <v>216</v>
      </c>
      <c r="B62" s="105" t="e">
        <f t="shared" si="32"/>
        <v>#REF!</v>
      </c>
      <c r="C62" s="423"/>
      <c r="D62" s="458">
        <f t="shared" si="38"/>
        <v>86206.896551724145</v>
      </c>
      <c r="E62" s="48">
        <f t="shared" si="34"/>
        <v>100000</v>
      </c>
      <c r="F62" s="138" t="e">
        <f t="shared" si="35"/>
        <v>#REF!</v>
      </c>
      <c r="G62" s="80" t="s">
        <v>216</v>
      </c>
      <c r="H62" s="158">
        <f>'Feb 2019'!G52/'Feb 2019'!$BX$52</f>
        <v>0</v>
      </c>
      <c r="I62" s="162">
        <f>'Feb 2019'!H52/'Feb 2019'!$BX$52</f>
        <v>0</v>
      </c>
      <c r="J62" s="162">
        <f>'Feb 2019'!I52/'Feb 2019'!$BX$52</f>
        <v>0</v>
      </c>
      <c r="K62" s="162">
        <f>'Feb 2019'!J52/'Feb 2019'!$BX$52</f>
        <v>0</v>
      </c>
      <c r="L62" s="162">
        <f>'Feb 2019'!K52/'Feb 2019'!$BX$52</f>
        <v>0</v>
      </c>
      <c r="M62" s="162">
        <f>'Feb 2019'!L52/'Feb 2019'!$BX$52</f>
        <v>0</v>
      </c>
      <c r="N62" s="162">
        <f>'Feb 2019'!M52/'Feb 2019'!$BX$52</f>
        <v>0</v>
      </c>
      <c r="O62" s="162">
        <f>'Feb 2019'!N52/'Feb 2019'!$BX$52</f>
        <v>0</v>
      </c>
      <c r="P62" s="162">
        <f>'Feb 2019'!O52/'Feb 2019'!$BX$52</f>
        <v>0</v>
      </c>
      <c r="Q62" s="162">
        <f>'Feb 2019'!P52/'Feb 2019'!$BX$52</f>
        <v>0</v>
      </c>
      <c r="R62" s="162">
        <f>'Feb 2019'!R52/'Feb 2019'!$BX$52</f>
        <v>0</v>
      </c>
      <c r="S62" s="162">
        <f>'Feb 2019'!S52/'Feb 2019'!$BX$52</f>
        <v>0</v>
      </c>
      <c r="T62" s="6">
        <f>'Feb 2019'!T52/'Feb 2019'!$BX$52</f>
        <v>0</v>
      </c>
      <c r="U62" s="6">
        <f>'Feb 2019'!U52/'Feb 2019'!$BX$52</f>
        <v>0</v>
      </c>
      <c r="V62" s="162">
        <f>'Feb 2019'!V52/'Feb 2019'!$BX$52</f>
        <v>0</v>
      </c>
      <c r="W62" s="162">
        <f>'Feb 2019'!W52/'Feb 2019'!$BX$52</f>
        <v>0</v>
      </c>
      <c r="X62" s="162">
        <f>'Feb 2019'!X52/'Feb 2019'!$BX$52</f>
        <v>0</v>
      </c>
      <c r="Y62" s="162">
        <f>'Feb 2019'!Y52/'Feb 2019'!$BX$52</f>
        <v>0</v>
      </c>
      <c r="Z62" s="162">
        <f>'Feb 2019'!AB52/'Feb 2019'!$BX$52</f>
        <v>0</v>
      </c>
      <c r="AA62" s="162">
        <f>'Feb 2019'!AC52/'Feb 2019'!$BX$52</f>
        <v>0</v>
      </c>
      <c r="AB62" s="162">
        <f>'Feb 2019'!AF52/'Feb 2019'!$BX$52</f>
        <v>112931.03448275862</v>
      </c>
      <c r="AC62" s="162">
        <f>'Feb 2019'!AG52/'Feb 2019'!$BX$52</f>
        <v>0</v>
      </c>
      <c r="AD62" s="162">
        <f>'Feb 2019'!AH52/'Feb 2019'!$BX$52</f>
        <v>0</v>
      </c>
      <c r="AE62" s="162">
        <f>'Feb 2019'!AI52/'Feb 2019'!$BX$52</f>
        <v>0</v>
      </c>
      <c r="AF62" s="162">
        <f>'Feb 2019'!AJ52/'Feb 2019'!$BX$52</f>
        <v>0</v>
      </c>
      <c r="AG62" s="162">
        <f>'Feb 2019'!AK52/'Feb 2019'!$BX$52</f>
        <v>0</v>
      </c>
      <c r="AH62" s="162">
        <f>'Feb 2019'!AM52/'Feb 2019'!$BX$52</f>
        <v>0</v>
      </c>
      <c r="AI62" s="288">
        <f>'Feb 2019'!AN52/'Feb 2019'!$BX$52</f>
        <v>0</v>
      </c>
      <c r="AJ62" s="162">
        <f>'Feb 2019'!AO52/'Feb 2019'!$BX$52</f>
        <v>0</v>
      </c>
      <c r="AK62" s="162">
        <f>'Feb 2019'!AP52/'Feb 2019'!$BX$52</f>
        <v>0</v>
      </c>
      <c r="AL62" s="162">
        <f>'Feb 2019'!AQ52/'Feb 2019'!$BX$52</f>
        <v>0</v>
      </c>
      <c r="AM62" s="162">
        <f>'Feb 2019'!AR52/'Feb 2019'!$BX$52</f>
        <v>0</v>
      </c>
      <c r="AN62" s="6">
        <f>'Feb 2019'!AS52/'Feb 2019'!$BX$52</f>
        <v>0</v>
      </c>
      <c r="AO62" s="162">
        <f>'Feb 2019'!AT52/'Feb 2019'!$BX$52</f>
        <v>0</v>
      </c>
      <c r="AP62" s="162">
        <f>'Feb 2019'!AV52/'Feb 2019'!$BX$52</f>
        <v>0</v>
      </c>
      <c r="AQ62" s="162">
        <f>'Feb 2019'!AW52/'Feb 2019'!$BX$52</f>
        <v>0</v>
      </c>
      <c r="AR62" s="162">
        <f>'Feb 2019'!AZ52/'Feb 2019'!$BX$52</f>
        <v>0</v>
      </c>
      <c r="AS62" s="162">
        <f>'Feb 2019'!BA52/'Feb 2019'!$BX$52</f>
        <v>0</v>
      </c>
      <c r="AT62" s="25">
        <f>'Feb 2019'!BB52/'Feb 2019'!$BX$52</f>
        <v>0</v>
      </c>
      <c r="AU62" s="450">
        <f>'Feb 2019'!BC52/'Feb 2019'!$BX$52</f>
        <v>0</v>
      </c>
      <c r="AV62" s="25" t="e">
        <f>'Feb 2019'!#REF!/'Feb 2019'!$BX$52</f>
        <v>#REF!</v>
      </c>
      <c r="AW62" s="162">
        <f>'Feb 2019'!BE52/'Feb 2019'!$BX$52</f>
        <v>0</v>
      </c>
      <c r="AX62" s="162" t="e">
        <f>'Feb 2019'!#REF!/'Feb 2019'!$BX$52</f>
        <v>#REF!</v>
      </c>
      <c r="AY62" s="162">
        <f>'Feb 2019'!BF52/'Feb 2019'!$BX$52</f>
        <v>0</v>
      </c>
      <c r="AZ62" s="162">
        <f>'Feb 2019'!BG52/'Feb 2019'!$BX$52</f>
        <v>0</v>
      </c>
      <c r="BA62" s="6">
        <f>'Feb 2019'!BH52/'Feb 2019'!$BX$52</f>
        <v>0</v>
      </c>
      <c r="BB62" s="159">
        <f>'Feb 2019'!BI52/'Feb 2019'!$BX$52</f>
        <v>0</v>
      </c>
      <c r="BC62" s="159">
        <f>'Feb 2019'!BL52/'Feb 2019'!$BX$52</f>
        <v>0</v>
      </c>
      <c r="BD62" s="159">
        <f>'Feb 2019'!BM52/'Feb 2019'!$BX$52</f>
        <v>0</v>
      </c>
      <c r="BE62" s="159">
        <f>'Feb 2019'!BN52/'Feb 2019'!$BX$52</f>
        <v>0</v>
      </c>
      <c r="BF62" s="159">
        <f>'Feb 2019'!BO52/'Feb 2019'!$BX$52</f>
        <v>0</v>
      </c>
      <c r="BG62" s="159">
        <f>'Feb 2019'!BP52/'Feb 2019'!$BX$52</f>
        <v>0</v>
      </c>
      <c r="BH62" s="159">
        <f>'Feb 2019'!BQ52/'Feb 2019'!$BX$52</f>
        <v>0</v>
      </c>
      <c r="BI62" s="159">
        <f>'Feb 2019'!BR52/'Feb 2019'!$BX$52</f>
        <v>0</v>
      </c>
      <c r="BJ62" s="11" t="e">
        <f t="shared" si="36"/>
        <v>#REF!</v>
      </c>
      <c r="BK62" s="11">
        <f>Summary!C54</f>
        <v>100000</v>
      </c>
      <c r="BL62" s="109" t="e">
        <f t="shared" si="37"/>
        <v>#REF!</v>
      </c>
      <c r="BM62" s="153" t="e">
        <f>BJ62='Feb 2019'!#REF!</f>
        <v>#REF!</v>
      </c>
    </row>
    <row r="63" spans="1:65" ht="15.6" x14ac:dyDescent="0.4">
      <c r="A63" s="80" t="s">
        <v>78</v>
      </c>
      <c r="B63" s="105" t="e">
        <f t="shared" si="32"/>
        <v>#REF!</v>
      </c>
      <c r="C63" s="423"/>
      <c r="D63" s="458">
        <f t="shared" si="38"/>
        <v>172413.79310344829</v>
      </c>
      <c r="E63" s="48">
        <f t="shared" si="34"/>
        <v>200000</v>
      </c>
      <c r="F63" s="138" t="e">
        <f t="shared" si="35"/>
        <v>#REF!</v>
      </c>
      <c r="G63" s="93" t="s">
        <v>78</v>
      </c>
      <c r="H63" s="158">
        <f>'Feb 2019'!G53/'Feb 2019'!$BX$53</f>
        <v>0</v>
      </c>
      <c r="I63" s="162">
        <f>'Feb 2019'!H53/'Feb 2019'!$BX$53</f>
        <v>0</v>
      </c>
      <c r="J63" s="162">
        <f>'Feb 2019'!I53/'Feb 2019'!$BX$53</f>
        <v>0</v>
      </c>
      <c r="K63" s="162">
        <f>'Feb 2019'!J53/'Feb 2019'!$BX$53</f>
        <v>0</v>
      </c>
      <c r="L63" s="345">
        <f>'Feb 2019'!K53/'Feb 2019'!$BX$53</f>
        <v>0</v>
      </c>
      <c r="M63" s="162">
        <f>'Feb 2019'!L53/'Feb 2019'!$BX$53</f>
        <v>0</v>
      </c>
      <c r="N63" s="162">
        <f>'Feb 2019'!M53/'Feb 2019'!$BX$53</f>
        <v>0</v>
      </c>
      <c r="O63" s="162">
        <f>'Feb 2019'!N53/'Feb 2019'!$BX$53</f>
        <v>0</v>
      </c>
      <c r="P63" s="162">
        <f>'Feb 2019'!O53/'Feb 2019'!$BX$53</f>
        <v>0</v>
      </c>
      <c r="Q63" s="162">
        <f>'Feb 2019'!P53/'Feb 2019'!$BX$53</f>
        <v>0</v>
      </c>
      <c r="R63" s="162">
        <f>'Feb 2019'!R53/'Feb 2019'!$BX$53</f>
        <v>0</v>
      </c>
      <c r="S63" s="162">
        <f>'Feb 2019'!S53/'Feb 2019'!$BX$53</f>
        <v>0</v>
      </c>
      <c r="T63" s="6">
        <f>'Feb 2019'!T53/'Feb 2019'!$BX$53</f>
        <v>0</v>
      </c>
      <c r="U63" s="6">
        <f>'Feb 2019'!U53/'Feb 2019'!$BX$53</f>
        <v>0</v>
      </c>
      <c r="V63" s="162">
        <f>'Feb 2019'!V53/'Feb 2019'!$BX$53</f>
        <v>0</v>
      </c>
      <c r="W63" s="162">
        <f>'Feb 2019'!W53/'Feb 2019'!$BX$53</f>
        <v>0</v>
      </c>
      <c r="X63" s="162">
        <f>'Feb 2019'!X53/'Feb 2019'!$BX$53</f>
        <v>0</v>
      </c>
      <c r="Y63" s="351">
        <f>'Feb 2019'!Y53/'Feb 2019'!$BX$53</f>
        <v>0</v>
      </c>
      <c r="Z63" s="162">
        <f>'Feb 2019'!AB53/'Feb 2019'!$BX$53</f>
        <v>0</v>
      </c>
      <c r="AA63" s="162">
        <f>'Feb 2019'!AC53/'Feb 2019'!$BX$53</f>
        <v>0</v>
      </c>
      <c r="AB63" s="162">
        <f>'Feb 2019'!AF53/'Feb 2019'!$BX$53</f>
        <v>0</v>
      </c>
      <c r="AC63" s="162">
        <f>'Feb 2019'!AG53/'Feb 2019'!$BX$53</f>
        <v>0</v>
      </c>
      <c r="AD63" s="162">
        <f>'Feb 2019'!AH53/'Feb 2019'!$BX$53</f>
        <v>0</v>
      </c>
      <c r="AE63" s="162">
        <f>'Feb 2019'!AI53/'Feb 2019'!$BX$53</f>
        <v>0</v>
      </c>
      <c r="AF63" s="162">
        <f>'Feb 2019'!AJ53/'Feb 2019'!$BX$53</f>
        <v>0</v>
      </c>
      <c r="AG63" s="162">
        <f>'Feb 2019'!AK53/'Feb 2019'!$BX$53</f>
        <v>0</v>
      </c>
      <c r="AH63" s="162">
        <f>'Feb 2019'!AM53/'Feb 2019'!$BX$53</f>
        <v>0</v>
      </c>
      <c r="AI63" s="288">
        <f>'Feb 2019'!AN53/'Feb 2019'!$BX$53</f>
        <v>0</v>
      </c>
      <c r="AJ63" s="162">
        <f>'Feb 2019'!AO53/'Feb 2019'!$BX$53</f>
        <v>0</v>
      </c>
      <c r="AK63" s="162">
        <f>'Feb 2019'!AP53/'Feb 2019'!$BX$53</f>
        <v>0</v>
      </c>
      <c r="AL63" s="162">
        <f>'Feb 2019'!AQ53/'Feb 2019'!$BX$53</f>
        <v>0</v>
      </c>
      <c r="AM63" s="162">
        <f>'Feb 2019'!AR53/'Feb 2019'!$BX$53</f>
        <v>0</v>
      </c>
      <c r="AN63" s="6">
        <f>'Feb 2019'!AS53/'Feb 2019'!$BX$53</f>
        <v>0</v>
      </c>
      <c r="AO63" s="345">
        <f>'Feb 2019'!AT53/'Feb 2019'!$BX$53</f>
        <v>0</v>
      </c>
      <c r="AP63" s="162">
        <f>'Feb 2019'!AV53/'Feb 2019'!$BX$53</f>
        <v>0</v>
      </c>
      <c r="AQ63" s="162">
        <f>'Feb 2019'!AW53/'Feb 2019'!$BX$53</f>
        <v>0</v>
      </c>
      <c r="AR63" s="162">
        <f>'Feb 2019'!AZ53/'Feb 2019'!$BX$53</f>
        <v>0</v>
      </c>
      <c r="AS63" s="162">
        <f>'Feb 2019'!BA53/'Feb 2019'!$BX$53</f>
        <v>0</v>
      </c>
      <c r="AT63" s="161">
        <f>'Feb 2019'!BB53/'Feb 2019'!$BX$53</f>
        <v>0</v>
      </c>
      <c r="AU63" s="451">
        <f>'Feb 2019'!BC53/'Feb 2019'!$BX$53</f>
        <v>0</v>
      </c>
      <c r="AV63" s="466" t="e">
        <f>'Feb 2019'!#REF!/'Feb 2019'!$BX$53</f>
        <v>#REF!</v>
      </c>
      <c r="AW63" s="162">
        <f>'Feb 2019'!BE53/'Feb 2019'!$BX$53</f>
        <v>0</v>
      </c>
      <c r="AX63" s="162" t="e">
        <f>'Feb 2019'!#REF!/'Feb 2019'!$BX$53</f>
        <v>#REF!</v>
      </c>
      <c r="AY63" s="162">
        <f>'Feb 2019'!BF53/'Feb 2019'!$BX$53</f>
        <v>0</v>
      </c>
      <c r="AZ63" s="162">
        <f>'Feb 2019'!BG53/'Feb 2019'!$BX$53</f>
        <v>0</v>
      </c>
      <c r="BA63" s="6">
        <f>'Feb 2019'!BH53/'Feb 2019'!$BX$53</f>
        <v>258620.68965517243</v>
      </c>
      <c r="BB63" s="159">
        <f>'Feb 2019'!BI53/'Feb 2019'!$BX$53</f>
        <v>0</v>
      </c>
      <c r="BC63" s="159">
        <f>'Feb 2019'!BL53/'Feb 2019'!$BX$53</f>
        <v>0</v>
      </c>
      <c r="BD63" s="159">
        <f>'Feb 2019'!BM53/'Feb 2019'!$BX$53</f>
        <v>258620.68965517243</v>
      </c>
      <c r="BE63" s="159">
        <f>'Feb 2019'!BN53/'Feb 2019'!$BX$53</f>
        <v>0</v>
      </c>
      <c r="BF63" s="159">
        <f>'Feb 2019'!BO53/'Feb 2019'!$BX$53</f>
        <v>0</v>
      </c>
      <c r="BG63" s="159">
        <f>'Feb 2019'!BP53/'Feb 2019'!$BX$53</f>
        <v>0</v>
      </c>
      <c r="BH63" s="159">
        <f>'Feb 2019'!BQ53/'Feb 2019'!$BX$53</f>
        <v>0</v>
      </c>
      <c r="BI63" s="159">
        <f>'Feb 2019'!BR53/'Feb 2019'!$BX$53</f>
        <v>0</v>
      </c>
      <c r="BJ63" s="11" t="e">
        <f t="shared" si="36"/>
        <v>#REF!</v>
      </c>
      <c r="BK63" s="11">
        <f>Summary!C55</f>
        <v>200000</v>
      </c>
      <c r="BL63" s="109" t="e">
        <f t="shared" si="37"/>
        <v>#REF!</v>
      </c>
      <c r="BM63" s="153" t="e">
        <f>BJ63='Feb 2019'!#REF!</f>
        <v>#REF!</v>
      </c>
    </row>
    <row r="64" spans="1:65" ht="15" x14ac:dyDescent="0.3">
      <c r="A64" s="80" t="s">
        <v>79</v>
      </c>
      <c r="B64" s="425" t="e">
        <f t="shared" si="32"/>
        <v>#REF!</v>
      </c>
      <c r="C64" s="428"/>
      <c r="D64" s="458">
        <f t="shared" si="38"/>
        <v>86206.896551724145</v>
      </c>
      <c r="E64" s="48">
        <f t="shared" si="34"/>
        <v>100000</v>
      </c>
      <c r="F64" s="138" t="e">
        <f t="shared" si="35"/>
        <v>#REF!</v>
      </c>
      <c r="G64" s="93" t="s">
        <v>79</v>
      </c>
      <c r="H64" s="158">
        <f>'Feb 2019'!G54/'Feb 2019'!$BX$54</f>
        <v>0</v>
      </c>
      <c r="I64" s="162">
        <f>'Feb 2019'!H54/'Feb 2019'!$BX$54</f>
        <v>0</v>
      </c>
      <c r="J64" s="162">
        <f>'Feb 2019'!I54/'Feb 2019'!$BX$54</f>
        <v>0</v>
      </c>
      <c r="K64" s="162">
        <f>'Feb 2019'!J54/'Feb 2019'!$BX$54</f>
        <v>0</v>
      </c>
      <c r="L64" s="162">
        <f>'Feb 2019'!K54/'Feb 2019'!$BX$54</f>
        <v>0</v>
      </c>
      <c r="M64" s="162">
        <f>'Feb 2019'!L54/'Feb 2019'!$BX$54</f>
        <v>0</v>
      </c>
      <c r="N64" s="162">
        <f>'Feb 2019'!M54/'Feb 2019'!$BX$54</f>
        <v>0</v>
      </c>
      <c r="O64" s="162">
        <f>'Feb 2019'!N54/'Feb 2019'!$BX$54</f>
        <v>0</v>
      </c>
      <c r="P64" s="162">
        <f>'Feb 2019'!O54/'Feb 2019'!$BX$54</f>
        <v>0</v>
      </c>
      <c r="Q64" s="162">
        <f>'Feb 2019'!P54/'Feb 2019'!$BX$54</f>
        <v>0</v>
      </c>
      <c r="R64" s="162">
        <f>'Feb 2019'!R54/'Feb 2019'!$BX$54</f>
        <v>0</v>
      </c>
      <c r="S64" s="162">
        <f>'Feb 2019'!S54/'Feb 2019'!$BX$54</f>
        <v>0</v>
      </c>
      <c r="T64" s="6">
        <f>'Feb 2019'!T54/'Feb 2019'!$BX$54</f>
        <v>0</v>
      </c>
      <c r="U64" s="6">
        <f>'Feb 2019'!U54/'Feb 2019'!$BX$54</f>
        <v>0</v>
      </c>
      <c r="V64" s="162">
        <f>'Feb 2019'!V54/'Feb 2019'!$BX$54</f>
        <v>0</v>
      </c>
      <c r="W64" s="162">
        <f>'Feb 2019'!W54/'Feb 2019'!$BX$54</f>
        <v>0</v>
      </c>
      <c r="X64" s="162">
        <f>'Feb 2019'!X54/'Feb 2019'!$BX$54</f>
        <v>0</v>
      </c>
      <c r="Y64" s="162">
        <f>'Feb 2019'!Y54/'Feb 2019'!$BX$54</f>
        <v>0</v>
      </c>
      <c r="Z64" s="162">
        <f>'Feb 2019'!AB54/'Feb 2019'!$BX$54</f>
        <v>0</v>
      </c>
      <c r="AA64" s="162">
        <f>'Feb 2019'!AC54/'Feb 2019'!$BX$54</f>
        <v>0</v>
      </c>
      <c r="AB64" s="162">
        <f>'Feb 2019'!AF54/'Feb 2019'!$BX$54</f>
        <v>0</v>
      </c>
      <c r="AC64" s="162">
        <f>'Feb 2019'!AG54/'Feb 2019'!$BX$54</f>
        <v>0</v>
      </c>
      <c r="AD64" s="162">
        <f>'Feb 2019'!AH54/'Feb 2019'!$BX$54</f>
        <v>0</v>
      </c>
      <c r="AE64" s="162">
        <f>'Feb 2019'!AI54/'Feb 2019'!$BX$54</f>
        <v>0</v>
      </c>
      <c r="AF64" s="162">
        <f>'Feb 2019'!AJ54/'Feb 2019'!$BX$54</f>
        <v>0</v>
      </c>
      <c r="AG64" s="162">
        <f>'Feb 2019'!AK54/'Feb 2019'!$BX$54</f>
        <v>0</v>
      </c>
      <c r="AH64" s="162">
        <f>'Feb 2019'!AM54/'Feb 2019'!$BX$54</f>
        <v>0</v>
      </c>
      <c r="AI64" s="288">
        <f>'Feb 2019'!AN54/'Feb 2019'!$BX$54</f>
        <v>0</v>
      </c>
      <c r="AJ64" s="162">
        <f>'Feb 2019'!AO54/'Feb 2019'!$BX$54</f>
        <v>0</v>
      </c>
      <c r="AK64" s="162">
        <f>'Feb 2019'!AP54/'Feb 2019'!$BX$54</f>
        <v>0</v>
      </c>
      <c r="AL64" s="162">
        <f>'Feb 2019'!AQ54/'Feb 2019'!$BX$54</f>
        <v>0</v>
      </c>
      <c r="AM64" s="162">
        <f>'Feb 2019'!AR54/'Feb 2019'!$BX$54</f>
        <v>0</v>
      </c>
      <c r="AN64" s="6">
        <f>'Feb 2019'!AS54/'Feb 2019'!$BX$54</f>
        <v>0</v>
      </c>
      <c r="AO64" s="162">
        <f>'Feb 2019'!AT54/'Feb 2019'!$BX$54</f>
        <v>0</v>
      </c>
      <c r="AP64" s="162">
        <f>'Feb 2019'!AV54/'Feb 2019'!$BX$54</f>
        <v>0</v>
      </c>
      <c r="AQ64" s="162">
        <f>'Feb 2019'!AW54/'Feb 2019'!$BX$54</f>
        <v>0</v>
      </c>
      <c r="AR64" s="162">
        <f>'Feb 2019'!AZ54/'Feb 2019'!$BX$54</f>
        <v>0</v>
      </c>
      <c r="AS64" s="162">
        <f>'Feb 2019'!BA54/'Feb 2019'!$BX$54</f>
        <v>0</v>
      </c>
      <c r="AT64" s="25">
        <f>'Feb 2019'!BB54/'Feb 2019'!$BX$54</f>
        <v>0</v>
      </c>
      <c r="AU64" s="450">
        <f>'Feb 2019'!BC54/'Feb 2019'!$BX$54</f>
        <v>0</v>
      </c>
      <c r="AV64" s="25" t="e">
        <f>'Feb 2019'!#REF!/'Feb 2019'!$BX$54</f>
        <v>#REF!</v>
      </c>
      <c r="AW64" s="162">
        <f>'Feb 2019'!BE54/'Feb 2019'!$BX$54</f>
        <v>0</v>
      </c>
      <c r="AX64" s="162" t="e">
        <f>'Feb 2019'!#REF!/'Feb 2019'!$BX$54</f>
        <v>#REF!</v>
      </c>
      <c r="AY64" s="162">
        <f>'Feb 2019'!BF54/'Feb 2019'!$BX$54</f>
        <v>0</v>
      </c>
      <c r="AZ64" s="162">
        <f>'Feb 2019'!BG54/'Feb 2019'!$BX$54</f>
        <v>0</v>
      </c>
      <c r="BA64" s="6">
        <f>'Feb 2019'!BH54/'Feb 2019'!$BX$54</f>
        <v>0</v>
      </c>
      <c r="BB64" s="159">
        <f>'Feb 2019'!BI54/'Feb 2019'!$BX$54</f>
        <v>0</v>
      </c>
      <c r="BC64" s="159">
        <f>'Feb 2019'!BL54/'Feb 2019'!$BX$54</f>
        <v>0</v>
      </c>
      <c r="BD64" s="159">
        <f>'Feb 2019'!BM54/'Feb 2019'!$BX$54</f>
        <v>0</v>
      </c>
      <c r="BE64" s="159">
        <f>'Feb 2019'!BN54/'Feb 2019'!$BX$54</f>
        <v>0</v>
      </c>
      <c r="BF64" s="159">
        <f>'Feb 2019'!BO54/'Feb 2019'!$BX$54</f>
        <v>0</v>
      </c>
      <c r="BG64" s="159">
        <f>'Feb 2019'!BP54/'Feb 2019'!$BX$54</f>
        <v>0</v>
      </c>
      <c r="BH64" s="159">
        <f>'Feb 2019'!BQ54/'Feb 2019'!$BX$54</f>
        <v>0</v>
      </c>
      <c r="BI64" s="159">
        <f>'Feb 2019'!BR54/'Feb 2019'!$BX$54</f>
        <v>0</v>
      </c>
      <c r="BJ64" s="11" t="e">
        <f t="shared" si="36"/>
        <v>#REF!</v>
      </c>
      <c r="BK64" s="11">
        <f>Summary!C56</f>
        <v>100000</v>
      </c>
      <c r="BL64" s="114" t="e">
        <f t="shared" si="37"/>
        <v>#REF!</v>
      </c>
      <c r="BM64" s="153" t="e">
        <f>BJ64='Feb 2019'!#REF!</f>
        <v>#REF!</v>
      </c>
    </row>
    <row r="65" spans="1:65" ht="15" x14ac:dyDescent="0.3">
      <c r="A65" s="80" t="s">
        <v>309</v>
      </c>
      <c r="B65" s="425" t="e">
        <f t="shared" si="32"/>
        <v>#REF!</v>
      </c>
      <c r="C65" s="428"/>
      <c r="D65" s="458">
        <f t="shared" si="38"/>
        <v>0</v>
      </c>
      <c r="E65" s="48">
        <f t="shared" si="34"/>
        <v>0</v>
      </c>
      <c r="F65" s="138" t="e">
        <f>E65-B65</f>
        <v>#REF!</v>
      </c>
      <c r="G65" s="93" t="str">
        <f>A65</f>
        <v>7 News</v>
      </c>
      <c r="H65" s="158">
        <f>'Feb 2019'!G55/'Feb 2019'!$BX$55</f>
        <v>0</v>
      </c>
      <c r="I65" s="162">
        <f>'Feb 2019'!H55/'Feb 2019'!$BX$55</f>
        <v>0</v>
      </c>
      <c r="J65" s="162">
        <f>'Feb 2019'!I55/'Feb 2019'!$BX$55</f>
        <v>0</v>
      </c>
      <c r="K65" s="162">
        <f>'Feb 2019'!J55/'Feb 2019'!$BX$55</f>
        <v>0</v>
      </c>
      <c r="L65" s="162">
        <f>'Feb 2019'!K55/'Feb 2019'!$BX$55</f>
        <v>0</v>
      </c>
      <c r="M65" s="162">
        <f>'Feb 2019'!L55/'Feb 2019'!$BX$55</f>
        <v>0</v>
      </c>
      <c r="N65" s="162">
        <f>'Feb 2019'!M55/'Feb 2019'!$BX$55</f>
        <v>0</v>
      </c>
      <c r="O65" s="162">
        <f>'Feb 2019'!N55/'Feb 2019'!$BX$55</f>
        <v>0</v>
      </c>
      <c r="P65" s="162">
        <f>'Feb 2019'!O55/'Feb 2019'!$BX$55</f>
        <v>0</v>
      </c>
      <c r="Q65" s="162">
        <f>'Feb 2019'!P55/'Feb 2019'!$BX$55</f>
        <v>0</v>
      </c>
      <c r="R65" s="162">
        <f>'Feb 2019'!R55/'Feb 2019'!$BX$55</f>
        <v>0</v>
      </c>
      <c r="S65" s="162">
        <f>'Feb 2019'!S55/'Feb 2019'!$BX$55</f>
        <v>0</v>
      </c>
      <c r="T65" s="6">
        <f>'Feb 2019'!T55/'Feb 2019'!$BX$55</f>
        <v>0</v>
      </c>
      <c r="U65" s="6">
        <f>'Feb 2019'!U55/'Feb 2019'!$BX$55</f>
        <v>0</v>
      </c>
      <c r="V65" s="162">
        <f>'Feb 2019'!V55/'Feb 2019'!$BX$55</f>
        <v>0</v>
      </c>
      <c r="W65" s="162">
        <f>'Feb 2019'!W55/'Feb 2019'!$BX$55</f>
        <v>0</v>
      </c>
      <c r="X65" s="162">
        <f>'Feb 2019'!X55/'Feb 2019'!$BX$55</f>
        <v>0</v>
      </c>
      <c r="Y65" s="162">
        <f>'Feb 2019'!Y55/'Feb 2019'!$BX$55</f>
        <v>0</v>
      </c>
      <c r="Z65" s="162">
        <f>'Feb 2019'!AB55/'Feb 2019'!$BX$55</f>
        <v>0</v>
      </c>
      <c r="AA65" s="162">
        <f>'Feb 2019'!AC55/'Feb 2019'!$BX$55</f>
        <v>0</v>
      </c>
      <c r="AB65" s="162">
        <f>'Feb 2019'!AF55/'Feb 2019'!$BX$55</f>
        <v>0</v>
      </c>
      <c r="AC65" s="162">
        <f>'Feb 2019'!AG55/'Feb 2019'!$BX$55</f>
        <v>0</v>
      </c>
      <c r="AD65" s="162">
        <f>'Feb 2019'!AH55/'Feb 2019'!$BX$55</f>
        <v>0</v>
      </c>
      <c r="AE65" s="162">
        <f>'Feb 2019'!AI55/'Feb 2019'!$BX$55</f>
        <v>0</v>
      </c>
      <c r="AF65" s="162">
        <f>'Feb 2019'!AJ55/'Feb 2019'!$BX$55</f>
        <v>0</v>
      </c>
      <c r="AG65" s="162">
        <f>'Feb 2019'!AK55/'Feb 2019'!$BX$55</f>
        <v>0</v>
      </c>
      <c r="AH65" s="162">
        <f>'Feb 2019'!AM55/'Feb 2019'!$BX$55</f>
        <v>0</v>
      </c>
      <c r="AI65" s="288">
        <f>'Feb 2019'!AN55/'Feb 2019'!$BX$55</f>
        <v>0</v>
      </c>
      <c r="AJ65" s="162">
        <f>'Feb 2019'!AO55/'Feb 2019'!$BX$55</f>
        <v>0</v>
      </c>
      <c r="AK65" s="162">
        <f>'Feb 2019'!AP55/'Feb 2019'!$BX$55</f>
        <v>0</v>
      </c>
      <c r="AL65" s="162">
        <f>'Feb 2019'!AQ55/'Feb 2019'!$BX$55</f>
        <v>0</v>
      </c>
      <c r="AM65" s="162">
        <f>'Feb 2019'!AR55/'Feb 2019'!$BX$55</f>
        <v>0</v>
      </c>
      <c r="AN65" s="6">
        <f>'Feb 2019'!AS55/'Feb 2019'!$BX$55</f>
        <v>0</v>
      </c>
      <c r="AO65" s="162">
        <f>'Feb 2019'!AT55/'Feb 2019'!$BX$55</f>
        <v>0</v>
      </c>
      <c r="AP65" s="162">
        <f>'Feb 2019'!AV55/'Feb 2019'!$BX$55</f>
        <v>0</v>
      </c>
      <c r="AQ65" s="162">
        <f>'Feb 2019'!AW55/'Feb 2019'!$BX$55</f>
        <v>0</v>
      </c>
      <c r="AR65" s="162">
        <f>'Feb 2019'!AZ55/'Feb 2019'!$BX$55</f>
        <v>0</v>
      </c>
      <c r="AS65" s="162">
        <f>'Feb 2019'!BA55/'Feb 2019'!$BX$55</f>
        <v>0</v>
      </c>
      <c r="AT65" s="25">
        <f>'Feb 2019'!BB55/'Feb 2019'!$BX$55</f>
        <v>0</v>
      </c>
      <c r="AU65" s="450">
        <f>'Feb 2019'!BC55/'Feb 2019'!$BX$55</f>
        <v>0</v>
      </c>
      <c r="AV65" s="26" t="e">
        <f>'Feb 2019'!#REF!/'Feb 2019'!$BX$55</f>
        <v>#REF!</v>
      </c>
      <c r="AW65" s="162">
        <f>'Feb 2019'!BE55/'Feb 2019'!$BX$55</f>
        <v>0</v>
      </c>
      <c r="AX65" s="162" t="e">
        <f>'Feb 2019'!#REF!/'Feb 2019'!$BX$55</f>
        <v>#REF!</v>
      </c>
      <c r="AY65" s="162">
        <f>'Feb 2019'!BF55/'Feb 2019'!$BX$55</f>
        <v>0</v>
      </c>
      <c r="AZ65" s="345">
        <f>'Feb 2019'!BG55/'Feb 2019'!$BX$55</f>
        <v>0</v>
      </c>
      <c r="BA65" s="6">
        <f>'Feb 2019'!BH55/'Feb 2019'!$BX$55</f>
        <v>0</v>
      </c>
      <c r="BB65" s="159">
        <f>'Feb 2019'!BI55/'Feb 2019'!$BX$55</f>
        <v>0</v>
      </c>
      <c r="BC65" s="159">
        <f>'Feb 2019'!BL55/'Feb 2019'!$BX$55</f>
        <v>0</v>
      </c>
      <c r="BD65" s="159">
        <f>'Feb 2019'!BM55/'Feb 2019'!$BX$55</f>
        <v>0</v>
      </c>
      <c r="BE65" s="159">
        <f>'Feb 2019'!BN55/'Feb 2019'!$BX$55</f>
        <v>0</v>
      </c>
      <c r="BF65" s="159">
        <f>'Feb 2019'!BO55/'Feb 2019'!$BX$55</f>
        <v>0</v>
      </c>
      <c r="BG65" s="159">
        <f>'Feb 2019'!BP55/'Feb 2019'!$BX$55</f>
        <v>0</v>
      </c>
      <c r="BH65" s="159">
        <f>'Feb 2019'!BQ55/'Feb 2019'!$BX$55</f>
        <v>0</v>
      </c>
      <c r="BI65" s="159">
        <f>'Feb 2019'!BR55/'Feb 2019'!$BX$55</f>
        <v>0</v>
      </c>
      <c r="BJ65" s="11" t="e">
        <f t="shared" si="36"/>
        <v>#REF!</v>
      </c>
      <c r="BK65" s="11">
        <f>Summary!C57</f>
        <v>0</v>
      </c>
      <c r="BL65" s="114" t="e">
        <f t="shared" si="37"/>
        <v>#REF!</v>
      </c>
      <c r="BM65" s="153" t="e">
        <f>BJ65='Feb 2019'!#REF!</f>
        <v>#REF!</v>
      </c>
    </row>
    <row r="66" spans="1:65" ht="15" x14ac:dyDescent="0.3">
      <c r="A66" s="80" t="s">
        <v>80</v>
      </c>
      <c r="B66" s="425" t="e">
        <f t="shared" si="32"/>
        <v>#REF!</v>
      </c>
      <c r="C66" s="428"/>
      <c r="D66" s="458">
        <f t="shared" si="38"/>
        <v>86206.896551724145</v>
      </c>
      <c r="E66" s="48">
        <f t="shared" si="34"/>
        <v>100000</v>
      </c>
      <c r="F66" s="138" t="e">
        <f t="shared" si="35"/>
        <v>#REF!</v>
      </c>
      <c r="G66" s="93" t="s">
        <v>80</v>
      </c>
      <c r="H66" s="158">
        <f>'Feb 2019'!G57/'Feb 2019'!$BX$57</f>
        <v>0</v>
      </c>
      <c r="I66" s="162">
        <f>'Feb 2019'!H57/'Feb 2019'!$BX$57</f>
        <v>0</v>
      </c>
      <c r="J66" s="162">
        <f>'Feb 2019'!I57/'Feb 2019'!$BX$57</f>
        <v>0</v>
      </c>
      <c r="K66" s="162">
        <f>'Feb 2019'!J57/'Feb 2019'!$BX$57</f>
        <v>0</v>
      </c>
      <c r="L66" s="162">
        <f>'Feb 2019'!K57/'Feb 2019'!$BX$57</f>
        <v>0</v>
      </c>
      <c r="M66" s="162">
        <f>'Feb 2019'!L57/'Feb 2019'!$BX$57</f>
        <v>0</v>
      </c>
      <c r="N66" s="162">
        <f>'Feb 2019'!M57/'Feb 2019'!$BX$57</f>
        <v>0</v>
      </c>
      <c r="O66" s="162">
        <f>'Feb 2019'!N57/'Feb 2019'!$BX$57</f>
        <v>0</v>
      </c>
      <c r="P66" s="162">
        <f>'Feb 2019'!O57/'Feb 2019'!$BX$57</f>
        <v>0</v>
      </c>
      <c r="Q66" s="162">
        <f>'Feb 2019'!P57/'Feb 2019'!$BX$57</f>
        <v>0</v>
      </c>
      <c r="R66" s="162">
        <f>'Feb 2019'!R57/'Feb 2019'!$BX$57</f>
        <v>0</v>
      </c>
      <c r="S66" s="162">
        <f>'Feb 2019'!S57/'Feb 2019'!$BX$57</f>
        <v>0</v>
      </c>
      <c r="T66" s="6">
        <f>'Feb 2019'!T57/'Feb 2019'!$BX$57</f>
        <v>0</v>
      </c>
      <c r="U66" s="6">
        <f>'Feb 2019'!U57/'Feb 2019'!$BX$57</f>
        <v>0</v>
      </c>
      <c r="V66" s="162">
        <f>'Feb 2019'!V57/'Feb 2019'!$BX$57</f>
        <v>0</v>
      </c>
      <c r="W66" s="162">
        <f>'Feb 2019'!W57/'Feb 2019'!$BX$57</f>
        <v>0</v>
      </c>
      <c r="X66" s="162">
        <f>'Feb 2019'!X57/'Feb 2019'!$BX$57</f>
        <v>0</v>
      </c>
      <c r="Y66" s="162">
        <f>'Feb 2019'!Y57/'Feb 2019'!$BX$57</f>
        <v>0</v>
      </c>
      <c r="Z66" s="162">
        <f>'Feb 2019'!AB57/'Feb 2019'!$BX$57</f>
        <v>0</v>
      </c>
      <c r="AA66" s="162">
        <f>'Feb 2019'!AC57/'Feb 2019'!$BX$57</f>
        <v>0</v>
      </c>
      <c r="AB66" s="162">
        <f>'Feb 2019'!AF57/'Feb 2019'!$BX$57</f>
        <v>0</v>
      </c>
      <c r="AC66" s="162">
        <f>'Feb 2019'!AG57/'Feb 2019'!$BX$57</f>
        <v>0</v>
      </c>
      <c r="AD66" s="162">
        <f>'Feb 2019'!AH57/'Feb 2019'!$BX$57</f>
        <v>0</v>
      </c>
      <c r="AE66" s="162">
        <f>'Feb 2019'!AI57/'Feb 2019'!$BX$57</f>
        <v>0</v>
      </c>
      <c r="AF66" s="162">
        <f>'Feb 2019'!AJ57/'Feb 2019'!$BX$57</f>
        <v>0</v>
      </c>
      <c r="AG66" s="162">
        <f>'Feb 2019'!AK57/'Feb 2019'!$BX$57</f>
        <v>0</v>
      </c>
      <c r="AH66" s="162">
        <f>'Feb 2019'!AM57/'Feb 2019'!$BX$57</f>
        <v>0</v>
      </c>
      <c r="AI66" s="288">
        <f>'Feb 2019'!AN57/'Feb 2019'!$BX$57</f>
        <v>0</v>
      </c>
      <c r="AJ66" s="162">
        <f>'Feb 2019'!AO57/'Feb 2019'!$BX$57</f>
        <v>0</v>
      </c>
      <c r="AK66" s="467">
        <f>'Feb 2019'!AP57/'Feb 2019'!$BX$57</f>
        <v>0</v>
      </c>
      <c r="AL66" s="162">
        <f>'Feb 2019'!AQ57/'Feb 2019'!$BX$57</f>
        <v>0</v>
      </c>
      <c r="AM66" s="162">
        <f>'Feb 2019'!AR57/'Feb 2019'!$BX$57</f>
        <v>0</v>
      </c>
      <c r="AN66" s="6">
        <f>'Feb 2019'!AS57/'Feb 2019'!$BX$57</f>
        <v>0</v>
      </c>
      <c r="AO66" s="162">
        <f>'Feb 2019'!AT57/'Feb 2019'!$BX$57</f>
        <v>0</v>
      </c>
      <c r="AP66" s="162">
        <f>'Feb 2019'!AV57/'Feb 2019'!$BX$57</f>
        <v>0</v>
      </c>
      <c r="AQ66" s="162">
        <f>'Feb 2019'!AW57/'Feb 2019'!$BX$57</f>
        <v>0</v>
      </c>
      <c r="AR66" s="162">
        <f>'Feb 2019'!AZ57/'Feb 2019'!$BX$57</f>
        <v>0</v>
      </c>
      <c r="AS66" s="162">
        <f>'Feb 2019'!BA57/'Feb 2019'!$BX$57</f>
        <v>0</v>
      </c>
      <c r="AT66" s="25">
        <f>'Feb 2019'!BB57/'Feb 2019'!$BX$57</f>
        <v>0</v>
      </c>
      <c r="AU66" s="450">
        <f>'Feb 2019'!BC57/'Feb 2019'!$BX$57</f>
        <v>0</v>
      </c>
      <c r="AV66" s="25" t="e">
        <f>'Feb 2019'!#REF!/'Feb 2019'!$BX$57</f>
        <v>#REF!</v>
      </c>
      <c r="AW66" s="162">
        <f>'Feb 2019'!BE57/'Feb 2019'!$BX$57</f>
        <v>0</v>
      </c>
      <c r="AX66" s="162" t="e">
        <f>'Feb 2019'!#REF!/'Feb 2019'!$BX$57</f>
        <v>#REF!</v>
      </c>
      <c r="AY66" s="162">
        <f>'Feb 2019'!BF57/'Feb 2019'!$BX$57</f>
        <v>0</v>
      </c>
      <c r="AZ66" s="162">
        <f>'Feb 2019'!BG57/'Feb 2019'!$BX$57</f>
        <v>0</v>
      </c>
      <c r="BA66" s="6">
        <f>'Feb 2019'!BH57/'Feb 2019'!$BX$57</f>
        <v>0</v>
      </c>
      <c r="BB66" s="159">
        <f>'Feb 2019'!BI57/'Feb 2019'!$BX$57</f>
        <v>0</v>
      </c>
      <c r="BC66" s="159">
        <f>'Feb 2019'!BL57/'Feb 2019'!$BX$57</f>
        <v>0</v>
      </c>
      <c r="BD66" s="159">
        <f>'Feb 2019'!BM57/'Feb 2019'!$BX$57</f>
        <v>172413.79310344829</v>
      </c>
      <c r="BE66" s="159">
        <f>'Feb 2019'!BN57/'Feb 2019'!$BX$57</f>
        <v>0</v>
      </c>
      <c r="BF66" s="159">
        <f>'Feb 2019'!BO57/'Feb 2019'!$BX$57</f>
        <v>0</v>
      </c>
      <c r="BG66" s="159">
        <f>'Feb 2019'!BP57/'Feb 2019'!$BX$57</f>
        <v>0</v>
      </c>
      <c r="BH66" s="159">
        <f>'Feb 2019'!BQ57/'Feb 2019'!$BX$57</f>
        <v>0</v>
      </c>
      <c r="BI66" s="159">
        <f>'Feb 2019'!BR57/'Feb 2019'!$BX$57</f>
        <v>0</v>
      </c>
      <c r="BJ66" s="11" t="e">
        <f t="shared" si="36"/>
        <v>#REF!</v>
      </c>
      <c r="BK66" s="11">
        <f>Summary!C59</f>
        <v>100000</v>
      </c>
      <c r="BL66" s="114" t="e">
        <f t="shared" si="37"/>
        <v>#REF!</v>
      </c>
      <c r="BM66" s="153" t="e">
        <f>BJ66='Feb 2019'!#REF!</f>
        <v>#REF!</v>
      </c>
    </row>
    <row r="67" spans="1:65" ht="15" x14ac:dyDescent="0.3">
      <c r="A67" s="77" t="s">
        <v>12</v>
      </c>
      <c r="B67" s="313" t="e">
        <f>SUM(B44:B66)</f>
        <v>#REF!</v>
      </c>
      <c r="C67" s="165"/>
      <c r="D67" s="165" t="e">
        <f>SUM(D44:D66)</f>
        <v>#REF!</v>
      </c>
      <c r="E67" s="145" t="e">
        <f>SUM(E44:E66)</f>
        <v>#REF!</v>
      </c>
      <c r="F67" s="108" t="e">
        <f>SUM(F44:F66)</f>
        <v>#REF!</v>
      </c>
      <c r="G67" s="90" t="s">
        <v>12</v>
      </c>
      <c r="H67" s="165" t="e">
        <f t="shared" ref="H67" si="39">SUM(H44:H66)</f>
        <v>#REF!</v>
      </c>
      <c r="I67" s="165" t="e">
        <f t="shared" ref="I67:BI67" si="40">SUM(I44:I66)</f>
        <v>#REF!</v>
      </c>
      <c r="J67" s="165" t="e">
        <f t="shared" si="40"/>
        <v>#REF!</v>
      </c>
      <c r="K67" s="165" t="e">
        <f t="shared" si="40"/>
        <v>#REF!</v>
      </c>
      <c r="L67" s="165" t="e">
        <f t="shared" si="40"/>
        <v>#REF!</v>
      </c>
      <c r="M67" s="165" t="e">
        <f t="shared" si="40"/>
        <v>#REF!</v>
      </c>
      <c r="N67" s="165" t="e">
        <f t="shared" si="40"/>
        <v>#REF!</v>
      </c>
      <c r="O67" s="165" t="e">
        <f t="shared" si="40"/>
        <v>#REF!</v>
      </c>
      <c r="P67" s="165" t="e">
        <f t="shared" si="40"/>
        <v>#REF!</v>
      </c>
      <c r="Q67" s="165" t="e">
        <f t="shared" si="40"/>
        <v>#REF!</v>
      </c>
      <c r="R67" s="165" t="e">
        <f t="shared" si="40"/>
        <v>#REF!</v>
      </c>
      <c r="S67" s="165" t="e">
        <f t="shared" si="40"/>
        <v>#REF!</v>
      </c>
      <c r="T67" s="165" t="e">
        <f t="shared" si="40"/>
        <v>#REF!</v>
      </c>
      <c r="U67" s="165" t="e">
        <f t="shared" si="40"/>
        <v>#REF!</v>
      </c>
      <c r="V67" s="165" t="e">
        <f t="shared" si="40"/>
        <v>#REF!</v>
      </c>
      <c r="W67" s="165" t="e">
        <f t="shared" si="40"/>
        <v>#REF!</v>
      </c>
      <c r="X67" s="165" t="e">
        <f t="shared" si="40"/>
        <v>#REF!</v>
      </c>
      <c r="Y67" s="165" t="e">
        <f t="shared" si="40"/>
        <v>#REF!</v>
      </c>
      <c r="Z67" s="165" t="e">
        <f t="shared" si="40"/>
        <v>#REF!</v>
      </c>
      <c r="AA67" s="165" t="e">
        <f t="shared" si="40"/>
        <v>#REF!</v>
      </c>
      <c r="AB67" s="165" t="e">
        <f t="shared" si="40"/>
        <v>#REF!</v>
      </c>
      <c r="AC67" s="165" t="e">
        <f t="shared" si="40"/>
        <v>#REF!</v>
      </c>
      <c r="AD67" s="165" t="e">
        <f t="shared" si="40"/>
        <v>#REF!</v>
      </c>
      <c r="AE67" s="165" t="e">
        <f t="shared" si="40"/>
        <v>#REF!</v>
      </c>
      <c r="AF67" s="165" t="e">
        <f t="shared" si="40"/>
        <v>#REF!</v>
      </c>
      <c r="AG67" s="165" t="e">
        <f t="shared" si="40"/>
        <v>#REF!</v>
      </c>
      <c r="AH67" s="165" t="e">
        <f t="shared" si="40"/>
        <v>#REF!</v>
      </c>
      <c r="AI67" s="165" t="e">
        <f t="shared" si="40"/>
        <v>#REF!</v>
      </c>
      <c r="AJ67" s="165" t="e">
        <f t="shared" si="40"/>
        <v>#REF!</v>
      </c>
      <c r="AK67" s="165" t="e">
        <f t="shared" si="40"/>
        <v>#REF!</v>
      </c>
      <c r="AL67" s="165" t="e">
        <f t="shared" si="40"/>
        <v>#REF!</v>
      </c>
      <c r="AM67" s="165" t="e">
        <f t="shared" si="40"/>
        <v>#REF!</v>
      </c>
      <c r="AN67" s="165" t="e">
        <f t="shared" si="40"/>
        <v>#REF!</v>
      </c>
      <c r="AO67" s="165" t="e">
        <f t="shared" si="40"/>
        <v>#REF!</v>
      </c>
      <c r="AP67" s="165" t="e">
        <f t="shared" si="40"/>
        <v>#REF!</v>
      </c>
      <c r="AQ67" s="294" t="e">
        <f t="shared" si="40"/>
        <v>#REF!</v>
      </c>
      <c r="AR67" s="165" t="e">
        <f t="shared" si="40"/>
        <v>#REF!</v>
      </c>
      <c r="AS67" s="294" t="e">
        <f t="shared" si="40"/>
        <v>#REF!</v>
      </c>
      <c r="AT67" s="165" t="e">
        <f t="shared" si="40"/>
        <v>#REF!</v>
      </c>
      <c r="AU67" s="165" t="e">
        <f t="shared" si="40"/>
        <v>#REF!</v>
      </c>
      <c r="AV67" s="62" t="e">
        <f t="shared" si="40"/>
        <v>#REF!</v>
      </c>
      <c r="AW67" s="165" t="e">
        <f t="shared" si="40"/>
        <v>#REF!</v>
      </c>
      <c r="AX67" s="62" t="e">
        <f t="shared" si="40"/>
        <v>#REF!</v>
      </c>
      <c r="AY67" s="165" t="e">
        <f t="shared" si="40"/>
        <v>#REF!</v>
      </c>
      <c r="AZ67" s="165" t="e">
        <f t="shared" si="40"/>
        <v>#REF!</v>
      </c>
      <c r="BA67" s="165" t="e">
        <f t="shared" si="40"/>
        <v>#REF!</v>
      </c>
      <c r="BB67" s="165" t="e">
        <f t="shared" si="40"/>
        <v>#REF!</v>
      </c>
      <c r="BC67" s="165" t="e">
        <f t="shared" si="40"/>
        <v>#REF!</v>
      </c>
      <c r="BD67" s="165" t="e">
        <f t="shared" si="40"/>
        <v>#REF!</v>
      </c>
      <c r="BE67" s="165" t="e">
        <f t="shared" si="40"/>
        <v>#REF!</v>
      </c>
      <c r="BF67" s="165" t="e">
        <f t="shared" si="40"/>
        <v>#REF!</v>
      </c>
      <c r="BG67" s="165" t="e">
        <f t="shared" si="40"/>
        <v>#REF!</v>
      </c>
      <c r="BH67" s="165" t="e">
        <f t="shared" si="40"/>
        <v>#REF!</v>
      </c>
      <c r="BI67" s="165" t="e">
        <f t="shared" si="40"/>
        <v>#REF!</v>
      </c>
      <c r="BJ67" s="165" t="e">
        <f>SUM(BJ44:BJ66)</f>
        <v>#REF!</v>
      </c>
      <c r="BK67" s="165" t="e">
        <f>SUM(BK44:BK66)</f>
        <v>#REF!</v>
      </c>
      <c r="BL67" s="108" t="e">
        <f>SUM(BL44:BL66)</f>
        <v>#REF!</v>
      </c>
    </row>
    <row r="68" spans="1:65" ht="15" x14ac:dyDescent="0.3">
      <c r="A68" s="81" t="s">
        <v>81</v>
      </c>
      <c r="B68" s="431" t="e">
        <f>B86/B111</f>
        <v>#REF!</v>
      </c>
      <c r="C68" s="7"/>
      <c r="D68" s="459"/>
      <c r="E68" s="147">
        <v>6.721302844708071E-3</v>
      </c>
      <c r="F68" s="104"/>
      <c r="G68" s="94" t="s">
        <v>81</v>
      </c>
      <c r="H68" s="176" t="e">
        <f t="shared" ref="H68" si="41">H86/H6</f>
        <v>#REF!</v>
      </c>
      <c r="I68" s="176" t="e">
        <f t="shared" ref="I68:BI68" si="42">I86/I6</f>
        <v>#REF!</v>
      </c>
      <c r="J68" s="176" t="e">
        <f t="shared" si="42"/>
        <v>#REF!</v>
      </c>
      <c r="K68" s="176" t="e">
        <f t="shared" si="42"/>
        <v>#REF!</v>
      </c>
      <c r="L68" s="176" t="e">
        <f t="shared" si="42"/>
        <v>#REF!</v>
      </c>
      <c r="M68" s="176" t="e">
        <f t="shared" si="42"/>
        <v>#REF!</v>
      </c>
      <c r="N68" s="176" t="e">
        <f t="shared" si="42"/>
        <v>#REF!</v>
      </c>
      <c r="O68" s="176" t="e">
        <f t="shared" si="42"/>
        <v>#REF!</v>
      </c>
      <c r="P68" s="176" t="e">
        <f t="shared" si="42"/>
        <v>#REF!</v>
      </c>
      <c r="Q68" s="176" t="e">
        <f t="shared" si="42"/>
        <v>#REF!</v>
      </c>
      <c r="R68" s="176" t="e">
        <f t="shared" si="42"/>
        <v>#REF!</v>
      </c>
      <c r="S68" s="176" t="e">
        <f t="shared" si="42"/>
        <v>#REF!</v>
      </c>
      <c r="T68" s="176" t="e">
        <f t="shared" si="42"/>
        <v>#REF!</v>
      </c>
      <c r="U68" s="176" t="e">
        <f t="shared" si="42"/>
        <v>#REF!</v>
      </c>
      <c r="V68" s="176" t="e">
        <f t="shared" si="42"/>
        <v>#REF!</v>
      </c>
      <c r="W68" s="176" t="e">
        <f t="shared" si="42"/>
        <v>#REF!</v>
      </c>
      <c r="X68" s="176" t="e">
        <f t="shared" si="42"/>
        <v>#REF!</v>
      </c>
      <c r="Y68" s="176" t="e">
        <f t="shared" si="42"/>
        <v>#REF!</v>
      </c>
      <c r="Z68" s="176" t="e">
        <f t="shared" si="42"/>
        <v>#REF!</v>
      </c>
      <c r="AA68" s="176" t="e">
        <f t="shared" si="42"/>
        <v>#REF!</v>
      </c>
      <c r="AB68" s="176" t="e">
        <f t="shared" si="42"/>
        <v>#REF!</v>
      </c>
      <c r="AC68" s="176" t="e">
        <f t="shared" si="42"/>
        <v>#REF!</v>
      </c>
      <c r="AD68" s="176" t="e">
        <f t="shared" si="42"/>
        <v>#REF!</v>
      </c>
      <c r="AE68" s="176" t="e">
        <f t="shared" si="42"/>
        <v>#REF!</v>
      </c>
      <c r="AF68" s="176" t="e">
        <f t="shared" si="42"/>
        <v>#REF!</v>
      </c>
      <c r="AG68" s="176" t="e">
        <f t="shared" si="42"/>
        <v>#REF!</v>
      </c>
      <c r="AH68" s="176" t="e">
        <f t="shared" si="42"/>
        <v>#REF!</v>
      </c>
      <c r="AI68" s="176" t="e">
        <f t="shared" si="42"/>
        <v>#REF!</v>
      </c>
      <c r="AJ68" s="176" t="e">
        <f t="shared" si="42"/>
        <v>#REF!</v>
      </c>
      <c r="AK68" s="176" t="e">
        <f t="shared" si="42"/>
        <v>#REF!</v>
      </c>
      <c r="AL68" s="176" t="e">
        <f t="shared" si="42"/>
        <v>#REF!</v>
      </c>
      <c r="AM68" s="176" t="e">
        <f t="shared" si="42"/>
        <v>#REF!</v>
      </c>
      <c r="AN68" s="176" t="e">
        <f t="shared" si="42"/>
        <v>#REF!</v>
      </c>
      <c r="AO68" s="176" t="e">
        <f t="shared" si="42"/>
        <v>#REF!</v>
      </c>
      <c r="AP68" s="176" t="e">
        <f t="shared" si="42"/>
        <v>#REF!</v>
      </c>
      <c r="AQ68" s="176" t="e">
        <f t="shared" si="42"/>
        <v>#REF!</v>
      </c>
      <c r="AR68" s="176" t="e">
        <f t="shared" si="42"/>
        <v>#REF!</v>
      </c>
      <c r="AS68" s="176" t="e">
        <f t="shared" si="42"/>
        <v>#REF!</v>
      </c>
      <c r="AT68" s="176" t="e">
        <f t="shared" si="42"/>
        <v>#REF!</v>
      </c>
      <c r="AU68" s="176" t="e">
        <f t="shared" si="42"/>
        <v>#REF!</v>
      </c>
      <c r="AV68" s="176" t="e">
        <f t="shared" si="42"/>
        <v>#REF!</v>
      </c>
      <c r="AW68" s="176" t="e">
        <f t="shared" si="42"/>
        <v>#REF!</v>
      </c>
      <c r="AX68" s="176" t="e">
        <f t="shared" si="42"/>
        <v>#REF!</v>
      </c>
      <c r="AY68" s="176" t="e">
        <f t="shared" si="42"/>
        <v>#REF!</v>
      </c>
      <c r="AZ68" s="176" t="e">
        <f t="shared" si="42"/>
        <v>#REF!</v>
      </c>
      <c r="BA68" s="176" t="e">
        <f t="shared" si="42"/>
        <v>#REF!</v>
      </c>
      <c r="BB68" s="10" t="e">
        <f t="shared" si="42"/>
        <v>#REF!</v>
      </c>
      <c r="BC68" s="10" t="e">
        <f t="shared" si="42"/>
        <v>#REF!</v>
      </c>
      <c r="BD68" s="10" t="e">
        <f t="shared" si="42"/>
        <v>#REF!</v>
      </c>
      <c r="BE68" s="10" t="e">
        <f t="shared" si="42"/>
        <v>#REF!</v>
      </c>
      <c r="BF68" s="10" t="e">
        <f t="shared" si="42"/>
        <v>#REF!</v>
      </c>
      <c r="BG68" s="10" t="e">
        <f t="shared" si="42"/>
        <v>#REF!</v>
      </c>
      <c r="BH68" s="10" t="e">
        <f t="shared" si="42"/>
        <v>#REF!</v>
      </c>
      <c r="BI68" s="10" t="e">
        <f t="shared" si="42"/>
        <v>#REF!</v>
      </c>
      <c r="BJ68" s="46" t="e">
        <f>BJ86/BJ111</f>
        <v>#REF!</v>
      </c>
      <c r="BK68" s="46" t="e">
        <f>BK86/BK111</f>
        <v>#REF!</v>
      </c>
      <c r="BL68" s="104"/>
    </row>
    <row r="69" spans="1:65" ht="16.2" x14ac:dyDescent="0.45">
      <c r="A69" s="82" t="s">
        <v>82</v>
      </c>
      <c r="B69" s="425" t="e">
        <f t="shared" ref="B69:B85" si="43">BJ69</f>
        <v>#REF!</v>
      </c>
      <c r="C69" s="428"/>
      <c r="D69" s="455">
        <f t="shared" ref="D69:D75" si="44">E69/1.13</f>
        <v>88495.575221238949</v>
      </c>
      <c r="E69" s="48">
        <f t="shared" ref="E69:E85" si="45">BK69</f>
        <v>100000</v>
      </c>
      <c r="F69" s="138" t="e">
        <f>E69-B69</f>
        <v>#REF!</v>
      </c>
      <c r="G69" s="93" t="s">
        <v>82</v>
      </c>
      <c r="H69" s="158">
        <f>'Feb 2019'!G60/'Feb 2019'!$BX$60</f>
        <v>0</v>
      </c>
      <c r="I69" s="6">
        <f>'Feb 2019'!H60/'Feb 2019'!$BX$60</f>
        <v>0</v>
      </c>
      <c r="J69" s="6">
        <f>'Feb 2019'!I60/'Feb 2019'!$BX$60</f>
        <v>0</v>
      </c>
      <c r="K69" s="6">
        <f>'Feb 2019'!J60/'Feb 2019'!$BX$60</f>
        <v>0</v>
      </c>
      <c r="L69" s="6">
        <f>'Feb 2019'!K60/'Feb 2019'!$BX$60</f>
        <v>0</v>
      </c>
      <c r="M69" s="6">
        <f>'Feb 2019'!L60/'Feb 2019'!$BX$60</f>
        <v>0</v>
      </c>
      <c r="N69" s="6">
        <f>'Feb 2019'!M60/'Feb 2019'!$BX$60</f>
        <v>0</v>
      </c>
      <c r="O69" s="6">
        <f>'Feb 2019'!N60/'Feb 2019'!$BX$60</f>
        <v>0</v>
      </c>
      <c r="P69" s="6">
        <f>'Feb 2019'!O60/'Feb 2019'!$BX$60</f>
        <v>0</v>
      </c>
      <c r="Q69" s="6">
        <f>'Feb 2019'!P60/'Feb 2019'!$BX$60</f>
        <v>0</v>
      </c>
      <c r="R69" s="6">
        <f>'Feb 2019'!R60/'Feb 2019'!$BX$60</f>
        <v>0</v>
      </c>
      <c r="S69" s="6">
        <f>'Feb 2019'!S60/'Feb 2019'!$BX$60</f>
        <v>0</v>
      </c>
      <c r="T69" s="6">
        <f>'Feb 2019'!T60/'Feb 2019'!$BX$60</f>
        <v>0</v>
      </c>
      <c r="U69" s="6">
        <f>'Feb 2019'!U60/'Feb 2019'!$BX$60</f>
        <v>0</v>
      </c>
      <c r="V69" s="6">
        <f>'Feb 2019'!V60/'Feb 2019'!$BX$60</f>
        <v>0</v>
      </c>
      <c r="W69" s="162">
        <f>'Feb 2019'!W60/'Feb 2019'!$BX$60</f>
        <v>0</v>
      </c>
      <c r="X69" s="162">
        <f>'Feb 2019'!X60/'Feb 2019'!$BX$60</f>
        <v>0</v>
      </c>
      <c r="Y69" s="6">
        <f>'Feb 2019'!Y60/'Feb 2019'!$BX$60</f>
        <v>0</v>
      </c>
      <c r="Z69" s="6">
        <f>'Feb 2019'!AB60/'Feb 2019'!$BX$60</f>
        <v>0</v>
      </c>
      <c r="AA69" s="6">
        <f>'Feb 2019'!AC60/'Feb 2019'!$BX$60</f>
        <v>0</v>
      </c>
      <c r="AB69" s="25">
        <f>'Feb 2019'!AF60/'Feb 2019'!$BX$60</f>
        <v>0</v>
      </c>
      <c r="AC69" s="25">
        <f>'Feb 2019'!AG60/'Feb 2019'!$BX$60</f>
        <v>0</v>
      </c>
      <c r="AD69" s="25">
        <f>'Feb 2019'!AH60/'Feb 2019'!$BX$60</f>
        <v>0</v>
      </c>
      <c r="AE69" s="25">
        <f>'Feb 2019'!AI60/'Feb 2019'!$BX$60</f>
        <v>0</v>
      </c>
      <c r="AF69" s="352">
        <f>'Feb 2019'!AJ60/'Feb 2019'!$BX$60</f>
        <v>0</v>
      </c>
      <c r="AG69" s="6">
        <f>'Feb 2019'!AK60/'Feb 2019'!$BX$60</f>
        <v>0</v>
      </c>
      <c r="AH69" s="6">
        <f>'Feb 2019'!AM60/'Feb 2019'!$BX$60</f>
        <v>0</v>
      </c>
      <c r="AI69" s="6">
        <f>'Feb 2019'!AN60/'Feb 2019'!$BX$60</f>
        <v>0</v>
      </c>
      <c r="AJ69" s="6">
        <f>'Feb 2019'!AO60/'Feb 2019'!$BX$60</f>
        <v>0</v>
      </c>
      <c r="AK69" s="6">
        <f>'Feb 2019'!AP60/'Feb 2019'!$BX$60</f>
        <v>0</v>
      </c>
      <c r="AL69" s="162">
        <f>'Feb 2019'!AQ60/'Feb 2019'!$BX$60</f>
        <v>0</v>
      </c>
      <c r="AM69" s="162">
        <f>'Feb 2019'!AR60/'Feb 2019'!$BX$60</f>
        <v>0</v>
      </c>
      <c r="AN69" s="162">
        <f>'Feb 2019'!AS60/'Feb 2019'!$BX$60</f>
        <v>0</v>
      </c>
      <c r="AO69" s="162">
        <f>'Feb 2019'!AT60/'Feb 2019'!$BX$60</f>
        <v>0</v>
      </c>
      <c r="AP69" s="162">
        <f>'Feb 2019'!AV60/'Feb 2019'!$BX$60</f>
        <v>0</v>
      </c>
      <c r="AQ69" s="353">
        <f>'Feb 2019'!AW60/'Feb 2019'!$BX$60</f>
        <v>0</v>
      </c>
      <c r="AR69" s="354">
        <f>'Feb 2019'!AZ60/'Feb 2019'!$BX$60</f>
        <v>0</v>
      </c>
      <c r="AS69" s="354">
        <f>'Feb 2019'!BA60/'Feb 2019'!$BX$60</f>
        <v>0</v>
      </c>
      <c r="AT69" s="6">
        <f>'Feb 2019'!BB60/'Feb 2019'!$BX$60</f>
        <v>0</v>
      </c>
      <c r="AU69" s="162">
        <f>'Feb 2019'!BC60/'Feb 2019'!$BX$60</f>
        <v>0</v>
      </c>
      <c r="AV69" s="25" t="e">
        <f>'Feb 2019'!#REF!/'Feb 2019'!$BX$60</f>
        <v>#REF!</v>
      </c>
      <c r="AW69" s="162">
        <f>'Feb 2019'!BE60/'Feb 2019'!$BX$60</f>
        <v>0</v>
      </c>
      <c r="AX69" s="162" t="e">
        <f>'Feb 2019'!#REF!/'Feb 2019'!$BX$60</f>
        <v>#REF!</v>
      </c>
      <c r="AY69" s="162">
        <f>'Feb 2019'!BF60/'Feb 2019'!$BX$60</f>
        <v>0</v>
      </c>
      <c r="AZ69" s="162">
        <f>'Feb 2019'!BG60/'Feb 2019'!$BX$60</f>
        <v>0</v>
      </c>
      <c r="BA69" s="6">
        <f>'Feb 2019'!BH60/'Feb 2019'!$BX$60</f>
        <v>353982.3008849558</v>
      </c>
      <c r="BB69" s="158">
        <f>'Feb 2019'!BI60/'Feb 2019'!$BX$60</f>
        <v>0</v>
      </c>
      <c r="BC69" s="159">
        <f>'Feb 2019'!BL60/'Feb 2019'!$BX$60</f>
        <v>0</v>
      </c>
      <c r="BD69" s="162">
        <f>'Feb 2019'!BM60/'Feb 2019'!$BX$60</f>
        <v>0</v>
      </c>
      <c r="BE69" s="159">
        <f>'Feb 2019'!BN60/'Feb 2019'!$BX$60</f>
        <v>0</v>
      </c>
      <c r="BF69" s="159">
        <f>'Feb 2019'!BO60/'Feb 2019'!$BX$60</f>
        <v>0</v>
      </c>
      <c r="BG69" s="159">
        <f>'Feb 2019'!BP60/'Feb 2019'!$BX$60</f>
        <v>0</v>
      </c>
      <c r="BH69" s="159">
        <f>'Feb 2019'!BQ60/'Feb 2019'!$BX$60</f>
        <v>0</v>
      </c>
      <c r="BI69" s="159">
        <f>'Feb 2019'!BR60/'Feb 2019'!$BX$60</f>
        <v>0</v>
      </c>
      <c r="BJ69" s="11" t="e">
        <f t="shared" ref="BJ69:BJ85" si="46">SUM(H69:BI69)</f>
        <v>#REF!</v>
      </c>
      <c r="BK69" s="11">
        <f>Summary!C62</f>
        <v>100000</v>
      </c>
      <c r="BL69" s="114" t="e">
        <f>BK69-BJ69</f>
        <v>#REF!</v>
      </c>
      <c r="BM69" s="153" t="e">
        <f>BJ69='Feb 2019'!#REF!</f>
        <v>#REF!</v>
      </c>
    </row>
    <row r="70" spans="1:65" ht="15" x14ac:dyDescent="0.3">
      <c r="A70" s="80" t="s">
        <v>93</v>
      </c>
      <c r="B70" s="425">
        <f t="shared" si="43"/>
        <v>0</v>
      </c>
      <c r="C70" s="428"/>
      <c r="D70" s="455">
        <f t="shared" si="44"/>
        <v>0</v>
      </c>
      <c r="E70" s="48">
        <f t="shared" si="45"/>
        <v>0</v>
      </c>
      <c r="F70" s="138"/>
      <c r="G70" s="93" t="s">
        <v>93</v>
      </c>
      <c r="H70" s="158"/>
      <c r="I70" s="159"/>
      <c r="J70" s="159"/>
      <c r="K70" s="159"/>
      <c r="L70" s="159"/>
      <c r="M70" s="159"/>
      <c r="N70" s="159"/>
      <c r="O70" s="159"/>
      <c r="P70" s="159"/>
      <c r="Q70" s="159"/>
      <c r="R70" s="159"/>
      <c r="S70" s="159"/>
      <c r="T70" s="245"/>
      <c r="U70" s="153"/>
      <c r="V70" s="159"/>
      <c r="W70" s="159"/>
      <c r="X70" s="159"/>
      <c r="Y70" s="158"/>
      <c r="Z70" s="159"/>
      <c r="AA70" s="159"/>
      <c r="AB70" s="159"/>
      <c r="AC70" s="159"/>
      <c r="AD70" s="159"/>
      <c r="AE70" s="159"/>
      <c r="AF70" s="158"/>
      <c r="AG70" s="158"/>
      <c r="AH70" s="158"/>
      <c r="AI70" s="158"/>
      <c r="AJ70" s="158"/>
      <c r="AK70" s="158"/>
      <c r="AL70" s="159"/>
      <c r="AM70" s="158"/>
      <c r="AN70" s="159"/>
      <c r="AO70" s="159"/>
      <c r="AP70" s="159"/>
      <c r="AQ70" s="60"/>
      <c r="AR70" s="159"/>
      <c r="AS70" s="159"/>
      <c r="AT70" s="161"/>
      <c r="AU70" s="450"/>
      <c r="AV70" s="161"/>
      <c r="AW70" s="159"/>
      <c r="AX70" s="164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1">
        <f t="shared" si="46"/>
        <v>0</v>
      </c>
      <c r="BK70" s="11">
        <f>Summary!C63</f>
        <v>0</v>
      </c>
      <c r="BL70" s="114"/>
      <c r="BM70" s="153" t="e">
        <f>BJ70='Feb 2019'!#REF!</f>
        <v>#REF!</v>
      </c>
    </row>
    <row r="71" spans="1:65" ht="15" x14ac:dyDescent="0.3">
      <c r="A71" s="79" t="s">
        <v>83</v>
      </c>
      <c r="B71" s="425" t="e">
        <f t="shared" si="43"/>
        <v>#REF!</v>
      </c>
      <c r="C71" s="428"/>
      <c r="D71" s="455">
        <f t="shared" si="44"/>
        <v>0</v>
      </c>
      <c r="E71" s="48">
        <f t="shared" si="45"/>
        <v>0</v>
      </c>
      <c r="F71" s="138" t="e">
        <f t="shared" ref="F71:F85" si="47">E71-B71</f>
        <v>#REF!</v>
      </c>
      <c r="G71" s="92" t="s">
        <v>83</v>
      </c>
      <c r="H71" s="158">
        <f>'Feb 2019'!G62/'Feb 2019'!$BX$62</f>
        <v>0</v>
      </c>
      <c r="I71" s="6">
        <f>'Feb 2019'!H62/'Feb 2019'!$BX$62</f>
        <v>0</v>
      </c>
      <c r="J71" s="6">
        <f>'Feb 2019'!I62/'Feb 2019'!$BX$62</f>
        <v>0</v>
      </c>
      <c r="K71" s="6">
        <f>'Feb 2019'!J62/'Feb 2019'!$BX$62</f>
        <v>0</v>
      </c>
      <c r="L71" s="6">
        <f>'Feb 2019'!K62/'Feb 2019'!$BX$62</f>
        <v>0</v>
      </c>
      <c r="M71" s="6">
        <f>'Feb 2019'!L62/'Feb 2019'!$BX$62</f>
        <v>0</v>
      </c>
      <c r="N71" s="6">
        <f>'Feb 2019'!M62/'Feb 2019'!$BX$62</f>
        <v>0</v>
      </c>
      <c r="O71" s="6">
        <f>'Feb 2019'!N62/'Feb 2019'!$BX$62</f>
        <v>0</v>
      </c>
      <c r="P71" s="6">
        <f>'Feb 2019'!O62/'Feb 2019'!$BX$62</f>
        <v>0</v>
      </c>
      <c r="Q71" s="6">
        <f>'Feb 2019'!P62/'Feb 2019'!$BX$62</f>
        <v>0</v>
      </c>
      <c r="R71" s="6">
        <f>'Feb 2019'!R62/'Feb 2019'!$BX$62</f>
        <v>0</v>
      </c>
      <c r="S71" s="6">
        <f>'Feb 2019'!S62/'Feb 2019'!$BX$62</f>
        <v>0</v>
      </c>
      <c r="T71" s="6">
        <f>'Feb 2019'!T62/'Feb 2019'!$BX$62</f>
        <v>0</v>
      </c>
      <c r="U71" s="6">
        <f>'Feb 2019'!U62/'Feb 2019'!$BX$62</f>
        <v>0</v>
      </c>
      <c r="V71" s="6">
        <f>'Feb 2019'!V62/'Feb 2019'!$BX$62</f>
        <v>0</v>
      </c>
      <c r="W71" s="162">
        <f>'Feb 2019'!W62/'Feb 2019'!$BX$62</f>
        <v>0</v>
      </c>
      <c r="X71" s="162">
        <f>'Feb 2019'!X62/'Feb 2019'!$BX$62</f>
        <v>0</v>
      </c>
      <c r="Y71" s="6">
        <f>'Feb 2019'!Y62/'Feb 2019'!$BX$62</f>
        <v>0</v>
      </c>
      <c r="Z71" s="6">
        <f>'Feb 2019'!AB62/'Feb 2019'!$BX$62</f>
        <v>0</v>
      </c>
      <c r="AA71" s="6">
        <f>'Feb 2019'!AC62/'Feb 2019'!$BX$62</f>
        <v>0</v>
      </c>
      <c r="AB71" s="339">
        <f>'Feb 2019'!AF62/'Feb 2019'!$BX$62</f>
        <v>0</v>
      </c>
      <c r="AC71" s="339">
        <f>'Feb 2019'!AG62/'Feb 2019'!$BX$62</f>
        <v>0</v>
      </c>
      <c r="AD71" s="339">
        <f>'Feb 2019'!AH62/'Feb 2019'!$BX$62</f>
        <v>0</v>
      </c>
      <c r="AE71" s="339">
        <f>'Feb 2019'!AI62/'Feb 2019'!$BX$62</f>
        <v>0</v>
      </c>
      <c r="AF71" s="6">
        <f>'Feb 2019'!AJ62/'Feb 2019'!$BX$62</f>
        <v>0</v>
      </c>
      <c r="AG71" s="6">
        <f>'Feb 2019'!AK62/'Feb 2019'!$BX$62</f>
        <v>0</v>
      </c>
      <c r="AH71" s="6">
        <f>'Feb 2019'!AM62/'Feb 2019'!$BX$62</f>
        <v>0</v>
      </c>
      <c r="AI71" s="6">
        <f>'Feb 2019'!AN62/'Feb 2019'!$BX$62</f>
        <v>0</v>
      </c>
      <c r="AJ71" s="6">
        <f>'Feb 2019'!AO62/'Feb 2019'!$BX$62</f>
        <v>0</v>
      </c>
      <c r="AK71" s="6">
        <f>'Feb 2019'!AP62/'Feb 2019'!$BX$62</f>
        <v>0</v>
      </c>
      <c r="AL71" s="162">
        <f>'Feb 2019'!AQ62/'Feb 2019'!$BX$62</f>
        <v>0</v>
      </c>
      <c r="AM71" s="162">
        <f>'Feb 2019'!AR62/'Feb 2019'!$BX$62</f>
        <v>0</v>
      </c>
      <c r="AN71" s="162">
        <f>'Feb 2019'!AS62/'Feb 2019'!$BX$62</f>
        <v>0</v>
      </c>
      <c r="AO71" s="162">
        <f>'Feb 2019'!AT62/'Feb 2019'!$BX$62</f>
        <v>0</v>
      </c>
      <c r="AP71" s="162">
        <f>'Feb 2019'!AV62/'Feb 2019'!$BX$62</f>
        <v>0</v>
      </c>
      <c r="AQ71" s="353">
        <f>'Feb 2019'!AW62/'Feb 2019'!$BX$62</f>
        <v>0</v>
      </c>
      <c r="AR71" s="162">
        <f>'Feb 2019'!AZ62/'Feb 2019'!$BX$62</f>
        <v>0</v>
      </c>
      <c r="AS71" s="355">
        <f>'Feb 2019'!BA62/'Feb 2019'!$BX$62</f>
        <v>0</v>
      </c>
      <c r="AT71" s="6">
        <f>'Feb 2019'!BB62/'Feb 2019'!$BX$62</f>
        <v>0</v>
      </c>
      <c r="AU71" s="162">
        <f>'Feb 2019'!BC62/'Feb 2019'!$BX$62</f>
        <v>0</v>
      </c>
      <c r="AV71" s="25" t="e">
        <f>'Feb 2019'!#REF!/'Feb 2019'!$BX$62</f>
        <v>#REF!</v>
      </c>
      <c r="AW71" s="162">
        <f>'Feb 2019'!BE62/'Feb 2019'!$BX$62</f>
        <v>0</v>
      </c>
      <c r="AX71" s="162" t="e">
        <f>'Feb 2019'!#REF!/'Feb 2019'!$BX$62</f>
        <v>#REF!</v>
      </c>
      <c r="AY71" s="162">
        <f>'Feb 2019'!BF62/'Feb 2019'!$BX$62</f>
        <v>0</v>
      </c>
      <c r="AZ71" s="162">
        <f>'Feb 2019'!BG62/'Feb 2019'!$BX$62</f>
        <v>0</v>
      </c>
      <c r="BA71" s="6">
        <f>'Feb 2019'!BH62/'Feb 2019'!$BX$62</f>
        <v>0</v>
      </c>
      <c r="BB71" s="159">
        <f>'Feb 2019'!BI62/'Feb 2019'!$BX$62</f>
        <v>0</v>
      </c>
      <c r="BC71" s="13">
        <f>'Feb 2019'!BL62/'Feb 2019'!$BX$62</f>
        <v>0</v>
      </c>
      <c r="BD71" s="162">
        <f>'Feb 2019'!BM62/'Feb 2019'!$BX$62</f>
        <v>0</v>
      </c>
      <c r="BE71" s="159">
        <f>'Feb 2019'!BN62/'Feb 2019'!$BX$62</f>
        <v>0</v>
      </c>
      <c r="BF71" s="159">
        <f>'Feb 2019'!BO62/'Feb 2019'!$BX$62</f>
        <v>0</v>
      </c>
      <c r="BG71" s="159">
        <f>'Feb 2019'!BP62/'Feb 2019'!$BX$62</f>
        <v>0</v>
      </c>
      <c r="BH71" s="159">
        <f>'Feb 2019'!BQ62/'Feb 2019'!$BX$62</f>
        <v>0</v>
      </c>
      <c r="BI71" s="159">
        <f>'Feb 2019'!BR62/'Feb 2019'!$BX$62</f>
        <v>0</v>
      </c>
      <c r="BJ71" s="11" t="e">
        <f t="shared" si="46"/>
        <v>#REF!</v>
      </c>
      <c r="BK71" s="11">
        <f>Summary!C64</f>
        <v>0</v>
      </c>
      <c r="BL71" s="115" t="e">
        <f t="shared" ref="BL71:BL85" si="48">BK71-BJ71</f>
        <v>#REF!</v>
      </c>
      <c r="BM71" s="153" t="e">
        <f>BJ71='Feb 2019'!#REF!</f>
        <v>#REF!</v>
      </c>
    </row>
    <row r="72" spans="1:65" ht="15" x14ac:dyDescent="0.3">
      <c r="A72" s="79" t="s">
        <v>84</v>
      </c>
      <c r="B72" s="425" t="e">
        <f t="shared" si="43"/>
        <v>#REF!</v>
      </c>
      <c r="C72" s="428"/>
      <c r="D72" s="455">
        <f t="shared" si="44"/>
        <v>0</v>
      </c>
      <c r="E72" s="48">
        <f t="shared" si="45"/>
        <v>0</v>
      </c>
      <c r="F72" s="138" t="e">
        <f t="shared" si="47"/>
        <v>#REF!</v>
      </c>
      <c r="G72" s="92" t="s">
        <v>84</v>
      </c>
      <c r="H72" s="158">
        <f>'Feb 2019'!G63/'Feb 2019'!$BX$63</f>
        <v>0</v>
      </c>
      <c r="I72" s="162">
        <f>'Feb 2019'!H63/'Feb 2019'!$BX$63</f>
        <v>0</v>
      </c>
      <c r="J72" s="162">
        <f>'Feb 2019'!I63/'Feb 2019'!$BX$63</f>
        <v>0</v>
      </c>
      <c r="K72" s="162">
        <f>'Feb 2019'!J63/'Feb 2019'!$BX$63</f>
        <v>0</v>
      </c>
      <c r="L72" s="162">
        <f>'Feb 2019'!K63/'Feb 2019'!$BX$63</f>
        <v>0</v>
      </c>
      <c r="M72" s="162">
        <f>'Feb 2019'!L63/'Feb 2019'!$BX$63</f>
        <v>0</v>
      </c>
      <c r="N72" s="162">
        <f>'Feb 2019'!M63/'Feb 2019'!$BX$63</f>
        <v>0</v>
      </c>
      <c r="O72" s="162">
        <f>'Feb 2019'!N63/'Feb 2019'!$BX$63</f>
        <v>0</v>
      </c>
      <c r="P72" s="162">
        <f>'Feb 2019'!O63/'Feb 2019'!$BX$63</f>
        <v>0</v>
      </c>
      <c r="Q72" s="162">
        <f>'Feb 2019'!P63/'Feb 2019'!$BX$63</f>
        <v>0</v>
      </c>
      <c r="R72" s="6">
        <f>'Feb 2019'!R63/'Feb 2019'!$BX$63</f>
        <v>0</v>
      </c>
      <c r="S72" s="162">
        <f>'Feb 2019'!S63/'Feb 2019'!$BX$63</f>
        <v>0</v>
      </c>
      <c r="T72" s="6">
        <f>'Feb 2019'!T63/'Feb 2019'!$BX$63</f>
        <v>0</v>
      </c>
      <c r="U72" s="6">
        <f>'Feb 2019'!U63/'Feb 2019'!$BX$63</f>
        <v>0</v>
      </c>
      <c r="V72" s="162">
        <f>'Feb 2019'!V63/'Feb 2019'!$BX$63</f>
        <v>0</v>
      </c>
      <c r="W72" s="162">
        <f>'Feb 2019'!W63/'Feb 2019'!$BX$63</f>
        <v>0</v>
      </c>
      <c r="X72" s="162">
        <f>'Feb 2019'!X63/'Feb 2019'!$BX$63</f>
        <v>0</v>
      </c>
      <c r="Y72" s="6">
        <f>'Feb 2019'!Y63/'Feb 2019'!$BX$63</f>
        <v>0</v>
      </c>
      <c r="Z72" s="162">
        <f>'Feb 2019'!AB63/'Feb 2019'!$BX$63</f>
        <v>0</v>
      </c>
      <c r="AA72" s="162">
        <f>'Feb 2019'!AC63/'Feb 2019'!$BX$63</f>
        <v>0</v>
      </c>
      <c r="AB72" s="162">
        <f>'Feb 2019'!AF63/'Feb 2019'!$BX$63</f>
        <v>0</v>
      </c>
      <c r="AC72" s="162">
        <f>'Feb 2019'!AG63/'Feb 2019'!$BX$63</f>
        <v>0</v>
      </c>
      <c r="AD72" s="162">
        <f>'Feb 2019'!AH63/'Feb 2019'!$BX$63</f>
        <v>0</v>
      </c>
      <c r="AE72" s="162">
        <f>'Feb 2019'!AI63/'Feb 2019'!$BX$63</f>
        <v>0</v>
      </c>
      <c r="AF72" s="6">
        <f>'Feb 2019'!AJ63/'Feb 2019'!$BX$63</f>
        <v>0</v>
      </c>
      <c r="AG72" s="6">
        <f>'Feb 2019'!AK63/'Feb 2019'!$BX$63</f>
        <v>0</v>
      </c>
      <c r="AH72" s="6">
        <f>'Feb 2019'!AM63/'Feb 2019'!$BX$63</f>
        <v>0</v>
      </c>
      <c r="AI72" s="6">
        <f>'Feb 2019'!AN63/'Feb 2019'!$BX$63</f>
        <v>0</v>
      </c>
      <c r="AJ72" s="6">
        <f>'Feb 2019'!AO63/'Feb 2019'!$BX$63</f>
        <v>0</v>
      </c>
      <c r="AK72" s="6">
        <f>'Feb 2019'!AP63/'Feb 2019'!$BX$63</f>
        <v>0</v>
      </c>
      <c r="AL72" s="162">
        <f>'Feb 2019'!AQ63/'Feb 2019'!$BX$63</f>
        <v>0</v>
      </c>
      <c r="AM72" s="162">
        <f>'Feb 2019'!AR63/'Feb 2019'!$BX$63</f>
        <v>0</v>
      </c>
      <c r="AN72" s="162">
        <f>'Feb 2019'!AS63/'Feb 2019'!$BX$63</f>
        <v>0</v>
      </c>
      <c r="AO72" s="162">
        <f>'Feb 2019'!AT63/'Feb 2019'!$BX$63</f>
        <v>0</v>
      </c>
      <c r="AP72" s="162">
        <f>'Feb 2019'!AV63/'Feb 2019'!$BX$63</f>
        <v>0</v>
      </c>
      <c r="AQ72" s="355">
        <f>'Feb 2019'!AW63/'Feb 2019'!$BX$63</f>
        <v>0</v>
      </c>
      <c r="AR72" s="162">
        <f>'Feb 2019'!AZ63/'Feb 2019'!$BX$63</f>
        <v>0</v>
      </c>
      <c r="AS72" s="355">
        <f>'Feb 2019'!BA63/'Feb 2019'!$BX$63</f>
        <v>0</v>
      </c>
      <c r="AT72" s="6">
        <f>'Feb 2019'!BB63/'Feb 2019'!$BX$63</f>
        <v>0</v>
      </c>
      <c r="AU72" s="162">
        <f>'Feb 2019'!BC63/'Feb 2019'!$BX$63</f>
        <v>0</v>
      </c>
      <c r="AV72" s="25" t="e">
        <f>'Feb 2019'!#REF!/'Feb 2019'!$BX$63</f>
        <v>#REF!</v>
      </c>
      <c r="AW72" s="162">
        <f>'Feb 2019'!BE63/'Feb 2019'!$BX$63</f>
        <v>0</v>
      </c>
      <c r="AX72" s="162" t="e">
        <f>'Feb 2019'!#REF!/'Feb 2019'!$BX$63</f>
        <v>#REF!</v>
      </c>
      <c r="AY72" s="162">
        <f>'Feb 2019'!BF63/'Feb 2019'!$BX$63</f>
        <v>0</v>
      </c>
      <c r="AZ72" s="162">
        <f>'Feb 2019'!BG63/'Feb 2019'!$BX$63</f>
        <v>0</v>
      </c>
      <c r="BA72" s="6">
        <f>'Feb 2019'!BH63/'Feb 2019'!$BX$63</f>
        <v>0</v>
      </c>
      <c r="BB72" s="159">
        <f>'Feb 2019'!BI63/'Feb 2019'!$BX$63</f>
        <v>0</v>
      </c>
      <c r="BC72" s="159">
        <f>'Feb 2019'!BL63/'Feb 2019'!$BX$63</f>
        <v>0</v>
      </c>
      <c r="BD72" s="162">
        <f>'Feb 2019'!BM63/'Feb 2019'!$BX$63</f>
        <v>0</v>
      </c>
      <c r="BE72" s="159">
        <f>'Feb 2019'!BN63/'Feb 2019'!$BX$63</f>
        <v>0</v>
      </c>
      <c r="BF72" s="159">
        <f>'Feb 2019'!BO63/'Feb 2019'!$BX$63</f>
        <v>0</v>
      </c>
      <c r="BG72" s="159">
        <f>'Feb 2019'!BP63/'Feb 2019'!$BX$63</f>
        <v>0</v>
      </c>
      <c r="BH72" s="159">
        <f>'Feb 2019'!BQ63/'Feb 2019'!$BX$63</f>
        <v>0</v>
      </c>
      <c r="BI72" s="159">
        <f>'Feb 2019'!BR63/'Feb 2019'!$BX$63</f>
        <v>0</v>
      </c>
      <c r="BJ72" s="11" t="e">
        <f t="shared" si="46"/>
        <v>#REF!</v>
      </c>
      <c r="BK72" s="11">
        <f>Summary!C65</f>
        <v>0</v>
      </c>
      <c r="BL72" s="115" t="e">
        <f t="shared" si="48"/>
        <v>#REF!</v>
      </c>
      <c r="BM72" s="153" t="e">
        <f>BJ72='Feb 2019'!#REF!</f>
        <v>#REF!</v>
      </c>
    </row>
    <row r="73" spans="1:65" ht="15" x14ac:dyDescent="0.3">
      <c r="A73" s="80" t="s">
        <v>85</v>
      </c>
      <c r="B73" s="105" t="e">
        <f t="shared" si="43"/>
        <v>#REF!</v>
      </c>
      <c r="C73" s="423"/>
      <c r="D73" s="455">
        <f t="shared" si="44"/>
        <v>884955.75221238949</v>
      </c>
      <c r="E73" s="48">
        <f t="shared" si="45"/>
        <v>1000000</v>
      </c>
      <c r="F73" s="138" t="e">
        <f t="shared" si="47"/>
        <v>#REF!</v>
      </c>
      <c r="G73" s="93" t="s">
        <v>85</v>
      </c>
      <c r="H73" s="158">
        <f>'Feb 2019'!G64/'Feb 2019'!$BX$64</f>
        <v>0</v>
      </c>
      <c r="I73" s="6">
        <f>'Feb 2019'!H64/'Feb 2019'!$BX$64</f>
        <v>0</v>
      </c>
      <c r="J73" s="6">
        <f>'Feb 2019'!I64/'Feb 2019'!$BX$64</f>
        <v>0</v>
      </c>
      <c r="K73" s="6">
        <f>'Feb 2019'!J64/'Feb 2019'!$BX$64</f>
        <v>0</v>
      </c>
      <c r="L73" s="6">
        <f>'Feb 2019'!K64/'Feb 2019'!$BX$64</f>
        <v>0</v>
      </c>
      <c r="M73" s="6">
        <f>'Feb 2019'!L64/'Feb 2019'!$BX$64</f>
        <v>0</v>
      </c>
      <c r="N73" s="6">
        <f>'Feb 2019'!M64/'Feb 2019'!$BX$64</f>
        <v>0</v>
      </c>
      <c r="O73" s="6">
        <f>'Feb 2019'!N64/'Feb 2019'!$BX$64</f>
        <v>0</v>
      </c>
      <c r="P73" s="6">
        <f>'Feb 2019'!O64/'Feb 2019'!$BX$64</f>
        <v>0</v>
      </c>
      <c r="Q73" s="6">
        <f>'Feb 2019'!P64/'Feb 2019'!$BX$64</f>
        <v>0</v>
      </c>
      <c r="R73" s="6">
        <f>'Feb 2019'!R64/'Feb 2019'!$BX$64</f>
        <v>66371.681415929212</v>
      </c>
      <c r="S73" s="6">
        <f>'Feb 2019'!S64/'Feb 2019'!$BX$64</f>
        <v>0</v>
      </c>
      <c r="T73" s="6">
        <f>'Feb 2019'!T64/'Feb 2019'!$BX$64</f>
        <v>0</v>
      </c>
      <c r="U73" s="6">
        <f>'Feb 2019'!U64/'Feb 2019'!$BX$64</f>
        <v>88495.575221238949</v>
      </c>
      <c r="V73" s="6">
        <f>'Feb 2019'!V64/'Feb 2019'!$BX$64</f>
        <v>0</v>
      </c>
      <c r="W73" s="162">
        <f>'Feb 2019'!W64/'Feb 2019'!$BX$64</f>
        <v>0</v>
      </c>
      <c r="X73" s="162">
        <f>'Feb 2019'!X64/'Feb 2019'!$BX$64</f>
        <v>0</v>
      </c>
      <c r="Y73" s="6">
        <f>'Feb 2019'!Y64/'Feb 2019'!$BX$64</f>
        <v>0</v>
      </c>
      <c r="Z73" s="6">
        <f>'Feb 2019'!AB64/'Feb 2019'!$BX$64</f>
        <v>0</v>
      </c>
      <c r="AA73" s="6">
        <f>'Feb 2019'!AC64/'Feb 2019'!$BX$64</f>
        <v>0</v>
      </c>
      <c r="AB73" s="6">
        <f>'Feb 2019'!AF64/'Feb 2019'!$BX$64</f>
        <v>0</v>
      </c>
      <c r="AC73" s="6">
        <f>'Feb 2019'!AG64/'Feb 2019'!$BX$64</f>
        <v>0</v>
      </c>
      <c r="AD73" s="6">
        <f>'Feb 2019'!AH64/'Feb 2019'!$BX$64</f>
        <v>0</v>
      </c>
      <c r="AE73" s="6">
        <f>'Feb 2019'!AI64/'Feb 2019'!$BX$64</f>
        <v>0</v>
      </c>
      <c r="AF73" s="6">
        <f>'Feb 2019'!AJ64/'Feb 2019'!$BX$64</f>
        <v>0</v>
      </c>
      <c r="AG73" s="6">
        <f>'Feb 2019'!AK64/'Feb 2019'!$BX$64</f>
        <v>0</v>
      </c>
      <c r="AH73" s="6">
        <f>'Feb 2019'!AM64/'Feb 2019'!$BX$64</f>
        <v>0</v>
      </c>
      <c r="AI73" s="6">
        <f>'Feb 2019'!AN64/'Feb 2019'!$BX$64</f>
        <v>0</v>
      </c>
      <c r="AJ73" s="6">
        <f>'Feb 2019'!AO64/'Feb 2019'!$BX$64</f>
        <v>0</v>
      </c>
      <c r="AK73" s="6">
        <f>'Feb 2019'!AP64/'Feb 2019'!$BX$64</f>
        <v>0</v>
      </c>
      <c r="AL73" s="162">
        <f>'Feb 2019'!AQ64/'Feb 2019'!$BX$64</f>
        <v>0</v>
      </c>
      <c r="AM73" s="162">
        <f>'Feb 2019'!AR64/'Feb 2019'!$BX$64</f>
        <v>0</v>
      </c>
      <c r="AN73" s="162">
        <f>'Feb 2019'!AS64/'Feb 2019'!$BX$64</f>
        <v>0</v>
      </c>
      <c r="AO73" s="162">
        <f>'Feb 2019'!AT64/'Feb 2019'!$BX$64</f>
        <v>0</v>
      </c>
      <c r="AP73" s="162">
        <f>'Feb 2019'!AV64/'Feb 2019'!$BX$64</f>
        <v>0</v>
      </c>
      <c r="AQ73" s="353">
        <f>'Feb 2019'!AW64/'Feb 2019'!$BX$64</f>
        <v>0</v>
      </c>
      <c r="AR73" s="479">
        <f>'Feb 2019'!AZ64/'Feb 2019'!$BX$64</f>
        <v>0</v>
      </c>
      <c r="AS73" s="356">
        <f>'Feb 2019'!BA64/'Feb 2019'!$BX$64</f>
        <v>0</v>
      </c>
      <c r="AT73" s="6">
        <f>'Feb 2019'!BB64/'Feb 2019'!$BX$64</f>
        <v>0</v>
      </c>
      <c r="AU73" s="6">
        <f>'Feb 2019'!BC64/'Feb 2019'!$BX$64</f>
        <v>0</v>
      </c>
      <c r="AV73" s="25" t="e">
        <f>'Feb 2019'!#REF!/'Feb 2019'!$BX$64</f>
        <v>#REF!</v>
      </c>
      <c r="AW73" s="167">
        <f>'Feb 2019'!BE64/'Feb 2019'!$BX$64</f>
        <v>88495.575221238949</v>
      </c>
      <c r="AX73" s="162" t="e">
        <f>'Feb 2019'!#REF!/'Feb 2019'!$BX$64</f>
        <v>#REF!</v>
      </c>
      <c r="AY73" s="162">
        <f>'Feb 2019'!BF64/'Feb 2019'!$BX$64</f>
        <v>0</v>
      </c>
      <c r="AZ73" s="162">
        <f>'Feb 2019'!BG64/'Feb 2019'!$BX$64</f>
        <v>88495.575221238949</v>
      </c>
      <c r="BA73" s="6">
        <f>'Feb 2019'!BH64/'Feb 2019'!$BX$64</f>
        <v>265486.72566371685</v>
      </c>
      <c r="BB73" s="159">
        <f>'Feb 2019'!BI64/'Feb 2019'!$BX$64</f>
        <v>0</v>
      </c>
      <c r="BC73" s="159">
        <f>'Feb 2019'!BL64/'Feb 2019'!$BX$64</f>
        <v>0</v>
      </c>
      <c r="BD73" s="162">
        <f>'Feb 2019'!BM64/'Feb 2019'!$BX$64</f>
        <v>0</v>
      </c>
      <c r="BE73" s="159">
        <f>'Feb 2019'!BN64/'Feb 2019'!$BX$64</f>
        <v>0</v>
      </c>
      <c r="BF73" s="159">
        <f>'Feb 2019'!BO64/'Feb 2019'!$BX$64</f>
        <v>0</v>
      </c>
      <c r="BG73" s="159">
        <f>'Feb 2019'!BP64/'Feb 2019'!$BX$64</f>
        <v>0</v>
      </c>
      <c r="BH73" s="159">
        <f>'Feb 2019'!BQ64/'Feb 2019'!$BX$64</f>
        <v>0</v>
      </c>
      <c r="BI73" s="159">
        <f>'Feb 2019'!BR64/'Feb 2019'!$BX$64</f>
        <v>0</v>
      </c>
      <c r="BJ73" s="11" t="e">
        <f t="shared" si="46"/>
        <v>#REF!</v>
      </c>
      <c r="BK73" s="11">
        <f>Summary!C66</f>
        <v>1000000</v>
      </c>
      <c r="BL73" s="114" t="e">
        <f t="shared" si="48"/>
        <v>#REF!</v>
      </c>
      <c r="BM73" s="153" t="e">
        <f>BJ73='Feb 2019'!#REF!</f>
        <v>#REF!</v>
      </c>
    </row>
    <row r="74" spans="1:65" ht="15" x14ac:dyDescent="0.3">
      <c r="A74" s="80" t="s">
        <v>86</v>
      </c>
      <c r="B74" s="105">
        <f t="shared" si="43"/>
        <v>0</v>
      </c>
      <c r="C74" s="423"/>
      <c r="D74" s="455">
        <f t="shared" si="44"/>
        <v>0</v>
      </c>
      <c r="E74" s="48">
        <f t="shared" si="45"/>
        <v>0</v>
      </c>
      <c r="F74" s="138">
        <f t="shared" si="47"/>
        <v>0</v>
      </c>
      <c r="G74" s="93" t="s">
        <v>86</v>
      </c>
      <c r="H74" s="158"/>
      <c r="I74" s="159"/>
      <c r="J74" s="159"/>
      <c r="K74" s="159"/>
      <c r="L74" s="159"/>
      <c r="M74" s="159"/>
      <c r="N74" s="159"/>
      <c r="O74" s="159"/>
      <c r="P74" s="159"/>
      <c r="Q74" s="159"/>
      <c r="R74" s="159"/>
      <c r="S74" s="159"/>
      <c r="T74" s="245"/>
      <c r="U74" s="153"/>
      <c r="V74" s="159"/>
      <c r="W74" s="159"/>
      <c r="X74" s="159"/>
      <c r="Y74" s="158"/>
      <c r="Z74" s="159"/>
      <c r="AA74" s="159"/>
      <c r="AB74" s="159"/>
      <c r="AC74" s="159"/>
      <c r="AD74" s="159"/>
      <c r="AE74" s="159"/>
      <c r="AF74" s="158"/>
      <c r="AG74" s="158"/>
      <c r="AH74" s="158"/>
      <c r="AI74" s="158"/>
      <c r="AJ74" s="158"/>
      <c r="AK74" s="158"/>
      <c r="AL74" s="159"/>
      <c r="AM74" s="158"/>
      <c r="AN74" s="159"/>
      <c r="AO74" s="159"/>
      <c r="AP74" s="159"/>
      <c r="AQ74" s="60"/>
      <c r="AR74" s="159"/>
      <c r="AS74" s="159"/>
      <c r="AT74" s="161"/>
      <c r="AU74" s="450"/>
      <c r="AV74" s="161"/>
      <c r="AW74" s="159"/>
      <c r="AX74" s="164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1">
        <f t="shared" si="46"/>
        <v>0</v>
      </c>
      <c r="BK74" s="11">
        <f>Summary!C67</f>
        <v>0</v>
      </c>
      <c r="BL74" s="114">
        <f t="shared" si="48"/>
        <v>0</v>
      </c>
      <c r="BM74" s="153" t="e">
        <f>BJ74='Feb 2019'!#REF!</f>
        <v>#REF!</v>
      </c>
    </row>
    <row r="75" spans="1:65" ht="15" x14ac:dyDescent="0.3">
      <c r="A75" s="79" t="s">
        <v>87</v>
      </c>
      <c r="B75" s="105">
        <f t="shared" si="43"/>
        <v>0</v>
      </c>
      <c r="C75" s="423"/>
      <c r="D75" s="455">
        <f t="shared" si="44"/>
        <v>0</v>
      </c>
      <c r="E75" s="48">
        <f t="shared" si="45"/>
        <v>0</v>
      </c>
      <c r="F75" s="138">
        <f t="shared" si="47"/>
        <v>0</v>
      </c>
      <c r="G75" s="92" t="s">
        <v>87</v>
      </c>
      <c r="H75" s="158"/>
      <c r="I75" s="159"/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245"/>
      <c r="U75" s="153"/>
      <c r="V75" s="159"/>
      <c r="W75" s="159"/>
      <c r="X75" s="159"/>
      <c r="Y75" s="158"/>
      <c r="Z75" s="159"/>
      <c r="AA75" s="159"/>
      <c r="AB75" s="159"/>
      <c r="AC75" s="159"/>
      <c r="AD75" s="159"/>
      <c r="AE75" s="159"/>
      <c r="AF75" s="158"/>
      <c r="AG75" s="158"/>
      <c r="AH75" s="158"/>
      <c r="AI75" s="158"/>
      <c r="AJ75" s="158"/>
      <c r="AK75" s="158"/>
      <c r="AL75" s="159"/>
      <c r="AM75" s="158"/>
      <c r="AN75" s="159"/>
      <c r="AO75" s="159"/>
      <c r="AP75" s="159"/>
      <c r="AQ75" s="60"/>
      <c r="AR75" s="159"/>
      <c r="AS75" s="159"/>
      <c r="AT75" s="161"/>
      <c r="AU75" s="450"/>
      <c r="AV75" s="161"/>
      <c r="AW75" s="159"/>
      <c r="AX75" s="164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1">
        <f t="shared" si="46"/>
        <v>0</v>
      </c>
      <c r="BK75" s="11">
        <f>Summary!C68</f>
        <v>0</v>
      </c>
      <c r="BL75" s="114">
        <f t="shared" si="48"/>
        <v>0</v>
      </c>
      <c r="BM75" s="153" t="e">
        <f>BJ75='Feb 2019'!#REF!</f>
        <v>#REF!</v>
      </c>
    </row>
    <row r="76" spans="1:65" ht="16.2" x14ac:dyDescent="0.45">
      <c r="A76" s="446" t="s">
        <v>88</v>
      </c>
      <c r="B76" s="105" t="e">
        <f t="shared" si="43"/>
        <v>#REF!</v>
      </c>
      <c r="C76" s="423"/>
      <c r="D76" s="458">
        <f>E76/1.16</f>
        <v>862068.96551724139</v>
      </c>
      <c r="E76" s="48">
        <f t="shared" si="45"/>
        <v>1000000</v>
      </c>
      <c r="F76" s="138" t="e">
        <f t="shared" si="47"/>
        <v>#REF!</v>
      </c>
      <c r="G76" s="92" t="s">
        <v>88</v>
      </c>
      <c r="H76" s="158">
        <f>'Feb 2019'!G67/'Feb 2019'!$BX$67</f>
        <v>0</v>
      </c>
      <c r="I76" s="6">
        <f>'Feb 2019'!H67/'Feb 2019'!$BX$67</f>
        <v>0</v>
      </c>
      <c r="J76" s="6">
        <f>'Feb 2019'!I67/'Feb 2019'!$BX$67</f>
        <v>0</v>
      </c>
      <c r="K76" s="6">
        <f>'Feb 2019'!J67/'Feb 2019'!$BX$67</f>
        <v>0</v>
      </c>
      <c r="L76" s="6">
        <f>'Feb 2019'!K67/'Feb 2019'!$BX$67</f>
        <v>0</v>
      </c>
      <c r="M76" s="6">
        <f>'Feb 2019'!L67/'Feb 2019'!$BX$67</f>
        <v>0</v>
      </c>
      <c r="N76" s="6">
        <f>'Feb 2019'!M67/'Feb 2019'!$BX$67</f>
        <v>0</v>
      </c>
      <c r="O76" s="6">
        <f>'Feb 2019'!N67/'Feb 2019'!$BX$67</f>
        <v>0</v>
      </c>
      <c r="P76" s="6">
        <f>'Feb 2019'!O67/'Feb 2019'!$BX$67</f>
        <v>0</v>
      </c>
      <c r="Q76" s="6">
        <f>'Feb 2019'!P67/'Feb 2019'!$BX$67</f>
        <v>0</v>
      </c>
      <c r="R76" s="6">
        <f>'Feb 2019'!R67/'Feb 2019'!$BX$67</f>
        <v>88495.575221238949</v>
      </c>
      <c r="S76" s="6">
        <f>'Feb 2019'!S67/'Feb 2019'!$BX$67</f>
        <v>0</v>
      </c>
      <c r="T76" s="6">
        <f>'Feb 2019'!T67/'Feb 2019'!$BX$67</f>
        <v>0</v>
      </c>
      <c r="U76" s="349">
        <f>'Feb 2019'!U67/'Feb 2019'!$BX$67</f>
        <v>88495.575221238949</v>
      </c>
      <c r="V76" s="6">
        <f>'Feb 2019'!V67/'Feb 2019'!$BX$67</f>
        <v>0</v>
      </c>
      <c r="W76" s="162">
        <f>'Feb 2019'!W67/'Feb 2019'!$BX$67</f>
        <v>0</v>
      </c>
      <c r="X76" s="162">
        <f>'Feb 2019'!X67/'Feb 2019'!$BX$67</f>
        <v>0</v>
      </c>
      <c r="Y76" s="6">
        <f>'Feb 2019'!Y67/'Feb 2019'!$BX$67</f>
        <v>0</v>
      </c>
      <c r="Z76" s="6">
        <f>'Feb 2019'!AB67/'Feb 2019'!$BX$67</f>
        <v>0</v>
      </c>
      <c r="AA76" s="6">
        <f>'Feb 2019'!AC67/'Feb 2019'!$BX$67</f>
        <v>0</v>
      </c>
      <c r="AB76" s="339">
        <f>'Feb 2019'!AF67/'Feb 2019'!$BX$67</f>
        <v>353982.3008849558</v>
      </c>
      <c r="AC76" s="339">
        <f>'Feb 2019'!AG67/'Feb 2019'!$BX$67</f>
        <v>0</v>
      </c>
      <c r="AD76" s="339">
        <f>'Feb 2019'!AH67/'Feb 2019'!$BX$67</f>
        <v>0</v>
      </c>
      <c r="AE76" s="339">
        <f>'Feb 2019'!AI67/'Feb 2019'!$BX$67</f>
        <v>0</v>
      </c>
      <c r="AF76" s="6">
        <f>'Feb 2019'!AJ67/'Feb 2019'!$BX$67</f>
        <v>0</v>
      </c>
      <c r="AG76" s="6">
        <f>'Feb 2019'!AK67/'Feb 2019'!$BX$67</f>
        <v>0</v>
      </c>
      <c r="AH76" s="6">
        <f>'Feb 2019'!AM67/'Feb 2019'!$BX$67</f>
        <v>0</v>
      </c>
      <c r="AI76" s="6">
        <f>'Feb 2019'!AN67/'Feb 2019'!$BX$67</f>
        <v>0</v>
      </c>
      <c r="AJ76" s="6">
        <f>'Feb 2019'!AO67/'Feb 2019'!$BX$67</f>
        <v>0</v>
      </c>
      <c r="AK76" s="6">
        <f>'Feb 2019'!AP67/'Feb 2019'!$BX$67</f>
        <v>0</v>
      </c>
      <c r="AL76" s="162">
        <f>'Feb 2019'!AQ67/'Feb 2019'!$BX$67</f>
        <v>0</v>
      </c>
      <c r="AM76" s="162">
        <f>'Feb 2019'!AR67/'Feb 2019'!$BX$67</f>
        <v>0</v>
      </c>
      <c r="AN76" s="162">
        <f>'Feb 2019'!AS67/'Feb 2019'!$BX$67</f>
        <v>0</v>
      </c>
      <c r="AO76" s="162">
        <f>'Feb 2019'!AT67/'Feb 2019'!$BX$67</f>
        <v>0</v>
      </c>
      <c r="AP76" s="162">
        <f>'Feb 2019'!AV67/'Feb 2019'!$BX$67</f>
        <v>0</v>
      </c>
      <c r="AQ76" s="353">
        <f>'Feb 2019'!AW67/'Feb 2019'!$BX$67</f>
        <v>0</v>
      </c>
      <c r="AR76" s="341">
        <f>'Feb 2019'!AZ67/'Feb 2019'!$BX$67</f>
        <v>0</v>
      </c>
      <c r="AS76" s="341">
        <f>'Feb 2019'!BA67/'Feb 2019'!$BX$67</f>
        <v>0</v>
      </c>
      <c r="AT76" s="6">
        <f>'Feb 2019'!BB67/'Feb 2019'!$BX$67</f>
        <v>0</v>
      </c>
      <c r="AU76" s="342">
        <f>'Feb 2019'!BC67/'Feb 2019'!$BX$67</f>
        <v>0</v>
      </c>
      <c r="AV76" s="25" t="e">
        <f>'Feb 2019'!#REF!/'Feb 2019'!$BX$67</f>
        <v>#REF!</v>
      </c>
      <c r="AW76" s="162">
        <f>'Feb 2019'!BE67/'Feb 2019'!$BX$67</f>
        <v>88495.575221238949</v>
      </c>
      <c r="AX76" s="162" t="e">
        <f>'Feb 2019'!#REF!/'Feb 2019'!$BX$67</f>
        <v>#REF!</v>
      </c>
      <c r="AY76" s="162">
        <f>'Feb 2019'!BF67/'Feb 2019'!$BX$67</f>
        <v>0</v>
      </c>
      <c r="AZ76" s="162">
        <f>'Feb 2019'!BG67/'Feb 2019'!$BX$67</f>
        <v>88495.575221238949</v>
      </c>
      <c r="BA76" s="6">
        <f>'Feb 2019'!BH67/'Feb 2019'!$BX$67</f>
        <v>176991.1504424779</v>
      </c>
      <c r="BB76" s="158">
        <f>'Feb 2019'!BI67/'Feb 2019'!$BX$67</f>
        <v>0</v>
      </c>
      <c r="BC76" s="13">
        <f>'Feb 2019'!BL67/'Feb 2019'!$BX$67</f>
        <v>0</v>
      </c>
      <c r="BD76" s="162">
        <f>'Feb 2019'!BM67/'Feb 2019'!$BX$67</f>
        <v>0</v>
      </c>
      <c r="BE76" s="159">
        <f>'Feb 2019'!BN67/'Feb 2019'!$BX$67</f>
        <v>0</v>
      </c>
      <c r="BF76" s="159">
        <f>'Feb 2019'!BO67/'Feb 2019'!$BX$67</f>
        <v>0</v>
      </c>
      <c r="BG76" s="159">
        <f>'Feb 2019'!BP67/'Feb 2019'!$BX$67</f>
        <v>0</v>
      </c>
      <c r="BH76" s="159">
        <f>'Feb 2019'!BQ67/'Feb 2019'!$BX$67</f>
        <v>0</v>
      </c>
      <c r="BI76" s="159">
        <f>'Feb 2019'!BR67/'Feb 2019'!$BX$67</f>
        <v>0</v>
      </c>
      <c r="BJ76" s="11" t="e">
        <f t="shared" si="46"/>
        <v>#REF!</v>
      </c>
      <c r="BK76" s="11">
        <f>Summary!C69</f>
        <v>1000000</v>
      </c>
      <c r="BL76" s="114" t="e">
        <f t="shared" si="48"/>
        <v>#REF!</v>
      </c>
      <c r="BM76" s="153" t="e">
        <f>BJ76='Feb 2019'!#REF!</f>
        <v>#REF!</v>
      </c>
    </row>
    <row r="77" spans="1:65" ht="15" x14ac:dyDescent="0.3">
      <c r="A77" s="80" t="s">
        <v>89</v>
      </c>
      <c r="B77" s="105" t="e">
        <f t="shared" si="43"/>
        <v>#REF!</v>
      </c>
      <c r="C77" s="423"/>
      <c r="D77" s="458">
        <f>E77/1.16</f>
        <v>0</v>
      </c>
      <c r="E77" s="48">
        <f t="shared" si="45"/>
        <v>0</v>
      </c>
      <c r="F77" s="138" t="e">
        <f t="shared" si="47"/>
        <v>#REF!</v>
      </c>
      <c r="G77" s="93" t="s">
        <v>89</v>
      </c>
      <c r="H77" s="158">
        <f>'Feb 2019'!G68/'Feb 2019'!$BX$68</f>
        <v>0</v>
      </c>
      <c r="I77" s="162">
        <f>'Feb 2019'!H68/'Feb 2019'!$BX$68</f>
        <v>0</v>
      </c>
      <c r="J77" s="162">
        <f>'Feb 2019'!I68/'Feb 2019'!$BX$68</f>
        <v>0</v>
      </c>
      <c r="K77" s="162">
        <f>'Feb 2019'!J68/'Feb 2019'!$BX$68</f>
        <v>0</v>
      </c>
      <c r="L77" s="162">
        <f>'Feb 2019'!K68/'Feb 2019'!$BX$68</f>
        <v>0</v>
      </c>
      <c r="M77" s="162">
        <f>'Feb 2019'!L68/'Feb 2019'!$BX$68</f>
        <v>0</v>
      </c>
      <c r="N77" s="162">
        <f>'Feb 2019'!M68/'Feb 2019'!$BX$68</f>
        <v>0</v>
      </c>
      <c r="O77" s="162">
        <f>'Feb 2019'!N68/'Feb 2019'!$BX$68</f>
        <v>0</v>
      </c>
      <c r="P77" s="162">
        <f>'Feb 2019'!O68/'Feb 2019'!$BX$68</f>
        <v>0</v>
      </c>
      <c r="Q77" s="162">
        <f>'Feb 2019'!P68/'Feb 2019'!$BX$68</f>
        <v>0</v>
      </c>
      <c r="R77" s="6">
        <f>'Feb 2019'!R68/'Feb 2019'!$BX$68</f>
        <v>0</v>
      </c>
      <c r="S77" s="162">
        <f>'Feb 2019'!S68/'Feb 2019'!$BX$68</f>
        <v>0</v>
      </c>
      <c r="T77" s="6">
        <f>'Feb 2019'!T68/'Feb 2019'!$BX$68</f>
        <v>0</v>
      </c>
      <c r="U77" s="6">
        <f>'Feb 2019'!U68/'Feb 2019'!$BX$68</f>
        <v>0</v>
      </c>
      <c r="V77" s="162">
        <f>'Feb 2019'!V68/'Feb 2019'!$BX$68</f>
        <v>0</v>
      </c>
      <c r="W77" s="162">
        <f>'Feb 2019'!W68/'Feb 2019'!$BX$68</f>
        <v>0</v>
      </c>
      <c r="X77" s="162">
        <f>'Feb 2019'!X68/'Feb 2019'!$BX$68</f>
        <v>0</v>
      </c>
      <c r="Y77" s="6">
        <f>'Feb 2019'!Y68/'Feb 2019'!$BX$68</f>
        <v>0</v>
      </c>
      <c r="Z77" s="162">
        <f>'Feb 2019'!AB68/'Feb 2019'!$BX$68</f>
        <v>0</v>
      </c>
      <c r="AA77" s="162">
        <f>'Feb 2019'!AC68/'Feb 2019'!$BX$68</f>
        <v>0</v>
      </c>
      <c r="AB77" s="162">
        <f>'Feb 2019'!AF68/'Feb 2019'!$BX$68</f>
        <v>0</v>
      </c>
      <c r="AC77" s="162">
        <f>'Feb 2019'!AG68/'Feb 2019'!$BX$68</f>
        <v>0</v>
      </c>
      <c r="AD77" s="162">
        <f>'Feb 2019'!AH68/'Feb 2019'!$BX$68</f>
        <v>0</v>
      </c>
      <c r="AE77" s="162">
        <f>'Feb 2019'!AI68/'Feb 2019'!$BX$68</f>
        <v>0</v>
      </c>
      <c r="AF77" s="6">
        <f>'Feb 2019'!AJ68/'Feb 2019'!$BX$68</f>
        <v>0</v>
      </c>
      <c r="AG77" s="6">
        <f>'Feb 2019'!AK68/'Feb 2019'!$BX$68</f>
        <v>0</v>
      </c>
      <c r="AH77" s="6">
        <f>'Feb 2019'!AM68/'Feb 2019'!$BX$68</f>
        <v>0</v>
      </c>
      <c r="AI77" s="6">
        <f>'Feb 2019'!AN68/'Feb 2019'!$BX$68</f>
        <v>0</v>
      </c>
      <c r="AJ77" s="6">
        <f>'Feb 2019'!AO68/'Feb 2019'!$BX$68</f>
        <v>0</v>
      </c>
      <c r="AK77" s="6">
        <f>'Feb 2019'!AP68/'Feb 2019'!$BX$68</f>
        <v>0</v>
      </c>
      <c r="AL77" s="162">
        <f>'Feb 2019'!AQ68/'Feb 2019'!$BX$68</f>
        <v>0</v>
      </c>
      <c r="AM77" s="162">
        <f>'Feb 2019'!AR68/'Feb 2019'!$BX$68</f>
        <v>0</v>
      </c>
      <c r="AN77" s="162">
        <f>'Feb 2019'!AS68/'Feb 2019'!$BX$68</f>
        <v>0</v>
      </c>
      <c r="AO77" s="162">
        <f>'Feb 2019'!AT68/'Feb 2019'!$BX$68</f>
        <v>0</v>
      </c>
      <c r="AP77" s="162">
        <f>'Feb 2019'!AV68/'Feb 2019'!$BX$68</f>
        <v>0</v>
      </c>
      <c r="AQ77" s="355">
        <f>'Feb 2019'!AW68/'Feb 2019'!$BX$68</f>
        <v>0</v>
      </c>
      <c r="AR77" s="162">
        <f>'Feb 2019'!AZ68/'Feb 2019'!$BX$68</f>
        <v>0</v>
      </c>
      <c r="AS77" s="355">
        <f>'Feb 2019'!BA68/'Feb 2019'!$BX$68</f>
        <v>0</v>
      </c>
      <c r="AT77" s="6">
        <f>'Feb 2019'!BB68/'Feb 2019'!$BX$68</f>
        <v>0</v>
      </c>
      <c r="AU77" s="162">
        <f>'Feb 2019'!BC68/'Feb 2019'!$BX$68</f>
        <v>0</v>
      </c>
      <c r="AV77" s="25" t="e">
        <f>'Feb 2019'!#REF!/'Feb 2019'!$BX$68</f>
        <v>#REF!</v>
      </c>
      <c r="AW77" s="162">
        <f>'Feb 2019'!BE68/'Feb 2019'!$BX$68</f>
        <v>0</v>
      </c>
      <c r="AX77" s="162" t="e">
        <f>'Feb 2019'!#REF!/'Feb 2019'!$BX$68</f>
        <v>#REF!</v>
      </c>
      <c r="AY77" s="162">
        <f>'Feb 2019'!BF68/'Feb 2019'!$BX$68</f>
        <v>0</v>
      </c>
      <c r="AZ77" s="162">
        <f>'Feb 2019'!BG68/'Feb 2019'!$BX$68</f>
        <v>0</v>
      </c>
      <c r="BA77" s="6">
        <f>'Feb 2019'!BH68/'Feb 2019'!$BX$68</f>
        <v>0</v>
      </c>
      <c r="BB77" s="159">
        <f>'Feb 2019'!BI68/'Feb 2019'!$BX$68</f>
        <v>0</v>
      </c>
      <c r="BC77" s="159">
        <f>'Feb 2019'!BL68/'Feb 2019'!$BX$68</f>
        <v>0</v>
      </c>
      <c r="BD77" s="159">
        <f>'Feb 2019'!BM68/'Feb 2019'!$BX$68</f>
        <v>0</v>
      </c>
      <c r="BE77" s="159">
        <f>'Feb 2019'!BN68/'Feb 2019'!$BX$68</f>
        <v>0</v>
      </c>
      <c r="BF77" s="159">
        <f>'Feb 2019'!BO68/'Feb 2019'!$BX$68</f>
        <v>0</v>
      </c>
      <c r="BG77" s="159">
        <f>'Feb 2019'!BP68/'Feb 2019'!$BX$68</f>
        <v>0</v>
      </c>
      <c r="BH77" s="159">
        <f>'Feb 2019'!BQ68/'Feb 2019'!$BX$68</f>
        <v>0</v>
      </c>
      <c r="BI77" s="159">
        <f>'Feb 2019'!BR68/'Feb 2019'!$BX$68</f>
        <v>0</v>
      </c>
      <c r="BJ77" s="11" t="e">
        <f t="shared" si="46"/>
        <v>#REF!</v>
      </c>
      <c r="BK77" s="11">
        <f>Summary!C70</f>
        <v>0</v>
      </c>
      <c r="BL77" s="114" t="e">
        <f t="shared" si="48"/>
        <v>#REF!</v>
      </c>
      <c r="BM77" s="153" t="e">
        <f>BJ77='Feb 2019'!#REF!</f>
        <v>#REF!</v>
      </c>
    </row>
    <row r="78" spans="1:65" ht="15" x14ac:dyDescent="0.3">
      <c r="A78" s="82" t="s">
        <v>90</v>
      </c>
      <c r="B78" s="105" t="e">
        <f t="shared" si="43"/>
        <v>#REF!</v>
      </c>
      <c r="C78" s="423"/>
      <c r="D78" s="455">
        <f t="shared" ref="D78:D85" si="49">E78/1.13</f>
        <v>442477.87610619474</v>
      </c>
      <c r="E78" s="48">
        <f t="shared" si="45"/>
        <v>500000</v>
      </c>
      <c r="F78" s="138" t="e">
        <f t="shared" si="47"/>
        <v>#REF!</v>
      </c>
      <c r="G78" s="93" t="s">
        <v>90</v>
      </c>
      <c r="H78" s="158">
        <f>'Feb 2019'!G69/'Feb 2019'!$BX$69</f>
        <v>0</v>
      </c>
      <c r="I78" s="6">
        <f>'Feb 2019'!H69/'Feb 2019'!$BX$69</f>
        <v>0</v>
      </c>
      <c r="J78" s="6">
        <f>'Feb 2019'!I69/'Feb 2019'!$BX$69</f>
        <v>0</v>
      </c>
      <c r="K78" s="6">
        <f>'Feb 2019'!J69/'Feb 2019'!$BX$69</f>
        <v>0</v>
      </c>
      <c r="L78" s="6">
        <f>'Feb 2019'!K69/'Feb 2019'!$BX$69</f>
        <v>0</v>
      </c>
      <c r="M78" s="6">
        <f>'Feb 2019'!L69/'Feb 2019'!$BX$69</f>
        <v>0</v>
      </c>
      <c r="N78" s="6">
        <f>'Feb 2019'!M69/'Feb 2019'!$BX$69</f>
        <v>0</v>
      </c>
      <c r="O78" s="6">
        <f>'Feb 2019'!N69/'Feb 2019'!$BX$69</f>
        <v>0</v>
      </c>
      <c r="P78" s="6">
        <f>'Feb 2019'!O69/'Feb 2019'!$BX$69</f>
        <v>0</v>
      </c>
      <c r="Q78" s="6">
        <f>'Feb 2019'!P69/'Feb 2019'!$BX$69</f>
        <v>0</v>
      </c>
      <c r="R78" s="6">
        <f>'Feb 2019'!R69/'Feb 2019'!$BX$69</f>
        <v>88495.575221238949</v>
      </c>
      <c r="S78" s="6">
        <f>'Feb 2019'!S69/'Feb 2019'!$BX$69</f>
        <v>0</v>
      </c>
      <c r="T78" s="6">
        <f>'Feb 2019'!T69/'Feb 2019'!$BX$69</f>
        <v>0</v>
      </c>
      <c r="U78" s="6">
        <f>'Feb 2019'!U69/'Feb 2019'!$BX$69</f>
        <v>44247.787610619474</v>
      </c>
      <c r="V78" s="6">
        <f>'Feb 2019'!V69/'Feb 2019'!$BX$69</f>
        <v>0</v>
      </c>
      <c r="W78" s="162">
        <f>'Feb 2019'!W69/'Feb 2019'!$BX$69</f>
        <v>0</v>
      </c>
      <c r="X78" s="162">
        <f>'Feb 2019'!X69/'Feb 2019'!$BX$69</f>
        <v>0</v>
      </c>
      <c r="Y78" s="6">
        <f>'Feb 2019'!Y69/'Feb 2019'!$BX$69</f>
        <v>0</v>
      </c>
      <c r="Z78" s="6">
        <f>'Feb 2019'!AB69/'Feb 2019'!$BX$69</f>
        <v>0</v>
      </c>
      <c r="AA78" s="6">
        <f>'Feb 2019'!AC69/'Feb 2019'!$BX$69</f>
        <v>0</v>
      </c>
      <c r="AB78" s="339">
        <f>'Feb 2019'!AF69/'Feb 2019'!$BX$69</f>
        <v>0</v>
      </c>
      <c r="AC78" s="6">
        <f>'Feb 2019'!AG69/'Feb 2019'!$BX$69</f>
        <v>0</v>
      </c>
      <c r="AD78" s="6">
        <f>'Feb 2019'!AH69/'Feb 2019'!$BX$69</f>
        <v>0</v>
      </c>
      <c r="AE78" s="6">
        <f>'Feb 2019'!AI69/'Feb 2019'!$BX$69</f>
        <v>0</v>
      </c>
      <c r="AF78" s="6">
        <f>'Feb 2019'!AJ69/'Feb 2019'!$BX$69</f>
        <v>0</v>
      </c>
      <c r="AG78" s="6">
        <f>'Feb 2019'!AK69/'Feb 2019'!$BX$69</f>
        <v>0</v>
      </c>
      <c r="AH78" s="6">
        <f>'Feb 2019'!AM69/'Feb 2019'!$BX$69</f>
        <v>0</v>
      </c>
      <c r="AI78" s="6">
        <f>'Feb 2019'!AN69/'Feb 2019'!$BX$69</f>
        <v>0</v>
      </c>
      <c r="AJ78" s="6">
        <f>'Feb 2019'!AO69/'Feb 2019'!$BX$69</f>
        <v>0</v>
      </c>
      <c r="AK78" s="6">
        <f>'Feb 2019'!AP69/'Feb 2019'!$BX$69</f>
        <v>0</v>
      </c>
      <c r="AL78" s="162">
        <f>'Feb 2019'!AQ69/'Feb 2019'!$BX$69</f>
        <v>0</v>
      </c>
      <c r="AM78" s="162">
        <f>'Feb 2019'!AR69/'Feb 2019'!$BX$69</f>
        <v>0</v>
      </c>
      <c r="AN78" s="162">
        <f>'Feb 2019'!AS69/'Feb 2019'!$BX$69</f>
        <v>0</v>
      </c>
      <c r="AO78" s="162">
        <f>'Feb 2019'!AT69/'Feb 2019'!$BX$69</f>
        <v>0</v>
      </c>
      <c r="AP78" s="162">
        <f>'Feb 2019'!AV69/'Feb 2019'!$BX$69</f>
        <v>0</v>
      </c>
      <c r="AQ78" s="353">
        <f>'Feb 2019'!AW69/'Feb 2019'!$BX$69</f>
        <v>0</v>
      </c>
      <c r="AR78" s="6">
        <f>'Feb 2019'!AZ69/'Feb 2019'!$BX$69</f>
        <v>0</v>
      </c>
      <c r="AS78" s="353">
        <f>'Feb 2019'!BA69/'Feb 2019'!$BX$69</f>
        <v>0</v>
      </c>
      <c r="AT78" s="6">
        <f>'Feb 2019'!BB69/'Feb 2019'!$BX$69</f>
        <v>0</v>
      </c>
      <c r="AU78" s="6">
        <f>'Feb 2019'!BC69/'Feb 2019'!$BX$69</f>
        <v>0</v>
      </c>
      <c r="AV78" s="25" t="e">
        <f>'Feb 2019'!#REF!/'Feb 2019'!$BX$69</f>
        <v>#REF!</v>
      </c>
      <c r="AW78" s="162">
        <f>'Feb 2019'!BE69/'Feb 2019'!$BX$69</f>
        <v>88495.575221238949</v>
      </c>
      <c r="AX78" s="162" t="e">
        <f>'Feb 2019'!#REF!/'Feb 2019'!$BX$69</f>
        <v>#REF!</v>
      </c>
      <c r="AY78" s="162">
        <f>'Feb 2019'!BF69/'Feb 2019'!$BX$69</f>
        <v>0</v>
      </c>
      <c r="AZ78" s="162">
        <f>'Feb 2019'!BG69/'Feb 2019'!$BX$69</f>
        <v>88495.575221238949</v>
      </c>
      <c r="BA78" s="6">
        <f>'Feb 2019'!BH69/'Feb 2019'!$BX$69</f>
        <v>176991.1504424779</v>
      </c>
      <c r="BB78" s="159">
        <f>'Feb 2019'!BI69/'Feb 2019'!$BX$69</f>
        <v>0</v>
      </c>
      <c r="BC78" s="159">
        <f>'Feb 2019'!BL69/'Feb 2019'!$BX$69</f>
        <v>0</v>
      </c>
      <c r="BD78" s="159">
        <f>'Feb 2019'!BM69/'Feb 2019'!$BX$69</f>
        <v>0</v>
      </c>
      <c r="BE78" s="159">
        <f>'Feb 2019'!BN69/'Feb 2019'!$BX$69</f>
        <v>0</v>
      </c>
      <c r="BF78" s="159">
        <f>'Feb 2019'!BO69/'Feb 2019'!$BX$69</f>
        <v>0</v>
      </c>
      <c r="BG78" s="159">
        <f>'Feb 2019'!BP69/'Feb 2019'!$BX$69</f>
        <v>0</v>
      </c>
      <c r="BH78" s="159">
        <f>'Feb 2019'!BQ69/'Feb 2019'!$BX$69</f>
        <v>0</v>
      </c>
      <c r="BI78" s="159">
        <f>'Feb 2019'!BR69/'Feb 2019'!$BX$69</f>
        <v>0</v>
      </c>
      <c r="BJ78" s="11" t="e">
        <f t="shared" si="46"/>
        <v>#REF!</v>
      </c>
      <c r="BK78" s="11">
        <f>Summary!C71</f>
        <v>500000</v>
      </c>
      <c r="BL78" s="115" t="e">
        <f t="shared" si="48"/>
        <v>#REF!</v>
      </c>
      <c r="BM78" s="153" t="e">
        <f>BJ78='Feb 2019'!#REF!</f>
        <v>#REF!</v>
      </c>
    </row>
    <row r="79" spans="1:65" ht="15" x14ac:dyDescent="0.3">
      <c r="A79" s="80" t="s">
        <v>217</v>
      </c>
      <c r="B79" s="105" t="e">
        <f t="shared" si="43"/>
        <v>#REF!</v>
      </c>
      <c r="C79" s="423"/>
      <c r="D79" s="455">
        <f t="shared" si="49"/>
        <v>0</v>
      </c>
      <c r="E79" s="48">
        <f t="shared" si="45"/>
        <v>0</v>
      </c>
      <c r="F79" s="138" t="e">
        <f t="shared" si="47"/>
        <v>#REF!</v>
      </c>
      <c r="G79" s="93" t="s">
        <v>217</v>
      </c>
      <c r="H79" s="158">
        <f>'Feb 2019'!G70/'Feb 2019'!$BX$70</f>
        <v>0</v>
      </c>
      <c r="I79" s="6">
        <f>'Feb 2019'!H70/'Feb 2019'!$BX$70</f>
        <v>0</v>
      </c>
      <c r="J79" s="6">
        <f>'Feb 2019'!I70/'Feb 2019'!$BX$70</f>
        <v>0</v>
      </c>
      <c r="K79" s="6">
        <f>'Feb 2019'!J70/'Feb 2019'!$BX$70</f>
        <v>0</v>
      </c>
      <c r="L79" s="6">
        <f>'Feb 2019'!K70/'Feb 2019'!$BX$70</f>
        <v>0</v>
      </c>
      <c r="M79" s="6">
        <f>'Feb 2019'!L70/'Feb 2019'!$BX$70</f>
        <v>0</v>
      </c>
      <c r="N79" s="6">
        <f>'Feb 2019'!M70/'Feb 2019'!$BX$70</f>
        <v>0</v>
      </c>
      <c r="O79" s="6">
        <f>'Feb 2019'!N70/'Feb 2019'!$BX$70</f>
        <v>0</v>
      </c>
      <c r="P79" s="6">
        <f>'Feb 2019'!O70/'Feb 2019'!$BX$70</f>
        <v>0</v>
      </c>
      <c r="Q79" s="6">
        <f>'Feb 2019'!P70/'Feb 2019'!$BX$70</f>
        <v>0</v>
      </c>
      <c r="R79" s="349">
        <f>'Feb 2019'!R70/'Feb 2019'!$BX$70</f>
        <v>0</v>
      </c>
      <c r="S79" s="6">
        <f>'Feb 2019'!S70/'Feb 2019'!$BX$70</f>
        <v>0</v>
      </c>
      <c r="T79" s="349">
        <f>'Feb 2019'!T70/'Feb 2019'!$BX$70</f>
        <v>0</v>
      </c>
      <c r="U79" s="349">
        <f>'Feb 2019'!U70/'Feb 2019'!$BX$70</f>
        <v>0</v>
      </c>
      <c r="V79" s="6">
        <f>'Feb 2019'!V70/'Feb 2019'!$BX$70</f>
        <v>0</v>
      </c>
      <c r="W79" s="162">
        <f>'Feb 2019'!W70/'Feb 2019'!$BX$70</f>
        <v>0</v>
      </c>
      <c r="X79" s="162">
        <f>'Feb 2019'!X70/'Feb 2019'!$BX$70</f>
        <v>0</v>
      </c>
      <c r="Y79" s="6">
        <f>'Feb 2019'!Y70/'Feb 2019'!$BX$70</f>
        <v>0</v>
      </c>
      <c r="Z79" s="6">
        <f>'Feb 2019'!AB70/'Feb 2019'!$BX$70</f>
        <v>0</v>
      </c>
      <c r="AA79" s="6">
        <f>'Feb 2019'!AC70/'Feb 2019'!$BX$70</f>
        <v>0</v>
      </c>
      <c r="AB79" s="25">
        <f>'Feb 2019'!AF70/'Feb 2019'!$BX$70</f>
        <v>0</v>
      </c>
      <c r="AC79" s="25">
        <f>'Feb 2019'!AG70/'Feb 2019'!$BX$70</f>
        <v>0</v>
      </c>
      <c r="AD79" s="25">
        <f>'Feb 2019'!AH70/'Feb 2019'!$BX$70</f>
        <v>0</v>
      </c>
      <c r="AE79" s="25">
        <f>'Feb 2019'!AI70/'Feb 2019'!$BX$70</f>
        <v>0</v>
      </c>
      <c r="AF79" s="352">
        <f>'Feb 2019'!AJ70/'Feb 2019'!$BX$70</f>
        <v>0</v>
      </c>
      <c r="AG79" s="6">
        <f>'Feb 2019'!AK70/'Feb 2019'!$BX$70</f>
        <v>0</v>
      </c>
      <c r="AH79" s="6">
        <f>'Feb 2019'!AM70/'Feb 2019'!$BX$70</f>
        <v>0</v>
      </c>
      <c r="AI79" s="6">
        <f>'Feb 2019'!AN70/'Feb 2019'!$BX$70</f>
        <v>0</v>
      </c>
      <c r="AJ79" s="6">
        <f>'Feb 2019'!AO70/'Feb 2019'!$BX$70</f>
        <v>0</v>
      </c>
      <c r="AK79" s="6">
        <f>'Feb 2019'!AP70/'Feb 2019'!$BX$70</f>
        <v>0</v>
      </c>
      <c r="AL79" s="162">
        <f>'Feb 2019'!AQ70/'Feb 2019'!$BX$70</f>
        <v>0</v>
      </c>
      <c r="AM79" s="162">
        <f>'Feb 2019'!AR70/'Feb 2019'!$BX$70</f>
        <v>0</v>
      </c>
      <c r="AN79" s="162">
        <f>'Feb 2019'!AS70/'Feb 2019'!$BX$70</f>
        <v>0</v>
      </c>
      <c r="AO79" s="162">
        <f>'Feb 2019'!AT70/'Feb 2019'!$BX$70</f>
        <v>0</v>
      </c>
      <c r="AP79" s="162">
        <f>'Feb 2019'!AV70/'Feb 2019'!$BX$70</f>
        <v>0</v>
      </c>
      <c r="AQ79" s="353">
        <f>'Feb 2019'!AW70/'Feb 2019'!$BX$70</f>
        <v>0</v>
      </c>
      <c r="AR79" s="162">
        <f>'Feb 2019'!AZ70/'Feb 2019'!$BX$70</f>
        <v>0</v>
      </c>
      <c r="AS79" s="355">
        <f>'Feb 2019'!BA70/'Feb 2019'!$BX$70</f>
        <v>0</v>
      </c>
      <c r="AT79" s="6">
        <f>'Feb 2019'!BB70/'Feb 2019'!$BX$70</f>
        <v>0</v>
      </c>
      <c r="AU79" s="162">
        <f>'Feb 2019'!BC70/'Feb 2019'!$BX$70</f>
        <v>0</v>
      </c>
      <c r="AV79" s="25" t="e">
        <f>'Feb 2019'!#REF!/'Feb 2019'!$BX$70</f>
        <v>#REF!</v>
      </c>
      <c r="AW79" s="162">
        <f>'Feb 2019'!BE70/'Feb 2019'!$BX$70</f>
        <v>0</v>
      </c>
      <c r="AX79" s="162" t="e">
        <f>'Feb 2019'!#REF!/'Feb 2019'!$BX$70</f>
        <v>#REF!</v>
      </c>
      <c r="AY79" s="162">
        <f>'Feb 2019'!BF70/'Feb 2019'!$BX$70</f>
        <v>0</v>
      </c>
      <c r="AZ79" s="162">
        <f>'Feb 2019'!BG70/'Feb 2019'!$BX$70</f>
        <v>0</v>
      </c>
      <c r="BA79" s="6">
        <f>'Feb 2019'!BH70/'Feb 2019'!$BX$70</f>
        <v>0</v>
      </c>
      <c r="BB79" s="159">
        <f>'Feb 2019'!BI70/'Feb 2019'!$BX$70</f>
        <v>0</v>
      </c>
      <c r="BC79" s="159">
        <f>'Feb 2019'!BL70/'Feb 2019'!$BX$70</f>
        <v>0</v>
      </c>
      <c r="BD79" s="159">
        <f>'Feb 2019'!BM70/'Feb 2019'!$BX$70</f>
        <v>0</v>
      </c>
      <c r="BE79" s="159">
        <f>'Feb 2019'!BN70/'Feb 2019'!$BX$70</f>
        <v>0</v>
      </c>
      <c r="BF79" s="159">
        <f>'Feb 2019'!BO70/'Feb 2019'!$BX$70</f>
        <v>0</v>
      </c>
      <c r="BG79" s="159">
        <f>'Feb 2019'!BP70/'Feb 2019'!$BX$70</f>
        <v>0</v>
      </c>
      <c r="BH79" s="159">
        <f>'Feb 2019'!BQ70/'Feb 2019'!$BX$70</f>
        <v>0</v>
      </c>
      <c r="BI79" s="159">
        <f>'Feb 2019'!BR70/'Feb 2019'!$BX$70</f>
        <v>0</v>
      </c>
      <c r="BJ79" s="11" t="e">
        <f t="shared" si="46"/>
        <v>#REF!</v>
      </c>
      <c r="BK79" s="11">
        <f>Summary!C72</f>
        <v>0</v>
      </c>
      <c r="BL79" s="114" t="e">
        <f t="shared" si="48"/>
        <v>#REF!</v>
      </c>
      <c r="BM79" s="153" t="e">
        <f>BJ79='Feb 2019'!#REF!</f>
        <v>#REF!</v>
      </c>
    </row>
    <row r="80" spans="1:65" ht="15" x14ac:dyDescent="0.3">
      <c r="A80" s="82" t="s">
        <v>91</v>
      </c>
      <c r="B80" s="105" t="e">
        <f t="shared" si="43"/>
        <v>#REF!</v>
      </c>
      <c r="C80" s="423"/>
      <c r="D80" s="455">
        <f t="shared" si="49"/>
        <v>176991.1504424779</v>
      </c>
      <c r="E80" s="48">
        <f t="shared" si="45"/>
        <v>200000</v>
      </c>
      <c r="F80" s="138" t="e">
        <f t="shared" si="47"/>
        <v>#REF!</v>
      </c>
      <c r="G80" s="93" t="s">
        <v>91</v>
      </c>
      <c r="H80" s="158">
        <f>'Feb 2019'!G71/'Feb 2019'!$BX$71</f>
        <v>0</v>
      </c>
      <c r="I80" s="6">
        <f>'Feb 2019'!H71/'Feb 2019'!$BX$71</f>
        <v>0</v>
      </c>
      <c r="J80" s="6">
        <f>'Feb 2019'!I71/'Feb 2019'!$BX$71</f>
        <v>0</v>
      </c>
      <c r="K80" s="6">
        <f>'Feb 2019'!J71/'Feb 2019'!$BX$71</f>
        <v>0</v>
      </c>
      <c r="L80" s="6">
        <f>'Feb 2019'!K71/'Feb 2019'!$BX$71</f>
        <v>0</v>
      </c>
      <c r="M80" s="6">
        <f>'Feb 2019'!L71/'Feb 2019'!$BX$71</f>
        <v>0</v>
      </c>
      <c r="N80" s="6">
        <f>'Feb 2019'!M71/'Feb 2019'!$BX$71</f>
        <v>0</v>
      </c>
      <c r="O80" s="6">
        <f>'Feb 2019'!N71/'Feb 2019'!$BX$71</f>
        <v>0</v>
      </c>
      <c r="P80" s="6">
        <f>'Feb 2019'!O71/'Feb 2019'!$BX$71</f>
        <v>0</v>
      </c>
      <c r="Q80" s="6">
        <f>'Feb 2019'!P71/'Feb 2019'!$BX$71</f>
        <v>0</v>
      </c>
      <c r="R80" s="6">
        <f>'Feb 2019'!R71/'Feb 2019'!$BX$71</f>
        <v>0</v>
      </c>
      <c r="S80" s="6">
        <f>'Feb 2019'!S71/'Feb 2019'!$BX$71</f>
        <v>0</v>
      </c>
      <c r="T80" s="6">
        <f>'Feb 2019'!T71/'Feb 2019'!$BX$71</f>
        <v>0</v>
      </c>
      <c r="U80" s="6">
        <f>'Feb 2019'!U71/'Feb 2019'!$BX$71</f>
        <v>0</v>
      </c>
      <c r="V80" s="6">
        <f>'Feb 2019'!V71/'Feb 2019'!$BX$71</f>
        <v>0</v>
      </c>
      <c r="W80" s="162">
        <f>'Feb 2019'!W71/'Feb 2019'!$BX$71</f>
        <v>0</v>
      </c>
      <c r="X80" s="162">
        <f>'Feb 2019'!X71/'Feb 2019'!$BX$71</f>
        <v>0</v>
      </c>
      <c r="Y80" s="6">
        <f>'Feb 2019'!Y71/'Feb 2019'!$BX$71</f>
        <v>0</v>
      </c>
      <c r="Z80" s="6">
        <f>'Feb 2019'!AB71/'Feb 2019'!$BX$71</f>
        <v>0</v>
      </c>
      <c r="AA80" s="6">
        <f>'Feb 2019'!AC71/'Feb 2019'!$BX$71</f>
        <v>0</v>
      </c>
      <c r="AB80" s="339">
        <f>'Feb 2019'!AF71/'Feb 2019'!$BX$71</f>
        <v>0</v>
      </c>
      <c r="AC80" s="339">
        <f>'Feb 2019'!AG71/'Feb 2019'!$BX$71</f>
        <v>0</v>
      </c>
      <c r="AD80" s="339">
        <f>'Feb 2019'!AH71/'Feb 2019'!$BX$71</f>
        <v>0</v>
      </c>
      <c r="AE80" s="339">
        <f>'Feb 2019'!AI71/'Feb 2019'!$BX$71</f>
        <v>0</v>
      </c>
      <c r="AF80" s="6">
        <f>'Feb 2019'!AJ71/'Feb 2019'!$BX$71</f>
        <v>0</v>
      </c>
      <c r="AG80" s="6">
        <f>'Feb 2019'!AK71/'Feb 2019'!$BX$71</f>
        <v>0</v>
      </c>
      <c r="AH80" s="6">
        <f>'Feb 2019'!AM71/'Feb 2019'!$BX$71</f>
        <v>0</v>
      </c>
      <c r="AI80" s="6">
        <f>'Feb 2019'!AN71/'Feb 2019'!$BX$71</f>
        <v>0</v>
      </c>
      <c r="AJ80" s="6">
        <f>'Feb 2019'!AO71/'Feb 2019'!$BX$71</f>
        <v>0</v>
      </c>
      <c r="AK80" s="6">
        <f>'Feb 2019'!AP71/'Feb 2019'!$BX$71</f>
        <v>0</v>
      </c>
      <c r="AL80" s="162">
        <f>'Feb 2019'!AQ71/'Feb 2019'!$BX$71</f>
        <v>0</v>
      </c>
      <c r="AM80" s="162">
        <f>'Feb 2019'!AR71/'Feb 2019'!$BX$71</f>
        <v>0</v>
      </c>
      <c r="AN80" s="162">
        <f>'Feb 2019'!AS71/'Feb 2019'!$BX$71</f>
        <v>0</v>
      </c>
      <c r="AO80" s="162">
        <f>'Feb 2019'!AT71/'Feb 2019'!$BX$71</f>
        <v>0</v>
      </c>
      <c r="AP80" s="162">
        <f>'Feb 2019'!AV71/'Feb 2019'!$BX$71</f>
        <v>0</v>
      </c>
      <c r="AQ80" s="353">
        <f>'Feb 2019'!AW71/'Feb 2019'!$BX$71</f>
        <v>0</v>
      </c>
      <c r="AR80" s="162">
        <f>'Feb 2019'!AZ71/'Feb 2019'!$BX$71</f>
        <v>0</v>
      </c>
      <c r="AS80" s="355">
        <f>'Feb 2019'!BA71/'Feb 2019'!$BX$71</f>
        <v>0</v>
      </c>
      <c r="AT80" s="6">
        <f>'Feb 2019'!BB71/'Feb 2019'!$BX$71</f>
        <v>0</v>
      </c>
      <c r="AU80" s="162">
        <f>'Feb 2019'!BC71/'Feb 2019'!$BX$71</f>
        <v>0</v>
      </c>
      <c r="AV80" s="25" t="e">
        <f>'Feb 2019'!#REF!/'Feb 2019'!$BX$71</f>
        <v>#REF!</v>
      </c>
      <c r="AW80" s="162">
        <f>'Feb 2019'!BE71/'Feb 2019'!$BX$71</f>
        <v>0</v>
      </c>
      <c r="AX80" s="162" t="e">
        <f>'Feb 2019'!#REF!/'Feb 2019'!$BX$71</f>
        <v>#REF!</v>
      </c>
      <c r="AY80" s="162">
        <f>'Feb 2019'!BF71/'Feb 2019'!$BX$71</f>
        <v>0</v>
      </c>
      <c r="AZ80" s="162">
        <f>'Feb 2019'!BG71/'Feb 2019'!$BX$71</f>
        <v>0</v>
      </c>
      <c r="BA80" s="6">
        <f>'Feb 2019'!BH71/'Feb 2019'!$BX$71</f>
        <v>176991.1504424779</v>
      </c>
      <c r="BB80" s="159">
        <f>'Feb 2019'!BI71/'Feb 2019'!$BX$71</f>
        <v>0</v>
      </c>
      <c r="BC80" s="13">
        <f>'Feb 2019'!BL71/'Feb 2019'!$BX$71</f>
        <v>0</v>
      </c>
      <c r="BD80" s="13">
        <f>'Feb 2019'!BM71/'Feb 2019'!$BX$71</f>
        <v>0</v>
      </c>
      <c r="BE80" s="159">
        <f>'Feb 2019'!BN71/'Feb 2019'!$BX$71</f>
        <v>0</v>
      </c>
      <c r="BF80" s="159">
        <f>'Feb 2019'!BO71/'Feb 2019'!$BX$71</f>
        <v>0</v>
      </c>
      <c r="BG80" s="159">
        <f>'Feb 2019'!BP71/'Feb 2019'!$BX$71</f>
        <v>0</v>
      </c>
      <c r="BH80" s="159">
        <f>'Feb 2019'!BQ71/'Feb 2019'!$BX$71</f>
        <v>0</v>
      </c>
      <c r="BI80" s="159">
        <f>'Feb 2019'!BR71/'Feb 2019'!$BX$71</f>
        <v>0</v>
      </c>
      <c r="BJ80" s="11" t="e">
        <f t="shared" si="46"/>
        <v>#REF!</v>
      </c>
      <c r="BK80" s="11">
        <f>Summary!C73</f>
        <v>200000</v>
      </c>
      <c r="BL80" s="114" t="e">
        <f t="shared" si="48"/>
        <v>#REF!</v>
      </c>
      <c r="BM80" s="153" t="e">
        <f>BJ80='Feb 2019'!#REF!</f>
        <v>#REF!</v>
      </c>
    </row>
    <row r="81" spans="1:65" ht="15" x14ac:dyDescent="0.3">
      <c r="A81" s="82" t="s">
        <v>92</v>
      </c>
      <c r="B81" s="105" t="e">
        <f t="shared" si="43"/>
        <v>#REF!</v>
      </c>
      <c r="C81" s="423"/>
      <c r="D81" s="455">
        <f t="shared" si="49"/>
        <v>88495.575221238949</v>
      </c>
      <c r="E81" s="48">
        <f t="shared" si="45"/>
        <v>100000</v>
      </c>
      <c r="F81" s="138" t="e">
        <f t="shared" si="47"/>
        <v>#REF!</v>
      </c>
      <c r="G81" s="93" t="s">
        <v>92</v>
      </c>
      <c r="H81" s="158">
        <f>'Feb 2019'!G72/'Feb 2019'!$BX$72</f>
        <v>0</v>
      </c>
      <c r="I81" s="6">
        <f>'Feb 2019'!H72/'Feb 2019'!$BX$72</f>
        <v>0</v>
      </c>
      <c r="J81" s="6">
        <f>'Feb 2019'!I72/'Feb 2019'!$BX$72</f>
        <v>0</v>
      </c>
      <c r="K81" s="6">
        <f>'Feb 2019'!J72/'Feb 2019'!$BX$72</f>
        <v>0</v>
      </c>
      <c r="L81" s="6">
        <f>'Feb 2019'!K72/'Feb 2019'!$BX$72</f>
        <v>0</v>
      </c>
      <c r="M81" s="6">
        <f>'Feb 2019'!L72/'Feb 2019'!$BX$72</f>
        <v>0</v>
      </c>
      <c r="N81" s="6">
        <f>'Feb 2019'!M72/'Feb 2019'!$BX$72</f>
        <v>0</v>
      </c>
      <c r="O81" s="6">
        <f>'Feb 2019'!N72/'Feb 2019'!$BX$72</f>
        <v>0</v>
      </c>
      <c r="P81" s="6">
        <f>'Feb 2019'!O72/'Feb 2019'!$BX$72</f>
        <v>0</v>
      </c>
      <c r="Q81" s="6">
        <f>'Feb 2019'!P72/'Feb 2019'!$BX$72</f>
        <v>0</v>
      </c>
      <c r="R81" s="349">
        <f>'Feb 2019'!R72/'Feb 2019'!$BX$72</f>
        <v>66371.681415929212</v>
      </c>
      <c r="S81" s="6">
        <f>'Feb 2019'!S72/'Feb 2019'!$BX$72</f>
        <v>0</v>
      </c>
      <c r="T81" s="349">
        <f>'Feb 2019'!T72/'Feb 2019'!$BX$72</f>
        <v>0</v>
      </c>
      <c r="U81" s="349">
        <f>'Feb 2019'!U72/'Feb 2019'!$BX$72</f>
        <v>0</v>
      </c>
      <c r="V81" s="6">
        <f>'Feb 2019'!V72/'Feb 2019'!$BX$72</f>
        <v>0</v>
      </c>
      <c r="W81" s="162">
        <f>'Feb 2019'!W72/'Feb 2019'!$BX$72</f>
        <v>0</v>
      </c>
      <c r="X81" s="162">
        <f>'Feb 2019'!X72/'Feb 2019'!$BX$72</f>
        <v>0</v>
      </c>
      <c r="Y81" s="6">
        <f>'Feb 2019'!Y72/'Feb 2019'!$BX$72</f>
        <v>0</v>
      </c>
      <c r="Z81" s="6">
        <f>'Feb 2019'!AB72/'Feb 2019'!$BX$72</f>
        <v>0</v>
      </c>
      <c r="AA81" s="6">
        <f>'Feb 2019'!AC72/'Feb 2019'!$BX$72</f>
        <v>0</v>
      </c>
      <c r="AB81" s="25">
        <f>'Feb 2019'!AF72/'Feb 2019'!$BX$72</f>
        <v>0</v>
      </c>
      <c r="AC81" s="25">
        <f>'Feb 2019'!AG72/'Feb 2019'!$BX$72</f>
        <v>0</v>
      </c>
      <c r="AD81" s="25">
        <f>'Feb 2019'!AH72/'Feb 2019'!$BX$72</f>
        <v>0</v>
      </c>
      <c r="AE81" s="25">
        <f>'Feb 2019'!AI72/'Feb 2019'!$BX$72</f>
        <v>0</v>
      </c>
      <c r="AF81" s="352">
        <f>'Feb 2019'!AJ72/'Feb 2019'!$BX$72</f>
        <v>0</v>
      </c>
      <c r="AG81" s="6">
        <f>'Feb 2019'!AK72/'Feb 2019'!$BX$72</f>
        <v>0</v>
      </c>
      <c r="AH81" s="6">
        <f>'Feb 2019'!AM72/'Feb 2019'!$BX$72</f>
        <v>0</v>
      </c>
      <c r="AI81" s="6">
        <f>'Feb 2019'!AN72/'Feb 2019'!$BX$72</f>
        <v>0</v>
      </c>
      <c r="AJ81" s="6">
        <f>'Feb 2019'!AO72/'Feb 2019'!$BX$72</f>
        <v>0</v>
      </c>
      <c r="AK81" s="6">
        <f>'Feb 2019'!AP72/'Feb 2019'!$BX$72</f>
        <v>0</v>
      </c>
      <c r="AL81" s="162">
        <f>'Feb 2019'!AQ72/'Feb 2019'!$BX$72</f>
        <v>0</v>
      </c>
      <c r="AM81" s="162">
        <f>'Feb 2019'!AR72/'Feb 2019'!$BX$72</f>
        <v>0</v>
      </c>
      <c r="AN81" s="162">
        <f>'Feb 2019'!AS72/'Feb 2019'!$BX$72</f>
        <v>0</v>
      </c>
      <c r="AO81" s="162">
        <f>'Feb 2019'!AT72/'Feb 2019'!$BX$72</f>
        <v>0</v>
      </c>
      <c r="AP81" s="162">
        <f>'Feb 2019'!AV72/'Feb 2019'!$BX$72</f>
        <v>0</v>
      </c>
      <c r="AQ81" s="353">
        <f>'Feb 2019'!AW72/'Feb 2019'!$BX$72</f>
        <v>0</v>
      </c>
      <c r="AR81" s="162">
        <f>'Feb 2019'!AZ72/'Feb 2019'!$BX$72</f>
        <v>0</v>
      </c>
      <c r="AS81" s="355">
        <f>'Feb 2019'!BA72/'Feb 2019'!$BX$72</f>
        <v>0</v>
      </c>
      <c r="AT81" s="6">
        <f>'Feb 2019'!BB72/'Feb 2019'!$BX$72</f>
        <v>0</v>
      </c>
      <c r="AU81" s="162">
        <f>'Feb 2019'!BC72/'Feb 2019'!$BX$72</f>
        <v>0</v>
      </c>
      <c r="AV81" s="25" t="e">
        <f>'Feb 2019'!#REF!/'Feb 2019'!$BX$72</f>
        <v>#REF!</v>
      </c>
      <c r="AW81" s="162">
        <f>'Feb 2019'!BE72/'Feb 2019'!$BX$72</f>
        <v>0</v>
      </c>
      <c r="AX81" s="162" t="e">
        <f>'Feb 2019'!#REF!/'Feb 2019'!$BX$72</f>
        <v>#REF!</v>
      </c>
      <c r="AY81" s="162">
        <f>'Feb 2019'!BF72/'Feb 2019'!$BX$72</f>
        <v>0</v>
      </c>
      <c r="AZ81" s="162">
        <f>'Feb 2019'!BG72/'Feb 2019'!$BX$72</f>
        <v>0</v>
      </c>
      <c r="BA81" s="6">
        <f>'Feb 2019'!BH72/'Feb 2019'!$BX$72</f>
        <v>0</v>
      </c>
      <c r="BB81" s="159">
        <f>'Feb 2019'!BI72/'Feb 2019'!$BX$72</f>
        <v>0</v>
      </c>
      <c r="BC81" s="159">
        <f>'Feb 2019'!BL72/'Feb 2019'!$BX$72</f>
        <v>0</v>
      </c>
      <c r="BD81" s="159">
        <f>'Feb 2019'!BM72/'Feb 2019'!$BX$72</f>
        <v>0</v>
      </c>
      <c r="BE81" s="159">
        <f>'Feb 2019'!BN72/'Feb 2019'!$BX$72</f>
        <v>0</v>
      </c>
      <c r="BF81" s="159">
        <f>'Feb 2019'!BO72/'Feb 2019'!$BX$72</f>
        <v>0</v>
      </c>
      <c r="BG81" s="159">
        <f>'Feb 2019'!BP72/'Feb 2019'!$BX$72</f>
        <v>0</v>
      </c>
      <c r="BH81" s="159">
        <f>'Feb 2019'!BQ72/'Feb 2019'!$BX$72</f>
        <v>0</v>
      </c>
      <c r="BI81" s="159">
        <f>'Feb 2019'!BR72/'Feb 2019'!$BX$72</f>
        <v>0</v>
      </c>
      <c r="BJ81" s="11" t="e">
        <f t="shared" si="46"/>
        <v>#REF!</v>
      </c>
      <c r="BK81" s="11">
        <f>Summary!C74</f>
        <v>100000</v>
      </c>
      <c r="BL81" s="114" t="e">
        <f t="shared" si="48"/>
        <v>#REF!</v>
      </c>
      <c r="BM81" s="153" t="e">
        <f>BJ81='Feb 2019'!#REF!</f>
        <v>#REF!</v>
      </c>
    </row>
    <row r="82" spans="1:65" ht="15" x14ac:dyDescent="0.3">
      <c r="A82" s="79" t="s">
        <v>93</v>
      </c>
      <c r="B82" s="105">
        <f t="shared" si="43"/>
        <v>0</v>
      </c>
      <c r="C82" s="423"/>
      <c r="D82" s="455">
        <f t="shared" si="49"/>
        <v>88495.575221238949</v>
      </c>
      <c r="E82" s="48">
        <f t="shared" si="45"/>
        <v>100000</v>
      </c>
      <c r="F82" s="138">
        <f t="shared" si="47"/>
        <v>100000</v>
      </c>
      <c r="G82" s="92" t="s">
        <v>93</v>
      </c>
      <c r="H82" s="158"/>
      <c r="I82" s="159"/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245"/>
      <c r="U82" s="153"/>
      <c r="V82" s="159"/>
      <c r="W82" s="159"/>
      <c r="X82" s="159"/>
      <c r="Y82" s="158"/>
      <c r="Z82" s="159"/>
      <c r="AA82" s="159"/>
      <c r="AB82" s="159"/>
      <c r="AC82" s="159"/>
      <c r="AD82" s="159"/>
      <c r="AE82" s="159"/>
      <c r="AF82" s="158"/>
      <c r="AG82" s="158"/>
      <c r="AH82" s="158"/>
      <c r="AI82" s="158"/>
      <c r="AJ82" s="158"/>
      <c r="AK82" s="158"/>
      <c r="AL82" s="159"/>
      <c r="AM82" s="158"/>
      <c r="AN82" s="159"/>
      <c r="AO82" s="159"/>
      <c r="AP82" s="159"/>
      <c r="AQ82" s="60"/>
      <c r="AR82" s="159"/>
      <c r="AS82" s="159"/>
      <c r="AT82" s="161"/>
      <c r="AU82" s="450"/>
      <c r="AV82" s="161"/>
      <c r="AW82" s="159"/>
      <c r="AX82" s="164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1">
        <f t="shared" si="46"/>
        <v>0</v>
      </c>
      <c r="BK82" s="11">
        <f>Summary!C75</f>
        <v>100000</v>
      </c>
      <c r="BL82" s="115">
        <f t="shared" si="48"/>
        <v>100000</v>
      </c>
      <c r="BM82" s="153" t="e">
        <f>BJ82='Feb 2019'!#REF!</f>
        <v>#REF!</v>
      </c>
    </row>
    <row r="83" spans="1:65" ht="15" x14ac:dyDescent="0.3">
      <c r="A83" s="80" t="s">
        <v>94</v>
      </c>
      <c r="B83" s="425" t="e">
        <f t="shared" si="43"/>
        <v>#REF!</v>
      </c>
      <c r="C83" s="428"/>
      <c r="D83" s="455">
        <f t="shared" si="49"/>
        <v>88495.575221238949</v>
      </c>
      <c r="E83" s="48">
        <f t="shared" si="45"/>
        <v>100000</v>
      </c>
      <c r="F83" s="138" t="e">
        <f t="shared" si="47"/>
        <v>#REF!</v>
      </c>
      <c r="G83" s="93" t="s">
        <v>94</v>
      </c>
      <c r="H83" s="158">
        <f>'Feb 2019'!G74/'Feb 2019'!$BX$74</f>
        <v>0</v>
      </c>
      <c r="I83" s="6">
        <f>'Feb 2019'!H74/'Feb 2019'!$BX$74</f>
        <v>0</v>
      </c>
      <c r="J83" s="6">
        <f>'Feb 2019'!I74/'Feb 2019'!$BX$74</f>
        <v>0</v>
      </c>
      <c r="K83" s="6">
        <f>'Feb 2019'!J74/'Feb 2019'!$BX$74</f>
        <v>0</v>
      </c>
      <c r="L83" s="6">
        <f>'Feb 2019'!K74/'Feb 2019'!$BX$74</f>
        <v>0</v>
      </c>
      <c r="M83" s="6">
        <f>'Feb 2019'!L74/'Feb 2019'!$BX$74</f>
        <v>0</v>
      </c>
      <c r="N83" s="6">
        <f>'Feb 2019'!M74/'Feb 2019'!$BX$74</f>
        <v>0</v>
      </c>
      <c r="O83" s="6">
        <f>'Feb 2019'!N74/'Feb 2019'!$BX$74</f>
        <v>0</v>
      </c>
      <c r="P83" s="6">
        <f>'Feb 2019'!O74/'Feb 2019'!$BX$74</f>
        <v>0</v>
      </c>
      <c r="Q83" s="6">
        <f>'Feb 2019'!P74/'Feb 2019'!$BX$74</f>
        <v>0</v>
      </c>
      <c r="R83" s="6">
        <f>'Feb 2019'!R74/'Feb 2019'!$BX$74</f>
        <v>0</v>
      </c>
      <c r="S83" s="6">
        <f>'Feb 2019'!S74/'Feb 2019'!$BX$74</f>
        <v>0</v>
      </c>
      <c r="T83" s="6">
        <f>'Feb 2019'!T74/'Feb 2019'!$BX$74</f>
        <v>0</v>
      </c>
      <c r="U83" s="6">
        <f>'Feb 2019'!U74/'Feb 2019'!$BX$74</f>
        <v>0</v>
      </c>
      <c r="V83" s="6">
        <f>'Feb 2019'!V74/'Feb 2019'!$BX$74</f>
        <v>0</v>
      </c>
      <c r="W83" s="162">
        <f>'Feb 2019'!W74/'Feb 2019'!$BX$74</f>
        <v>0</v>
      </c>
      <c r="X83" s="162">
        <f>'Feb 2019'!X74/'Feb 2019'!$BX$74</f>
        <v>0</v>
      </c>
      <c r="Y83" s="6">
        <f>'Feb 2019'!Y74/'Feb 2019'!$BX$74</f>
        <v>0</v>
      </c>
      <c r="Z83" s="6">
        <f>'Feb 2019'!AB74/'Feb 2019'!$BX$74</f>
        <v>0</v>
      </c>
      <c r="AA83" s="6">
        <f>'Feb 2019'!AC74/'Feb 2019'!$BX$74</f>
        <v>0</v>
      </c>
      <c r="AB83" s="339">
        <f>'Feb 2019'!AF74/'Feb 2019'!$BX$74</f>
        <v>66379.310344827594</v>
      </c>
      <c r="AC83" s="339">
        <f>'Feb 2019'!AG74/'Feb 2019'!$BX$74</f>
        <v>0</v>
      </c>
      <c r="AD83" s="339">
        <f>'Feb 2019'!AH74/'Feb 2019'!$BX$74</f>
        <v>0</v>
      </c>
      <c r="AE83" s="339">
        <f>'Feb 2019'!AI74/'Feb 2019'!$BX$74</f>
        <v>0</v>
      </c>
      <c r="AF83" s="6">
        <f>'Feb 2019'!AJ74/'Feb 2019'!$BX$74</f>
        <v>0</v>
      </c>
      <c r="AG83" s="6">
        <f>'Feb 2019'!AK74/'Feb 2019'!$BX$74</f>
        <v>0</v>
      </c>
      <c r="AH83" s="6">
        <f>'Feb 2019'!AM74/'Feb 2019'!$BX$74</f>
        <v>0</v>
      </c>
      <c r="AI83" s="6">
        <f>'Feb 2019'!AN74/'Feb 2019'!$BX$74</f>
        <v>0</v>
      </c>
      <c r="AJ83" s="6">
        <f>'Feb 2019'!AO74/'Feb 2019'!$BX$74</f>
        <v>0</v>
      </c>
      <c r="AK83" s="6">
        <f>'Feb 2019'!AP74/'Feb 2019'!$BX$74</f>
        <v>0</v>
      </c>
      <c r="AL83" s="162">
        <f>'Feb 2019'!AQ74/'Feb 2019'!$BX$74</f>
        <v>0</v>
      </c>
      <c r="AM83" s="162">
        <f>'Feb 2019'!AR74/'Feb 2019'!$BX$74</f>
        <v>0</v>
      </c>
      <c r="AN83" s="162">
        <f>'Feb 2019'!AS74/'Feb 2019'!$BX$74</f>
        <v>0</v>
      </c>
      <c r="AO83" s="162">
        <f>'Feb 2019'!AT74/'Feb 2019'!$BX$74</f>
        <v>0</v>
      </c>
      <c r="AP83" s="162">
        <f>'Feb 2019'!AV74/'Feb 2019'!$BX$74</f>
        <v>0</v>
      </c>
      <c r="AQ83" s="353">
        <f>'Feb 2019'!AW74/'Feb 2019'!$BX$74</f>
        <v>0</v>
      </c>
      <c r="AR83" s="162">
        <f>'Feb 2019'!AZ74/'Feb 2019'!$BX$74</f>
        <v>0</v>
      </c>
      <c r="AS83" s="355">
        <f>'Feb 2019'!BA74/'Feb 2019'!$BX$74</f>
        <v>0</v>
      </c>
      <c r="AT83" s="6">
        <f>'Feb 2019'!BB74/'Feb 2019'!$BX$74</f>
        <v>0</v>
      </c>
      <c r="AU83" s="162">
        <f>'Feb 2019'!BC74/'Feb 2019'!$BX$74</f>
        <v>0</v>
      </c>
      <c r="AV83" s="25" t="e">
        <f>'Feb 2019'!#REF!/'Feb 2019'!$BX$74</f>
        <v>#REF!</v>
      </c>
      <c r="AW83" s="162">
        <f>'Feb 2019'!BE74/'Feb 2019'!$BX$74</f>
        <v>0</v>
      </c>
      <c r="AX83" s="162" t="e">
        <f>'Feb 2019'!#REF!/'Feb 2019'!$BX$74</f>
        <v>#REF!</v>
      </c>
      <c r="AY83" s="162">
        <f>'Feb 2019'!BF74/'Feb 2019'!$BX$74</f>
        <v>0</v>
      </c>
      <c r="AZ83" s="162">
        <f>'Feb 2019'!BG74/'Feb 2019'!$BX$74</f>
        <v>0</v>
      </c>
      <c r="BA83" s="6">
        <f>'Feb 2019'!BH74/'Feb 2019'!$BX$74</f>
        <v>0</v>
      </c>
      <c r="BB83" s="159">
        <f>'Feb 2019'!BI74/'Feb 2019'!$BX$74</f>
        <v>0</v>
      </c>
      <c r="BC83" s="13">
        <f>'Feb 2019'!BL74/'Feb 2019'!$BX$74</f>
        <v>0</v>
      </c>
      <c r="BD83" s="13">
        <f>'Feb 2019'!BM74/'Feb 2019'!$BX$74</f>
        <v>0</v>
      </c>
      <c r="BE83" s="159">
        <f>'Feb 2019'!BN74/'Feb 2019'!$BX$74</f>
        <v>0</v>
      </c>
      <c r="BF83" s="159">
        <f>'Feb 2019'!BO74/'Feb 2019'!$BX$74</f>
        <v>0</v>
      </c>
      <c r="BG83" s="159">
        <f>'Feb 2019'!BP74/'Feb 2019'!$BX$74</f>
        <v>0</v>
      </c>
      <c r="BH83" s="159">
        <f>'Feb 2019'!BQ74/'Feb 2019'!$BX$74</f>
        <v>0</v>
      </c>
      <c r="BI83" s="159">
        <f>'Feb 2019'!BR74/'Feb 2019'!$BX$74</f>
        <v>0</v>
      </c>
      <c r="BJ83" s="11" t="e">
        <f t="shared" si="46"/>
        <v>#REF!</v>
      </c>
      <c r="BK83" s="11">
        <f>Summary!C76</f>
        <v>100000</v>
      </c>
      <c r="BL83" s="114" t="e">
        <f t="shared" si="48"/>
        <v>#REF!</v>
      </c>
      <c r="BM83" s="153" t="e">
        <f>BJ83='Feb 2019'!#REF!</f>
        <v>#REF!</v>
      </c>
    </row>
    <row r="84" spans="1:65" ht="15" x14ac:dyDescent="0.3">
      <c r="A84" s="79" t="s">
        <v>95</v>
      </c>
      <c r="B84" s="425" t="e">
        <f t="shared" si="43"/>
        <v>#REF!</v>
      </c>
      <c r="C84" s="428"/>
      <c r="D84" s="455">
        <f t="shared" si="49"/>
        <v>0</v>
      </c>
      <c r="E84" s="48">
        <f t="shared" si="45"/>
        <v>0</v>
      </c>
      <c r="F84" s="138" t="e">
        <f t="shared" si="47"/>
        <v>#REF!</v>
      </c>
      <c r="G84" s="92" t="s">
        <v>95</v>
      </c>
      <c r="H84" s="158">
        <f>'Feb 2019'!G75/'Feb 2019'!$BX$75</f>
        <v>0</v>
      </c>
      <c r="I84" s="162">
        <f>'Feb 2019'!H75/'Feb 2019'!$BX$75</f>
        <v>0</v>
      </c>
      <c r="J84" s="162">
        <f>'Feb 2019'!I75/'Feb 2019'!$BX$75</f>
        <v>0</v>
      </c>
      <c r="K84" s="162">
        <f>'Feb 2019'!J75/'Feb 2019'!$BX$75</f>
        <v>0</v>
      </c>
      <c r="L84" s="162">
        <f>'Feb 2019'!K75/'Feb 2019'!$BX$75</f>
        <v>0</v>
      </c>
      <c r="M84" s="162">
        <f>'Feb 2019'!L75/'Feb 2019'!$BX$75</f>
        <v>0</v>
      </c>
      <c r="N84" s="162">
        <f>'Feb 2019'!M75/'Feb 2019'!$BX$75</f>
        <v>0</v>
      </c>
      <c r="O84" s="162">
        <f>'Feb 2019'!N75/'Feb 2019'!$BX$75</f>
        <v>0</v>
      </c>
      <c r="P84" s="162">
        <f>'Feb 2019'!O75/'Feb 2019'!$BX$75</f>
        <v>0</v>
      </c>
      <c r="Q84" s="6">
        <f>'Feb 2019'!P75/'Feb 2019'!$BX$75</f>
        <v>0</v>
      </c>
      <c r="R84" s="6">
        <f>'Feb 2019'!R75/'Feb 2019'!$BX$75</f>
        <v>0</v>
      </c>
      <c r="S84" s="162">
        <f>'Feb 2019'!S75/'Feb 2019'!$BX$75</f>
        <v>0</v>
      </c>
      <c r="T84" s="6">
        <f>'Feb 2019'!T75/'Feb 2019'!$BX$75</f>
        <v>0</v>
      </c>
      <c r="U84" s="6">
        <f>'Feb 2019'!U75/'Feb 2019'!$BX$75</f>
        <v>0</v>
      </c>
      <c r="V84" s="6">
        <f>'Feb 2019'!V75/'Feb 2019'!$BX$75</f>
        <v>0</v>
      </c>
      <c r="W84" s="162">
        <f>'Feb 2019'!W75/'Feb 2019'!$BX$75</f>
        <v>0</v>
      </c>
      <c r="X84" s="162">
        <f>'Feb 2019'!X75/'Feb 2019'!$BX$75</f>
        <v>0</v>
      </c>
      <c r="Y84" s="6">
        <f>'Feb 2019'!Y75/'Feb 2019'!$BX$75</f>
        <v>0</v>
      </c>
      <c r="Z84" s="162">
        <f>'Feb 2019'!AB75/'Feb 2019'!$BX$75</f>
        <v>0</v>
      </c>
      <c r="AA84" s="162">
        <f>'Feb 2019'!AC75/'Feb 2019'!$BX$75</f>
        <v>0</v>
      </c>
      <c r="AB84" s="162">
        <f>'Feb 2019'!AF75/'Feb 2019'!$BX$75</f>
        <v>0</v>
      </c>
      <c r="AC84" s="162">
        <f>'Feb 2019'!AG75/'Feb 2019'!$BX$75</f>
        <v>0</v>
      </c>
      <c r="AD84" s="162">
        <f>'Feb 2019'!AH75/'Feb 2019'!$BX$75</f>
        <v>0</v>
      </c>
      <c r="AE84" s="162">
        <f>'Feb 2019'!AI75/'Feb 2019'!$BX$75</f>
        <v>0</v>
      </c>
      <c r="AF84" s="6">
        <f>'Feb 2019'!AJ75/'Feb 2019'!$BX$75</f>
        <v>0</v>
      </c>
      <c r="AG84" s="6">
        <f>'Feb 2019'!AK75/'Feb 2019'!$BX$75</f>
        <v>0</v>
      </c>
      <c r="AH84" s="6">
        <f>'Feb 2019'!AM75/'Feb 2019'!$BX$75</f>
        <v>0</v>
      </c>
      <c r="AI84" s="6">
        <f>'Feb 2019'!AN75/'Feb 2019'!$BX$75</f>
        <v>0</v>
      </c>
      <c r="AJ84" s="6">
        <f>'Feb 2019'!AO75/'Feb 2019'!$BX$75</f>
        <v>0</v>
      </c>
      <c r="AK84" s="6">
        <f>'Feb 2019'!AP75/'Feb 2019'!$BX$75</f>
        <v>0</v>
      </c>
      <c r="AL84" s="162">
        <f>'Feb 2019'!AQ75/'Feb 2019'!$BX$75</f>
        <v>0</v>
      </c>
      <c r="AM84" s="162">
        <f>'Feb 2019'!AR75/'Feb 2019'!$BX$75</f>
        <v>0</v>
      </c>
      <c r="AN84" s="162">
        <f>'Feb 2019'!AS75/'Feb 2019'!$BX$75</f>
        <v>0</v>
      </c>
      <c r="AO84" s="162">
        <f>'Feb 2019'!AT75/'Feb 2019'!$BX$75</f>
        <v>0</v>
      </c>
      <c r="AP84" s="162">
        <f>'Feb 2019'!AV75/'Feb 2019'!$BX$75</f>
        <v>0</v>
      </c>
      <c r="AQ84" s="355">
        <f>'Feb 2019'!AW75/'Feb 2019'!$BX$75</f>
        <v>0</v>
      </c>
      <c r="AR84" s="162">
        <f>'Feb 2019'!AZ75/'Feb 2019'!$BX$75</f>
        <v>0</v>
      </c>
      <c r="AS84" s="355">
        <f>'Feb 2019'!BA75/'Feb 2019'!$BX$75</f>
        <v>0</v>
      </c>
      <c r="AT84" s="6">
        <f>'Feb 2019'!BB75/'Feb 2019'!$BX$75</f>
        <v>0</v>
      </c>
      <c r="AU84" s="162">
        <f>'Feb 2019'!BC75/'Feb 2019'!$BX$75</f>
        <v>0</v>
      </c>
      <c r="AV84" s="25" t="e">
        <f>'Feb 2019'!#REF!/'Feb 2019'!$BX$75</f>
        <v>#REF!</v>
      </c>
      <c r="AW84" s="162">
        <f>'Feb 2019'!BE75/'Feb 2019'!$BX$75</f>
        <v>0</v>
      </c>
      <c r="AX84" s="162" t="e">
        <f>'Feb 2019'!#REF!/'Feb 2019'!$BX$75</f>
        <v>#REF!</v>
      </c>
      <c r="AY84" s="162">
        <f>'Feb 2019'!BF75/'Feb 2019'!$BX$75</f>
        <v>0</v>
      </c>
      <c r="AZ84" s="162">
        <f>'Feb 2019'!BG75/'Feb 2019'!$BX$75</f>
        <v>0</v>
      </c>
      <c r="BA84" s="6">
        <f>'Feb 2019'!BH75/'Feb 2019'!$BX$75</f>
        <v>0</v>
      </c>
      <c r="BB84" s="159">
        <f>'Feb 2019'!BI75/'Feb 2019'!$BX$75</f>
        <v>0</v>
      </c>
      <c r="BC84" s="159">
        <f>'Feb 2019'!BL75/'Feb 2019'!$BX$75</f>
        <v>0</v>
      </c>
      <c r="BD84" s="159">
        <f>'Feb 2019'!BM75/'Feb 2019'!$BX$75</f>
        <v>0</v>
      </c>
      <c r="BE84" s="159">
        <f>'Feb 2019'!BN75/'Feb 2019'!$BX$75</f>
        <v>0</v>
      </c>
      <c r="BF84" s="159">
        <f>'Feb 2019'!BO75/'Feb 2019'!$BX$75</f>
        <v>0</v>
      </c>
      <c r="BG84" s="159">
        <f>'Feb 2019'!BP75/'Feb 2019'!$BX$75</f>
        <v>0</v>
      </c>
      <c r="BH84" s="159">
        <f>'Feb 2019'!BQ75/'Feb 2019'!$BX$75</f>
        <v>0</v>
      </c>
      <c r="BI84" s="159">
        <f>'Feb 2019'!BR75/'Feb 2019'!$BX$75</f>
        <v>0</v>
      </c>
      <c r="BJ84" s="11" t="e">
        <f t="shared" si="46"/>
        <v>#REF!</v>
      </c>
      <c r="BK84" s="11">
        <f>Summary!C77</f>
        <v>0</v>
      </c>
      <c r="BL84" s="114" t="e">
        <f t="shared" si="48"/>
        <v>#REF!</v>
      </c>
      <c r="BM84" s="153" t="e">
        <f>BJ84='Feb 2019'!#REF!</f>
        <v>#REF!</v>
      </c>
    </row>
    <row r="85" spans="1:65" ht="15" x14ac:dyDescent="0.3">
      <c r="A85" s="80" t="s">
        <v>96</v>
      </c>
      <c r="B85" s="425" t="e">
        <f t="shared" si="43"/>
        <v>#REF!</v>
      </c>
      <c r="C85" s="428"/>
      <c r="D85" s="455">
        <f t="shared" si="49"/>
        <v>0</v>
      </c>
      <c r="E85" s="48">
        <f t="shared" si="45"/>
        <v>0</v>
      </c>
      <c r="F85" s="138" t="e">
        <f t="shared" si="47"/>
        <v>#REF!</v>
      </c>
      <c r="G85" s="93" t="s">
        <v>96</v>
      </c>
      <c r="H85" s="158">
        <f>'Feb 2019'!G77/'Feb 2019'!$BX$77</f>
        <v>0</v>
      </c>
      <c r="I85" s="6">
        <f>'Feb 2019'!H77/'Feb 2019'!$BX$77</f>
        <v>0</v>
      </c>
      <c r="J85" s="6">
        <f>'Feb 2019'!I77/'Feb 2019'!$BX$77</f>
        <v>0</v>
      </c>
      <c r="K85" s="6">
        <f>'Feb 2019'!J77/'Feb 2019'!$BX$77</f>
        <v>0</v>
      </c>
      <c r="L85" s="6">
        <f>'Feb 2019'!K77/'Feb 2019'!$BX$77</f>
        <v>0</v>
      </c>
      <c r="M85" s="6">
        <f>'Feb 2019'!L77/'Feb 2019'!$BX$77</f>
        <v>0</v>
      </c>
      <c r="N85" s="6">
        <f>'Feb 2019'!M77/'Feb 2019'!$BX$77</f>
        <v>0</v>
      </c>
      <c r="O85" s="6">
        <f>'Feb 2019'!N77/'Feb 2019'!$BX$77</f>
        <v>0</v>
      </c>
      <c r="P85" s="6">
        <f>'Feb 2019'!O77/'Feb 2019'!$BX$77</f>
        <v>0</v>
      </c>
      <c r="Q85" s="6">
        <f>'Feb 2019'!P77/'Feb 2019'!$BX$77</f>
        <v>0</v>
      </c>
      <c r="R85" s="6">
        <f>'Feb 2019'!R77/'Feb 2019'!$BX$77</f>
        <v>0</v>
      </c>
      <c r="S85" s="6">
        <f>'Feb 2019'!S77/'Feb 2019'!$BX$77</f>
        <v>0</v>
      </c>
      <c r="T85" s="6">
        <f>'Feb 2019'!T77/'Feb 2019'!$BX$77</f>
        <v>0</v>
      </c>
      <c r="U85" s="6">
        <f>'Feb 2019'!U77/'Feb 2019'!$BX$77</f>
        <v>0</v>
      </c>
      <c r="V85" s="6">
        <f>'Feb 2019'!V77/'Feb 2019'!$BX$77</f>
        <v>0</v>
      </c>
      <c r="W85" s="162">
        <f>'Feb 2019'!W77/'Feb 2019'!$BX$77</f>
        <v>0</v>
      </c>
      <c r="X85" s="162">
        <f>'Feb 2019'!X77/'Feb 2019'!$BX$77</f>
        <v>0</v>
      </c>
      <c r="Y85" s="6">
        <f>'Feb 2019'!Y77/'Feb 2019'!$BX$77</f>
        <v>0</v>
      </c>
      <c r="Z85" s="6">
        <f>'Feb 2019'!AB77/'Feb 2019'!$BX$77</f>
        <v>0</v>
      </c>
      <c r="AA85" s="6">
        <f>'Feb 2019'!AC77/'Feb 2019'!$BX$77</f>
        <v>0</v>
      </c>
      <c r="AB85" s="6">
        <f>'Feb 2019'!AF77/'Feb 2019'!$BX$77</f>
        <v>0</v>
      </c>
      <c r="AC85" s="6">
        <f>'Feb 2019'!AG77/'Feb 2019'!$BX$77</f>
        <v>0</v>
      </c>
      <c r="AD85" s="6">
        <f>'Feb 2019'!AH77/'Feb 2019'!$BX$77</f>
        <v>0</v>
      </c>
      <c r="AE85" s="6">
        <f>'Feb 2019'!AI77/'Feb 2019'!$BX$77</f>
        <v>0</v>
      </c>
      <c r="AF85" s="6">
        <f>'Feb 2019'!AJ77/'Feb 2019'!$BX$77</f>
        <v>0</v>
      </c>
      <c r="AG85" s="6">
        <f>'Feb 2019'!AK77/'Feb 2019'!$BX$77</f>
        <v>0</v>
      </c>
      <c r="AH85" s="6">
        <f>'Feb 2019'!AM77/'Feb 2019'!$BX$77</f>
        <v>0</v>
      </c>
      <c r="AI85" s="6">
        <f>'Feb 2019'!AN77/'Feb 2019'!$BX$77</f>
        <v>0</v>
      </c>
      <c r="AJ85" s="6">
        <f>'Feb 2019'!AO77/'Feb 2019'!$BX$77</f>
        <v>0</v>
      </c>
      <c r="AK85" s="6">
        <f>'Feb 2019'!AP77/'Feb 2019'!$BX$77</f>
        <v>0</v>
      </c>
      <c r="AL85" s="162">
        <f>'Feb 2019'!AQ77/'Feb 2019'!$BX$77</f>
        <v>0</v>
      </c>
      <c r="AM85" s="162">
        <f>'Feb 2019'!AR77/'Feb 2019'!$BX$77</f>
        <v>0</v>
      </c>
      <c r="AN85" s="162">
        <f>'Feb 2019'!AS77/'Feb 2019'!$BX$77</f>
        <v>0</v>
      </c>
      <c r="AO85" s="162">
        <f>'Feb 2019'!AT77/'Feb 2019'!$BX$77</f>
        <v>0</v>
      </c>
      <c r="AP85" s="162">
        <f>'Feb 2019'!AV77/'Feb 2019'!$BX$77</f>
        <v>0</v>
      </c>
      <c r="AQ85" s="353">
        <f>'Feb 2019'!AW77/'Feb 2019'!$BX$77</f>
        <v>0</v>
      </c>
      <c r="AR85" s="6">
        <f>'Feb 2019'!AZ77/'Feb 2019'!$BX$77</f>
        <v>0</v>
      </c>
      <c r="AS85" s="353">
        <f>'Feb 2019'!BA77/'Feb 2019'!$BX$77</f>
        <v>0</v>
      </c>
      <c r="AT85" s="6">
        <f>'Feb 2019'!BB77/'Feb 2019'!$BX$77</f>
        <v>0</v>
      </c>
      <c r="AU85" s="6">
        <f>'Feb 2019'!BC77/'Feb 2019'!$BX$77</f>
        <v>0</v>
      </c>
      <c r="AV85" s="25" t="e">
        <f>'Feb 2019'!#REF!/'Feb 2019'!$BX$77</f>
        <v>#REF!</v>
      </c>
      <c r="AW85" s="162">
        <f>'Feb 2019'!BE77/'Feb 2019'!$BX$77</f>
        <v>0</v>
      </c>
      <c r="AX85" s="162" t="e">
        <f>'Feb 2019'!#REF!/'Feb 2019'!$BX$77</f>
        <v>#REF!</v>
      </c>
      <c r="AY85" s="162">
        <f>'Feb 2019'!BF77/'Feb 2019'!$BX$77</f>
        <v>0</v>
      </c>
      <c r="AZ85" s="162">
        <f>'Feb 2019'!BG77/'Feb 2019'!$BX$77</f>
        <v>0</v>
      </c>
      <c r="BA85" s="6">
        <f>'Feb 2019'!BH77/'Feb 2019'!$BX$77</f>
        <v>0</v>
      </c>
      <c r="BB85" s="159">
        <f>'Feb 2019'!BI77/'Feb 2019'!$BX$77</f>
        <v>0</v>
      </c>
      <c r="BC85" s="159">
        <f>'Feb 2019'!BL77/'Feb 2019'!$BX$77</f>
        <v>0</v>
      </c>
      <c r="BD85" s="159">
        <f>'Feb 2019'!BM77/'Feb 2019'!$BX$77</f>
        <v>0</v>
      </c>
      <c r="BE85" s="159">
        <f>'Feb 2019'!BN77/'Feb 2019'!$BX$77</f>
        <v>0</v>
      </c>
      <c r="BF85" s="159">
        <f>'Feb 2019'!BO77/'Feb 2019'!$BX$77</f>
        <v>0</v>
      </c>
      <c r="BG85" s="159">
        <f>'Feb 2019'!BP77/'Feb 2019'!$BX$77</f>
        <v>0</v>
      </c>
      <c r="BH85" s="159">
        <f>'Feb 2019'!BQ77/'Feb 2019'!$BX$77</f>
        <v>0</v>
      </c>
      <c r="BI85" s="159">
        <f>'Feb 2019'!BR77/'Feb 2019'!$BX$77</f>
        <v>0</v>
      </c>
      <c r="BJ85" s="11" t="e">
        <f t="shared" si="46"/>
        <v>#REF!</v>
      </c>
      <c r="BK85" s="11">
        <f>Summary!C79</f>
        <v>0</v>
      </c>
      <c r="BL85" s="115" t="e">
        <f t="shared" si="48"/>
        <v>#REF!</v>
      </c>
      <c r="BM85" s="153" t="e">
        <f>BJ85='Feb 2019'!#REF!</f>
        <v>#REF!</v>
      </c>
    </row>
    <row r="86" spans="1:65" ht="15" x14ac:dyDescent="0.3">
      <c r="A86" s="77" t="s">
        <v>12</v>
      </c>
      <c r="B86" s="313" t="e">
        <f>SUM(B69:B85)</f>
        <v>#REF!</v>
      </c>
      <c r="C86" s="165"/>
      <c r="D86" s="165">
        <f>SUM(D69:D85)</f>
        <v>2720476.0451632598</v>
      </c>
      <c r="E86" s="145">
        <f>SUM(E69:E85)</f>
        <v>3100000</v>
      </c>
      <c r="F86" s="108" t="e">
        <f>SUM(F69:F85)</f>
        <v>#REF!</v>
      </c>
      <c r="G86" s="90" t="s">
        <v>12</v>
      </c>
      <c r="H86" s="165">
        <f t="shared" ref="H86" si="50">SUM(H69:H85)</f>
        <v>0</v>
      </c>
      <c r="I86" s="165">
        <f t="shared" ref="I86:BI86" si="51">SUM(I69:I85)</f>
        <v>0</v>
      </c>
      <c r="J86" s="165">
        <f t="shared" si="51"/>
        <v>0</v>
      </c>
      <c r="K86" s="165">
        <f t="shared" si="51"/>
        <v>0</v>
      </c>
      <c r="L86" s="165">
        <f t="shared" si="51"/>
        <v>0</v>
      </c>
      <c r="M86" s="165">
        <f t="shared" si="51"/>
        <v>0</v>
      </c>
      <c r="N86" s="165">
        <f t="shared" si="51"/>
        <v>0</v>
      </c>
      <c r="O86" s="165">
        <f t="shared" si="51"/>
        <v>0</v>
      </c>
      <c r="P86" s="165">
        <f t="shared" si="51"/>
        <v>0</v>
      </c>
      <c r="Q86" s="165">
        <f t="shared" si="51"/>
        <v>0</v>
      </c>
      <c r="R86" s="165">
        <f t="shared" si="51"/>
        <v>309734.51327433635</v>
      </c>
      <c r="S86" s="165">
        <f t="shared" si="51"/>
        <v>0</v>
      </c>
      <c r="T86" s="165">
        <f t="shared" si="51"/>
        <v>0</v>
      </c>
      <c r="U86" s="165">
        <f t="shared" si="51"/>
        <v>221238.93805309737</v>
      </c>
      <c r="V86" s="165">
        <f t="shared" si="51"/>
        <v>0</v>
      </c>
      <c r="W86" s="165">
        <f t="shared" si="51"/>
        <v>0</v>
      </c>
      <c r="X86" s="165">
        <f t="shared" si="51"/>
        <v>0</v>
      </c>
      <c r="Y86" s="165">
        <f t="shared" si="51"/>
        <v>0</v>
      </c>
      <c r="Z86" s="165">
        <f t="shared" si="51"/>
        <v>0</v>
      </c>
      <c r="AA86" s="165">
        <f t="shared" si="51"/>
        <v>0</v>
      </c>
      <c r="AB86" s="165">
        <f t="shared" si="51"/>
        <v>420361.61122978339</v>
      </c>
      <c r="AC86" s="165">
        <f t="shared" si="51"/>
        <v>0</v>
      </c>
      <c r="AD86" s="165">
        <f t="shared" si="51"/>
        <v>0</v>
      </c>
      <c r="AE86" s="165">
        <f t="shared" si="51"/>
        <v>0</v>
      </c>
      <c r="AF86" s="165">
        <f t="shared" si="51"/>
        <v>0</v>
      </c>
      <c r="AG86" s="165">
        <f t="shared" si="51"/>
        <v>0</v>
      </c>
      <c r="AH86" s="165">
        <f t="shared" si="51"/>
        <v>0</v>
      </c>
      <c r="AI86" s="165">
        <f t="shared" si="51"/>
        <v>0</v>
      </c>
      <c r="AJ86" s="165">
        <f t="shared" si="51"/>
        <v>0</v>
      </c>
      <c r="AK86" s="165">
        <f t="shared" si="51"/>
        <v>0</v>
      </c>
      <c r="AL86" s="165">
        <f t="shared" si="51"/>
        <v>0</v>
      </c>
      <c r="AM86" s="165">
        <f t="shared" si="51"/>
        <v>0</v>
      </c>
      <c r="AN86" s="165">
        <f t="shared" si="51"/>
        <v>0</v>
      </c>
      <c r="AO86" s="165">
        <f t="shared" si="51"/>
        <v>0</v>
      </c>
      <c r="AP86" s="165">
        <f t="shared" si="51"/>
        <v>0</v>
      </c>
      <c r="AQ86" s="294">
        <f t="shared" si="51"/>
        <v>0</v>
      </c>
      <c r="AR86" s="165">
        <f t="shared" si="51"/>
        <v>0</v>
      </c>
      <c r="AS86" s="294">
        <f t="shared" si="51"/>
        <v>0</v>
      </c>
      <c r="AT86" s="165">
        <f t="shared" si="51"/>
        <v>0</v>
      </c>
      <c r="AU86" s="165">
        <f t="shared" si="51"/>
        <v>0</v>
      </c>
      <c r="AV86" s="62" t="e">
        <f t="shared" si="51"/>
        <v>#REF!</v>
      </c>
      <c r="AW86" s="165">
        <f t="shared" si="51"/>
        <v>265486.72566371685</v>
      </c>
      <c r="AX86" s="62" t="e">
        <f t="shared" si="51"/>
        <v>#REF!</v>
      </c>
      <c r="AY86" s="165">
        <f t="shared" si="51"/>
        <v>0</v>
      </c>
      <c r="AZ86" s="165">
        <f t="shared" si="51"/>
        <v>265486.72566371685</v>
      </c>
      <c r="BA86" s="165">
        <f t="shared" si="51"/>
        <v>1150442.4778761063</v>
      </c>
      <c r="BB86" s="165">
        <f t="shared" si="51"/>
        <v>0</v>
      </c>
      <c r="BC86" s="165">
        <f t="shared" si="51"/>
        <v>0</v>
      </c>
      <c r="BD86" s="165">
        <f t="shared" si="51"/>
        <v>0</v>
      </c>
      <c r="BE86" s="165">
        <f t="shared" si="51"/>
        <v>0</v>
      </c>
      <c r="BF86" s="165">
        <f t="shared" si="51"/>
        <v>0</v>
      </c>
      <c r="BG86" s="165">
        <f t="shared" si="51"/>
        <v>0</v>
      </c>
      <c r="BH86" s="165">
        <f t="shared" si="51"/>
        <v>0</v>
      </c>
      <c r="BI86" s="165">
        <f t="shared" si="51"/>
        <v>0</v>
      </c>
      <c r="BJ86" s="165" t="e">
        <f>SUM(BJ69:BJ85)</f>
        <v>#REF!</v>
      </c>
      <c r="BK86" s="165">
        <f>SUM(BK69:BK85)</f>
        <v>3100000</v>
      </c>
      <c r="BL86" s="108" t="e">
        <f>SUM(BL69:BL85)</f>
        <v>#REF!</v>
      </c>
    </row>
    <row r="87" spans="1:65" ht="15" x14ac:dyDescent="0.3">
      <c r="A87" s="81" t="s">
        <v>97</v>
      </c>
      <c r="B87" s="431" t="e">
        <f>B93/B111</f>
        <v>#REF!</v>
      </c>
      <c r="C87" s="7"/>
      <c r="D87" s="459"/>
      <c r="E87" s="147">
        <v>2.2813821666110946E-2</v>
      </c>
      <c r="F87" s="104"/>
      <c r="G87" s="94" t="s">
        <v>97</v>
      </c>
      <c r="H87" s="175" t="e">
        <f t="shared" ref="H87" si="52">H92/H6</f>
        <v>#REF!</v>
      </c>
      <c r="I87" s="175" t="e">
        <f t="shared" ref="I87:BI87" si="53">I92/I6</f>
        <v>#REF!</v>
      </c>
      <c r="J87" s="175" t="e">
        <f t="shared" si="53"/>
        <v>#REF!</v>
      </c>
      <c r="K87" s="175" t="e">
        <f t="shared" si="53"/>
        <v>#REF!</v>
      </c>
      <c r="L87" s="175" t="e">
        <f t="shared" si="53"/>
        <v>#REF!</v>
      </c>
      <c r="M87" s="175" t="e">
        <f t="shared" si="53"/>
        <v>#REF!</v>
      </c>
      <c r="N87" s="175" t="e">
        <f t="shared" si="53"/>
        <v>#REF!</v>
      </c>
      <c r="O87" s="175" t="e">
        <f t="shared" si="53"/>
        <v>#REF!</v>
      </c>
      <c r="P87" s="175" t="e">
        <f t="shared" si="53"/>
        <v>#REF!</v>
      </c>
      <c r="Q87" s="175" t="e">
        <f t="shared" si="53"/>
        <v>#REF!</v>
      </c>
      <c r="R87" s="175" t="e">
        <f t="shared" si="53"/>
        <v>#REF!</v>
      </c>
      <c r="S87" s="175" t="e">
        <f t="shared" si="53"/>
        <v>#REF!</v>
      </c>
      <c r="T87" s="175" t="e">
        <f t="shared" si="53"/>
        <v>#REF!</v>
      </c>
      <c r="U87" s="175" t="e">
        <f t="shared" si="53"/>
        <v>#REF!</v>
      </c>
      <c r="V87" s="175" t="e">
        <f t="shared" si="53"/>
        <v>#REF!</v>
      </c>
      <c r="W87" s="175" t="e">
        <f t="shared" si="53"/>
        <v>#REF!</v>
      </c>
      <c r="X87" s="175" t="e">
        <f t="shared" si="53"/>
        <v>#REF!</v>
      </c>
      <c r="Y87" s="175" t="e">
        <f t="shared" si="53"/>
        <v>#REF!</v>
      </c>
      <c r="Z87" s="175" t="e">
        <f t="shared" si="53"/>
        <v>#REF!</v>
      </c>
      <c r="AA87" s="175" t="e">
        <f t="shared" si="53"/>
        <v>#REF!</v>
      </c>
      <c r="AB87" s="175" t="e">
        <f t="shared" si="53"/>
        <v>#REF!</v>
      </c>
      <c r="AC87" s="175" t="e">
        <f t="shared" si="53"/>
        <v>#REF!</v>
      </c>
      <c r="AD87" s="175" t="e">
        <f t="shared" si="53"/>
        <v>#REF!</v>
      </c>
      <c r="AE87" s="175" t="e">
        <f t="shared" si="53"/>
        <v>#REF!</v>
      </c>
      <c r="AF87" s="175" t="e">
        <f t="shared" si="53"/>
        <v>#REF!</v>
      </c>
      <c r="AG87" s="175" t="e">
        <f t="shared" si="53"/>
        <v>#REF!</v>
      </c>
      <c r="AH87" s="175" t="e">
        <f t="shared" si="53"/>
        <v>#REF!</v>
      </c>
      <c r="AI87" s="175" t="e">
        <f t="shared" si="53"/>
        <v>#REF!</v>
      </c>
      <c r="AJ87" s="175" t="e">
        <f t="shared" si="53"/>
        <v>#REF!</v>
      </c>
      <c r="AK87" s="175" t="e">
        <f t="shared" si="53"/>
        <v>#REF!</v>
      </c>
      <c r="AL87" s="175" t="e">
        <f t="shared" si="53"/>
        <v>#REF!</v>
      </c>
      <c r="AM87" s="175" t="e">
        <f t="shared" si="53"/>
        <v>#REF!</v>
      </c>
      <c r="AN87" s="175" t="e">
        <f t="shared" si="53"/>
        <v>#REF!</v>
      </c>
      <c r="AO87" s="65" t="e">
        <f t="shared" si="53"/>
        <v>#REF!</v>
      </c>
      <c r="AP87" s="65" t="e">
        <f t="shared" si="53"/>
        <v>#REF!</v>
      </c>
      <c r="AQ87" s="65" t="e">
        <f t="shared" si="53"/>
        <v>#REF!</v>
      </c>
      <c r="AR87" s="175" t="e">
        <f t="shared" si="53"/>
        <v>#REF!</v>
      </c>
      <c r="AS87" s="65" t="e">
        <f t="shared" si="53"/>
        <v>#REF!</v>
      </c>
      <c r="AT87" s="175" t="e">
        <f t="shared" si="53"/>
        <v>#REF!</v>
      </c>
      <c r="AU87" s="175" t="e">
        <f t="shared" si="53"/>
        <v>#REF!</v>
      </c>
      <c r="AV87" s="65" t="e">
        <f t="shared" si="53"/>
        <v>#REF!</v>
      </c>
      <c r="AW87" s="175" t="e">
        <f t="shared" si="53"/>
        <v>#REF!</v>
      </c>
      <c r="AX87" s="65" t="e">
        <f t="shared" si="53"/>
        <v>#REF!</v>
      </c>
      <c r="AY87" s="175" t="e">
        <f t="shared" si="53"/>
        <v>#REF!</v>
      </c>
      <c r="AZ87" s="175" t="e">
        <f t="shared" si="53"/>
        <v>#REF!</v>
      </c>
      <c r="BA87" s="65" t="e">
        <f t="shared" si="53"/>
        <v>#REF!</v>
      </c>
      <c r="BB87" s="175" t="e">
        <f t="shared" si="53"/>
        <v>#REF!</v>
      </c>
      <c r="BC87" s="175" t="e">
        <f t="shared" si="53"/>
        <v>#REF!</v>
      </c>
      <c r="BD87" s="175" t="e">
        <f t="shared" si="53"/>
        <v>#REF!</v>
      </c>
      <c r="BE87" s="175" t="e">
        <f t="shared" si="53"/>
        <v>#REF!</v>
      </c>
      <c r="BF87" s="175" t="e">
        <f t="shared" si="53"/>
        <v>#REF!</v>
      </c>
      <c r="BG87" s="175" t="e">
        <f t="shared" si="53"/>
        <v>#REF!</v>
      </c>
      <c r="BH87" s="175" t="e">
        <f t="shared" si="53"/>
        <v>#REF!</v>
      </c>
      <c r="BI87" s="175" t="e">
        <f t="shared" si="53"/>
        <v>#REF!</v>
      </c>
      <c r="BJ87" s="46" t="e">
        <f>BJ93/BJ111</f>
        <v>#REF!</v>
      </c>
      <c r="BK87" s="46" t="e">
        <f>BK93/BK111</f>
        <v>#REF!</v>
      </c>
      <c r="BL87" s="104"/>
    </row>
    <row r="88" spans="1:65" ht="15" x14ac:dyDescent="0.3">
      <c r="A88" s="80" t="s">
        <v>98</v>
      </c>
      <c r="B88" s="425">
        <f>BJ88</f>
        <v>0</v>
      </c>
      <c r="C88" s="428"/>
      <c r="D88" s="455" t="e">
        <f>E88/1.13</f>
        <v>#REF!</v>
      </c>
      <c r="E88" s="48" t="e">
        <f>BK88</f>
        <v>#REF!</v>
      </c>
      <c r="F88" s="138" t="e">
        <f>E88-B88</f>
        <v>#REF!</v>
      </c>
      <c r="G88" s="93" t="s">
        <v>98</v>
      </c>
      <c r="H88" s="158"/>
      <c r="I88" s="159"/>
      <c r="J88" s="159"/>
      <c r="K88" s="159"/>
      <c r="L88" s="159"/>
      <c r="M88" s="159"/>
      <c r="N88" s="159"/>
      <c r="O88" s="159"/>
      <c r="P88" s="159"/>
      <c r="Q88" s="159"/>
      <c r="R88" s="159"/>
      <c r="S88" s="159"/>
      <c r="T88" s="245"/>
      <c r="U88" s="153"/>
      <c r="V88" s="159"/>
      <c r="W88" s="159"/>
      <c r="X88" s="159"/>
      <c r="Y88" s="158"/>
      <c r="Z88" s="159"/>
      <c r="AA88" s="159"/>
      <c r="AB88" s="159"/>
      <c r="AC88" s="159"/>
      <c r="AD88" s="159"/>
      <c r="AE88" s="159"/>
      <c r="AF88" s="158"/>
      <c r="AG88" s="158"/>
      <c r="AH88" s="158"/>
      <c r="AI88" s="158"/>
      <c r="AJ88" s="158"/>
      <c r="AK88" s="158"/>
      <c r="AL88" s="159"/>
      <c r="AM88" s="158"/>
      <c r="AN88" s="159"/>
      <c r="AO88" s="159"/>
      <c r="AP88" s="159"/>
      <c r="AQ88" s="60"/>
      <c r="AR88" s="159"/>
      <c r="AS88" s="159"/>
      <c r="AT88" s="161"/>
      <c r="AU88" s="450"/>
      <c r="AV88" s="161"/>
      <c r="AW88" s="159"/>
      <c r="AX88" s="164"/>
      <c r="AY88" s="159"/>
      <c r="AZ88" s="159"/>
      <c r="BA88" s="159"/>
      <c r="BB88" s="159"/>
      <c r="BC88" s="159"/>
      <c r="BD88" s="159"/>
      <c r="BE88" s="159"/>
      <c r="BF88" s="159"/>
      <c r="BG88" s="159"/>
      <c r="BH88" s="159"/>
      <c r="BI88" s="159"/>
      <c r="BJ88" s="11">
        <f>SUM(H88:BI88)</f>
        <v>0</v>
      </c>
      <c r="BK88" s="11" t="e">
        <f>Summary!#REF!</f>
        <v>#REF!</v>
      </c>
      <c r="BL88" s="114" t="e">
        <f>BK88-BJ88</f>
        <v>#REF!</v>
      </c>
      <c r="BM88" s="153" t="e">
        <f>BJ88='Feb 2019'!#REF!</f>
        <v>#REF!</v>
      </c>
    </row>
    <row r="89" spans="1:65" ht="15" x14ac:dyDescent="0.3">
      <c r="A89" s="80" t="s">
        <v>99</v>
      </c>
      <c r="B89" s="425">
        <f>BJ89</f>
        <v>0</v>
      </c>
      <c r="C89" s="428"/>
      <c r="D89" s="455">
        <f>E89/1.13</f>
        <v>0</v>
      </c>
      <c r="E89" s="48">
        <f>BK89</f>
        <v>0</v>
      </c>
      <c r="F89" s="138">
        <f>E89-B89</f>
        <v>0</v>
      </c>
      <c r="G89" s="93" t="s">
        <v>99</v>
      </c>
      <c r="H89" s="158"/>
      <c r="I89" s="159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245"/>
      <c r="U89" s="153"/>
      <c r="V89" s="159"/>
      <c r="W89" s="159"/>
      <c r="X89" s="159"/>
      <c r="Y89" s="158"/>
      <c r="Z89" s="159"/>
      <c r="AA89" s="159"/>
      <c r="AB89" s="159"/>
      <c r="AC89" s="159"/>
      <c r="AD89" s="159"/>
      <c r="AE89" s="159"/>
      <c r="AF89" s="158"/>
      <c r="AG89" s="158"/>
      <c r="AH89" s="158"/>
      <c r="AI89" s="158"/>
      <c r="AJ89" s="158"/>
      <c r="AK89" s="158"/>
      <c r="AL89" s="159"/>
      <c r="AM89" s="158"/>
      <c r="AN89" s="159"/>
      <c r="AO89" s="159"/>
      <c r="AP89" s="159"/>
      <c r="AQ89" s="60"/>
      <c r="AR89" s="159"/>
      <c r="AS89" s="159"/>
      <c r="AT89" s="161"/>
      <c r="AU89" s="450"/>
      <c r="AV89" s="161"/>
      <c r="AW89" s="159"/>
      <c r="AX89" s="164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1">
        <f>SUM(H89:BI89)</f>
        <v>0</v>
      </c>
      <c r="BK89" s="11">
        <f>Summary!C82</f>
        <v>0</v>
      </c>
      <c r="BL89" s="114">
        <f>BK89-BJ89</f>
        <v>0</v>
      </c>
      <c r="BM89" s="153" t="e">
        <f>BJ89='Feb 2019'!#REF!</f>
        <v>#REF!</v>
      </c>
    </row>
    <row r="90" spans="1:65" ht="16.2" x14ac:dyDescent="0.45">
      <c r="A90" s="80" t="s">
        <v>100</v>
      </c>
      <c r="B90" s="425" t="e">
        <f>BJ90</f>
        <v>#REF!</v>
      </c>
      <c r="C90" s="428"/>
      <c r="D90" s="455">
        <f>E90/1.13</f>
        <v>1327433.6283185843</v>
      </c>
      <c r="E90" s="48">
        <f>BK90</f>
        <v>1500000</v>
      </c>
      <c r="F90" s="138" t="e">
        <f>E90-B90</f>
        <v>#REF!</v>
      </c>
      <c r="G90" s="93" t="s">
        <v>100</v>
      </c>
      <c r="H90" s="158">
        <f>'Feb 2019'!G81/'Feb 2019'!$BX$81</f>
        <v>0</v>
      </c>
      <c r="I90" s="6">
        <f>'Feb 2019'!H81/'Feb 2019'!$BX$81</f>
        <v>0</v>
      </c>
      <c r="J90" s="6">
        <f>'Feb 2019'!I81/'Feb 2019'!$BX$81</f>
        <v>0</v>
      </c>
      <c r="K90" s="6">
        <f>'Feb 2019'!J81/'Feb 2019'!$BX$81</f>
        <v>0</v>
      </c>
      <c r="L90" s="6">
        <f>'Feb 2019'!K81/'Feb 2019'!$BX$81</f>
        <v>0</v>
      </c>
      <c r="M90" s="6">
        <f>'Feb 2019'!L81/'Feb 2019'!$BX$81</f>
        <v>265486.72566371685</v>
      </c>
      <c r="N90" s="6">
        <f>'Feb 2019'!M81/'Feb 2019'!$BX$81</f>
        <v>0</v>
      </c>
      <c r="O90" s="6">
        <f>'Feb 2019'!N81/'Feb 2019'!$BX$81</f>
        <v>0</v>
      </c>
      <c r="P90" s="6">
        <f>'Feb 2019'!O81/'Feb 2019'!$BX$81</f>
        <v>0</v>
      </c>
      <c r="Q90" s="6">
        <f>'Feb 2019'!P81/'Feb 2019'!$BX$81</f>
        <v>0</v>
      </c>
      <c r="R90" s="6">
        <f>'Feb 2019'!R81/'Feb 2019'!$BX$81</f>
        <v>97345.132743362847</v>
      </c>
      <c r="S90" s="6">
        <f>'Feb 2019'!S81/'Feb 2019'!$BX$81</f>
        <v>0</v>
      </c>
      <c r="T90" s="349">
        <f>'Feb 2019'!T81/'Feb 2019'!$BX$81</f>
        <v>0</v>
      </c>
      <c r="U90" s="349">
        <f>'Feb 2019'!U81/'Feb 2019'!$BX$81</f>
        <v>0</v>
      </c>
      <c r="V90" s="6">
        <f>'Feb 2019'!V81/'Feb 2019'!$BX$81</f>
        <v>0</v>
      </c>
      <c r="W90" s="162">
        <f>'Feb 2019'!W81/'Feb 2019'!$BX$81</f>
        <v>0</v>
      </c>
      <c r="X90" s="162">
        <f>'Feb 2019'!X81/'Feb 2019'!$BX$81</f>
        <v>0</v>
      </c>
      <c r="Y90" s="6">
        <f>'Feb 2019'!Y81/'Feb 2019'!$BX$81</f>
        <v>0</v>
      </c>
      <c r="Z90" s="6">
        <f>'Feb 2019'!AB81/'Feb 2019'!$BX$81</f>
        <v>88495.575221238949</v>
      </c>
      <c r="AA90" s="6">
        <f>'Feb 2019'!AC81/'Feb 2019'!$BX$81</f>
        <v>0</v>
      </c>
      <c r="AB90" s="339">
        <f>'Feb 2019'!AF81/'Feb 2019'!$BX$81</f>
        <v>0</v>
      </c>
      <c r="AC90" s="339">
        <f>'Feb 2019'!AG81/'Feb 2019'!$BX$81</f>
        <v>0</v>
      </c>
      <c r="AD90" s="339">
        <f>'Feb 2019'!AH81/'Feb 2019'!$BX$81</f>
        <v>0</v>
      </c>
      <c r="AE90" s="339">
        <f>'Feb 2019'!AI81/'Feb 2019'!$BX$81</f>
        <v>0</v>
      </c>
      <c r="AF90" s="6">
        <f>'Feb 2019'!AJ81/'Feb 2019'!$BX$81</f>
        <v>0</v>
      </c>
      <c r="AG90" s="6">
        <f>'Feb 2019'!AK81/'Feb 2019'!$BX$81</f>
        <v>0</v>
      </c>
      <c r="AH90" s="6">
        <f>'Feb 2019'!AM81/'Feb 2019'!$BX$81</f>
        <v>0</v>
      </c>
      <c r="AI90" s="6">
        <f>'Feb 2019'!AN81/'Feb 2019'!$BX$81</f>
        <v>0</v>
      </c>
      <c r="AJ90" s="6">
        <f>'Feb 2019'!AO81/'Feb 2019'!$BX$81</f>
        <v>0</v>
      </c>
      <c r="AK90" s="6">
        <f>'Feb 2019'!AP81/'Feb 2019'!$BX$81</f>
        <v>0</v>
      </c>
      <c r="AL90" s="162">
        <f>'Feb 2019'!AQ81/'Feb 2019'!$BX$81</f>
        <v>265486.72566371685</v>
      </c>
      <c r="AM90" s="162">
        <f>'Feb 2019'!AR81/'Feb 2019'!$BX$81</f>
        <v>0</v>
      </c>
      <c r="AN90" s="162">
        <f>'Feb 2019'!AS81/'Feb 2019'!$BX$81</f>
        <v>0</v>
      </c>
      <c r="AO90" s="162">
        <f>'Feb 2019'!AT81/'Feb 2019'!$BX$81</f>
        <v>88495.575221238949</v>
      </c>
      <c r="AP90" s="162">
        <f>'Feb 2019'!AV81/'Feb 2019'!$BX$81</f>
        <v>0</v>
      </c>
      <c r="AQ90" s="353">
        <f>'Feb 2019'!AW81/'Feb 2019'!$BX$81</f>
        <v>0</v>
      </c>
      <c r="AR90" s="342">
        <f>'Feb 2019'!AZ81/'Feb 2019'!$BX$81</f>
        <v>88495.575221238949</v>
      </c>
      <c r="AS90" s="357">
        <f>'Feb 2019'!BA81/'Feb 2019'!$BX$81</f>
        <v>0</v>
      </c>
      <c r="AT90" s="344">
        <f>'Feb 2019'!BB81/'Feb 2019'!$BX$81</f>
        <v>88495.575221238949</v>
      </c>
      <c r="AU90" s="342">
        <f>'Feb 2019'!BC81/'Feb 2019'!$BX$81</f>
        <v>88495.575221238949</v>
      </c>
      <c r="AV90" s="344" t="e">
        <f>'Feb 2019'!#REF!/'Feb 2019'!$BX$81</f>
        <v>#REF!</v>
      </c>
      <c r="AW90" s="162">
        <f>'Feb 2019'!BE81/'Feb 2019'!$BX$81</f>
        <v>0</v>
      </c>
      <c r="AX90" s="341" t="e">
        <f>'Feb 2019'!#REF!/'Feb 2019'!$BX$81</f>
        <v>#REF!</v>
      </c>
      <c r="AY90" s="162">
        <f>'Feb 2019'!BF81/'Feb 2019'!$BX$81</f>
        <v>88495.575221238949</v>
      </c>
      <c r="AZ90" s="162">
        <f>'Feb 2019'!BG81/'Feb 2019'!$BX$81</f>
        <v>0</v>
      </c>
      <c r="BA90" s="6">
        <f>'Feb 2019'!BH81/'Feb 2019'!$BX$81</f>
        <v>0</v>
      </c>
      <c r="BB90" s="158">
        <f>'Feb 2019'!BI81/'Feb 2019'!$BX$81</f>
        <v>0</v>
      </c>
      <c r="BC90" s="158">
        <f>'Feb 2019'!BL81/'Feb 2019'!$BX$81</f>
        <v>0</v>
      </c>
      <c r="BD90" s="158">
        <f>'Feb 2019'!BM81/'Feb 2019'!$BX$81</f>
        <v>221238.93805309737</v>
      </c>
      <c r="BE90" s="159">
        <f>'Feb 2019'!BN81/'Feb 2019'!$BX$81</f>
        <v>0</v>
      </c>
      <c r="BF90" s="55">
        <f>'Feb 2019'!BO81/'Feb 2019'!$BX$81</f>
        <v>0</v>
      </c>
      <c r="BG90" s="159">
        <f>'Feb 2019'!BP81/'Feb 2019'!$BX$81</f>
        <v>0</v>
      </c>
      <c r="BH90" s="159">
        <f>'Feb 2019'!BQ81/'Feb 2019'!$BX$81</f>
        <v>0</v>
      </c>
      <c r="BI90" s="159">
        <f>'Feb 2019'!BR81/'Feb 2019'!$BX$81</f>
        <v>0</v>
      </c>
      <c r="BJ90" s="11" t="e">
        <f>SUM(H90:BI90)</f>
        <v>#REF!</v>
      </c>
      <c r="BK90" s="11">
        <f>Summary!C83</f>
        <v>1500000</v>
      </c>
      <c r="BL90" s="114" t="e">
        <f>BK90-BJ90</f>
        <v>#REF!</v>
      </c>
      <c r="BM90" s="153" t="e">
        <f>BJ90='Feb 2019'!#REF!</f>
        <v>#REF!</v>
      </c>
    </row>
    <row r="91" spans="1:65" ht="15" x14ac:dyDescent="0.3">
      <c r="A91" s="80" t="s">
        <v>101</v>
      </c>
      <c r="B91" s="425">
        <f>BJ91</f>
        <v>0</v>
      </c>
      <c r="C91" s="428"/>
      <c r="D91" s="455" t="e">
        <f>E91/1.13</f>
        <v>#REF!</v>
      </c>
      <c r="E91" s="48" t="e">
        <f>BK91</f>
        <v>#REF!</v>
      </c>
      <c r="F91" s="138" t="e">
        <f>E91-B91</f>
        <v>#REF!</v>
      </c>
      <c r="G91" s="93" t="s">
        <v>101</v>
      </c>
      <c r="H91" s="158"/>
      <c r="I91" s="159"/>
      <c r="J91" s="159"/>
      <c r="K91" s="159"/>
      <c r="L91" s="159"/>
      <c r="M91" s="159"/>
      <c r="N91" s="159"/>
      <c r="O91" s="159"/>
      <c r="P91" s="159"/>
      <c r="Q91" s="159"/>
      <c r="R91" s="159"/>
      <c r="S91" s="159"/>
      <c r="T91" s="245"/>
      <c r="U91" s="153"/>
      <c r="V91" s="159"/>
      <c r="W91" s="159"/>
      <c r="X91" s="159"/>
      <c r="Y91" s="158"/>
      <c r="Z91" s="159"/>
      <c r="AA91" s="159"/>
      <c r="AB91" s="159"/>
      <c r="AC91" s="159"/>
      <c r="AD91" s="159"/>
      <c r="AE91" s="159"/>
      <c r="AF91" s="158"/>
      <c r="AG91" s="158"/>
      <c r="AH91" s="158"/>
      <c r="AI91" s="158"/>
      <c r="AJ91" s="158"/>
      <c r="AK91" s="158"/>
      <c r="AL91" s="159"/>
      <c r="AM91" s="158"/>
      <c r="AN91" s="159"/>
      <c r="AO91" s="159"/>
      <c r="AP91" s="159"/>
      <c r="AQ91" s="60"/>
      <c r="AR91" s="159"/>
      <c r="AS91" s="159"/>
      <c r="AT91" s="161"/>
      <c r="AU91" s="450"/>
      <c r="AV91" s="161"/>
      <c r="AW91" s="159"/>
      <c r="AX91" s="164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1">
        <f>SUM(H91:BI91)</f>
        <v>0</v>
      </c>
      <c r="BK91" s="11" t="e">
        <f>Summary!#REF!</f>
        <v>#REF!</v>
      </c>
      <c r="BL91" s="114" t="e">
        <f>BK91-BJ91</f>
        <v>#REF!</v>
      </c>
      <c r="BM91" s="153" t="e">
        <f>BJ91='Feb 2019'!#REF!</f>
        <v>#REF!</v>
      </c>
    </row>
    <row r="92" spans="1:65" ht="16.2" x14ac:dyDescent="0.45">
      <c r="A92" s="80" t="s">
        <v>102</v>
      </c>
      <c r="B92" s="425" t="e">
        <f>BJ92</f>
        <v>#REF!</v>
      </c>
      <c r="C92" s="428"/>
      <c r="D92" s="455">
        <f>E92/1.13</f>
        <v>1858407.0796460179</v>
      </c>
      <c r="E92" s="48">
        <f>BK92</f>
        <v>2100000</v>
      </c>
      <c r="F92" s="138" t="e">
        <f>E92-B92</f>
        <v>#REF!</v>
      </c>
      <c r="G92" s="93" t="s">
        <v>102</v>
      </c>
      <c r="H92" s="158">
        <f>'Feb 2019'!G82/'Feb 2019'!$BX$82</f>
        <v>0</v>
      </c>
      <c r="I92" s="6">
        <f>'Feb 2019'!H82/'Feb 2019'!$BX$82</f>
        <v>0</v>
      </c>
      <c r="J92" s="6">
        <f>'Feb 2019'!I82/'Feb 2019'!$BX$82</f>
        <v>0</v>
      </c>
      <c r="K92" s="6">
        <f>'Feb 2019'!J82/'Feb 2019'!$BX$82</f>
        <v>0</v>
      </c>
      <c r="L92" s="6">
        <f>'Feb 2019'!K82/'Feb 2019'!$BX$82</f>
        <v>0</v>
      </c>
      <c r="M92" s="6">
        <f>'Feb 2019'!L82/'Feb 2019'!$BX$82</f>
        <v>265486.72566371685</v>
      </c>
      <c r="N92" s="6">
        <f>'Feb 2019'!M82/'Feb 2019'!$BX$82</f>
        <v>0</v>
      </c>
      <c r="O92" s="6">
        <f>'Feb 2019'!N82/'Feb 2019'!$BX$82</f>
        <v>0</v>
      </c>
      <c r="P92" s="6">
        <f>'Feb 2019'!O82/'Feb 2019'!$BX$82</f>
        <v>0</v>
      </c>
      <c r="Q92" s="6">
        <f>'Feb 2019'!P82/'Feb 2019'!$BX$82</f>
        <v>0</v>
      </c>
      <c r="R92" s="6">
        <f>'Feb 2019'!R82/'Feb 2019'!$BX$82</f>
        <v>88495.575221238949</v>
      </c>
      <c r="S92" s="6">
        <f>'Feb 2019'!S82/'Feb 2019'!$BX$82</f>
        <v>0</v>
      </c>
      <c r="T92" s="349">
        <f>'Feb 2019'!T82/'Feb 2019'!$BX$82</f>
        <v>0</v>
      </c>
      <c r="U92" s="349">
        <f>'Feb 2019'!U82/'Feb 2019'!$BX$82</f>
        <v>88495.575221238949</v>
      </c>
      <c r="V92" s="6">
        <f>'Feb 2019'!V82/'Feb 2019'!$BX$82</f>
        <v>0</v>
      </c>
      <c r="W92" s="162">
        <f>'Feb 2019'!W82/'Feb 2019'!$BX$82</f>
        <v>0</v>
      </c>
      <c r="X92" s="162">
        <f>'Feb 2019'!X82/'Feb 2019'!$BX$82</f>
        <v>0</v>
      </c>
      <c r="Y92" s="351">
        <f>'Feb 2019'!Y82/'Feb 2019'!$BX$82</f>
        <v>88495.575221238949</v>
      </c>
      <c r="Z92" s="6">
        <f>'Feb 2019'!AB82/'Feb 2019'!$BX$82</f>
        <v>0</v>
      </c>
      <c r="AA92" s="6">
        <f>'Feb 2019'!AC82/'Feb 2019'!$BX$82</f>
        <v>0</v>
      </c>
      <c r="AB92" s="6">
        <f>'Feb 2019'!AF82/'Feb 2019'!$BX$82</f>
        <v>88495.575221238949</v>
      </c>
      <c r="AC92" s="6">
        <f>'Feb 2019'!AG82/'Feb 2019'!$BX$82</f>
        <v>0</v>
      </c>
      <c r="AD92" s="6">
        <f>'Feb 2019'!AH82/'Feb 2019'!$BX$82</f>
        <v>0</v>
      </c>
      <c r="AE92" s="6">
        <f>'Feb 2019'!AI82/'Feb 2019'!$BX$82</f>
        <v>0</v>
      </c>
      <c r="AF92" s="6">
        <f>'Feb 2019'!AJ82/'Feb 2019'!$BX$82</f>
        <v>0</v>
      </c>
      <c r="AG92" s="6">
        <f>'Feb 2019'!AK82/'Feb 2019'!$BX$82</f>
        <v>0</v>
      </c>
      <c r="AH92" s="6">
        <f>'Feb 2019'!AM82/'Feb 2019'!$BX$82</f>
        <v>0</v>
      </c>
      <c r="AI92" s="6">
        <f>'Feb 2019'!AN82/'Feb 2019'!$BX$82</f>
        <v>0</v>
      </c>
      <c r="AJ92" s="6">
        <f>'Feb 2019'!AO82/'Feb 2019'!$BX$82</f>
        <v>0</v>
      </c>
      <c r="AK92" s="6">
        <f>'Feb 2019'!AP82/'Feb 2019'!$BX$82</f>
        <v>0</v>
      </c>
      <c r="AL92" s="162">
        <f>'Feb 2019'!AQ82/'Feb 2019'!$BX$82</f>
        <v>265486.72566371685</v>
      </c>
      <c r="AM92" s="162">
        <f>'Feb 2019'!AR82/'Feb 2019'!$BX$82</f>
        <v>0</v>
      </c>
      <c r="AN92" s="162">
        <f>'Feb 2019'!AS82/'Feb 2019'!$BX$82</f>
        <v>88495.575221238949</v>
      </c>
      <c r="AO92" s="162">
        <f>'Feb 2019'!AT82/'Feb 2019'!$BX$82</f>
        <v>0</v>
      </c>
      <c r="AP92" s="162">
        <f>'Feb 2019'!AV82/'Feb 2019'!$BX$82</f>
        <v>0</v>
      </c>
      <c r="AQ92" s="354">
        <f>'Feb 2019'!AW82/'Feb 2019'!$BX$82</f>
        <v>0</v>
      </c>
      <c r="AR92" s="162">
        <f>'Feb 2019'!AZ82/'Feb 2019'!$BX$82</f>
        <v>0</v>
      </c>
      <c r="AS92" s="162">
        <f>'Feb 2019'!BA82/'Feb 2019'!$BX$82</f>
        <v>0</v>
      </c>
      <c r="AT92" s="344">
        <f>'Feb 2019'!BB82/'Feb 2019'!$BX$82</f>
        <v>176991.1504424779</v>
      </c>
      <c r="AU92" s="342">
        <f>'Feb 2019'!BC82/'Feb 2019'!$BX$82</f>
        <v>88495.575221238949</v>
      </c>
      <c r="AV92" s="344" t="e">
        <f>'Feb 2019'!#REF!/'Feb 2019'!$BX$82</f>
        <v>#REF!</v>
      </c>
      <c r="AW92" s="162">
        <f>'Feb 2019'!BE82/'Feb 2019'!$BX$82</f>
        <v>0</v>
      </c>
      <c r="AX92" s="357" t="e">
        <f>'Feb 2019'!#REF!/'Feb 2019'!$BX$82</f>
        <v>#REF!</v>
      </c>
      <c r="AY92" s="162">
        <f>'Feb 2019'!BF82/'Feb 2019'!$BX$82</f>
        <v>88495.575221238949</v>
      </c>
      <c r="AZ92" s="162">
        <f>'Feb 2019'!BG82/'Feb 2019'!$BX$82</f>
        <v>0</v>
      </c>
      <c r="BA92" s="6">
        <f>'Feb 2019'!BH82/'Feb 2019'!$BX$82</f>
        <v>0</v>
      </c>
      <c r="BB92" s="159">
        <f>'Feb 2019'!BI82/'Feb 2019'!$BX$82</f>
        <v>0</v>
      </c>
      <c r="BC92" s="159">
        <f>'Feb 2019'!BL82/'Feb 2019'!$BX$82</f>
        <v>0</v>
      </c>
      <c r="BD92" s="159">
        <f>'Feb 2019'!BM82/'Feb 2019'!$BX$82</f>
        <v>221238.93805309737</v>
      </c>
      <c r="BE92" s="159">
        <f>'Feb 2019'!BN82/'Feb 2019'!$BX$82</f>
        <v>0</v>
      </c>
      <c r="BF92" s="159">
        <f>'Feb 2019'!BO82/'Feb 2019'!$BX$82</f>
        <v>0</v>
      </c>
      <c r="BG92" s="159">
        <f>'Feb 2019'!BP82/'Feb 2019'!$BX$82</f>
        <v>0</v>
      </c>
      <c r="BH92" s="159">
        <f>'Feb 2019'!BQ82/'Feb 2019'!$BX$82</f>
        <v>0</v>
      </c>
      <c r="BI92" s="159">
        <f>'Feb 2019'!BR82/'Feb 2019'!$BX$82</f>
        <v>0</v>
      </c>
      <c r="BJ92" s="11" t="e">
        <f>SUM(H92:BI92)</f>
        <v>#REF!</v>
      </c>
      <c r="BK92" s="11">
        <f>Summary!C84</f>
        <v>2100000</v>
      </c>
      <c r="BL92" s="106" t="e">
        <f>BK92-BJ92</f>
        <v>#REF!</v>
      </c>
      <c r="BM92" s="153" t="e">
        <f>BJ92='Feb 2019'!#REF!</f>
        <v>#REF!</v>
      </c>
    </row>
    <row r="93" spans="1:65" ht="15" x14ac:dyDescent="0.3">
      <c r="A93" s="77" t="s">
        <v>12</v>
      </c>
      <c r="B93" s="313" t="e">
        <f>SUM(B88:B92)</f>
        <v>#REF!</v>
      </c>
      <c r="C93" s="165"/>
      <c r="D93" s="165" t="e">
        <f>SUM(D88:D92)</f>
        <v>#REF!</v>
      </c>
      <c r="E93" s="145" t="e">
        <f>SUM(E88:E92)</f>
        <v>#REF!</v>
      </c>
      <c r="F93" s="108" t="e">
        <f>SUM(F88:F92)</f>
        <v>#REF!</v>
      </c>
      <c r="G93" s="90" t="s">
        <v>12</v>
      </c>
      <c r="H93" s="165">
        <f t="shared" ref="H93" si="54">SUM(H88:H92)</f>
        <v>0</v>
      </c>
      <c r="I93" s="165">
        <f t="shared" ref="I93:BI93" si="55">SUM(I88:I92)</f>
        <v>0</v>
      </c>
      <c r="J93" s="165">
        <f t="shared" si="55"/>
        <v>0</v>
      </c>
      <c r="K93" s="165">
        <f t="shared" si="55"/>
        <v>0</v>
      </c>
      <c r="L93" s="165">
        <f t="shared" si="55"/>
        <v>0</v>
      </c>
      <c r="M93" s="165">
        <f t="shared" si="55"/>
        <v>530973.45132743369</v>
      </c>
      <c r="N93" s="165">
        <f t="shared" si="55"/>
        <v>0</v>
      </c>
      <c r="O93" s="165">
        <f t="shared" si="55"/>
        <v>0</v>
      </c>
      <c r="P93" s="165">
        <f t="shared" si="55"/>
        <v>0</v>
      </c>
      <c r="Q93" s="165">
        <f t="shared" si="55"/>
        <v>0</v>
      </c>
      <c r="R93" s="165">
        <f t="shared" si="55"/>
        <v>185840.70796460181</v>
      </c>
      <c r="S93" s="165">
        <f t="shared" si="55"/>
        <v>0</v>
      </c>
      <c r="T93" s="165">
        <f t="shared" si="55"/>
        <v>0</v>
      </c>
      <c r="U93" s="165">
        <f t="shared" si="55"/>
        <v>88495.575221238949</v>
      </c>
      <c r="V93" s="165">
        <f t="shared" si="55"/>
        <v>0</v>
      </c>
      <c r="W93" s="165">
        <f t="shared" si="55"/>
        <v>0</v>
      </c>
      <c r="X93" s="165">
        <f t="shared" si="55"/>
        <v>0</v>
      </c>
      <c r="Y93" s="165">
        <f t="shared" si="55"/>
        <v>88495.575221238949</v>
      </c>
      <c r="Z93" s="165">
        <f t="shared" si="55"/>
        <v>88495.575221238949</v>
      </c>
      <c r="AA93" s="165">
        <f t="shared" si="55"/>
        <v>0</v>
      </c>
      <c r="AB93" s="165">
        <f t="shared" si="55"/>
        <v>88495.575221238949</v>
      </c>
      <c r="AC93" s="165">
        <f t="shared" si="55"/>
        <v>0</v>
      </c>
      <c r="AD93" s="165">
        <f t="shared" si="55"/>
        <v>0</v>
      </c>
      <c r="AE93" s="165">
        <f t="shared" si="55"/>
        <v>0</v>
      </c>
      <c r="AF93" s="165">
        <f t="shared" si="55"/>
        <v>0</v>
      </c>
      <c r="AG93" s="165">
        <f t="shared" si="55"/>
        <v>0</v>
      </c>
      <c r="AH93" s="165">
        <f t="shared" si="55"/>
        <v>0</v>
      </c>
      <c r="AI93" s="165">
        <f t="shared" si="55"/>
        <v>0</v>
      </c>
      <c r="AJ93" s="165">
        <f t="shared" si="55"/>
        <v>0</v>
      </c>
      <c r="AK93" s="165">
        <f t="shared" si="55"/>
        <v>0</v>
      </c>
      <c r="AL93" s="165">
        <f t="shared" si="55"/>
        <v>530973.45132743369</v>
      </c>
      <c r="AM93" s="165">
        <f t="shared" si="55"/>
        <v>0</v>
      </c>
      <c r="AN93" s="165">
        <f t="shared" si="55"/>
        <v>88495.575221238949</v>
      </c>
      <c r="AO93" s="165">
        <f t="shared" si="55"/>
        <v>88495.575221238949</v>
      </c>
      <c r="AP93" s="165">
        <f t="shared" si="55"/>
        <v>0</v>
      </c>
      <c r="AQ93" s="294">
        <f t="shared" si="55"/>
        <v>0</v>
      </c>
      <c r="AR93" s="165">
        <f t="shared" si="55"/>
        <v>88495.575221238949</v>
      </c>
      <c r="AS93" s="294">
        <f t="shared" si="55"/>
        <v>0</v>
      </c>
      <c r="AT93" s="165">
        <f t="shared" si="55"/>
        <v>265486.72566371685</v>
      </c>
      <c r="AU93" s="165">
        <f t="shared" si="55"/>
        <v>176991.1504424779</v>
      </c>
      <c r="AV93" s="62" t="e">
        <f t="shared" si="55"/>
        <v>#REF!</v>
      </c>
      <c r="AW93" s="165">
        <f t="shared" si="55"/>
        <v>0</v>
      </c>
      <c r="AX93" s="62" t="e">
        <f t="shared" si="55"/>
        <v>#REF!</v>
      </c>
      <c r="AY93" s="165">
        <f t="shared" si="55"/>
        <v>176991.1504424779</v>
      </c>
      <c r="AZ93" s="165">
        <f t="shared" si="55"/>
        <v>0</v>
      </c>
      <c r="BA93" s="165">
        <f t="shared" si="55"/>
        <v>0</v>
      </c>
      <c r="BB93" s="165">
        <f t="shared" si="55"/>
        <v>0</v>
      </c>
      <c r="BC93" s="165">
        <f t="shared" si="55"/>
        <v>0</v>
      </c>
      <c r="BD93" s="165">
        <f t="shared" si="55"/>
        <v>442477.87610619474</v>
      </c>
      <c r="BE93" s="165">
        <f t="shared" si="55"/>
        <v>0</v>
      </c>
      <c r="BF93" s="165">
        <f t="shared" si="55"/>
        <v>0</v>
      </c>
      <c r="BG93" s="165">
        <f t="shared" si="55"/>
        <v>0</v>
      </c>
      <c r="BH93" s="165">
        <f t="shared" si="55"/>
        <v>0</v>
      </c>
      <c r="BI93" s="165">
        <f t="shared" si="55"/>
        <v>0</v>
      </c>
      <c r="BJ93" s="165" t="e">
        <f>SUM(BJ88:BJ92)</f>
        <v>#REF!</v>
      </c>
      <c r="BK93" s="165" t="e">
        <f>SUM(BK88:BK92)</f>
        <v>#REF!</v>
      </c>
      <c r="BL93" s="108" t="e">
        <f>SUM(BL88:BL92)</f>
        <v>#REF!</v>
      </c>
    </row>
    <row r="94" spans="1:65" ht="15" x14ac:dyDescent="0.3">
      <c r="A94" s="81" t="s">
        <v>103</v>
      </c>
      <c r="B94" s="432" t="e">
        <f>B98/B111</f>
        <v>#REF!</v>
      </c>
      <c r="C94" s="7"/>
      <c r="D94" s="459"/>
      <c r="E94" s="147">
        <v>5.2647280767948335E-2</v>
      </c>
      <c r="F94" s="104"/>
      <c r="G94" s="94" t="s">
        <v>103</v>
      </c>
      <c r="H94" s="176" t="e">
        <f t="shared" ref="H94" si="56">H98/H6</f>
        <v>#REF!</v>
      </c>
      <c r="I94" s="176" t="e">
        <f t="shared" ref="I94:BI94" si="57">I98/I6</f>
        <v>#REF!</v>
      </c>
      <c r="J94" s="176" t="e">
        <f t="shared" si="57"/>
        <v>#REF!</v>
      </c>
      <c r="K94" s="176" t="e">
        <f t="shared" si="57"/>
        <v>#REF!</v>
      </c>
      <c r="L94" s="176" t="e">
        <f t="shared" si="57"/>
        <v>#REF!</v>
      </c>
      <c r="M94" s="176" t="e">
        <f t="shared" si="57"/>
        <v>#REF!</v>
      </c>
      <c r="N94" s="176" t="e">
        <f t="shared" si="57"/>
        <v>#REF!</v>
      </c>
      <c r="O94" s="176" t="e">
        <f t="shared" si="57"/>
        <v>#REF!</v>
      </c>
      <c r="P94" s="176" t="e">
        <f t="shared" si="57"/>
        <v>#REF!</v>
      </c>
      <c r="Q94" s="176" t="e">
        <f t="shared" si="57"/>
        <v>#REF!</v>
      </c>
      <c r="R94" s="176" t="e">
        <f t="shared" si="57"/>
        <v>#REF!</v>
      </c>
      <c r="S94" s="176" t="e">
        <f t="shared" si="57"/>
        <v>#REF!</v>
      </c>
      <c r="T94" s="176" t="e">
        <f t="shared" si="57"/>
        <v>#REF!</v>
      </c>
      <c r="U94" s="176" t="e">
        <f t="shared" si="57"/>
        <v>#REF!</v>
      </c>
      <c r="V94" s="176" t="e">
        <f t="shared" si="57"/>
        <v>#REF!</v>
      </c>
      <c r="W94" s="10" t="e">
        <f t="shared" si="57"/>
        <v>#REF!</v>
      </c>
      <c r="X94" s="10" t="e">
        <f t="shared" si="57"/>
        <v>#REF!</v>
      </c>
      <c r="Y94" s="176" t="e">
        <f t="shared" si="57"/>
        <v>#REF!</v>
      </c>
      <c r="Z94" s="176" t="e">
        <f t="shared" si="57"/>
        <v>#REF!</v>
      </c>
      <c r="AA94" s="176" t="e">
        <f t="shared" si="57"/>
        <v>#REF!</v>
      </c>
      <c r="AB94" s="176" t="e">
        <f t="shared" si="57"/>
        <v>#REF!</v>
      </c>
      <c r="AC94" s="176" t="e">
        <f t="shared" si="57"/>
        <v>#REF!</v>
      </c>
      <c r="AD94" s="176" t="e">
        <f t="shared" si="57"/>
        <v>#REF!</v>
      </c>
      <c r="AE94" s="176" t="e">
        <f t="shared" si="57"/>
        <v>#REF!</v>
      </c>
      <c r="AF94" s="176" t="e">
        <f t="shared" si="57"/>
        <v>#REF!</v>
      </c>
      <c r="AG94" s="176" t="e">
        <f t="shared" si="57"/>
        <v>#REF!</v>
      </c>
      <c r="AH94" s="176" t="e">
        <f t="shared" si="57"/>
        <v>#REF!</v>
      </c>
      <c r="AI94" s="176" t="e">
        <f t="shared" si="57"/>
        <v>#REF!</v>
      </c>
      <c r="AJ94" s="176" t="e">
        <f t="shared" si="57"/>
        <v>#REF!</v>
      </c>
      <c r="AK94" s="176" t="e">
        <f t="shared" si="57"/>
        <v>#REF!</v>
      </c>
      <c r="AL94" s="176" t="e">
        <f t="shared" si="57"/>
        <v>#REF!</v>
      </c>
      <c r="AM94" s="176" t="e">
        <f t="shared" si="57"/>
        <v>#REF!</v>
      </c>
      <c r="AN94" s="176" t="e">
        <f t="shared" si="57"/>
        <v>#REF!</v>
      </c>
      <c r="AO94" s="176" t="e">
        <f t="shared" si="57"/>
        <v>#REF!</v>
      </c>
      <c r="AP94" s="176" t="e">
        <f t="shared" si="57"/>
        <v>#REF!</v>
      </c>
      <c r="AQ94" s="176" t="e">
        <f t="shared" si="57"/>
        <v>#REF!</v>
      </c>
      <c r="AR94" s="176" t="e">
        <f t="shared" si="57"/>
        <v>#REF!</v>
      </c>
      <c r="AS94" s="176" t="e">
        <f t="shared" si="57"/>
        <v>#REF!</v>
      </c>
      <c r="AT94" s="176" t="e">
        <f t="shared" si="57"/>
        <v>#REF!</v>
      </c>
      <c r="AU94" s="176" t="e">
        <f t="shared" si="57"/>
        <v>#REF!</v>
      </c>
      <c r="AV94" s="176" t="e">
        <f t="shared" si="57"/>
        <v>#REF!</v>
      </c>
      <c r="AW94" s="176" t="e">
        <f t="shared" si="57"/>
        <v>#REF!</v>
      </c>
      <c r="AX94" s="176" t="e">
        <f t="shared" si="57"/>
        <v>#REF!</v>
      </c>
      <c r="AY94" s="176" t="e">
        <f t="shared" si="57"/>
        <v>#REF!</v>
      </c>
      <c r="AZ94" s="176" t="e">
        <f t="shared" si="57"/>
        <v>#REF!</v>
      </c>
      <c r="BA94" s="176" t="e">
        <f t="shared" si="57"/>
        <v>#REF!</v>
      </c>
      <c r="BB94" s="176" t="e">
        <f t="shared" si="57"/>
        <v>#REF!</v>
      </c>
      <c r="BC94" s="10" t="e">
        <f t="shared" si="57"/>
        <v>#REF!</v>
      </c>
      <c r="BD94" s="10" t="e">
        <f t="shared" si="57"/>
        <v>#REF!</v>
      </c>
      <c r="BE94" s="10" t="e">
        <f t="shared" si="57"/>
        <v>#REF!</v>
      </c>
      <c r="BF94" s="10" t="e">
        <f t="shared" si="57"/>
        <v>#REF!</v>
      </c>
      <c r="BG94" s="10" t="e">
        <f t="shared" si="57"/>
        <v>#REF!</v>
      </c>
      <c r="BH94" s="10" t="e">
        <f t="shared" si="57"/>
        <v>#REF!</v>
      </c>
      <c r="BI94" s="10" t="e">
        <f t="shared" si="57"/>
        <v>#REF!</v>
      </c>
      <c r="BJ94" s="46" t="e">
        <f>BJ98/BJ111</f>
        <v>#REF!</v>
      </c>
      <c r="BK94" s="46" t="e">
        <f>BK98/BK111</f>
        <v>#REF!</v>
      </c>
      <c r="BL94" s="104"/>
    </row>
    <row r="95" spans="1:65" ht="16.2" x14ac:dyDescent="0.45">
      <c r="A95" s="80" t="s">
        <v>104</v>
      </c>
      <c r="B95" s="425" t="e">
        <f>BJ95</f>
        <v>#REF!</v>
      </c>
      <c r="C95" s="428"/>
      <c r="D95" s="455">
        <f t="shared" ref="D95:D97" si="58">E95/1.13</f>
        <v>1415929.2035398232</v>
      </c>
      <c r="E95" s="48">
        <f>BK95</f>
        <v>1600000</v>
      </c>
      <c r="F95" s="138" t="e">
        <f>E95-B95</f>
        <v>#REF!</v>
      </c>
      <c r="G95" s="93" t="s">
        <v>104</v>
      </c>
      <c r="H95" s="158">
        <f>'Feb 2019'!G85/'Feb 2019'!$BX$85</f>
        <v>0</v>
      </c>
      <c r="I95" s="158">
        <f>'Feb 2019'!H85/'Feb 2019'!$BX$85</f>
        <v>0</v>
      </c>
      <c r="J95" s="158">
        <f>'Feb 2019'!I85/'Feb 2019'!$BX$85</f>
        <v>0</v>
      </c>
      <c r="K95" s="158">
        <f>'Feb 2019'!J85/'Feb 2019'!$BX$85</f>
        <v>0</v>
      </c>
      <c r="L95" s="158">
        <f>'Feb 2019'!K85/'Feb 2019'!$BX$85</f>
        <v>0</v>
      </c>
      <c r="M95" s="158">
        <f>'Feb 2019'!L85/'Feb 2019'!$BX$85</f>
        <v>0</v>
      </c>
      <c r="N95" s="158">
        <f>'Feb 2019'!M85/'Feb 2019'!$BX$85</f>
        <v>0</v>
      </c>
      <c r="O95" s="158">
        <f>'Feb 2019'!N85/'Feb 2019'!$BX$85</f>
        <v>0</v>
      </c>
      <c r="P95" s="158">
        <f>'Feb 2019'!O85/'Feb 2019'!$BX$85</f>
        <v>0</v>
      </c>
      <c r="Q95" s="158">
        <f>'Feb 2019'!P85/'Feb 2019'!$BX$85</f>
        <v>0</v>
      </c>
      <c r="R95" s="158">
        <f>'Feb 2019'!R85/'Feb 2019'!$BX$85</f>
        <v>0</v>
      </c>
      <c r="S95" s="158">
        <f>'Feb 2019'!S85/'Feb 2019'!$BX$85</f>
        <v>0</v>
      </c>
      <c r="T95" s="158">
        <f>'Feb 2019'!T85/'Feb 2019'!$BX$85</f>
        <v>0</v>
      </c>
      <c r="U95" s="158">
        <f>'Feb 2019'!U85/'Feb 2019'!$BX$85</f>
        <v>0</v>
      </c>
      <c r="V95" s="158">
        <f>'Feb 2019'!V85/'Feb 2019'!$BX$85</f>
        <v>0</v>
      </c>
      <c r="W95" s="159">
        <f>'Feb 2019'!W85/'Feb 2019'!$BX$85</f>
        <v>0</v>
      </c>
      <c r="X95" s="159">
        <f>'Feb 2019'!X85/'Feb 2019'!$BX$85</f>
        <v>0</v>
      </c>
      <c r="Y95" s="158">
        <f>'Feb 2019'!Y85/'Feb 2019'!$BX$85</f>
        <v>0</v>
      </c>
      <c r="Z95" s="158">
        <f>'Feb 2019'!AB85/'Feb 2019'!$BX$85</f>
        <v>0</v>
      </c>
      <c r="AA95" s="158">
        <f>'Feb 2019'!AC85/'Feb 2019'!$BX$85</f>
        <v>0</v>
      </c>
      <c r="AB95" s="158">
        <f>'Feb 2019'!AF85/'Feb 2019'!$BX$85</f>
        <v>0</v>
      </c>
      <c r="AC95" s="158">
        <f>'Feb 2019'!AG85/'Feb 2019'!$BX$85</f>
        <v>0</v>
      </c>
      <c r="AD95" s="158">
        <f>'Feb 2019'!AH85/'Feb 2019'!$BX$85</f>
        <v>265486.72566371685</v>
      </c>
      <c r="AE95" s="158">
        <f>'Feb 2019'!AI85/'Feb 2019'!$BX$85</f>
        <v>0</v>
      </c>
      <c r="AF95" s="288">
        <f>'Feb 2019'!AJ85/'Feb 2019'!$BX$85</f>
        <v>265486.72566371685</v>
      </c>
      <c r="AG95" s="158">
        <f>'Feb 2019'!AK85/'Feb 2019'!$BX$85</f>
        <v>0</v>
      </c>
      <c r="AH95" s="158">
        <f>'Feb 2019'!AM85/'Feb 2019'!$BX$85</f>
        <v>0</v>
      </c>
      <c r="AI95" s="158">
        <f>'Feb 2019'!AN85/'Feb 2019'!$BX$85</f>
        <v>176991.1504424779</v>
      </c>
      <c r="AJ95" s="158">
        <f>'Feb 2019'!AO85/'Feb 2019'!$BX$85</f>
        <v>0</v>
      </c>
      <c r="AK95" s="467">
        <f>'Feb 2019'!AP85/'Feb 2019'!$BX$85</f>
        <v>0</v>
      </c>
      <c r="AL95" s="159">
        <f>'Feb 2019'!AQ85/'Feb 2019'!$BX$85</f>
        <v>176991.1504424779</v>
      </c>
      <c r="AM95" s="159">
        <f>'Feb 2019'!AR85/'Feb 2019'!$BX$85</f>
        <v>0</v>
      </c>
      <c r="AN95" s="159">
        <f>'Feb 2019'!AS85/'Feb 2019'!$BX$85</f>
        <v>0</v>
      </c>
      <c r="AO95" s="159">
        <f>'Feb 2019'!AT85/'Feb 2019'!$BX$85</f>
        <v>0</v>
      </c>
      <c r="AP95" s="159">
        <f>'Feb 2019'!AV85/'Feb 2019'!$BX$85</f>
        <v>0</v>
      </c>
      <c r="AQ95" s="158">
        <f>'Feb 2019'!AW85/'Feb 2019'!$BX$85</f>
        <v>0</v>
      </c>
      <c r="AR95" s="59">
        <f>'Feb 2019'!AZ85/'Feb 2019'!$BX$85</f>
        <v>0</v>
      </c>
      <c r="AS95" s="59">
        <f>'Feb 2019'!BA85/'Feb 2019'!$BX$85</f>
        <v>0</v>
      </c>
      <c r="AT95" s="158">
        <f>'Feb 2019'!BB85/'Feb 2019'!$BX$85</f>
        <v>0</v>
      </c>
      <c r="AU95" s="64">
        <f>'Feb 2019'!BC85/'Feb 2019'!$BX$85</f>
        <v>0</v>
      </c>
      <c r="AV95" s="60" t="e">
        <f>'Feb 2019'!#REF!/'Feb 2019'!$BX$85</f>
        <v>#REF!</v>
      </c>
      <c r="AW95" s="159">
        <f>'Feb 2019'!BE85/'Feb 2019'!$BX$85</f>
        <v>88495.575221238949</v>
      </c>
      <c r="AX95" s="60" t="e">
        <f>'Feb 2019'!#REF!/'Feb 2019'!$BX$85</f>
        <v>#REF!</v>
      </c>
      <c r="AY95" s="159">
        <f>'Feb 2019'!BF85/'Feb 2019'!$BX$85</f>
        <v>0</v>
      </c>
      <c r="AZ95" s="159">
        <f>'Feb 2019'!BG85/'Feb 2019'!$BX$85</f>
        <v>0</v>
      </c>
      <c r="BA95" s="158">
        <f>'Feb 2019'!BH85/'Feb 2019'!$BX$85</f>
        <v>442477.87610619474</v>
      </c>
      <c r="BB95" s="159">
        <f>'Feb 2019'!BI85/'Feb 2019'!$BX$85</f>
        <v>0</v>
      </c>
      <c r="BC95" s="159">
        <f>'Feb 2019'!BL85/'Feb 2019'!$BX$85</f>
        <v>0</v>
      </c>
      <c r="BD95" s="159">
        <f>'Feb 2019'!BM85/'Feb 2019'!$BX$85</f>
        <v>0</v>
      </c>
      <c r="BE95" s="159">
        <f>'Feb 2019'!BN85/'Feb 2019'!$BX$85</f>
        <v>0</v>
      </c>
      <c r="BF95" s="159">
        <f>'Feb 2019'!BO85/'Feb 2019'!$BX$85</f>
        <v>0</v>
      </c>
      <c r="BG95" s="159">
        <f>'Feb 2019'!BP85/'Feb 2019'!$BX$85</f>
        <v>0</v>
      </c>
      <c r="BH95" s="159">
        <f>'Feb 2019'!BQ85/'Feb 2019'!$BX$85</f>
        <v>0</v>
      </c>
      <c r="BI95" s="159">
        <f>'Feb 2019'!BR85/'Feb 2019'!$BX$85</f>
        <v>0</v>
      </c>
      <c r="BJ95" s="11" t="e">
        <f>SUM(H95:BI95)</f>
        <v>#REF!</v>
      </c>
      <c r="BK95" s="11">
        <f>Summary!C87</f>
        <v>1600000</v>
      </c>
      <c r="BL95" s="114" t="e">
        <f>BK95-BJ95</f>
        <v>#REF!</v>
      </c>
      <c r="BM95" s="153" t="e">
        <f>BJ95='Feb 2019'!#REF!</f>
        <v>#REF!</v>
      </c>
    </row>
    <row r="96" spans="1:65" ht="15" x14ac:dyDescent="0.3">
      <c r="A96" s="80" t="s">
        <v>300</v>
      </c>
      <c r="B96" s="425">
        <f>BJ96</f>
        <v>0</v>
      </c>
      <c r="C96" s="428"/>
      <c r="D96" s="455">
        <f t="shared" si="58"/>
        <v>442477.87610619474</v>
      </c>
      <c r="E96" s="48">
        <f>BK96</f>
        <v>500000</v>
      </c>
      <c r="F96" s="138">
        <f>E96-B96</f>
        <v>500000</v>
      </c>
      <c r="G96" s="80" t="s">
        <v>300</v>
      </c>
      <c r="H96" s="158"/>
      <c r="I96" s="159"/>
      <c r="J96" s="159"/>
      <c r="K96" s="159"/>
      <c r="L96" s="159"/>
      <c r="M96" s="159"/>
      <c r="N96" s="159"/>
      <c r="O96" s="159"/>
      <c r="P96" s="159"/>
      <c r="Q96" s="159"/>
      <c r="R96" s="159"/>
      <c r="S96" s="159"/>
      <c r="T96" s="245"/>
      <c r="U96" s="153"/>
      <c r="V96" s="159"/>
      <c r="W96" s="159"/>
      <c r="X96" s="159"/>
      <c r="Y96" s="158"/>
      <c r="Z96" s="159"/>
      <c r="AA96" s="159"/>
      <c r="AB96" s="159"/>
      <c r="AC96" s="159"/>
      <c r="AD96" s="159"/>
      <c r="AE96" s="159"/>
      <c r="AF96" s="158"/>
      <c r="AG96" s="158"/>
      <c r="AH96" s="158"/>
      <c r="AI96" s="158"/>
      <c r="AJ96" s="158"/>
      <c r="AK96" s="158"/>
      <c r="AL96" s="159"/>
      <c r="AM96" s="158"/>
      <c r="AN96" s="159"/>
      <c r="AO96" s="159"/>
      <c r="AP96" s="159"/>
      <c r="AQ96" s="60"/>
      <c r="AR96" s="159"/>
      <c r="AS96" s="159"/>
      <c r="AT96" s="161"/>
      <c r="AU96" s="450"/>
      <c r="AV96" s="161"/>
      <c r="AW96" s="159"/>
      <c r="AX96" s="164"/>
      <c r="AY96" s="159"/>
      <c r="AZ96" s="159"/>
      <c r="BA96" s="159"/>
      <c r="BB96" s="159"/>
      <c r="BC96" s="159"/>
      <c r="BD96" s="159"/>
      <c r="BE96" s="159"/>
      <c r="BF96" s="159"/>
      <c r="BG96" s="159"/>
      <c r="BH96" s="159"/>
      <c r="BI96" s="159"/>
      <c r="BJ96" s="11">
        <f>SUM(H96:BI96)</f>
        <v>0</v>
      </c>
      <c r="BK96" s="11">
        <f>Summary!C90</f>
        <v>500000</v>
      </c>
      <c r="BL96" s="114"/>
    </row>
    <row r="97" spans="1:65" ht="15" x14ac:dyDescent="0.3">
      <c r="A97" s="80" t="s">
        <v>105</v>
      </c>
      <c r="B97" s="425" t="e">
        <f>BJ97</f>
        <v>#REF!</v>
      </c>
      <c r="C97" s="428"/>
      <c r="D97" s="455">
        <f t="shared" si="58"/>
        <v>221238.93805309737</v>
      </c>
      <c r="E97" s="48">
        <f>BK97</f>
        <v>250000</v>
      </c>
      <c r="F97" s="138" t="e">
        <f>E97-B97</f>
        <v>#REF!</v>
      </c>
      <c r="G97" s="93" t="s">
        <v>105</v>
      </c>
      <c r="H97" s="158">
        <f>'Feb 2019'!G89/'Feb 2019'!$BX$89</f>
        <v>0</v>
      </c>
      <c r="I97" s="158">
        <f>'Feb 2019'!H89/'Feb 2019'!$BX$89</f>
        <v>0</v>
      </c>
      <c r="J97" s="158">
        <f>'Feb 2019'!I89/'Feb 2019'!$BX$89</f>
        <v>0</v>
      </c>
      <c r="K97" s="158">
        <f>'Feb 2019'!J89/'Feb 2019'!$BX$89</f>
        <v>0</v>
      </c>
      <c r="L97" s="158">
        <f>'Feb 2019'!K89/'Feb 2019'!$BX$89</f>
        <v>0</v>
      </c>
      <c r="M97" s="158">
        <f>'Feb 2019'!L89/'Feb 2019'!$BX$89</f>
        <v>0</v>
      </c>
      <c r="N97" s="158">
        <f>'Feb 2019'!M89/'Feb 2019'!$BX$89</f>
        <v>0</v>
      </c>
      <c r="O97" s="158">
        <f>'Feb 2019'!N89/'Feb 2019'!$BX$89</f>
        <v>0</v>
      </c>
      <c r="P97" s="158">
        <f>'Feb 2019'!O89/'Feb 2019'!$BX$89</f>
        <v>0</v>
      </c>
      <c r="Q97" s="158">
        <f>'Feb 2019'!P89/'Feb 2019'!$BX$89</f>
        <v>0</v>
      </c>
      <c r="R97" s="158">
        <f>'Feb 2019'!R89/'Feb 2019'!$BX$89</f>
        <v>0</v>
      </c>
      <c r="S97" s="158">
        <f>'Feb 2019'!S89/'Feb 2019'!$BX$89</f>
        <v>0</v>
      </c>
      <c r="T97" s="337" t="e">
        <f>'Feb 2019'!#REF!/'Feb 2019'!$BX$89</f>
        <v>#REF!</v>
      </c>
      <c r="U97" s="337">
        <f>'Feb 2019'!U89/'Feb 2019'!$BX$89</f>
        <v>0</v>
      </c>
      <c r="V97" s="158">
        <f>'Feb 2019'!V89/'Feb 2019'!$BX$89</f>
        <v>0</v>
      </c>
      <c r="W97" s="159">
        <f>'Feb 2019'!W89/'Feb 2019'!$BX$89</f>
        <v>0</v>
      </c>
      <c r="X97" s="159">
        <f>'Feb 2019'!X89/'Feb 2019'!$BX$89</f>
        <v>0</v>
      </c>
      <c r="Y97" s="158">
        <f>'Feb 2019'!Y89/'Feb 2019'!$BX$89</f>
        <v>0</v>
      </c>
      <c r="Z97" s="158">
        <f>'Feb 2019'!AB89/'Feb 2019'!$BX$89</f>
        <v>0</v>
      </c>
      <c r="AA97" s="158">
        <f>'Feb 2019'!AC89/'Feb 2019'!$BX$89</f>
        <v>0</v>
      </c>
      <c r="AB97" s="158">
        <f>'Feb 2019'!AF89/'Feb 2019'!$BX$89</f>
        <v>0</v>
      </c>
      <c r="AC97" s="158">
        <f>'Feb 2019'!AG89/'Feb 2019'!$BX$89</f>
        <v>0</v>
      </c>
      <c r="AD97" s="158">
        <f>'Feb 2019'!AH89/'Feb 2019'!$BX$89</f>
        <v>0</v>
      </c>
      <c r="AE97" s="158">
        <f>'Feb 2019'!AI89/'Feb 2019'!$BX$89</f>
        <v>0</v>
      </c>
      <c r="AF97" s="158">
        <f>'Feb 2019'!AJ89/'Feb 2019'!$BX$89</f>
        <v>0</v>
      </c>
      <c r="AG97" s="158">
        <f>'Feb 2019'!AK89/'Feb 2019'!$BX$89</f>
        <v>0</v>
      </c>
      <c r="AH97" s="158">
        <f>'Feb 2019'!AM89/'Feb 2019'!$BX$89</f>
        <v>0</v>
      </c>
      <c r="AI97" s="158">
        <f>'Feb 2019'!AN89/'Feb 2019'!$BX$89</f>
        <v>88495.575221238949</v>
      </c>
      <c r="AJ97" s="158">
        <f>'Feb 2019'!AO89/'Feb 2019'!$BX$89</f>
        <v>0</v>
      </c>
      <c r="AK97" s="158">
        <f>'Feb 2019'!AP89/'Feb 2019'!$BX$89</f>
        <v>0</v>
      </c>
      <c r="AL97" s="159">
        <f>'Feb 2019'!AQ89/'Feb 2019'!$BX$89</f>
        <v>132743.36283185842</v>
      </c>
      <c r="AM97" s="159">
        <f>'Feb 2019'!AR89/'Feb 2019'!$BX$89</f>
        <v>0</v>
      </c>
      <c r="AN97" s="159">
        <f>'Feb 2019'!AS89/'Feb 2019'!$BX$89</f>
        <v>0</v>
      </c>
      <c r="AO97" s="159">
        <f>'Feb 2019'!AT89/'Feb 2019'!$BX$89</f>
        <v>0</v>
      </c>
      <c r="AP97" s="159">
        <f>'Feb 2019'!AV89/'Feb 2019'!$BX$89</f>
        <v>0</v>
      </c>
      <c r="AQ97" s="158">
        <f>'Feb 2019'!AW89/'Feb 2019'!$BX$89</f>
        <v>0</v>
      </c>
      <c r="AR97" s="158">
        <f>'Feb 2019'!AZ89/'Feb 2019'!$BX$89</f>
        <v>0</v>
      </c>
      <c r="AS97" s="58">
        <f>'Feb 2019'!BA89/'Feb 2019'!$BX$89</f>
        <v>0</v>
      </c>
      <c r="AT97" s="158">
        <f>'Feb 2019'!BB89/'Feb 2019'!$BX$89</f>
        <v>0</v>
      </c>
      <c r="AU97" s="159">
        <f>'Feb 2019'!BC89/'Feb 2019'!$BX$89</f>
        <v>0</v>
      </c>
      <c r="AV97" s="60" t="e">
        <f>'Feb 2019'!#REF!/'Feb 2019'!$BX$89</f>
        <v>#REF!</v>
      </c>
      <c r="AW97" s="159">
        <f>'Feb 2019'!BE89/'Feb 2019'!$BX$89</f>
        <v>0</v>
      </c>
      <c r="AX97" s="60" t="e">
        <f>'Feb 2019'!#REF!/'Feb 2019'!$BX$89</f>
        <v>#REF!</v>
      </c>
      <c r="AY97" s="159">
        <f>'Feb 2019'!BF89/'Feb 2019'!$BX$89</f>
        <v>0</v>
      </c>
      <c r="AZ97" s="159">
        <f>'Feb 2019'!BG89/'Feb 2019'!$BX$89</f>
        <v>0</v>
      </c>
      <c r="BA97" s="158">
        <f>'Feb 2019'!BH89/'Feb 2019'!$BX$89</f>
        <v>0</v>
      </c>
      <c r="BB97" s="159">
        <f>'Feb 2019'!BI89/'Feb 2019'!$BX$89</f>
        <v>0</v>
      </c>
      <c r="BC97" s="159">
        <f>'Feb 2019'!BL89/'Feb 2019'!$BX$89</f>
        <v>0</v>
      </c>
      <c r="BD97" s="159">
        <f>'Feb 2019'!BM89/'Feb 2019'!$BX$89</f>
        <v>0</v>
      </c>
      <c r="BE97" s="159">
        <f>'Feb 2019'!BN89/'Feb 2019'!$BX$89</f>
        <v>0</v>
      </c>
      <c r="BF97" s="159">
        <f>'Feb 2019'!BO89/'Feb 2019'!$BX$89</f>
        <v>0</v>
      </c>
      <c r="BG97" s="159">
        <f>'Feb 2019'!BP89/'Feb 2019'!$BX$89</f>
        <v>0</v>
      </c>
      <c r="BH97" s="159">
        <f>'Feb 2019'!BQ89/'Feb 2019'!$BX$89</f>
        <v>0</v>
      </c>
      <c r="BI97" s="159">
        <f>'Feb 2019'!BR89/'Feb 2019'!$BX$89</f>
        <v>0</v>
      </c>
      <c r="BJ97" s="11" t="e">
        <f>SUM(H97:BI97)</f>
        <v>#REF!</v>
      </c>
      <c r="BK97" s="11">
        <f>Summary!C91</f>
        <v>250000</v>
      </c>
      <c r="BL97" s="114" t="e">
        <f>BK97-BJ97</f>
        <v>#REF!</v>
      </c>
      <c r="BM97" s="153" t="e">
        <f>BJ97='Feb 2019'!#REF!</f>
        <v>#REF!</v>
      </c>
    </row>
    <row r="98" spans="1:65" ht="15" x14ac:dyDescent="0.3">
      <c r="A98" s="77" t="s">
        <v>12</v>
      </c>
      <c r="B98" s="313" t="e">
        <f>SUM(B95:B97)</f>
        <v>#REF!</v>
      </c>
      <c r="C98" s="165"/>
      <c r="D98" s="165">
        <f>SUM(D95:D97)</f>
        <v>2079646.0176991152</v>
      </c>
      <c r="E98" s="145">
        <f>SUM(E95:E97)</f>
        <v>2350000</v>
      </c>
      <c r="F98" s="108" t="e">
        <f>SUM(F95:F97)</f>
        <v>#REF!</v>
      </c>
      <c r="G98" s="90" t="s">
        <v>12</v>
      </c>
      <c r="H98" s="165">
        <f t="shared" ref="H98" si="59">SUM(H95:H97)</f>
        <v>0</v>
      </c>
      <c r="I98" s="165">
        <f t="shared" ref="I98:BI98" si="60">SUM(I95:I97)</f>
        <v>0</v>
      </c>
      <c r="J98" s="165">
        <f t="shared" si="60"/>
        <v>0</v>
      </c>
      <c r="K98" s="165">
        <f t="shared" si="60"/>
        <v>0</v>
      </c>
      <c r="L98" s="165">
        <f t="shared" si="60"/>
        <v>0</v>
      </c>
      <c r="M98" s="165">
        <f t="shared" si="60"/>
        <v>0</v>
      </c>
      <c r="N98" s="165">
        <f t="shared" si="60"/>
        <v>0</v>
      </c>
      <c r="O98" s="165">
        <f t="shared" si="60"/>
        <v>0</v>
      </c>
      <c r="P98" s="165">
        <f t="shared" si="60"/>
        <v>0</v>
      </c>
      <c r="Q98" s="165">
        <f t="shared" si="60"/>
        <v>0</v>
      </c>
      <c r="R98" s="165">
        <f t="shared" si="60"/>
        <v>0</v>
      </c>
      <c r="S98" s="165">
        <f t="shared" si="60"/>
        <v>0</v>
      </c>
      <c r="T98" s="165" t="e">
        <f t="shared" si="60"/>
        <v>#REF!</v>
      </c>
      <c r="U98" s="165">
        <f t="shared" si="60"/>
        <v>0</v>
      </c>
      <c r="V98" s="165">
        <f t="shared" si="60"/>
        <v>0</v>
      </c>
      <c r="W98" s="165">
        <f t="shared" si="60"/>
        <v>0</v>
      </c>
      <c r="X98" s="165">
        <f t="shared" si="60"/>
        <v>0</v>
      </c>
      <c r="Y98" s="165">
        <f t="shared" si="60"/>
        <v>0</v>
      </c>
      <c r="Z98" s="165">
        <f t="shared" si="60"/>
        <v>0</v>
      </c>
      <c r="AA98" s="165">
        <f t="shared" si="60"/>
        <v>0</v>
      </c>
      <c r="AB98" s="165">
        <f t="shared" si="60"/>
        <v>0</v>
      </c>
      <c r="AC98" s="165">
        <f t="shared" si="60"/>
        <v>0</v>
      </c>
      <c r="AD98" s="165">
        <f t="shared" si="60"/>
        <v>265486.72566371685</v>
      </c>
      <c r="AE98" s="165">
        <f t="shared" si="60"/>
        <v>0</v>
      </c>
      <c r="AF98" s="165">
        <f t="shared" si="60"/>
        <v>265486.72566371685</v>
      </c>
      <c r="AG98" s="165">
        <f t="shared" si="60"/>
        <v>0</v>
      </c>
      <c r="AH98" s="165">
        <f t="shared" si="60"/>
        <v>0</v>
      </c>
      <c r="AI98" s="165">
        <f t="shared" si="60"/>
        <v>265486.72566371685</v>
      </c>
      <c r="AJ98" s="165">
        <f t="shared" si="60"/>
        <v>0</v>
      </c>
      <c r="AK98" s="165">
        <f t="shared" si="60"/>
        <v>0</v>
      </c>
      <c r="AL98" s="165">
        <f t="shared" si="60"/>
        <v>309734.51327433635</v>
      </c>
      <c r="AM98" s="165">
        <f t="shared" si="60"/>
        <v>0</v>
      </c>
      <c r="AN98" s="165">
        <f t="shared" si="60"/>
        <v>0</v>
      </c>
      <c r="AO98" s="165">
        <f t="shared" si="60"/>
        <v>0</v>
      </c>
      <c r="AP98" s="165">
        <f t="shared" si="60"/>
        <v>0</v>
      </c>
      <c r="AQ98" s="294">
        <f t="shared" si="60"/>
        <v>0</v>
      </c>
      <c r="AR98" s="165">
        <f t="shared" si="60"/>
        <v>0</v>
      </c>
      <c r="AS98" s="294">
        <f t="shared" si="60"/>
        <v>0</v>
      </c>
      <c r="AT98" s="165">
        <f t="shared" si="60"/>
        <v>0</v>
      </c>
      <c r="AU98" s="165">
        <f t="shared" si="60"/>
        <v>0</v>
      </c>
      <c r="AV98" s="62" t="e">
        <f t="shared" si="60"/>
        <v>#REF!</v>
      </c>
      <c r="AW98" s="165">
        <f t="shared" si="60"/>
        <v>88495.575221238949</v>
      </c>
      <c r="AX98" s="62" t="e">
        <f t="shared" si="60"/>
        <v>#REF!</v>
      </c>
      <c r="AY98" s="165">
        <f t="shared" si="60"/>
        <v>0</v>
      </c>
      <c r="AZ98" s="165">
        <f t="shared" si="60"/>
        <v>0</v>
      </c>
      <c r="BA98" s="165">
        <f t="shared" si="60"/>
        <v>442477.87610619474</v>
      </c>
      <c r="BB98" s="165">
        <f t="shared" si="60"/>
        <v>0</v>
      </c>
      <c r="BC98" s="165">
        <f t="shared" si="60"/>
        <v>0</v>
      </c>
      <c r="BD98" s="165">
        <f t="shared" si="60"/>
        <v>0</v>
      </c>
      <c r="BE98" s="165">
        <f t="shared" si="60"/>
        <v>0</v>
      </c>
      <c r="BF98" s="165">
        <f t="shared" si="60"/>
        <v>0</v>
      </c>
      <c r="BG98" s="165">
        <f t="shared" si="60"/>
        <v>0</v>
      </c>
      <c r="BH98" s="165">
        <f t="shared" si="60"/>
        <v>0</v>
      </c>
      <c r="BI98" s="165">
        <f t="shared" si="60"/>
        <v>0</v>
      </c>
      <c r="BJ98" s="165" t="e">
        <f t="shared" ref="BJ98:BL98" si="61">SUM(BJ95:BJ97)</f>
        <v>#REF!</v>
      </c>
      <c r="BK98" s="165">
        <f t="shared" si="61"/>
        <v>2350000</v>
      </c>
      <c r="BL98" s="108" t="e">
        <f t="shared" si="61"/>
        <v>#REF!</v>
      </c>
    </row>
    <row r="99" spans="1:65" ht="15" x14ac:dyDescent="0.3">
      <c r="A99" s="81" t="s">
        <v>106</v>
      </c>
      <c r="B99" s="433"/>
      <c r="C99" s="7"/>
      <c r="D99" s="459"/>
      <c r="E99" s="147"/>
      <c r="F99" s="104"/>
      <c r="G99" s="94" t="s">
        <v>106</v>
      </c>
      <c r="H99" s="176" t="e">
        <f t="shared" ref="H99" si="62">H103/H6</f>
        <v>#REF!</v>
      </c>
      <c r="I99" s="176" t="e">
        <f t="shared" ref="I99:BI99" si="63">I103/I6</f>
        <v>#REF!</v>
      </c>
      <c r="J99" s="176" t="e">
        <f t="shared" si="63"/>
        <v>#REF!</v>
      </c>
      <c r="K99" s="176" t="e">
        <f t="shared" si="63"/>
        <v>#REF!</v>
      </c>
      <c r="L99" s="176" t="e">
        <f t="shared" si="63"/>
        <v>#REF!</v>
      </c>
      <c r="M99" s="176" t="e">
        <f t="shared" si="63"/>
        <v>#REF!</v>
      </c>
      <c r="N99" s="176" t="e">
        <f t="shared" si="63"/>
        <v>#REF!</v>
      </c>
      <c r="O99" s="176" t="e">
        <f t="shared" si="63"/>
        <v>#REF!</v>
      </c>
      <c r="P99" s="176" t="e">
        <f t="shared" si="63"/>
        <v>#REF!</v>
      </c>
      <c r="Q99" s="176" t="e">
        <f t="shared" si="63"/>
        <v>#REF!</v>
      </c>
      <c r="R99" s="176" t="e">
        <f t="shared" si="63"/>
        <v>#REF!</v>
      </c>
      <c r="S99" s="176" t="e">
        <f t="shared" si="63"/>
        <v>#REF!</v>
      </c>
      <c r="T99" s="176" t="e">
        <f t="shared" si="63"/>
        <v>#REF!</v>
      </c>
      <c r="U99" s="176" t="e">
        <f t="shared" si="63"/>
        <v>#REF!</v>
      </c>
      <c r="V99" s="176" t="e">
        <f t="shared" si="63"/>
        <v>#REF!</v>
      </c>
      <c r="W99" s="10" t="e">
        <f t="shared" si="63"/>
        <v>#REF!</v>
      </c>
      <c r="X99" s="10" t="e">
        <f t="shared" si="63"/>
        <v>#REF!</v>
      </c>
      <c r="Y99" s="176" t="e">
        <f t="shared" si="63"/>
        <v>#REF!</v>
      </c>
      <c r="Z99" s="176" t="e">
        <f t="shared" si="63"/>
        <v>#REF!</v>
      </c>
      <c r="AA99" s="176" t="e">
        <f t="shared" si="63"/>
        <v>#REF!</v>
      </c>
      <c r="AB99" s="176" t="e">
        <f t="shared" si="63"/>
        <v>#REF!</v>
      </c>
      <c r="AC99" s="176" t="e">
        <f t="shared" si="63"/>
        <v>#REF!</v>
      </c>
      <c r="AD99" s="176" t="e">
        <f t="shared" si="63"/>
        <v>#REF!</v>
      </c>
      <c r="AE99" s="176" t="e">
        <f t="shared" si="63"/>
        <v>#REF!</v>
      </c>
      <c r="AF99" s="176" t="e">
        <f t="shared" si="63"/>
        <v>#REF!</v>
      </c>
      <c r="AG99" s="176" t="e">
        <f t="shared" si="63"/>
        <v>#REF!</v>
      </c>
      <c r="AH99" s="176" t="e">
        <f t="shared" si="63"/>
        <v>#REF!</v>
      </c>
      <c r="AI99" s="176" t="e">
        <f t="shared" si="63"/>
        <v>#REF!</v>
      </c>
      <c r="AJ99" s="176" t="e">
        <f t="shared" si="63"/>
        <v>#REF!</v>
      </c>
      <c r="AK99" s="176" t="e">
        <f t="shared" si="63"/>
        <v>#REF!</v>
      </c>
      <c r="AL99" s="10" t="e">
        <f t="shared" si="63"/>
        <v>#REF!</v>
      </c>
      <c r="AM99" s="10" t="e">
        <f t="shared" si="63"/>
        <v>#REF!</v>
      </c>
      <c r="AN99" s="10" t="e">
        <f t="shared" si="63"/>
        <v>#REF!</v>
      </c>
      <c r="AO99" s="10" t="e">
        <f t="shared" si="63"/>
        <v>#REF!</v>
      </c>
      <c r="AP99" s="10" t="e">
        <f t="shared" si="63"/>
        <v>#REF!</v>
      </c>
      <c r="AQ99" s="67" t="e">
        <f t="shared" si="63"/>
        <v>#REF!</v>
      </c>
      <c r="AR99" s="8" t="e">
        <f t="shared" si="63"/>
        <v>#REF!</v>
      </c>
      <c r="AS99" s="67" t="e">
        <f t="shared" si="63"/>
        <v>#REF!</v>
      </c>
      <c r="AT99" s="8" t="e">
        <f t="shared" si="63"/>
        <v>#REF!</v>
      </c>
      <c r="AU99" s="10" t="e">
        <f t="shared" si="63"/>
        <v>#REF!</v>
      </c>
      <c r="AV99" s="68" t="e">
        <f t="shared" si="63"/>
        <v>#REF!</v>
      </c>
      <c r="AW99" s="10" t="e">
        <f t="shared" si="63"/>
        <v>#REF!</v>
      </c>
      <c r="AX99" s="68" t="e">
        <f t="shared" si="63"/>
        <v>#REF!</v>
      </c>
      <c r="AY99" s="10" t="e">
        <f t="shared" si="63"/>
        <v>#REF!</v>
      </c>
      <c r="AZ99" s="10" t="e">
        <f t="shared" si="63"/>
        <v>#REF!</v>
      </c>
      <c r="BA99" s="10" t="e">
        <f t="shared" si="63"/>
        <v>#REF!</v>
      </c>
      <c r="BB99" s="10" t="e">
        <f t="shared" si="63"/>
        <v>#REF!</v>
      </c>
      <c r="BC99" s="10" t="e">
        <f t="shared" si="63"/>
        <v>#REF!</v>
      </c>
      <c r="BD99" s="10" t="e">
        <f t="shared" si="63"/>
        <v>#REF!</v>
      </c>
      <c r="BE99" s="10" t="e">
        <f t="shared" si="63"/>
        <v>#REF!</v>
      </c>
      <c r="BF99" s="10" t="e">
        <f t="shared" si="63"/>
        <v>#REF!</v>
      </c>
      <c r="BG99" s="10" t="e">
        <f t="shared" si="63"/>
        <v>#REF!</v>
      </c>
      <c r="BH99" s="10" t="e">
        <f t="shared" si="63"/>
        <v>#REF!</v>
      </c>
      <c r="BI99" s="10" t="e">
        <f t="shared" si="63"/>
        <v>#REF!</v>
      </c>
      <c r="BJ99" s="7"/>
      <c r="BK99" s="7"/>
      <c r="BL99" s="104"/>
    </row>
    <row r="100" spans="1:65" ht="15" x14ac:dyDescent="0.3">
      <c r="A100" s="80" t="s">
        <v>107</v>
      </c>
      <c r="B100" s="425">
        <f>BJ100</f>
        <v>0</v>
      </c>
      <c r="C100" s="428"/>
      <c r="D100" s="455"/>
      <c r="E100" s="48" t="e">
        <f>BK100</f>
        <v>#REF!</v>
      </c>
      <c r="F100" s="138" t="e">
        <f>E100-B100</f>
        <v>#REF!</v>
      </c>
      <c r="G100" s="93" t="s">
        <v>107</v>
      </c>
      <c r="H100" s="158"/>
      <c r="I100" s="159"/>
      <c r="J100" s="159"/>
      <c r="K100" s="159"/>
      <c r="L100" s="159"/>
      <c r="M100" s="159"/>
      <c r="N100" s="159"/>
      <c r="O100" s="159"/>
      <c r="P100" s="159"/>
      <c r="Q100" s="159"/>
      <c r="R100" s="159"/>
      <c r="S100" s="159"/>
      <c r="T100" s="245"/>
      <c r="U100" s="153"/>
      <c r="V100" s="159"/>
      <c r="W100" s="159"/>
      <c r="X100" s="159"/>
      <c r="Y100" s="158"/>
      <c r="Z100" s="159"/>
      <c r="AA100" s="159"/>
      <c r="AB100" s="159"/>
      <c r="AC100" s="159"/>
      <c r="AD100" s="159"/>
      <c r="AE100" s="159"/>
      <c r="AF100" s="158"/>
      <c r="AG100" s="158"/>
      <c r="AH100" s="158"/>
      <c r="AI100" s="158"/>
      <c r="AJ100" s="158"/>
      <c r="AK100" s="158"/>
      <c r="AL100" s="159"/>
      <c r="AM100" s="158"/>
      <c r="AN100" s="159"/>
      <c r="AO100" s="159"/>
      <c r="AP100" s="159"/>
      <c r="AQ100" s="60"/>
      <c r="AR100" s="159"/>
      <c r="AS100" s="159"/>
      <c r="AT100" s="161"/>
      <c r="AU100" s="450"/>
      <c r="AV100" s="161"/>
      <c r="AW100" s="159"/>
      <c r="AX100" s="164"/>
      <c r="AY100" s="159"/>
      <c r="AZ100" s="159"/>
      <c r="BA100" s="159"/>
      <c r="BB100" s="159"/>
      <c r="BC100" s="159"/>
      <c r="BD100" s="159"/>
      <c r="BE100" s="159"/>
      <c r="BF100" s="159"/>
      <c r="BG100" s="159"/>
      <c r="BH100" s="159"/>
      <c r="BI100" s="159"/>
      <c r="BJ100" s="11">
        <f>SUM(H100:BI100)</f>
        <v>0</v>
      </c>
      <c r="BK100" s="11" t="e">
        <f>Summary!#REF!</f>
        <v>#REF!</v>
      </c>
      <c r="BL100" s="114" t="e">
        <f>BK100-BJ100</f>
        <v>#REF!</v>
      </c>
    </row>
    <row r="101" spans="1:65" ht="15.6" x14ac:dyDescent="0.4">
      <c r="A101" s="79" t="s">
        <v>108</v>
      </c>
      <c r="B101" s="425" t="e">
        <f>BJ101</f>
        <v>#REF!</v>
      </c>
      <c r="C101" s="428"/>
      <c r="D101" s="455">
        <f>E101/1.13</f>
        <v>663716.81415929215</v>
      </c>
      <c r="E101" s="48">
        <f>BK101</f>
        <v>750000</v>
      </c>
      <c r="F101" s="138" t="e">
        <f>E101-B101</f>
        <v>#REF!</v>
      </c>
      <c r="G101" s="92" t="s">
        <v>108</v>
      </c>
      <c r="H101" s="158">
        <f>'Feb 2019'!G92/'Feb 2019'!$BX$92</f>
        <v>0</v>
      </c>
      <c r="I101" s="158">
        <f>'Feb 2019'!H92/'Feb 2019'!$BX$92</f>
        <v>0</v>
      </c>
      <c r="J101" s="158">
        <f>'Feb 2019'!I92/'Feb 2019'!$BX$92</f>
        <v>0</v>
      </c>
      <c r="K101" s="158">
        <f>'Feb 2019'!J92/'Feb 2019'!$BX$92</f>
        <v>0</v>
      </c>
      <c r="L101" s="158">
        <f>'Feb 2019'!K92/'Feb 2019'!$BX$92</f>
        <v>0</v>
      </c>
      <c r="M101" s="158">
        <f>'Feb 2019'!L92/'Feb 2019'!$BX$92</f>
        <v>0</v>
      </c>
      <c r="N101" s="158">
        <f>'Feb 2019'!M92/'Feb 2019'!$BX$92</f>
        <v>0</v>
      </c>
      <c r="O101" s="158">
        <f>'Feb 2019'!N92/'Feb 2019'!$BX$92</f>
        <v>0</v>
      </c>
      <c r="P101" s="158">
        <f>'Feb 2019'!O92/'Feb 2019'!$BX$92</f>
        <v>0</v>
      </c>
      <c r="Q101" s="158">
        <f>'Feb 2019'!P92/'Feb 2019'!$BX$92</f>
        <v>0</v>
      </c>
      <c r="R101" s="158">
        <f>'Feb 2019'!R92/'Feb 2019'!$BX$92</f>
        <v>0</v>
      </c>
      <c r="S101" s="158">
        <f>'Feb 2019'!S92/'Feb 2019'!$BX$92</f>
        <v>0</v>
      </c>
      <c r="T101" s="158">
        <f>'Feb 2019'!T92/'Feb 2019'!$BX$92</f>
        <v>0</v>
      </c>
      <c r="U101" s="158">
        <f>'Feb 2019'!U92/'Feb 2019'!$BX$92</f>
        <v>0</v>
      </c>
      <c r="V101" s="158">
        <f>'Feb 2019'!V92/'Feb 2019'!$BX$92</f>
        <v>0</v>
      </c>
      <c r="W101" s="159">
        <f>'Feb 2019'!W92/'Feb 2019'!$BX$92</f>
        <v>0</v>
      </c>
      <c r="X101" s="159">
        <f>'Feb 2019'!X92/'Feb 2019'!$BX$92</f>
        <v>0</v>
      </c>
      <c r="Y101" s="158">
        <f>'Feb 2019'!Y92/'Feb 2019'!$BX$92</f>
        <v>0</v>
      </c>
      <c r="Z101" s="158">
        <f>'Feb 2019'!AB92/'Feb 2019'!$BX$92</f>
        <v>0</v>
      </c>
      <c r="AA101" s="158">
        <f>'Feb 2019'!AC92/'Feb 2019'!$BX$92</f>
        <v>0</v>
      </c>
      <c r="AB101" s="161">
        <f>'Feb 2019'!AF92/'Feb 2019'!$BX$92</f>
        <v>0</v>
      </c>
      <c r="AC101" s="158">
        <f>'Feb 2019'!AG92/'Feb 2019'!$BX$92</f>
        <v>0</v>
      </c>
      <c r="AD101" s="288">
        <f>'Feb 2019'!AH92/'Feb 2019'!$BX$92</f>
        <v>265486.72566371685</v>
      </c>
      <c r="AE101" s="158">
        <f>'Feb 2019'!AI92/'Feb 2019'!$BX$92</f>
        <v>0</v>
      </c>
      <c r="AF101" s="288">
        <f>'Feb 2019'!AJ92/'Feb 2019'!$BX$92</f>
        <v>221238.93805309737</v>
      </c>
      <c r="AG101" s="158">
        <f>'Feb 2019'!AK92/'Feb 2019'!$BX$92</f>
        <v>0</v>
      </c>
      <c r="AH101" s="158">
        <f>'Feb 2019'!AM92/'Feb 2019'!$BX$92</f>
        <v>0</v>
      </c>
      <c r="AI101" s="158">
        <f>'Feb 2019'!AN92/'Feb 2019'!$BX$92</f>
        <v>0</v>
      </c>
      <c r="AJ101" s="288">
        <f>'Feb 2019'!AO92/'Feb 2019'!$BX$92</f>
        <v>0</v>
      </c>
      <c r="AK101" s="467">
        <f>'Feb 2019'!AP92/'Feb 2019'!$BX$92</f>
        <v>0</v>
      </c>
      <c r="AL101" s="159">
        <f>'Feb 2019'!AQ92/'Feb 2019'!$BX$92</f>
        <v>0</v>
      </c>
      <c r="AM101" s="136">
        <f>'Feb 2019'!AR92/'Feb 2019'!$BX$92</f>
        <v>0</v>
      </c>
      <c r="AN101" s="159">
        <f>'Feb 2019'!AS92/'Feb 2019'!$BX$92</f>
        <v>0</v>
      </c>
      <c r="AO101" s="159">
        <f>'Feb 2019'!AT92/'Feb 2019'!$BX$92</f>
        <v>0</v>
      </c>
      <c r="AP101" s="159">
        <f>'Feb 2019'!AV92/'Feb 2019'!$BX$92</f>
        <v>0</v>
      </c>
      <c r="AQ101" s="58">
        <f>'Feb 2019'!AW92/'Feb 2019'!$BX$92</f>
        <v>0</v>
      </c>
      <c r="AR101" s="158">
        <f>'Feb 2019'!AZ92/'Feb 2019'!$BX$92</f>
        <v>0</v>
      </c>
      <c r="AS101" s="58">
        <f>'Feb 2019'!BA92/'Feb 2019'!$BX$92</f>
        <v>0</v>
      </c>
      <c r="AT101" s="158">
        <f>'Feb 2019'!BB92/'Feb 2019'!$BX$92</f>
        <v>0</v>
      </c>
      <c r="AU101" s="159">
        <f>'Feb 2019'!BC92/'Feb 2019'!$BX$92</f>
        <v>0</v>
      </c>
      <c r="AV101" s="60" t="e">
        <f>'Feb 2019'!#REF!/'Feb 2019'!$BX$92</f>
        <v>#REF!</v>
      </c>
      <c r="AW101" s="159">
        <f>'Feb 2019'!BE92/'Feb 2019'!$BX$92</f>
        <v>0</v>
      </c>
      <c r="AX101" s="71" t="e">
        <f>'Feb 2019'!#REF!/'Feb 2019'!$BX$92</f>
        <v>#REF!</v>
      </c>
      <c r="AY101" s="159">
        <f>'Feb 2019'!BF92/'Feb 2019'!$BX$92</f>
        <v>0</v>
      </c>
      <c r="AZ101" s="159">
        <f>'Feb 2019'!BG92/'Feb 2019'!$BX$92</f>
        <v>0</v>
      </c>
      <c r="BA101" s="159">
        <f>'Feb 2019'!BH92/'Feb 2019'!$BX$92</f>
        <v>176991.1504424779</v>
      </c>
      <c r="BB101" s="159">
        <f>'Feb 2019'!BI92/'Feb 2019'!$BX$92</f>
        <v>0</v>
      </c>
      <c r="BC101" s="159">
        <f>'Feb 2019'!BL92/'Feb 2019'!$BX$92</f>
        <v>0</v>
      </c>
      <c r="BD101" s="159">
        <f>'Feb 2019'!BM92/'Feb 2019'!$BX$92</f>
        <v>0</v>
      </c>
      <c r="BE101" s="159">
        <f>'Feb 2019'!BN92/'Feb 2019'!$BX$92</f>
        <v>0</v>
      </c>
      <c r="BF101" s="159">
        <f>'Feb 2019'!BO92/'Feb 2019'!$BX$92</f>
        <v>0</v>
      </c>
      <c r="BG101" s="159">
        <f>'Feb 2019'!BP92/'Feb 2019'!$BX$92</f>
        <v>0</v>
      </c>
      <c r="BH101" s="159">
        <f>'Feb 2019'!BQ92/'Feb 2019'!$BX$92</f>
        <v>0</v>
      </c>
      <c r="BI101" s="159">
        <f>'Feb 2019'!BR92/'Feb 2019'!$BX$92</f>
        <v>0</v>
      </c>
      <c r="BJ101" s="11" t="e">
        <f>SUM(H101:BI101)</f>
        <v>#REF!</v>
      </c>
      <c r="BK101" s="11">
        <f>Summary!C94</f>
        <v>750000</v>
      </c>
      <c r="BL101" s="114" t="e">
        <f>BK101-BJ101</f>
        <v>#REF!</v>
      </c>
      <c r="BM101" s="153" t="e">
        <f>BJ101='Feb 2019'!#REF!</f>
        <v>#REF!</v>
      </c>
    </row>
    <row r="102" spans="1:65" ht="15" x14ac:dyDescent="0.3">
      <c r="A102" s="79" t="s">
        <v>109</v>
      </c>
      <c r="B102" s="425">
        <f>BJ102</f>
        <v>0</v>
      </c>
      <c r="C102" s="428"/>
      <c r="D102" s="455"/>
      <c r="E102" s="48" t="e">
        <f>BK102</f>
        <v>#REF!</v>
      </c>
      <c r="F102" s="138" t="e">
        <f>E102-B102</f>
        <v>#REF!</v>
      </c>
      <c r="G102" s="92" t="s">
        <v>109</v>
      </c>
      <c r="H102" s="158"/>
      <c r="I102" s="159"/>
      <c r="J102" s="159"/>
      <c r="K102" s="159"/>
      <c r="L102" s="159"/>
      <c r="M102" s="159"/>
      <c r="N102" s="159"/>
      <c r="O102" s="159"/>
      <c r="P102" s="159"/>
      <c r="Q102" s="159"/>
      <c r="R102" s="159"/>
      <c r="S102" s="159"/>
      <c r="T102" s="245"/>
      <c r="U102" s="153"/>
      <c r="V102" s="159"/>
      <c r="W102" s="159"/>
      <c r="X102" s="159"/>
      <c r="Y102" s="158"/>
      <c r="Z102" s="159"/>
      <c r="AA102" s="159"/>
      <c r="AB102" s="159"/>
      <c r="AC102" s="159"/>
      <c r="AD102" s="159"/>
      <c r="AE102" s="159"/>
      <c r="AF102" s="158"/>
      <c r="AG102" s="158"/>
      <c r="AH102" s="158"/>
      <c r="AI102" s="158"/>
      <c r="AJ102" s="158"/>
      <c r="AK102" s="158"/>
      <c r="AL102" s="159"/>
      <c r="AM102" s="158"/>
      <c r="AN102" s="159"/>
      <c r="AO102" s="159"/>
      <c r="AP102" s="159"/>
      <c r="AQ102" s="60"/>
      <c r="AR102" s="159"/>
      <c r="AS102" s="159"/>
      <c r="AT102" s="161"/>
      <c r="AU102" s="450"/>
      <c r="AV102" s="161"/>
      <c r="AW102" s="159"/>
      <c r="AX102" s="164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1">
        <f>SUM(H102:BI102)</f>
        <v>0</v>
      </c>
      <c r="BK102" s="11" t="e">
        <f>Summary!#REF!</f>
        <v>#REF!</v>
      </c>
      <c r="BL102" s="114" t="e">
        <f>BK102-BJ102</f>
        <v>#REF!</v>
      </c>
    </row>
    <row r="103" spans="1:65" ht="15" x14ac:dyDescent="0.3">
      <c r="A103" s="77" t="s">
        <v>12</v>
      </c>
      <c r="B103" s="313" t="e">
        <f>SUM(B100:B102)</f>
        <v>#REF!</v>
      </c>
      <c r="C103" s="165"/>
      <c r="D103" s="165">
        <f>SUM(D100:D102)</f>
        <v>663716.81415929215</v>
      </c>
      <c r="E103" s="145" t="e">
        <f>SUM(E100:E102)</f>
        <v>#REF!</v>
      </c>
      <c r="F103" s="108" t="e">
        <f>SUM(F100:F102)</f>
        <v>#REF!</v>
      </c>
      <c r="G103" s="90" t="s">
        <v>12</v>
      </c>
      <c r="H103" s="165">
        <f t="shared" ref="H103" si="64">SUM(H100:H102)</f>
        <v>0</v>
      </c>
      <c r="I103" s="165">
        <f t="shared" ref="I103:BI103" si="65">SUM(I100:I102)</f>
        <v>0</v>
      </c>
      <c r="J103" s="165">
        <f t="shared" si="65"/>
        <v>0</v>
      </c>
      <c r="K103" s="165">
        <f t="shared" si="65"/>
        <v>0</v>
      </c>
      <c r="L103" s="165">
        <f t="shared" si="65"/>
        <v>0</v>
      </c>
      <c r="M103" s="165">
        <f t="shared" si="65"/>
        <v>0</v>
      </c>
      <c r="N103" s="165">
        <f t="shared" si="65"/>
        <v>0</v>
      </c>
      <c r="O103" s="165">
        <f t="shared" si="65"/>
        <v>0</v>
      </c>
      <c r="P103" s="165">
        <f t="shared" si="65"/>
        <v>0</v>
      </c>
      <c r="Q103" s="165">
        <f t="shared" si="65"/>
        <v>0</v>
      </c>
      <c r="R103" s="165">
        <f t="shared" si="65"/>
        <v>0</v>
      </c>
      <c r="S103" s="165">
        <f t="shared" si="65"/>
        <v>0</v>
      </c>
      <c r="T103" s="165">
        <f t="shared" si="65"/>
        <v>0</v>
      </c>
      <c r="U103" s="165">
        <f t="shared" si="65"/>
        <v>0</v>
      </c>
      <c r="V103" s="165">
        <f t="shared" si="65"/>
        <v>0</v>
      </c>
      <c r="W103" s="165">
        <f t="shared" si="65"/>
        <v>0</v>
      </c>
      <c r="X103" s="165">
        <f t="shared" si="65"/>
        <v>0</v>
      </c>
      <c r="Y103" s="165">
        <f t="shared" si="65"/>
        <v>0</v>
      </c>
      <c r="Z103" s="165">
        <f t="shared" si="65"/>
        <v>0</v>
      </c>
      <c r="AA103" s="165">
        <f t="shared" si="65"/>
        <v>0</v>
      </c>
      <c r="AB103" s="165">
        <f t="shared" si="65"/>
        <v>0</v>
      </c>
      <c r="AC103" s="165">
        <f t="shared" si="65"/>
        <v>0</v>
      </c>
      <c r="AD103" s="165">
        <f t="shared" si="65"/>
        <v>265486.72566371685</v>
      </c>
      <c r="AE103" s="165">
        <f t="shared" si="65"/>
        <v>0</v>
      </c>
      <c r="AF103" s="165">
        <f t="shared" si="65"/>
        <v>221238.93805309737</v>
      </c>
      <c r="AG103" s="165">
        <f t="shared" si="65"/>
        <v>0</v>
      </c>
      <c r="AH103" s="165">
        <f t="shared" si="65"/>
        <v>0</v>
      </c>
      <c r="AI103" s="165">
        <f t="shared" si="65"/>
        <v>0</v>
      </c>
      <c r="AJ103" s="165">
        <f t="shared" si="65"/>
        <v>0</v>
      </c>
      <c r="AK103" s="165">
        <f t="shared" si="65"/>
        <v>0</v>
      </c>
      <c r="AL103" s="165">
        <f t="shared" si="65"/>
        <v>0</v>
      </c>
      <c r="AM103" s="165">
        <f t="shared" si="65"/>
        <v>0</v>
      </c>
      <c r="AN103" s="165">
        <f t="shared" si="65"/>
        <v>0</v>
      </c>
      <c r="AO103" s="165">
        <f t="shared" si="65"/>
        <v>0</v>
      </c>
      <c r="AP103" s="165">
        <f t="shared" si="65"/>
        <v>0</v>
      </c>
      <c r="AQ103" s="294">
        <f t="shared" si="65"/>
        <v>0</v>
      </c>
      <c r="AR103" s="165">
        <f t="shared" si="65"/>
        <v>0</v>
      </c>
      <c r="AS103" s="294">
        <f t="shared" si="65"/>
        <v>0</v>
      </c>
      <c r="AT103" s="165">
        <f t="shared" si="65"/>
        <v>0</v>
      </c>
      <c r="AU103" s="165">
        <f t="shared" si="65"/>
        <v>0</v>
      </c>
      <c r="AV103" s="62" t="e">
        <f t="shared" si="65"/>
        <v>#REF!</v>
      </c>
      <c r="AW103" s="165">
        <f t="shared" si="65"/>
        <v>0</v>
      </c>
      <c r="AX103" s="62" t="e">
        <f t="shared" si="65"/>
        <v>#REF!</v>
      </c>
      <c r="AY103" s="165">
        <f t="shared" si="65"/>
        <v>0</v>
      </c>
      <c r="AZ103" s="165">
        <f t="shared" si="65"/>
        <v>0</v>
      </c>
      <c r="BA103" s="165">
        <f t="shared" si="65"/>
        <v>176991.1504424779</v>
      </c>
      <c r="BB103" s="165">
        <f t="shared" si="65"/>
        <v>0</v>
      </c>
      <c r="BC103" s="165">
        <f t="shared" si="65"/>
        <v>0</v>
      </c>
      <c r="BD103" s="165">
        <f t="shared" si="65"/>
        <v>0</v>
      </c>
      <c r="BE103" s="165">
        <f t="shared" si="65"/>
        <v>0</v>
      </c>
      <c r="BF103" s="165">
        <f t="shared" si="65"/>
        <v>0</v>
      </c>
      <c r="BG103" s="165">
        <f t="shared" si="65"/>
        <v>0</v>
      </c>
      <c r="BH103" s="165">
        <f t="shared" si="65"/>
        <v>0</v>
      </c>
      <c r="BI103" s="165">
        <f t="shared" si="65"/>
        <v>0</v>
      </c>
      <c r="BJ103" s="165" t="e">
        <f t="shared" ref="BJ103:BL103" si="66">SUM(BJ100:BJ102)</f>
        <v>#REF!</v>
      </c>
      <c r="BK103" s="165" t="e">
        <f t="shared" si="66"/>
        <v>#REF!</v>
      </c>
      <c r="BL103" s="108" t="e">
        <f t="shared" si="66"/>
        <v>#REF!</v>
      </c>
    </row>
    <row r="104" spans="1:65" ht="15" x14ac:dyDescent="0.3">
      <c r="A104" s="81" t="s">
        <v>110</v>
      </c>
      <c r="B104" s="432" t="e">
        <f>B107/B111</f>
        <v>#REF!</v>
      </c>
      <c r="C104" s="46"/>
      <c r="D104" s="459"/>
      <c r="E104" s="147">
        <v>1.2284365512521279E-2</v>
      </c>
      <c r="F104" s="104"/>
      <c r="G104" s="94" t="s">
        <v>110</v>
      </c>
      <c r="H104" s="176" t="e">
        <f t="shared" ref="H104" si="67">H107/H6</f>
        <v>#REF!</v>
      </c>
      <c r="I104" s="176" t="e">
        <f t="shared" ref="I104:BI104" si="68">I107/I6</f>
        <v>#REF!</v>
      </c>
      <c r="J104" s="176" t="e">
        <f t="shared" si="68"/>
        <v>#REF!</v>
      </c>
      <c r="K104" s="176" t="e">
        <f t="shared" si="68"/>
        <v>#REF!</v>
      </c>
      <c r="L104" s="176" t="e">
        <f t="shared" si="68"/>
        <v>#REF!</v>
      </c>
      <c r="M104" s="176" t="e">
        <f t="shared" si="68"/>
        <v>#REF!</v>
      </c>
      <c r="N104" s="176" t="e">
        <f t="shared" si="68"/>
        <v>#REF!</v>
      </c>
      <c r="O104" s="176" t="e">
        <f t="shared" si="68"/>
        <v>#REF!</v>
      </c>
      <c r="P104" s="176" t="e">
        <f t="shared" si="68"/>
        <v>#REF!</v>
      </c>
      <c r="Q104" s="176" t="e">
        <f t="shared" si="68"/>
        <v>#REF!</v>
      </c>
      <c r="R104" s="176" t="e">
        <f t="shared" si="68"/>
        <v>#REF!</v>
      </c>
      <c r="S104" s="176" t="e">
        <f t="shared" si="68"/>
        <v>#REF!</v>
      </c>
      <c r="T104" s="176" t="e">
        <f t="shared" si="68"/>
        <v>#REF!</v>
      </c>
      <c r="U104" s="176" t="e">
        <f t="shared" si="68"/>
        <v>#REF!</v>
      </c>
      <c r="V104" s="176" t="e">
        <f t="shared" si="68"/>
        <v>#REF!</v>
      </c>
      <c r="W104" s="10" t="e">
        <f t="shared" si="68"/>
        <v>#REF!</v>
      </c>
      <c r="X104" s="10" t="e">
        <f t="shared" si="68"/>
        <v>#REF!</v>
      </c>
      <c r="Y104" s="176" t="e">
        <f t="shared" si="68"/>
        <v>#REF!</v>
      </c>
      <c r="Z104" s="176" t="e">
        <f t="shared" si="68"/>
        <v>#REF!</v>
      </c>
      <c r="AA104" s="176" t="e">
        <f t="shared" si="68"/>
        <v>#REF!</v>
      </c>
      <c r="AB104" s="176" t="e">
        <f t="shared" si="68"/>
        <v>#REF!</v>
      </c>
      <c r="AC104" s="176" t="e">
        <f t="shared" si="68"/>
        <v>#REF!</v>
      </c>
      <c r="AD104" s="176" t="e">
        <f t="shared" si="68"/>
        <v>#REF!</v>
      </c>
      <c r="AE104" s="176" t="e">
        <f t="shared" si="68"/>
        <v>#REF!</v>
      </c>
      <c r="AF104" s="176" t="e">
        <f t="shared" si="68"/>
        <v>#REF!</v>
      </c>
      <c r="AG104" s="176" t="e">
        <f t="shared" si="68"/>
        <v>#REF!</v>
      </c>
      <c r="AH104" s="176" t="e">
        <f t="shared" si="68"/>
        <v>#REF!</v>
      </c>
      <c r="AI104" s="176" t="e">
        <f t="shared" si="68"/>
        <v>#REF!</v>
      </c>
      <c r="AJ104" s="176" t="e">
        <f t="shared" si="68"/>
        <v>#REF!</v>
      </c>
      <c r="AK104" s="176" t="e">
        <f t="shared" si="68"/>
        <v>#REF!</v>
      </c>
      <c r="AL104" s="176" t="e">
        <f t="shared" si="68"/>
        <v>#REF!</v>
      </c>
      <c r="AM104" s="176" t="e">
        <f t="shared" si="68"/>
        <v>#REF!</v>
      </c>
      <c r="AN104" s="176" t="e">
        <f t="shared" si="68"/>
        <v>#REF!</v>
      </c>
      <c r="AO104" s="176" t="e">
        <f t="shared" si="68"/>
        <v>#REF!</v>
      </c>
      <c r="AP104" s="176" t="e">
        <f t="shared" si="68"/>
        <v>#REF!</v>
      </c>
      <c r="AQ104" s="176" t="e">
        <f t="shared" si="68"/>
        <v>#REF!</v>
      </c>
      <c r="AR104" s="176" t="e">
        <f t="shared" si="68"/>
        <v>#REF!</v>
      </c>
      <c r="AS104" s="176" t="e">
        <f t="shared" si="68"/>
        <v>#REF!</v>
      </c>
      <c r="AT104" s="176" t="e">
        <f t="shared" si="68"/>
        <v>#REF!</v>
      </c>
      <c r="AU104" s="176" t="e">
        <f t="shared" si="68"/>
        <v>#REF!</v>
      </c>
      <c r="AV104" s="176" t="e">
        <f t="shared" si="68"/>
        <v>#REF!</v>
      </c>
      <c r="AW104" s="176" t="e">
        <f t="shared" si="68"/>
        <v>#REF!</v>
      </c>
      <c r="AX104" s="176" t="e">
        <f t="shared" si="68"/>
        <v>#REF!</v>
      </c>
      <c r="AY104" s="176" t="e">
        <f t="shared" si="68"/>
        <v>#REF!</v>
      </c>
      <c r="AZ104" s="176" t="e">
        <f t="shared" si="68"/>
        <v>#REF!</v>
      </c>
      <c r="BA104" s="176" t="e">
        <f t="shared" si="68"/>
        <v>#REF!</v>
      </c>
      <c r="BB104" s="10" t="e">
        <f t="shared" si="68"/>
        <v>#REF!</v>
      </c>
      <c r="BC104" s="10" t="e">
        <f t="shared" si="68"/>
        <v>#REF!</v>
      </c>
      <c r="BD104" s="10" t="e">
        <f t="shared" si="68"/>
        <v>#REF!</v>
      </c>
      <c r="BE104" s="10" t="e">
        <f t="shared" si="68"/>
        <v>#REF!</v>
      </c>
      <c r="BF104" s="10" t="e">
        <f t="shared" si="68"/>
        <v>#REF!</v>
      </c>
      <c r="BG104" s="10" t="e">
        <f t="shared" si="68"/>
        <v>#REF!</v>
      </c>
      <c r="BH104" s="10" t="e">
        <f t="shared" si="68"/>
        <v>#REF!</v>
      </c>
      <c r="BI104" s="10" t="e">
        <f t="shared" si="68"/>
        <v>#REF!</v>
      </c>
      <c r="BJ104" s="46" t="e">
        <f>BJ107/BJ111</f>
        <v>#REF!</v>
      </c>
      <c r="BK104" s="46" t="e">
        <f>BK107/BK111</f>
        <v>#REF!</v>
      </c>
      <c r="BL104" s="104"/>
    </row>
    <row r="105" spans="1:65" ht="16.2" x14ac:dyDescent="0.45">
      <c r="A105" s="80" t="s">
        <v>111</v>
      </c>
      <c r="B105" s="425" t="e">
        <f>BJ105</f>
        <v>#REF!</v>
      </c>
      <c r="C105" s="428"/>
      <c r="D105" s="455"/>
      <c r="E105" s="48">
        <f>BK105</f>
        <v>0</v>
      </c>
      <c r="F105" s="138" t="e">
        <f>E105-B105</f>
        <v>#REF!</v>
      </c>
      <c r="G105" s="93" t="s">
        <v>111</v>
      </c>
      <c r="H105" s="158">
        <f>'Feb 2019'!G95/'Feb 2019'!$BX$95</f>
        <v>0</v>
      </c>
      <c r="I105" s="158">
        <f>'Feb 2019'!H95/'Feb 2019'!$BX$95</f>
        <v>0</v>
      </c>
      <c r="J105" s="158">
        <f>'Feb 2019'!I95/'Feb 2019'!$BX$95</f>
        <v>0</v>
      </c>
      <c r="K105" s="158">
        <f>'Feb 2019'!J95/'Feb 2019'!$BX$95</f>
        <v>0</v>
      </c>
      <c r="L105" s="158">
        <f>'Feb 2019'!K95/'Feb 2019'!$BX$95</f>
        <v>0</v>
      </c>
      <c r="M105" s="158">
        <f>'Feb 2019'!L95/'Feb 2019'!$BX$95</f>
        <v>0</v>
      </c>
      <c r="N105" s="158">
        <f>'Feb 2019'!M95/'Feb 2019'!$BX$95</f>
        <v>0</v>
      </c>
      <c r="O105" s="158">
        <f>'Feb 2019'!N95/'Feb 2019'!$BX$95</f>
        <v>0</v>
      </c>
      <c r="P105" s="158">
        <f>'Feb 2019'!O95/'Feb 2019'!$BX$95</f>
        <v>0</v>
      </c>
      <c r="Q105" s="158">
        <f>'Feb 2019'!P95/'Feb 2019'!$BX$95</f>
        <v>0</v>
      </c>
      <c r="R105" s="158">
        <f>'Feb 2019'!R95/'Feb 2019'!$BX$95</f>
        <v>0</v>
      </c>
      <c r="S105" s="158">
        <f>'Feb 2019'!S95/'Feb 2019'!$BX$95</f>
        <v>0</v>
      </c>
      <c r="T105" s="158">
        <f>'Feb 2019'!T95/'Feb 2019'!$BX$95</f>
        <v>0</v>
      </c>
      <c r="U105" s="158">
        <f>'Feb 2019'!U95/'Feb 2019'!$BX$95</f>
        <v>0</v>
      </c>
      <c r="V105" s="158">
        <f>'Feb 2019'!V95/'Feb 2019'!$BX$95</f>
        <v>0</v>
      </c>
      <c r="W105" s="159">
        <f>'Feb 2019'!W95/'Feb 2019'!$BX$95</f>
        <v>0</v>
      </c>
      <c r="X105" s="159">
        <f>'Feb 2019'!X95/'Feb 2019'!$BX$95</f>
        <v>0</v>
      </c>
      <c r="Y105" s="158">
        <f>'Feb 2019'!Y95/'Feb 2019'!$BX$95</f>
        <v>0</v>
      </c>
      <c r="Z105" s="158">
        <f>'Feb 2019'!AB95/'Feb 2019'!$BX$95</f>
        <v>0</v>
      </c>
      <c r="AA105" s="158">
        <f>'Feb 2019'!AC95/'Feb 2019'!$BX$95</f>
        <v>0</v>
      </c>
      <c r="AB105" s="158">
        <f>'Feb 2019'!AF95/'Feb 2019'!$BX$95</f>
        <v>0</v>
      </c>
      <c r="AC105" s="158">
        <f>'Feb 2019'!AG95/'Feb 2019'!$BX$95</f>
        <v>0</v>
      </c>
      <c r="AD105" s="158">
        <f>'Feb 2019'!AH95/'Feb 2019'!$BX$95</f>
        <v>0</v>
      </c>
      <c r="AE105" s="158">
        <f>'Feb 2019'!AI95/'Feb 2019'!$BX$95</f>
        <v>0</v>
      </c>
      <c r="AF105" s="158">
        <f>'Feb 2019'!AJ95/'Feb 2019'!$BX$95</f>
        <v>0</v>
      </c>
      <c r="AG105" s="158">
        <f>'Feb 2019'!AK95/'Feb 2019'!$BX$95</f>
        <v>0</v>
      </c>
      <c r="AH105" s="158">
        <f>'Feb 2019'!AM95/'Feb 2019'!$BX$95</f>
        <v>0</v>
      </c>
      <c r="AI105" s="158">
        <f>'Feb 2019'!AN95/'Feb 2019'!$BX$95</f>
        <v>0</v>
      </c>
      <c r="AJ105" s="158">
        <f>'Feb 2019'!AO95/'Feb 2019'!$BX$95</f>
        <v>0</v>
      </c>
      <c r="AK105" s="158">
        <f>'Feb 2019'!AP95/'Feb 2019'!$BX$95</f>
        <v>0</v>
      </c>
      <c r="AL105" s="159">
        <f>'Feb 2019'!AQ95/'Feb 2019'!$BX$95</f>
        <v>0</v>
      </c>
      <c r="AM105" s="159">
        <f>'Feb 2019'!AR95/'Feb 2019'!$BX$95</f>
        <v>0</v>
      </c>
      <c r="AN105" s="159">
        <f>'Feb 2019'!AS95/'Feb 2019'!$BX$95</f>
        <v>0</v>
      </c>
      <c r="AO105" s="159">
        <f>'Feb 2019'!AT95/'Feb 2019'!$BX$95</f>
        <v>0</v>
      </c>
      <c r="AP105" s="159">
        <f>'Feb 2019'!AV95/'Feb 2019'!$BX$95</f>
        <v>0</v>
      </c>
      <c r="AQ105" s="59">
        <f>'Feb 2019'!AW95/'Feb 2019'!$BX$95</f>
        <v>0</v>
      </c>
      <c r="AR105" s="158">
        <f>'Feb 2019'!AZ95/'Feb 2019'!$BX$95</f>
        <v>0</v>
      </c>
      <c r="AS105" s="58">
        <f>'Feb 2019'!BA95/'Feb 2019'!$BX$95</f>
        <v>0</v>
      </c>
      <c r="AT105" s="161">
        <f>'Feb 2019'!BB95/'Feb 2019'!$BX$95</f>
        <v>0</v>
      </c>
      <c r="AU105" s="159">
        <f>'Feb 2019'!BC95/'Feb 2019'!$BX$95</f>
        <v>0</v>
      </c>
      <c r="AV105" s="60" t="e">
        <f>'Feb 2019'!#REF!/'Feb 2019'!$BX$95</f>
        <v>#REF!</v>
      </c>
      <c r="AW105" s="159">
        <f>'Feb 2019'!BE95/'Feb 2019'!$BX$95</f>
        <v>0</v>
      </c>
      <c r="AX105" s="60" t="e">
        <f>'Feb 2019'!#REF!/'Feb 2019'!$BX$95</f>
        <v>#REF!</v>
      </c>
      <c r="AY105" s="159">
        <f>'Feb 2019'!BF95/'Feb 2019'!$BX$95</f>
        <v>0</v>
      </c>
      <c r="AZ105" s="159">
        <f>'Feb 2019'!BG95/'Feb 2019'!$BX$95</f>
        <v>0</v>
      </c>
      <c r="BA105" s="159">
        <f>'Feb 2019'!BH95/'Feb 2019'!$BX$95</f>
        <v>0</v>
      </c>
      <c r="BB105" s="159">
        <f>'Feb 2019'!BI95/'Feb 2019'!$BX$95</f>
        <v>0</v>
      </c>
      <c r="BC105" s="159">
        <f>'Feb 2019'!BL95/'Feb 2019'!$BX$95</f>
        <v>0</v>
      </c>
      <c r="BD105" s="159">
        <f>'Feb 2019'!BM95/'Feb 2019'!$BX$95</f>
        <v>0</v>
      </c>
      <c r="BE105" s="159">
        <f>'Feb 2019'!BN95/'Feb 2019'!$BX$95</f>
        <v>0</v>
      </c>
      <c r="BF105" s="159">
        <f>'Feb 2019'!BO95/'Feb 2019'!$BX$95</f>
        <v>0</v>
      </c>
      <c r="BG105" s="159">
        <f>'Feb 2019'!BP95/'Feb 2019'!$BX$95</f>
        <v>0</v>
      </c>
      <c r="BH105" s="159">
        <f>'Feb 2019'!BQ95/'Feb 2019'!$BX$95</f>
        <v>0</v>
      </c>
      <c r="BI105" s="159">
        <f>'Feb 2019'!BR95/'Feb 2019'!$BX$95</f>
        <v>0</v>
      </c>
      <c r="BJ105" s="11" t="e">
        <f>SUM(H105:BI105)</f>
        <v>#REF!</v>
      </c>
      <c r="BK105" s="11">
        <f>Summary!C97</f>
        <v>0</v>
      </c>
      <c r="BL105" s="114" t="e">
        <f>BK105-BJ105</f>
        <v>#REF!</v>
      </c>
      <c r="BM105" s="153" t="e">
        <f>BJ105='Feb 2019'!#REF!</f>
        <v>#REF!</v>
      </c>
    </row>
    <row r="106" spans="1:65" ht="16.2" x14ac:dyDescent="0.45">
      <c r="A106" s="80" t="s">
        <v>112</v>
      </c>
      <c r="B106" s="425" t="e">
        <f>BJ106</f>
        <v>#REF!</v>
      </c>
      <c r="C106" s="428"/>
      <c r="D106" s="455">
        <f>E106/1.13</f>
        <v>707964.60176991159</v>
      </c>
      <c r="E106" s="48">
        <f>BK106</f>
        <v>800000</v>
      </c>
      <c r="F106" s="138" t="e">
        <f>E106-B106</f>
        <v>#REF!</v>
      </c>
      <c r="G106" s="93" t="s">
        <v>112</v>
      </c>
      <c r="H106" s="158">
        <f>'Feb 2019'!G96/'Feb 2019'!$BX$96</f>
        <v>0</v>
      </c>
      <c r="I106" s="158">
        <f>'Feb 2019'!H96/'Feb 2019'!$BX$96</f>
        <v>0</v>
      </c>
      <c r="J106" s="158">
        <f>'Feb 2019'!I96/'Feb 2019'!$BX$96</f>
        <v>0</v>
      </c>
      <c r="K106" s="158">
        <f>'Feb 2019'!J96/'Feb 2019'!$BX$96</f>
        <v>0</v>
      </c>
      <c r="L106" s="158">
        <f>'Feb 2019'!K96/'Feb 2019'!$BX$96</f>
        <v>0</v>
      </c>
      <c r="M106" s="158">
        <f>'Feb 2019'!L96/'Feb 2019'!$BX$96</f>
        <v>0</v>
      </c>
      <c r="N106" s="158">
        <f>'Feb 2019'!M96/'Feb 2019'!$BX$96</f>
        <v>0</v>
      </c>
      <c r="O106" s="158">
        <f>'Feb 2019'!N96/'Feb 2019'!$BX$96</f>
        <v>0</v>
      </c>
      <c r="P106" s="158">
        <f>'Feb 2019'!O96/'Feb 2019'!$BX$96</f>
        <v>0</v>
      </c>
      <c r="Q106" s="158">
        <f>'Feb 2019'!P96/'Feb 2019'!$BX$96</f>
        <v>0</v>
      </c>
      <c r="R106" s="158">
        <f>'Feb 2019'!R96/'Feb 2019'!$BX$96</f>
        <v>0</v>
      </c>
      <c r="S106" s="158">
        <f>'Feb 2019'!S96/'Feb 2019'!$BX$96</f>
        <v>0</v>
      </c>
      <c r="T106" s="337">
        <f>'Feb 2019'!T96/'Feb 2019'!$BX$96</f>
        <v>0</v>
      </c>
      <c r="U106" s="337">
        <f>'Feb 2019'!U96/'Feb 2019'!$BX$96</f>
        <v>0</v>
      </c>
      <c r="V106" s="158">
        <f>'Feb 2019'!V96/'Feb 2019'!$BX$96</f>
        <v>0</v>
      </c>
      <c r="W106" s="159">
        <f>'Feb 2019'!W96/'Feb 2019'!$BX$96</f>
        <v>0</v>
      </c>
      <c r="X106" s="159">
        <f>'Feb 2019'!X96/'Feb 2019'!$BX$96</f>
        <v>0</v>
      </c>
      <c r="Y106" s="244">
        <f>'Feb 2019'!Y96/'Feb 2019'!$BX$96</f>
        <v>0</v>
      </c>
      <c r="Z106" s="288">
        <f>'Feb 2019'!AB96/'Feb 2019'!$BX$96</f>
        <v>0</v>
      </c>
      <c r="AA106" s="158">
        <f>'Feb 2019'!AC96/'Feb 2019'!$BX$96</f>
        <v>0</v>
      </c>
      <c r="AB106" s="158">
        <f>'Feb 2019'!AF96/'Feb 2019'!$BX$96</f>
        <v>0</v>
      </c>
      <c r="AC106" s="158">
        <f>'Feb 2019'!AG96/'Feb 2019'!$BX$96</f>
        <v>0</v>
      </c>
      <c r="AD106" s="158">
        <f>'Feb 2019'!AH96/'Feb 2019'!$BX$96</f>
        <v>0</v>
      </c>
      <c r="AE106" s="158">
        <f>'Feb 2019'!AI96/'Feb 2019'!$BX$96</f>
        <v>0</v>
      </c>
      <c r="AF106" s="288">
        <f>'Feb 2019'!AJ96/'Feb 2019'!$BX$96</f>
        <v>0</v>
      </c>
      <c r="AG106" s="158">
        <f>'Feb 2019'!AK96/'Feb 2019'!$BX$96</f>
        <v>0</v>
      </c>
      <c r="AH106" s="158">
        <f>'Feb 2019'!AM96/'Feb 2019'!$BX$96</f>
        <v>0</v>
      </c>
      <c r="AI106" s="158">
        <f>'Feb 2019'!AN96/'Feb 2019'!$BX$96</f>
        <v>0</v>
      </c>
      <c r="AJ106" s="164">
        <f>'Feb 2019'!AO96/'Feb 2019'!$BX$96</f>
        <v>0</v>
      </c>
      <c r="AK106" s="467">
        <f>'Feb 2019'!AP96/'Feb 2019'!$BX$96</f>
        <v>0</v>
      </c>
      <c r="AL106" s="159">
        <f>'Feb 2019'!AQ96/'Feb 2019'!$BX$96</f>
        <v>0</v>
      </c>
      <c r="AM106" s="159">
        <f>'Feb 2019'!AR96/'Feb 2019'!$BX$96</f>
        <v>0</v>
      </c>
      <c r="AN106" s="159">
        <f>'Feb 2019'!AS96/'Feb 2019'!$BX$96</f>
        <v>0</v>
      </c>
      <c r="AO106" s="283">
        <f>'Feb 2019'!AT96/'Feb 2019'!$BX$96</f>
        <v>265486.72566371685</v>
      </c>
      <c r="AP106" s="159">
        <f>'Feb 2019'!AV96/'Feb 2019'!$BX$96</f>
        <v>0</v>
      </c>
      <c r="AQ106" s="64">
        <f>'Feb 2019'!AW96/'Feb 2019'!$BX$96</f>
        <v>0</v>
      </c>
      <c r="AR106" s="366">
        <f>'Feb 2019'!AZ96/'Feb 2019'!$BX$96</f>
        <v>0</v>
      </c>
      <c r="AS106" s="366">
        <f>'Feb 2019'!BA96/'Feb 2019'!$BX$96</f>
        <v>0</v>
      </c>
      <c r="AT106" s="161">
        <f>'Feb 2019'!BB96/'Feb 2019'!$BX$96</f>
        <v>0</v>
      </c>
      <c r="AU106" s="159">
        <f>'Feb 2019'!BC96/'Feb 2019'!$BX$96</f>
        <v>442477.87610619474</v>
      </c>
      <c r="AV106" s="60" t="e">
        <f>'Feb 2019'!#REF!/'Feb 2019'!$BX$96</f>
        <v>#REF!</v>
      </c>
      <c r="AW106" s="159">
        <f>'Feb 2019'!BE96/'Feb 2019'!$BX$96</f>
        <v>0</v>
      </c>
      <c r="AX106" s="60" t="e">
        <f>'Feb 2019'!#REF!/'Feb 2019'!$BX$96</f>
        <v>#REF!</v>
      </c>
      <c r="AY106" s="159">
        <f>'Feb 2019'!BF96/'Feb 2019'!$BX$96</f>
        <v>0</v>
      </c>
      <c r="AZ106" s="159">
        <f>'Feb 2019'!BG96/'Feb 2019'!$BX$96</f>
        <v>0</v>
      </c>
      <c r="BA106" s="159">
        <f>'Feb 2019'!BH96/'Feb 2019'!$BX$96</f>
        <v>0</v>
      </c>
      <c r="BB106" s="159">
        <f>'Feb 2019'!BI96/'Feb 2019'!$BX$96</f>
        <v>0</v>
      </c>
      <c r="BC106" s="159">
        <f>'Feb 2019'!BL96/'Feb 2019'!$BX$96</f>
        <v>0</v>
      </c>
      <c r="BD106" s="159">
        <f>'Feb 2019'!BM96/'Feb 2019'!$BX$96</f>
        <v>0</v>
      </c>
      <c r="BE106" s="159">
        <f>'Feb 2019'!BN96/'Feb 2019'!$BX$96</f>
        <v>0</v>
      </c>
      <c r="BF106" s="159">
        <f>'Feb 2019'!BO96/'Feb 2019'!$BX$96</f>
        <v>0</v>
      </c>
      <c r="BG106" s="159">
        <f>'Feb 2019'!BP96/'Feb 2019'!$BX$96</f>
        <v>0</v>
      </c>
      <c r="BH106" s="159">
        <f>'Feb 2019'!BQ96/'Feb 2019'!$BX$96</f>
        <v>0</v>
      </c>
      <c r="BI106" s="159">
        <f>'Feb 2019'!BR96/'Feb 2019'!$BX$96</f>
        <v>0</v>
      </c>
      <c r="BJ106" s="11" t="e">
        <f>SUM(H106:BI106)</f>
        <v>#REF!</v>
      </c>
      <c r="BK106" s="11">
        <f>Summary!C98</f>
        <v>800000</v>
      </c>
      <c r="BL106" s="114" t="e">
        <f>BK106-BJ106</f>
        <v>#REF!</v>
      </c>
      <c r="BM106" s="153" t="e">
        <f>BJ106='Feb 2019'!#REF!</f>
        <v>#REF!</v>
      </c>
    </row>
    <row r="107" spans="1:65" ht="15" x14ac:dyDescent="0.3">
      <c r="A107" s="77" t="s">
        <v>12</v>
      </c>
      <c r="B107" s="313" t="e">
        <f>SUM(B105:B106)</f>
        <v>#REF!</v>
      </c>
      <c r="C107" s="165"/>
      <c r="D107" s="165">
        <f>SUM(D105:D106)</f>
        <v>707964.60176991159</v>
      </c>
      <c r="E107" s="145">
        <f>SUM(E105:E106)</f>
        <v>800000</v>
      </c>
      <c r="F107" s="108" t="e">
        <f>SUM(F105:F106)</f>
        <v>#REF!</v>
      </c>
      <c r="G107" s="90" t="s">
        <v>12</v>
      </c>
      <c r="H107" s="165">
        <f t="shared" ref="H107" si="69">SUM(H105:H106)</f>
        <v>0</v>
      </c>
      <c r="I107" s="165">
        <f t="shared" ref="I107:BI107" si="70">SUM(I105:I106)</f>
        <v>0</v>
      </c>
      <c r="J107" s="165">
        <f t="shared" si="70"/>
        <v>0</v>
      </c>
      <c r="K107" s="165">
        <f t="shared" si="70"/>
        <v>0</v>
      </c>
      <c r="L107" s="165">
        <f t="shared" si="70"/>
        <v>0</v>
      </c>
      <c r="M107" s="165">
        <f t="shared" si="70"/>
        <v>0</v>
      </c>
      <c r="N107" s="165">
        <f t="shared" si="70"/>
        <v>0</v>
      </c>
      <c r="O107" s="165">
        <f t="shared" si="70"/>
        <v>0</v>
      </c>
      <c r="P107" s="165">
        <f t="shared" si="70"/>
        <v>0</v>
      </c>
      <c r="Q107" s="165">
        <f t="shared" si="70"/>
        <v>0</v>
      </c>
      <c r="R107" s="165">
        <f t="shared" si="70"/>
        <v>0</v>
      </c>
      <c r="S107" s="165">
        <f t="shared" si="70"/>
        <v>0</v>
      </c>
      <c r="T107" s="165">
        <f t="shared" si="70"/>
        <v>0</v>
      </c>
      <c r="U107" s="165">
        <f t="shared" si="70"/>
        <v>0</v>
      </c>
      <c r="V107" s="165">
        <f t="shared" si="70"/>
        <v>0</v>
      </c>
      <c r="W107" s="165">
        <f t="shared" si="70"/>
        <v>0</v>
      </c>
      <c r="X107" s="165">
        <f t="shared" si="70"/>
        <v>0</v>
      </c>
      <c r="Y107" s="165">
        <f t="shared" si="70"/>
        <v>0</v>
      </c>
      <c r="Z107" s="165">
        <f t="shared" si="70"/>
        <v>0</v>
      </c>
      <c r="AA107" s="165">
        <f t="shared" si="70"/>
        <v>0</v>
      </c>
      <c r="AB107" s="165">
        <f t="shared" si="70"/>
        <v>0</v>
      </c>
      <c r="AC107" s="165">
        <f t="shared" si="70"/>
        <v>0</v>
      </c>
      <c r="AD107" s="165">
        <f t="shared" si="70"/>
        <v>0</v>
      </c>
      <c r="AE107" s="165">
        <f t="shared" si="70"/>
        <v>0</v>
      </c>
      <c r="AF107" s="165">
        <f t="shared" si="70"/>
        <v>0</v>
      </c>
      <c r="AG107" s="165">
        <f t="shared" si="70"/>
        <v>0</v>
      </c>
      <c r="AH107" s="165">
        <f t="shared" si="70"/>
        <v>0</v>
      </c>
      <c r="AI107" s="165">
        <f t="shared" si="70"/>
        <v>0</v>
      </c>
      <c r="AJ107" s="165">
        <f t="shared" si="70"/>
        <v>0</v>
      </c>
      <c r="AK107" s="165">
        <f t="shared" si="70"/>
        <v>0</v>
      </c>
      <c r="AL107" s="165">
        <f t="shared" si="70"/>
        <v>0</v>
      </c>
      <c r="AM107" s="165">
        <f t="shared" si="70"/>
        <v>0</v>
      </c>
      <c r="AN107" s="165">
        <f t="shared" si="70"/>
        <v>0</v>
      </c>
      <c r="AO107" s="165">
        <f t="shared" si="70"/>
        <v>265486.72566371685</v>
      </c>
      <c r="AP107" s="165">
        <f t="shared" si="70"/>
        <v>0</v>
      </c>
      <c r="AQ107" s="165">
        <f t="shared" si="70"/>
        <v>0</v>
      </c>
      <c r="AR107" s="165">
        <f t="shared" si="70"/>
        <v>0</v>
      </c>
      <c r="AS107" s="165">
        <f t="shared" si="70"/>
        <v>0</v>
      </c>
      <c r="AT107" s="165">
        <f t="shared" si="70"/>
        <v>0</v>
      </c>
      <c r="AU107" s="165">
        <f t="shared" si="70"/>
        <v>442477.87610619474</v>
      </c>
      <c r="AV107" s="165" t="e">
        <f t="shared" si="70"/>
        <v>#REF!</v>
      </c>
      <c r="AW107" s="165">
        <f t="shared" si="70"/>
        <v>0</v>
      </c>
      <c r="AX107" s="165" t="e">
        <f t="shared" si="70"/>
        <v>#REF!</v>
      </c>
      <c r="AY107" s="165">
        <f t="shared" si="70"/>
        <v>0</v>
      </c>
      <c r="AZ107" s="165">
        <f t="shared" si="70"/>
        <v>0</v>
      </c>
      <c r="BA107" s="165">
        <f t="shared" si="70"/>
        <v>0</v>
      </c>
      <c r="BB107" s="165">
        <f t="shared" si="70"/>
        <v>0</v>
      </c>
      <c r="BC107" s="165">
        <f t="shared" si="70"/>
        <v>0</v>
      </c>
      <c r="BD107" s="165">
        <f t="shared" si="70"/>
        <v>0</v>
      </c>
      <c r="BE107" s="165">
        <f t="shared" si="70"/>
        <v>0</v>
      </c>
      <c r="BF107" s="165">
        <f t="shared" si="70"/>
        <v>0</v>
      </c>
      <c r="BG107" s="165">
        <f t="shared" si="70"/>
        <v>0</v>
      </c>
      <c r="BH107" s="165">
        <f t="shared" si="70"/>
        <v>0</v>
      </c>
      <c r="BI107" s="165">
        <f t="shared" si="70"/>
        <v>0</v>
      </c>
      <c r="BJ107" s="165" t="e">
        <f t="shared" ref="BJ107:BL107" si="71">SUM(BJ105:BJ106)</f>
        <v>#REF!</v>
      </c>
      <c r="BK107" s="165">
        <f t="shared" si="71"/>
        <v>800000</v>
      </c>
      <c r="BL107" s="108" t="e">
        <f t="shared" si="71"/>
        <v>#REF!</v>
      </c>
    </row>
    <row r="108" spans="1:65" ht="15" x14ac:dyDescent="0.3">
      <c r="A108" s="81" t="s">
        <v>113</v>
      </c>
      <c r="B108" s="433"/>
      <c r="C108" s="7"/>
      <c r="D108" s="459"/>
      <c r="E108" s="147"/>
      <c r="F108" s="104"/>
      <c r="G108" s="94" t="s">
        <v>113</v>
      </c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3"/>
      <c r="S108" s="203"/>
      <c r="T108" s="176"/>
      <c r="U108" s="203"/>
      <c r="V108" s="203"/>
      <c r="W108" s="10"/>
      <c r="X108" s="10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10"/>
      <c r="AM108" s="10"/>
      <c r="AN108" s="10"/>
      <c r="AO108" s="10"/>
      <c r="AP108" s="10"/>
      <c r="AQ108" s="8"/>
      <c r="AR108" s="8"/>
      <c r="AS108" s="8"/>
      <c r="AT108" s="8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7"/>
      <c r="BK108" s="7"/>
      <c r="BL108" s="104"/>
    </row>
    <row r="109" spans="1:65" ht="15" x14ac:dyDescent="0.3">
      <c r="A109" s="80" t="s">
        <v>303</v>
      </c>
      <c r="B109" s="425">
        <f>BJ109</f>
        <v>0</v>
      </c>
      <c r="C109" s="428"/>
      <c r="D109" s="455"/>
      <c r="E109" s="48">
        <f>BK109</f>
        <v>0</v>
      </c>
      <c r="F109" s="138">
        <f>E109-B109</f>
        <v>0</v>
      </c>
      <c r="G109" s="93" t="s">
        <v>303</v>
      </c>
      <c r="H109" s="158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245"/>
      <c r="U109" s="153"/>
      <c r="V109" s="159"/>
      <c r="W109" s="159"/>
      <c r="X109" s="159"/>
      <c r="Y109" s="158"/>
      <c r="Z109" s="159"/>
      <c r="AA109" s="159"/>
      <c r="AB109" s="159"/>
      <c r="AC109" s="159"/>
      <c r="AD109" s="159"/>
      <c r="AE109" s="159"/>
      <c r="AF109" s="158"/>
      <c r="AG109" s="158"/>
      <c r="AH109" s="158"/>
      <c r="AI109" s="158"/>
      <c r="AJ109" s="158"/>
      <c r="AK109" s="158"/>
      <c r="AL109" s="159"/>
      <c r="AM109" s="158"/>
      <c r="AN109" s="159"/>
      <c r="AO109" s="159"/>
      <c r="AP109" s="159"/>
      <c r="AQ109" s="60"/>
      <c r="AR109" s="159"/>
      <c r="AS109" s="159"/>
      <c r="AT109" s="161"/>
      <c r="AU109" s="450"/>
      <c r="AV109" s="161"/>
      <c r="AW109" s="159"/>
      <c r="AX109" s="164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1">
        <f>SUM(H109:BI109)</f>
        <v>0</v>
      </c>
      <c r="BK109" s="11">
        <f>Summary!C101</f>
        <v>0</v>
      </c>
      <c r="BL109" s="106">
        <f>BK109-BJ109</f>
        <v>0</v>
      </c>
    </row>
    <row r="110" spans="1:65" ht="15" x14ac:dyDescent="0.3">
      <c r="A110" s="77" t="s">
        <v>12</v>
      </c>
      <c r="B110" s="313">
        <f>SUM(B109:B109)</f>
        <v>0</v>
      </c>
      <c r="C110" s="165"/>
      <c r="D110" s="165">
        <f>SUM(D108:D109)</f>
        <v>0</v>
      </c>
      <c r="E110" s="145">
        <v>0</v>
      </c>
      <c r="F110" s="108">
        <f>SUM(F109)</f>
        <v>0</v>
      </c>
      <c r="G110" s="90" t="s">
        <v>12</v>
      </c>
      <c r="H110" s="165">
        <f t="shared" ref="H110" si="72">SUM(H109:H109)</f>
        <v>0</v>
      </c>
      <c r="I110" s="165">
        <f t="shared" ref="I110:BI110" si="73">SUM(I109:I109)</f>
        <v>0</v>
      </c>
      <c r="J110" s="165">
        <f t="shared" si="73"/>
        <v>0</v>
      </c>
      <c r="K110" s="165">
        <f t="shared" si="73"/>
        <v>0</v>
      </c>
      <c r="L110" s="165">
        <f t="shared" si="73"/>
        <v>0</v>
      </c>
      <c r="M110" s="165">
        <f t="shared" si="73"/>
        <v>0</v>
      </c>
      <c r="N110" s="165">
        <f t="shared" si="73"/>
        <v>0</v>
      </c>
      <c r="O110" s="165">
        <f t="shared" si="73"/>
        <v>0</v>
      </c>
      <c r="P110" s="165">
        <f t="shared" si="73"/>
        <v>0</v>
      </c>
      <c r="Q110" s="165">
        <f t="shared" si="73"/>
        <v>0</v>
      </c>
      <c r="R110" s="165">
        <f t="shared" si="73"/>
        <v>0</v>
      </c>
      <c r="S110" s="165">
        <f t="shared" si="73"/>
        <v>0</v>
      </c>
      <c r="T110" s="165">
        <f t="shared" si="73"/>
        <v>0</v>
      </c>
      <c r="U110" s="165">
        <f t="shared" si="73"/>
        <v>0</v>
      </c>
      <c r="V110" s="165">
        <f t="shared" si="73"/>
        <v>0</v>
      </c>
      <c r="W110" s="165">
        <f t="shared" si="73"/>
        <v>0</v>
      </c>
      <c r="X110" s="165">
        <f t="shared" si="73"/>
        <v>0</v>
      </c>
      <c r="Y110" s="165">
        <f t="shared" si="73"/>
        <v>0</v>
      </c>
      <c r="Z110" s="165">
        <f t="shared" si="73"/>
        <v>0</v>
      </c>
      <c r="AA110" s="165">
        <f t="shared" si="73"/>
        <v>0</v>
      </c>
      <c r="AB110" s="165">
        <f t="shared" si="73"/>
        <v>0</v>
      </c>
      <c r="AC110" s="165">
        <f t="shared" si="73"/>
        <v>0</v>
      </c>
      <c r="AD110" s="165">
        <f t="shared" si="73"/>
        <v>0</v>
      </c>
      <c r="AE110" s="165">
        <f t="shared" si="73"/>
        <v>0</v>
      </c>
      <c r="AF110" s="165">
        <f t="shared" si="73"/>
        <v>0</v>
      </c>
      <c r="AG110" s="165">
        <f t="shared" si="73"/>
        <v>0</v>
      </c>
      <c r="AH110" s="165">
        <f t="shared" si="73"/>
        <v>0</v>
      </c>
      <c r="AI110" s="165">
        <f t="shared" si="73"/>
        <v>0</v>
      </c>
      <c r="AJ110" s="165">
        <f t="shared" si="73"/>
        <v>0</v>
      </c>
      <c r="AK110" s="165">
        <f t="shared" si="73"/>
        <v>0</v>
      </c>
      <c r="AL110" s="165">
        <f t="shared" si="73"/>
        <v>0</v>
      </c>
      <c r="AM110" s="165">
        <f t="shared" si="73"/>
        <v>0</v>
      </c>
      <c r="AN110" s="165">
        <f t="shared" si="73"/>
        <v>0</v>
      </c>
      <c r="AO110" s="165">
        <f t="shared" si="73"/>
        <v>0</v>
      </c>
      <c r="AP110" s="165">
        <f t="shared" si="73"/>
        <v>0</v>
      </c>
      <c r="AQ110" s="165">
        <f t="shared" si="73"/>
        <v>0</v>
      </c>
      <c r="AR110" s="165">
        <f t="shared" si="73"/>
        <v>0</v>
      </c>
      <c r="AS110" s="165">
        <f t="shared" si="73"/>
        <v>0</v>
      </c>
      <c r="AT110" s="165">
        <f t="shared" si="73"/>
        <v>0</v>
      </c>
      <c r="AU110" s="165">
        <f t="shared" si="73"/>
        <v>0</v>
      </c>
      <c r="AV110" s="165">
        <f t="shared" si="73"/>
        <v>0</v>
      </c>
      <c r="AW110" s="165">
        <f t="shared" si="73"/>
        <v>0</v>
      </c>
      <c r="AX110" s="165">
        <f t="shared" si="73"/>
        <v>0</v>
      </c>
      <c r="AY110" s="165">
        <f t="shared" si="73"/>
        <v>0</v>
      </c>
      <c r="AZ110" s="165">
        <f t="shared" si="73"/>
        <v>0</v>
      </c>
      <c r="BA110" s="165">
        <f t="shared" si="73"/>
        <v>0</v>
      </c>
      <c r="BB110" s="165">
        <f t="shared" si="73"/>
        <v>0</v>
      </c>
      <c r="BC110" s="165">
        <f t="shared" si="73"/>
        <v>0</v>
      </c>
      <c r="BD110" s="165">
        <f t="shared" si="73"/>
        <v>0</v>
      </c>
      <c r="BE110" s="165">
        <f t="shared" si="73"/>
        <v>0</v>
      </c>
      <c r="BF110" s="165">
        <f t="shared" si="73"/>
        <v>0</v>
      </c>
      <c r="BG110" s="165">
        <f t="shared" si="73"/>
        <v>0</v>
      </c>
      <c r="BH110" s="165">
        <f t="shared" si="73"/>
        <v>0</v>
      </c>
      <c r="BI110" s="165">
        <f t="shared" si="73"/>
        <v>0</v>
      </c>
      <c r="BJ110" s="165">
        <f t="shared" ref="BJ110:BK110" si="74">SUM(BJ109:BJ109)</f>
        <v>0</v>
      </c>
      <c r="BK110" s="165">
        <f t="shared" si="74"/>
        <v>0</v>
      </c>
      <c r="BL110" s="108">
        <f>SUM(BL109)</f>
        <v>0</v>
      </c>
    </row>
    <row r="111" spans="1:65" ht="15" x14ac:dyDescent="0.3">
      <c r="A111" s="77" t="s">
        <v>115</v>
      </c>
      <c r="B111" s="313" t="e">
        <f>B110+B107+B103+B98+B93+B86+B67+B42+B32+B16</f>
        <v>#REF!</v>
      </c>
      <c r="C111" s="449"/>
      <c r="D111" s="448" t="e">
        <f>D110+D107+D103+D98+D93+D86+D67+D42+D32+D16</f>
        <v>#REF!</v>
      </c>
      <c r="E111" s="145" t="e">
        <f>E110+E107+E103+E98+E93+E86+E67+E42+E32+E16</f>
        <v>#REF!</v>
      </c>
      <c r="F111" s="138" t="e">
        <f>F110+F107+F103+F98+F93+F86+F67+F42+F32+F16</f>
        <v>#REF!</v>
      </c>
      <c r="G111" s="90" t="s">
        <v>115</v>
      </c>
      <c r="H111" s="165" t="e">
        <f t="shared" ref="H111" si="75">H110+H107+H103+H98+H93+H86+H67+H42+H32+H16</f>
        <v>#REF!</v>
      </c>
      <c r="I111" s="165" t="e">
        <f t="shared" ref="I111:BI111" si="76">I110+I107+I103+I98+I93+I86+I67+I42+I32+I16</f>
        <v>#REF!</v>
      </c>
      <c r="J111" s="165" t="e">
        <f t="shared" si="76"/>
        <v>#REF!</v>
      </c>
      <c r="K111" s="165" t="e">
        <f t="shared" si="76"/>
        <v>#REF!</v>
      </c>
      <c r="L111" s="165" t="e">
        <f t="shared" si="76"/>
        <v>#REF!</v>
      </c>
      <c r="M111" s="165" t="e">
        <f t="shared" si="76"/>
        <v>#REF!</v>
      </c>
      <c r="N111" s="165" t="e">
        <f t="shared" si="76"/>
        <v>#REF!</v>
      </c>
      <c r="O111" s="165" t="e">
        <f t="shared" si="76"/>
        <v>#REF!</v>
      </c>
      <c r="P111" s="165" t="e">
        <f t="shared" si="76"/>
        <v>#REF!</v>
      </c>
      <c r="Q111" s="165" t="e">
        <f t="shared" si="76"/>
        <v>#REF!</v>
      </c>
      <c r="R111" s="165" t="e">
        <f t="shared" si="76"/>
        <v>#REF!</v>
      </c>
      <c r="S111" s="165" t="e">
        <f t="shared" si="76"/>
        <v>#REF!</v>
      </c>
      <c r="T111" s="165" t="e">
        <f t="shared" si="76"/>
        <v>#REF!</v>
      </c>
      <c r="U111" s="165" t="e">
        <f t="shared" si="76"/>
        <v>#REF!</v>
      </c>
      <c r="V111" s="165" t="e">
        <f t="shared" si="76"/>
        <v>#REF!</v>
      </c>
      <c r="W111" s="165" t="e">
        <f t="shared" si="76"/>
        <v>#REF!</v>
      </c>
      <c r="X111" s="165" t="e">
        <f t="shared" si="76"/>
        <v>#REF!</v>
      </c>
      <c r="Y111" s="165" t="e">
        <f t="shared" si="76"/>
        <v>#REF!</v>
      </c>
      <c r="Z111" s="165" t="e">
        <f t="shared" si="76"/>
        <v>#REF!</v>
      </c>
      <c r="AA111" s="165" t="e">
        <f t="shared" si="76"/>
        <v>#REF!</v>
      </c>
      <c r="AB111" s="165" t="e">
        <f t="shared" si="76"/>
        <v>#REF!</v>
      </c>
      <c r="AC111" s="165" t="e">
        <f t="shared" si="76"/>
        <v>#REF!</v>
      </c>
      <c r="AD111" s="165" t="e">
        <f t="shared" si="76"/>
        <v>#REF!</v>
      </c>
      <c r="AE111" s="165" t="e">
        <f t="shared" si="76"/>
        <v>#REF!</v>
      </c>
      <c r="AF111" s="165" t="e">
        <f t="shared" si="76"/>
        <v>#REF!</v>
      </c>
      <c r="AG111" s="165" t="e">
        <f t="shared" si="76"/>
        <v>#REF!</v>
      </c>
      <c r="AH111" s="165" t="e">
        <f t="shared" si="76"/>
        <v>#REF!</v>
      </c>
      <c r="AI111" s="165" t="e">
        <f t="shared" si="76"/>
        <v>#REF!</v>
      </c>
      <c r="AJ111" s="165" t="e">
        <f t="shared" si="76"/>
        <v>#REF!</v>
      </c>
      <c r="AK111" s="165" t="e">
        <f t="shared" si="76"/>
        <v>#REF!</v>
      </c>
      <c r="AL111" s="165" t="e">
        <f t="shared" si="76"/>
        <v>#REF!</v>
      </c>
      <c r="AM111" s="165" t="e">
        <f t="shared" si="76"/>
        <v>#REF!</v>
      </c>
      <c r="AN111" s="165" t="e">
        <f t="shared" si="76"/>
        <v>#REF!</v>
      </c>
      <c r="AO111" s="165" t="e">
        <f t="shared" si="76"/>
        <v>#REF!</v>
      </c>
      <c r="AP111" s="165" t="e">
        <f t="shared" si="76"/>
        <v>#REF!</v>
      </c>
      <c r="AQ111" s="165" t="e">
        <f t="shared" si="76"/>
        <v>#REF!</v>
      </c>
      <c r="AR111" s="165" t="e">
        <f t="shared" si="76"/>
        <v>#REF!</v>
      </c>
      <c r="AS111" s="165" t="e">
        <f t="shared" si="76"/>
        <v>#REF!</v>
      </c>
      <c r="AT111" s="165" t="e">
        <f t="shared" si="76"/>
        <v>#REF!</v>
      </c>
      <c r="AU111" s="165" t="e">
        <f t="shared" si="76"/>
        <v>#REF!</v>
      </c>
      <c r="AV111" s="165" t="e">
        <f t="shared" si="76"/>
        <v>#REF!</v>
      </c>
      <c r="AW111" s="165" t="e">
        <f t="shared" si="76"/>
        <v>#REF!</v>
      </c>
      <c r="AX111" s="165" t="e">
        <f t="shared" si="76"/>
        <v>#REF!</v>
      </c>
      <c r="AY111" s="165" t="e">
        <f t="shared" si="76"/>
        <v>#REF!</v>
      </c>
      <c r="AZ111" s="165" t="e">
        <f t="shared" si="76"/>
        <v>#REF!</v>
      </c>
      <c r="BA111" s="165" t="e">
        <f t="shared" si="76"/>
        <v>#REF!</v>
      </c>
      <c r="BB111" s="165" t="e">
        <f t="shared" si="76"/>
        <v>#REF!</v>
      </c>
      <c r="BC111" s="165" t="e">
        <f t="shared" si="76"/>
        <v>#REF!</v>
      </c>
      <c r="BD111" s="165" t="e">
        <f t="shared" si="76"/>
        <v>#REF!</v>
      </c>
      <c r="BE111" s="165" t="e">
        <f t="shared" si="76"/>
        <v>#REF!</v>
      </c>
      <c r="BF111" s="165" t="e">
        <f t="shared" si="76"/>
        <v>#REF!</v>
      </c>
      <c r="BG111" s="165" t="e">
        <f t="shared" si="76"/>
        <v>#REF!</v>
      </c>
      <c r="BH111" s="165" t="e">
        <f t="shared" si="76"/>
        <v>#REF!</v>
      </c>
      <c r="BI111" s="165" t="e">
        <f t="shared" si="76"/>
        <v>#REF!</v>
      </c>
      <c r="BJ111" s="165" t="e">
        <f>BJ110+BJ107+BJ103+BJ98+BJ93+BJ86+BJ67+BJ42+BJ32+BJ16</f>
        <v>#REF!</v>
      </c>
      <c r="BK111" s="165" t="e">
        <f>BK110+BK107+BK103+BK98+BK93+BK86+BK67+BK42+BK32+BK16</f>
        <v>#REF!</v>
      </c>
      <c r="BL111" s="108" t="e">
        <f>BL110+BL107+BL103+BL98+BL93+BL86+BL67+BL42+BL32+BL16</f>
        <v>#REF!</v>
      </c>
      <c r="BM111" s="153"/>
    </row>
  </sheetData>
  <customSheetViews>
    <customSheetView guid="{F44970AB-D43C-40C2-9446-428EFB445E45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DC3780FC-E03D-4CB0-9630-45647ED63C69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5F8EC55F-6BE6-42EB-BDA6-7DA9ACE0C263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6680E72-FC77-45EF-9FFF-2A77157FA8B6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10CC6A42-76CA-4CE7-9AB7-75E8EE03DD52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D6B43F0-C7E3-4081-96D2-8B609D37DAAB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B54EAF79-9AE3-405E-8904-DC2B8F7A3D1F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15BE6D6-07F9-4CBF-B8FD-89E61A8B16EF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3F9D0D8E-0280-4E1B-887E-343DC67AEF81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4C072D60-E856-4D03-8778-D056B82F8B94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46AB56D5-CE66-4F5F-B4E5-213E35ACB9B0}" scale="80" state="hidden">
      <pane xSplit="1" ySplit="10" topLeftCell="BI11" activePane="bottomRight" state="frozen"/>
      <selection pane="bottomRight" activeCell="BL28" sqref="BL28"/>
      <pageMargins left="0.7" right="0.7" top="0.75" bottom="0.75" header="0.3" footer="0.3"/>
    </customSheetView>
    <customSheetView guid="{781C4B64-7C8D-415F-9AB6-576FAA0890C7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DCC8505D-D30F-4E76-8C36-3038DACC80BC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4B6601C-494C-4B8C-8A18-32BF39A4BAB9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4F6B0010-E9C4-4AC7-B012-D7C3236BA3BD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55F024CD-A7F9-4381-9942-5ED21204AFB7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7"/>
  <sheetViews>
    <sheetView zoomScale="80" zoomScaleNormal="8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20" sqref="B20"/>
    </sheetView>
  </sheetViews>
  <sheetFormatPr defaultColWidth="9.109375" defaultRowHeight="14.4" x14ac:dyDescent="0.3"/>
  <cols>
    <col min="1" max="1" width="21.5546875" style="153" bestFit="1" customWidth="1"/>
    <col min="2" max="2" width="12.5546875" style="153" bestFit="1" customWidth="1"/>
    <col min="3" max="3" width="15.6640625" style="153" bestFit="1" customWidth="1"/>
    <col min="4" max="4" width="14.88671875" style="153" bestFit="1" customWidth="1"/>
    <col min="5" max="5" width="15.6640625" style="153" bestFit="1" customWidth="1"/>
    <col min="6" max="6" width="15.44140625" style="153" bestFit="1" customWidth="1"/>
    <col min="7" max="7" width="23" style="153" bestFit="1" customWidth="1"/>
    <col min="8" max="8" width="16.44140625" style="153" bestFit="1" customWidth="1"/>
    <col min="9" max="9" width="11.5546875" style="153" bestFit="1" customWidth="1"/>
    <col min="10" max="10" width="13.109375" style="153" bestFit="1" customWidth="1"/>
    <col min="11" max="11" width="13.44140625" style="153" bestFit="1" customWidth="1"/>
    <col min="12" max="13" width="11.5546875" style="153" bestFit="1" customWidth="1"/>
    <col min="14" max="14" width="23.88671875" style="153" bestFit="1" customWidth="1"/>
    <col min="15" max="16" width="17.33203125" style="153" bestFit="1" customWidth="1"/>
    <col min="17" max="18" width="14.44140625" style="153" bestFit="1" customWidth="1"/>
    <col min="19" max="19" width="16.88671875" style="153" bestFit="1" customWidth="1"/>
    <col min="20" max="22" width="13.44140625" style="153" bestFit="1" customWidth="1"/>
    <col min="23" max="23" width="17.88671875" style="153" bestFit="1" customWidth="1"/>
    <col min="24" max="24" width="14.33203125" style="153" bestFit="1" customWidth="1"/>
    <col min="25" max="25" width="13.109375" style="153" bestFit="1" customWidth="1"/>
    <col min="26" max="26" width="13.109375" style="153" customWidth="1"/>
    <col min="27" max="27" width="19.33203125" style="153" bestFit="1" customWidth="1"/>
    <col min="28" max="29" width="13.109375" style="153" bestFit="1" customWidth="1"/>
    <col min="30" max="30" width="14.88671875" style="153" bestFit="1" customWidth="1"/>
    <col min="31" max="31" width="12" style="153" bestFit="1" customWidth="1"/>
    <col min="32" max="32" width="13.109375" style="153" bestFit="1" customWidth="1"/>
    <col min="33" max="33" width="12" style="153" bestFit="1" customWidth="1"/>
    <col min="34" max="34" width="11.33203125" style="153" bestFit="1" customWidth="1"/>
    <col min="35" max="35" width="10.5546875" style="153" bestFit="1" customWidth="1"/>
    <col min="36" max="36" width="15.6640625" style="153" bestFit="1" customWidth="1"/>
    <col min="37" max="37" width="19.33203125" style="153" bestFit="1" customWidth="1"/>
    <col min="38" max="43" width="9.109375" style="153"/>
    <col min="44" max="44" width="13.109375" style="153" bestFit="1" customWidth="1"/>
    <col min="45" max="45" width="14.5546875" style="153" bestFit="1" customWidth="1"/>
    <col min="46" max="46" width="24.33203125" style="153" bestFit="1" customWidth="1"/>
    <col min="47" max="47" width="26" style="153" bestFit="1" customWidth="1"/>
    <col min="48" max="48" width="16.33203125" style="153" bestFit="1" customWidth="1"/>
    <col min="49" max="50" width="12" style="153" bestFit="1" customWidth="1"/>
    <col min="51" max="51" width="31.109375" style="153" bestFit="1" customWidth="1"/>
    <col min="52" max="16384" width="9.109375" style="153"/>
  </cols>
  <sheetData>
    <row r="1" spans="1:51" ht="15" x14ac:dyDescent="0.3">
      <c r="A1" s="275"/>
      <c r="B1" s="275"/>
      <c r="C1" s="275"/>
      <c r="D1" s="275"/>
      <c r="E1" s="275"/>
      <c r="F1" s="275"/>
      <c r="G1" s="275"/>
      <c r="H1" s="506">
        <f>H6/1000000</f>
        <v>8.2036924015868191</v>
      </c>
      <c r="I1" s="506">
        <f t="shared" ref="I1:AJ1" si="0">I6/1000000</f>
        <v>9.5163259078425391</v>
      </c>
      <c r="J1" s="506">
        <f t="shared" si="0"/>
        <v>17.573237717424476</v>
      </c>
      <c r="K1" s="506">
        <f t="shared" si="0"/>
        <v>8.7580103753433036</v>
      </c>
      <c r="L1" s="506">
        <f t="shared" si="0"/>
        <v>13.161046689044859</v>
      </c>
      <c r="M1" s="506">
        <f t="shared" si="0"/>
        <v>10.565913945682029</v>
      </c>
      <c r="N1" s="506">
        <f t="shared" si="0"/>
        <v>4.3332316142813552</v>
      </c>
      <c r="O1" s="506">
        <f t="shared" si="0"/>
        <v>23.489472078120233</v>
      </c>
      <c r="P1" s="506">
        <f t="shared" si="0"/>
        <v>7.0212847116264889</v>
      </c>
      <c r="Q1" s="506">
        <f t="shared" si="0"/>
        <v>20.441714983216361</v>
      </c>
      <c r="R1" s="506">
        <f t="shared" si="0"/>
        <v>5.8276624961855354</v>
      </c>
      <c r="S1" s="506">
        <f t="shared" si="0"/>
        <v>12.215440952090328</v>
      </c>
      <c r="T1" s="506">
        <f t="shared" si="0"/>
        <v>17.570949038754961</v>
      </c>
      <c r="U1" s="506">
        <f t="shared" si="0"/>
        <v>26.354134879462929</v>
      </c>
      <c r="V1" s="506">
        <f t="shared" si="0"/>
        <v>11.458651205370769</v>
      </c>
      <c r="W1" s="506">
        <f t="shared" si="0"/>
        <v>17.574382056759234</v>
      </c>
      <c r="X1" s="506">
        <f t="shared" si="0"/>
        <v>13.200411962160512</v>
      </c>
      <c r="Y1" s="506">
        <f t="shared" si="0"/>
        <v>30.746872139151666</v>
      </c>
      <c r="Z1" s="506">
        <f t="shared" si="0"/>
        <v>8.7786084833689362</v>
      </c>
      <c r="AA1" s="506">
        <f t="shared" si="0"/>
        <v>30.60726274031126</v>
      </c>
      <c r="AB1" s="506">
        <f t="shared" si="0"/>
        <v>18.42157461092463</v>
      </c>
      <c r="AC1" s="506">
        <f t="shared" si="0"/>
        <v>10.97726579188282</v>
      </c>
      <c r="AD1" s="506">
        <f t="shared" si="0"/>
        <v>19.327128471162652</v>
      </c>
      <c r="AE1" s="506">
        <f t="shared" si="0"/>
        <v>14.024259993896859</v>
      </c>
      <c r="AF1" s="506">
        <f t="shared" si="0"/>
        <v>54.38320109856577</v>
      </c>
      <c r="AG1" s="506">
        <f t="shared" si="0"/>
        <v>4.4133353677143736</v>
      </c>
      <c r="AH1" s="506">
        <f t="shared" si="0"/>
        <v>13.149603295697286</v>
      </c>
      <c r="AI1" s="506">
        <f t="shared" si="0"/>
        <v>7.9073848031736365</v>
      </c>
      <c r="AJ1" s="506">
        <f t="shared" si="0"/>
        <v>508.55465640830039</v>
      </c>
      <c r="AK1" s="506"/>
      <c r="AR1" s="506">
        <f t="shared" ref="AR1:AY1" si="1">AR6/1000000</f>
        <v>8.1719550045773595</v>
      </c>
      <c r="AS1" s="506">
        <f t="shared" si="1"/>
        <v>13.255111382361918</v>
      </c>
      <c r="AT1" s="506">
        <f t="shared" si="1"/>
        <v>7.7960024412572473</v>
      </c>
      <c r="AU1" s="506">
        <f t="shared" si="1"/>
        <v>11.62419896246567</v>
      </c>
      <c r="AV1" s="506">
        <f t="shared" si="1"/>
        <v>7.0498931949954242</v>
      </c>
      <c r="AW1" s="506">
        <f t="shared" si="1"/>
        <v>10.057979859627709</v>
      </c>
      <c r="AX1" s="506">
        <f t="shared" si="1"/>
        <v>13.159250076289288</v>
      </c>
      <c r="AY1" s="506">
        <f t="shared" si="1"/>
        <v>6.2168141592920358</v>
      </c>
    </row>
    <row r="2" spans="1:51" ht="15.6" thickBot="1" x14ac:dyDescent="0.35">
      <c r="A2" s="442" t="s">
        <v>179</v>
      </c>
      <c r="B2" s="443"/>
      <c r="C2" s="443"/>
      <c r="D2" s="440"/>
      <c r="E2" s="440"/>
      <c r="F2" s="440"/>
      <c r="G2" s="460"/>
      <c r="H2" s="461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1"/>
      <c r="Z2" s="481" t="b">
        <v>0</v>
      </c>
      <c r="AA2" s="480"/>
      <c r="AB2" s="480"/>
      <c r="AC2" s="480"/>
      <c r="AD2" s="480"/>
      <c r="AE2" s="480"/>
      <c r="AF2" s="480"/>
      <c r="AG2" s="480"/>
      <c r="AH2" s="480"/>
      <c r="AI2" s="480"/>
      <c r="AJ2" s="480"/>
      <c r="AK2" s="479"/>
      <c r="AR2" s="480"/>
      <c r="AS2" s="480"/>
      <c r="AT2" s="480"/>
      <c r="AU2" s="480"/>
      <c r="AV2" s="480"/>
      <c r="AW2" s="480"/>
      <c r="AX2" s="480"/>
      <c r="AY2" s="480"/>
    </row>
    <row r="3" spans="1:51" ht="15.6" thickBot="1" x14ac:dyDescent="0.35">
      <c r="A3" s="444" t="s">
        <v>329</v>
      </c>
      <c r="B3" s="444"/>
      <c r="C3" s="444"/>
      <c r="D3" s="434"/>
      <c r="E3" s="434"/>
      <c r="F3" s="369" t="s">
        <v>0</v>
      </c>
      <c r="G3" s="370" t="s">
        <v>0</v>
      </c>
      <c r="H3" s="371">
        <v>0.65759666710063791</v>
      </c>
      <c r="I3" s="371">
        <v>0.65905082571749252</v>
      </c>
      <c r="J3" s="371">
        <v>0.65912741480355996</v>
      </c>
      <c r="K3" s="371">
        <v>0.66010452961672461</v>
      </c>
      <c r="L3" s="371">
        <v>0.68347679911891712</v>
      </c>
      <c r="M3" s="371">
        <v>0.66670998859189301</v>
      </c>
      <c r="N3" s="371">
        <v>0.79577464788732399</v>
      </c>
      <c r="O3" s="371">
        <v>0.62705423838908736</v>
      </c>
      <c r="P3" s="371">
        <v>0.61753680664964405</v>
      </c>
      <c r="Q3" s="371">
        <v>0.69914163090128756</v>
      </c>
      <c r="R3" s="371">
        <v>0.71096623859456209</v>
      </c>
      <c r="S3" s="371">
        <v>0.71209093180114924</v>
      </c>
      <c r="T3" s="371">
        <v>0.67510420284821104</v>
      </c>
      <c r="U3" s="371">
        <v>0.64533217542336074</v>
      </c>
      <c r="V3" s="371">
        <v>0.6239680426098535</v>
      </c>
      <c r="W3" s="371">
        <v>0.72844827586206895</v>
      </c>
      <c r="X3" s="371"/>
      <c r="Y3" s="371">
        <v>0.55390417586780138</v>
      </c>
      <c r="Z3" s="371">
        <v>0.66298774658903281</v>
      </c>
      <c r="AA3" s="371">
        <v>0.7839195979899497</v>
      </c>
      <c r="AB3" s="371">
        <v>0.63374332215182005</v>
      </c>
      <c r="AC3" s="371">
        <v>0.6796163736187365</v>
      </c>
      <c r="AD3" s="371">
        <v>0.65662745717217963</v>
      </c>
      <c r="AE3" s="371">
        <v>0.74857205026383078</v>
      </c>
      <c r="AF3" s="371">
        <v>0.67963330551093837</v>
      </c>
      <c r="AG3" s="371">
        <v>1</v>
      </c>
      <c r="AH3" s="371">
        <v>0.68778464305398423</v>
      </c>
      <c r="AI3" s="371">
        <v>0.72455378678244098</v>
      </c>
      <c r="AJ3" s="371">
        <v>0.65936035060006515</v>
      </c>
      <c r="AK3" s="372"/>
      <c r="AR3" s="371">
        <v>0.76463619141488304</v>
      </c>
      <c r="AS3" s="371">
        <v>0.60834081543384666</v>
      </c>
      <c r="AT3" s="371">
        <v>0.67227713083471963</v>
      </c>
      <c r="AU3" s="371">
        <v>0.67362341668307413</v>
      </c>
      <c r="AV3" s="371">
        <v>0.56227680986906181</v>
      </c>
      <c r="AW3" s="371">
        <v>0.66770327669902929</v>
      </c>
      <c r="AX3" s="371">
        <v>0.70523176656002384</v>
      </c>
      <c r="AY3" s="371">
        <v>0.70180390231930301</v>
      </c>
    </row>
    <row r="4" spans="1:51" ht="15.6" thickBot="1" x14ac:dyDescent="0.35">
      <c r="A4" s="434" t="s">
        <v>35</v>
      </c>
      <c r="B4" s="435"/>
      <c r="C4" s="435"/>
      <c r="D4" s="434"/>
      <c r="E4" s="434"/>
      <c r="F4" s="268" t="s">
        <v>207</v>
      </c>
      <c r="G4" s="268" t="s">
        <v>207</v>
      </c>
      <c r="H4" s="278">
        <v>1136307.5984131815</v>
      </c>
      <c r="I4" s="278">
        <v>1283674.0921574607</v>
      </c>
      <c r="J4" s="278">
        <v>2426762.2825755253</v>
      </c>
      <c r="K4" s="278">
        <v>1241989.6246566959</v>
      </c>
      <c r="L4" s="278">
        <v>1838953.3109551407</v>
      </c>
      <c r="M4" s="278">
        <v>1434086.0543179717</v>
      </c>
      <c r="N4" s="278">
        <v>666768.3857186446</v>
      </c>
      <c r="O4" s="278">
        <v>3410527.9218797684</v>
      </c>
      <c r="P4" s="278">
        <v>978715.28837351128</v>
      </c>
      <c r="Q4" s="278">
        <v>3408285.0167836398</v>
      </c>
      <c r="R4" s="278">
        <v>802337.50381446443</v>
      </c>
      <c r="S4" s="278">
        <v>1784559.0479096733</v>
      </c>
      <c r="T4" s="278">
        <v>2429050.9612450376</v>
      </c>
      <c r="U4" s="278">
        <v>3645865.1205370724</v>
      </c>
      <c r="V4" s="278">
        <v>1541348.7946292311</v>
      </c>
      <c r="W4" s="278">
        <v>2425617.9432407655</v>
      </c>
      <c r="X4" s="278">
        <v>1799588.0378394872</v>
      </c>
      <c r="Y4" s="278">
        <v>4253127.8608483337</v>
      </c>
      <c r="Z4" s="278">
        <v>1221391.5166310631</v>
      </c>
      <c r="AA4" s="278">
        <v>4392737.2596887387</v>
      </c>
      <c r="AB4" s="278">
        <v>2578425.3890753686</v>
      </c>
      <c r="AC4" s="278">
        <v>1022734.2081171796</v>
      </c>
      <c r="AD4" s="278">
        <v>2672871.5288373493</v>
      </c>
      <c r="AE4" s="278">
        <v>1975740.0061031412</v>
      </c>
      <c r="AF4" s="278">
        <v>7616798.9014342278</v>
      </c>
      <c r="AG4" s="278">
        <v>586664.63228562661</v>
      </c>
      <c r="AH4" s="278">
        <v>1850396.7043027133</v>
      </c>
      <c r="AI4" s="278">
        <v>1092615.1968263639</v>
      </c>
      <c r="AJ4" s="278">
        <v>-508554656.4083004</v>
      </c>
      <c r="AK4" s="278"/>
      <c r="AR4" s="278">
        <v>1143341.9954226408</v>
      </c>
      <c r="AS4" s="278">
        <v>1864888.6176380832</v>
      </c>
      <c r="AT4" s="278">
        <v>1103997.5587427523</v>
      </c>
      <c r="AU4" s="278">
        <v>1575801.03753433</v>
      </c>
      <c r="AV4" s="278">
        <v>950106.80500457622</v>
      </c>
      <c r="AW4" s="278">
        <v>1442020.1403722912</v>
      </c>
      <c r="AX4" s="278">
        <v>1825749.9237107113</v>
      </c>
      <c r="AY4" s="278">
        <v>883185.84070796426</v>
      </c>
    </row>
    <row r="5" spans="1:51" ht="15" x14ac:dyDescent="0.3">
      <c r="A5" s="434" t="s">
        <v>36</v>
      </c>
      <c r="B5" s="435"/>
      <c r="C5" s="435"/>
      <c r="D5" s="434"/>
      <c r="E5" s="434"/>
      <c r="F5" s="373" t="s">
        <v>181</v>
      </c>
      <c r="G5" s="374" t="s">
        <v>181</v>
      </c>
      <c r="H5" s="375">
        <v>9340000</v>
      </c>
      <c r="I5" s="375">
        <v>10800000</v>
      </c>
      <c r="J5" s="375">
        <v>20000000</v>
      </c>
      <c r="K5" s="375">
        <v>10000000</v>
      </c>
      <c r="L5" s="375">
        <v>15000000</v>
      </c>
      <c r="M5" s="375">
        <v>12000000</v>
      </c>
      <c r="N5" s="375">
        <v>5000000</v>
      </c>
      <c r="O5" s="375">
        <v>26900000</v>
      </c>
      <c r="P5" s="375">
        <v>8000000</v>
      </c>
      <c r="Q5" s="375">
        <v>23850000</v>
      </c>
      <c r="R5" s="375">
        <v>6630000</v>
      </c>
      <c r="S5" s="375">
        <v>14000000</v>
      </c>
      <c r="T5" s="375">
        <v>20000000</v>
      </c>
      <c r="U5" s="375">
        <v>30000000</v>
      </c>
      <c r="V5" s="375">
        <v>13000000</v>
      </c>
      <c r="W5" s="375">
        <v>20000000</v>
      </c>
      <c r="X5" s="375">
        <v>15000000</v>
      </c>
      <c r="Y5" s="375">
        <v>35000000</v>
      </c>
      <c r="Z5" s="375">
        <v>10000000</v>
      </c>
      <c r="AA5" s="375">
        <v>35000000</v>
      </c>
      <c r="AB5" s="375">
        <v>21000000</v>
      </c>
      <c r="AC5" s="375">
        <v>12000000</v>
      </c>
      <c r="AD5" s="375">
        <v>22000000</v>
      </c>
      <c r="AE5" s="375">
        <v>16000000</v>
      </c>
      <c r="AF5" s="375">
        <v>62000000</v>
      </c>
      <c r="AG5" s="375">
        <v>5000000</v>
      </c>
      <c r="AH5" s="375">
        <v>15000000</v>
      </c>
      <c r="AI5" s="375">
        <v>9000000</v>
      </c>
      <c r="AJ5" s="374"/>
      <c r="AK5" s="376"/>
      <c r="AR5" s="375">
        <v>9315297</v>
      </c>
      <c r="AS5" s="375">
        <v>15120000</v>
      </c>
      <c r="AT5" s="375">
        <v>8900000</v>
      </c>
      <c r="AU5" s="375">
        <v>13200000</v>
      </c>
      <c r="AV5" s="375">
        <v>8000000</v>
      </c>
      <c r="AW5" s="375">
        <v>11500000</v>
      </c>
      <c r="AX5" s="375">
        <v>14985000</v>
      </c>
      <c r="AY5" s="375">
        <v>7100000</v>
      </c>
    </row>
    <row r="6" spans="1:51" ht="15.6" thickBot="1" x14ac:dyDescent="0.35">
      <c r="A6" s="436" t="s">
        <v>346</v>
      </c>
      <c r="B6" s="437"/>
      <c r="C6" s="437"/>
      <c r="D6" s="434"/>
      <c r="E6" s="434"/>
      <c r="F6" s="377" t="s">
        <v>180</v>
      </c>
      <c r="G6" s="378" t="s">
        <v>180</v>
      </c>
      <c r="H6" s="379">
        <v>8203692.4015868185</v>
      </c>
      <c r="I6" s="379">
        <v>9516325.9078425393</v>
      </c>
      <c r="J6" s="379">
        <v>17573237.717424475</v>
      </c>
      <c r="K6" s="379">
        <v>8758010.3753433041</v>
      </c>
      <c r="L6" s="379">
        <v>13161046.689044859</v>
      </c>
      <c r="M6" s="379">
        <v>10565913.945682028</v>
      </c>
      <c r="N6" s="379">
        <v>4333231.6142813554</v>
      </c>
      <c r="O6" s="379">
        <v>23489472.078120232</v>
      </c>
      <c r="P6" s="379">
        <v>7021284.7116264887</v>
      </c>
      <c r="Q6" s="379">
        <v>20441714.98321636</v>
      </c>
      <c r="R6" s="379">
        <v>5827662.4961855356</v>
      </c>
      <c r="S6" s="379">
        <v>12215440.952090327</v>
      </c>
      <c r="T6" s="379">
        <v>17570949.038754962</v>
      </c>
      <c r="U6" s="379">
        <v>26354134.879462928</v>
      </c>
      <c r="V6" s="379">
        <v>11458651.205370769</v>
      </c>
      <c r="W6" s="379">
        <v>17574382.056759235</v>
      </c>
      <c r="X6" s="379">
        <v>13200411.962160513</v>
      </c>
      <c r="Y6" s="379">
        <v>30746872.139151666</v>
      </c>
      <c r="Z6" s="379">
        <v>8778608.4833689369</v>
      </c>
      <c r="AA6" s="379">
        <v>30607262.740311261</v>
      </c>
      <c r="AB6" s="379">
        <v>18421574.610924631</v>
      </c>
      <c r="AC6" s="379">
        <v>10977265.79188282</v>
      </c>
      <c r="AD6" s="379">
        <v>19327128.471162651</v>
      </c>
      <c r="AE6" s="379">
        <v>14024259.993896859</v>
      </c>
      <c r="AF6" s="379">
        <v>54383201.098565772</v>
      </c>
      <c r="AG6" s="379">
        <v>4413335.3677143734</v>
      </c>
      <c r="AH6" s="379">
        <v>13149603.295697287</v>
      </c>
      <c r="AI6" s="379">
        <v>7907384.8031736361</v>
      </c>
      <c r="AJ6" s="381">
        <v>508554656.4083004</v>
      </c>
      <c r="AK6" s="380"/>
      <c r="AR6" s="379">
        <v>8171955.0045773592</v>
      </c>
      <c r="AS6" s="379">
        <v>13255111.382361917</v>
      </c>
      <c r="AT6" s="379">
        <v>7796002.4412572477</v>
      </c>
      <c r="AU6" s="379">
        <v>11624198.96246567</v>
      </c>
      <c r="AV6" s="379">
        <v>7049893.1949954238</v>
      </c>
      <c r="AW6" s="379">
        <v>10057979.859627709</v>
      </c>
      <c r="AX6" s="379">
        <v>13159250.076289289</v>
      </c>
      <c r="AY6" s="379">
        <v>6216814.1592920357</v>
      </c>
    </row>
    <row r="7" spans="1:51" ht="15" x14ac:dyDescent="0.3">
      <c r="A7" s="434" t="s">
        <v>328</v>
      </c>
      <c r="B7" s="438"/>
      <c r="C7" s="438"/>
      <c r="D7" s="435"/>
      <c r="E7" s="434"/>
      <c r="F7" s="388" t="s">
        <v>359</v>
      </c>
      <c r="G7" s="389" t="s">
        <v>1</v>
      </c>
      <c r="H7" s="390">
        <v>0</v>
      </c>
      <c r="I7" s="390">
        <v>0</v>
      </c>
      <c r="J7" s="390">
        <v>0.12263946168873455</v>
      </c>
      <c r="K7" s="390">
        <v>0.11811846689895468</v>
      </c>
      <c r="L7" s="390">
        <v>0.13755325623858794</v>
      </c>
      <c r="M7" s="390">
        <v>0</v>
      </c>
      <c r="N7" s="390">
        <v>0.79577464788732399</v>
      </c>
      <c r="O7" s="390">
        <v>0.24589152322182531</v>
      </c>
      <c r="P7" s="390">
        <v>0</v>
      </c>
      <c r="Q7" s="390">
        <v>0.24459787273745098</v>
      </c>
      <c r="R7" s="391">
        <v>0</v>
      </c>
      <c r="S7" s="390">
        <v>0.27523107669248065</v>
      </c>
      <c r="T7" s="390">
        <v>6.3780826675929131E-2</v>
      </c>
      <c r="U7" s="390">
        <v>6.5421913446229552E-2</v>
      </c>
      <c r="V7" s="390">
        <v>0</v>
      </c>
      <c r="W7" s="390">
        <v>6.8673626635990692E-2</v>
      </c>
      <c r="X7" s="390">
        <v>5.877559512457306E-2</v>
      </c>
      <c r="Y7" s="391">
        <v>8.9720368210803161E-2</v>
      </c>
      <c r="Z7" s="391">
        <v>0</v>
      </c>
      <c r="AA7" s="390">
        <v>0.19152542372881357</v>
      </c>
      <c r="AB7" s="390">
        <v>0.25738186938336022</v>
      </c>
      <c r="AC7" s="390">
        <v>0.2120369726874696</v>
      </c>
      <c r="AD7" s="390">
        <v>0</v>
      </c>
      <c r="AE7" s="390">
        <v>0.27661426317793614</v>
      </c>
      <c r="AF7" s="390">
        <v>0.14425093462204794</v>
      </c>
      <c r="AG7" s="390">
        <v>0</v>
      </c>
      <c r="AH7" s="390">
        <v>0.20323151451860871</v>
      </c>
      <c r="AI7" s="390">
        <v>0</v>
      </c>
      <c r="AJ7" s="419">
        <v>0.13138999031337895</v>
      </c>
      <c r="AK7" s="392"/>
      <c r="AR7" s="390">
        <v>9.8268174873511568E-2</v>
      </c>
      <c r="AS7" s="390">
        <v>0.14828372125146766</v>
      </c>
      <c r="AT7" s="390">
        <v>0.24327233584499464</v>
      </c>
      <c r="AU7" s="390">
        <v>0</v>
      </c>
      <c r="AV7" s="390">
        <v>0</v>
      </c>
      <c r="AW7" s="390">
        <v>0.19713288834951459</v>
      </c>
      <c r="AX7" s="390">
        <v>0.1047185237297269</v>
      </c>
      <c r="AY7" s="390">
        <v>0.20800098171554793</v>
      </c>
    </row>
    <row r="8" spans="1:51" ht="15.6" thickBot="1" x14ac:dyDescent="0.35">
      <c r="A8" s="434" t="s">
        <v>330</v>
      </c>
      <c r="B8" s="439"/>
      <c r="C8" s="439"/>
      <c r="D8" s="434"/>
      <c r="E8" s="434"/>
      <c r="F8" s="393" t="s">
        <v>324</v>
      </c>
      <c r="G8" s="394" t="s">
        <v>192</v>
      </c>
      <c r="H8" s="398">
        <v>0</v>
      </c>
      <c r="I8" s="398">
        <v>0</v>
      </c>
      <c r="J8" s="398" t="e">
        <v>#DIV/0!</v>
      </c>
      <c r="K8" s="398"/>
      <c r="L8" s="398">
        <v>0.13445378151260504</v>
      </c>
      <c r="M8" s="398">
        <v>0</v>
      </c>
      <c r="N8" s="398">
        <v>0.82857142857142863</v>
      </c>
      <c r="O8" s="398">
        <v>0.25</v>
      </c>
      <c r="P8" s="398">
        <v>0</v>
      </c>
      <c r="Q8" s="398">
        <v>0.1538600778350982</v>
      </c>
      <c r="R8" s="398">
        <v>0</v>
      </c>
      <c r="S8" s="398" t="e">
        <v>#DIV/0!</v>
      </c>
      <c r="T8" s="398" t="e">
        <v>#DIV/0!</v>
      </c>
      <c r="U8" s="398" t="e">
        <v>#DIV/0!</v>
      </c>
      <c r="V8" s="398" t="e">
        <v>#DIV/0!</v>
      </c>
      <c r="W8" s="398">
        <v>0</v>
      </c>
      <c r="X8" s="398">
        <v>0</v>
      </c>
      <c r="Y8" s="398" t="e">
        <v>#DIV/0!</v>
      </c>
      <c r="Z8" s="398">
        <v>0.25714285714285712</v>
      </c>
      <c r="AA8" s="398">
        <v>0</v>
      </c>
      <c r="AB8" s="398">
        <v>0.26</v>
      </c>
      <c r="AC8" s="398" t="e">
        <v>#DIV/0!</v>
      </c>
      <c r="AD8" s="398">
        <v>0</v>
      </c>
      <c r="AE8" s="398">
        <v>0.3235294117647059</v>
      </c>
      <c r="AF8" s="477">
        <v>0.15384615384615385</v>
      </c>
      <c r="AG8" s="398" t="e">
        <v>#DIV/0!</v>
      </c>
      <c r="AH8" s="398" t="e">
        <v>#DIV/0!</v>
      </c>
      <c r="AI8" s="398">
        <v>0</v>
      </c>
      <c r="AJ8" s="420">
        <v>0.10553654635699648</v>
      </c>
      <c r="AK8" s="395"/>
      <c r="AR8" s="398">
        <v>0</v>
      </c>
      <c r="AS8" s="398">
        <v>0</v>
      </c>
      <c r="AT8" s="398">
        <v>0.12658227848101267</v>
      </c>
      <c r="AU8" s="398">
        <v>0.12658227848101267</v>
      </c>
      <c r="AV8" s="398">
        <v>0.19940179461615154</v>
      </c>
      <c r="AW8" s="398">
        <v>0.19940179461615154</v>
      </c>
      <c r="AX8" s="398">
        <v>0</v>
      </c>
      <c r="AY8" s="398" t="e">
        <v>#DIV/0!</v>
      </c>
    </row>
    <row r="9" spans="1:51" ht="15.6" thickBot="1" x14ac:dyDescent="0.35">
      <c r="A9" s="275"/>
      <c r="B9" s="275"/>
      <c r="C9" s="275"/>
      <c r="D9" s="275"/>
      <c r="E9" s="358"/>
      <c r="F9" s="275"/>
      <c r="G9" s="396"/>
      <c r="H9" s="399" t="s">
        <v>8</v>
      </c>
      <c r="I9" s="400" t="s">
        <v>8</v>
      </c>
      <c r="J9" s="400" t="s">
        <v>8</v>
      </c>
      <c r="K9" s="400" t="s">
        <v>8</v>
      </c>
      <c r="L9" s="400" t="s">
        <v>8</v>
      </c>
      <c r="M9" s="401" t="s">
        <v>8</v>
      </c>
      <c r="N9" s="403" t="s">
        <v>11</v>
      </c>
      <c r="O9" s="403" t="s">
        <v>11</v>
      </c>
      <c r="P9" s="403" t="s">
        <v>11</v>
      </c>
      <c r="Q9" s="405" t="s">
        <v>2</v>
      </c>
      <c r="R9" s="405" t="s">
        <v>2</v>
      </c>
      <c r="S9" s="405" t="s">
        <v>2</v>
      </c>
      <c r="T9" s="400" t="s">
        <v>4</v>
      </c>
      <c r="U9" s="400" t="s">
        <v>4</v>
      </c>
      <c r="V9" s="400" t="s">
        <v>4</v>
      </c>
      <c r="W9" s="400" t="s">
        <v>4</v>
      </c>
      <c r="X9" s="400" t="s">
        <v>4</v>
      </c>
      <c r="Y9" s="406" t="s">
        <v>5</v>
      </c>
      <c r="Z9" s="406" t="s">
        <v>5</v>
      </c>
      <c r="AA9" s="407" t="s">
        <v>5</v>
      </c>
      <c r="AB9" s="406" t="s">
        <v>5</v>
      </c>
      <c r="AC9" s="406" t="s">
        <v>5</v>
      </c>
      <c r="AD9" s="406" t="s">
        <v>5</v>
      </c>
      <c r="AE9" s="408" t="s">
        <v>6</v>
      </c>
      <c r="AF9" s="408" t="s">
        <v>6</v>
      </c>
      <c r="AG9" s="409" t="s">
        <v>6</v>
      </c>
      <c r="AH9" s="409" t="s">
        <v>7</v>
      </c>
      <c r="AI9" s="409" t="s">
        <v>7</v>
      </c>
      <c r="AJ9" s="421"/>
      <c r="AK9" s="422"/>
      <c r="AR9" s="405" t="s">
        <v>3</v>
      </c>
      <c r="AS9" s="405" t="s">
        <v>3</v>
      </c>
      <c r="AT9" s="405" t="s">
        <v>3</v>
      </c>
      <c r="AU9" s="405" t="s">
        <v>3</v>
      </c>
      <c r="AV9" s="405" t="s">
        <v>3</v>
      </c>
      <c r="AW9" s="405" t="s">
        <v>3</v>
      </c>
      <c r="AX9" s="405" t="s">
        <v>3</v>
      </c>
      <c r="AY9" s="405" t="s">
        <v>3</v>
      </c>
    </row>
    <row r="10" spans="1:51" ht="15.6" thickBot="1" x14ac:dyDescent="0.35">
      <c r="A10" s="100" t="s">
        <v>325</v>
      </c>
      <c r="B10" s="100" t="s">
        <v>343</v>
      </c>
      <c r="C10" s="367"/>
      <c r="D10" s="185"/>
      <c r="E10" s="101"/>
      <c r="F10" s="102"/>
      <c r="G10" s="382"/>
      <c r="H10" s="507" t="s">
        <v>27</v>
      </c>
      <c r="I10" s="508" t="s">
        <v>28</v>
      </c>
      <c r="J10" s="508" t="s">
        <v>357</v>
      </c>
      <c r="K10" s="508" t="s">
        <v>220</v>
      </c>
      <c r="L10" s="508" t="s">
        <v>251</v>
      </c>
      <c r="M10" s="508" t="s">
        <v>30</v>
      </c>
      <c r="N10" s="509" t="s">
        <v>318</v>
      </c>
      <c r="O10" s="509" t="s">
        <v>345</v>
      </c>
      <c r="P10" s="508" t="s">
        <v>177</v>
      </c>
      <c r="Q10" s="509" t="s">
        <v>205</v>
      </c>
      <c r="R10" s="510" t="s">
        <v>14</v>
      </c>
      <c r="S10" s="509" t="s">
        <v>322</v>
      </c>
      <c r="T10" s="508" t="s">
        <v>315</v>
      </c>
      <c r="U10" s="511" t="s">
        <v>316</v>
      </c>
      <c r="V10" s="508" t="s">
        <v>19</v>
      </c>
      <c r="W10" s="509" t="s">
        <v>305</v>
      </c>
      <c r="X10" s="509" t="s">
        <v>354</v>
      </c>
      <c r="Y10" s="509" t="s">
        <v>20</v>
      </c>
      <c r="Z10" s="509" t="s">
        <v>410</v>
      </c>
      <c r="AA10" s="508" t="s">
        <v>347</v>
      </c>
      <c r="AB10" s="509" t="s">
        <v>246</v>
      </c>
      <c r="AC10" s="509" t="s">
        <v>352</v>
      </c>
      <c r="AD10" s="508" t="s">
        <v>223</v>
      </c>
      <c r="AE10" s="508" t="s">
        <v>214</v>
      </c>
      <c r="AF10" s="508" t="s">
        <v>21</v>
      </c>
      <c r="AG10" s="508" t="s">
        <v>23</v>
      </c>
      <c r="AH10" s="411" t="s">
        <v>24</v>
      </c>
      <c r="AI10" s="411" t="s">
        <v>26</v>
      </c>
      <c r="AJ10" s="397" t="s">
        <v>12</v>
      </c>
      <c r="AK10" s="386"/>
      <c r="AR10" s="512" t="s">
        <v>250</v>
      </c>
      <c r="AS10" s="512" t="s">
        <v>189</v>
      </c>
      <c r="AT10" s="512" t="s">
        <v>356</v>
      </c>
      <c r="AU10" s="512" t="s">
        <v>349</v>
      </c>
      <c r="AV10" s="512" t="s">
        <v>355</v>
      </c>
      <c r="AW10" s="512" t="s">
        <v>16</v>
      </c>
      <c r="AX10" s="513" t="s">
        <v>219</v>
      </c>
      <c r="AY10" s="513" t="s">
        <v>351</v>
      </c>
    </row>
    <row r="11" spans="1:51" ht="15.6" thickBot="1" x14ac:dyDescent="0.35">
      <c r="A11" s="368" t="s">
        <v>34</v>
      </c>
      <c r="B11" s="424">
        <v>0.13138999031337895</v>
      </c>
      <c r="C11" s="362"/>
      <c r="D11" s="186"/>
      <c r="E11" s="8"/>
      <c r="F11" s="104"/>
      <c r="G11" s="87" t="s">
        <v>34</v>
      </c>
      <c r="H11" s="383">
        <v>0</v>
      </c>
      <c r="I11" s="383">
        <v>0</v>
      </c>
      <c r="J11" s="383">
        <v>0.12263946168873455</v>
      </c>
      <c r="K11" s="383">
        <v>0.11811846689895468</v>
      </c>
      <c r="L11" s="383">
        <v>0.13755325623858794</v>
      </c>
      <c r="M11" s="383">
        <v>0</v>
      </c>
      <c r="N11" s="383">
        <v>0.79577464788732399</v>
      </c>
      <c r="O11" s="383">
        <v>0.24589152322182531</v>
      </c>
      <c r="P11" s="383">
        <v>0</v>
      </c>
      <c r="Q11" s="383">
        <v>0.24459787273745098</v>
      </c>
      <c r="R11" s="383">
        <v>0</v>
      </c>
      <c r="S11" s="383">
        <v>0.27523107669248065</v>
      </c>
      <c r="T11" s="383">
        <v>6.3780826675929131E-2</v>
      </c>
      <c r="U11" s="383">
        <v>6.5421913446229552E-2</v>
      </c>
      <c r="V11" s="383">
        <v>0</v>
      </c>
      <c r="W11" s="383">
        <v>6.8673626635990692E-2</v>
      </c>
      <c r="X11" s="383">
        <v>5.877559512457306E-2</v>
      </c>
      <c r="Y11" s="383">
        <v>8.9720368210803161E-2</v>
      </c>
      <c r="Z11" s="383"/>
      <c r="AA11" s="383">
        <v>0.19152542372881357</v>
      </c>
      <c r="AB11" s="383">
        <v>0.25738186938336022</v>
      </c>
      <c r="AC11" s="383">
        <v>0.2120369726874696</v>
      </c>
      <c r="AD11" s="383">
        <v>0</v>
      </c>
      <c r="AE11" s="383">
        <v>0.27661426317793614</v>
      </c>
      <c r="AF11" s="383">
        <v>0.14425093462204794</v>
      </c>
      <c r="AG11" s="383">
        <v>0</v>
      </c>
      <c r="AH11" s="383">
        <v>0.20323151451860871</v>
      </c>
      <c r="AI11" s="383">
        <v>0</v>
      </c>
      <c r="AJ11" s="384">
        <v>0.13138999031337895</v>
      </c>
      <c r="AK11" s="384"/>
      <c r="AR11" s="383">
        <v>9.8268174873511568E-2</v>
      </c>
      <c r="AS11" s="383">
        <v>0.14828372125146766</v>
      </c>
      <c r="AT11" s="383">
        <v>0.24327233584499464</v>
      </c>
      <c r="AU11" s="383">
        <v>0</v>
      </c>
      <c r="AV11" s="383">
        <v>0</v>
      </c>
      <c r="AW11" s="383">
        <v>0.19713288834951459</v>
      </c>
      <c r="AX11" s="383">
        <v>0.1047185237297269</v>
      </c>
      <c r="AY11" s="383">
        <v>0.20800098171554793</v>
      </c>
    </row>
    <row r="12" spans="1:51" ht="16.8" thickBot="1" x14ac:dyDescent="0.5">
      <c r="A12" s="76" t="s">
        <v>35</v>
      </c>
      <c r="B12" s="105">
        <v>15500000.000000002</v>
      </c>
      <c r="C12" s="423"/>
      <c r="D12" s="455"/>
      <c r="E12" s="48"/>
      <c r="F12" s="138"/>
      <c r="G12" s="88" t="s">
        <v>35</v>
      </c>
      <c r="H12" s="158">
        <v>0</v>
      </c>
      <c r="I12" s="158">
        <v>0</v>
      </c>
      <c r="J12" s="158">
        <v>0</v>
      </c>
      <c r="K12" s="158">
        <v>0</v>
      </c>
      <c r="L12" s="158">
        <v>862068.96551724139</v>
      </c>
      <c r="M12" s="158">
        <v>0</v>
      </c>
      <c r="N12" s="158">
        <v>862068.96551724139</v>
      </c>
      <c r="O12" s="337">
        <v>1293103.4482758623</v>
      </c>
      <c r="P12" s="158">
        <v>0</v>
      </c>
      <c r="Q12" s="288">
        <v>0</v>
      </c>
      <c r="R12" s="158">
        <v>0</v>
      </c>
      <c r="S12" s="161">
        <v>0</v>
      </c>
      <c r="T12" s="159">
        <v>0</v>
      </c>
      <c r="U12" s="159">
        <v>0</v>
      </c>
      <c r="V12" s="159">
        <v>0</v>
      </c>
      <c r="W12" s="64">
        <v>0</v>
      </c>
      <c r="X12" s="64">
        <v>0</v>
      </c>
      <c r="Y12" s="161">
        <v>0</v>
      </c>
      <c r="Z12" s="161"/>
      <c r="AA12" s="161">
        <v>1637931.0344827587</v>
      </c>
      <c r="AB12" s="159">
        <v>1293103.4482758623</v>
      </c>
      <c r="AC12" s="158">
        <v>2327586.2068965519</v>
      </c>
      <c r="AD12" s="159">
        <v>0</v>
      </c>
      <c r="AE12" s="158">
        <v>1551724.1379310347</v>
      </c>
      <c r="AF12" s="158">
        <v>1896551.7241379311</v>
      </c>
      <c r="AG12" s="159">
        <v>0</v>
      </c>
      <c r="AH12" s="158">
        <v>1206896.551724138</v>
      </c>
      <c r="AI12" s="159">
        <v>0</v>
      </c>
      <c r="AJ12" s="11">
        <v>15500000.000000002</v>
      </c>
      <c r="AK12" s="11"/>
      <c r="AL12" s="153" t="b">
        <v>1</v>
      </c>
      <c r="AM12" s="485" t="s">
        <v>35</v>
      </c>
      <c r="AN12" s="485" t="s">
        <v>364</v>
      </c>
      <c r="AO12" s="486">
        <v>0.16</v>
      </c>
      <c r="AP12" s="153" t="b">
        <f>AM12=A12</f>
        <v>1</v>
      </c>
      <c r="AR12" s="161">
        <v>0</v>
      </c>
      <c r="AS12" s="158">
        <v>672413.79310344835</v>
      </c>
      <c r="AT12" s="158">
        <v>689655.17241379316</v>
      </c>
      <c r="AU12" s="158">
        <v>0</v>
      </c>
      <c r="AV12" s="158">
        <v>0</v>
      </c>
      <c r="AW12" s="467">
        <v>689655.17241379316</v>
      </c>
      <c r="AX12" s="159">
        <v>0</v>
      </c>
      <c r="AY12" s="468">
        <v>517241.37931034487</v>
      </c>
    </row>
    <row r="13" spans="1:51" ht="15.6" thickBot="1" x14ac:dyDescent="0.35">
      <c r="A13" s="75" t="s">
        <v>36</v>
      </c>
      <c r="B13" s="105">
        <v>51318991.379310347</v>
      </c>
      <c r="C13" s="423"/>
      <c r="D13" s="455"/>
      <c r="E13" s="48"/>
      <c r="F13" s="138"/>
      <c r="G13" s="89" t="s">
        <v>36</v>
      </c>
      <c r="H13" s="158">
        <v>0</v>
      </c>
      <c r="I13" s="158">
        <v>0</v>
      </c>
      <c r="J13" s="158">
        <v>2155172.4137931038</v>
      </c>
      <c r="K13" s="158">
        <v>1034482.7586206897</v>
      </c>
      <c r="L13" s="158">
        <v>948275.86206896557</v>
      </c>
      <c r="M13" s="158">
        <v>0</v>
      </c>
      <c r="N13" s="158">
        <v>2586206.8965517245</v>
      </c>
      <c r="O13" s="337">
        <v>4482758.6206896557</v>
      </c>
      <c r="P13" s="158">
        <v>0</v>
      </c>
      <c r="Q13" s="288">
        <v>5000000</v>
      </c>
      <c r="R13" s="158">
        <v>0</v>
      </c>
      <c r="S13" s="161">
        <v>3362068.9655172415</v>
      </c>
      <c r="T13" s="159">
        <v>1120689.6551724139</v>
      </c>
      <c r="U13" s="159">
        <v>1724137.9310344828</v>
      </c>
      <c r="V13" s="159">
        <v>0</v>
      </c>
      <c r="W13" s="6">
        <v>1206896.551724138</v>
      </c>
      <c r="X13" s="6">
        <v>1379310.3448275863</v>
      </c>
      <c r="Y13" s="161">
        <v>2758620.6896551726</v>
      </c>
      <c r="Z13" s="161"/>
      <c r="AA13" s="161">
        <v>4224137.931034483</v>
      </c>
      <c r="AB13" s="159">
        <v>3448275.8620689656</v>
      </c>
      <c r="AC13" s="158">
        <v>0</v>
      </c>
      <c r="AD13" s="159">
        <v>0</v>
      </c>
      <c r="AE13" s="158">
        <v>2327586.2068965519</v>
      </c>
      <c r="AF13" s="158">
        <v>5948275.862068966</v>
      </c>
      <c r="AG13" s="13">
        <v>0</v>
      </c>
      <c r="AH13" s="158">
        <v>1465517.2413793104</v>
      </c>
      <c r="AI13" s="159">
        <v>0</v>
      </c>
      <c r="AJ13" s="11">
        <v>51318991.379310347</v>
      </c>
      <c r="AK13" s="11"/>
      <c r="AL13" s="153" t="b">
        <v>1</v>
      </c>
      <c r="AM13" s="485" t="s">
        <v>36</v>
      </c>
      <c r="AN13" s="485" t="s">
        <v>365</v>
      </c>
      <c r="AO13" s="486">
        <v>0.16</v>
      </c>
      <c r="AP13" s="153" t="b">
        <f>AM13=A13</f>
        <v>1</v>
      </c>
      <c r="AR13" s="288">
        <v>803043.10344827594</v>
      </c>
      <c r="AS13" s="50">
        <v>1293103.4482758623</v>
      </c>
      <c r="AT13" s="161">
        <v>1206896.551724138</v>
      </c>
      <c r="AU13" s="158">
        <v>0</v>
      </c>
      <c r="AV13" s="161">
        <v>0</v>
      </c>
      <c r="AW13" s="467">
        <v>1293103.4482758623</v>
      </c>
      <c r="AX13" s="159">
        <v>1378017.2413793104</v>
      </c>
      <c r="AY13" s="158">
        <v>775862.06896551733</v>
      </c>
    </row>
    <row r="14" spans="1:51" ht="17.399999999999999" x14ac:dyDescent="0.3">
      <c r="A14" s="77" t="s">
        <v>12</v>
      </c>
      <c r="B14" s="313">
        <v>66818991.379310347</v>
      </c>
      <c r="C14" s="165"/>
      <c r="D14" s="165"/>
      <c r="E14" s="145"/>
      <c r="F14" s="108"/>
      <c r="G14" s="90" t="s">
        <v>12</v>
      </c>
      <c r="H14" s="165">
        <v>0</v>
      </c>
      <c r="I14" s="165">
        <v>0</v>
      </c>
      <c r="J14" s="165">
        <v>2155172.4137931038</v>
      </c>
      <c r="K14" s="165">
        <v>1034482.7586206897</v>
      </c>
      <c r="L14" s="165">
        <v>1810344.8275862071</v>
      </c>
      <c r="M14" s="165">
        <v>0</v>
      </c>
      <c r="N14" s="165">
        <v>3448275.862068966</v>
      </c>
      <c r="O14" s="165">
        <v>5775862.0689655179</v>
      </c>
      <c r="P14" s="165">
        <v>0</v>
      </c>
      <c r="Q14" s="165">
        <v>5000000</v>
      </c>
      <c r="R14" s="165">
        <v>0</v>
      </c>
      <c r="S14" s="165">
        <v>3362068.9655172415</v>
      </c>
      <c r="T14" s="165">
        <v>1120689.6551724139</v>
      </c>
      <c r="U14" s="165">
        <v>1724137.9310344828</v>
      </c>
      <c r="V14" s="165">
        <v>0</v>
      </c>
      <c r="W14" s="165">
        <v>1206896.551724138</v>
      </c>
      <c r="X14" s="165">
        <v>1379310.3448275863</v>
      </c>
      <c r="Y14" s="165">
        <v>2758620.6896551726</v>
      </c>
      <c r="Z14" s="165"/>
      <c r="AA14" s="165">
        <v>5862068.9655172415</v>
      </c>
      <c r="AB14" s="165">
        <v>4741379.3103448283</v>
      </c>
      <c r="AC14" s="165">
        <v>2327586.2068965519</v>
      </c>
      <c r="AD14" s="165">
        <v>0</v>
      </c>
      <c r="AE14" s="165">
        <v>3879310.3448275868</v>
      </c>
      <c r="AF14" s="165">
        <v>7844827.5862068972</v>
      </c>
      <c r="AG14" s="165">
        <v>0</v>
      </c>
      <c r="AH14" s="165">
        <v>2672413.7931034481</v>
      </c>
      <c r="AI14" s="165">
        <v>0</v>
      </c>
      <c r="AJ14" s="165">
        <v>66818991.379310347</v>
      </c>
      <c r="AK14" s="165"/>
      <c r="AM14" s="487" t="s">
        <v>12</v>
      </c>
      <c r="AN14" s="488"/>
      <c r="AO14" s="488"/>
      <c r="AR14" s="165">
        <v>803043.10344827594</v>
      </c>
      <c r="AS14" s="165">
        <v>1965517.2413793106</v>
      </c>
      <c r="AT14" s="165">
        <v>1896551.7241379311</v>
      </c>
      <c r="AU14" s="165">
        <v>0</v>
      </c>
      <c r="AV14" s="165">
        <v>0</v>
      </c>
      <c r="AW14" s="165">
        <v>1982758.6206896554</v>
      </c>
      <c r="AX14" s="165">
        <v>1378017.2413793104</v>
      </c>
      <c r="AY14" s="165">
        <v>1293103.4482758623</v>
      </c>
    </row>
    <row r="15" spans="1:51" ht="15.6" thickBot="1" x14ac:dyDescent="0.35">
      <c r="A15" s="78" t="s">
        <v>39</v>
      </c>
      <c r="B15" s="426">
        <v>0.65936035060006515</v>
      </c>
      <c r="C15" s="7"/>
      <c r="D15" s="457"/>
      <c r="E15" s="146"/>
      <c r="F15" s="104"/>
      <c r="G15" s="91" t="s">
        <v>39</v>
      </c>
      <c r="H15" s="166">
        <v>0.65759666710063791</v>
      </c>
      <c r="I15" s="166">
        <v>0.65905082571749252</v>
      </c>
      <c r="J15" s="166">
        <v>0.53648795311482533</v>
      </c>
      <c r="K15" s="166">
        <v>0.54198606271776995</v>
      </c>
      <c r="L15" s="166">
        <v>0.54592354288032918</v>
      </c>
      <c r="M15" s="166">
        <v>0.66670998859189301</v>
      </c>
      <c r="N15" s="166">
        <v>0</v>
      </c>
      <c r="O15" s="166">
        <v>0.38116271516726213</v>
      </c>
      <c r="P15" s="166">
        <v>0.61753680664964405</v>
      </c>
      <c r="Q15" s="166">
        <v>0.45454375816383658</v>
      </c>
      <c r="R15" s="166">
        <v>0.71096623859456209</v>
      </c>
      <c r="S15" s="166">
        <v>0.43685985510866854</v>
      </c>
      <c r="T15" s="166">
        <v>0.61132337617228194</v>
      </c>
      <c r="U15" s="166">
        <v>0.57991026197713125</v>
      </c>
      <c r="V15" s="166">
        <v>0.6239680426098535</v>
      </c>
      <c r="W15" s="166">
        <v>0.57356803333839768</v>
      </c>
      <c r="X15" s="166">
        <v>0.53309522571099976</v>
      </c>
      <c r="Y15" s="166">
        <v>0.46418380765699824</v>
      </c>
      <c r="Z15" s="166"/>
      <c r="AA15" s="166">
        <v>0.40558325024925235</v>
      </c>
      <c r="AB15" s="166">
        <v>0.37636145276845984</v>
      </c>
      <c r="AC15" s="166">
        <v>0.46757940093126693</v>
      </c>
      <c r="AD15" s="166">
        <v>0.65662745717217963</v>
      </c>
      <c r="AE15" s="166">
        <v>0.47195778708589459</v>
      </c>
      <c r="AF15" s="166">
        <v>0.5353823708888904</v>
      </c>
      <c r="AG15" s="166">
        <v>1</v>
      </c>
      <c r="AH15" s="166">
        <v>0.48455312853537552</v>
      </c>
      <c r="AI15" s="166">
        <v>0.72455378678244098</v>
      </c>
      <c r="AJ15" s="46">
        <v>0.65936035060006515</v>
      </c>
      <c r="AK15" s="46"/>
      <c r="AM15" s="489" t="s">
        <v>39</v>
      </c>
      <c r="AN15" s="490"/>
      <c r="AO15" s="490"/>
      <c r="AR15" s="166">
        <v>0.66636801654137157</v>
      </c>
      <c r="AS15" s="166">
        <v>0.46005709418237906</v>
      </c>
      <c r="AT15" s="166">
        <v>0.42900479498972505</v>
      </c>
      <c r="AU15" s="166">
        <v>0.67362341668307413</v>
      </c>
      <c r="AV15" s="166">
        <v>0.56227680986906181</v>
      </c>
      <c r="AW15" s="166">
        <v>0.47057038834951465</v>
      </c>
      <c r="AX15" s="166">
        <v>0.60051324283029694</v>
      </c>
      <c r="AY15" s="166">
        <v>0.49380292060375502</v>
      </c>
    </row>
    <row r="16" spans="1:51" ht="16.8" thickBot="1" x14ac:dyDescent="0.5">
      <c r="A16" s="80" t="s">
        <v>40</v>
      </c>
      <c r="B16" s="427">
        <v>59908407.079646029</v>
      </c>
      <c r="C16" s="428"/>
      <c r="D16" s="455"/>
      <c r="E16" s="48"/>
      <c r="F16" s="138"/>
      <c r="G16" s="92" t="s">
        <v>40</v>
      </c>
      <c r="H16" s="158">
        <v>1539823.0088495577</v>
      </c>
      <c r="I16" s="158">
        <v>1504424.7787610621</v>
      </c>
      <c r="J16" s="158">
        <v>2035398.2300884959</v>
      </c>
      <c r="K16" s="6">
        <v>1327433.6283185843</v>
      </c>
      <c r="L16" s="6">
        <v>1504424.7787610621</v>
      </c>
      <c r="M16" s="6">
        <v>1592920.353982301</v>
      </c>
      <c r="N16" s="6">
        <v>0</v>
      </c>
      <c r="O16" s="6">
        <v>2212389.3805309734</v>
      </c>
      <c r="P16" s="6">
        <v>973451.32743362838</v>
      </c>
      <c r="Q16" s="339">
        <v>1946902.6548672568</v>
      </c>
      <c r="R16" s="339">
        <v>1150442.4778761063</v>
      </c>
      <c r="S16" s="6">
        <v>2123893.8053097348</v>
      </c>
      <c r="T16" s="162">
        <v>2212389.3805309734</v>
      </c>
      <c r="U16" s="162">
        <v>2920353.982300885</v>
      </c>
      <c r="V16" s="162">
        <v>2300884.9557522126</v>
      </c>
      <c r="W16" s="6">
        <v>1946902.6548672568</v>
      </c>
      <c r="X16" s="6">
        <v>2920353.982300885</v>
      </c>
      <c r="Y16" s="25">
        <v>2212389.3805309734</v>
      </c>
      <c r="Z16" s="25">
        <v>884955.75221238949</v>
      </c>
      <c r="AA16" s="25">
        <v>2212389.3805309734</v>
      </c>
      <c r="AB16" s="6">
        <v>1769911.504424779</v>
      </c>
      <c r="AC16" s="341">
        <v>0</v>
      </c>
      <c r="AD16" s="6">
        <v>3097345.1327433633</v>
      </c>
      <c r="AE16" s="6">
        <v>1327433.6283185843</v>
      </c>
      <c r="AF16" s="6">
        <v>4070796.4601769918</v>
      </c>
      <c r="AG16" s="159">
        <v>1769911.504424779</v>
      </c>
      <c r="AH16" s="6">
        <v>1327433.6283185843</v>
      </c>
      <c r="AI16" s="159">
        <v>1769911.504424779</v>
      </c>
      <c r="AJ16" s="11">
        <v>59908407.079646029</v>
      </c>
      <c r="AK16" s="11"/>
      <c r="AL16" s="153" t="b">
        <v>1</v>
      </c>
      <c r="AM16" s="485" t="s">
        <v>40</v>
      </c>
      <c r="AN16" s="485" t="s">
        <v>366</v>
      </c>
      <c r="AO16" s="486">
        <v>0.13</v>
      </c>
      <c r="AP16" s="153" t="b">
        <f t="shared" ref="AP16:AP28" si="2">AM16=A16</f>
        <v>1</v>
      </c>
      <c r="AR16" s="288">
        <v>1327433.6283185843</v>
      </c>
      <c r="AS16" s="6">
        <v>1592920.353982301</v>
      </c>
      <c r="AT16" s="6">
        <v>1061946.9026548674</v>
      </c>
      <c r="AU16" s="288">
        <v>1858407.0796460179</v>
      </c>
      <c r="AV16" s="288">
        <v>1061946.9026548674</v>
      </c>
      <c r="AW16" s="467">
        <v>1504424.7787610621</v>
      </c>
      <c r="AX16" s="339">
        <v>1757964.6017699116</v>
      </c>
      <c r="AY16" s="162">
        <v>1150442.4778761063</v>
      </c>
    </row>
    <row r="17" spans="1:51" ht="16.8" thickBot="1" x14ac:dyDescent="0.5">
      <c r="A17" s="80" t="s">
        <v>41</v>
      </c>
      <c r="B17" s="427">
        <v>41362831.858407088</v>
      </c>
      <c r="C17" s="428"/>
      <c r="D17" s="455"/>
      <c r="E17" s="48"/>
      <c r="F17" s="138"/>
      <c r="G17" s="92" t="s">
        <v>41</v>
      </c>
      <c r="H17" s="158">
        <v>0</v>
      </c>
      <c r="I17" s="158">
        <v>1150442.4778761063</v>
      </c>
      <c r="J17" s="158">
        <v>1681415.9292035401</v>
      </c>
      <c r="K17" s="158">
        <v>884955.75221238949</v>
      </c>
      <c r="L17" s="158">
        <v>1592920.353982301</v>
      </c>
      <c r="M17" s="6">
        <v>884955.75221238949</v>
      </c>
      <c r="N17" s="6">
        <v>0</v>
      </c>
      <c r="O17" s="6">
        <v>1150442.4778761063</v>
      </c>
      <c r="P17" s="6">
        <v>884955.75221238949</v>
      </c>
      <c r="Q17" s="6">
        <v>1769911.504424779</v>
      </c>
      <c r="R17" s="1">
        <v>973451.32743362838</v>
      </c>
      <c r="S17" s="6">
        <v>0</v>
      </c>
      <c r="T17" s="162">
        <v>1592920.353982301</v>
      </c>
      <c r="U17" s="162">
        <v>1858407.0796460179</v>
      </c>
      <c r="V17" s="162">
        <v>1327433.6283185843</v>
      </c>
      <c r="W17" s="6">
        <v>1681415.9292035401</v>
      </c>
      <c r="X17" s="6">
        <v>1769911.504424779</v>
      </c>
      <c r="Y17" s="25">
        <v>1858407.0796460179</v>
      </c>
      <c r="Z17" s="25">
        <v>0</v>
      </c>
      <c r="AA17" s="25">
        <v>1504424.7787610621</v>
      </c>
      <c r="AB17" s="6">
        <v>1327433.6283185843</v>
      </c>
      <c r="AC17" s="341">
        <v>0</v>
      </c>
      <c r="AD17" s="6">
        <v>2123893.8053097348</v>
      </c>
      <c r="AE17" s="162">
        <v>1769911.504424779</v>
      </c>
      <c r="AF17" s="6">
        <v>3982300.8849557526</v>
      </c>
      <c r="AG17" s="158">
        <v>0</v>
      </c>
      <c r="AH17" s="6">
        <v>2035398.2300884959</v>
      </c>
      <c r="AI17" s="159">
        <v>1769911.504424779</v>
      </c>
      <c r="AJ17" s="11">
        <v>41362831.858407088</v>
      </c>
      <c r="AK17" s="11"/>
      <c r="AL17" s="153" t="b">
        <v>1</v>
      </c>
      <c r="AM17" s="485" t="s">
        <v>41</v>
      </c>
      <c r="AN17" s="485" t="s">
        <v>367</v>
      </c>
      <c r="AO17" s="486">
        <v>0.13</v>
      </c>
      <c r="AP17" s="153" t="b">
        <f t="shared" si="2"/>
        <v>1</v>
      </c>
      <c r="AR17" s="288">
        <v>0</v>
      </c>
      <c r="AS17" s="6">
        <v>1274336.2831858408</v>
      </c>
      <c r="AT17" s="6">
        <v>0</v>
      </c>
      <c r="AU17" s="288">
        <v>1415929.2035398232</v>
      </c>
      <c r="AV17" s="288">
        <v>1061946.9026548674</v>
      </c>
      <c r="AW17" s="467">
        <v>0</v>
      </c>
      <c r="AX17" s="6">
        <v>1327433.6283185843</v>
      </c>
      <c r="AY17" s="162">
        <v>884955.75221238949</v>
      </c>
    </row>
    <row r="18" spans="1:51" ht="15.6" thickBot="1" x14ac:dyDescent="0.35">
      <c r="A18" s="80" t="s">
        <v>42</v>
      </c>
      <c r="B18" s="348">
        <v>24778761.061946906</v>
      </c>
      <c r="C18" s="423"/>
      <c r="D18" s="455"/>
      <c r="E18" s="48"/>
      <c r="F18" s="138"/>
      <c r="G18" s="92" t="s">
        <v>42</v>
      </c>
      <c r="H18" s="158">
        <v>884955.75221238949</v>
      </c>
      <c r="I18" s="158">
        <v>0</v>
      </c>
      <c r="J18" s="158">
        <v>1061946.9026548674</v>
      </c>
      <c r="K18" s="153">
        <v>0</v>
      </c>
      <c r="L18" s="153">
        <v>0</v>
      </c>
      <c r="M18" s="6">
        <v>0</v>
      </c>
      <c r="N18" s="6">
        <v>0</v>
      </c>
      <c r="O18" s="6">
        <v>884955.75221238949</v>
      </c>
      <c r="P18" s="6">
        <v>0</v>
      </c>
      <c r="Q18" s="153">
        <v>0</v>
      </c>
      <c r="R18" s="6">
        <v>0</v>
      </c>
      <c r="S18" s="6">
        <v>0</v>
      </c>
      <c r="T18" s="162">
        <v>0</v>
      </c>
      <c r="U18" s="162">
        <v>1769911.504424779</v>
      </c>
      <c r="V18" s="162">
        <v>0</v>
      </c>
      <c r="W18" s="6">
        <v>1061946.9026548674</v>
      </c>
      <c r="X18" s="6">
        <v>2300884.9557522126</v>
      </c>
      <c r="Y18" s="25">
        <v>1592920.353982301</v>
      </c>
      <c r="Z18" s="25">
        <v>1504424.7787610621</v>
      </c>
      <c r="AA18" s="25">
        <v>1150442.4778761063</v>
      </c>
      <c r="AB18" s="6">
        <v>1327433.6283185843</v>
      </c>
      <c r="AC18" s="6">
        <v>4247787.6106194695</v>
      </c>
      <c r="AD18" s="6">
        <v>1061946.9026548674</v>
      </c>
      <c r="AE18" s="6">
        <v>1327433.6283185843</v>
      </c>
      <c r="AF18" s="6">
        <v>3982300.8849557526</v>
      </c>
      <c r="AG18" s="159">
        <v>1769911.504424779</v>
      </c>
      <c r="AH18" s="6">
        <v>1592920.353982301</v>
      </c>
      <c r="AI18" s="159">
        <v>0</v>
      </c>
      <c r="AJ18" s="11">
        <v>24778761.061946906</v>
      </c>
      <c r="AK18" s="11"/>
      <c r="AL18" s="153" t="b">
        <v>1</v>
      </c>
      <c r="AM18" s="485" t="s">
        <v>42</v>
      </c>
      <c r="AN18" s="485" t="s">
        <v>368</v>
      </c>
      <c r="AO18" s="486">
        <v>0.13</v>
      </c>
      <c r="AP18" s="153" t="b">
        <f t="shared" si="2"/>
        <v>1</v>
      </c>
      <c r="AR18" s="6">
        <v>0</v>
      </c>
      <c r="AS18" s="6">
        <v>0</v>
      </c>
      <c r="AT18" s="6">
        <v>0</v>
      </c>
      <c r="AU18" s="288">
        <v>0</v>
      </c>
      <c r="AV18" s="6">
        <v>0</v>
      </c>
      <c r="AW18" s="6">
        <v>0</v>
      </c>
      <c r="AX18" s="339">
        <v>0</v>
      </c>
      <c r="AY18" s="162">
        <v>0</v>
      </c>
    </row>
    <row r="19" spans="1:51" ht="16.2" thickBot="1" x14ac:dyDescent="0.45">
      <c r="A19" s="80" t="s">
        <v>43</v>
      </c>
      <c r="B19" s="348">
        <v>5097345.1327433633</v>
      </c>
      <c r="C19" s="423"/>
      <c r="D19" s="455"/>
      <c r="E19" s="48"/>
      <c r="F19" s="138"/>
      <c r="G19" s="93" t="s">
        <v>43</v>
      </c>
      <c r="H19" s="158">
        <v>0</v>
      </c>
      <c r="I19" s="158">
        <v>0</v>
      </c>
      <c r="J19" s="158">
        <v>0</v>
      </c>
      <c r="K19" s="6">
        <v>0</v>
      </c>
      <c r="L19" s="6">
        <v>0</v>
      </c>
      <c r="M19" s="6">
        <v>230088.49557522126</v>
      </c>
      <c r="N19" s="6">
        <v>0</v>
      </c>
      <c r="O19" s="6">
        <v>619469.02654867258</v>
      </c>
      <c r="P19" s="6">
        <v>0</v>
      </c>
      <c r="Q19" s="339">
        <v>442477.87610619474</v>
      </c>
      <c r="R19" s="6">
        <v>0</v>
      </c>
      <c r="S19" s="6">
        <v>0</v>
      </c>
      <c r="T19" s="162">
        <v>796460.17699115048</v>
      </c>
      <c r="U19" s="162">
        <v>0</v>
      </c>
      <c r="V19" s="162">
        <v>0</v>
      </c>
      <c r="W19" s="342">
        <v>0</v>
      </c>
      <c r="X19" s="342">
        <v>0</v>
      </c>
      <c r="Y19" s="25">
        <v>442477.87610619474</v>
      </c>
      <c r="Z19" s="25"/>
      <c r="AA19" s="25">
        <v>442477.87610619474</v>
      </c>
      <c r="AB19" s="6">
        <v>0</v>
      </c>
      <c r="AC19" s="6">
        <v>884955.75221238949</v>
      </c>
      <c r="AD19" s="162">
        <v>0</v>
      </c>
      <c r="AE19" s="162">
        <v>0</v>
      </c>
      <c r="AF19" s="6">
        <v>619469.02654867258</v>
      </c>
      <c r="AG19" s="159">
        <v>0</v>
      </c>
      <c r="AH19" s="6">
        <v>0</v>
      </c>
      <c r="AI19" s="159">
        <v>0</v>
      </c>
      <c r="AJ19" s="11">
        <v>5097345.1327433633</v>
      </c>
      <c r="AK19" s="11"/>
      <c r="AL19" s="153" t="b">
        <v>1</v>
      </c>
      <c r="AM19" s="485" t="s">
        <v>43</v>
      </c>
      <c r="AN19" s="485" t="s">
        <v>368</v>
      </c>
      <c r="AO19" s="486">
        <v>0.13</v>
      </c>
      <c r="AP19" s="153" t="b">
        <f t="shared" si="2"/>
        <v>1</v>
      </c>
      <c r="AR19" s="6">
        <v>0</v>
      </c>
      <c r="AS19" s="6">
        <v>0</v>
      </c>
      <c r="AT19" s="6">
        <v>0</v>
      </c>
      <c r="AU19" s="288">
        <v>0</v>
      </c>
      <c r="AV19" s="6">
        <v>0</v>
      </c>
      <c r="AW19" s="6">
        <v>265486.72566371685</v>
      </c>
      <c r="AX19" s="162">
        <v>353982.3008849558</v>
      </c>
      <c r="AY19" s="162">
        <v>0</v>
      </c>
    </row>
    <row r="20" spans="1:51" ht="16.8" thickBot="1" x14ac:dyDescent="0.5">
      <c r="A20" s="80" t="s">
        <v>44</v>
      </c>
      <c r="B20" s="348">
        <v>26238938.053097356</v>
      </c>
      <c r="C20" s="423"/>
      <c r="D20" s="455"/>
      <c r="E20" s="48"/>
      <c r="F20" s="138"/>
      <c r="G20" s="93" t="s">
        <v>44</v>
      </c>
      <c r="H20" s="158">
        <v>1150442.4778761063</v>
      </c>
      <c r="I20" s="158">
        <v>1150442.4778761063</v>
      </c>
      <c r="J20" s="158">
        <v>973451.32743362838</v>
      </c>
      <c r="K20" s="6">
        <v>530973.45132743369</v>
      </c>
      <c r="L20" s="6">
        <v>884955.75221238949</v>
      </c>
      <c r="M20" s="6">
        <v>884955.75221238949</v>
      </c>
      <c r="N20" s="6">
        <v>0</v>
      </c>
      <c r="O20" s="6">
        <v>530973.45132743369</v>
      </c>
      <c r="P20" s="6">
        <v>796460.17699115048</v>
      </c>
      <c r="Q20" s="339">
        <v>1327433.6283185843</v>
      </c>
      <c r="R20" s="339">
        <v>0</v>
      </c>
      <c r="S20" s="6">
        <v>0</v>
      </c>
      <c r="T20" s="162">
        <v>1327433.6283185843</v>
      </c>
      <c r="U20" s="162">
        <v>1504424.7787610621</v>
      </c>
      <c r="V20" s="162">
        <v>707964.60176991159</v>
      </c>
      <c r="W20" s="342">
        <v>486725.66371681419</v>
      </c>
      <c r="X20" s="342">
        <v>1327433.6283185843</v>
      </c>
      <c r="Y20" s="25">
        <v>1327433.6283185843</v>
      </c>
      <c r="Z20" s="25">
        <v>619469.02654867258</v>
      </c>
      <c r="AA20" s="25">
        <v>884955.75221238949</v>
      </c>
      <c r="AB20" s="6">
        <v>884955.75221238949</v>
      </c>
      <c r="AC20" s="341">
        <v>0</v>
      </c>
      <c r="AD20" s="162">
        <v>1327433.6283185843</v>
      </c>
      <c r="AE20" s="162">
        <v>884955.75221238949</v>
      </c>
      <c r="AF20" s="6">
        <v>2035398.2300884959</v>
      </c>
      <c r="AG20" s="159">
        <v>0</v>
      </c>
      <c r="AH20" s="6">
        <v>884955.75221238949</v>
      </c>
      <c r="AI20" s="159">
        <v>884955.75221238949</v>
      </c>
      <c r="AJ20" s="11">
        <v>26238938.053097356</v>
      </c>
      <c r="AK20" s="11"/>
      <c r="AL20" s="153" t="b">
        <v>0</v>
      </c>
      <c r="AM20" s="485" t="s">
        <v>44</v>
      </c>
      <c r="AN20" s="485" t="s">
        <v>369</v>
      </c>
      <c r="AO20" s="486">
        <v>0.13</v>
      </c>
      <c r="AP20" s="153" t="b">
        <f t="shared" si="2"/>
        <v>1</v>
      </c>
      <c r="AR20" s="288">
        <v>884955.75221238949</v>
      </c>
      <c r="AS20" s="6">
        <v>884955.75221238949</v>
      </c>
      <c r="AT20" s="6">
        <v>0</v>
      </c>
      <c r="AU20" s="288">
        <v>884955.75221238949</v>
      </c>
      <c r="AV20" s="288">
        <v>707964.60176991159</v>
      </c>
      <c r="AW20" s="6">
        <v>0</v>
      </c>
      <c r="AX20" s="162">
        <v>884955.75221238949</v>
      </c>
      <c r="AY20" s="162">
        <v>0</v>
      </c>
    </row>
    <row r="21" spans="1:51" ht="16.8" thickBot="1" x14ac:dyDescent="0.5">
      <c r="A21" s="80" t="s">
        <v>45</v>
      </c>
      <c r="B21" s="334">
        <v>16725663.716814162</v>
      </c>
      <c r="C21" s="423"/>
      <c r="D21" s="455"/>
      <c r="E21" s="48"/>
      <c r="F21" s="138"/>
      <c r="G21" s="93" t="s">
        <v>45</v>
      </c>
      <c r="H21" s="158">
        <v>0</v>
      </c>
      <c r="I21" s="158">
        <v>707964.60176991159</v>
      </c>
      <c r="J21" s="158">
        <v>796460.17699115048</v>
      </c>
      <c r="K21" s="6">
        <v>619469.02654867258</v>
      </c>
      <c r="L21" s="6">
        <v>707964.60176991159</v>
      </c>
      <c r="M21" s="6">
        <v>619469.02654867258</v>
      </c>
      <c r="N21" s="6">
        <v>0</v>
      </c>
      <c r="O21" s="6">
        <v>0</v>
      </c>
      <c r="P21" s="6">
        <v>0</v>
      </c>
      <c r="Q21" s="339">
        <v>707964.60176991159</v>
      </c>
      <c r="R21" s="339">
        <v>530973.45132743369</v>
      </c>
      <c r="S21" s="6">
        <v>0</v>
      </c>
      <c r="T21" s="162">
        <v>1150442.4778761063</v>
      </c>
      <c r="U21" s="162">
        <v>1769911.504424779</v>
      </c>
      <c r="V21" s="162">
        <v>707964.60176991159</v>
      </c>
      <c r="W21" s="342">
        <v>973451.32743362838</v>
      </c>
      <c r="X21" s="342">
        <v>1061946.9026548674</v>
      </c>
      <c r="Y21" s="464">
        <v>1061946.9026548674</v>
      </c>
      <c r="Z21" s="464">
        <v>619469.02654867258</v>
      </c>
      <c r="AA21" s="25">
        <v>884955.75221238949</v>
      </c>
      <c r="AB21" s="6">
        <v>0</v>
      </c>
      <c r="AC21" s="341">
        <v>0</v>
      </c>
      <c r="AD21" s="162">
        <v>1150442.4778761063</v>
      </c>
      <c r="AE21" s="162">
        <v>0</v>
      </c>
      <c r="AF21" s="6">
        <v>1769911.504424779</v>
      </c>
      <c r="AG21" s="159">
        <v>442477.87610619474</v>
      </c>
      <c r="AH21" s="6">
        <v>88495.575221238949</v>
      </c>
      <c r="AI21" s="159">
        <v>442477.87610619474</v>
      </c>
      <c r="AJ21" s="11">
        <v>16725663.716814162</v>
      </c>
      <c r="AK21" s="11"/>
      <c r="AL21" s="153" t="b">
        <v>1</v>
      </c>
      <c r="AM21" s="485" t="s">
        <v>45</v>
      </c>
      <c r="AN21" s="485" t="s">
        <v>370</v>
      </c>
      <c r="AO21" s="486">
        <v>0.13</v>
      </c>
      <c r="AP21" s="153" t="b">
        <f t="shared" si="2"/>
        <v>1</v>
      </c>
      <c r="AR21" s="6">
        <v>442477.87610619474</v>
      </c>
      <c r="AS21" s="6">
        <v>0</v>
      </c>
      <c r="AT21" s="6">
        <v>619469.02654867258</v>
      </c>
      <c r="AU21" s="288">
        <v>0</v>
      </c>
      <c r="AV21" s="6">
        <v>0</v>
      </c>
      <c r="AW21" s="6">
        <v>0</v>
      </c>
      <c r="AX21" s="162">
        <v>0</v>
      </c>
      <c r="AY21" s="162">
        <v>0</v>
      </c>
    </row>
    <row r="22" spans="1:51" ht="16.8" thickBot="1" x14ac:dyDescent="0.5">
      <c r="A22" s="80" t="s">
        <v>311</v>
      </c>
      <c r="B22" s="334">
        <v>10000000.000000002</v>
      </c>
      <c r="C22" s="423"/>
      <c r="D22" s="455"/>
      <c r="E22" s="48"/>
      <c r="F22" s="138"/>
      <c r="G22" s="93" t="s">
        <v>182</v>
      </c>
      <c r="H22" s="158">
        <v>353982.3008849558</v>
      </c>
      <c r="I22" s="158">
        <v>265486.72566371685</v>
      </c>
      <c r="J22" s="158">
        <v>353982.3008849558</v>
      </c>
      <c r="K22" s="6">
        <v>0</v>
      </c>
      <c r="L22" s="6">
        <v>265486.72566371685</v>
      </c>
      <c r="M22" s="6">
        <v>176991.1504424779</v>
      </c>
      <c r="N22" s="6">
        <v>0</v>
      </c>
      <c r="O22" s="162">
        <v>530973.45132743369</v>
      </c>
      <c r="P22" s="6">
        <v>0</v>
      </c>
      <c r="Q22" s="339">
        <v>486725.66371681419</v>
      </c>
      <c r="R22" s="162">
        <v>442477.87610619474</v>
      </c>
      <c r="S22" s="6">
        <v>442477.87610619474</v>
      </c>
      <c r="T22" s="162">
        <v>442477.87610619474</v>
      </c>
      <c r="U22" s="162">
        <v>530973.45132743369</v>
      </c>
      <c r="V22" s="162">
        <v>0</v>
      </c>
      <c r="W22" s="343">
        <v>442477.87610619474</v>
      </c>
      <c r="X22" s="343">
        <v>353982.3008849558</v>
      </c>
      <c r="Y22" s="464">
        <v>530973.45132743369</v>
      </c>
      <c r="Z22" s="464"/>
      <c r="AA22" s="464">
        <v>265486.72566371685</v>
      </c>
      <c r="AB22" s="6">
        <v>0</v>
      </c>
      <c r="AC22" s="6">
        <v>0</v>
      </c>
      <c r="AD22" s="28">
        <v>176991.1504424779</v>
      </c>
      <c r="AE22" s="162">
        <v>619469.02654867258</v>
      </c>
      <c r="AF22" s="6">
        <v>1017699.1150442479</v>
      </c>
      <c r="AG22" s="159">
        <v>0</v>
      </c>
      <c r="AH22" s="162">
        <v>442477.87610619474</v>
      </c>
      <c r="AI22" s="159">
        <v>0</v>
      </c>
      <c r="AJ22" s="11">
        <v>10000000.000000002</v>
      </c>
      <c r="AK22" s="11"/>
      <c r="AL22" s="153" t="b">
        <v>1</v>
      </c>
      <c r="AM22" s="485" t="s">
        <v>311</v>
      </c>
      <c r="AN22" s="485" t="s">
        <v>371</v>
      </c>
      <c r="AO22" s="486">
        <v>0.13</v>
      </c>
      <c r="AP22" s="153" t="b">
        <f t="shared" si="2"/>
        <v>1</v>
      </c>
      <c r="AR22" s="288">
        <v>353982.3008849558</v>
      </c>
      <c r="AS22" s="288">
        <v>353982.3008849558</v>
      </c>
      <c r="AT22" s="162">
        <v>0</v>
      </c>
      <c r="AU22" s="288">
        <v>353982.3008849558</v>
      </c>
      <c r="AV22" s="6">
        <v>0</v>
      </c>
      <c r="AW22" s="467">
        <v>353982.3008849558</v>
      </c>
      <c r="AX22" s="162">
        <v>442477.87610619474</v>
      </c>
      <c r="AY22" s="162">
        <v>0</v>
      </c>
    </row>
    <row r="23" spans="1:51" ht="16.8" thickBot="1" x14ac:dyDescent="0.5">
      <c r="A23" s="80" t="s">
        <v>46</v>
      </c>
      <c r="B23" s="334">
        <v>20689655.172413796</v>
      </c>
      <c r="C23" s="423"/>
      <c r="D23" s="469"/>
      <c r="E23" s="48"/>
      <c r="F23" s="138"/>
      <c r="G23" s="93" t="s">
        <v>46</v>
      </c>
      <c r="H23" s="158">
        <v>862068.96551724139</v>
      </c>
      <c r="I23" s="158">
        <v>0</v>
      </c>
      <c r="J23" s="158">
        <v>948275.86206896557</v>
      </c>
      <c r="K23" s="6">
        <v>603448.27586206899</v>
      </c>
      <c r="L23" s="6">
        <v>431034.4827586207</v>
      </c>
      <c r="M23" s="6">
        <v>689655.17241379316</v>
      </c>
      <c r="N23" s="6">
        <v>0</v>
      </c>
      <c r="O23" s="6">
        <v>1465517.2413793104</v>
      </c>
      <c r="P23" s="6">
        <v>689655.17241379316</v>
      </c>
      <c r="Q23" s="339">
        <v>862068.96551724139</v>
      </c>
      <c r="R23" s="6">
        <v>603448.27586206899</v>
      </c>
      <c r="S23" s="6">
        <v>862068.96551724139</v>
      </c>
      <c r="T23" s="162">
        <v>862068.96551724139</v>
      </c>
      <c r="U23" s="162">
        <v>1293103.4482758623</v>
      </c>
      <c r="V23" s="162">
        <v>0</v>
      </c>
      <c r="W23" s="341">
        <v>862068.96551724139</v>
      </c>
      <c r="X23" s="341">
        <v>689655.17241379316</v>
      </c>
      <c r="Y23" s="464">
        <v>1120689.6551724139</v>
      </c>
      <c r="Z23" s="464">
        <v>775862.06896551733</v>
      </c>
      <c r="AA23" s="464">
        <v>689655.17241379316</v>
      </c>
      <c r="AB23" s="6">
        <v>0</v>
      </c>
      <c r="AC23" s="341">
        <v>0</v>
      </c>
      <c r="AD23" s="6">
        <v>1206896.551724138</v>
      </c>
      <c r="AE23" s="6">
        <v>0</v>
      </c>
      <c r="AF23" s="6">
        <v>1551724.1379310347</v>
      </c>
      <c r="AG23" s="159">
        <v>0</v>
      </c>
      <c r="AH23" s="6">
        <v>0</v>
      </c>
      <c r="AI23" s="363">
        <v>0</v>
      </c>
      <c r="AJ23" s="11">
        <v>20689655.172413796</v>
      </c>
      <c r="AK23" s="11"/>
      <c r="AL23" s="153" t="b">
        <v>1</v>
      </c>
      <c r="AM23" s="485" t="s">
        <v>46</v>
      </c>
      <c r="AN23" s="485" t="s">
        <v>365</v>
      </c>
      <c r="AO23" s="486">
        <v>0.16</v>
      </c>
      <c r="AP23" s="153" t="b">
        <f t="shared" si="2"/>
        <v>1</v>
      </c>
      <c r="AR23" s="288">
        <v>862068.96551724139</v>
      </c>
      <c r="AS23" s="6">
        <v>862068.96551724139</v>
      </c>
      <c r="AT23" s="6">
        <v>0</v>
      </c>
      <c r="AU23" s="288">
        <v>1034482.7586206897</v>
      </c>
      <c r="AV23" s="6">
        <v>0</v>
      </c>
      <c r="AW23" s="467">
        <v>862068.96551724139</v>
      </c>
      <c r="AX23" s="162">
        <v>1034482.7586206897</v>
      </c>
      <c r="AY23" s="162">
        <v>431034.4827586207</v>
      </c>
    </row>
    <row r="24" spans="1:51" ht="16.8" thickBot="1" x14ac:dyDescent="0.5">
      <c r="A24" s="80" t="s">
        <v>47</v>
      </c>
      <c r="B24" s="334">
        <v>22706896.551724136</v>
      </c>
      <c r="C24" s="423"/>
      <c r="D24" s="469"/>
      <c r="E24" s="48"/>
      <c r="F24" s="138"/>
      <c r="G24" s="93" t="s">
        <v>47</v>
      </c>
      <c r="H24" s="158">
        <v>603448.27586206899</v>
      </c>
      <c r="I24" s="158">
        <v>431034.4827586207</v>
      </c>
      <c r="J24" s="158">
        <v>603448.27586206899</v>
      </c>
      <c r="K24" s="6">
        <v>431034.4827586207</v>
      </c>
      <c r="L24" s="6">
        <v>603448.27586206899</v>
      </c>
      <c r="M24" s="6">
        <v>637931.03448275861</v>
      </c>
      <c r="N24" s="6">
        <v>0</v>
      </c>
      <c r="O24" s="6">
        <v>1293103.4482758623</v>
      </c>
      <c r="P24" s="6">
        <v>646551.72413793113</v>
      </c>
      <c r="Q24" s="339">
        <v>387931.03448275867</v>
      </c>
      <c r="R24" s="339">
        <v>0</v>
      </c>
      <c r="S24" s="6">
        <v>517241.37931034487</v>
      </c>
      <c r="T24" s="162">
        <v>689655.17241379316</v>
      </c>
      <c r="U24" s="162">
        <v>862068.96551724139</v>
      </c>
      <c r="V24" s="162">
        <v>689655.17241379316</v>
      </c>
      <c r="W24" s="343">
        <v>603448.27586206899</v>
      </c>
      <c r="X24" s="343">
        <v>862068.96551724139</v>
      </c>
      <c r="Y24" s="464">
        <v>1293103.4482758623</v>
      </c>
      <c r="Z24" s="464"/>
      <c r="AA24" s="464">
        <v>1293103.4482758623</v>
      </c>
      <c r="AB24" s="6">
        <v>517241.37931034487</v>
      </c>
      <c r="AC24" s="341">
        <v>0</v>
      </c>
      <c r="AD24" s="162">
        <v>775862.06896551733</v>
      </c>
      <c r="AE24" s="6">
        <v>0</v>
      </c>
      <c r="AF24" s="6">
        <v>2586206.8965517245</v>
      </c>
      <c r="AG24" s="159">
        <v>431034.4827586207</v>
      </c>
      <c r="AH24" s="6">
        <v>0</v>
      </c>
      <c r="AI24" s="159">
        <v>862068.96551724139</v>
      </c>
      <c r="AJ24" s="11">
        <v>22706896.551724136</v>
      </c>
      <c r="AK24" s="11"/>
      <c r="AL24" s="153" t="b">
        <v>1</v>
      </c>
      <c r="AM24" s="485" t="s">
        <v>47</v>
      </c>
      <c r="AN24" s="485" t="s">
        <v>372</v>
      </c>
      <c r="AO24" s="486">
        <v>0.16</v>
      </c>
      <c r="AP24" s="153" t="b">
        <f t="shared" si="2"/>
        <v>1</v>
      </c>
      <c r="AR24" s="288">
        <v>689655.17241379316</v>
      </c>
      <c r="AS24" s="6">
        <v>775862.06896551733</v>
      </c>
      <c r="AT24" s="6">
        <v>344827.58620689658</v>
      </c>
      <c r="AU24" s="288">
        <v>689655.17241379316</v>
      </c>
      <c r="AV24" s="288">
        <v>689655.17241379316</v>
      </c>
      <c r="AW24" s="467">
        <v>862068.96551724139</v>
      </c>
      <c r="AX24" s="162">
        <v>862068.96551724139</v>
      </c>
      <c r="AY24" s="162">
        <v>603448.27586206899</v>
      </c>
    </row>
    <row r="25" spans="1:51" ht="16.8" thickBot="1" x14ac:dyDescent="0.5">
      <c r="A25" s="80" t="s">
        <v>48</v>
      </c>
      <c r="B25" s="334">
        <v>16946902.654867262</v>
      </c>
      <c r="C25" s="423"/>
      <c r="D25" s="455"/>
      <c r="E25" s="48"/>
      <c r="F25" s="138"/>
      <c r="G25" s="93" t="s">
        <v>48</v>
      </c>
      <c r="H25" s="158">
        <v>0</v>
      </c>
      <c r="I25" s="158">
        <v>619469.02654867258</v>
      </c>
      <c r="J25" s="158">
        <v>619469.02654867258</v>
      </c>
      <c r="K25" s="6">
        <v>0</v>
      </c>
      <c r="L25" s="6">
        <v>707964.60176991159</v>
      </c>
      <c r="M25" s="6">
        <v>707964.60176991159</v>
      </c>
      <c r="N25" s="6">
        <v>0</v>
      </c>
      <c r="O25" s="344">
        <v>0</v>
      </c>
      <c r="P25" s="6">
        <v>0</v>
      </c>
      <c r="Q25" s="339">
        <v>575221.23893805314</v>
      </c>
      <c r="R25" s="339">
        <v>0</v>
      </c>
      <c r="S25" s="6">
        <v>442477.87610619474</v>
      </c>
      <c r="T25" s="162">
        <v>265486.72566371685</v>
      </c>
      <c r="U25" s="162">
        <v>1106194.6902654867</v>
      </c>
      <c r="V25" s="162">
        <v>884955.75221238949</v>
      </c>
      <c r="W25" s="343">
        <v>796460.17699115048</v>
      </c>
      <c r="X25" s="343">
        <v>884955.75221238949</v>
      </c>
      <c r="Y25" s="464">
        <v>1327433.6283185843</v>
      </c>
      <c r="Z25" s="464">
        <v>796460.17699115048</v>
      </c>
      <c r="AA25" s="464">
        <v>1150442.4778761063</v>
      </c>
      <c r="AB25" s="6">
        <v>353982.3008849558</v>
      </c>
      <c r="AC25" s="341">
        <v>0</v>
      </c>
      <c r="AD25" s="162">
        <v>884955.75221238949</v>
      </c>
      <c r="AE25" s="6">
        <v>0</v>
      </c>
      <c r="AF25" s="6">
        <v>2522123.8938053101</v>
      </c>
      <c r="AG25" s="158">
        <v>0</v>
      </c>
      <c r="AH25" s="6">
        <v>0</v>
      </c>
      <c r="AI25" s="159">
        <v>0</v>
      </c>
      <c r="AJ25" s="11">
        <v>16946902.654867262</v>
      </c>
      <c r="AK25" s="11"/>
      <c r="AL25" s="153" t="b">
        <v>1</v>
      </c>
      <c r="AM25" s="485" t="s">
        <v>48</v>
      </c>
      <c r="AN25" s="485" t="s">
        <v>373</v>
      </c>
      <c r="AO25" s="486">
        <v>0.13</v>
      </c>
      <c r="AP25" s="153" t="b">
        <f t="shared" si="2"/>
        <v>1</v>
      </c>
      <c r="AR25" s="288">
        <v>442477.87610619474</v>
      </c>
      <c r="AS25" s="6">
        <v>353982.3008849558</v>
      </c>
      <c r="AT25" s="6">
        <v>619469.02654867258</v>
      </c>
      <c r="AU25" s="288">
        <v>707964.60176991159</v>
      </c>
      <c r="AV25" s="288">
        <v>442477.87610619474</v>
      </c>
      <c r="AW25" s="467">
        <v>442477.87610619474</v>
      </c>
      <c r="AX25" s="162">
        <v>442477.87610619474</v>
      </c>
      <c r="AY25" s="162">
        <v>0</v>
      </c>
    </row>
    <row r="26" spans="1:51" ht="16.8" thickBot="1" x14ac:dyDescent="0.5">
      <c r="A26" s="80" t="s">
        <v>53</v>
      </c>
      <c r="B26" s="334">
        <v>7586206.8965517245</v>
      </c>
      <c r="C26" s="423"/>
      <c r="D26" s="455"/>
      <c r="E26" s="48"/>
      <c r="F26" s="138"/>
      <c r="G26" s="93" t="s">
        <v>53</v>
      </c>
      <c r="H26" s="158">
        <v>0</v>
      </c>
      <c r="I26" s="158">
        <v>0</v>
      </c>
      <c r="J26" s="158">
        <v>0</v>
      </c>
      <c r="K26" s="6">
        <v>172413.79310344829</v>
      </c>
      <c r="L26" s="6">
        <v>0</v>
      </c>
      <c r="M26" s="6">
        <v>0</v>
      </c>
      <c r="N26" s="6">
        <v>0</v>
      </c>
      <c r="O26" s="344">
        <v>0</v>
      </c>
      <c r="P26" s="6">
        <v>344827.58620689658</v>
      </c>
      <c r="Q26" s="339">
        <v>431034.4827586207</v>
      </c>
      <c r="R26" s="339">
        <v>0</v>
      </c>
      <c r="S26" s="6">
        <v>948275.86206896557</v>
      </c>
      <c r="T26" s="162">
        <v>517241.37931034487</v>
      </c>
      <c r="U26" s="162">
        <v>517241.37931034487</v>
      </c>
      <c r="V26" s="162">
        <v>0</v>
      </c>
      <c r="W26" s="342">
        <v>517241.37931034487</v>
      </c>
      <c r="X26" s="342">
        <v>344827.58620689658</v>
      </c>
      <c r="Y26" s="464">
        <v>0</v>
      </c>
      <c r="Z26" s="464"/>
      <c r="AA26" s="464">
        <v>431034.4827586207</v>
      </c>
      <c r="AB26" s="6">
        <v>0</v>
      </c>
      <c r="AC26" s="341">
        <v>0</v>
      </c>
      <c r="AD26" s="162">
        <v>0</v>
      </c>
      <c r="AE26" s="162">
        <v>689655.17241379316</v>
      </c>
      <c r="AF26" s="6">
        <v>2500000</v>
      </c>
      <c r="AG26" s="153">
        <v>0</v>
      </c>
      <c r="AH26" s="162">
        <v>0</v>
      </c>
      <c r="AI26" s="159">
        <v>0</v>
      </c>
      <c r="AJ26" s="11">
        <v>7586206.8965517245</v>
      </c>
      <c r="AK26" s="11"/>
      <c r="AL26" s="153" t="b">
        <v>1</v>
      </c>
      <c r="AM26" s="485" t="s">
        <v>53</v>
      </c>
      <c r="AN26" s="485" t="s">
        <v>374</v>
      </c>
      <c r="AO26" s="486">
        <v>0.16</v>
      </c>
      <c r="AP26" s="153" t="b">
        <f t="shared" si="2"/>
        <v>1</v>
      </c>
      <c r="AR26" s="162">
        <v>0</v>
      </c>
      <c r="AS26" s="6">
        <v>0</v>
      </c>
      <c r="AT26" s="6">
        <v>344827.58620689658</v>
      </c>
      <c r="AU26" s="288">
        <v>0</v>
      </c>
      <c r="AV26" s="6">
        <v>0</v>
      </c>
      <c r="AW26" s="6">
        <v>0</v>
      </c>
      <c r="AX26" s="162">
        <v>0</v>
      </c>
      <c r="AY26" s="162">
        <v>0</v>
      </c>
    </row>
    <row r="27" spans="1:51" ht="16.8" thickBot="1" x14ac:dyDescent="0.5">
      <c r="A27" s="80" t="s">
        <v>183</v>
      </c>
      <c r="B27" s="334">
        <v>13053097.345132744</v>
      </c>
      <c r="C27" s="423"/>
      <c r="D27" s="455"/>
      <c r="E27" s="48"/>
      <c r="F27" s="138"/>
      <c r="G27" s="93" t="s">
        <v>183</v>
      </c>
      <c r="H27" s="158">
        <v>0</v>
      </c>
      <c r="I27" s="162">
        <v>442477.87610619474</v>
      </c>
      <c r="J27" s="159">
        <v>353982.3008849558</v>
      </c>
      <c r="K27" s="6">
        <v>0</v>
      </c>
      <c r="L27" s="162">
        <v>486725.66371681419</v>
      </c>
      <c r="M27" s="162">
        <v>442477.87610619474</v>
      </c>
      <c r="N27" s="162">
        <v>0</v>
      </c>
      <c r="O27" s="344">
        <v>0</v>
      </c>
      <c r="P27" s="162">
        <v>0</v>
      </c>
      <c r="Q27" s="339">
        <v>0</v>
      </c>
      <c r="R27" s="339">
        <v>442477.87610619474</v>
      </c>
      <c r="S27" s="6">
        <v>0</v>
      </c>
      <c r="T27" s="162">
        <v>619469.02654867258</v>
      </c>
      <c r="U27" s="162">
        <v>1150442.4778761063</v>
      </c>
      <c r="V27" s="162">
        <v>530973.45132743369</v>
      </c>
      <c r="W27" s="346">
        <v>707964.60176991159</v>
      </c>
      <c r="X27" s="346">
        <v>884955.75221238949</v>
      </c>
      <c r="Y27" s="464">
        <v>1061946.9026548674</v>
      </c>
      <c r="Z27" s="464">
        <v>442477.87610619474</v>
      </c>
      <c r="AA27" s="464">
        <v>1061946.9026548674</v>
      </c>
      <c r="AB27" s="6">
        <v>530973.45132743369</v>
      </c>
      <c r="AC27" s="6">
        <v>0</v>
      </c>
      <c r="AD27" s="162">
        <v>884955.75221238949</v>
      </c>
      <c r="AE27" s="162">
        <v>0</v>
      </c>
      <c r="AF27" s="6">
        <v>1946902.6548672568</v>
      </c>
      <c r="AG27" s="159">
        <v>0</v>
      </c>
      <c r="AH27" s="162">
        <v>0</v>
      </c>
      <c r="AI27" s="159">
        <v>0</v>
      </c>
      <c r="AJ27" s="11">
        <v>13053097.345132744</v>
      </c>
      <c r="AK27" s="11"/>
      <c r="AL27" s="153" t="b">
        <v>1</v>
      </c>
      <c r="AM27" s="485" t="s">
        <v>183</v>
      </c>
      <c r="AN27" s="485" t="s">
        <v>375</v>
      </c>
      <c r="AO27" s="486">
        <v>0.13</v>
      </c>
      <c r="AP27" s="153" t="b">
        <f t="shared" si="2"/>
        <v>1</v>
      </c>
      <c r="AR27" s="288">
        <v>442477.87610619474</v>
      </c>
      <c r="AS27" s="6">
        <v>0</v>
      </c>
      <c r="AT27" s="6">
        <v>353982.3008849558</v>
      </c>
      <c r="AU27" s="288">
        <v>619469.02654867258</v>
      </c>
      <c r="AV27" s="6">
        <v>0</v>
      </c>
      <c r="AW27" s="467">
        <v>442477.87610619474</v>
      </c>
      <c r="AX27" s="162">
        <v>530973.45132743369</v>
      </c>
      <c r="AY27" s="162">
        <v>0</v>
      </c>
    </row>
    <row r="28" spans="1:51" ht="16.2" thickBot="1" x14ac:dyDescent="0.45">
      <c r="A28" s="80" t="s">
        <v>319</v>
      </c>
      <c r="B28" s="105">
        <v>3407079.6460177</v>
      </c>
      <c r="C28" s="423"/>
      <c r="D28" s="455"/>
      <c r="E28" s="48"/>
      <c r="F28" s="138"/>
      <c r="G28" s="93" t="s">
        <v>319</v>
      </c>
      <c r="H28" s="158">
        <v>0</v>
      </c>
      <c r="I28" s="158">
        <v>0</v>
      </c>
      <c r="J28" s="158">
        <v>0</v>
      </c>
      <c r="K28" s="6">
        <v>176991.1504424779</v>
      </c>
      <c r="L28" s="6">
        <v>0</v>
      </c>
      <c r="M28" s="6">
        <v>176991.1504424779</v>
      </c>
      <c r="N28" s="6">
        <v>0</v>
      </c>
      <c r="O28" s="6">
        <v>265486.72566371685</v>
      </c>
      <c r="P28" s="6">
        <v>0</v>
      </c>
      <c r="Q28" s="6">
        <v>353982.3008849558</v>
      </c>
      <c r="R28" s="6">
        <v>0</v>
      </c>
      <c r="S28" s="6">
        <v>0</v>
      </c>
      <c r="T28" s="162">
        <v>265486.72566371685</v>
      </c>
      <c r="U28" s="162">
        <v>0</v>
      </c>
      <c r="V28" s="162">
        <v>0</v>
      </c>
      <c r="W28" s="342">
        <v>0</v>
      </c>
      <c r="X28" s="342">
        <v>0</v>
      </c>
      <c r="Y28" s="25">
        <v>442477.87610619474</v>
      </c>
      <c r="Z28" s="25">
        <v>176991.1504424779</v>
      </c>
      <c r="AA28" s="25">
        <v>442477.87610619474</v>
      </c>
      <c r="AB28" s="162">
        <v>221238.93805309737</v>
      </c>
      <c r="AC28" s="162">
        <v>0</v>
      </c>
      <c r="AD28" s="162">
        <v>0</v>
      </c>
      <c r="AE28" s="162">
        <v>0</v>
      </c>
      <c r="AF28" s="6">
        <v>530973.45132743369</v>
      </c>
      <c r="AG28" s="159">
        <v>0</v>
      </c>
      <c r="AH28" s="159">
        <v>0</v>
      </c>
      <c r="AI28" s="159">
        <v>0</v>
      </c>
      <c r="AJ28" s="11">
        <v>3407079.6460177</v>
      </c>
      <c r="AK28" s="11"/>
      <c r="AL28" s="153" t="b">
        <v>1</v>
      </c>
      <c r="AM28" s="491" t="s">
        <v>376</v>
      </c>
      <c r="AN28" s="485" t="s">
        <v>377</v>
      </c>
      <c r="AO28" s="486">
        <v>0.13</v>
      </c>
      <c r="AP28" s="153" t="b">
        <f t="shared" si="2"/>
        <v>1</v>
      </c>
      <c r="AR28" s="6">
        <v>0</v>
      </c>
      <c r="AS28" s="6">
        <v>0</v>
      </c>
      <c r="AT28" s="6">
        <v>0</v>
      </c>
      <c r="AU28" s="288">
        <v>265486.72566371685</v>
      </c>
      <c r="AV28" s="6">
        <v>0</v>
      </c>
      <c r="AW28" s="6">
        <v>0</v>
      </c>
      <c r="AX28" s="162">
        <v>265486.72566371685</v>
      </c>
      <c r="AY28" s="162">
        <v>0</v>
      </c>
    </row>
    <row r="29" spans="1:51" ht="17.399999999999999" x14ac:dyDescent="0.3">
      <c r="A29" s="77"/>
      <c r="B29" s="313"/>
      <c r="C29" s="165"/>
      <c r="D29" s="165"/>
      <c r="E29" s="145"/>
      <c r="F29" s="108"/>
      <c r="G29" s="90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294"/>
      <c r="Y29" s="165"/>
      <c r="Z29" s="165"/>
      <c r="AA29" s="62"/>
      <c r="AB29" s="165"/>
      <c r="AC29" s="62"/>
      <c r="AD29" s="165"/>
      <c r="AE29" s="165"/>
      <c r="AF29" s="165"/>
      <c r="AG29" s="165"/>
      <c r="AH29" s="165"/>
      <c r="AI29" s="165"/>
      <c r="AJ29" s="165"/>
      <c r="AK29" s="165"/>
      <c r="AM29" s="487"/>
      <c r="AN29" s="488"/>
      <c r="AO29" s="488"/>
      <c r="AR29" s="165"/>
      <c r="AS29" s="165"/>
      <c r="AT29" s="165"/>
      <c r="AU29" s="165"/>
      <c r="AV29" s="165"/>
      <c r="AW29" s="165"/>
      <c r="AX29" s="165"/>
      <c r="AY29" s="165"/>
    </row>
    <row r="30" spans="1:51" ht="15.6" thickBot="1" x14ac:dyDescent="0.35">
      <c r="A30" s="81" t="s">
        <v>50</v>
      </c>
      <c r="B30" s="426">
        <v>1.5046951266884198E-2</v>
      </c>
      <c r="C30" s="429"/>
      <c r="D30" s="457"/>
      <c r="E30" s="147"/>
      <c r="F30" s="104"/>
      <c r="G30" s="94" t="s">
        <v>50</v>
      </c>
      <c r="H30" s="175">
        <v>3.152491305075604E-2</v>
      </c>
      <c r="I30" s="175">
        <v>2.7176527176527177E-2</v>
      </c>
      <c r="J30" s="175">
        <v>1.9622313870197527E-2</v>
      </c>
      <c r="K30" s="175">
        <v>1.9686411149825781E-2</v>
      </c>
      <c r="L30" s="175">
        <v>1.9650465176941134E-2</v>
      </c>
      <c r="M30" s="175">
        <v>2.4476887752891734E-2</v>
      </c>
      <c r="N30" s="175">
        <v>0</v>
      </c>
      <c r="O30" s="175">
        <v>1.4680090938616436E-2</v>
      </c>
      <c r="P30" s="175">
        <v>3.6833813223230288E-2</v>
      </c>
      <c r="Q30" s="175">
        <v>0</v>
      </c>
      <c r="R30" s="175">
        <v>0</v>
      </c>
      <c r="S30" s="175">
        <v>0</v>
      </c>
      <c r="T30" s="175">
        <v>2.4531087183049666E-2</v>
      </c>
      <c r="U30" s="175">
        <v>1.3084382689245911E-2</v>
      </c>
      <c r="V30" s="175">
        <v>0</v>
      </c>
      <c r="W30" s="175">
        <v>2.9431554272567443E-2</v>
      </c>
      <c r="X30" s="65">
        <v>3.2653108402540584E-2</v>
      </c>
      <c r="Y30" s="175">
        <v>3.3942882663821547E-2</v>
      </c>
      <c r="Z30" s="175"/>
      <c r="AA30" s="65">
        <v>2.1124127617148554E-2</v>
      </c>
      <c r="AB30" s="175">
        <v>0</v>
      </c>
      <c r="AC30" s="65">
        <v>0</v>
      </c>
      <c r="AD30" s="175">
        <v>8.9208178732138634E-3</v>
      </c>
      <c r="AE30" s="175">
        <v>0</v>
      </c>
      <c r="AF30" s="175">
        <v>1.4266575951631114E-2</v>
      </c>
      <c r="AG30" s="175">
        <v>0</v>
      </c>
      <c r="AH30" s="175">
        <v>1.3459809125982653E-2</v>
      </c>
      <c r="AI30" s="175">
        <v>0</v>
      </c>
      <c r="AJ30" s="46">
        <v>1.5046951266884198E-2</v>
      </c>
      <c r="AK30" s="46"/>
      <c r="AM30" s="489" t="s">
        <v>50</v>
      </c>
      <c r="AN30" s="490"/>
      <c r="AO30" s="490"/>
      <c r="AR30" s="175">
        <v>0</v>
      </c>
      <c r="AS30" s="175">
        <v>3.2518359923567462E-2</v>
      </c>
      <c r="AT30" s="175">
        <v>2.2115666894999511E-2</v>
      </c>
      <c r="AU30" s="175">
        <v>0</v>
      </c>
      <c r="AV30" s="175">
        <v>5.0211016123796123E-2</v>
      </c>
      <c r="AW30" s="175">
        <v>0</v>
      </c>
      <c r="AX30" s="175">
        <v>0</v>
      </c>
      <c r="AY30" s="175">
        <v>0</v>
      </c>
    </row>
    <row r="31" spans="1:51" ht="16.2" thickBot="1" x14ac:dyDescent="0.45">
      <c r="A31" s="79" t="s">
        <v>51</v>
      </c>
      <c r="B31" s="425">
        <v>176991.1504424779</v>
      </c>
      <c r="C31" s="428"/>
      <c r="D31" s="455"/>
      <c r="E31" s="48"/>
      <c r="F31" s="138"/>
      <c r="G31" s="93" t="s">
        <v>51</v>
      </c>
      <c r="H31" s="158">
        <v>0</v>
      </c>
      <c r="I31" s="158">
        <v>0</v>
      </c>
      <c r="J31" s="158">
        <v>0</v>
      </c>
      <c r="K31" s="158">
        <v>0</v>
      </c>
      <c r="L31" s="158">
        <v>0</v>
      </c>
      <c r="M31" s="158">
        <v>0</v>
      </c>
      <c r="N31" s="158">
        <v>0</v>
      </c>
      <c r="O31" s="158">
        <v>0</v>
      </c>
      <c r="P31" s="158">
        <v>0</v>
      </c>
      <c r="Q31" s="244">
        <v>0</v>
      </c>
      <c r="R31" s="158">
        <v>0</v>
      </c>
      <c r="S31" s="161">
        <v>0</v>
      </c>
      <c r="T31" s="159">
        <v>0</v>
      </c>
      <c r="U31" s="159">
        <v>0</v>
      </c>
      <c r="V31" s="159">
        <v>0</v>
      </c>
      <c r="W31" s="194">
        <v>0</v>
      </c>
      <c r="X31" s="71">
        <v>265486.72566371685</v>
      </c>
      <c r="Y31" s="161">
        <v>176991.1504424779</v>
      </c>
      <c r="Z31" s="161"/>
      <c r="AA31" s="161">
        <v>0</v>
      </c>
      <c r="AB31" s="159">
        <v>0</v>
      </c>
      <c r="AC31" s="194">
        <v>0</v>
      </c>
      <c r="AD31" s="159">
        <v>0</v>
      </c>
      <c r="AE31" s="159">
        <v>0</v>
      </c>
      <c r="AF31" s="158">
        <v>0</v>
      </c>
      <c r="AG31" s="159">
        <v>0</v>
      </c>
      <c r="AH31" s="159">
        <v>0</v>
      </c>
      <c r="AI31" s="159">
        <v>0</v>
      </c>
      <c r="AJ31" s="11">
        <v>176991.1504424779</v>
      </c>
      <c r="AK31" s="11"/>
      <c r="AL31" s="153" t="b">
        <v>1</v>
      </c>
      <c r="AM31" s="485" t="s">
        <v>51</v>
      </c>
      <c r="AN31" s="485" t="s">
        <v>368</v>
      </c>
      <c r="AO31" s="486">
        <v>0.13</v>
      </c>
      <c r="AP31" s="153" t="b">
        <f t="shared" ref="AP31:AP36" si="3">AM31=A31</f>
        <v>1</v>
      </c>
      <c r="AR31" s="161">
        <v>0</v>
      </c>
      <c r="AS31" s="288">
        <v>0</v>
      </c>
      <c r="AT31" s="158">
        <v>0</v>
      </c>
      <c r="AU31" s="288">
        <v>0</v>
      </c>
      <c r="AV31" s="288">
        <v>0</v>
      </c>
      <c r="AW31" s="158">
        <v>0</v>
      </c>
      <c r="AX31" s="159">
        <v>0</v>
      </c>
      <c r="AY31" s="159">
        <v>0</v>
      </c>
    </row>
    <row r="32" spans="1:51" ht="15.6" thickBot="1" x14ac:dyDescent="0.35">
      <c r="A32" s="79" t="s">
        <v>52</v>
      </c>
      <c r="B32" s="105">
        <v>107758.62068965517</v>
      </c>
      <c r="C32" s="423"/>
      <c r="D32" s="455"/>
      <c r="E32" s="48"/>
      <c r="F32" s="138"/>
      <c r="G32" s="93" t="s">
        <v>52</v>
      </c>
      <c r="H32" s="158">
        <v>0</v>
      </c>
      <c r="I32" s="158">
        <v>0</v>
      </c>
      <c r="J32" s="158">
        <v>0</v>
      </c>
      <c r="K32" s="158">
        <v>0</v>
      </c>
      <c r="L32" s="158">
        <v>0</v>
      </c>
      <c r="M32" s="158">
        <v>0</v>
      </c>
      <c r="N32" s="158">
        <v>0</v>
      </c>
      <c r="O32" s="158">
        <v>0</v>
      </c>
      <c r="P32" s="158">
        <v>0</v>
      </c>
      <c r="Q32" s="158">
        <v>0</v>
      </c>
      <c r="R32" s="158">
        <v>0</v>
      </c>
      <c r="S32" s="173">
        <v>0</v>
      </c>
      <c r="T32" s="159">
        <v>0</v>
      </c>
      <c r="U32" s="159">
        <v>0</v>
      </c>
      <c r="V32" s="159">
        <v>0</v>
      </c>
      <c r="W32" s="159">
        <v>0</v>
      </c>
      <c r="X32" s="60">
        <v>0</v>
      </c>
      <c r="Y32" s="161">
        <v>0</v>
      </c>
      <c r="Z32" s="161"/>
      <c r="AA32" s="161">
        <v>107758.62068965517</v>
      </c>
      <c r="AB32" s="159">
        <v>0</v>
      </c>
      <c r="AC32" s="159">
        <v>0</v>
      </c>
      <c r="AD32" s="159">
        <v>0</v>
      </c>
      <c r="AE32" s="159">
        <v>0</v>
      </c>
      <c r="AF32" s="158">
        <v>0</v>
      </c>
      <c r="AG32" s="13">
        <v>0</v>
      </c>
      <c r="AH32" s="13">
        <v>0</v>
      </c>
      <c r="AI32" s="159">
        <v>0</v>
      </c>
      <c r="AJ32" s="11">
        <v>107758.62068965517</v>
      </c>
      <c r="AK32" s="11"/>
      <c r="AL32" s="153" t="b">
        <v>1</v>
      </c>
      <c r="AM32" s="485" t="s">
        <v>378</v>
      </c>
      <c r="AN32" s="485" t="s">
        <v>379</v>
      </c>
      <c r="AO32" s="486">
        <v>0.16</v>
      </c>
      <c r="AP32" s="153" t="b">
        <f t="shared" si="3"/>
        <v>0</v>
      </c>
      <c r="AR32" s="173">
        <v>0</v>
      </c>
      <c r="AS32" s="158">
        <v>0</v>
      </c>
      <c r="AT32" s="158">
        <v>0</v>
      </c>
      <c r="AU32" s="288">
        <v>0</v>
      </c>
      <c r="AV32" s="158">
        <v>0</v>
      </c>
      <c r="AW32" s="158">
        <v>0</v>
      </c>
      <c r="AX32" s="159">
        <v>0</v>
      </c>
      <c r="AY32" s="159">
        <v>0</v>
      </c>
    </row>
    <row r="33" spans="1:51" ht="16.2" thickBot="1" x14ac:dyDescent="0.45">
      <c r="A33" s="79" t="s">
        <v>313</v>
      </c>
      <c r="B33" s="105">
        <v>689655.17241379316</v>
      </c>
      <c r="C33" s="423"/>
      <c r="D33" s="455"/>
      <c r="E33" s="48"/>
      <c r="F33" s="138"/>
      <c r="G33" s="93" t="s">
        <v>54</v>
      </c>
      <c r="H33" s="158">
        <v>0</v>
      </c>
      <c r="I33" s="158">
        <v>0</v>
      </c>
      <c r="J33" s="158">
        <v>0</v>
      </c>
      <c r="K33" s="158">
        <v>0</v>
      </c>
      <c r="L33" s="158">
        <v>0</v>
      </c>
      <c r="M33" s="158">
        <v>0</v>
      </c>
      <c r="N33" s="158">
        <v>0</v>
      </c>
      <c r="O33" s="158">
        <v>86206.896551724145</v>
      </c>
      <c r="P33" s="158">
        <v>0</v>
      </c>
      <c r="Q33" s="158">
        <v>0</v>
      </c>
      <c r="R33" s="158">
        <v>0</v>
      </c>
      <c r="S33" s="161">
        <v>0</v>
      </c>
      <c r="T33" s="159">
        <v>0</v>
      </c>
      <c r="U33" s="159">
        <v>0</v>
      </c>
      <c r="V33" s="159">
        <v>0</v>
      </c>
      <c r="W33" s="194">
        <v>0</v>
      </c>
      <c r="X33" s="71">
        <v>0</v>
      </c>
      <c r="Y33" s="465">
        <v>258620.68965517243</v>
      </c>
      <c r="Z33" s="465"/>
      <c r="AA33" s="465">
        <v>0</v>
      </c>
      <c r="AB33" s="159">
        <v>0</v>
      </c>
      <c r="AC33" s="194">
        <v>0</v>
      </c>
      <c r="AD33" s="159">
        <v>0</v>
      </c>
      <c r="AE33" s="159">
        <v>0</v>
      </c>
      <c r="AF33" s="158">
        <v>172413.79310344829</v>
      </c>
      <c r="AG33" s="159">
        <v>0</v>
      </c>
      <c r="AH33" s="159">
        <v>0</v>
      </c>
      <c r="AI33" s="159">
        <v>0</v>
      </c>
      <c r="AJ33" s="11">
        <v>689655.17241379316</v>
      </c>
      <c r="AK33" s="11"/>
      <c r="AL33" s="153" t="b">
        <v>1</v>
      </c>
      <c r="AM33" s="485" t="s">
        <v>313</v>
      </c>
      <c r="AN33" s="485" t="s">
        <v>374</v>
      </c>
      <c r="AO33" s="486">
        <v>0.16</v>
      </c>
      <c r="AP33" s="153" t="b">
        <f t="shared" si="3"/>
        <v>1</v>
      </c>
      <c r="AR33" s="23">
        <v>0</v>
      </c>
      <c r="AS33" s="22">
        <v>0</v>
      </c>
      <c r="AT33" s="158">
        <v>172413.79310344829</v>
      </c>
      <c r="AU33" s="288">
        <v>0</v>
      </c>
      <c r="AV33" s="158">
        <v>0</v>
      </c>
      <c r="AW33" s="467">
        <v>0</v>
      </c>
      <c r="AX33" s="159">
        <v>0</v>
      </c>
      <c r="AY33" s="159">
        <v>0</v>
      </c>
    </row>
    <row r="34" spans="1:51" ht="16.8" thickBot="1" x14ac:dyDescent="0.5">
      <c r="A34" s="79" t="s">
        <v>55</v>
      </c>
      <c r="B34" s="105">
        <v>5344827.5862068962</v>
      </c>
      <c r="C34" s="423"/>
      <c r="D34" s="455"/>
      <c r="E34" s="48"/>
      <c r="F34" s="138"/>
      <c r="G34" s="93" t="s">
        <v>55</v>
      </c>
      <c r="H34" s="158">
        <v>258620.68965517243</v>
      </c>
      <c r="I34" s="158">
        <v>258620.68965517243</v>
      </c>
      <c r="J34" s="158">
        <v>258620.68965517243</v>
      </c>
      <c r="K34" s="158">
        <v>172413.79310344829</v>
      </c>
      <c r="L34" s="158">
        <v>258620.68965517243</v>
      </c>
      <c r="M34" s="158">
        <v>258620.68965517243</v>
      </c>
      <c r="N34" s="158">
        <v>0</v>
      </c>
      <c r="O34" s="158">
        <v>0</v>
      </c>
      <c r="P34" s="158">
        <v>258620.68965517243</v>
      </c>
      <c r="Q34" s="244">
        <v>0</v>
      </c>
      <c r="R34" s="159">
        <v>0</v>
      </c>
      <c r="S34" s="161">
        <v>0</v>
      </c>
      <c r="T34" s="159">
        <v>431034.4827586207</v>
      </c>
      <c r="U34" s="159">
        <v>344827.58620689658</v>
      </c>
      <c r="V34" s="159">
        <v>0</v>
      </c>
      <c r="W34" s="194">
        <v>517241.37931034487</v>
      </c>
      <c r="X34" s="71">
        <v>431034.4827586207</v>
      </c>
      <c r="Y34" s="465">
        <v>431034.4827586207</v>
      </c>
      <c r="Z34" s="465"/>
      <c r="AA34" s="465">
        <v>431034.4827586207</v>
      </c>
      <c r="AB34" s="159">
        <v>0</v>
      </c>
      <c r="AC34" s="64">
        <v>0</v>
      </c>
      <c r="AD34" s="159">
        <v>172413.79310344829</v>
      </c>
      <c r="AE34" s="159">
        <v>0</v>
      </c>
      <c r="AF34" s="158">
        <v>431034.4827586207</v>
      </c>
      <c r="AG34" s="159">
        <v>0</v>
      </c>
      <c r="AH34" s="159">
        <v>0</v>
      </c>
      <c r="AI34" s="159">
        <v>0</v>
      </c>
      <c r="AJ34" s="11">
        <v>5344827.5862068962</v>
      </c>
      <c r="AK34" s="11"/>
      <c r="AL34" s="153" t="b">
        <v>1</v>
      </c>
      <c r="AM34" s="485" t="s">
        <v>55</v>
      </c>
      <c r="AN34" s="485" t="s">
        <v>374</v>
      </c>
      <c r="AO34" s="486">
        <v>0.16</v>
      </c>
      <c r="AP34" s="153" t="b">
        <f t="shared" si="3"/>
        <v>1</v>
      </c>
      <c r="AR34" s="161">
        <v>0</v>
      </c>
      <c r="AS34" s="22">
        <v>431034.4827586207</v>
      </c>
      <c r="AT34" s="158">
        <v>0</v>
      </c>
      <c r="AU34" s="288">
        <v>0</v>
      </c>
      <c r="AV34" s="158">
        <v>0</v>
      </c>
      <c r="AW34" s="158">
        <v>0</v>
      </c>
      <c r="AX34" s="159">
        <v>0</v>
      </c>
      <c r="AY34" s="159">
        <v>0</v>
      </c>
    </row>
    <row r="35" spans="1:51" ht="15.6" thickBot="1" x14ac:dyDescent="0.35">
      <c r="A35" s="79" t="s">
        <v>57</v>
      </c>
      <c r="B35" s="105">
        <v>625000</v>
      </c>
      <c r="C35" s="423"/>
      <c r="D35" s="455"/>
      <c r="E35" s="48"/>
      <c r="F35" s="138"/>
      <c r="G35" s="92" t="s">
        <v>57</v>
      </c>
      <c r="H35" s="158">
        <v>0</v>
      </c>
      <c r="I35" s="158">
        <v>0</v>
      </c>
      <c r="J35" s="158">
        <v>86206.896551724145</v>
      </c>
      <c r="K35" s="158">
        <v>0</v>
      </c>
      <c r="L35" s="158">
        <v>0</v>
      </c>
      <c r="M35" s="158">
        <v>0</v>
      </c>
      <c r="N35" s="158">
        <v>0</v>
      </c>
      <c r="O35" s="158">
        <v>258620.68965517243</v>
      </c>
      <c r="P35" s="158">
        <v>0</v>
      </c>
      <c r="Q35" s="158">
        <v>0</v>
      </c>
      <c r="R35" s="158">
        <v>0</v>
      </c>
      <c r="S35" s="173">
        <v>0</v>
      </c>
      <c r="T35" s="159">
        <v>0</v>
      </c>
      <c r="U35" s="159">
        <v>0</v>
      </c>
      <c r="V35" s="159">
        <v>0</v>
      </c>
      <c r="W35" s="159">
        <v>0</v>
      </c>
      <c r="X35" s="60">
        <v>0</v>
      </c>
      <c r="Y35" s="161">
        <v>0</v>
      </c>
      <c r="Z35" s="161"/>
      <c r="AA35" s="161">
        <v>107758.62068965517</v>
      </c>
      <c r="AB35" s="159">
        <v>0</v>
      </c>
      <c r="AC35" s="159">
        <v>0</v>
      </c>
      <c r="AD35" s="159">
        <v>0</v>
      </c>
      <c r="AE35" s="159">
        <v>0</v>
      </c>
      <c r="AF35" s="158">
        <v>172413.79310344829</v>
      </c>
      <c r="AG35" s="13">
        <v>0</v>
      </c>
      <c r="AH35" s="13">
        <v>0</v>
      </c>
      <c r="AI35" s="159">
        <v>0</v>
      </c>
      <c r="AJ35" s="11">
        <v>625000</v>
      </c>
      <c r="AK35" s="11"/>
      <c r="AL35" s="153" t="b">
        <v>1</v>
      </c>
      <c r="AM35" s="485" t="s">
        <v>57</v>
      </c>
      <c r="AN35" s="485" t="s">
        <v>380</v>
      </c>
      <c r="AO35" s="486">
        <v>0.16</v>
      </c>
      <c r="AP35" s="153" t="b">
        <f t="shared" si="3"/>
        <v>1</v>
      </c>
      <c r="AR35" s="173">
        <v>0</v>
      </c>
      <c r="AS35" s="158">
        <v>0</v>
      </c>
      <c r="AT35" s="158">
        <v>0</v>
      </c>
      <c r="AU35" s="288">
        <v>0</v>
      </c>
      <c r="AV35" s="158">
        <v>0</v>
      </c>
      <c r="AW35" s="158">
        <v>0</v>
      </c>
      <c r="AX35" s="159">
        <v>0</v>
      </c>
      <c r="AY35" s="159">
        <v>0</v>
      </c>
    </row>
    <row r="36" spans="1:51" ht="15.6" thickBot="1" x14ac:dyDescent="0.35">
      <c r="A36" s="79" t="s">
        <v>59</v>
      </c>
      <c r="B36" s="425">
        <v>707964.60176991159</v>
      </c>
      <c r="C36" s="428"/>
      <c r="D36" s="455"/>
      <c r="E36" s="48"/>
      <c r="F36" s="138"/>
      <c r="G36" s="92" t="s">
        <v>59</v>
      </c>
      <c r="H36" s="158">
        <v>0</v>
      </c>
      <c r="I36" s="158">
        <v>0</v>
      </c>
      <c r="J36" s="158">
        <v>0</v>
      </c>
      <c r="K36" s="158">
        <v>0</v>
      </c>
      <c r="L36" s="158">
        <v>0</v>
      </c>
      <c r="M36" s="158">
        <v>0</v>
      </c>
      <c r="N36" s="158">
        <v>0</v>
      </c>
      <c r="O36" s="158">
        <v>0</v>
      </c>
      <c r="P36" s="158">
        <v>0</v>
      </c>
      <c r="Q36" s="158">
        <v>0</v>
      </c>
      <c r="R36" s="158">
        <v>0</v>
      </c>
      <c r="S36" s="158">
        <v>0</v>
      </c>
      <c r="T36" s="159">
        <v>0</v>
      </c>
      <c r="U36" s="159">
        <v>0</v>
      </c>
      <c r="V36" s="159">
        <v>0</v>
      </c>
      <c r="W36" s="158">
        <v>0</v>
      </c>
      <c r="X36" s="58">
        <v>0</v>
      </c>
      <c r="Y36" s="161">
        <v>176991.1504424779</v>
      </c>
      <c r="Z36" s="161">
        <v>176991.1504424779</v>
      </c>
      <c r="AA36" s="161">
        <v>0</v>
      </c>
      <c r="AB36" s="159">
        <v>0</v>
      </c>
      <c r="AC36" s="159">
        <v>0</v>
      </c>
      <c r="AD36" s="159">
        <v>0</v>
      </c>
      <c r="AE36" s="159">
        <v>0</v>
      </c>
      <c r="AF36" s="158">
        <v>0</v>
      </c>
      <c r="AG36" s="159">
        <v>0</v>
      </c>
      <c r="AH36" s="159">
        <v>176991.1504424779</v>
      </c>
      <c r="AI36" s="159">
        <v>0</v>
      </c>
      <c r="AJ36" s="11">
        <v>707964.60176991159</v>
      </c>
      <c r="AK36" s="11"/>
      <c r="AL36" s="153" t="b">
        <v>1</v>
      </c>
      <c r="AM36" s="485" t="s">
        <v>59</v>
      </c>
      <c r="AN36" s="485" t="s">
        <v>405</v>
      </c>
      <c r="AO36" s="498">
        <v>0.13</v>
      </c>
      <c r="AP36" s="153" t="b">
        <f t="shared" si="3"/>
        <v>1</v>
      </c>
      <c r="AR36" s="158">
        <v>0</v>
      </c>
      <c r="AS36" s="158">
        <v>0</v>
      </c>
      <c r="AT36" s="158">
        <v>0</v>
      </c>
      <c r="AU36" s="288">
        <v>0</v>
      </c>
      <c r="AV36" s="158">
        <v>353982.3008849558</v>
      </c>
      <c r="AW36" s="158">
        <v>0</v>
      </c>
      <c r="AX36" s="159">
        <v>0</v>
      </c>
      <c r="AY36" s="159">
        <v>0</v>
      </c>
    </row>
    <row r="37" spans="1:51" ht="17.399999999999999" x14ac:dyDescent="0.3">
      <c r="A37" s="77"/>
      <c r="B37" s="430"/>
      <c r="C37" s="168"/>
      <c r="D37" s="168"/>
      <c r="E37" s="148"/>
      <c r="F37" s="113"/>
      <c r="G37" s="90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295"/>
      <c r="Y37" s="168"/>
      <c r="Z37" s="168"/>
      <c r="AA37" s="66"/>
      <c r="AB37" s="168"/>
      <c r="AC37" s="66"/>
      <c r="AD37" s="168"/>
      <c r="AE37" s="168"/>
      <c r="AF37" s="168"/>
      <c r="AG37" s="168"/>
      <c r="AH37" s="168"/>
      <c r="AI37" s="168"/>
      <c r="AJ37" s="168"/>
      <c r="AK37" s="168"/>
      <c r="AM37" s="487"/>
      <c r="AN37" s="488"/>
      <c r="AO37" s="488"/>
      <c r="AR37" s="168"/>
      <c r="AS37" s="168"/>
      <c r="AT37" s="168"/>
      <c r="AU37" s="168"/>
      <c r="AV37" s="168"/>
      <c r="AW37" s="168"/>
      <c r="AX37" s="168"/>
      <c r="AY37" s="168"/>
    </row>
    <row r="38" spans="1:51" ht="15.6" thickBot="1" x14ac:dyDescent="0.35">
      <c r="A38" s="81" t="s">
        <v>60</v>
      </c>
      <c r="B38" s="426">
        <v>0.25796759931236501</v>
      </c>
      <c r="C38" s="7"/>
      <c r="D38" s="457"/>
      <c r="E38" s="147"/>
      <c r="F38" s="104"/>
      <c r="G38" s="94" t="s">
        <v>60</v>
      </c>
      <c r="H38" s="176">
        <v>0.27851656220358212</v>
      </c>
      <c r="I38" s="176">
        <v>0.28587461920795254</v>
      </c>
      <c r="J38" s="176">
        <v>0.26082049055784678</v>
      </c>
      <c r="K38" s="176">
        <v>0.25958188153310108</v>
      </c>
      <c r="L38" s="176">
        <v>0.28342462974234123</v>
      </c>
      <c r="M38" s="176">
        <v>0.25855969039264104</v>
      </c>
      <c r="N38" s="176">
        <v>0</v>
      </c>
      <c r="O38" s="176">
        <v>0.2640792465086067</v>
      </c>
      <c r="P38" s="176">
        <v>0.26370402564241863</v>
      </c>
      <c r="Q38" s="176">
        <v>0.24702369845120353</v>
      </c>
      <c r="R38" s="176">
        <v>0.28903376140543796</v>
      </c>
      <c r="S38" s="176">
        <v>0.25893080189857609</v>
      </c>
      <c r="T38" s="176">
        <v>0.28021882598124348</v>
      </c>
      <c r="U38" s="176">
        <v>0.29121435808365903</v>
      </c>
      <c r="V38" s="176">
        <v>0.33741677762982686</v>
      </c>
      <c r="W38" s="176">
        <v>0.21754606819612354</v>
      </c>
      <c r="X38" s="176">
        <v>0.3218440626246164</v>
      </c>
      <c r="Y38" s="176">
        <v>0.29126864005160907</v>
      </c>
      <c r="Z38" s="176"/>
      <c r="AA38" s="176">
        <v>0.33406031904287137</v>
      </c>
      <c r="AB38" s="176">
        <v>0.31101171988238696</v>
      </c>
      <c r="AC38" s="176">
        <v>0.28007505733546456</v>
      </c>
      <c r="AD38" s="176">
        <v>0.33445172495460646</v>
      </c>
      <c r="AE38" s="176">
        <v>0.25142794973616928</v>
      </c>
      <c r="AF38" s="176">
        <v>0.18578813363166427</v>
      </c>
      <c r="AG38" s="176">
        <v>0</v>
      </c>
      <c r="AH38" s="176">
        <v>0.24491631131610242</v>
      </c>
      <c r="AI38" s="176">
        <v>0.27544621321755908</v>
      </c>
      <c r="AJ38" s="46">
        <v>0.25796759931236501</v>
      </c>
      <c r="AK38" s="46"/>
      <c r="AM38" s="489" t="s">
        <v>60</v>
      </c>
      <c r="AN38" s="490"/>
      <c r="AO38" s="490"/>
      <c r="AR38" s="176">
        <v>0.19204708685981622</v>
      </c>
      <c r="AS38" s="176">
        <v>0.23896677947372058</v>
      </c>
      <c r="AT38" s="176">
        <v>0.19209315980037189</v>
      </c>
      <c r="AU38" s="176">
        <v>0.23502001706372647</v>
      </c>
      <c r="AV38" s="176">
        <v>0.32474840385239689</v>
      </c>
      <c r="AW38" s="176">
        <v>0.20031856796116507</v>
      </c>
      <c r="AX38" s="176">
        <v>0.20061863935864649</v>
      </c>
      <c r="AY38" s="176">
        <v>0.1594306049822064</v>
      </c>
    </row>
    <row r="39" spans="1:51" ht="16.2" thickBot="1" x14ac:dyDescent="0.45">
      <c r="A39" s="80" t="s">
        <v>61</v>
      </c>
      <c r="B39" s="425">
        <v>24867256.63716815</v>
      </c>
      <c r="C39" s="428"/>
      <c r="D39" s="455"/>
      <c r="E39" s="48"/>
      <c r="F39" s="138"/>
      <c r="G39" s="93" t="s">
        <v>61</v>
      </c>
      <c r="H39" s="158">
        <v>707964.60176991159</v>
      </c>
      <c r="I39" s="162">
        <v>884955.75221238949</v>
      </c>
      <c r="J39" s="6">
        <v>1061946.9026548674</v>
      </c>
      <c r="K39" s="162">
        <v>0</v>
      </c>
      <c r="L39" s="162">
        <v>884955.75221238949</v>
      </c>
      <c r="M39" s="162">
        <v>707964.60176991159</v>
      </c>
      <c r="N39" s="162">
        <v>0</v>
      </c>
      <c r="O39" s="344">
        <v>0</v>
      </c>
      <c r="P39" s="162">
        <v>0</v>
      </c>
      <c r="Q39" s="339">
        <v>1415929.2035398232</v>
      </c>
      <c r="R39" s="162">
        <v>0</v>
      </c>
      <c r="S39" s="162">
        <v>1415929.2035398232</v>
      </c>
      <c r="T39" s="6">
        <v>1061946.9026548674</v>
      </c>
      <c r="U39" s="162">
        <v>1327433.6283185843</v>
      </c>
      <c r="V39" s="162">
        <v>973451.32743362838</v>
      </c>
      <c r="W39" s="162">
        <v>973451.32743362838</v>
      </c>
      <c r="X39" s="162">
        <v>1150442.4778761063</v>
      </c>
      <c r="Y39" s="25">
        <v>1769911.504424779</v>
      </c>
      <c r="Z39" s="25"/>
      <c r="AA39" s="25">
        <v>1769911.504424779</v>
      </c>
      <c r="AB39" s="162">
        <v>707964.60176991159</v>
      </c>
      <c r="AC39" s="162">
        <v>0</v>
      </c>
      <c r="AD39" s="162">
        <v>884955.75221238949</v>
      </c>
      <c r="AE39" s="162">
        <v>1681415.9292035401</v>
      </c>
      <c r="AF39" s="6">
        <v>1327433.6283185843</v>
      </c>
      <c r="AG39" s="159">
        <v>0</v>
      </c>
      <c r="AH39" s="159">
        <v>0</v>
      </c>
      <c r="AI39" s="159">
        <v>0</v>
      </c>
      <c r="AJ39" s="11">
        <v>24867256.63716815</v>
      </c>
      <c r="AK39" s="11" t="b">
        <f>A39='[1]UPL '!A31</f>
        <v>1</v>
      </c>
      <c r="AL39" s="153" t="b">
        <v>0</v>
      </c>
      <c r="AM39" s="485" t="s">
        <v>61</v>
      </c>
      <c r="AN39" s="485" t="s">
        <v>366</v>
      </c>
      <c r="AO39" s="486">
        <v>0.13</v>
      </c>
      <c r="AP39" s="153" t="b">
        <f t="shared" ref="AP39:AP56" si="4">AM39=A39</f>
        <v>1</v>
      </c>
      <c r="AR39" s="162">
        <v>0</v>
      </c>
      <c r="AS39" s="288">
        <v>973451.32743362838</v>
      </c>
      <c r="AT39" s="162">
        <v>884955.75221238949</v>
      </c>
      <c r="AU39" s="288">
        <v>619469.02654867258</v>
      </c>
      <c r="AV39" s="288">
        <v>1061946.9026548674</v>
      </c>
      <c r="AW39" s="162">
        <v>0</v>
      </c>
      <c r="AX39" s="162">
        <v>973451.32743362838</v>
      </c>
      <c r="AY39" s="162">
        <v>0</v>
      </c>
    </row>
    <row r="40" spans="1:51" ht="15.6" thickBot="1" x14ac:dyDescent="0.35">
      <c r="A40" s="80" t="s">
        <v>62</v>
      </c>
      <c r="B40" s="425">
        <v>19465517.241379313</v>
      </c>
      <c r="C40" s="428"/>
      <c r="D40" s="455"/>
      <c r="E40" s="48"/>
      <c r="F40" s="138"/>
      <c r="G40" s="93" t="s">
        <v>62</v>
      </c>
      <c r="H40" s="158">
        <v>603448.27586206899</v>
      </c>
      <c r="I40" s="345">
        <v>862068.96551724139</v>
      </c>
      <c r="J40" s="6">
        <v>603448.27586206899</v>
      </c>
      <c r="K40" s="162">
        <v>775862.06896551733</v>
      </c>
      <c r="L40" s="162">
        <v>905172.41379310354</v>
      </c>
      <c r="M40" s="162">
        <v>431034.4827586207</v>
      </c>
      <c r="N40" s="162">
        <v>0</v>
      </c>
      <c r="O40" s="6">
        <v>0</v>
      </c>
      <c r="P40" s="162">
        <v>0</v>
      </c>
      <c r="Q40" s="339">
        <v>517241.37931034487</v>
      </c>
      <c r="R40" s="162">
        <v>543103.44827586215</v>
      </c>
      <c r="S40" s="162">
        <v>603448.27586206899</v>
      </c>
      <c r="T40" s="6">
        <v>775862.06896551733</v>
      </c>
      <c r="U40" s="162">
        <v>1034482.7586206897</v>
      </c>
      <c r="V40" s="162">
        <v>1034482.7586206897</v>
      </c>
      <c r="W40" s="162">
        <v>646551.72413793113</v>
      </c>
      <c r="X40" s="345">
        <v>689655.17241379316</v>
      </c>
      <c r="Y40" s="25">
        <v>862068.96551724139</v>
      </c>
      <c r="Z40" s="25">
        <v>431034.4827586207</v>
      </c>
      <c r="AA40" s="25">
        <v>1293103.4482758623</v>
      </c>
      <c r="AB40" s="162">
        <v>431034.4827586207</v>
      </c>
      <c r="AC40" s="162">
        <v>0</v>
      </c>
      <c r="AD40" s="162">
        <v>862068.96551724139</v>
      </c>
      <c r="AE40" s="162">
        <v>431034.4827586207</v>
      </c>
      <c r="AF40" s="6">
        <v>1293103.4482758623</v>
      </c>
      <c r="AG40" s="159">
        <v>0</v>
      </c>
      <c r="AH40" s="345">
        <v>1034482.7586206897</v>
      </c>
      <c r="AI40" s="159">
        <v>431034.4827586207</v>
      </c>
      <c r="AJ40" s="11">
        <v>19465517.241379313</v>
      </c>
      <c r="AK40" s="11" t="b">
        <f>A40='[1]UPL '!A32</f>
        <v>1</v>
      </c>
      <c r="AL40" s="153" t="b">
        <v>1</v>
      </c>
      <c r="AM40" s="485" t="s">
        <v>62</v>
      </c>
      <c r="AN40" s="485" t="s">
        <v>372</v>
      </c>
      <c r="AO40" s="486">
        <v>0.16</v>
      </c>
      <c r="AP40" s="153" t="b">
        <f t="shared" si="4"/>
        <v>1</v>
      </c>
      <c r="AR40" s="288">
        <v>344827.58620689658</v>
      </c>
      <c r="AS40" s="288">
        <v>431034.4827586207</v>
      </c>
      <c r="AT40" s="364">
        <v>258620.68965517243</v>
      </c>
      <c r="AU40" s="288">
        <v>431034.4827586207</v>
      </c>
      <c r="AV40" s="288">
        <v>431034.4827586207</v>
      </c>
      <c r="AW40" s="467">
        <v>603448.27586206899</v>
      </c>
      <c r="AX40" s="162">
        <v>301724.13793103449</v>
      </c>
      <c r="AY40" s="162">
        <v>0</v>
      </c>
    </row>
    <row r="41" spans="1:51" ht="15.6" thickBot="1" x14ac:dyDescent="0.35">
      <c r="A41" s="80" t="s">
        <v>63</v>
      </c>
      <c r="B41" s="425">
        <v>6637931.0344827594</v>
      </c>
      <c r="C41" s="428"/>
      <c r="D41" s="458"/>
      <c r="E41" s="48"/>
      <c r="F41" s="138"/>
      <c r="G41" s="93" t="s">
        <v>63</v>
      </c>
      <c r="H41" s="158">
        <v>0</v>
      </c>
      <c r="I41" s="162">
        <v>0</v>
      </c>
      <c r="J41" s="347">
        <v>0</v>
      </c>
      <c r="K41" s="162">
        <v>0</v>
      </c>
      <c r="L41" s="162">
        <v>0</v>
      </c>
      <c r="M41" s="162">
        <v>0</v>
      </c>
      <c r="N41" s="162">
        <v>0</v>
      </c>
      <c r="O41" s="347">
        <v>2155172.4137931038</v>
      </c>
      <c r="P41" s="162">
        <v>0</v>
      </c>
      <c r="Q41" s="339">
        <v>0</v>
      </c>
      <c r="R41" s="162">
        <v>0</v>
      </c>
      <c r="S41" s="162">
        <v>0</v>
      </c>
      <c r="T41" s="347">
        <v>0</v>
      </c>
      <c r="U41" s="162">
        <v>0</v>
      </c>
      <c r="V41" s="345">
        <v>0</v>
      </c>
      <c r="W41" s="345">
        <v>0</v>
      </c>
      <c r="X41" s="162">
        <v>1293103.4482758623</v>
      </c>
      <c r="Y41" s="25">
        <v>431034.4827586207</v>
      </c>
      <c r="Z41" s="25">
        <v>689655.17241379316</v>
      </c>
      <c r="AA41" s="26">
        <v>1724137.9310344828</v>
      </c>
      <c r="AB41" s="162">
        <v>0</v>
      </c>
      <c r="AC41" s="162">
        <v>0</v>
      </c>
      <c r="AD41" s="345">
        <v>2327586.2068965519</v>
      </c>
      <c r="AE41" s="162">
        <v>0</v>
      </c>
      <c r="AF41" s="6">
        <v>0</v>
      </c>
      <c r="AG41" s="159">
        <v>0</v>
      </c>
      <c r="AH41" s="162">
        <v>0</v>
      </c>
      <c r="AI41" s="159">
        <v>0</v>
      </c>
      <c r="AJ41" s="11">
        <v>6637931.0344827594</v>
      </c>
      <c r="AK41" s="11" t="b">
        <f>A41='[1]UPL '!A33</f>
        <v>1</v>
      </c>
      <c r="AL41" s="153" t="b">
        <v>1</v>
      </c>
      <c r="AM41" s="485" t="s">
        <v>63</v>
      </c>
      <c r="AN41" s="485" t="s">
        <v>381</v>
      </c>
      <c r="AO41" s="486">
        <v>0.16</v>
      </c>
      <c r="AP41" s="153" t="b">
        <f t="shared" si="4"/>
        <v>1</v>
      </c>
      <c r="AR41" s="345">
        <v>0</v>
      </c>
      <c r="AS41" s="345">
        <v>0</v>
      </c>
      <c r="AT41" s="162">
        <v>0</v>
      </c>
      <c r="AU41" s="474">
        <v>0</v>
      </c>
      <c r="AV41" s="162">
        <v>0</v>
      </c>
      <c r="AW41" s="162">
        <v>0</v>
      </c>
      <c r="AX41" s="345">
        <v>0</v>
      </c>
      <c r="AY41" s="162">
        <v>0</v>
      </c>
    </row>
    <row r="42" spans="1:51" ht="15.6" thickBot="1" x14ac:dyDescent="0.35">
      <c r="A42" s="80" t="s">
        <v>64</v>
      </c>
      <c r="B42" s="105">
        <v>5575221.2389380531</v>
      </c>
      <c r="C42" s="423"/>
      <c r="D42" s="455"/>
      <c r="E42" s="48"/>
      <c r="F42" s="138"/>
      <c r="G42" s="93" t="s">
        <v>64</v>
      </c>
      <c r="H42" s="158">
        <v>0</v>
      </c>
      <c r="I42" s="162">
        <v>0</v>
      </c>
      <c r="J42" s="6">
        <v>0</v>
      </c>
      <c r="K42" s="162">
        <v>0</v>
      </c>
      <c r="L42" s="162">
        <v>0</v>
      </c>
      <c r="M42" s="162">
        <v>0</v>
      </c>
      <c r="N42" s="162">
        <v>0</v>
      </c>
      <c r="O42" s="365">
        <v>1946902.6548672568</v>
      </c>
      <c r="P42" s="162">
        <v>0</v>
      </c>
      <c r="Q42" s="339">
        <v>0</v>
      </c>
      <c r="R42" s="162">
        <v>0</v>
      </c>
      <c r="S42" s="162">
        <v>0</v>
      </c>
      <c r="T42" s="6">
        <v>0</v>
      </c>
      <c r="U42" s="162">
        <v>0</v>
      </c>
      <c r="V42" s="162">
        <v>0</v>
      </c>
      <c r="W42" s="162">
        <v>0</v>
      </c>
      <c r="X42" s="345">
        <v>1592920.353982301</v>
      </c>
      <c r="Y42" s="25">
        <v>265486.72566371685</v>
      </c>
      <c r="Z42" s="25"/>
      <c r="AA42" s="25">
        <v>0</v>
      </c>
      <c r="AB42" s="162">
        <v>0</v>
      </c>
      <c r="AC42" s="162">
        <v>0</v>
      </c>
      <c r="AD42" s="162">
        <v>0</v>
      </c>
      <c r="AE42" s="162">
        <v>0</v>
      </c>
      <c r="AF42" s="347">
        <v>1769911.504424779</v>
      </c>
      <c r="AG42" s="159">
        <v>0</v>
      </c>
      <c r="AH42" s="162">
        <v>0</v>
      </c>
      <c r="AI42" s="159">
        <v>0</v>
      </c>
      <c r="AJ42" s="11">
        <v>5575221.2389380531</v>
      </c>
      <c r="AK42" s="11" t="b">
        <f>A42='[1]UPL '!A34</f>
        <v>1</v>
      </c>
      <c r="AL42" s="153" t="b">
        <v>1</v>
      </c>
      <c r="AM42" s="485" t="s">
        <v>64</v>
      </c>
      <c r="AN42" s="485" t="s">
        <v>382</v>
      </c>
      <c r="AO42" s="486">
        <v>0.13</v>
      </c>
      <c r="AP42" s="153" t="b">
        <f t="shared" si="4"/>
        <v>1</v>
      </c>
      <c r="AR42" s="288">
        <v>0</v>
      </c>
      <c r="AS42" s="288">
        <v>0</v>
      </c>
      <c r="AT42" s="162">
        <v>0</v>
      </c>
      <c r="AU42" s="288">
        <v>0</v>
      </c>
      <c r="AV42" s="288">
        <v>0</v>
      </c>
      <c r="AW42" s="467">
        <v>0</v>
      </c>
      <c r="AX42" s="162">
        <v>0</v>
      </c>
      <c r="AY42" s="162">
        <v>0</v>
      </c>
    </row>
    <row r="43" spans="1:51" ht="15.6" thickBot="1" x14ac:dyDescent="0.35">
      <c r="A43" s="80" t="s">
        <v>65</v>
      </c>
      <c r="B43" s="105">
        <v>5043103.4482758623</v>
      </c>
      <c r="C43" s="423"/>
      <c r="D43" s="458"/>
      <c r="E43" s="48"/>
      <c r="F43" s="138"/>
      <c r="G43" s="93" t="s">
        <v>65</v>
      </c>
      <c r="H43" s="158">
        <v>0</v>
      </c>
      <c r="I43" s="162">
        <v>0</v>
      </c>
      <c r="J43" s="347">
        <v>0</v>
      </c>
      <c r="K43" s="162">
        <v>258620.68965517243</v>
      </c>
      <c r="L43" s="162">
        <v>258620.68965517243</v>
      </c>
      <c r="M43" s="345">
        <v>0</v>
      </c>
      <c r="N43" s="345">
        <v>0</v>
      </c>
      <c r="O43" s="462">
        <v>431034.4827586207</v>
      </c>
      <c r="P43" s="162">
        <v>258620.68965517243</v>
      </c>
      <c r="Q43" s="339">
        <v>0</v>
      </c>
      <c r="R43" s="162">
        <v>0</v>
      </c>
      <c r="S43" s="162">
        <v>258620.68965517243</v>
      </c>
      <c r="T43" s="6">
        <v>431034.4827586207</v>
      </c>
      <c r="U43" s="162">
        <v>431034.4827586207</v>
      </c>
      <c r="V43" s="162">
        <v>0</v>
      </c>
      <c r="W43" s="162">
        <v>344827.58620689658</v>
      </c>
      <c r="X43" s="162">
        <v>0</v>
      </c>
      <c r="Y43" s="25">
        <v>431034.4827586207</v>
      </c>
      <c r="Z43" s="25">
        <v>344827.58620689658</v>
      </c>
      <c r="AA43" s="25">
        <v>431034.4827586207</v>
      </c>
      <c r="AB43" s="162">
        <v>0</v>
      </c>
      <c r="AC43" s="162">
        <v>0</v>
      </c>
      <c r="AD43" s="162">
        <v>0</v>
      </c>
      <c r="AE43" s="162">
        <v>0</v>
      </c>
      <c r="AF43" s="347">
        <v>431034.4827586207</v>
      </c>
      <c r="AG43" s="159">
        <v>0</v>
      </c>
      <c r="AH43" s="162">
        <v>387931.03448275867</v>
      </c>
      <c r="AI43" s="206">
        <v>431034.4827586207</v>
      </c>
      <c r="AJ43" s="11">
        <v>5043103.4482758623</v>
      </c>
      <c r="AK43" s="11" t="b">
        <f>A43='[1]UPL '!A35</f>
        <v>1</v>
      </c>
      <c r="AL43" s="153" t="b">
        <v>1</v>
      </c>
      <c r="AM43" s="485" t="s">
        <v>65</v>
      </c>
      <c r="AN43" s="485" t="s">
        <v>383</v>
      </c>
      <c r="AO43" s="486">
        <v>0.16</v>
      </c>
      <c r="AP43" s="153" t="b">
        <f t="shared" si="4"/>
        <v>1</v>
      </c>
      <c r="AR43" s="162">
        <v>0</v>
      </c>
      <c r="AS43" s="162">
        <v>0</v>
      </c>
      <c r="AT43" s="162">
        <v>0</v>
      </c>
      <c r="AU43" s="288">
        <v>0</v>
      </c>
      <c r="AV43" s="162">
        <v>0</v>
      </c>
      <c r="AW43" s="162">
        <v>0</v>
      </c>
      <c r="AX43" s="162">
        <v>258620.68965517243</v>
      </c>
      <c r="AY43" s="162">
        <v>0</v>
      </c>
    </row>
    <row r="44" spans="1:51" ht="16.8" thickBot="1" x14ac:dyDescent="0.5">
      <c r="A44" s="80" t="s">
        <v>66</v>
      </c>
      <c r="B44" s="105">
        <v>12277669.911504425</v>
      </c>
      <c r="C44" s="423"/>
      <c r="D44" s="455"/>
      <c r="E44" s="48"/>
      <c r="F44" s="138"/>
      <c r="G44" s="93" t="s">
        <v>66</v>
      </c>
      <c r="H44" s="158">
        <v>0</v>
      </c>
      <c r="I44" s="341">
        <v>353982.3008849558</v>
      </c>
      <c r="J44" s="341">
        <v>0</v>
      </c>
      <c r="K44" s="341">
        <v>353982.3008849558</v>
      </c>
      <c r="L44" s="341">
        <v>530973.45132743369</v>
      </c>
      <c r="M44" s="162">
        <v>353982.3008849558</v>
      </c>
      <c r="N44" s="341">
        <v>0</v>
      </c>
      <c r="O44" s="349">
        <v>0</v>
      </c>
      <c r="P44" s="341">
        <v>707964.60176991159</v>
      </c>
      <c r="Q44" s="339">
        <v>442477.87610619474</v>
      </c>
      <c r="R44" s="162">
        <v>0</v>
      </c>
      <c r="S44" s="162">
        <v>442477.87610619474</v>
      </c>
      <c r="T44" s="158">
        <v>707964.60176991159</v>
      </c>
      <c r="U44" s="162">
        <v>707964.60176991159</v>
      </c>
      <c r="V44" s="162">
        <v>0</v>
      </c>
      <c r="W44" s="366">
        <v>707964.60176991159</v>
      </c>
      <c r="X44" s="366">
        <v>530973.45132743369</v>
      </c>
      <c r="Y44" s="466">
        <v>1150442.4778761063</v>
      </c>
      <c r="Z44" s="466"/>
      <c r="AA44" s="25">
        <v>707964.60176991159</v>
      </c>
      <c r="AB44" s="162">
        <v>442477.87610619474</v>
      </c>
      <c r="AC44" s="162">
        <v>0</v>
      </c>
      <c r="AD44" s="162">
        <v>619469.02654867258</v>
      </c>
      <c r="AE44" s="472">
        <v>442477.87610619474</v>
      </c>
      <c r="AF44" s="6">
        <v>707964.60176991159</v>
      </c>
      <c r="AG44" s="159">
        <v>0</v>
      </c>
      <c r="AH44" s="162">
        <v>442477.87610619474</v>
      </c>
      <c r="AI44" s="159">
        <v>0</v>
      </c>
      <c r="AJ44" s="11">
        <v>12277669.911504425</v>
      </c>
      <c r="AK44" s="11" t="b">
        <f>A44='[1]UPL '!A36</f>
        <v>1</v>
      </c>
      <c r="AL44" s="153" t="b">
        <v>1</v>
      </c>
      <c r="AM44" s="485" t="s">
        <v>66</v>
      </c>
      <c r="AN44" s="485" t="s">
        <v>369</v>
      </c>
      <c r="AO44" s="486">
        <v>0.13</v>
      </c>
      <c r="AP44" s="153" t="b">
        <f t="shared" si="4"/>
        <v>1</v>
      </c>
      <c r="AR44" s="288">
        <v>428112.38938053104</v>
      </c>
      <c r="AS44" s="288">
        <v>442477.87610619474</v>
      </c>
      <c r="AT44" s="162">
        <v>0</v>
      </c>
      <c r="AU44" s="288">
        <v>353982.3008849558</v>
      </c>
      <c r="AV44" s="162">
        <v>353982.3008849558</v>
      </c>
      <c r="AW44" s="162">
        <v>0</v>
      </c>
      <c r="AX44" s="162">
        <v>530973.45132743369</v>
      </c>
      <c r="AY44" s="162">
        <v>345132.74336283188</v>
      </c>
    </row>
    <row r="45" spans="1:51" ht="15.6" thickBot="1" x14ac:dyDescent="0.35">
      <c r="A45" s="80" t="s">
        <v>312</v>
      </c>
      <c r="B45" s="105">
        <v>172413.79310344829</v>
      </c>
      <c r="C45" s="423"/>
      <c r="D45" s="455"/>
      <c r="E45" s="48"/>
      <c r="F45" s="138"/>
      <c r="G45" s="93" t="s">
        <v>312</v>
      </c>
      <c r="H45" s="158">
        <v>0</v>
      </c>
      <c r="I45" s="162">
        <v>0</v>
      </c>
      <c r="J45" s="6">
        <v>0</v>
      </c>
      <c r="K45" s="162">
        <v>0</v>
      </c>
      <c r="L45" s="162">
        <v>0</v>
      </c>
      <c r="M45" s="162">
        <v>0</v>
      </c>
      <c r="N45" s="162">
        <v>0</v>
      </c>
      <c r="O45" s="6">
        <v>0</v>
      </c>
      <c r="P45" s="162">
        <v>0</v>
      </c>
      <c r="Q45" s="162">
        <v>0</v>
      </c>
      <c r="R45" s="162">
        <v>0</v>
      </c>
      <c r="S45" s="162">
        <v>0</v>
      </c>
      <c r="T45" s="6">
        <v>0</v>
      </c>
      <c r="U45" s="162">
        <v>0</v>
      </c>
      <c r="V45" s="162">
        <v>0</v>
      </c>
      <c r="W45" s="162">
        <v>0</v>
      </c>
      <c r="X45" s="162">
        <v>0</v>
      </c>
      <c r="Y45" s="25">
        <v>0</v>
      </c>
      <c r="Z45" s="25"/>
      <c r="AA45" s="25">
        <v>172413.79310344829</v>
      </c>
      <c r="AB45" s="162">
        <v>0</v>
      </c>
      <c r="AC45" s="162">
        <v>0</v>
      </c>
      <c r="AD45" s="162">
        <v>0</v>
      </c>
      <c r="AE45" s="162">
        <v>0</v>
      </c>
      <c r="AF45" s="6">
        <v>0</v>
      </c>
      <c r="AG45" s="159">
        <v>0</v>
      </c>
      <c r="AH45" s="162">
        <v>0</v>
      </c>
      <c r="AI45" s="159">
        <v>0</v>
      </c>
      <c r="AJ45" s="11">
        <v>172413.79310344829</v>
      </c>
      <c r="AK45" s="11" t="b">
        <f>A45='[1]UPL '!A37</f>
        <v>1</v>
      </c>
      <c r="AL45" s="153" t="b">
        <v>1</v>
      </c>
      <c r="AM45" s="485" t="s">
        <v>312</v>
      </c>
      <c r="AN45" s="485" t="s">
        <v>384</v>
      </c>
      <c r="AO45" s="486">
        <v>0.16</v>
      </c>
      <c r="AP45" s="153" t="b">
        <f t="shared" si="4"/>
        <v>1</v>
      </c>
      <c r="AR45" s="162">
        <v>0</v>
      </c>
      <c r="AS45" s="162">
        <v>0</v>
      </c>
      <c r="AT45" s="162">
        <v>0</v>
      </c>
      <c r="AU45" s="288">
        <v>0</v>
      </c>
      <c r="AV45" s="162">
        <v>0</v>
      </c>
      <c r="AW45" s="162">
        <v>0</v>
      </c>
      <c r="AX45" s="162">
        <v>0</v>
      </c>
      <c r="AY45" s="162">
        <v>0</v>
      </c>
    </row>
    <row r="46" spans="1:51" ht="16.8" thickBot="1" x14ac:dyDescent="0.5">
      <c r="A46" s="80" t="s">
        <v>68</v>
      </c>
      <c r="B46" s="105">
        <v>14805309.734513275</v>
      </c>
      <c r="C46" s="423"/>
      <c r="D46" s="455"/>
      <c r="E46" s="48"/>
      <c r="F46" s="138"/>
      <c r="G46" s="93" t="s">
        <v>68</v>
      </c>
      <c r="H46" s="158">
        <v>442477.87610619474</v>
      </c>
      <c r="I46" s="162">
        <v>0</v>
      </c>
      <c r="J46" s="347">
        <v>2212389.3805309734</v>
      </c>
      <c r="K46" s="341">
        <v>530973.45132743369</v>
      </c>
      <c r="L46" s="341">
        <v>530973.45132743369</v>
      </c>
      <c r="M46" s="162">
        <v>442477.87610619474</v>
      </c>
      <c r="N46" s="162">
        <v>0</v>
      </c>
      <c r="O46" s="365">
        <v>0</v>
      </c>
      <c r="P46" s="162">
        <v>0</v>
      </c>
      <c r="Q46" s="339">
        <v>442477.87610619474</v>
      </c>
      <c r="R46" s="162">
        <v>0</v>
      </c>
      <c r="S46" s="162">
        <v>0</v>
      </c>
      <c r="T46" s="158">
        <v>530973.45132743369</v>
      </c>
      <c r="U46" s="162">
        <v>884955.75221238949</v>
      </c>
      <c r="V46" s="162">
        <v>530973.45132743369</v>
      </c>
      <c r="W46" s="366">
        <v>619469.02654867258</v>
      </c>
      <c r="X46" s="366">
        <v>530973.45132743369</v>
      </c>
      <c r="Y46" s="25">
        <v>1061946.9026548674</v>
      </c>
      <c r="Z46" s="25">
        <v>619469.02654867258</v>
      </c>
      <c r="AA46" s="25">
        <v>1238938.0530973452</v>
      </c>
      <c r="AB46" s="162">
        <v>442477.87610619474</v>
      </c>
      <c r="AC46" s="162">
        <v>0</v>
      </c>
      <c r="AD46" s="162">
        <v>619469.02654867258</v>
      </c>
      <c r="AE46" s="162">
        <v>0</v>
      </c>
      <c r="AF46" s="6">
        <v>1327433.6283185843</v>
      </c>
      <c r="AG46" s="159">
        <v>0</v>
      </c>
      <c r="AH46" s="162">
        <v>0</v>
      </c>
      <c r="AI46" s="159">
        <v>884955.75221238949</v>
      </c>
      <c r="AJ46" s="11">
        <v>14805309.734513275</v>
      </c>
      <c r="AK46" s="11" t="b">
        <f>A46='[1]UPL '!A38</f>
        <v>1</v>
      </c>
      <c r="AL46" s="153" t="b">
        <v>1</v>
      </c>
      <c r="AM46" s="485" t="s">
        <v>68</v>
      </c>
      <c r="AN46" s="485" t="s">
        <v>375</v>
      </c>
      <c r="AO46" s="486">
        <v>0.13</v>
      </c>
      <c r="AP46" s="153" t="b">
        <f t="shared" si="4"/>
        <v>1</v>
      </c>
      <c r="AR46" s="288">
        <v>353982.3008849558</v>
      </c>
      <c r="AS46" s="288">
        <v>619469.02654867258</v>
      </c>
      <c r="AT46" s="162">
        <v>0</v>
      </c>
      <c r="AU46" s="288">
        <v>442477.87610619474</v>
      </c>
      <c r="AV46" s="162">
        <v>0</v>
      </c>
      <c r="AW46" s="467">
        <v>353982.3008849558</v>
      </c>
      <c r="AX46" s="162">
        <v>0</v>
      </c>
      <c r="AY46" s="162">
        <v>292035.39823008853</v>
      </c>
    </row>
    <row r="47" spans="1:51" ht="15.6" thickBot="1" x14ac:dyDescent="0.35">
      <c r="A47" s="80" t="s">
        <v>69</v>
      </c>
      <c r="B47" s="105">
        <v>4867256.637168142</v>
      </c>
      <c r="C47" s="423"/>
      <c r="D47" s="455"/>
      <c r="E47" s="48"/>
      <c r="F47" s="138"/>
      <c r="G47" s="93" t="s">
        <v>69</v>
      </c>
      <c r="H47" s="158">
        <v>0</v>
      </c>
      <c r="I47" s="162">
        <v>0</v>
      </c>
      <c r="J47" s="347">
        <v>0</v>
      </c>
      <c r="K47" s="162">
        <v>0</v>
      </c>
      <c r="L47" s="162">
        <v>0</v>
      </c>
      <c r="M47" s="162">
        <v>0</v>
      </c>
      <c r="N47" s="345">
        <v>0</v>
      </c>
      <c r="O47" s="347">
        <v>0</v>
      </c>
      <c r="P47" s="162">
        <v>0</v>
      </c>
      <c r="Q47" s="339">
        <v>0</v>
      </c>
      <c r="R47" s="162">
        <v>0</v>
      </c>
      <c r="S47" s="162">
        <v>0</v>
      </c>
      <c r="T47" s="244">
        <v>0</v>
      </c>
      <c r="U47" s="162">
        <v>0</v>
      </c>
      <c r="V47" s="162">
        <v>0</v>
      </c>
      <c r="W47" s="162">
        <v>0</v>
      </c>
      <c r="X47" s="162">
        <v>0</v>
      </c>
      <c r="Y47" s="471">
        <v>0</v>
      </c>
      <c r="Z47" s="471"/>
      <c r="AA47" s="471">
        <v>0</v>
      </c>
      <c r="AB47" s="345">
        <v>2654867.2566371686</v>
      </c>
      <c r="AC47" s="162">
        <v>2212389.3805309734</v>
      </c>
      <c r="AD47" s="162">
        <v>0</v>
      </c>
      <c r="AE47" s="162">
        <v>0</v>
      </c>
      <c r="AF47" s="6">
        <v>0</v>
      </c>
      <c r="AG47" s="159">
        <v>0</v>
      </c>
      <c r="AH47" s="162">
        <v>0</v>
      </c>
      <c r="AI47" s="159">
        <v>0</v>
      </c>
      <c r="AJ47" s="11">
        <v>4867256.637168142</v>
      </c>
      <c r="AK47" s="11" t="b">
        <f>A47='[1]UPL '!A39</f>
        <v>1</v>
      </c>
      <c r="AL47" s="153" t="b">
        <v>1</v>
      </c>
      <c r="AM47" s="485" t="s">
        <v>69</v>
      </c>
      <c r="AN47" s="485" t="s">
        <v>368</v>
      </c>
      <c r="AO47" s="486">
        <v>0.13</v>
      </c>
      <c r="AP47" s="153" t="b">
        <f t="shared" si="4"/>
        <v>1</v>
      </c>
      <c r="AR47" s="162">
        <v>0</v>
      </c>
      <c r="AS47" s="162">
        <v>0</v>
      </c>
      <c r="AT47" s="162">
        <v>0</v>
      </c>
      <c r="AU47" s="288">
        <v>0</v>
      </c>
      <c r="AV47" s="162">
        <v>0</v>
      </c>
      <c r="AW47" s="162">
        <v>0</v>
      </c>
      <c r="AX47" s="162">
        <v>0</v>
      </c>
      <c r="AY47" s="162">
        <v>0</v>
      </c>
    </row>
    <row r="48" spans="1:51" ht="15.6" thickBot="1" x14ac:dyDescent="0.35">
      <c r="A48" s="80" t="s">
        <v>70</v>
      </c>
      <c r="B48" s="105">
        <v>172413.79310344829</v>
      </c>
      <c r="C48" s="423"/>
      <c r="D48" s="458"/>
      <c r="E48" s="48"/>
      <c r="F48" s="138"/>
      <c r="G48" s="93" t="s">
        <v>70</v>
      </c>
      <c r="H48" s="158">
        <v>0</v>
      </c>
      <c r="I48" s="162">
        <v>0</v>
      </c>
      <c r="J48" s="6">
        <v>0</v>
      </c>
      <c r="K48" s="162">
        <v>0</v>
      </c>
      <c r="L48" s="162">
        <v>0</v>
      </c>
      <c r="M48" s="162">
        <v>0</v>
      </c>
      <c r="N48" s="162">
        <v>0</v>
      </c>
      <c r="O48" s="6">
        <v>172413.79310344829</v>
      </c>
      <c r="P48" s="162">
        <v>0</v>
      </c>
      <c r="Q48" s="162">
        <v>0</v>
      </c>
      <c r="R48" s="162">
        <v>0</v>
      </c>
      <c r="S48" s="162">
        <v>0</v>
      </c>
      <c r="T48" s="6">
        <v>0</v>
      </c>
      <c r="U48" s="162">
        <v>0</v>
      </c>
      <c r="V48" s="162">
        <v>0</v>
      </c>
      <c r="W48" s="162">
        <v>0</v>
      </c>
      <c r="X48" s="162">
        <v>0</v>
      </c>
      <c r="Y48" s="25">
        <v>0</v>
      </c>
      <c r="Z48" s="25"/>
      <c r="AA48" s="25">
        <v>0</v>
      </c>
      <c r="AB48" s="162">
        <v>0</v>
      </c>
      <c r="AC48" s="162">
        <v>0</v>
      </c>
      <c r="AD48" s="162">
        <v>0</v>
      </c>
      <c r="AE48" s="162">
        <v>0</v>
      </c>
      <c r="AF48" s="6">
        <v>0</v>
      </c>
      <c r="AG48" s="159">
        <v>0</v>
      </c>
      <c r="AH48" s="162">
        <v>0</v>
      </c>
      <c r="AI48" s="159">
        <v>0</v>
      </c>
      <c r="AJ48" s="11">
        <v>172413.79310344829</v>
      </c>
      <c r="AK48" s="11" t="b">
        <f>A48='[1]UPL '!A40</f>
        <v>1</v>
      </c>
      <c r="AL48" s="153" t="b">
        <v>1</v>
      </c>
      <c r="AM48" s="496" t="s">
        <v>407</v>
      </c>
      <c r="AN48" s="485" t="s">
        <v>409</v>
      </c>
      <c r="AO48" s="486">
        <v>0.16</v>
      </c>
      <c r="AP48" s="153" t="b">
        <f t="shared" si="4"/>
        <v>1</v>
      </c>
      <c r="AR48" s="162">
        <v>0</v>
      </c>
      <c r="AS48" s="162">
        <v>0</v>
      </c>
      <c r="AT48" s="162">
        <v>0</v>
      </c>
      <c r="AU48" s="288">
        <v>0</v>
      </c>
      <c r="AV48" s="162">
        <v>0</v>
      </c>
      <c r="AW48" s="162">
        <v>0</v>
      </c>
      <c r="AX48" s="162">
        <v>0</v>
      </c>
      <c r="AY48" s="162">
        <v>0</v>
      </c>
    </row>
    <row r="49" spans="1:51" ht="16.8" thickBot="1" x14ac:dyDescent="0.5">
      <c r="A49" s="80" t="s">
        <v>71</v>
      </c>
      <c r="B49" s="105">
        <v>17079646.017699119</v>
      </c>
      <c r="C49" s="423"/>
      <c r="D49" s="455"/>
      <c r="E49" s="48"/>
      <c r="F49" s="138"/>
      <c r="G49" s="93" t="s">
        <v>71</v>
      </c>
      <c r="H49" s="158">
        <v>530973.45132743369</v>
      </c>
      <c r="I49" s="162">
        <v>619469.02654867258</v>
      </c>
      <c r="J49" s="341">
        <v>619469.02654867258</v>
      </c>
      <c r="K49" s="341">
        <v>0</v>
      </c>
      <c r="L49" s="162">
        <v>619469.02654867258</v>
      </c>
      <c r="M49" s="345">
        <v>796460.17699115048</v>
      </c>
      <c r="N49" s="162">
        <v>0</v>
      </c>
      <c r="O49" s="475">
        <v>884955.75221238949</v>
      </c>
      <c r="P49" s="162">
        <v>884955.75221238949</v>
      </c>
      <c r="Q49" s="339">
        <v>663716.81415929215</v>
      </c>
      <c r="R49" s="162">
        <v>442477.87610619474</v>
      </c>
      <c r="S49" s="162">
        <v>0</v>
      </c>
      <c r="T49" s="158">
        <v>707964.60176991159</v>
      </c>
      <c r="U49" s="162">
        <v>1415929.2035398232</v>
      </c>
      <c r="V49" s="162">
        <v>1061946.9026548674</v>
      </c>
      <c r="W49" s="162">
        <v>0</v>
      </c>
      <c r="X49" s="162">
        <v>619469.02654867258</v>
      </c>
      <c r="Y49" s="466">
        <v>1150442.4778761063</v>
      </c>
      <c r="Z49" s="466"/>
      <c r="AA49" s="25">
        <v>884955.75221238949</v>
      </c>
      <c r="AB49" s="162">
        <v>0</v>
      </c>
      <c r="AC49" s="162">
        <v>0</v>
      </c>
      <c r="AD49" s="162">
        <v>707964.60176991159</v>
      </c>
      <c r="AE49" s="162">
        <v>442477.87610619474</v>
      </c>
      <c r="AF49" s="473">
        <v>1327433.6283185843</v>
      </c>
      <c r="AG49" s="159">
        <v>0</v>
      </c>
      <c r="AH49" s="345">
        <v>752212.38938053104</v>
      </c>
      <c r="AI49" s="159">
        <v>0</v>
      </c>
      <c r="AJ49" s="11">
        <v>17079646.017699119</v>
      </c>
      <c r="AK49" s="11" t="b">
        <f>A49='[1]UPL '!A41</f>
        <v>1</v>
      </c>
      <c r="AL49" s="153" t="b">
        <v>1</v>
      </c>
      <c r="AM49" s="485" t="s">
        <v>71</v>
      </c>
      <c r="AN49" s="485" t="s">
        <v>385</v>
      </c>
      <c r="AO49" s="486">
        <v>0.13</v>
      </c>
      <c r="AP49" s="153" t="b">
        <f t="shared" si="4"/>
        <v>1</v>
      </c>
      <c r="AR49" s="162">
        <v>442477.87610619474</v>
      </c>
      <c r="AS49" s="162">
        <v>0</v>
      </c>
      <c r="AT49" s="162">
        <v>353982.3008849558</v>
      </c>
      <c r="AU49" s="288">
        <v>442477.87610619474</v>
      </c>
      <c r="AV49" s="162">
        <v>442477.87610619474</v>
      </c>
      <c r="AW49" s="162">
        <v>442477.87610619474</v>
      </c>
      <c r="AX49" s="162">
        <v>0</v>
      </c>
      <c r="AY49" s="345">
        <v>0</v>
      </c>
    </row>
    <row r="50" spans="1:51" ht="16.2" thickBot="1" x14ac:dyDescent="0.45">
      <c r="A50" s="80" t="s">
        <v>37</v>
      </c>
      <c r="B50" s="105">
        <v>2586206.8965517241</v>
      </c>
      <c r="C50" s="423"/>
      <c r="D50" s="455"/>
      <c r="E50" s="48"/>
      <c r="F50" s="138"/>
      <c r="G50" s="80" t="s">
        <v>37</v>
      </c>
      <c r="H50" s="158">
        <v>0</v>
      </c>
      <c r="I50" s="162">
        <v>0</v>
      </c>
      <c r="J50" s="6">
        <v>0</v>
      </c>
      <c r="K50" s="162">
        <v>0</v>
      </c>
      <c r="L50" s="162">
        <v>0</v>
      </c>
      <c r="M50" s="162">
        <v>0</v>
      </c>
      <c r="N50" s="162">
        <v>0</v>
      </c>
      <c r="O50" s="344">
        <v>258620.68965517243</v>
      </c>
      <c r="P50" s="162">
        <v>0</v>
      </c>
      <c r="Q50" s="162">
        <v>0</v>
      </c>
      <c r="R50" s="162">
        <v>0</v>
      </c>
      <c r="S50" s="162">
        <v>0</v>
      </c>
      <c r="T50" s="6">
        <v>0</v>
      </c>
      <c r="U50" s="162">
        <v>0</v>
      </c>
      <c r="V50" s="162">
        <v>0</v>
      </c>
      <c r="W50" s="162">
        <v>0</v>
      </c>
      <c r="X50" s="162">
        <v>0</v>
      </c>
      <c r="Y50" s="25">
        <v>0</v>
      </c>
      <c r="Z50" s="25"/>
      <c r="AA50" s="25">
        <v>0</v>
      </c>
      <c r="AB50" s="162">
        <v>431034.4827586207</v>
      </c>
      <c r="AC50" s="162">
        <v>862068.96551724139</v>
      </c>
      <c r="AD50" s="162">
        <v>0</v>
      </c>
      <c r="AE50" s="162">
        <v>0</v>
      </c>
      <c r="AF50" s="6">
        <v>603448.27586206899</v>
      </c>
      <c r="AG50" s="159">
        <v>0</v>
      </c>
      <c r="AH50" s="345">
        <v>431034.4827586207</v>
      </c>
      <c r="AI50" s="159">
        <v>0</v>
      </c>
      <c r="AJ50" s="11">
        <v>2586206.8965517241</v>
      </c>
      <c r="AK50" s="11" t="b">
        <f>A50='[1]UPL '!A42</f>
        <v>1</v>
      </c>
      <c r="AL50" s="153" t="b">
        <v>1</v>
      </c>
      <c r="AM50" s="485" t="s">
        <v>37</v>
      </c>
      <c r="AN50" s="485" t="s">
        <v>364</v>
      </c>
      <c r="AO50" s="486">
        <v>0.16</v>
      </c>
      <c r="AP50" s="153" t="b">
        <f t="shared" si="4"/>
        <v>1</v>
      </c>
      <c r="AR50" s="162">
        <v>0</v>
      </c>
      <c r="AS50" s="162">
        <v>0</v>
      </c>
      <c r="AT50" s="162">
        <v>0</v>
      </c>
      <c r="AU50" s="288">
        <v>0</v>
      </c>
      <c r="AV50" s="162">
        <v>0</v>
      </c>
      <c r="AW50" s="162">
        <v>0</v>
      </c>
      <c r="AX50" s="162">
        <v>0</v>
      </c>
      <c r="AY50" s="162">
        <v>0</v>
      </c>
    </row>
    <row r="51" spans="1:51" ht="16.8" thickBot="1" x14ac:dyDescent="0.5">
      <c r="A51" s="80" t="s">
        <v>74</v>
      </c>
      <c r="B51" s="105">
        <v>10973451.327433633</v>
      </c>
      <c r="C51" s="423"/>
      <c r="D51" s="455"/>
      <c r="E51" s="48"/>
      <c r="F51" s="138"/>
      <c r="G51" s="93" t="s">
        <v>74</v>
      </c>
      <c r="H51" s="158">
        <v>0</v>
      </c>
      <c r="I51" s="162">
        <v>0</v>
      </c>
      <c r="J51" s="162">
        <v>0</v>
      </c>
      <c r="K51" s="341">
        <v>353982.3008849558</v>
      </c>
      <c r="L51" s="341">
        <v>0</v>
      </c>
      <c r="M51" s="162">
        <v>0</v>
      </c>
      <c r="N51" s="162">
        <v>0</v>
      </c>
      <c r="O51" s="349">
        <v>353982.3008849558</v>
      </c>
      <c r="P51" s="162">
        <v>0</v>
      </c>
      <c r="Q51" s="339">
        <v>619469.02654867258</v>
      </c>
      <c r="R51" s="162">
        <v>353982.3008849558</v>
      </c>
      <c r="S51" s="162">
        <v>442477.87610619474</v>
      </c>
      <c r="T51" s="6">
        <v>707964.60176991159</v>
      </c>
      <c r="U51" s="162">
        <v>752212.38938053104</v>
      </c>
      <c r="V51" s="162">
        <v>265486.72566371685</v>
      </c>
      <c r="W51" s="366">
        <v>530973.45132743369</v>
      </c>
      <c r="X51" s="366">
        <v>442477.87610619474</v>
      </c>
      <c r="Y51" s="26">
        <v>884955.75221238949</v>
      </c>
      <c r="Z51" s="26"/>
      <c r="AA51" s="25">
        <v>752212.38938053104</v>
      </c>
      <c r="AB51" s="162">
        <v>619469.02654867258</v>
      </c>
      <c r="AC51" s="162">
        <v>0</v>
      </c>
      <c r="AD51" s="162">
        <v>442477.87610619474</v>
      </c>
      <c r="AE51" s="345">
        <v>442477.87610619474</v>
      </c>
      <c r="AF51" s="347">
        <v>884955.75221238949</v>
      </c>
      <c r="AG51" s="159">
        <v>0</v>
      </c>
      <c r="AH51" s="162">
        <v>0</v>
      </c>
      <c r="AI51" s="159">
        <v>0</v>
      </c>
      <c r="AJ51" s="11">
        <v>10973451.327433633</v>
      </c>
      <c r="AK51" s="11" t="b">
        <f>A51='[1]UPL '!A43</f>
        <v>1</v>
      </c>
      <c r="AL51" s="153" t="b">
        <v>1</v>
      </c>
      <c r="AM51" s="485" t="s">
        <v>74</v>
      </c>
      <c r="AN51" s="485" t="s">
        <v>386</v>
      </c>
      <c r="AO51" s="486">
        <v>0.13</v>
      </c>
      <c r="AP51" s="153" t="b">
        <f t="shared" si="4"/>
        <v>1</v>
      </c>
      <c r="AR51" s="162">
        <v>0</v>
      </c>
      <c r="AS51" s="162">
        <v>442477.87610619474</v>
      </c>
      <c r="AT51" s="162">
        <v>0</v>
      </c>
      <c r="AU51" s="288">
        <v>442477.87610619474</v>
      </c>
      <c r="AV51" s="162">
        <v>0</v>
      </c>
      <c r="AW51" s="162">
        <v>442477.87610619474</v>
      </c>
      <c r="AX51" s="162">
        <v>442477.87610619474</v>
      </c>
      <c r="AY51" s="162">
        <v>353982.3008849558</v>
      </c>
    </row>
    <row r="52" spans="1:51" ht="15.6" thickBot="1" x14ac:dyDescent="0.35">
      <c r="A52" s="80" t="s">
        <v>75</v>
      </c>
      <c r="B52" s="105">
        <v>2155172.4137931033</v>
      </c>
      <c r="C52" s="423"/>
      <c r="D52" s="458"/>
      <c r="E52" s="48"/>
      <c r="F52" s="138"/>
      <c r="G52" s="93" t="s">
        <v>75</v>
      </c>
      <c r="H52" s="158">
        <v>0</v>
      </c>
      <c r="I52" s="162">
        <v>0</v>
      </c>
      <c r="J52" s="162">
        <v>0</v>
      </c>
      <c r="K52" s="162">
        <v>0</v>
      </c>
      <c r="L52" s="162">
        <v>0</v>
      </c>
      <c r="M52" s="162">
        <v>0</v>
      </c>
      <c r="N52" s="162">
        <v>0</v>
      </c>
      <c r="O52" s="349">
        <v>0</v>
      </c>
      <c r="P52" s="162">
        <v>0</v>
      </c>
      <c r="Q52" s="476">
        <v>431034.4827586207</v>
      </c>
      <c r="R52" s="162">
        <v>344827.58620689658</v>
      </c>
      <c r="S52" s="162">
        <v>0</v>
      </c>
      <c r="T52" s="6">
        <v>0</v>
      </c>
      <c r="U52" s="162">
        <v>517241.37931034487</v>
      </c>
      <c r="V52" s="162">
        <v>0</v>
      </c>
      <c r="W52" s="162">
        <v>0</v>
      </c>
      <c r="X52" s="162">
        <v>0</v>
      </c>
      <c r="Y52" s="26">
        <v>431034.4827586207</v>
      </c>
      <c r="Z52" s="26"/>
      <c r="AA52" s="25">
        <v>258620.68965517243</v>
      </c>
      <c r="AB52" s="162">
        <v>0</v>
      </c>
      <c r="AC52" s="162">
        <v>0</v>
      </c>
      <c r="AD52" s="162">
        <v>0</v>
      </c>
      <c r="AE52" s="162">
        <v>0</v>
      </c>
      <c r="AF52" s="6">
        <v>172413.79310344829</v>
      </c>
      <c r="AG52" s="159">
        <v>0</v>
      </c>
      <c r="AH52" s="159">
        <v>0</v>
      </c>
      <c r="AI52" s="159">
        <v>0</v>
      </c>
      <c r="AJ52" s="11">
        <v>2155172.4137931033</v>
      </c>
      <c r="AK52" s="11" t="b">
        <f>A52='[1]UPL '!A44</f>
        <v>1</v>
      </c>
      <c r="AL52" s="153" t="b">
        <v>1</v>
      </c>
      <c r="AM52" s="485" t="s">
        <v>75</v>
      </c>
      <c r="AN52" s="485" t="s">
        <v>387</v>
      </c>
      <c r="AO52" s="486">
        <v>0.16</v>
      </c>
      <c r="AP52" s="153" t="b">
        <f t="shared" si="4"/>
        <v>1</v>
      </c>
      <c r="AR52" s="162">
        <v>0</v>
      </c>
      <c r="AS52" s="162">
        <v>0</v>
      </c>
      <c r="AT52" s="345">
        <v>0</v>
      </c>
      <c r="AU52" s="288">
        <v>0</v>
      </c>
      <c r="AV52" s="162">
        <v>0</v>
      </c>
      <c r="AW52" s="162">
        <v>0</v>
      </c>
      <c r="AX52" s="162">
        <v>0</v>
      </c>
      <c r="AY52" s="162">
        <v>0</v>
      </c>
    </row>
    <row r="53" spans="1:51" ht="15.6" thickBot="1" x14ac:dyDescent="0.35">
      <c r="A53" s="80" t="s">
        <v>78</v>
      </c>
      <c r="B53" s="105">
        <v>3560344.8275862071</v>
      </c>
      <c r="C53" s="423"/>
      <c r="D53" s="458"/>
      <c r="E53" s="48"/>
      <c r="F53" s="138"/>
      <c r="G53" s="93" t="s">
        <v>78</v>
      </c>
      <c r="H53" s="158">
        <v>0</v>
      </c>
      <c r="I53" s="162">
        <v>0</v>
      </c>
      <c r="J53" s="162">
        <v>0</v>
      </c>
      <c r="K53" s="345">
        <v>0</v>
      </c>
      <c r="L53" s="162">
        <v>0</v>
      </c>
      <c r="M53" s="162">
        <v>0</v>
      </c>
      <c r="N53" s="162">
        <v>0</v>
      </c>
      <c r="O53" s="6">
        <v>0</v>
      </c>
      <c r="P53" s="162">
        <v>0</v>
      </c>
      <c r="Q53" s="351">
        <v>344827.58620689658</v>
      </c>
      <c r="R53" s="162">
        <v>0</v>
      </c>
      <c r="S53" s="162">
        <v>0</v>
      </c>
      <c r="T53" s="6">
        <v>0</v>
      </c>
      <c r="U53" s="345">
        <v>603448.27586206899</v>
      </c>
      <c r="V53" s="162">
        <v>0</v>
      </c>
      <c r="W53" s="162">
        <v>0</v>
      </c>
      <c r="X53" s="162">
        <v>431034.4827586207</v>
      </c>
      <c r="Y53" s="161">
        <v>517241.37931034487</v>
      </c>
      <c r="Z53" s="161">
        <v>431034.4827586207</v>
      </c>
      <c r="AA53" s="466">
        <v>862068.96551724139</v>
      </c>
      <c r="AB53" s="162">
        <v>0</v>
      </c>
      <c r="AC53" s="162">
        <v>0</v>
      </c>
      <c r="AD53" s="162">
        <v>0</v>
      </c>
      <c r="AE53" s="162">
        <v>0</v>
      </c>
      <c r="AF53" s="6">
        <v>258620.68965517243</v>
      </c>
      <c r="AG53" s="159">
        <v>0</v>
      </c>
      <c r="AH53" s="159">
        <v>0</v>
      </c>
      <c r="AI53" s="159">
        <v>431034.4827586207</v>
      </c>
      <c r="AJ53" s="11">
        <v>3560344.8275862071</v>
      </c>
      <c r="AK53" s="11" t="b">
        <f>A53='[1]UPL '!A45</f>
        <v>1</v>
      </c>
      <c r="AL53" s="153" t="b">
        <v>1</v>
      </c>
      <c r="AM53" s="485" t="s">
        <v>78</v>
      </c>
      <c r="AN53" s="485" t="s">
        <v>389</v>
      </c>
      <c r="AO53" s="486">
        <v>0.16</v>
      </c>
      <c r="AP53" s="153" t="b">
        <f t="shared" si="4"/>
        <v>1</v>
      </c>
      <c r="AR53" s="162">
        <v>0</v>
      </c>
      <c r="AS53" s="162">
        <v>258620.68965517243</v>
      </c>
      <c r="AT53" s="162">
        <v>0</v>
      </c>
      <c r="AU53" s="288">
        <v>0</v>
      </c>
      <c r="AV53" s="162">
        <v>0</v>
      </c>
      <c r="AW53" s="162">
        <v>0</v>
      </c>
      <c r="AX53" s="162">
        <v>0</v>
      </c>
      <c r="AY53" s="162">
        <v>0</v>
      </c>
    </row>
    <row r="54" spans="1:51" ht="15.6" thickBot="1" x14ac:dyDescent="0.35">
      <c r="A54" s="80" t="s">
        <v>79</v>
      </c>
      <c r="B54" s="425">
        <v>132743.36283185842</v>
      </c>
      <c r="C54" s="428"/>
      <c r="D54" s="458"/>
      <c r="E54" s="48"/>
      <c r="F54" s="138"/>
      <c r="G54" s="93" t="s">
        <v>79</v>
      </c>
      <c r="H54" s="158">
        <v>0</v>
      </c>
      <c r="I54" s="162">
        <v>0</v>
      </c>
      <c r="J54" s="162">
        <v>0</v>
      </c>
      <c r="K54" s="162">
        <v>0</v>
      </c>
      <c r="L54" s="162">
        <v>0</v>
      </c>
      <c r="M54" s="162">
        <v>0</v>
      </c>
      <c r="N54" s="162">
        <v>0</v>
      </c>
      <c r="O54" s="6">
        <v>0</v>
      </c>
      <c r="P54" s="162">
        <v>0</v>
      </c>
      <c r="Q54" s="162">
        <v>0</v>
      </c>
      <c r="R54" s="162">
        <v>0</v>
      </c>
      <c r="S54" s="162">
        <v>0</v>
      </c>
      <c r="T54" s="6">
        <v>0</v>
      </c>
      <c r="U54" s="162">
        <v>0</v>
      </c>
      <c r="V54" s="162">
        <v>0</v>
      </c>
      <c r="W54" s="162">
        <v>0</v>
      </c>
      <c r="X54" s="162">
        <v>0</v>
      </c>
      <c r="Y54" s="25">
        <v>0</v>
      </c>
      <c r="Z54" s="25"/>
      <c r="AA54" s="25">
        <v>0</v>
      </c>
      <c r="AB54" s="162">
        <v>0</v>
      </c>
      <c r="AC54" s="162">
        <v>0</v>
      </c>
      <c r="AD54" s="162">
        <v>0</v>
      </c>
      <c r="AE54" s="162">
        <v>0</v>
      </c>
      <c r="AF54" s="6">
        <v>0</v>
      </c>
      <c r="AG54" s="159">
        <v>0</v>
      </c>
      <c r="AH54" s="159">
        <v>0</v>
      </c>
      <c r="AI54" s="159">
        <v>0</v>
      </c>
      <c r="AJ54" s="11">
        <v>132743.36283185842</v>
      </c>
      <c r="AK54" s="11" t="b">
        <f>A54='[1]UPL '!A46</f>
        <v>0</v>
      </c>
      <c r="AL54" s="153" t="b">
        <v>1</v>
      </c>
      <c r="AM54" s="485" t="s">
        <v>390</v>
      </c>
      <c r="AN54" s="485" t="s">
        <v>391</v>
      </c>
      <c r="AO54" s="486">
        <v>0.13</v>
      </c>
      <c r="AP54" s="153" t="b">
        <f t="shared" si="4"/>
        <v>0</v>
      </c>
      <c r="AR54" s="162">
        <v>0</v>
      </c>
      <c r="AS54" s="162">
        <v>0</v>
      </c>
      <c r="AT54" s="162">
        <v>0</v>
      </c>
      <c r="AU54" s="288">
        <v>0</v>
      </c>
      <c r="AV54" s="162">
        <v>0</v>
      </c>
      <c r="AW54" s="162">
        <v>0</v>
      </c>
      <c r="AX54" s="162">
        <v>132743.36283185842</v>
      </c>
      <c r="AY54" s="162">
        <v>0</v>
      </c>
    </row>
    <row r="55" spans="1:51" ht="15.6" thickBot="1" x14ac:dyDescent="0.35">
      <c r="A55" s="80" t="s">
        <v>309</v>
      </c>
      <c r="B55" s="425">
        <v>474137.93103448278</v>
      </c>
      <c r="C55" s="428"/>
      <c r="D55" s="458"/>
      <c r="E55" s="48"/>
      <c r="F55" s="138"/>
      <c r="G55" s="93" t="s">
        <v>309</v>
      </c>
      <c r="H55" s="158">
        <v>0</v>
      </c>
      <c r="I55" s="162">
        <v>0</v>
      </c>
      <c r="J55" s="162">
        <v>86206.896551724145</v>
      </c>
      <c r="K55" s="162">
        <v>0</v>
      </c>
      <c r="L55" s="162">
        <v>0</v>
      </c>
      <c r="M55" s="162">
        <v>0</v>
      </c>
      <c r="N55" s="162">
        <v>0</v>
      </c>
      <c r="O55" s="6">
        <v>0</v>
      </c>
      <c r="P55" s="162">
        <v>0</v>
      </c>
      <c r="Q55" s="162">
        <v>172413.79310344829</v>
      </c>
      <c r="R55" s="162">
        <v>0</v>
      </c>
      <c r="S55" s="162">
        <v>0</v>
      </c>
      <c r="T55" s="6">
        <v>0</v>
      </c>
      <c r="U55" s="162">
        <v>0</v>
      </c>
      <c r="V55" s="162">
        <v>0</v>
      </c>
      <c r="W55" s="162">
        <v>0</v>
      </c>
      <c r="X55" s="162">
        <v>0</v>
      </c>
      <c r="Y55" s="25">
        <v>0</v>
      </c>
      <c r="Z55" s="25"/>
      <c r="AA55" s="26">
        <v>129310.34482758622</v>
      </c>
      <c r="AB55" s="162">
        <v>0</v>
      </c>
      <c r="AC55" s="162">
        <v>0</v>
      </c>
      <c r="AD55" s="162">
        <v>0</v>
      </c>
      <c r="AE55" s="345">
        <v>86206.896551724145</v>
      </c>
      <c r="AF55" s="6">
        <v>0</v>
      </c>
      <c r="AG55" s="159">
        <v>0</v>
      </c>
      <c r="AH55" s="159">
        <v>0</v>
      </c>
      <c r="AI55" s="159">
        <v>0</v>
      </c>
      <c r="AJ55" s="11">
        <v>474137.93103448278</v>
      </c>
      <c r="AK55" s="11" t="b">
        <f>A55='[1]UPL '!A47</f>
        <v>1</v>
      </c>
      <c r="AL55" s="153" t="b">
        <v>1</v>
      </c>
      <c r="AM55" s="485" t="s">
        <v>309</v>
      </c>
      <c r="AN55" s="485" t="s">
        <v>408</v>
      </c>
      <c r="AO55" s="486">
        <v>0.16</v>
      </c>
      <c r="AP55" s="153" t="b">
        <f t="shared" si="4"/>
        <v>1</v>
      </c>
      <c r="AR55" s="162">
        <v>0</v>
      </c>
      <c r="AS55" s="162">
        <v>0</v>
      </c>
      <c r="AT55" s="162">
        <v>0</v>
      </c>
      <c r="AU55" s="288">
        <v>0</v>
      </c>
      <c r="AV55" s="162">
        <v>0</v>
      </c>
      <c r="AW55" s="162">
        <v>0</v>
      </c>
      <c r="AX55" s="162">
        <v>0</v>
      </c>
      <c r="AY55" s="162">
        <v>0</v>
      </c>
    </row>
    <row r="56" spans="1:51" ht="15.6" thickBot="1" x14ac:dyDescent="0.35">
      <c r="A56" s="80" t="s">
        <v>80</v>
      </c>
      <c r="B56" s="425">
        <v>344827.58620689658</v>
      </c>
      <c r="C56" s="428"/>
      <c r="D56" s="458"/>
      <c r="E56" s="48"/>
      <c r="F56" s="138"/>
      <c r="G56" s="93" t="s">
        <v>80</v>
      </c>
      <c r="H56" s="158">
        <v>0</v>
      </c>
      <c r="I56" s="162">
        <v>0</v>
      </c>
      <c r="J56" s="162">
        <v>0</v>
      </c>
      <c r="K56" s="162">
        <v>0</v>
      </c>
      <c r="L56" s="162">
        <v>0</v>
      </c>
      <c r="M56" s="162">
        <v>0</v>
      </c>
      <c r="N56" s="162">
        <v>0</v>
      </c>
      <c r="O56" s="6">
        <v>0</v>
      </c>
      <c r="P56" s="162">
        <v>0</v>
      </c>
      <c r="Q56" s="162">
        <v>0</v>
      </c>
      <c r="R56" s="162">
        <v>0</v>
      </c>
      <c r="S56" s="162">
        <v>0</v>
      </c>
      <c r="T56" s="6">
        <v>0</v>
      </c>
      <c r="U56" s="162">
        <v>0</v>
      </c>
      <c r="V56" s="162">
        <v>0</v>
      </c>
      <c r="W56" s="162">
        <v>0</v>
      </c>
      <c r="X56" s="162">
        <v>0</v>
      </c>
      <c r="Y56" s="25">
        <v>0</v>
      </c>
      <c r="Z56" s="25"/>
      <c r="AA56" s="25">
        <v>0</v>
      </c>
      <c r="AB56" s="162">
        <v>0</v>
      </c>
      <c r="AC56" s="162">
        <v>0</v>
      </c>
      <c r="AD56" s="162">
        <v>0</v>
      </c>
      <c r="AE56" s="162">
        <v>0</v>
      </c>
      <c r="AF56" s="6">
        <v>0</v>
      </c>
      <c r="AG56" s="159">
        <v>0</v>
      </c>
      <c r="AH56" s="159">
        <v>172413.79310344829</v>
      </c>
      <c r="AI56" s="159">
        <v>0</v>
      </c>
      <c r="AJ56" s="11">
        <v>344827.58620689658</v>
      </c>
      <c r="AK56" s="11" t="b">
        <f>A56='[1]UPL '!A48</f>
        <v>1</v>
      </c>
      <c r="AL56" s="153" t="b">
        <v>1</v>
      </c>
      <c r="AM56" s="485" t="s">
        <v>80</v>
      </c>
      <c r="AN56" s="485" t="s">
        <v>392</v>
      </c>
      <c r="AO56" s="486">
        <v>0.16</v>
      </c>
      <c r="AP56" s="153" t="b">
        <f t="shared" si="4"/>
        <v>1</v>
      </c>
      <c r="AR56" s="162">
        <v>0</v>
      </c>
      <c r="AS56" s="162">
        <v>0</v>
      </c>
      <c r="AT56" s="162">
        <v>0</v>
      </c>
      <c r="AU56" s="288">
        <v>0</v>
      </c>
      <c r="AV56" s="162">
        <v>0</v>
      </c>
      <c r="AW56" s="467">
        <v>172413.79310344829</v>
      </c>
      <c r="AX56" s="162">
        <v>0</v>
      </c>
      <c r="AY56" s="162">
        <v>0</v>
      </c>
    </row>
    <row r="57" spans="1:51" ht="17.399999999999999" x14ac:dyDescent="0.3">
      <c r="A57" s="77"/>
      <c r="B57" s="313"/>
      <c r="C57" s="165"/>
      <c r="D57" s="165"/>
      <c r="E57" s="145"/>
      <c r="F57" s="108"/>
      <c r="G57" s="90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294"/>
      <c r="Y57" s="165"/>
      <c r="Z57" s="165"/>
      <c r="AA57" s="62"/>
      <c r="AB57" s="165"/>
      <c r="AC57" s="62"/>
      <c r="AD57" s="165"/>
      <c r="AE57" s="165"/>
      <c r="AF57" s="165"/>
      <c r="AG57" s="165"/>
      <c r="AH57" s="165"/>
      <c r="AI57" s="165"/>
      <c r="AJ57" s="165"/>
      <c r="AK57" s="165"/>
      <c r="AM57" s="487"/>
      <c r="AN57" s="488"/>
      <c r="AO57" s="488"/>
      <c r="AR57" s="165"/>
      <c r="AS57" s="165"/>
      <c r="AT57" s="165"/>
      <c r="AU57" s="165"/>
      <c r="AV57" s="165"/>
      <c r="AW57" s="165"/>
      <c r="AX57" s="165"/>
      <c r="AY57" s="165"/>
    </row>
    <row r="58" spans="1:51" ht="15.6" thickBot="1" x14ac:dyDescent="0.35">
      <c r="A58" s="81" t="s">
        <v>81</v>
      </c>
      <c r="B58" s="431">
        <v>1.4376847769459628E-2</v>
      </c>
      <c r="C58" s="7"/>
      <c r="D58" s="459"/>
      <c r="E58" s="147"/>
      <c r="F58" s="104"/>
      <c r="G58" s="94" t="s">
        <v>81</v>
      </c>
      <c r="H58" s="176">
        <v>0</v>
      </c>
      <c r="I58" s="176">
        <v>0</v>
      </c>
      <c r="J58" s="176">
        <v>3.2732797916214459E-2</v>
      </c>
      <c r="K58" s="176">
        <v>4.0418118466898946E-2</v>
      </c>
      <c r="L58" s="176">
        <v>0</v>
      </c>
      <c r="M58" s="176">
        <v>2.5126716631287092E-2</v>
      </c>
      <c r="N58" s="176">
        <v>0.20422535211267606</v>
      </c>
      <c r="O58" s="176">
        <v>3.0139655732380647E-2</v>
      </c>
      <c r="P58" s="176">
        <v>0</v>
      </c>
      <c r="Q58" s="176">
        <v>1.9201343534241463E-2</v>
      </c>
      <c r="R58" s="176">
        <v>0</v>
      </c>
      <c r="S58" s="176">
        <v>2.8978266300274797E-2</v>
      </c>
      <c r="T58" s="176">
        <v>0</v>
      </c>
      <c r="U58" s="176">
        <v>0</v>
      </c>
      <c r="V58" s="176">
        <v>0</v>
      </c>
      <c r="W58" s="176">
        <v>0</v>
      </c>
      <c r="X58" s="176">
        <v>0</v>
      </c>
      <c r="Y58" s="176">
        <v>0</v>
      </c>
      <c r="Z58" s="176"/>
      <c r="AA58" s="176">
        <v>2.4576271186440679E-2</v>
      </c>
      <c r="AB58" s="176">
        <v>3.1225411024143779E-2</v>
      </c>
      <c r="AC58" s="176">
        <v>0</v>
      </c>
      <c r="AD58" s="176">
        <v>0</v>
      </c>
      <c r="AE58" s="176">
        <v>0</v>
      </c>
      <c r="AF58" s="176">
        <v>2.7558199072742703E-2</v>
      </c>
      <c r="AG58" s="10">
        <v>0</v>
      </c>
      <c r="AH58" s="10">
        <v>2.6919618251965306E-2</v>
      </c>
      <c r="AI58" s="10">
        <v>0</v>
      </c>
      <c r="AJ58" s="46">
        <v>1.4376847769459628E-2</v>
      </c>
      <c r="AK58" s="46"/>
      <c r="AM58" s="489" t="s">
        <v>81</v>
      </c>
      <c r="AN58" s="490"/>
      <c r="AO58" s="490"/>
      <c r="AR58" s="176">
        <v>0</v>
      </c>
      <c r="AS58" s="176">
        <v>0</v>
      </c>
      <c r="AT58" s="176">
        <v>0</v>
      </c>
      <c r="AU58" s="176">
        <v>0</v>
      </c>
      <c r="AV58" s="176">
        <v>0</v>
      </c>
      <c r="AW58" s="176">
        <v>0</v>
      </c>
      <c r="AX58" s="176">
        <v>0</v>
      </c>
      <c r="AY58" s="176">
        <v>9.6060866363971043E-2</v>
      </c>
    </row>
    <row r="59" spans="1:51" ht="16.8" thickBot="1" x14ac:dyDescent="0.5">
      <c r="A59" s="82" t="s">
        <v>82</v>
      </c>
      <c r="B59" s="425">
        <v>1530973.4513274338</v>
      </c>
      <c r="C59" s="428"/>
      <c r="D59" s="455"/>
      <c r="E59" s="48"/>
      <c r="F59" s="138"/>
      <c r="G59" s="93" t="s">
        <v>82</v>
      </c>
      <c r="H59" s="158">
        <v>0</v>
      </c>
      <c r="I59" s="6">
        <v>0</v>
      </c>
      <c r="J59" s="6">
        <v>132743.36283185842</v>
      </c>
      <c r="K59" s="6">
        <v>88495.575221238949</v>
      </c>
      <c r="L59" s="6">
        <v>0</v>
      </c>
      <c r="M59" s="6">
        <v>88495.575221238949</v>
      </c>
      <c r="N59" s="6">
        <v>265486.72566371685</v>
      </c>
      <c r="O59" s="6">
        <v>265486.72566371685</v>
      </c>
      <c r="P59" s="6">
        <v>0</v>
      </c>
      <c r="Q59" s="6">
        <v>0</v>
      </c>
      <c r="R59" s="6">
        <v>0</v>
      </c>
      <c r="S59" s="25">
        <v>0</v>
      </c>
      <c r="T59" s="162">
        <v>0</v>
      </c>
      <c r="U59" s="162">
        <v>0</v>
      </c>
      <c r="V59" s="162">
        <v>0</v>
      </c>
      <c r="W59" s="354">
        <v>0</v>
      </c>
      <c r="X59" s="354">
        <v>0</v>
      </c>
      <c r="Y59" s="6">
        <v>0</v>
      </c>
      <c r="Z59" s="6"/>
      <c r="AA59" s="25">
        <v>221238.93805309737</v>
      </c>
      <c r="AB59" s="162">
        <v>176991.1504424779</v>
      </c>
      <c r="AC59" s="162">
        <v>0</v>
      </c>
      <c r="AD59" s="162">
        <v>0</v>
      </c>
      <c r="AE59" s="162">
        <v>0</v>
      </c>
      <c r="AF59" s="6">
        <v>0</v>
      </c>
      <c r="AG59" s="159">
        <v>0</v>
      </c>
      <c r="AH59" s="162">
        <v>176991.1504424779</v>
      </c>
      <c r="AI59" s="159">
        <v>0</v>
      </c>
      <c r="AJ59" s="11">
        <v>1530973.4513274338</v>
      </c>
      <c r="AK59" s="11"/>
      <c r="AL59" s="153" t="b">
        <v>1</v>
      </c>
      <c r="AM59" s="485" t="s">
        <v>82</v>
      </c>
      <c r="AN59" s="485" t="s">
        <v>393</v>
      </c>
      <c r="AO59" s="486">
        <v>0.13</v>
      </c>
      <c r="AP59" s="153" t="b">
        <f t="shared" ref="AP59:AP68" si="5">AM59=A59</f>
        <v>1</v>
      </c>
      <c r="AR59" s="25">
        <v>0</v>
      </c>
      <c r="AS59" s="352">
        <v>0</v>
      </c>
      <c r="AT59" s="6">
        <v>0</v>
      </c>
      <c r="AU59" s="6">
        <v>0</v>
      </c>
      <c r="AV59" s="6">
        <v>0</v>
      </c>
      <c r="AW59" s="6">
        <v>0</v>
      </c>
      <c r="AX59" s="162">
        <v>0</v>
      </c>
      <c r="AY59" s="162">
        <v>115044.24778761063</v>
      </c>
    </row>
    <row r="60" spans="1:51" ht="15.6" thickBot="1" x14ac:dyDescent="0.35">
      <c r="A60" s="79" t="s">
        <v>83</v>
      </c>
      <c r="B60" s="425">
        <v>88495.575221238949</v>
      </c>
      <c r="C60" s="428"/>
      <c r="D60" s="455"/>
      <c r="E60" s="48"/>
      <c r="F60" s="138"/>
      <c r="G60" s="92" t="s">
        <v>83</v>
      </c>
      <c r="H60" s="158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88495.575221238949</v>
      </c>
      <c r="P60" s="6">
        <v>0</v>
      </c>
      <c r="Q60" s="6">
        <v>0</v>
      </c>
      <c r="R60" s="6">
        <v>0</v>
      </c>
      <c r="S60" s="339">
        <v>0</v>
      </c>
      <c r="T60" s="162">
        <v>0</v>
      </c>
      <c r="U60" s="162">
        <v>0</v>
      </c>
      <c r="V60" s="162">
        <v>0</v>
      </c>
      <c r="W60" s="162">
        <v>0</v>
      </c>
      <c r="X60" s="355">
        <v>0</v>
      </c>
      <c r="Y60" s="6">
        <v>0</v>
      </c>
      <c r="Z60" s="6"/>
      <c r="AA60" s="25">
        <v>0</v>
      </c>
      <c r="AB60" s="162">
        <v>0</v>
      </c>
      <c r="AC60" s="162">
        <v>0</v>
      </c>
      <c r="AD60" s="162">
        <v>0</v>
      </c>
      <c r="AE60" s="162">
        <v>0</v>
      </c>
      <c r="AF60" s="6">
        <v>0</v>
      </c>
      <c r="AG60" s="13">
        <v>0</v>
      </c>
      <c r="AH60" s="162">
        <v>0</v>
      </c>
      <c r="AI60" s="159">
        <v>0</v>
      </c>
      <c r="AJ60" s="11">
        <v>88495.575221238949</v>
      </c>
      <c r="AK60" s="11"/>
      <c r="AL60" s="153" t="b">
        <v>1</v>
      </c>
      <c r="AM60" s="485" t="s">
        <v>83</v>
      </c>
      <c r="AN60" s="485" t="s">
        <v>394</v>
      </c>
      <c r="AO60" s="486">
        <v>0.13</v>
      </c>
      <c r="AP60" s="153" t="b">
        <f t="shared" si="5"/>
        <v>1</v>
      </c>
      <c r="AR60" s="339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162">
        <v>0</v>
      </c>
      <c r="AY60" s="162">
        <v>0</v>
      </c>
    </row>
    <row r="61" spans="1:51" ht="15.6" thickBot="1" x14ac:dyDescent="0.35">
      <c r="A61" s="80" t="s">
        <v>85</v>
      </c>
      <c r="B61" s="105">
        <v>707964.60176991159</v>
      </c>
      <c r="C61" s="423"/>
      <c r="D61" s="455"/>
      <c r="E61" s="48"/>
      <c r="F61" s="138"/>
      <c r="G61" s="93" t="s">
        <v>85</v>
      </c>
      <c r="H61" s="158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162">
        <v>0</v>
      </c>
      <c r="U61" s="162">
        <v>0</v>
      </c>
      <c r="V61" s="162">
        <v>0</v>
      </c>
      <c r="W61" s="479">
        <v>0</v>
      </c>
      <c r="X61" s="356">
        <v>0</v>
      </c>
      <c r="Y61" s="6">
        <v>0</v>
      </c>
      <c r="Z61" s="6"/>
      <c r="AA61" s="25">
        <v>176991.1504424779</v>
      </c>
      <c r="AB61" s="167">
        <v>88495.575221238949</v>
      </c>
      <c r="AC61" s="162">
        <v>0</v>
      </c>
      <c r="AD61" s="162">
        <v>0</v>
      </c>
      <c r="AE61" s="162">
        <v>0</v>
      </c>
      <c r="AF61" s="6">
        <v>353982.3008849558</v>
      </c>
      <c r="AG61" s="159">
        <v>0</v>
      </c>
      <c r="AH61" s="162">
        <v>0</v>
      </c>
      <c r="AI61" s="159">
        <v>0</v>
      </c>
      <c r="AJ61" s="11">
        <v>707964.60176991159</v>
      </c>
      <c r="AK61" s="11"/>
      <c r="AL61" s="153" t="b">
        <v>1</v>
      </c>
      <c r="AM61" s="485" t="s">
        <v>85</v>
      </c>
      <c r="AN61" s="485" t="s">
        <v>396</v>
      </c>
      <c r="AO61" s="486">
        <v>0.13</v>
      </c>
      <c r="AP61" s="153" t="b">
        <f t="shared" si="5"/>
        <v>1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162">
        <v>0</v>
      </c>
      <c r="AY61" s="162">
        <v>88495.575221238949</v>
      </c>
    </row>
    <row r="62" spans="1:51" ht="16.8" thickBot="1" x14ac:dyDescent="0.5">
      <c r="A62" s="446" t="s">
        <v>88</v>
      </c>
      <c r="B62" s="105">
        <v>1991150.4424778759</v>
      </c>
      <c r="C62" s="423"/>
      <c r="D62" s="458"/>
      <c r="E62" s="48"/>
      <c r="F62" s="138"/>
      <c r="G62" s="92" t="s">
        <v>88</v>
      </c>
      <c r="H62" s="158">
        <v>0</v>
      </c>
      <c r="I62" s="6">
        <v>0</v>
      </c>
      <c r="J62" s="6">
        <v>132743.36283185842</v>
      </c>
      <c r="K62" s="6">
        <v>88495.575221238949</v>
      </c>
      <c r="L62" s="6">
        <v>0</v>
      </c>
      <c r="M62" s="6">
        <v>176991.1504424779</v>
      </c>
      <c r="N62" s="6">
        <v>265486.72566371685</v>
      </c>
      <c r="O62" s="6">
        <v>176991.1504424779</v>
      </c>
      <c r="P62" s="6">
        <v>0</v>
      </c>
      <c r="Q62" s="6">
        <v>0</v>
      </c>
      <c r="R62" s="6">
        <v>0</v>
      </c>
      <c r="S62" s="339">
        <v>176991.1504424779</v>
      </c>
      <c r="T62" s="162">
        <v>0</v>
      </c>
      <c r="U62" s="162">
        <v>0</v>
      </c>
      <c r="V62" s="162">
        <v>0</v>
      </c>
      <c r="W62" s="341">
        <v>0</v>
      </c>
      <c r="X62" s="341">
        <v>0</v>
      </c>
      <c r="Y62" s="6">
        <v>0</v>
      </c>
      <c r="Z62" s="6"/>
      <c r="AA62" s="25">
        <v>176991.1504424779</v>
      </c>
      <c r="AB62" s="162">
        <v>176991.1504424779</v>
      </c>
      <c r="AC62" s="162">
        <v>0</v>
      </c>
      <c r="AD62" s="162">
        <v>0</v>
      </c>
      <c r="AE62" s="162">
        <v>0</v>
      </c>
      <c r="AF62" s="6">
        <v>309734.51327433629</v>
      </c>
      <c r="AG62" s="13">
        <v>0</v>
      </c>
      <c r="AH62" s="162">
        <v>176991.1504424779</v>
      </c>
      <c r="AI62" s="159">
        <v>0</v>
      </c>
      <c r="AJ62" s="11">
        <v>1991150.4424778759</v>
      </c>
      <c r="AK62" s="11"/>
      <c r="AL62" s="153" t="b">
        <v>1</v>
      </c>
      <c r="AM62" s="485" t="s">
        <v>88</v>
      </c>
      <c r="AN62" s="485" t="s">
        <v>397</v>
      </c>
      <c r="AO62" s="486">
        <v>0.13</v>
      </c>
      <c r="AP62" s="153" t="b">
        <f t="shared" si="5"/>
        <v>1</v>
      </c>
      <c r="AR62" s="339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162">
        <v>0</v>
      </c>
      <c r="AY62" s="162">
        <v>132743.36283185842</v>
      </c>
    </row>
    <row r="63" spans="1:51" ht="15.6" thickBot="1" x14ac:dyDescent="0.35">
      <c r="A63" s="80" t="s">
        <v>89</v>
      </c>
      <c r="B63" s="105">
        <v>215517.24137931035</v>
      </c>
      <c r="C63" s="423"/>
      <c r="D63" s="458"/>
      <c r="E63" s="48"/>
      <c r="F63" s="138"/>
      <c r="G63" s="93" t="s">
        <v>89</v>
      </c>
      <c r="H63" s="158">
        <v>0</v>
      </c>
      <c r="I63" s="162">
        <v>0</v>
      </c>
      <c r="J63" s="162">
        <v>0</v>
      </c>
      <c r="K63" s="162">
        <v>0</v>
      </c>
      <c r="L63" s="162">
        <v>0</v>
      </c>
      <c r="M63" s="162">
        <v>0</v>
      </c>
      <c r="N63" s="6">
        <v>0</v>
      </c>
      <c r="O63" s="6">
        <v>0</v>
      </c>
      <c r="P63" s="162">
        <v>0</v>
      </c>
      <c r="Q63" s="6">
        <v>0</v>
      </c>
      <c r="R63" s="162">
        <v>0</v>
      </c>
      <c r="S63" s="162">
        <v>0</v>
      </c>
      <c r="T63" s="162">
        <v>0</v>
      </c>
      <c r="U63" s="162">
        <v>0</v>
      </c>
      <c r="V63" s="162">
        <v>0</v>
      </c>
      <c r="W63" s="162">
        <v>0</v>
      </c>
      <c r="X63" s="355">
        <v>0</v>
      </c>
      <c r="Y63" s="6">
        <v>0</v>
      </c>
      <c r="Z63" s="6"/>
      <c r="AA63" s="25">
        <v>0</v>
      </c>
      <c r="AB63" s="162">
        <v>0</v>
      </c>
      <c r="AC63" s="162">
        <v>0</v>
      </c>
      <c r="AD63" s="162">
        <v>0</v>
      </c>
      <c r="AE63" s="162">
        <v>0</v>
      </c>
      <c r="AF63" s="6">
        <v>215517.24137931035</v>
      </c>
      <c r="AG63" s="159">
        <v>0</v>
      </c>
      <c r="AH63" s="159">
        <v>0</v>
      </c>
      <c r="AI63" s="159">
        <v>0</v>
      </c>
      <c r="AJ63" s="11">
        <v>215517.24137931035</v>
      </c>
      <c r="AK63" s="11"/>
      <c r="AL63" s="153" t="b">
        <v>1</v>
      </c>
      <c r="AM63" s="485" t="s">
        <v>89</v>
      </c>
      <c r="AN63" s="485" t="s">
        <v>398</v>
      </c>
      <c r="AO63" s="486">
        <v>0.16</v>
      </c>
      <c r="AP63" s="153" t="b">
        <f t="shared" si="5"/>
        <v>1</v>
      </c>
      <c r="AR63" s="162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162">
        <v>0</v>
      </c>
      <c r="AY63" s="162">
        <v>0</v>
      </c>
    </row>
    <row r="64" spans="1:51" ht="15.6" thickBot="1" x14ac:dyDescent="0.35">
      <c r="A64" s="82" t="s">
        <v>90</v>
      </c>
      <c r="B64" s="105">
        <v>663716.81415929203</v>
      </c>
      <c r="C64" s="423"/>
      <c r="D64" s="455"/>
      <c r="E64" s="48"/>
      <c r="F64" s="138"/>
      <c r="G64" s="93" t="s">
        <v>90</v>
      </c>
      <c r="H64" s="158">
        <v>0</v>
      </c>
      <c r="I64" s="6">
        <v>0</v>
      </c>
      <c r="J64" s="6">
        <v>132743.36283185842</v>
      </c>
      <c r="K64" s="6">
        <v>88495.575221238949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339">
        <v>176991.1504424779</v>
      </c>
      <c r="T64" s="162">
        <v>0</v>
      </c>
      <c r="U64" s="162">
        <v>0</v>
      </c>
      <c r="V64" s="162">
        <v>0</v>
      </c>
      <c r="W64" s="6">
        <v>0</v>
      </c>
      <c r="X64" s="353">
        <v>0</v>
      </c>
      <c r="Y64" s="6">
        <v>0</v>
      </c>
      <c r="Z64" s="6"/>
      <c r="AA64" s="25">
        <v>0</v>
      </c>
      <c r="AB64" s="162">
        <v>0</v>
      </c>
      <c r="AC64" s="162">
        <v>0</v>
      </c>
      <c r="AD64" s="162">
        <v>0</v>
      </c>
      <c r="AE64" s="162">
        <v>0</v>
      </c>
      <c r="AF64" s="6">
        <v>176991.1504424779</v>
      </c>
      <c r="AG64" s="159">
        <v>0</v>
      </c>
      <c r="AH64" s="159">
        <v>0</v>
      </c>
      <c r="AI64" s="159">
        <v>0</v>
      </c>
      <c r="AJ64" s="11">
        <v>663716.81415929203</v>
      </c>
      <c r="AK64" s="11"/>
      <c r="AL64" s="153" t="b">
        <v>1</v>
      </c>
      <c r="AM64" s="485" t="s">
        <v>90</v>
      </c>
      <c r="AN64" s="485" t="s">
        <v>369</v>
      </c>
      <c r="AO64" s="486">
        <v>0.13</v>
      </c>
      <c r="AP64" s="153" t="b">
        <f t="shared" si="5"/>
        <v>1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162">
        <v>0</v>
      </c>
      <c r="AY64" s="162">
        <v>88495.575221238949</v>
      </c>
    </row>
    <row r="65" spans="1:51" ht="15.6" thickBot="1" x14ac:dyDescent="0.35">
      <c r="A65" s="82" t="s">
        <v>91</v>
      </c>
      <c r="B65" s="105">
        <v>442477.87610619474</v>
      </c>
      <c r="C65" s="423"/>
      <c r="D65" s="455"/>
      <c r="E65" s="48"/>
      <c r="F65" s="138"/>
      <c r="G65" s="93" t="s">
        <v>91</v>
      </c>
      <c r="H65" s="158">
        <v>0</v>
      </c>
      <c r="I65" s="6">
        <v>0</v>
      </c>
      <c r="J65" s="6">
        <v>88495.575221238949</v>
      </c>
      <c r="K65" s="6">
        <v>0</v>
      </c>
      <c r="L65" s="6">
        <v>0</v>
      </c>
      <c r="M65" s="6">
        <v>0</v>
      </c>
      <c r="N65" s="6">
        <v>176991.1504424779</v>
      </c>
      <c r="O65" s="6">
        <v>0</v>
      </c>
      <c r="P65" s="6">
        <v>0</v>
      </c>
      <c r="Q65" s="6">
        <v>0</v>
      </c>
      <c r="R65" s="6">
        <v>0</v>
      </c>
      <c r="S65" s="339">
        <v>0</v>
      </c>
      <c r="T65" s="162">
        <v>0</v>
      </c>
      <c r="U65" s="162">
        <v>0</v>
      </c>
      <c r="V65" s="162">
        <v>0</v>
      </c>
      <c r="W65" s="162">
        <v>0</v>
      </c>
      <c r="X65" s="355">
        <v>0</v>
      </c>
      <c r="Y65" s="6">
        <v>0</v>
      </c>
      <c r="Z65" s="6"/>
      <c r="AA65" s="25">
        <v>176991.1504424779</v>
      </c>
      <c r="AB65" s="162">
        <v>0</v>
      </c>
      <c r="AC65" s="162">
        <v>0</v>
      </c>
      <c r="AD65" s="162">
        <v>0</v>
      </c>
      <c r="AE65" s="162">
        <v>0</v>
      </c>
      <c r="AF65" s="6">
        <v>0</v>
      </c>
      <c r="AG65" s="13">
        <v>0</v>
      </c>
      <c r="AH65" s="13">
        <v>0</v>
      </c>
      <c r="AI65" s="159">
        <v>0</v>
      </c>
      <c r="AJ65" s="11">
        <v>442477.87610619474</v>
      </c>
      <c r="AK65" s="11"/>
      <c r="AL65" s="153" t="b">
        <v>1</v>
      </c>
      <c r="AM65" s="485" t="s">
        <v>91</v>
      </c>
      <c r="AN65" s="485" t="s">
        <v>400</v>
      </c>
      <c r="AO65" s="486">
        <v>0.13</v>
      </c>
      <c r="AP65" s="153" t="b">
        <f t="shared" si="5"/>
        <v>1</v>
      </c>
      <c r="AR65" s="339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162">
        <v>0</v>
      </c>
      <c r="AY65" s="162">
        <v>0</v>
      </c>
    </row>
    <row r="66" spans="1:51" ht="15.6" thickBot="1" x14ac:dyDescent="0.35">
      <c r="A66" s="82" t="s">
        <v>92</v>
      </c>
      <c r="B66" s="105">
        <v>1283185.8407079647</v>
      </c>
      <c r="C66" s="423"/>
      <c r="D66" s="455"/>
      <c r="E66" s="48"/>
      <c r="F66" s="138"/>
      <c r="G66" s="93" t="s">
        <v>92</v>
      </c>
      <c r="H66" s="158">
        <v>0</v>
      </c>
      <c r="I66" s="6">
        <v>0</v>
      </c>
      <c r="J66" s="6">
        <v>88495.575221238949</v>
      </c>
      <c r="K66" s="6">
        <v>88495.575221238949</v>
      </c>
      <c r="L66" s="6">
        <v>0</v>
      </c>
      <c r="M66" s="6">
        <v>0</v>
      </c>
      <c r="N66" s="349">
        <v>176991.1504424779</v>
      </c>
      <c r="O66" s="349">
        <v>176991.1504424779</v>
      </c>
      <c r="P66" s="6">
        <v>0</v>
      </c>
      <c r="Q66" s="6">
        <v>176991.1504424779</v>
      </c>
      <c r="R66" s="6">
        <v>0</v>
      </c>
      <c r="S66" s="25">
        <v>0</v>
      </c>
      <c r="T66" s="162">
        <v>0</v>
      </c>
      <c r="U66" s="162">
        <v>0</v>
      </c>
      <c r="V66" s="162">
        <v>0</v>
      </c>
      <c r="W66" s="162">
        <v>0</v>
      </c>
      <c r="X66" s="355">
        <v>0</v>
      </c>
      <c r="Y66" s="6">
        <v>0</v>
      </c>
      <c r="Z66" s="6"/>
      <c r="AA66" s="25">
        <v>0</v>
      </c>
      <c r="AB66" s="162">
        <v>132743.36283185842</v>
      </c>
      <c r="AC66" s="162">
        <v>0</v>
      </c>
      <c r="AD66" s="162">
        <v>0</v>
      </c>
      <c r="AE66" s="162">
        <v>0</v>
      </c>
      <c r="AF66" s="6">
        <v>442477.87610619474</v>
      </c>
      <c r="AG66" s="159">
        <v>0</v>
      </c>
      <c r="AH66" s="159">
        <v>0</v>
      </c>
      <c r="AI66" s="159">
        <v>0</v>
      </c>
      <c r="AJ66" s="11">
        <v>1283185.8407079647</v>
      </c>
      <c r="AK66" s="11"/>
      <c r="AL66" s="153" t="b">
        <v>1</v>
      </c>
      <c r="AM66" s="485" t="s">
        <v>92</v>
      </c>
      <c r="AN66" s="485" t="s">
        <v>401</v>
      </c>
      <c r="AO66" s="486">
        <v>0.13</v>
      </c>
      <c r="AP66" s="153" t="b">
        <f t="shared" si="5"/>
        <v>1</v>
      </c>
      <c r="AR66" s="25">
        <v>0</v>
      </c>
      <c r="AS66" s="352">
        <v>0</v>
      </c>
      <c r="AT66" s="6">
        <v>0</v>
      </c>
      <c r="AU66" s="6">
        <v>0</v>
      </c>
      <c r="AV66" s="6">
        <v>0</v>
      </c>
      <c r="AW66" s="6">
        <v>0</v>
      </c>
      <c r="AX66" s="162">
        <v>0</v>
      </c>
      <c r="AY66" s="162">
        <v>0</v>
      </c>
    </row>
    <row r="67" spans="1:51" ht="15.6" thickBot="1" x14ac:dyDescent="0.35">
      <c r="A67" s="80" t="s">
        <v>94</v>
      </c>
      <c r="B67" s="425">
        <v>215517.24137931038</v>
      </c>
      <c r="C67" s="428"/>
      <c r="D67" s="455"/>
      <c r="E67" s="48"/>
      <c r="F67" s="138"/>
      <c r="G67" s="93" t="s">
        <v>94</v>
      </c>
      <c r="H67" s="158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129310.34482758622</v>
      </c>
      <c r="R67" s="6">
        <v>0</v>
      </c>
      <c r="S67" s="339">
        <v>0</v>
      </c>
      <c r="T67" s="162">
        <v>0</v>
      </c>
      <c r="U67" s="162">
        <v>0</v>
      </c>
      <c r="V67" s="162">
        <v>0</v>
      </c>
      <c r="W67" s="162">
        <v>0</v>
      </c>
      <c r="X67" s="355">
        <v>0</v>
      </c>
      <c r="Y67" s="6">
        <v>0</v>
      </c>
      <c r="Z67" s="6"/>
      <c r="AA67" s="25">
        <v>0</v>
      </c>
      <c r="AB67" s="162">
        <v>0</v>
      </c>
      <c r="AC67" s="162">
        <v>0</v>
      </c>
      <c r="AD67" s="162">
        <v>0</v>
      </c>
      <c r="AE67" s="162">
        <v>0</v>
      </c>
      <c r="AF67" s="6">
        <v>0</v>
      </c>
      <c r="AG67" s="13">
        <v>0</v>
      </c>
      <c r="AH67" s="13">
        <v>0</v>
      </c>
      <c r="AI67" s="159">
        <v>0</v>
      </c>
      <c r="AJ67" s="11">
        <v>215517.24137931038</v>
      </c>
      <c r="AK67" s="11"/>
      <c r="AL67" s="153" t="b">
        <v>1</v>
      </c>
      <c r="AM67" s="485" t="s">
        <v>94</v>
      </c>
      <c r="AN67" s="485" t="s">
        <v>374</v>
      </c>
      <c r="AO67" s="486">
        <v>0.16</v>
      </c>
      <c r="AP67" s="153" t="b">
        <f t="shared" si="5"/>
        <v>1</v>
      </c>
      <c r="AR67" s="339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162">
        <v>0</v>
      </c>
      <c r="AY67" s="162">
        <v>86206.896551724145</v>
      </c>
    </row>
    <row r="68" spans="1:51" ht="15.6" thickBot="1" x14ac:dyDescent="0.35">
      <c r="A68" s="80" t="s">
        <v>96</v>
      </c>
      <c r="B68" s="425">
        <v>172413.79310344829</v>
      </c>
      <c r="C68" s="428"/>
      <c r="D68" s="455"/>
      <c r="E68" s="48"/>
      <c r="F68" s="138"/>
      <c r="G68" s="93" t="s">
        <v>96</v>
      </c>
      <c r="H68" s="158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86206.896551724145</v>
      </c>
      <c r="R68" s="6">
        <v>0</v>
      </c>
      <c r="S68" s="6">
        <v>0</v>
      </c>
      <c r="T68" s="162">
        <v>0</v>
      </c>
      <c r="U68" s="162">
        <v>0</v>
      </c>
      <c r="V68" s="162">
        <v>0</v>
      </c>
      <c r="W68" s="6">
        <v>0</v>
      </c>
      <c r="X68" s="353">
        <v>0</v>
      </c>
      <c r="Y68" s="6">
        <v>0</v>
      </c>
      <c r="Z68" s="6"/>
      <c r="AA68" s="25">
        <v>0</v>
      </c>
      <c r="AB68" s="162">
        <v>0</v>
      </c>
      <c r="AC68" s="162">
        <v>0</v>
      </c>
      <c r="AD68" s="162">
        <v>0</v>
      </c>
      <c r="AE68" s="162">
        <v>0</v>
      </c>
      <c r="AF68" s="6">
        <v>0</v>
      </c>
      <c r="AG68" s="159">
        <v>0</v>
      </c>
      <c r="AH68" s="159">
        <v>0</v>
      </c>
      <c r="AI68" s="159">
        <v>0</v>
      </c>
      <c r="AJ68" s="11">
        <v>172413.79310344829</v>
      </c>
      <c r="AK68" s="11"/>
      <c r="AL68" s="153" t="b">
        <v>1</v>
      </c>
      <c r="AM68" s="485" t="s">
        <v>96</v>
      </c>
      <c r="AN68" s="485" t="s">
        <v>402</v>
      </c>
      <c r="AO68" s="486">
        <v>0.16</v>
      </c>
      <c r="AP68" s="153" t="b">
        <f t="shared" si="5"/>
        <v>1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162">
        <v>0</v>
      </c>
      <c r="AY68" s="162">
        <v>86206.896551724145</v>
      </c>
    </row>
    <row r="69" spans="1:51" ht="17.399999999999999" x14ac:dyDescent="0.3">
      <c r="A69" s="77"/>
      <c r="B69" s="313"/>
      <c r="C69" s="165"/>
      <c r="D69" s="165"/>
      <c r="E69" s="145"/>
      <c r="F69" s="108"/>
      <c r="G69" s="90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294"/>
      <c r="Y69" s="165"/>
      <c r="Z69" s="165"/>
      <c r="AA69" s="62"/>
      <c r="AB69" s="165"/>
      <c r="AC69" s="62"/>
      <c r="AD69" s="165"/>
      <c r="AE69" s="165"/>
      <c r="AF69" s="165"/>
      <c r="AG69" s="165"/>
      <c r="AH69" s="165"/>
      <c r="AI69" s="165"/>
      <c r="AJ69" s="165"/>
      <c r="AK69" s="165"/>
      <c r="AM69" s="487"/>
      <c r="AN69" s="488"/>
      <c r="AO69" s="488"/>
      <c r="AR69" s="165"/>
      <c r="AS69" s="165"/>
      <c r="AT69" s="165"/>
      <c r="AU69" s="165"/>
      <c r="AV69" s="165"/>
      <c r="AW69" s="165"/>
      <c r="AX69" s="165"/>
      <c r="AY69" s="165"/>
    </row>
    <row r="70" spans="1:51" ht="15.6" thickBot="1" x14ac:dyDescent="0.35">
      <c r="A70" s="81" t="s">
        <v>97</v>
      </c>
      <c r="B70" s="431">
        <v>1.374709749361715E-2</v>
      </c>
      <c r="C70" s="7"/>
      <c r="D70" s="459"/>
      <c r="E70" s="147"/>
      <c r="F70" s="104"/>
      <c r="G70" s="94" t="s">
        <v>97</v>
      </c>
      <c r="H70" s="175">
        <v>3.2361857645023896E-2</v>
      </c>
      <c r="I70" s="175">
        <v>0</v>
      </c>
      <c r="J70" s="175">
        <v>1.5107445192098981E-2</v>
      </c>
      <c r="K70" s="175">
        <v>2.0209059233449473E-2</v>
      </c>
      <c r="L70" s="175">
        <v>1.3448105961800424E-2</v>
      </c>
      <c r="M70" s="175">
        <v>2.5126716631287092E-2</v>
      </c>
      <c r="N70" s="175">
        <v>0</v>
      </c>
      <c r="O70" s="175">
        <v>1.8837284832737906E-2</v>
      </c>
      <c r="P70" s="175">
        <v>5.6717553104797085E-2</v>
      </c>
      <c r="Q70" s="175">
        <v>1.2987497667475274E-2</v>
      </c>
      <c r="R70" s="175">
        <v>0</v>
      </c>
      <c r="S70" s="175">
        <v>0</v>
      </c>
      <c r="T70" s="175">
        <v>1.2591177492184785E-2</v>
      </c>
      <c r="U70" s="65">
        <v>1.3431755680995801E-2</v>
      </c>
      <c r="V70" s="65">
        <v>0</v>
      </c>
      <c r="W70" s="175">
        <v>2.0141948646712825E-2</v>
      </c>
      <c r="X70" s="65">
        <v>2.0112003051476326E-2</v>
      </c>
      <c r="Y70" s="175">
        <v>1.0073691784730665E-2</v>
      </c>
      <c r="Z70" s="175"/>
      <c r="AA70" s="65">
        <v>1.4456630109670989E-2</v>
      </c>
      <c r="AB70" s="175">
        <v>0</v>
      </c>
      <c r="AC70" s="65">
        <v>0</v>
      </c>
      <c r="AD70" s="175">
        <v>0</v>
      </c>
      <c r="AE70" s="175">
        <v>0</v>
      </c>
      <c r="AF70" s="65">
        <v>8.1362970028968015E-3</v>
      </c>
      <c r="AG70" s="175">
        <v>0</v>
      </c>
      <c r="AH70" s="175">
        <v>2.6919618251965306E-2</v>
      </c>
      <c r="AI70" s="175">
        <v>0</v>
      </c>
      <c r="AJ70" s="46">
        <v>1.374709749361715E-2</v>
      </c>
      <c r="AK70" s="46"/>
      <c r="AM70" s="489" t="s">
        <v>97</v>
      </c>
      <c r="AN70" s="490"/>
      <c r="AO70" s="490"/>
      <c r="AR70" s="175">
        <v>0</v>
      </c>
      <c r="AS70" s="175">
        <v>0</v>
      </c>
      <c r="AT70" s="175">
        <v>3.40542127409727E-2</v>
      </c>
      <c r="AU70" s="175">
        <v>0</v>
      </c>
      <c r="AV70" s="175">
        <v>0</v>
      </c>
      <c r="AW70" s="175">
        <v>0</v>
      </c>
      <c r="AX70" s="175">
        <v>0</v>
      </c>
      <c r="AY70" s="175">
        <v>0</v>
      </c>
    </row>
    <row r="71" spans="1:51" ht="16.8" thickBot="1" x14ac:dyDescent="0.5">
      <c r="A71" s="80" t="s">
        <v>100</v>
      </c>
      <c r="B71" s="425">
        <v>1725663.7168141594</v>
      </c>
      <c r="C71" s="428"/>
      <c r="D71" s="455"/>
      <c r="E71" s="48"/>
      <c r="F71" s="138"/>
      <c r="G71" s="93" t="s">
        <v>100</v>
      </c>
      <c r="H71" s="158">
        <v>0</v>
      </c>
      <c r="I71" s="6">
        <v>265486.72566371685</v>
      </c>
      <c r="J71" s="6">
        <v>221238.93805309737</v>
      </c>
      <c r="K71" s="6">
        <v>0</v>
      </c>
      <c r="L71" s="6">
        <v>0</v>
      </c>
      <c r="M71" s="6">
        <v>0</v>
      </c>
      <c r="N71" s="6">
        <v>0</v>
      </c>
      <c r="O71" s="349">
        <v>176991.1504424779</v>
      </c>
      <c r="P71" s="6">
        <v>176991.1504424779</v>
      </c>
      <c r="Q71" s="6">
        <v>0</v>
      </c>
      <c r="R71" s="6">
        <v>0</v>
      </c>
      <c r="S71" s="339">
        <v>0</v>
      </c>
      <c r="T71" s="162">
        <v>132743.36283185842</v>
      </c>
      <c r="U71" s="162">
        <v>176991.1504424779</v>
      </c>
      <c r="V71" s="162">
        <v>0</v>
      </c>
      <c r="W71" s="342">
        <v>0</v>
      </c>
      <c r="X71" s="357">
        <v>176991.1504424779</v>
      </c>
      <c r="Y71" s="344">
        <v>309734.51327433629</v>
      </c>
      <c r="Z71" s="344">
        <v>265486.72566371685</v>
      </c>
      <c r="AA71" s="344">
        <v>265486.72566371685</v>
      </c>
      <c r="AB71" s="162">
        <v>0</v>
      </c>
      <c r="AC71" s="341">
        <v>0</v>
      </c>
      <c r="AD71" s="162">
        <v>0</v>
      </c>
      <c r="AE71" s="162">
        <v>0</v>
      </c>
      <c r="AF71" s="6">
        <v>0</v>
      </c>
      <c r="AG71" s="158">
        <v>0</v>
      </c>
      <c r="AH71" s="158">
        <v>0</v>
      </c>
      <c r="AI71" s="55">
        <v>0</v>
      </c>
      <c r="AJ71" s="11">
        <v>1725663.7168141594</v>
      </c>
      <c r="AK71" s="11"/>
      <c r="AL71" s="153" t="b">
        <v>1</v>
      </c>
      <c r="AM71" s="485" t="s">
        <v>100</v>
      </c>
      <c r="AN71" s="485" t="s">
        <v>403</v>
      </c>
      <c r="AO71" s="486">
        <v>0.13</v>
      </c>
      <c r="AP71" s="153" t="b">
        <f>AM71=A71</f>
        <v>1</v>
      </c>
      <c r="AR71" s="339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162">
        <v>0</v>
      </c>
      <c r="AY71" s="162">
        <v>0</v>
      </c>
    </row>
    <row r="72" spans="1:51" ht="16.2" thickBot="1" x14ac:dyDescent="0.45">
      <c r="A72" s="80" t="s">
        <v>102</v>
      </c>
      <c r="B72" s="425">
        <v>5265486.7256637178</v>
      </c>
      <c r="C72" s="428"/>
      <c r="D72" s="455"/>
      <c r="E72" s="48"/>
      <c r="F72" s="138"/>
      <c r="G72" s="93" t="s">
        <v>102</v>
      </c>
      <c r="H72" s="158">
        <v>265486.72566371685</v>
      </c>
      <c r="I72" s="6">
        <v>0</v>
      </c>
      <c r="J72" s="6">
        <v>265486.72566371685</v>
      </c>
      <c r="K72" s="6">
        <v>176991.1504424779</v>
      </c>
      <c r="L72" s="6">
        <v>176991.1504424779</v>
      </c>
      <c r="M72" s="6">
        <v>265486.72566371685</v>
      </c>
      <c r="N72" s="6">
        <v>0</v>
      </c>
      <c r="O72" s="349">
        <v>442477.87610619474</v>
      </c>
      <c r="P72" s="6">
        <v>398230.08849557524</v>
      </c>
      <c r="Q72" s="351">
        <v>265486.72566371685</v>
      </c>
      <c r="R72" s="6">
        <v>0</v>
      </c>
      <c r="S72" s="6">
        <v>0</v>
      </c>
      <c r="T72" s="162">
        <v>221238.93805309737</v>
      </c>
      <c r="U72" s="162">
        <v>353982.3008849558</v>
      </c>
      <c r="V72" s="162">
        <v>0</v>
      </c>
      <c r="W72" s="162">
        <v>353982.3008849558</v>
      </c>
      <c r="X72" s="162">
        <v>265486.72566371685</v>
      </c>
      <c r="Y72" s="344">
        <v>309734.51327433629</v>
      </c>
      <c r="Z72" s="344"/>
      <c r="AA72" s="344">
        <v>442477.87610619474</v>
      </c>
      <c r="AB72" s="162">
        <v>0</v>
      </c>
      <c r="AC72" s="357">
        <v>0</v>
      </c>
      <c r="AD72" s="162">
        <v>0</v>
      </c>
      <c r="AE72" s="162">
        <v>0</v>
      </c>
      <c r="AF72" s="6">
        <v>442477.87610619474</v>
      </c>
      <c r="AG72" s="159">
        <v>0</v>
      </c>
      <c r="AH72" s="159">
        <v>353982.3008849558</v>
      </c>
      <c r="AI72" s="159">
        <v>0</v>
      </c>
      <c r="AJ72" s="11">
        <v>5265486.7256637178</v>
      </c>
      <c r="AK72" s="11"/>
      <c r="AL72" s="153" t="b">
        <v>1</v>
      </c>
      <c r="AM72" s="485" t="s">
        <v>102</v>
      </c>
      <c r="AN72" s="485" t="s">
        <v>404</v>
      </c>
      <c r="AO72" s="486">
        <v>0.13</v>
      </c>
      <c r="AP72" s="153" t="b">
        <f>AM72=A72</f>
        <v>1</v>
      </c>
      <c r="AR72" s="6">
        <v>0</v>
      </c>
      <c r="AS72" s="6">
        <v>0</v>
      </c>
      <c r="AT72" s="6">
        <v>265486.72566371685</v>
      </c>
      <c r="AU72" s="6">
        <v>0</v>
      </c>
      <c r="AV72" s="6">
        <v>0</v>
      </c>
      <c r="AW72" s="6">
        <v>0</v>
      </c>
      <c r="AX72" s="162">
        <v>0</v>
      </c>
      <c r="AY72" s="162">
        <v>0</v>
      </c>
    </row>
    <row r="73" spans="1:51" ht="17.399999999999999" x14ac:dyDescent="0.3">
      <c r="A73" s="77"/>
      <c r="B73" s="313"/>
      <c r="C73" s="165"/>
      <c r="D73" s="165"/>
      <c r="E73" s="145"/>
      <c r="F73" s="108"/>
      <c r="G73" s="90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294"/>
      <c r="Y73" s="165"/>
      <c r="Z73" s="165"/>
      <c r="AA73" s="62"/>
      <c r="AB73" s="165"/>
      <c r="AC73" s="62"/>
      <c r="AD73" s="165"/>
      <c r="AE73" s="165"/>
      <c r="AF73" s="165"/>
      <c r="AG73" s="165"/>
      <c r="AH73" s="165"/>
      <c r="AI73" s="165"/>
      <c r="AJ73" s="165"/>
      <c r="AK73" s="165"/>
      <c r="AM73" s="487"/>
      <c r="AN73" s="488"/>
      <c r="AO73" s="488"/>
      <c r="AR73" s="165"/>
      <c r="AS73" s="165"/>
      <c r="AT73" s="165"/>
      <c r="AU73" s="165"/>
      <c r="AV73" s="165"/>
      <c r="AW73" s="165"/>
      <c r="AX73" s="165"/>
      <c r="AY73" s="165"/>
    </row>
    <row r="74" spans="1:51" ht="15.6" thickBot="1" x14ac:dyDescent="0.35">
      <c r="A74" s="81" t="s">
        <v>103</v>
      </c>
      <c r="B74" s="432">
        <v>1.305104192432008E-2</v>
      </c>
      <c r="C74" s="7"/>
      <c r="D74" s="459"/>
      <c r="E74" s="147"/>
      <c r="F74" s="104"/>
      <c r="G74" s="94" t="s">
        <v>103</v>
      </c>
      <c r="H74" s="176">
        <v>0</v>
      </c>
      <c r="I74" s="176">
        <v>0</v>
      </c>
      <c r="J74" s="176">
        <v>0</v>
      </c>
      <c r="K74" s="176">
        <v>0</v>
      </c>
      <c r="L74" s="176">
        <v>0</v>
      </c>
      <c r="M74" s="176">
        <v>0</v>
      </c>
      <c r="N74" s="176">
        <v>0</v>
      </c>
      <c r="O74" s="176">
        <v>3.7674569665475811E-2</v>
      </c>
      <c r="P74" s="176">
        <v>0</v>
      </c>
      <c r="Q74" s="176">
        <v>0</v>
      </c>
      <c r="R74" s="176">
        <v>0</v>
      </c>
      <c r="S74" s="176">
        <v>0</v>
      </c>
      <c r="T74" s="176">
        <v>0</v>
      </c>
      <c r="U74" s="176">
        <v>0</v>
      </c>
      <c r="V74" s="176">
        <v>0</v>
      </c>
      <c r="W74" s="176">
        <v>0</v>
      </c>
      <c r="X74" s="176">
        <v>0</v>
      </c>
      <c r="Y74" s="176">
        <v>0</v>
      </c>
      <c r="Z74" s="176"/>
      <c r="AA74" s="176">
        <v>0</v>
      </c>
      <c r="AB74" s="176">
        <v>2.4019546941649064E-2</v>
      </c>
      <c r="AC74" s="176">
        <v>4.0308569045798874E-2</v>
      </c>
      <c r="AD74" s="176">
        <v>0</v>
      </c>
      <c r="AE74" s="176">
        <v>0</v>
      </c>
      <c r="AF74" s="176">
        <v>2.7663409809849125E-2</v>
      </c>
      <c r="AG74" s="10">
        <v>0</v>
      </c>
      <c r="AH74" s="10">
        <v>0</v>
      </c>
      <c r="AI74" s="10">
        <v>0</v>
      </c>
      <c r="AJ74" s="46">
        <v>1.305104192432008E-2</v>
      </c>
      <c r="AK74" s="46"/>
      <c r="AM74" s="489" t="s">
        <v>103</v>
      </c>
      <c r="AN74" s="490"/>
      <c r="AO74" s="490"/>
      <c r="AR74" s="176">
        <v>0</v>
      </c>
      <c r="AS74" s="176">
        <v>4.6734350899003151E-2</v>
      </c>
      <c r="AT74" s="176">
        <v>7.9459829728936296E-2</v>
      </c>
      <c r="AU74" s="176">
        <v>4.5678283126599731E-2</v>
      </c>
      <c r="AV74" s="176">
        <v>0</v>
      </c>
      <c r="AW74" s="176">
        <v>6.1589805825242719E-2</v>
      </c>
      <c r="AX74" s="176">
        <v>7.3974681063902009E-2</v>
      </c>
      <c r="AY74" s="176">
        <v>0</v>
      </c>
    </row>
    <row r="75" spans="1:51" ht="16.8" thickBot="1" x14ac:dyDescent="0.5">
      <c r="A75" s="80" t="s">
        <v>104</v>
      </c>
      <c r="B75" s="425">
        <v>5752212.3893805323</v>
      </c>
      <c r="C75" s="428"/>
      <c r="D75" s="455"/>
      <c r="E75" s="48"/>
      <c r="F75" s="138"/>
      <c r="G75" s="93" t="s">
        <v>104</v>
      </c>
      <c r="H75" s="158">
        <v>0</v>
      </c>
      <c r="I75" s="158">
        <v>0</v>
      </c>
      <c r="J75" s="158">
        <v>0</v>
      </c>
      <c r="K75" s="158">
        <v>0</v>
      </c>
      <c r="L75" s="158">
        <v>0</v>
      </c>
      <c r="M75" s="158">
        <v>0</v>
      </c>
      <c r="N75" s="158">
        <v>0</v>
      </c>
      <c r="O75" s="158">
        <v>884955.75221238949</v>
      </c>
      <c r="P75" s="158">
        <v>0</v>
      </c>
      <c r="Q75" s="158">
        <v>0</v>
      </c>
      <c r="R75" s="158">
        <v>0</v>
      </c>
      <c r="S75" s="158">
        <v>0</v>
      </c>
      <c r="T75" s="159">
        <v>0</v>
      </c>
      <c r="U75" s="159">
        <v>0</v>
      </c>
      <c r="V75" s="159">
        <v>0</v>
      </c>
      <c r="W75" s="59">
        <v>0</v>
      </c>
      <c r="X75" s="59">
        <v>0</v>
      </c>
      <c r="Y75" s="158">
        <v>0</v>
      </c>
      <c r="Z75" s="158"/>
      <c r="AA75" s="60">
        <v>0</v>
      </c>
      <c r="AB75" s="159">
        <v>442477.87610619474</v>
      </c>
      <c r="AC75" s="60">
        <v>0</v>
      </c>
      <c r="AD75" s="159">
        <v>0</v>
      </c>
      <c r="AE75" s="159">
        <v>0</v>
      </c>
      <c r="AF75" s="158">
        <v>1061946.9026548674</v>
      </c>
      <c r="AG75" s="159">
        <v>0</v>
      </c>
      <c r="AH75" s="159">
        <v>0</v>
      </c>
      <c r="AI75" s="159">
        <v>0</v>
      </c>
      <c r="AJ75" s="11">
        <v>5752212.3893805323</v>
      </c>
      <c r="AK75" s="11"/>
      <c r="AL75" s="153" t="b">
        <v>1</v>
      </c>
      <c r="AM75" s="485" t="s">
        <v>104</v>
      </c>
      <c r="AN75" s="485" t="s">
        <v>405</v>
      </c>
      <c r="AO75" s="486">
        <v>0.13</v>
      </c>
      <c r="AP75" s="153" t="b">
        <f>AM75=A75</f>
        <v>1</v>
      </c>
      <c r="AR75" s="158">
        <v>0</v>
      </c>
      <c r="AS75" s="288">
        <v>619469.02654867258</v>
      </c>
      <c r="AT75" s="158">
        <v>619469.02654867258</v>
      </c>
      <c r="AU75" s="158">
        <v>530973.45132743369</v>
      </c>
      <c r="AV75" s="158">
        <v>0</v>
      </c>
      <c r="AW75" s="467">
        <v>619469.02654867258</v>
      </c>
      <c r="AX75" s="159">
        <v>973451.32743362838</v>
      </c>
      <c r="AY75" s="159">
        <v>0</v>
      </c>
    </row>
    <row r="76" spans="1:51" ht="15.6" thickBot="1" x14ac:dyDescent="0.35">
      <c r="A76" s="80" t="s">
        <v>105</v>
      </c>
      <c r="B76" s="425">
        <v>884955.75221238949</v>
      </c>
      <c r="C76" s="428"/>
      <c r="D76" s="455"/>
      <c r="E76" s="48"/>
      <c r="F76" s="138"/>
      <c r="G76" s="93" t="s">
        <v>105</v>
      </c>
      <c r="H76" s="158">
        <v>0</v>
      </c>
      <c r="I76" s="158">
        <v>0</v>
      </c>
      <c r="J76" s="158">
        <v>0</v>
      </c>
      <c r="K76" s="158">
        <v>0</v>
      </c>
      <c r="L76" s="158">
        <v>0</v>
      </c>
      <c r="M76" s="158">
        <v>0</v>
      </c>
      <c r="N76" s="158">
        <v>0</v>
      </c>
      <c r="O76" s="337">
        <v>0</v>
      </c>
      <c r="P76" s="158">
        <v>0</v>
      </c>
      <c r="Q76" s="158">
        <v>0</v>
      </c>
      <c r="R76" s="158">
        <v>0</v>
      </c>
      <c r="S76" s="158">
        <v>0</v>
      </c>
      <c r="T76" s="159">
        <v>0</v>
      </c>
      <c r="U76" s="159">
        <v>0</v>
      </c>
      <c r="V76" s="159">
        <v>0</v>
      </c>
      <c r="W76" s="158">
        <v>0</v>
      </c>
      <c r="X76" s="58">
        <v>0</v>
      </c>
      <c r="Y76" s="158">
        <v>0</v>
      </c>
      <c r="Z76" s="158"/>
      <c r="AA76" s="60">
        <v>0</v>
      </c>
      <c r="AB76" s="159">
        <v>0</v>
      </c>
      <c r="AC76" s="60">
        <v>442477.87610619474</v>
      </c>
      <c r="AD76" s="159">
        <v>0</v>
      </c>
      <c r="AE76" s="159">
        <v>0</v>
      </c>
      <c r="AF76" s="158">
        <v>442477.87610619474</v>
      </c>
      <c r="AG76" s="159">
        <v>0</v>
      </c>
      <c r="AH76" s="159">
        <v>0</v>
      </c>
      <c r="AI76" s="159">
        <v>0</v>
      </c>
      <c r="AJ76" s="11">
        <v>884955.75221238949</v>
      </c>
      <c r="AK76" s="11"/>
      <c r="AL76" s="153" t="b">
        <v>1</v>
      </c>
      <c r="AM76" s="485" t="s">
        <v>105</v>
      </c>
      <c r="AN76" s="485" t="s">
        <v>368</v>
      </c>
      <c r="AO76" s="486">
        <v>0.13</v>
      </c>
      <c r="AP76" s="153" t="b">
        <f>AM76=A76</f>
        <v>1</v>
      </c>
      <c r="AR76" s="158">
        <v>0</v>
      </c>
      <c r="AS76" s="158">
        <v>0</v>
      </c>
      <c r="AT76" s="158">
        <v>0</v>
      </c>
      <c r="AU76" s="158">
        <v>0</v>
      </c>
      <c r="AV76" s="158">
        <v>0</v>
      </c>
      <c r="AW76" s="158">
        <v>0</v>
      </c>
      <c r="AX76" s="159">
        <v>0</v>
      </c>
      <c r="AY76" s="159">
        <v>0</v>
      </c>
    </row>
    <row r="77" spans="1:51" ht="17.399999999999999" x14ac:dyDescent="0.3">
      <c r="A77" s="77"/>
      <c r="B77" s="313"/>
      <c r="C77" s="165"/>
      <c r="D77" s="165"/>
      <c r="E77" s="145"/>
      <c r="F77" s="108"/>
      <c r="G77" s="90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294"/>
      <c r="Y77" s="165"/>
      <c r="Z77" s="165"/>
      <c r="AA77" s="62"/>
      <c r="AB77" s="165"/>
      <c r="AC77" s="62"/>
      <c r="AD77" s="165"/>
      <c r="AE77" s="165"/>
      <c r="AF77" s="165"/>
      <c r="AG77" s="165"/>
      <c r="AH77" s="165"/>
      <c r="AI77" s="165"/>
      <c r="AJ77" s="165"/>
      <c r="AK77" s="165"/>
      <c r="AM77" s="487"/>
      <c r="AN77" s="488"/>
      <c r="AO77" s="488"/>
      <c r="AR77" s="165"/>
      <c r="AS77" s="165"/>
      <c r="AT77" s="165"/>
      <c r="AU77" s="165"/>
      <c r="AV77" s="165"/>
      <c r="AW77" s="165"/>
      <c r="AX77" s="165"/>
      <c r="AY77" s="165"/>
    </row>
    <row r="78" spans="1:51" ht="15.6" thickBot="1" x14ac:dyDescent="0.35">
      <c r="A78" s="81" t="s">
        <v>106</v>
      </c>
      <c r="B78" s="433"/>
      <c r="C78" s="7"/>
      <c r="D78" s="459"/>
      <c r="E78" s="147"/>
      <c r="F78" s="104"/>
      <c r="G78" s="94" t="s">
        <v>106</v>
      </c>
      <c r="H78" s="176">
        <v>0</v>
      </c>
      <c r="I78" s="176">
        <v>0</v>
      </c>
      <c r="J78" s="176">
        <v>0</v>
      </c>
      <c r="K78" s="176">
        <v>0</v>
      </c>
      <c r="L78" s="176">
        <v>0</v>
      </c>
      <c r="M78" s="176">
        <v>0</v>
      </c>
      <c r="N78" s="176">
        <v>0</v>
      </c>
      <c r="O78" s="176">
        <v>0</v>
      </c>
      <c r="P78" s="176">
        <v>0</v>
      </c>
      <c r="Q78" s="176">
        <v>0</v>
      </c>
      <c r="R78" s="176">
        <v>0</v>
      </c>
      <c r="S78" s="176">
        <v>0</v>
      </c>
      <c r="T78" s="10">
        <v>0</v>
      </c>
      <c r="U78" s="10">
        <v>0</v>
      </c>
      <c r="V78" s="10">
        <v>0</v>
      </c>
      <c r="W78" s="8">
        <v>0</v>
      </c>
      <c r="X78" s="67">
        <v>0</v>
      </c>
      <c r="Y78" s="8">
        <v>0</v>
      </c>
      <c r="Z78" s="8"/>
      <c r="AA78" s="68">
        <v>0</v>
      </c>
      <c r="AB78" s="10">
        <v>0</v>
      </c>
      <c r="AC78" s="68">
        <v>0</v>
      </c>
      <c r="AD78" s="10">
        <v>0</v>
      </c>
      <c r="AE78" s="10">
        <v>0</v>
      </c>
      <c r="AF78" s="10">
        <v>8.1362970028968015E-3</v>
      </c>
      <c r="AG78" s="10">
        <v>0</v>
      </c>
      <c r="AH78" s="10">
        <v>0</v>
      </c>
      <c r="AI78" s="10">
        <v>0</v>
      </c>
      <c r="AJ78" s="7"/>
      <c r="AK78" s="7"/>
      <c r="AM78" s="489" t="s">
        <v>106</v>
      </c>
      <c r="AN78" s="490"/>
      <c r="AO78" s="490"/>
      <c r="AR78" s="176">
        <v>4.331672172530069E-2</v>
      </c>
      <c r="AS78" s="176">
        <v>4.0058015056288421E-2</v>
      </c>
      <c r="AT78" s="176">
        <v>0</v>
      </c>
      <c r="AU78" s="176">
        <v>0</v>
      </c>
      <c r="AV78" s="176">
        <v>6.2763770154745158E-2</v>
      </c>
      <c r="AW78" s="176">
        <v>3.5194174757281559E-2</v>
      </c>
      <c r="AX78" s="10">
        <v>2.0174913017427822E-2</v>
      </c>
      <c r="AY78" s="10">
        <v>0</v>
      </c>
    </row>
    <row r="79" spans="1:51" ht="16.2" thickBot="1" x14ac:dyDescent="0.45">
      <c r="A79" s="79" t="s">
        <v>108</v>
      </c>
      <c r="B79" s="425">
        <v>2389380.5309734517</v>
      </c>
      <c r="C79" s="428"/>
      <c r="D79" s="455"/>
      <c r="E79" s="48"/>
      <c r="F79" s="138"/>
      <c r="G79" s="92" t="s">
        <v>108</v>
      </c>
      <c r="H79" s="158">
        <v>0</v>
      </c>
      <c r="I79" s="158">
        <v>0</v>
      </c>
      <c r="J79" s="158">
        <v>0</v>
      </c>
      <c r="K79" s="158">
        <v>0</v>
      </c>
      <c r="L79" s="158">
        <v>0</v>
      </c>
      <c r="M79" s="158">
        <v>0</v>
      </c>
      <c r="N79" s="158">
        <v>0</v>
      </c>
      <c r="O79" s="158">
        <v>0</v>
      </c>
      <c r="P79" s="158">
        <v>0</v>
      </c>
      <c r="Q79" s="158">
        <v>0</v>
      </c>
      <c r="R79" s="158">
        <v>0</v>
      </c>
      <c r="S79" s="161">
        <v>0</v>
      </c>
      <c r="T79" s="159">
        <v>0</v>
      </c>
      <c r="U79" s="159">
        <v>0</v>
      </c>
      <c r="V79" s="159">
        <v>0</v>
      </c>
      <c r="W79" s="158">
        <v>0</v>
      </c>
      <c r="X79" s="58">
        <v>0</v>
      </c>
      <c r="Y79" s="158">
        <v>0</v>
      </c>
      <c r="Z79" s="158"/>
      <c r="AA79" s="60">
        <v>0</v>
      </c>
      <c r="AB79" s="159">
        <v>0</v>
      </c>
      <c r="AC79" s="71">
        <v>0</v>
      </c>
      <c r="AD79" s="159">
        <v>0</v>
      </c>
      <c r="AE79" s="159">
        <v>0</v>
      </c>
      <c r="AF79" s="159">
        <v>442477.87610619474</v>
      </c>
      <c r="AG79" s="159">
        <v>0</v>
      </c>
      <c r="AH79" s="159">
        <v>0</v>
      </c>
      <c r="AI79" s="159">
        <v>0</v>
      </c>
      <c r="AJ79" s="11">
        <v>2389380.5309734517</v>
      </c>
      <c r="AK79" s="11"/>
      <c r="AL79" s="153" t="b">
        <v>1</v>
      </c>
      <c r="AM79" s="485" t="s">
        <v>108</v>
      </c>
      <c r="AN79" s="485" t="s">
        <v>367</v>
      </c>
      <c r="AO79" s="486">
        <v>0.13</v>
      </c>
      <c r="AP79" s="153" t="b">
        <f>AM79=A79</f>
        <v>1</v>
      </c>
      <c r="AR79" s="288">
        <v>353982.3008849558</v>
      </c>
      <c r="AS79" s="288">
        <v>530973.45132743369</v>
      </c>
      <c r="AT79" s="158">
        <v>0</v>
      </c>
      <c r="AU79" s="158">
        <v>0</v>
      </c>
      <c r="AV79" s="288">
        <v>442477.87610619474</v>
      </c>
      <c r="AW79" s="467">
        <v>353982.3008849558</v>
      </c>
      <c r="AX79" s="159">
        <v>265486.72566371685</v>
      </c>
      <c r="AY79" s="136">
        <v>0</v>
      </c>
    </row>
    <row r="80" spans="1:51" ht="17.399999999999999" x14ac:dyDescent="0.3">
      <c r="A80" s="77"/>
      <c r="B80" s="313"/>
      <c r="C80" s="165"/>
      <c r="D80" s="165"/>
      <c r="E80" s="145"/>
      <c r="F80" s="108"/>
      <c r="G80" s="90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294"/>
      <c r="Y80" s="165"/>
      <c r="Z80" s="165"/>
      <c r="AA80" s="62"/>
      <c r="AB80" s="165"/>
      <c r="AC80" s="62"/>
      <c r="AD80" s="165"/>
      <c r="AE80" s="165"/>
      <c r="AF80" s="165"/>
      <c r="AG80" s="165"/>
      <c r="AH80" s="165"/>
      <c r="AI80" s="165"/>
      <c r="AJ80" s="165"/>
      <c r="AK80" s="165"/>
      <c r="AM80" s="487"/>
      <c r="AN80" s="488"/>
      <c r="AO80" s="488"/>
      <c r="AR80" s="165"/>
      <c r="AS80" s="165"/>
      <c r="AT80" s="165"/>
      <c r="AU80" s="165"/>
      <c r="AV80" s="165"/>
      <c r="AW80" s="165"/>
      <c r="AX80" s="165"/>
      <c r="AY80" s="165"/>
    </row>
    <row r="81" spans="1:51" ht="15.6" thickBot="1" x14ac:dyDescent="0.35">
      <c r="A81" s="81" t="s">
        <v>110</v>
      </c>
      <c r="B81" s="432">
        <v>2.1751736540533466E-2</v>
      </c>
      <c r="C81" s="46"/>
      <c r="D81" s="459"/>
      <c r="E81" s="147"/>
      <c r="F81" s="104"/>
      <c r="G81" s="94" t="s">
        <v>110</v>
      </c>
      <c r="H81" s="176">
        <v>0</v>
      </c>
      <c r="I81" s="176">
        <v>0</v>
      </c>
      <c r="J81" s="176">
        <v>0</v>
      </c>
      <c r="K81" s="176">
        <v>0</v>
      </c>
      <c r="L81" s="176">
        <v>0</v>
      </c>
      <c r="M81" s="176">
        <v>0</v>
      </c>
      <c r="N81" s="176">
        <v>0</v>
      </c>
      <c r="O81" s="176">
        <v>0</v>
      </c>
      <c r="P81" s="176">
        <v>0</v>
      </c>
      <c r="Q81" s="176">
        <v>2.1645829445792124E-2</v>
      </c>
      <c r="R81" s="176">
        <v>0</v>
      </c>
      <c r="S81" s="176">
        <v>0</v>
      </c>
      <c r="T81" s="176">
        <v>0</v>
      </c>
      <c r="U81" s="176">
        <v>3.0221450282240551E-2</v>
      </c>
      <c r="V81" s="176">
        <v>3.8615179760319571E-2</v>
      </c>
      <c r="W81" s="176">
        <v>9.0638768910207695E-2</v>
      </c>
      <c r="X81" s="176">
        <v>3.3520005085793877E-2</v>
      </c>
      <c r="Y81" s="176">
        <v>0.10073691784730665</v>
      </c>
      <c r="Z81" s="176"/>
      <c r="AA81" s="176">
        <v>0</v>
      </c>
      <c r="AB81" s="176">
        <v>0</v>
      </c>
      <c r="AC81" s="176">
        <v>0</v>
      </c>
      <c r="AD81" s="176">
        <v>0</v>
      </c>
      <c r="AE81" s="176">
        <v>0</v>
      </c>
      <c r="AF81" s="176">
        <v>4.8817782017380802E-2</v>
      </c>
      <c r="AG81" s="10">
        <v>0</v>
      </c>
      <c r="AH81" s="10">
        <v>0</v>
      </c>
      <c r="AI81" s="10">
        <v>0</v>
      </c>
      <c r="AJ81" s="46">
        <v>2.1751736540533466E-2</v>
      </c>
      <c r="AK81" s="46"/>
      <c r="AM81" s="489" t="s">
        <v>110</v>
      </c>
      <c r="AN81" s="490"/>
      <c r="AO81" s="490"/>
      <c r="AR81" s="176">
        <v>0</v>
      </c>
      <c r="AS81" s="176">
        <v>3.3381679213573684E-2</v>
      </c>
      <c r="AT81" s="176">
        <v>0</v>
      </c>
      <c r="AU81" s="176">
        <v>4.5678283126599731E-2</v>
      </c>
      <c r="AV81" s="176">
        <v>0</v>
      </c>
      <c r="AW81" s="176">
        <v>3.5194174757281559E-2</v>
      </c>
      <c r="AX81" s="176">
        <v>0</v>
      </c>
      <c r="AY81" s="176">
        <v>4.2704626334519574E-2</v>
      </c>
    </row>
    <row r="82" spans="1:51" ht="15.6" thickBot="1" x14ac:dyDescent="0.35">
      <c r="A82" s="80" t="s">
        <v>111</v>
      </c>
      <c r="B82" s="425">
        <v>884955.75221238949</v>
      </c>
      <c r="C82" s="428"/>
      <c r="D82" s="455"/>
      <c r="E82" s="48"/>
      <c r="F82" s="138"/>
      <c r="G82" s="93" t="s">
        <v>111</v>
      </c>
      <c r="H82" s="158">
        <v>0</v>
      </c>
      <c r="I82" s="158">
        <v>0</v>
      </c>
      <c r="J82" s="158">
        <v>0</v>
      </c>
      <c r="K82" s="158">
        <v>0</v>
      </c>
      <c r="L82" s="158">
        <v>0</v>
      </c>
      <c r="M82" s="158">
        <v>0</v>
      </c>
      <c r="N82" s="158">
        <v>0</v>
      </c>
      <c r="O82" s="158">
        <v>0</v>
      </c>
      <c r="P82" s="158">
        <v>0</v>
      </c>
      <c r="Q82" s="158">
        <v>0</v>
      </c>
      <c r="R82" s="158">
        <v>0</v>
      </c>
      <c r="S82" s="158">
        <v>0</v>
      </c>
      <c r="T82" s="159">
        <v>0</v>
      </c>
      <c r="U82" s="159">
        <v>0</v>
      </c>
      <c r="V82" s="159">
        <v>0</v>
      </c>
      <c r="W82" s="158">
        <v>0</v>
      </c>
      <c r="X82" s="58">
        <v>0</v>
      </c>
      <c r="Y82" s="161">
        <v>442477.87610619474</v>
      </c>
      <c r="Z82" s="161"/>
      <c r="AA82" s="60">
        <v>0</v>
      </c>
      <c r="AB82" s="159">
        <v>0</v>
      </c>
      <c r="AC82" s="60">
        <v>0</v>
      </c>
      <c r="AD82" s="159">
        <v>0</v>
      </c>
      <c r="AE82" s="159">
        <v>0</v>
      </c>
      <c r="AF82" s="159">
        <v>442477.87610619474</v>
      </c>
      <c r="AG82" s="159">
        <v>0</v>
      </c>
      <c r="AH82" s="159">
        <v>0</v>
      </c>
      <c r="AI82" s="159">
        <v>0</v>
      </c>
      <c r="AJ82" s="11">
        <v>884955.75221238949</v>
      </c>
      <c r="AK82" s="11"/>
      <c r="AL82" s="153" t="b">
        <v>1</v>
      </c>
      <c r="AM82" s="485" t="s">
        <v>111</v>
      </c>
      <c r="AN82" s="485" t="s">
        <v>406</v>
      </c>
      <c r="AO82" s="486">
        <v>0.13</v>
      </c>
      <c r="AP82" s="153" t="b">
        <f>AM82=A82</f>
        <v>1</v>
      </c>
      <c r="AR82" s="158">
        <v>0</v>
      </c>
      <c r="AS82" s="158">
        <v>0</v>
      </c>
      <c r="AT82" s="158">
        <v>0</v>
      </c>
      <c r="AU82" s="158">
        <v>0</v>
      </c>
      <c r="AV82" s="158">
        <v>0</v>
      </c>
      <c r="AW82" s="158">
        <v>0</v>
      </c>
      <c r="AX82" s="159">
        <v>0</v>
      </c>
      <c r="AY82" s="159">
        <v>0</v>
      </c>
    </row>
    <row r="83" spans="1:51" ht="15.6" thickBot="1" x14ac:dyDescent="0.35">
      <c r="A83" s="80" t="s">
        <v>112</v>
      </c>
      <c r="B83" s="425">
        <v>10176991.150442479</v>
      </c>
      <c r="C83" s="428"/>
      <c r="D83" s="455"/>
      <c r="E83" s="48"/>
      <c r="F83" s="138"/>
      <c r="G83" s="93" t="s">
        <v>112</v>
      </c>
      <c r="H83" s="158">
        <v>0</v>
      </c>
      <c r="I83" s="158">
        <v>0</v>
      </c>
      <c r="J83" s="158">
        <v>0</v>
      </c>
      <c r="K83" s="158">
        <v>0</v>
      </c>
      <c r="L83" s="158">
        <v>0</v>
      </c>
      <c r="M83" s="158">
        <v>0</v>
      </c>
      <c r="N83" s="158">
        <v>0</v>
      </c>
      <c r="O83" s="337">
        <v>0</v>
      </c>
      <c r="P83" s="158">
        <v>0</v>
      </c>
      <c r="Q83" s="244">
        <v>884955.75221238949</v>
      </c>
      <c r="R83" s="288">
        <v>0</v>
      </c>
      <c r="S83" s="158">
        <v>0</v>
      </c>
      <c r="T83" s="159">
        <v>0</v>
      </c>
      <c r="U83" s="283">
        <v>796460.17699115048</v>
      </c>
      <c r="V83" s="159">
        <v>442477.87610619474</v>
      </c>
      <c r="W83" s="366">
        <v>1592920.353982301</v>
      </c>
      <c r="X83" s="366">
        <v>530973.45132743369</v>
      </c>
      <c r="Y83" s="161">
        <v>2654867.2566371686</v>
      </c>
      <c r="Z83" s="161"/>
      <c r="AA83" s="60">
        <v>0</v>
      </c>
      <c r="AB83" s="159">
        <v>0</v>
      </c>
      <c r="AC83" s="60">
        <v>0</v>
      </c>
      <c r="AD83" s="159">
        <v>0</v>
      </c>
      <c r="AE83" s="159">
        <v>0</v>
      </c>
      <c r="AF83" s="159">
        <v>2212389.3805309734</v>
      </c>
      <c r="AG83" s="159">
        <v>0</v>
      </c>
      <c r="AH83" s="159">
        <v>0</v>
      </c>
      <c r="AI83" s="159">
        <v>0</v>
      </c>
      <c r="AJ83" s="11">
        <v>10176991.150442479</v>
      </c>
      <c r="AK83" s="11"/>
      <c r="AL83" s="153" t="b">
        <v>1</v>
      </c>
      <c r="AM83" s="485" t="s">
        <v>112</v>
      </c>
      <c r="AN83" s="485" t="s">
        <v>370</v>
      </c>
      <c r="AO83" s="486">
        <v>0.13</v>
      </c>
      <c r="AP83" s="153" t="b">
        <f>AM83=A83</f>
        <v>1</v>
      </c>
      <c r="AR83" s="158">
        <v>0</v>
      </c>
      <c r="AS83" s="288">
        <v>442477.87610619474</v>
      </c>
      <c r="AT83" s="158">
        <v>0</v>
      </c>
      <c r="AU83" s="158">
        <v>530973.45132743369</v>
      </c>
      <c r="AV83" s="164">
        <v>0</v>
      </c>
      <c r="AW83" s="467">
        <v>353982.3008849558</v>
      </c>
      <c r="AX83" s="159">
        <v>0</v>
      </c>
      <c r="AY83" s="159">
        <v>265486.72566371685</v>
      </c>
    </row>
    <row r="84" spans="1:51" ht="18" thickBot="1" x14ac:dyDescent="0.35">
      <c r="A84" s="77"/>
      <c r="B84" s="313"/>
      <c r="C84" s="165"/>
      <c r="D84" s="165"/>
      <c r="E84" s="145"/>
      <c r="F84" s="108"/>
      <c r="G84" s="90"/>
      <c r="H84" s="165"/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M84" s="492"/>
      <c r="AN84" s="493"/>
      <c r="AO84" s="493"/>
      <c r="AR84" s="165"/>
      <c r="AS84" s="165"/>
      <c r="AT84" s="165"/>
      <c r="AU84" s="165"/>
      <c r="AV84" s="165"/>
      <c r="AW84" s="165"/>
      <c r="AX84" s="165"/>
      <c r="AY84" s="165"/>
    </row>
    <row r="85" spans="1:51" ht="15.6" thickBot="1" x14ac:dyDescent="0.35">
      <c r="A85" s="81" t="s">
        <v>113</v>
      </c>
      <c r="B85" s="433"/>
      <c r="C85" s="7"/>
      <c r="D85" s="459"/>
      <c r="E85" s="147"/>
      <c r="F85" s="104"/>
      <c r="G85" s="94" t="s">
        <v>113</v>
      </c>
      <c r="H85" s="203"/>
      <c r="I85" s="203"/>
      <c r="J85" s="203"/>
      <c r="K85" s="203"/>
      <c r="L85" s="203"/>
      <c r="M85" s="203"/>
      <c r="N85" s="203"/>
      <c r="O85" s="176"/>
      <c r="P85" s="203"/>
      <c r="Q85" s="8"/>
      <c r="R85" s="8"/>
      <c r="S85" s="8"/>
      <c r="T85" s="10"/>
      <c r="U85" s="10"/>
      <c r="V85" s="10"/>
      <c r="W85" s="8"/>
      <c r="X85" s="8"/>
      <c r="Y85" s="8"/>
      <c r="Z85" s="8"/>
      <c r="AA85" s="10"/>
      <c r="AB85" s="10"/>
      <c r="AC85" s="10"/>
      <c r="AD85" s="10"/>
      <c r="AE85" s="10"/>
      <c r="AF85" s="10"/>
      <c r="AG85" s="10"/>
      <c r="AH85" s="10"/>
      <c r="AI85" s="10"/>
      <c r="AJ85" s="7"/>
      <c r="AK85" s="7"/>
      <c r="AM85" s="494" t="s">
        <v>115</v>
      </c>
      <c r="AN85" s="495"/>
      <c r="AO85" s="495"/>
      <c r="AR85" s="8"/>
      <c r="AS85" s="8"/>
      <c r="AT85" s="8"/>
      <c r="AU85" s="8"/>
      <c r="AV85" s="8"/>
      <c r="AW85" s="8"/>
      <c r="AX85" s="10"/>
      <c r="AY85" s="10"/>
    </row>
    <row r="86" spans="1:51" ht="15" x14ac:dyDescent="0.3">
      <c r="A86" s="77" t="s">
        <v>12</v>
      </c>
      <c r="B86" s="313">
        <v>0</v>
      </c>
      <c r="C86" s="165"/>
      <c r="D86" s="165"/>
      <c r="E86" s="145"/>
      <c r="F86" s="108"/>
      <c r="G86" s="90" t="s">
        <v>12</v>
      </c>
      <c r="H86" s="165">
        <v>0</v>
      </c>
      <c r="I86" s="165">
        <v>0</v>
      </c>
      <c r="J86" s="165">
        <v>0</v>
      </c>
      <c r="K86" s="165">
        <v>0</v>
      </c>
      <c r="L86" s="165">
        <v>0</v>
      </c>
      <c r="M86" s="165">
        <v>0</v>
      </c>
      <c r="N86" s="165">
        <v>0</v>
      </c>
      <c r="O86" s="165">
        <v>0</v>
      </c>
      <c r="P86" s="165">
        <v>0</v>
      </c>
      <c r="Q86" s="165">
        <v>0</v>
      </c>
      <c r="R86" s="165">
        <v>0</v>
      </c>
      <c r="S86" s="165">
        <v>0</v>
      </c>
      <c r="T86" s="165">
        <v>0</v>
      </c>
      <c r="U86" s="165">
        <v>0</v>
      </c>
      <c r="V86" s="165">
        <v>0</v>
      </c>
      <c r="W86" s="165">
        <v>0</v>
      </c>
      <c r="X86" s="165">
        <v>0</v>
      </c>
      <c r="Y86" s="165">
        <v>0</v>
      </c>
      <c r="Z86" s="165"/>
      <c r="AA86" s="165">
        <v>0</v>
      </c>
      <c r="AB86" s="165">
        <v>0</v>
      </c>
      <c r="AC86" s="165">
        <v>0</v>
      </c>
      <c r="AD86" s="165">
        <v>0</v>
      </c>
      <c r="AE86" s="165">
        <v>0</v>
      </c>
      <c r="AF86" s="165">
        <v>0</v>
      </c>
      <c r="AG86" s="165">
        <v>0</v>
      </c>
      <c r="AH86" s="165">
        <v>0</v>
      </c>
      <c r="AI86" s="165">
        <v>0</v>
      </c>
      <c r="AJ86" s="165">
        <v>0</v>
      </c>
      <c r="AK86" s="165"/>
      <c r="AR86" s="165">
        <v>0</v>
      </c>
      <c r="AS86" s="165">
        <v>0</v>
      </c>
      <c r="AT86" s="165">
        <v>0</v>
      </c>
      <c r="AU86" s="165">
        <v>0</v>
      </c>
      <c r="AV86" s="165">
        <v>0</v>
      </c>
      <c r="AW86" s="165">
        <v>0</v>
      </c>
      <c r="AX86" s="165">
        <v>0</v>
      </c>
      <c r="AY86" s="165">
        <v>0</v>
      </c>
    </row>
    <row r="87" spans="1:51" ht="15" x14ac:dyDescent="0.3">
      <c r="A87" s="77"/>
      <c r="B87" s="313"/>
      <c r="C87" s="449"/>
      <c r="D87" s="448"/>
      <c r="E87" s="145"/>
      <c r="F87" s="138"/>
      <c r="G87" s="90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R87" s="165"/>
      <c r="AS87" s="165"/>
      <c r="AT87" s="165"/>
      <c r="AU87" s="165"/>
      <c r="AV87" s="165"/>
      <c r="AW87" s="165"/>
      <c r="AX87" s="165"/>
      <c r="AY87" s="165"/>
    </row>
  </sheetData>
  <customSheetViews>
    <customSheetView guid="{F44970AB-D43C-40C2-9446-428EFB445E45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DC3780FC-E03D-4CB0-9630-45647ED63C69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5F8EC55F-6BE6-42EB-BDA6-7DA9ACE0C263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6680E72-FC77-45EF-9FFF-2A77157FA8B6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10CC6A42-76CA-4CE7-9AB7-75E8EE03DD52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D6B43F0-C7E3-4081-96D2-8B609D37DAAB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B54EAF79-9AE3-405E-8904-DC2B8F7A3D1F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15BE6D6-07F9-4CBF-B8FD-89E61A8B16EF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3F9D0D8E-0280-4E1B-887E-343DC67AEF81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4C072D60-E856-4D03-8778-D056B82F8B94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46AB56D5-CE66-4F5F-B4E5-213E35ACB9B0}" scale="80" state="hidden">
      <pane xSplit="1" ySplit="11" topLeftCell="B12" activePane="bottomRight" state="frozen"/>
      <selection pane="bottomRight" activeCell="H16" sqref="H16"/>
      <pageMargins left="0.7" right="0.7" top="0.75" bottom="0.75" header="0.3" footer="0.3"/>
    </customSheetView>
    <customSheetView guid="{781C4B64-7C8D-415F-9AB6-576FAA0890C7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DCC8505D-D30F-4E76-8C36-3038DACC80BC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4B6601C-494C-4B8C-8A18-32BF39A4BAB9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4F6B0010-E9C4-4AC7-B012-D7C3236BA3BD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55F024CD-A7F9-4381-9942-5ED21204AFB7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7"/>
  <sheetViews>
    <sheetView workbookViewId="0"/>
  </sheetViews>
  <sheetFormatPr defaultRowHeight="14.4" x14ac:dyDescent="0.3"/>
  <cols>
    <col min="4" max="4" width="12.44140625" bestFit="1" customWidth="1"/>
  </cols>
  <sheetData>
    <row r="3" spans="4:6" x14ac:dyDescent="0.3">
      <c r="E3" t="s">
        <v>333</v>
      </c>
    </row>
    <row r="4" spans="4:6" x14ac:dyDescent="0.3">
      <c r="D4" t="s">
        <v>332</v>
      </c>
      <c r="E4" t="s">
        <v>334</v>
      </c>
    </row>
    <row r="5" spans="4:6" x14ac:dyDescent="0.3">
      <c r="E5" s="153" t="s">
        <v>336</v>
      </c>
    </row>
    <row r="6" spans="4:6" x14ac:dyDescent="0.3">
      <c r="D6" t="s">
        <v>335</v>
      </c>
      <c r="E6">
        <v>190</v>
      </c>
      <c r="F6">
        <f>E6/4</f>
        <v>47.5</v>
      </c>
    </row>
    <row r="7" spans="4:6" s="153" customFormat="1" x14ac:dyDescent="0.3">
      <c r="D7" s="153" t="s">
        <v>337</v>
      </c>
      <c r="E7" s="153">
        <v>30</v>
      </c>
    </row>
  </sheetData>
  <customSheetViews>
    <customSheetView guid="{F44970AB-D43C-40C2-9446-428EFB445E45}" state="hidden">
      <pageMargins left="0.7" right="0.7" top="0.75" bottom="0.75" header="0.3" footer="0.3"/>
    </customSheetView>
    <customSheetView guid="{DC3780FC-E03D-4CB0-9630-45647ED63C69}" state="hidden">
      <pageMargins left="0.7" right="0.7" top="0.75" bottom="0.75" header="0.3" footer="0.3"/>
    </customSheetView>
    <customSheetView guid="{5F8EC55F-6BE6-42EB-BDA6-7DA9ACE0C263}" state="hidden">
      <pageMargins left="0.7" right="0.7" top="0.75" bottom="0.75" header="0.3" footer="0.3"/>
    </customSheetView>
    <customSheetView guid="{86680E72-FC77-45EF-9FFF-2A77157FA8B6}" state="hidden">
      <pageMargins left="0.7" right="0.7" top="0.75" bottom="0.75" header="0.3" footer="0.3"/>
    </customSheetView>
    <customSheetView guid="{10CC6A42-76CA-4CE7-9AB7-75E8EE03DD52}" state="hidden">
      <pageMargins left="0.7" right="0.7" top="0.75" bottom="0.75" header="0.3" footer="0.3"/>
    </customSheetView>
    <customSheetView guid="{8D6B43F0-C7E3-4081-96D2-8B609D37DAAB}" state="hidden">
      <pageMargins left="0.7" right="0.7" top="0.75" bottom="0.75" header="0.3" footer="0.3"/>
    </customSheetView>
    <customSheetView guid="{B54EAF79-9AE3-405E-8904-DC2B8F7A3D1F}" state="hidden">
      <pageMargins left="0.7" right="0.7" top="0.75" bottom="0.75" header="0.3" footer="0.3"/>
    </customSheetView>
    <customSheetView guid="{815BE6D6-07F9-4CBF-B8FD-89E61A8B16EF}" state="hidden">
      <pageMargins left="0.7" right="0.7" top="0.75" bottom="0.75" header="0.3" footer="0.3"/>
    </customSheetView>
    <customSheetView guid="{3F9D0D8E-0280-4E1B-887E-343DC67AEF81}" state="hidden">
      <pageMargins left="0.7" right="0.7" top="0.75" bottom="0.75" header="0.3" footer="0.3"/>
    </customSheetView>
    <customSheetView guid="{4C072D60-E856-4D03-8778-D056B82F8B94}" state="hidden">
      <pageMargins left="0.7" right="0.7" top="0.75" bottom="0.75" header="0.3" footer="0.3"/>
    </customSheetView>
    <customSheetView guid="{AC823C34-08D3-4F48-9C7B-A99D9A5AE1CD}" state="hidden">
      <pageMargins left="0.7" right="0.7" top="0.75" bottom="0.75" header="0.3" footer="0.3"/>
    </customSheetView>
    <customSheetView guid="{46AB56D5-CE66-4F5F-B4E5-213E35ACB9B0}" state="hidden">
      <pageMargins left="0.7" right="0.7" top="0.75" bottom="0.75" header="0.3" footer="0.3"/>
    </customSheetView>
    <customSheetView guid="{781C4B64-7C8D-415F-9AB6-576FAA0890C7}" state="hidden">
      <pageMargins left="0.7" right="0.7" top="0.75" bottom="0.75" header="0.3" footer="0.3"/>
    </customSheetView>
    <customSheetView guid="{DCC8505D-D30F-4E76-8C36-3038DACC80BC}" state="hidden">
      <pageMargins left="0.7" right="0.7" top="0.75" bottom="0.75" header="0.3" footer="0.3"/>
    </customSheetView>
    <customSheetView guid="{84B6601C-494C-4B8C-8A18-32BF39A4BAB9}" state="hidden">
      <pageMargins left="0.7" right="0.7" top="0.75" bottom="0.75" header="0.3" footer="0.3"/>
    </customSheetView>
    <customSheetView guid="{4F6B0010-E9C4-4AC7-B012-D7C3236BA3BD}" state="hidden">
      <pageMargins left="0.7" right="0.7" top="0.75" bottom="0.75" header="0.3" footer="0.3"/>
    </customSheetView>
    <customSheetView guid="{55F024CD-A7F9-4381-9942-5ED21204AFB7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G180"/>
  <sheetViews>
    <sheetView topLeftCell="F1" zoomScale="60" zoomScaleNormal="100" workbookViewId="0">
      <pane xSplit="6" ySplit="10" topLeftCell="L11" activePane="bottomRight" state="frozen"/>
      <selection activeCell="F1" sqref="F1"/>
      <selection pane="topRight" activeCell="L1" sqref="L1"/>
      <selection pane="bottomLeft" activeCell="F11" sqref="F11"/>
      <selection pane="bottomRight" activeCell="F110" sqref="F110"/>
    </sheetView>
  </sheetViews>
  <sheetFormatPr defaultColWidth="9.109375" defaultRowHeight="14.4" x14ac:dyDescent="0.3"/>
  <cols>
    <col min="1" max="1" width="27" style="153" hidden="1" customWidth="1"/>
    <col min="2" max="2" width="16.33203125" style="153" hidden="1" customWidth="1"/>
    <col min="3" max="3" width="19.88671875" style="153" hidden="1" customWidth="1"/>
    <col min="4" max="4" width="15.44140625" style="153" hidden="1" customWidth="1"/>
    <col min="5" max="5" width="13.44140625" style="139" hidden="1" customWidth="1"/>
    <col min="6" max="6" width="24.88671875" style="153" bestFit="1" customWidth="1"/>
    <col min="7" max="7" width="17.5546875" style="153" bestFit="1" customWidth="1"/>
    <col min="8" max="8" width="18.6640625" style="153" customWidth="1"/>
    <col min="9" max="10" width="17.5546875" style="153" customWidth="1"/>
    <col min="11" max="11" width="14.88671875" style="153" customWidth="1"/>
    <col min="12" max="12" width="13.44140625" style="153" customWidth="1"/>
    <col min="13" max="13" width="13.6640625" style="153" bestFit="1" customWidth="1"/>
    <col min="14" max="14" width="14.88671875" style="153" bestFit="1" customWidth="1"/>
    <col min="15" max="15" width="15.109375" style="153" bestFit="1" customWidth="1"/>
    <col min="16" max="16" width="19.88671875" style="153" customWidth="1"/>
    <col min="17" max="17" width="14.88671875" style="153" customWidth="1"/>
    <col min="18" max="18" width="18.44140625" style="153" bestFit="1" customWidth="1"/>
    <col min="19" max="19" width="15.109375" style="153" customWidth="1"/>
    <col min="20" max="20" width="16.33203125" style="153" customWidth="1"/>
    <col min="21" max="21" width="10.88671875" style="153" customWidth="1"/>
    <col min="22" max="23" width="14.109375" style="153" customWidth="1"/>
    <col min="24" max="24" width="15.44140625" style="153" customWidth="1"/>
    <col min="25" max="25" width="23.6640625" style="153" customWidth="1"/>
    <col min="26" max="26" width="32" style="153" customWidth="1"/>
    <col min="27" max="27" width="51.109375" style="153" customWidth="1"/>
    <col min="28" max="28" width="19" style="153" customWidth="1"/>
    <col min="29" max="29" width="20" style="153" customWidth="1"/>
    <col min="30" max="31" width="15.44140625" style="153" customWidth="1"/>
    <col min="32" max="32" width="16.33203125" style="153" bestFit="1" customWidth="1"/>
    <col min="33" max="33" width="13.44140625" style="153" customWidth="1"/>
    <col min="34" max="34" width="22" style="153" customWidth="1"/>
    <col min="35" max="35" width="12.5546875" style="153" customWidth="1"/>
    <col min="36" max="36" width="17" style="153" customWidth="1"/>
    <col min="37" max="37" width="13.6640625" style="153" customWidth="1"/>
    <col min="38" max="38" width="12.5546875" style="153" customWidth="1"/>
    <col min="39" max="39" width="16.5546875" style="153" customWidth="1"/>
    <col min="40" max="40" width="10.88671875" style="153" customWidth="1"/>
    <col min="41" max="41" width="9" style="153" customWidth="1"/>
    <col min="42" max="42" width="16.5546875" style="153" customWidth="1"/>
    <col min="43" max="43" width="11.88671875" style="153" customWidth="1"/>
    <col min="44" max="44" width="12.6640625" style="153" customWidth="1"/>
    <col min="45" max="45" width="19.109375" style="153" customWidth="1"/>
    <col min="46" max="46" width="14.6640625" style="153" customWidth="1"/>
    <col min="47" max="47" width="15.44140625" style="153" customWidth="1"/>
    <col min="48" max="48" width="13" style="153" customWidth="1"/>
    <col min="49" max="49" width="13" style="153" bestFit="1" customWidth="1"/>
    <col min="50" max="50" width="16.5546875" style="153" customWidth="1"/>
    <col min="51" max="51" width="10.88671875" style="153" customWidth="1"/>
    <col min="52" max="52" width="12.6640625" style="153" customWidth="1"/>
    <col min="53" max="53" width="17.5546875" style="153" customWidth="1"/>
    <col min="54" max="54" width="15.109375" style="153" bestFit="1" customWidth="1"/>
    <col min="55" max="55" width="29" style="153" bestFit="1" customWidth="1"/>
    <col min="56" max="56" width="15.109375" style="153" bestFit="1" customWidth="1"/>
    <col min="57" max="57" width="15" style="153" bestFit="1" customWidth="1"/>
    <col min="58" max="16384" width="9.109375" style="153"/>
  </cols>
  <sheetData>
    <row r="1" spans="1:57" s="31" customFormat="1" ht="15" x14ac:dyDescent="0.3">
      <c r="A1" s="178"/>
      <c r="B1" s="38" t="s">
        <v>215</v>
      </c>
      <c r="C1" s="38"/>
      <c r="D1" s="39" t="e">
        <f>BB6</f>
        <v>#DIV/0!</v>
      </c>
      <c r="E1" s="40" t="s">
        <v>178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259"/>
      <c r="Q1" s="178"/>
      <c r="R1" s="259"/>
      <c r="S1" s="178"/>
      <c r="T1" s="259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259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7" ht="15" x14ac:dyDescent="0.3">
      <c r="A2" s="43" t="s">
        <v>0</v>
      </c>
      <c r="B2" s="37" t="s">
        <v>35</v>
      </c>
      <c r="C2" s="37"/>
      <c r="D2" s="42" t="e">
        <f>B11/B15</f>
        <v>#DIV/0!</v>
      </c>
      <c r="E2" s="4"/>
      <c r="F2" s="43" t="s">
        <v>0</v>
      </c>
      <c r="G2" s="44" t="e">
        <f t="shared" ref="G2:H2" si="0">(G15+G31)/G5</f>
        <v>#DIV/0!</v>
      </c>
      <c r="H2" s="44" t="e">
        <f t="shared" si="0"/>
        <v>#DIV/0!</v>
      </c>
      <c r="I2" s="44" t="e">
        <f>(I15+I31)/I5</f>
        <v>#DIV/0!</v>
      </c>
      <c r="J2" s="44" t="e">
        <f>(J15+J31)/J5</f>
        <v>#DIV/0!</v>
      </c>
      <c r="K2" s="44" t="e">
        <f t="shared" ref="K2:BC2" si="1">(K15+K31)/K5</f>
        <v>#DIV/0!</v>
      </c>
      <c r="L2" s="44" t="e">
        <f>(L15+L31)/L5</f>
        <v>#DIV/0!</v>
      </c>
      <c r="M2" s="44" t="e">
        <f t="shared" si="1"/>
        <v>#DIV/0!</v>
      </c>
      <c r="N2" s="44" t="e">
        <f t="shared" si="1"/>
        <v>#DIV/0!</v>
      </c>
      <c r="O2" s="44" t="e">
        <f t="shared" si="1"/>
        <v>#DIV/0!</v>
      </c>
      <c r="P2" s="44" t="e">
        <f t="shared" si="1"/>
        <v>#DIV/0!</v>
      </c>
      <c r="Q2" s="44" t="e">
        <f t="shared" si="1"/>
        <v>#DIV/0!</v>
      </c>
      <c r="R2" s="44" t="e">
        <f t="shared" si="1"/>
        <v>#DIV/0!</v>
      </c>
      <c r="S2" s="44" t="e">
        <f t="shared" si="1"/>
        <v>#DIV/0!</v>
      </c>
      <c r="T2" s="44" t="e">
        <f t="shared" si="1"/>
        <v>#DIV/0!</v>
      </c>
      <c r="U2" s="44" t="e">
        <f t="shared" si="1"/>
        <v>#DIV/0!</v>
      </c>
      <c r="V2" s="44" t="e">
        <f t="shared" si="1"/>
        <v>#DIV/0!</v>
      </c>
      <c r="W2" s="44" t="e">
        <f t="shared" si="1"/>
        <v>#DIV/0!</v>
      </c>
      <c r="X2" s="44" t="e">
        <f t="shared" si="1"/>
        <v>#DIV/0!</v>
      </c>
      <c r="Y2" s="44">
        <v>0.36578077232694212</v>
      </c>
      <c r="Z2" s="44" t="e">
        <f t="shared" si="1"/>
        <v>#DIV/0!</v>
      </c>
      <c r="AA2" s="44" t="e">
        <f t="shared" si="1"/>
        <v>#DIV/0!</v>
      </c>
      <c r="AB2" s="44">
        <v>0.72844827586206895</v>
      </c>
      <c r="AC2" s="44" t="e">
        <f t="shared" si="1"/>
        <v>#DIV/0!</v>
      </c>
      <c r="AD2" s="44" t="e">
        <f t="shared" si="1"/>
        <v>#DIV/0!</v>
      </c>
      <c r="AE2" s="44">
        <v>0.7839195979899497</v>
      </c>
      <c r="AF2" s="44" t="e">
        <f t="shared" si="1"/>
        <v>#DIV/0!</v>
      </c>
      <c r="AG2" s="44" t="e">
        <f t="shared" si="1"/>
        <v>#DIV/0!</v>
      </c>
      <c r="AH2" s="44" t="e">
        <f>(AH15+AH31)/AH5</f>
        <v>#DIV/0!</v>
      </c>
      <c r="AI2" s="44" t="e">
        <f t="shared" si="1"/>
        <v>#DIV/0!</v>
      </c>
      <c r="AJ2" s="44">
        <f t="shared" si="1"/>
        <v>0</v>
      </c>
      <c r="AK2" s="44" t="e">
        <f t="shared" si="1"/>
        <v>#DIV/0!</v>
      </c>
      <c r="AL2" s="44" t="e">
        <f t="shared" si="1"/>
        <v>#DIV/0!</v>
      </c>
      <c r="AM2" s="44" t="e">
        <f t="shared" si="1"/>
        <v>#DIV/0!</v>
      </c>
      <c r="AN2" s="44" t="e">
        <f t="shared" si="1"/>
        <v>#DIV/0!</v>
      </c>
      <c r="AO2" s="44" t="e">
        <f t="shared" si="1"/>
        <v>#DIV/0!</v>
      </c>
      <c r="AP2" s="44" t="e">
        <f t="shared" si="1"/>
        <v>#DIV/0!</v>
      </c>
      <c r="AQ2" s="44" t="e">
        <f t="shared" si="1"/>
        <v>#DIV/0!</v>
      </c>
      <c r="AR2" s="44" t="e">
        <f>(AR15+AR31)/AR5</f>
        <v>#DIV/0!</v>
      </c>
      <c r="AS2" s="44" t="e">
        <f t="shared" si="1"/>
        <v>#DIV/0!</v>
      </c>
      <c r="AT2" s="44" t="e">
        <f t="shared" si="1"/>
        <v>#DIV/0!</v>
      </c>
      <c r="AU2" s="44" t="e">
        <f t="shared" si="1"/>
        <v>#DIV/0!</v>
      </c>
      <c r="AV2" s="44" t="e">
        <f t="shared" si="1"/>
        <v>#DIV/0!</v>
      </c>
      <c r="AW2" s="44" t="e">
        <f t="shared" si="1"/>
        <v>#DIV/0!</v>
      </c>
      <c r="AX2" s="44" t="e">
        <f t="shared" si="1"/>
        <v>#DIV/0!</v>
      </c>
      <c r="AY2" s="44" t="e">
        <f t="shared" si="1"/>
        <v>#DIV/0!</v>
      </c>
      <c r="AZ2" s="44" t="e">
        <f t="shared" si="1"/>
        <v>#DIV/0!</v>
      </c>
      <c r="BA2" s="44" t="e">
        <f t="shared" si="1"/>
        <v>#DIV/0!</v>
      </c>
      <c r="BB2" s="44" t="e">
        <f t="shared" si="1"/>
        <v>#DIV/0!</v>
      </c>
      <c r="BC2" s="45" t="e">
        <f t="shared" si="1"/>
        <v>#DIV/0!</v>
      </c>
      <c r="BD2" s="267"/>
    </row>
    <row r="3" spans="1:57" ht="15.6" thickBot="1" x14ac:dyDescent="0.35">
      <c r="A3" s="72" t="s">
        <v>207</v>
      </c>
      <c r="B3" s="37" t="s">
        <v>36</v>
      </c>
      <c r="C3" s="37"/>
      <c r="D3" s="42" t="e">
        <f>B12/B15</f>
        <v>#DIV/0!</v>
      </c>
      <c r="E3" s="4"/>
      <c r="F3" s="72" t="s">
        <v>207</v>
      </c>
      <c r="G3" s="179">
        <f t="shared" ref="G3:H3" si="2">G4-G5</f>
        <v>29000000</v>
      </c>
      <c r="H3" s="179">
        <f t="shared" si="2"/>
        <v>28000000</v>
      </c>
      <c r="I3" s="179">
        <f>I4-I5</f>
        <v>6000000</v>
      </c>
      <c r="J3" s="179">
        <f>J4-J5</f>
        <v>10000000</v>
      </c>
      <c r="K3" s="179">
        <f t="shared" ref="K3:AH3" si="3">K4-K5</f>
        <v>0</v>
      </c>
      <c r="L3" s="179">
        <f>L4-L5</f>
        <v>0</v>
      </c>
      <c r="M3" s="179">
        <f t="shared" si="3"/>
        <v>0</v>
      </c>
      <c r="N3" s="179">
        <f t="shared" si="3"/>
        <v>0</v>
      </c>
      <c r="O3" s="179">
        <f t="shared" si="3"/>
        <v>0</v>
      </c>
      <c r="P3" s="179">
        <f t="shared" si="3"/>
        <v>0</v>
      </c>
      <c r="Q3" s="179">
        <f t="shared" si="3"/>
        <v>0</v>
      </c>
      <c r="R3" s="179">
        <f t="shared" si="3"/>
        <v>0</v>
      </c>
      <c r="S3" s="179">
        <f t="shared" si="3"/>
        <v>0</v>
      </c>
      <c r="T3" s="179">
        <f t="shared" si="3"/>
        <v>0</v>
      </c>
      <c r="U3" s="179">
        <f t="shared" si="3"/>
        <v>0</v>
      </c>
      <c r="V3" s="179">
        <f t="shared" si="3"/>
        <v>0</v>
      </c>
      <c r="W3" s="179">
        <f t="shared" si="3"/>
        <v>0</v>
      </c>
      <c r="X3" s="179">
        <f t="shared" si="3"/>
        <v>0</v>
      </c>
      <c r="Y3" s="179">
        <f>Y4-Y5</f>
        <v>-496613.30043561355</v>
      </c>
      <c r="Z3" s="179">
        <f t="shared" si="3"/>
        <v>0</v>
      </c>
      <c r="AA3" s="179">
        <f t="shared" si="3"/>
        <v>0</v>
      </c>
      <c r="AB3" s="179">
        <f t="shared" si="3"/>
        <v>0</v>
      </c>
      <c r="AC3" s="179">
        <f t="shared" si="3"/>
        <v>0</v>
      </c>
      <c r="AD3" s="179">
        <f t="shared" si="3"/>
        <v>0</v>
      </c>
      <c r="AE3" s="179">
        <f t="shared" si="3"/>
        <v>0</v>
      </c>
      <c r="AF3" s="179">
        <f t="shared" si="3"/>
        <v>0</v>
      </c>
      <c r="AG3" s="179"/>
      <c r="AH3" s="179">
        <f t="shared" si="3"/>
        <v>0</v>
      </c>
      <c r="AI3" s="179">
        <f>AI4-AI5</f>
        <v>0</v>
      </c>
      <c r="AJ3" s="179">
        <f t="shared" ref="AJ3:BA3" si="4">AJ4-AJ5</f>
        <v>-45000000</v>
      </c>
      <c r="AK3" s="179">
        <f t="shared" si="4"/>
        <v>0</v>
      </c>
      <c r="AL3" s="179">
        <f t="shared" si="4"/>
        <v>0</v>
      </c>
      <c r="AM3" s="179">
        <f t="shared" si="4"/>
        <v>0</v>
      </c>
      <c r="AN3" s="179">
        <f t="shared" si="4"/>
        <v>0</v>
      </c>
      <c r="AO3" s="179">
        <f t="shared" si="4"/>
        <v>0</v>
      </c>
      <c r="AP3" s="179">
        <f t="shared" si="4"/>
        <v>0</v>
      </c>
      <c r="AQ3" s="179">
        <f t="shared" si="4"/>
        <v>0</v>
      </c>
      <c r="AR3" s="179">
        <f>AR4-AR5</f>
        <v>0</v>
      </c>
      <c r="AS3" s="179">
        <f>AS4-AS5</f>
        <v>0</v>
      </c>
      <c r="AT3" s="179">
        <f t="shared" si="4"/>
        <v>0</v>
      </c>
      <c r="AU3" s="179">
        <f t="shared" si="4"/>
        <v>0</v>
      </c>
      <c r="AV3" s="179">
        <f t="shared" si="4"/>
        <v>0</v>
      </c>
      <c r="AW3" s="179">
        <f t="shared" si="4"/>
        <v>0</v>
      </c>
      <c r="AX3" s="179">
        <f t="shared" si="4"/>
        <v>0</v>
      </c>
      <c r="AY3" s="179">
        <f t="shared" si="4"/>
        <v>0</v>
      </c>
      <c r="AZ3" s="179">
        <f t="shared" si="4"/>
        <v>0</v>
      </c>
      <c r="BA3" s="179">
        <f t="shared" si="4"/>
        <v>0</v>
      </c>
      <c r="BB3" s="179">
        <f>BB4-BB5</f>
        <v>0</v>
      </c>
      <c r="BC3" s="179">
        <f>BC4-BC5</f>
        <v>0</v>
      </c>
      <c r="BD3" s="268"/>
    </row>
    <row r="4" spans="1:57" ht="15.6" thickBot="1" x14ac:dyDescent="0.35">
      <c r="A4" s="211" t="s">
        <v>181</v>
      </c>
      <c r="B4" s="213"/>
      <c r="C4" s="213"/>
      <c r="D4" s="213"/>
      <c r="E4" s="213"/>
      <c r="F4" s="212" t="s">
        <v>181</v>
      </c>
      <c r="G4" s="177">
        <v>29000000</v>
      </c>
      <c r="H4" s="177">
        <v>28000000</v>
      </c>
      <c r="I4" s="177">
        <v>6000000</v>
      </c>
      <c r="J4" s="177">
        <v>10000000</v>
      </c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252"/>
      <c r="AE4" s="177"/>
      <c r="AF4" s="177"/>
      <c r="AG4" s="177"/>
      <c r="AH4" s="177"/>
      <c r="AI4" s="177"/>
      <c r="AJ4" s="177"/>
      <c r="AK4" s="177"/>
      <c r="AL4" s="177"/>
      <c r="AM4" s="54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263"/>
      <c r="BD4" s="269"/>
    </row>
    <row r="5" spans="1:57" ht="15" x14ac:dyDescent="0.3">
      <c r="A5" s="3" t="s">
        <v>180</v>
      </c>
      <c r="B5" s="37" t="s">
        <v>179</v>
      </c>
      <c r="C5" s="37"/>
      <c r="D5" s="41">
        <f>BB110</f>
        <v>0</v>
      </c>
      <c r="E5" s="4"/>
      <c r="F5" s="3" t="s">
        <v>180</v>
      </c>
      <c r="G5" s="155">
        <f t="shared" ref="G5:BA5" si="5">G110</f>
        <v>0</v>
      </c>
      <c r="H5" s="155">
        <f t="shared" si="5"/>
        <v>0</v>
      </c>
      <c r="I5" s="155">
        <f t="shared" si="5"/>
        <v>0</v>
      </c>
      <c r="J5" s="155">
        <f t="shared" si="5"/>
        <v>0</v>
      </c>
      <c r="K5" s="155">
        <f t="shared" si="5"/>
        <v>0</v>
      </c>
      <c r="L5" s="155">
        <f t="shared" si="5"/>
        <v>0</v>
      </c>
      <c r="M5" s="155">
        <f t="shared" si="5"/>
        <v>0</v>
      </c>
      <c r="N5" s="155">
        <f>N110</f>
        <v>0</v>
      </c>
      <c r="O5" s="155">
        <f>O110</f>
        <v>0</v>
      </c>
      <c r="P5" s="155">
        <f>P110</f>
        <v>0</v>
      </c>
      <c r="Q5" s="155">
        <f>Q110</f>
        <v>0</v>
      </c>
      <c r="R5" s="155">
        <f>R110</f>
        <v>0</v>
      </c>
      <c r="S5" s="155">
        <f t="shared" si="5"/>
        <v>0</v>
      </c>
      <c r="T5" s="155">
        <f t="shared" si="5"/>
        <v>0</v>
      </c>
      <c r="U5" s="155">
        <f t="shared" si="5"/>
        <v>0</v>
      </c>
      <c r="V5" s="155">
        <f t="shared" si="5"/>
        <v>0</v>
      </c>
      <c r="W5" s="155">
        <f t="shared" si="5"/>
        <v>0</v>
      </c>
      <c r="X5" s="155">
        <f>X110</f>
        <v>0</v>
      </c>
      <c r="Y5" s="155">
        <f>Y110</f>
        <v>496613.30043561355</v>
      </c>
      <c r="Z5" s="155">
        <f t="shared" si="5"/>
        <v>0</v>
      </c>
      <c r="AA5" s="155">
        <f t="shared" si="5"/>
        <v>0</v>
      </c>
      <c r="AB5" s="155">
        <f t="shared" si="5"/>
        <v>0</v>
      </c>
      <c r="AC5" s="155">
        <f t="shared" si="5"/>
        <v>0</v>
      </c>
      <c r="AD5" s="155">
        <f t="shared" si="5"/>
        <v>0</v>
      </c>
      <c r="AE5" s="155">
        <f t="shared" si="5"/>
        <v>0</v>
      </c>
      <c r="AF5" s="155">
        <f t="shared" si="5"/>
        <v>0</v>
      </c>
      <c r="AG5" s="155">
        <f>AG110</f>
        <v>0</v>
      </c>
      <c r="AH5" s="155">
        <f t="shared" si="5"/>
        <v>0</v>
      </c>
      <c r="AI5" s="155">
        <f t="shared" si="5"/>
        <v>0</v>
      </c>
      <c r="AJ5" s="155">
        <v>45000000</v>
      </c>
      <c r="AK5" s="155">
        <f t="shared" si="5"/>
        <v>0</v>
      </c>
      <c r="AL5" s="155">
        <f t="shared" si="5"/>
        <v>0</v>
      </c>
      <c r="AM5" s="155">
        <f t="shared" si="5"/>
        <v>0</v>
      </c>
      <c r="AN5" s="155">
        <f t="shared" si="5"/>
        <v>0</v>
      </c>
      <c r="AO5" s="155">
        <f t="shared" si="5"/>
        <v>0</v>
      </c>
      <c r="AP5" s="155">
        <f>AP110</f>
        <v>0</v>
      </c>
      <c r="AQ5" s="155">
        <f t="shared" si="5"/>
        <v>0</v>
      </c>
      <c r="AR5" s="155">
        <f t="shared" si="5"/>
        <v>0</v>
      </c>
      <c r="AS5" s="155">
        <f>AS110</f>
        <v>0</v>
      </c>
      <c r="AT5" s="155">
        <f t="shared" si="5"/>
        <v>0</v>
      </c>
      <c r="AU5" s="155">
        <f t="shared" si="5"/>
        <v>0</v>
      </c>
      <c r="AV5" s="155">
        <f t="shared" si="5"/>
        <v>0</v>
      </c>
      <c r="AW5" s="155">
        <f t="shared" si="5"/>
        <v>0</v>
      </c>
      <c r="AX5" s="155">
        <f t="shared" si="5"/>
        <v>0</v>
      </c>
      <c r="AY5" s="155">
        <f t="shared" si="5"/>
        <v>0</v>
      </c>
      <c r="AZ5" s="155">
        <f t="shared" si="5"/>
        <v>0</v>
      </c>
      <c r="BA5" s="155">
        <f t="shared" si="5"/>
        <v>0</v>
      </c>
      <c r="BB5" s="155">
        <f>BB110</f>
        <v>0</v>
      </c>
      <c r="BC5" s="155">
        <f>BC110</f>
        <v>0</v>
      </c>
      <c r="BD5" s="267"/>
    </row>
    <row r="6" spans="1:57" ht="15" x14ac:dyDescent="0.3">
      <c r="A6" s="2" t="s">
        <v>1</v>
      </c>
      <c r="B6" s="4"/>
      <c r="C6" s="4"/>
      <c r="D6" s="4"/>
      <c r="E6" s="4"/>
      <c r="F6" s="2" t="s">
        <v>1</v>
      </c>
      <c r="G6" s="5" t="e">
        <f t="shared" ref="G6:BB6" si="6">G15/G110</f>
        <v>#DIV/0!</v>
      </c>
      <c r="H6" s="5" t="e">
        <f t="shared" si="6"/>
        <v>#DIV/0!</v>
      </c>
      <c r="I6" s="5" t="e">
        <f t="shared" si="6"/>
        <v>#DIV/0!</v>
      </c>
      <c r="J6" s="5" t="e">
        <f t="shared" si="6"/>
        <v>#DIV/0!</v>
      </c>
      <c r="K6" s="5" t="e">
        <f t="shared" si="6"/>
        <v>#DIV/0!</v>
      </c>
      <c r="L6" s="156" t="e">
        <f t="shared" si="6"/>
        <v>#DIV/0!</v>
      </c>
      <c r="M6" s="156" t="e">
        <f t="shared" si="6"/>
        <v>#DIV/0!</v>
      </c>
      <c r="N6" s="5" t="e">
        <f t="shared" si="6"/>
        <v>#DIV/0!</v>
      </c>
      <c r="O6" s="5" t="e">
        <f t="shared" si="6"/>
        <v>#DIV/0!</v>
      </c>
      <c r="P6" s="5" t="e">
        <f t="shared" si="6"/>
        <v>#DIV/0!</v>
      </c>
      <c r="Q6" s="5" t="e">
        <f t="shared" si="6"/>
        <v>#DIV/0!</v>
      </c>
      <c r="R6" s="5" t="e">
        <f t="shared" si="6"/>
        <v>#DIV/0!</v>
      </c>
      <c r="S6" s="5" t="e">
        <f t="shared" si="6"/>
        <v>#DIV/0!</v>
      </c>
      <c r="T6" s="5" t="e">
        <f t="shared" si="6"/>
        <v>#DIV/0!</v>
      </c>
      <c r="U6" s="5" t="e">
        <f t="shared" si="6"/>
        <v>#DIV/0!</v>
      </c>
      <c r="V6" s="5" t="e">
        <f t="shared" si="6"/>
        <v>#DIV/0!</v>
      </c>
      <c r="W6" s="156" t="e">
        <f t="shared" si="6"/>
        <v>#DIV/0!</v>
      </c>
      <c r="X6" s="5" t="e">
        <f t="shared" si="6"/>
        <v>#DIV/0!</v>
      </c>
      <c r="Y6" s="5">
        <f>Y15/Y110</f>
        <v>0</v>
      </c>
      <c r="Z6" s="5" t="e">
        <f t="shared" si="6"/>
        <v>#DIV/0!</v>
      </c>
      <c r="AA6" s="5" t="e">
        <f t="shared" si="6"/>
        <v>#DIV/0!</v>
      </c>
      <c r="AB6" s="5">
        <v>0.24568965517241378</v>
      </c>
      <c r="AC6" s="5" t="e">
        <f t="shared" si="6"/>
        <v>#DIV/0!</v>
      </c>
      <c r="AD6" s="5" t="e">
        <f t="shared" si="6"/>
        <v>#DIV/0!</v>
      </c>
      <c r="AE6" s="5">
        <v>0.34170854271356782</v>
      </c>
      <c r="AF6" s="5" t="e">
        <f t="shared" si="6"/>
        <v>#DIV/0!</v>
      </c>
      <c r="AG6" s="5" t="e">
        <f t="shared" si="6"/>
        <v>#DIV/0!</v>
      </c>
      <c r="AH6" s="5" t="e">
        <f t="shared" si="6"/>
        <v>#DIV/0!</v>
      </c>
      <c r="AI6" s="5" t="e">
        <f t="shared" si="6"/>
        <v>#DIV/0!</v>
      </c>
      <c r="AJ6" s="5" t="e">
        <f t="shared" si="6"/>
        <v>#DIV/0!</v>
      </c>
      <c r="AK6" s="5" t="e">
        <f t="shared" si="6"/>
        <v>#DIV/0!</v>
      </c>
      <c r="AL6" s="5" t="e">
        <f t="shared" si="6"/>
        <v>#DIV/0!</v>
      </c>
      <c r="AM6" s="5" t="e">
        <f t="shared" si="6"/>
        <v>#DIV/0!</v>
      </c>
      <c r="AN6" s="5" t="e">
        <f t="shared" si="6"/>
        <v>#DIV/0!</v>
      </c>
      <c r="AO6" s="5" t="e">
        <f t="shared" si="6"/>
        <v>#DIV/0!</v>
      </c>
      <c r="AP6" s="5" t="e">
        <f t="shared" si="6"/>
        <v>#DIV/0!</v>
      </c>
      <c r="AQ6" s="5" t="e">
        <f t="shared" si="6"/>
        <v>#DIV/0!</v>
      </c>
      <c r="AR6" s="5" t="e">
        <f>AR15/AR110</f>
        <v>#DIV/0!</v>
      </c>
      <c r="AS6" s="5" t="e">
        <f t="shared" si="6"/>
        <v>#DIV/0!</v>
      </c>
      <c r="AT6" s="5" t="e">
        <f t="shared" si="6"/>
        <v>#DIV/0!</v>
      </c>
      <c r="AU6" s="5" t="e">
        <f t="shared" si="6"/>
        <v>#DIV/0!</v>
      </c>
      <c r="AV6" s="5" t="e">
        <f t="shared" si="6"/>
        <v>#DIV/0!</v>
      </c>
      <c r="AW6" s="5" t="e">
        <f t="shared" si="6"/>
        <v>#DIV/0!</v>
      </c>
      <c r="AX6" s="5" t="e">
        <f t="shared" si="6"/>
        <v>#DIV/0!</v>
      </c>
      <c r="AY6" s="5" t="e">
        <f t="shared" si="6"/>
        <v>#DIV/0!</v>
      </c>
      <c r="AZ6" s="5" t="e">
        <f t="shared" si="6"/>
        <v>#DIV/0!</v>
      </c>
      <c r="BA6" s="156" t="e">
        <f t="shared" si="6"/>
        <v>#DIV/0!</v>
      </c>
      <c r="BB6" s="36" t="e">
        <f t="shared" si="6"/>
        <v>#DIV/0!</v>
      </c>
      <c r="BC6" s="264" t="e">
        <f>BC15/BC7</f>
        <v>#DIV/0!</v>
      </c>
      <c r="BD6" s="270"/>
    </row>
    <row r="7" spans="1:57" ht="15" x14ac:dyDescent="0.3">
      <c r="A7" s="34" t="s">
        <v>243</v>
      </c>
      <c r="B7" s="4"/>
      <c r="C7" s="4"/>
      <c r="D7" s="4"/>
      <c r="E7" s="4"/>
      <c r="F7" s="34" t="s">
        <v>192</v>
      </c>
      <c r="G7" s="174">
        <v>0.25666666666666665</v>
      </c>
      <c r="H7" s="174">
        <v>0.2</v>
      </c>
      <c r="I7" s="174" t="e">
        <v>#DIV/0!</v>
      </c>
      <c r="J7" s="174">
        <v>0</v>
      </c>
      <c r="K7" s="174">
        <v>0.1</v>
      </c>
      <c r="L7" s="174">
        <v>0</v>
      </c>
      <c r="M7" s="174">
        <v>0</v>
      </c>
      <c r="N7" s="174">
        <v>0.5</v>
      </c>
      <c r="O7" s="174">
        <v>0.15555555555555556</v>
      </c>
      <c r="P7" s="174">
        <v>0.12</v>
      </c>
      <c r="Q7" s="174" t="e">
        <v>#DIV/0!</v>
      </c>
      <c r="R7" s="174">
        <v>0.1</v>
      </c>
      <c r="S7" s="174" t="e">
        <v>#DIV/0!</v>
      </c>
      <c r="T7" s="174">
        <v>0.12</v>
      </c>
      <c r="U7" s="174" t="e">
        <v>#DIV/0!</v>
      </c>
      <c r="V7" s="35" t="e">
        <v>#DIV/0!</v>
      </c>
      <c r="W7" s="35" t="e">
        <v>#DIV/0!</v>
      </c>
      <c r="X7" s="174" t="e">
        <v>#DIV/0!</v>
      </c>
      <c r="Y7" s="174" t="e">
        <v>#DIV/0!</v>
      </c>
      <c r="Z7" s="174" t="e">
        <v>#DIV/0!</v>
      </c>
      <c r="AA7" s="174" t="e">
        <v>#DIV/0!</v>
      </c>
      <c r="AB7" s="174">
        <v>0.24568965517241378</v>
      </c>
      <c r="AC7" s="174">
        <v>7.1428571428571425E-2</v>
      </c>
      <c r="AD7" s="174">
        <v>0.19714285714285715</v>
      </c>
      <c r="AE7" s="174">
        <v>0.34170854271356782</v>
      </c>
      <c r="AF7" s="174">
        <v>0.25</v>
      </c>
      <c r="AG7" s="174" t="e">
        <v>#DIV/0!</v>
      </c>
      <c r="AH7" s="35">
        <v>0</v>
      </c>
      <c r="AI7" s="174" t="e">
        <v>#DIV/0!</v>
      </c>
      <c r="AJ7" s="174">
        <v>0.11348664057125543</v>
      </c>
      <c r="AK7" s="174">
        <v>0.33333333333333331</v>
      </c>
      <c r="AL7" s="174" t="e">
        <v>#DIV/0!</v>
      </c>
      <c r="AM7" s="174" t="e">
        <v>#DIV/0!</v>
      </c>
      <c r="AN7" s="174" t="e">
        <v>#DIV/0!</v>
      </c>
      <c r="AO7" s="174" t="e">
        <v>#DIV/0!</v>
      </c>
      <c r="AP7" s="174" t="e">
        <v>#DIV/0!</v>
      </c>
      <c r="AQ7" s="174" t="e">
        <v>#DIV/0!</v>
      </c>
      <c r="AR7" s="174">
        <v>0.1</v>
      </c>
      <c r="AS7" s="174" t="e">
        <v>#DIV/0!</v>
      </c>
      <c r="AT7" s="174">
        <v>0.12</v>
      </c>
      <c r="AU7" s="174" t="e">
        <v>#DIV/0!</v>
      </c>
      <c r="AV7" s="174">
        <v>0.1</v>
      </c>
      <c r="AW7" s="174">
        <v>6.6666666666666666E-2</v>
      </c>
      <c r="AX7" s="174">
        <v>0</v>
      </c>
      <c r="AY7" s="174" t="e">
        <v>#DIV/0!</v>
      </c>
      <c r="AZ7" s="35" t="e">
        <v>#DIV/0!</v>
      </c>
      <c r="BA7" s="174" t="e">
        <v>#DIV/0!</v>
      </c>
      <c r="BB7" s="261">
        <v>0.13284981113373628</v>
      </c>
      <c r="BC7" s="265">
        <f>BC110</f>
        <v>0</v>
      </c>
      <c r="BD7" s="269"/>
    </row>
    <row r="8" spans="1:57" ht="15.6" thickBot="1" x14ac:dyDescent="0.35">
      <c r="A8" s="33"/>
      <c r="B8" s="4"/>
      <c r="C8" s="4"/>
      <c r="D8" s="150"/>
      <c r="E8" s="4"/>
      <c r="F8" s="33"/>
      <c r="G8" s="119" t="s">
        <v>11</v>
      </c>
      <c r="H8" s="119" t="s">
        <v>11</v>
      </c>
      <c r="I8" s="127" t="s">
        <v>11</v>
      </c>
      <c r="J8" s="127" t="s">
        <v>11</v>
      </c>
      <c r="K8" s="120" t="s">
        <v>2</v>
      </c>
      <c r="L8" s="121" t="s">
        <v>2</v>
      </c>
      <c r="M8" s="119" t="s">
        <v>2</v>
      </c>
      <c r="N8" s="122" t="s">
        <v>2</v>
      </c>
      <c r="O8" s="122" t="s">
        <v>2</v>
      </c>
      <c r="P8" s="122" t="s">
        <v>3</v>
      </c>
      <c r="Q8" s="122" t="s">
        <v>3</v>
      </c>
      <c r="R8" s="122" t="s">
        <v>3</v>
      </c>
      <c r="S8" s="122" t="s">
        <v>3</v>
      </c>
      <c r="T8" s="122" t="s">
        <v>3</v>
      </c>
      <c r="U8" s="122" t="s">
        <v>3</v>
      </c>
      <c r="V8" s="123" t="s">
        <v>3</v>
      </c>
      <c r="W8" s="123" t="s">
        <v>3</v>
      </c>
      <c r="X8" s="123" t="s">
        <v>4</v>
      </c>
      <c r="Y8" s="123" t="s">
        <v>4</v>
      </c>
      <c r="Z8" s="123" t="s">
        <v>4</v>
      </c>
      <c r="AA8" s="123" t="s">
        <v>4</v>
      </c>
      <c r="AB8" s="123" t="s">
        <v>4</v>
      </c>
      <c r="AC8" s="124" t="s">
        <v>5</v>
      </c>
      <c r="AD8" s="125" t="s">
        <v>5</v>
      </c>
      <c r="AE8" s="125" t="s">
        <v>5</v>
      </c>
      <c r="AF8" s="124" t="s">
        <v>5</v>
      </c>
      <c r="AG8" s="124" t="s">
        <v>5</v>
      </c>
      <c r="AH8" s="124" t="s">
        <v>5</v>
      </c>
      <c r="AI8" s="182" t="s">
        <v>6</v>
      </c>
      <c r="AJ8" s="182" t="s">
        <v>6</v>
      </c>
      <c r="AK8" s="126" t="s">
        <v>6</v>
      </c>
      <c r="AL8" s="126" t="s">
        <v>6</v>
      </c>
      <c r="AM8" s="126" t="s">
        <v>7</v>
      </c>
      <c r="AN8" s="126" t="s">
        <v>7</v>
      </c>
      <c r="AO8" s="126" t="s">
        <v>7</v>
      </c>
      <c r="AP8" s="123" t="s">
        <v>8</v>
      </c>
      <c r="AQ8" s="123" t="s">
        <v>8</v>
      </c>
      <c r="AR8" s="123" t="s">
        <v>8</v>
      </c>
      <c r="AS8" s="123" t="s">
        <v>8</v>
      </c>
      <c r="AT8" s="123" t="s">
        <v>8</v>
      </c>
      <c r="AU8" s="123" t="s">
        <v>8</v>
      </c>
      <c r="AV8" s="123" t="s">
        <v>8</v>
      </c>
      <c r="AW8" s="326" t="s">
        <v>8</v>
      </c>
      <c r="AX8" s="128" t="s">
        <v>8</v>
      </c>
      <c r="AY8" s="127" t="s">
        <v>9</v>
      </c>
      <c r="AZ8" s="127" t="s">
        <v>10</v>
      </c>
      <c r="BA8" s="127" t="s">
        <v>11</v>
      </c>
      <c r="BB8" s="129"/>
      <c r="BC8" s="266"/>
      <c r="BD8" s="269"/>
    </row>
    <row r="9" spans="1:57" ht="15" x14ac:dyDescent="0.3">
      <c r="A9" s="73"/>
      <c r="B9" s="100" t="s">
        <v>12</v>
      </c>
      <c r="C9" s="185" t="s">
        <v>211</v>
      </c>
      <c r="D9" s="101" t="s">
        <v>172</v>
      </c>
      <c r="E9" s="102" t="s">
        <v>13</v>
      </c>
      <c r="F9" s="86"/>
      <c r="G9" s="131" t="s">
        <v>225</v>
      </c>
      <c r="H9" s="131" t="s">
        <v>224</v>
      </c>
      <c r="I9" s="183" t="s">
        <v>177</v>
      </c>
      <c r="J9" s="183" t="s">
        <v>226</v>
      </c>
      <c r="K9" s="131" t="s">
        <v>205</v>
      </c>
      <c r="L9" s="132" t="s">
        <v>14</v>
      </c>
      <c r="M9" s="183" t="s">
        <v>15</v>
      </c>
      <c r="N9" s="131" t="s">
        <v>203</v>
      </c>
      <c r="O9" s="131" t="s">
        <v>213</v>
      </c>
      <c r="P9" s="258" t="s">
        <v>204</v>
      </c>
      <c r="Q9" s="131" t="s">
        <v>250</v>
      </c>
      <c r="R9" s="131" t="s">
        <v>221</v>
      </c>
      <c r="S9" s="131" t="s">
        <v>189</v>
      </c>
      <c r="T9" s="258" t="s">
        <v>174</v>
      </c>
      <c r="U9" s="131" t="s">
        <v>16</v>
      </c>
      <c r="V9" s="183" t="s">
        <v>219</v>
      </c>
      <c r="W9" s="183" t="s">
        <v>202</v>
      </c>
      <c r="X9" s="183" t="s">
        <v>17</v>
      </c>
      <c r="Y9" s="133" t="s">
        <v>307</v>
      </c>
      <c r="Z9" s="183" t="s">
        <v>306</v>
      </c>
      <c r="AA9" s="131" t="s">
        <v>304</v>
      </c>
      <c r="AB9" s="131" t="s">
        <v>305</v>
      </c>
      <c r="AC9" s="131" t="s">
        <v>20</v>
      </c>
      <c r="AD9" s="183" t="s">
        <v>245</v>
      </c>
      <c r="AE9" s="183" t="s">
        <v>212</v>
      </c>
      <c r="AF9" s="131" t="s">
        <v>246</v>
      </c>
      <c r="AG9" s="131" t="s">
        <v>247</v>
      </c>
      <c r="AH9" s="183" t="s">
        <v>223</v>
      </c>
      <c r="AI9" s="183" t="s">
        <v>22</v>
      </c>
      <c r="AJ9" s="183" t="s">
        <v>21</v>
      </c>
      <c r="AK9" s="183" t="s">
        <v>214</v>
      </c>
      <c r="AL9" s="183" t="s">
        <v>23</v>
      </c>
      <c r="AM9" s="183" t="s">
        <v>24</v>
      </c>
      <c r="AN9" s="183" t="s">
        <v>25</v>
      </c>
      <c r="AO9" s="183" t="s">
        <v>26</v>
      </c>
      <c r="AP9" s="183" t="s">
        <v>27</v>
      </c>
      <c r="AQ9" s="183" t="s">
        <v>28</v>
      </c>
      <c r="AR9" s="183" t="s">
        <v>218</v>
      </c>
      <c r="AS9" s="183" t="s">
        <v>29</v>
      </c>
      <c r="AT9" s="183" t="s">
        <v>220</v>
      </c>
      <c r="AU9" s="183" t="s">
        <v>251</v>
      </c>
      <c r="AV9" s="183" t="s">
        <v>175</v>
      </c>
      <c r="AW9" s="183" t="s">
        <v>30</v>
      </c>
      <c r="AX9" s="183" t="s">
        <v>31</v>
      </c>
      <c r="AY9" s="183" t="s">
        <v>32</v>
      </c>
      <c r="AZ9" s="183" t="s">
        <v>33</v>
      </c>
      <c r="BA9" s="183" t="s">
        <v>184</v>
      </c>
      <c r="BB9" s="134" t="s">
        <v>12</v>
      </c>
      <c r="BC9" s="134" t="s">
        <v>193</v>
      </c>
      <c r="BD9" s="262" t="s">
        <v>13</v>
      </c>
    </row>
    <row r="10" spans="1:57" ht="15" x14ac:dyDescent="0.3">
      <c r="A10" s="74" t="s">
        <v>34</v>
      </c>
      <c r="B10" s="103"/>
      <c r="C10" s="186"/>
      <c r="D10" s="8"/>
      <c r="E10" s="104"/>
      <c r="F10" s="87" t="s">
        <v>34</v>
      </c>
      <c r="G10" s="176" t="e">
        <f>G15/G5</f>
        <v>#DIV/0!</v>
      </c>
      <c r="H10" s="176" t="e">
        <f t="shared" ref="H10" si="7">H15/H5</f>
        <v>#DIV/0!</v>
      </c>
      <c r="I10" s="176" t="e">
        <f>I15/I5</f>
        <v>#DIV/0!</v>
      </c>
      <c r="J10" s="176" t="e">
        <f>J15/J5</f>
        <v>#DIV/0!</v>
      </c>
      <c r="K10" s="176" t="e">
        <f t="shared" ref="K10:BA10" si="8">K15/K5</f>
        <v>#DIV/0!</v>
      </c>
      <c r="L10" s="176" t="e">
        <f>L15/L5</f>
        <v>#DIV/0!</v>
      </c>
      <c r="M10" s="176" t="e">
        <f t="shared" si="8"/>
        <v>#DIV/0!</v>
      </c>
      <c r="N10" s="176" t="e">
        <f t="shared" si="8"/>
        <v>#DIV/0!</v>
      </c>
      <c r="O10" s="176" t="e">
        <f t="shared" si="8"/>
        <v>#DIV/0!</v>
      </c>
      <c r="P10" s="176" t="e">
        <f t="shared" si="8"/>
        <v>#DIV/0!</v>
      </c>
      <c r="Q10" s="176" t="e">
        <f t="shared" si="8"/>
        <v>#DIV/0!</v>
      </c>
      <c r="R10" s="176" t="e">
        <f t="shared" si="8"/>
        <v>#DIV/0!</v>
      </c>
      <c r="S10" s="176" t="e">
        <f t="shared" si="8"/>
        <v>#DIV/0!</v>
      </c>
      <c r="T10" s="176" t="e">
        <f t="shared" si="8"/>
        <v>#DIV/0!</v>
      </c>
      <c r="U10" s="176" t="e">
        <f t="shared" si="8"/>
        <v>#DIV/0!</v>
      </c>
      <c r="V10" s="176" t="e">
        <f t="shared" si="8"/>
        <v>#DIV/0!</v>
      </c>
      <c r="W10" s="176" t="e">
        <f t="shared" si="8"/>
        <v>#DIV/0!</v>
      </c>
      <c r="X10" s="176" t="e">
        <f t="shared" si="8"/>
        <v>#DIV/0!</v>
      </c>
      <c r="Y10" s="176">
        <v>5.1828854222452453E-2</v>
      </c>
      <c r="Z10" s="176" t="e">
        <f t="shared" si="8"/>
        <v>#DIV/0!</v>
      </c>
      <c r="AA10" s="176" t="e">
        <f t="shared" si="8"/>
        <v>#DIV/0!</v>
      </c>
      <c r="AB10" s="176" t="e">
        <f t="shared" si="8"/>
        <v>#DIV/0!</v>
      </c>
      <c r="AC10" s="176" t="s">
        <v>248</v>
      </c>
      <c r="AD10" s="176" t="s">
        <v>248</v>
      </c>
      <c r="AE10" s="176" t="e">
        <f t="shared" si="8"/>
        <v>#DIV/0!</v>
      </c>
      <c r="AF10" s="176" t="s">
        <v>248</v>
      </c>
      <c r="AG10" s="176" t="e">
        <f t="shared" si="8"/>
        <v>#DIV/0!</v>
      </c>
      <c r="AH10" s="176" t="s">
        <v>248</v>
      </c>
      <c r="AI10" s="176" t="e">
        <f t="shared" si="8"/>
        <v>#DIV/0!</v>
      </c>
      <c r="AJ10" s="176">
        <f t="shared" si="8"/>
        <v>0</v>
      </c>
      <c r="AK10" s="176" t="e">
        <f t="shared" si="8"/>
        <v>#DIV/0!</v>
      </c>
      <c r="AL10" s="176" t="e">
        <f t="shared" si="8"/>
        <v>#DIV/0!</v>
      </c>
      <c r="AM10" s="176" t="e">
        <f t="shared" si="8"/>
        <v>#DIV/0!</v>
      </c>
      <c r="AN10" s="176" t="e">
        <f t="shared" si="8"/>
        <v>#DIV/0!</v>
      </c>
      <c r="AO10" s="176" t="e">
        <f t="shared" si="8"/>
        <v>#DIV/0!</v>
      </c>
      <c r="AP10" s="176" t="e">
        <f t="shared" si="8"/>
        <v>#DIV/0!</v>
      </c>
      <c r="AQ10" s="176" t="e">
        <f t="shared" si="8"/>
        <v>#DIV/0!</v>
      </c>
      <c r="AR10" s="176" t="e">
        <f t="shared" si="8"/>
        <v>#DIV/0!</v>
      </c>
      <c r="AS10" s="176" t="e">
        <f t="shared" si="8"/>
        <v>#DIV/0!</v>
      </c>
      <c r="AT10" s="176" t="e">
        <f t="shared" si="8"/>
        <v>#DIV/0!</v>
      </c>
      <c r="AU10" s="176" t="e">
        <f t="shared" si="8"/>
        <v>#DIV/0!</v>
      </c>
      <c r="AV10" s="176" t="e">
        <f t="shared" si="8"/>
        <v>#DIV/0!</v>
      </c>
      <c r="AW10" s="176" t="e">
        <f t="shared" si="8"/>
        <v>#DIV/0!</v>
      </c>
      <c r="AX10" s="176" t="e">
        <f t="shared" si="8"/>
        <v>#DIV/0!</v>
      </c>
      <c r="AY10" s="176" t="e">
        <f t="shared" si="8"/>
        <v>#DIV/0!</v>
      </c>
      <c r="AZ10" s="176" t="e">
        <f t="shared" si="8"/>
        <v>#DIV/0!</v>
      </c>
      <c r="BA10" s="176" t="e">
        <f t="shared" si="8"/>
        <v>#DIV/0!</v>
      </c>
      <c r="BB10" s="7"/>
      <c r="BC10" s="47" t="e">
        <f>BC15/BC110</f>
        <v>#DIV/0!</v>
      </c>
      <c r="BD10" s="104"/>
    </row>
    <row r="11" spans="1:57" ht="16.2" x14ac:dyDescent="0.45">
      <c r="A11" s="76" t="s">
        <v>35</v>
      </c>
      <c r="B11" s="105">
        <f t="shared" ref="B11:B14" si="9">BB11</f>
        <v>0</v>
      </c>
      <c r="C11" s="192">
        <f>B11/1000000</f>
        <v>0</v>
      </c>
      <c r="D11" s="48">
        <f>BC11</f>
        <v>0</v>
      </c>
      <c r="E11" s="138">
        <f t="shared" ref="E11:E14" si="10">D11-B11</f>
        <v>0</v>
      </c>
      <c r="F11" s="88" t="s">
        <v>35</v>
      </c>
      <c r="G11" s="296"/>
      <c r="H11" s="296"/>
      <c r="I11" s="158"/>
      <c r="J11" s="159"/>
      <c r="K11" s="288"/>
      <c r="L11" s="158"/>
      <c r="M11" s="158"/>
      <c r="N11" s="329"/>
      <c r="O11" s="158"/>
      <c r="P11" s="161"/>
      <c r="Q11" s="161"/>
      <c r="R11" s="161"/>
      <c r="S11" s="288"/>
      <c r="T11" s="19"/>
      <c r="U11" s="158"/>
      <c r="V11" s="159"/>
      <c r="W11" s="136"/>
      <c r="X11" s="159"/>
      <c r="Y11" s="159"/>
      <c r="Z11" s="159"/>
      <c r="AA11" s="58"/>
      <c r="AB11" s="64"/>
      <c r="AC11" s="58"/>
      <c r="AD11" s="64"/>
      <c r="AE11" s="60"/>
      <c r="AF11" s="60"/>
      <c r="AG11" s="60"/>
      <c r="AH11" s="159"/>
      <c r="AI11" s="158"/>
      <c r="AJ11" s="158"/>
      <c r="AK11" s="158"/>
      <c r="AL11" s="159"/>
      <c r="AM11" s="159"/>
      <c r="AN11" s="159"/>
      <c r="AO11" s="159"/>
      <c r="AP11" s="158"/>
      <c r="AQ11" s="159"/>
      <c r="AR11" s="159"/>
      <c r="AS11" s="135"/>
      <c r="AT11" s="159"/>
      <c r="AU11" s="159"/>
      <c r="AV11" s="158"/>
      <c r="AW11" s="158"/>
      <c r="AX11" s="159"/>
      <c r="AY11" s="159"/>
      <c r="AZ11" s="159"/>
      <c r="BA11" s="159"/>
      <c r="BB11" s="11">
        <f>SUM(G11:BA11)</f>
        <v>0</v>
      </c>
      <c r="BC11" s="11"/>
      <c r="BD11" s="106">
        <f>BC11-BB11</f>
        <v>0</v>
      </c>
    </row>
    <row r="12" spans="1:57" ht="16.2" x14ac:dyDescent="0.45">
      <c r="A12" s="260" t="s">
        <v>36</v>
      </c>
      <c r="B12" s="105">
        <f t="shared" si="9"/>
        <v>0</v>
      </c>
      <c r="C12" s="192">
        <f>B12/1000000</f>
        <v>0</v>
      </c>
      <c r="D12" s="48">
        <f t="shared" ref="D12:D14" si="11">BC12</f>
        <v>0</v>
      </c>
      <c r="E12" s="138">
        <f>D12-B12</f>
        <v>0</v>
      </c>
      <c r="F12" s="89" t="s">
        <v>36</v>
      </c>
      <c r="G12" s="296"/>
      <c r="H12" s="296"/>
      <c r="I12" s="158"/>
      <c r="J12" s="159"/>
      <c r="K12" s="288"/>
      <c r="L12" s="158"/>
      <c r="M12" s="158"/>
      <c r="N12" s="329"/>
      <c r="O12" s="158"/>
      <c r="P12" s="161"/>
      <c r="Q12" s="158"/>
      <c r="R12" s="158"/>
      <c r="S12" s="288"/>
      <c r="T12" s="19"/>
      <c r="U12" s="158"/>
      <c r="V12" s="159"/>
      <c r="W12" s="159"/>
      <c r="X12" s="159"/>
      <c r="Y12" s="159"/>
      <c r="Z12" s="159"/>
      <c r="AA12" s="58"/>
      <c r="AB12" s="64"/>
      <c r="AC12" s="158"/>
      <c r="AD12" s="64"/>
      <c r="AE12" s="60"/>
      <c r="AF12" s="60"/>
      <c r="AG12" s="61"/>
      <c r="AH12" s="159"/>
      <c r="AI12" s="159"/>
      <c r="AJ12" s="159"/>
      <c r="AK12" s="158"/>
      <c r="AL12" s="13"/>
      <c r="AM12" s="13"/>
      <c r="AN12" s="159"/>
      <c r="AO12" s="159"/>
      <c r="AP12" s="159"/>
      <c r="AQ12" s="159"/>
      <c r="AR12" s="159"/>
      <c r="AS12" s="159"/>
      <c r="AT12" s="159"/>
      <c r="AU12" s="159"/>
      <c r="AV12" s="158"/>
      <c r="AW12" s="158"/>
      <c r="AX12" s="159"/>
      <c r="AY12" s="159"/>
      <c r="AZ12" s="159"/>
      <c r="BA12" s="159"/>
      <c r="BB12" s="11">
        <f>SUM(G12:BA12)</f>
        <v>0</v>
      </c>
      <c r="BC12" s="11"/>
      <c r="BD12" s="106">
        <f>BC12-BB12</f>
        <v>0</v>
      </c>
    </row>
    <row r="13" spans="1:57" ht="15" x14ac:dyDescent="0.3">
      <c r="A13" s="76" t="s">
        <v>249</v>
      </c>
      <c r="B13" s="105">
        <f t="shared" si="9"/>
        <v>0</v>
      </c>
      <c r="C13" s="192">
        <f>B13/1000000</f>
        <v>0</v>
      </c>
      <c r="D13" s="48">
        <f t="shared" si="11"/>
        <v>0</v>
      </c>
      <c r="E13" s="138">
        <f t="shared" si="10"/>
        <v>0</v>
      </c>
      <c r="F13" s="89"/>
      <c r="G13" s="158"/>
      <c r="H13" s="158"/>
      <c r="I13" s="158"/>
      <c r="J13" s="159"/>
      <c r="K13" s="158"/>
      <c r="L13" s="159"/>
      <c r="M13" s="159"/>
      <c r="N13" s="158"/>
      <c r="O13" s="159"/>
      <c r="P13" s="159"/>
      <c r="Q13" s="159"/>
      <c r="R13" s="159"/>
      <c r="S13" s="288"/>
      <c r="T13" s="158"/>
      <c r="U13" s="158"/>
      <c r="V13" s="159"/>
      <c r="W13" s="159"/>
      <c r="X13" s="159"/>
      <c r="Y13" s="159"/>
      <c r="Z13" s="159"/>
      <c r="AA13" s="60"/>
      <c r="AB13" s="159"/>
      <c r="AC13" s="58"/>
      <c r="AD13" s="60"/>
      <c r="AE13" s="60"/>
      <c r="AF13" s="60"/>
      <c r="AG13" s="61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8"/>
      <c r="AX13" s="159"/>
      <c r="AY13" s="159"/>
      <c r="AZ13" s="159"/>
      <c r="BA13" s="159"/>
      <c r="BB13" s="11">
        <f>SUM(G13:BA13)</f>
        <v>0</v>
      </c>
      <c r="BC13" s="11"/>
      <c r="BD13" s="106">
        <f>BC13-BB13</f>
        <v>0</v>
      </c>
      <c r="BE13" s="1"/>
    </row>
    <row r="14" spans="1:57" ht="15" x14ac:dyDescent="0.3">
      <c r="A14" s="76" t="s">
        <v>38</v>
      </c>
      <c r="B14" s="105">
        <f t="shared" si="9"/>
        <v>0</v>
      </c>
      <c r="C14" s="192">
        <f>B14/1000000</f>
        <v>0</v>
      </c>
      <c r="D14" s="48">
        <f t="shared" si="11"/>
        <v>0</v>
      </c>
      <c r="E14" s="138">
        <f t="shared" si="10"/>
        <v>0</v>
      </c>
      <c r="F14" s="89" t="s">
        <v>38</v>
      </c>
      <c r="G14" s="158"/>
      <c r="H14" s="158"/>
      <c r="I14" s="158"/>
      <c r="J14" s="159"/>
      <c r="K14" s="158"/>
      <c r="L14" s="158"/>
      <c r="M14" s="158"/>
      <c r="N14" s="184"/>
      <c r="O14" s="158"/>
      <c r="P14" s="158"/>
      <c r="Q14" s="158"/>
      <c r="R14" s="158"/>
      <c r="S14" s="158"/>
      <c r="T14" s="158"/>
      <c r="U14" s="158"/>
      <c r="V14" s="159"/>
      <c r="W14" s="159"/>
      <c r="X14" s="159"/>
      <c r="Y14" s="159"/>
      <c r="Z14" s="159"/>
      <c r="AA14" s="58"/>
      <c r="AB14" s="58"/>
      <c r="AC14" s="58"/>
      <c r="AD14" s="58"/>
      <c r="AE14" s="60"/>
      <c r="AF14" s="60"/>
      <c r="AG14" s="60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8"/>
      <c r="AX14" s="159"/>
      <c r="AY14" s="159"/>
      <c r="AZ14" s="159"/>
      <c r="BA14" s="159"/>
      <c r="BB14" s="11">
        <f>SUM(G14:BA14)</f>
        <v>0</v>
      </c>
      <c r="BC14" s="11"/>
      <c r="BD14" s="106">
        <f>BC14-BB14</f>
        <v>0</v>
      </c>
    </row>
    <row r="15" spans="1:57" ht="15" x14ac:dyDescent="0.3">
      <c r="A15" s="77" t="s">
        <v>12</v>
      </c>
      <c r="B15" s="107">
        <f t="shared" ref="B15:E15" si="12">SUM(B11:B14)</f>
        <v>0</v>
      </c>
      <c r="C15" s="107"/>
      <c r="D15" s="145">
        <f t="shared" si="12"/>
        <v>0</v>
      </c>
      <c r="E15" s="108">
        <f t="shared" si="12"/>
        <v>0</v>
      </c>
      <c r="F15" s="90" t="s">
        <v>12</v>
      </c>
      <c r="G15" s="165">
        <f>SUM(G11:G14)</f>
        <v>0</v>
      </c>
      <c r="H15" s="165">
        <f t="shared" ref="H15" si="13">SUM(H11:H14)</f>
        <v>0</v>
      </c>
      <c r="I15" s="165">
        <f>SUM(I11:I14)</f>
        <v>0</v>
      </c>
      <c r="J15" s="165">
        <f>SUM(J11:J14)</f>
        <v>0</v>
      </c>
      <c r="K15" s="165">
        <f t="shared" ref="K15:BD15" si="14">SUM(K11:K14)</f>
        <v>0</v>
      </c>
      <c r="L15" s="165">
        <f t="shared" si="14"/>
        <v>0</v>
      </c>
      <c r="M15" s="165">
        <f t="shared" si="14"/>
        <v>0</v>
      </c>
      <c r="N15" s="165">
        <f t="shared" si="14"/>
        <v>0</v>
      </c>
      <c r="O15" s="165">
        <f t="shared" si="14"/>
        <v>0</v>
      </c>
      <c r="P15" s="165">
        <f t="shared" si="14"/>
        <v>0</v>
      </c>
      <c r="Q15" s="165">
        <f t="shared" si="14"/>
        <v>0</v>
      </c>
      <c r="R15" s="165">
        <f t="shared" si="14"/>
        <v>0</v>
      </c>
      <c r="S15" s="165">
        <f t="shared" si="14"/>
        <v>0</v>
      </c>
      <c r="T15" s="165">
        <f t="shared" si="14"/>
        <v>0</v>
      </c>
      <c r="U15" s="165">
        <f t="shared" si="14"/>
        <v>0</v>
      </c>
      <c r="V15" s="165">
        <f t="shared" si="14"/>
        <v>0</v>
      </c>
      <c r="W15" s="165">
        <f t="shared" si="14"/>
        <v>0</v>
      </c>
      <c r="X15" s="165">
        <f t="shared" si="14"/>
        <v>0</v>
      </c>
      <c r="Y15" s="165">
        <f>SUM(Y11:Y14)</f>
        <v>0</v>
      </c>
      <c r="Z15" s="165">
        <f t="shared" si="14"/>
        <v>0</v>
      </c>
      <c r="AA15" s="165">
        <f t="shared" si="14"/>
        <v>0</v>
      </c>
      <c r="AB15" s="165">
        <f t="shared" si="14"/>
        <v>0</v>
      </c>
      <c r="AC15" s="165"/>
      <c r="AD15" s="165"/>
      <c r="AE15" s="165">
        <f t="shared" si="14"/>
        <v>0</v>
      </c>
      <c r="AF15" s="165"/>
      <c r="AG15" s="165">
        <f t="shared" si="14"/>
        <v>0</v>
      </c>
      <c r="AH15" s="165"/>
      <c r="AI15" s="165">
        <f t="shared" si="14"/>
        <v>0</v>
      </c>
      <c r="AJ15" s="165">
        <f t="shared" si="14"/>
        <v>0</v>
      </c>
      <c r="AK15" s="165">
        <f t="shared" si="14"/>
        <v>0</v>
      </c>
      <c r="AL15" s="165">
        <f t="shared" si="14"/>
        <v>0</v>
      </c>
      <c r="AM15" s="165">
        <f t="shared" si="14"/>
        <v>0</v>
      </c>
      <c r="AN15" s="165">
        <f t="shared" si="14"/>
        <v>0</v>
      </c>
      <c r="AO15" s="165">
        <f t="shared" si="14"/>
        <v>0</v>
      </c>
      <c r="AP15" s="165">
        <f t="shared" si="14"/>
        <v>0</v>
      </c>
      <c r="AQ15" s="165">
        <f t="shared" si="14"/>
        <v>0</v>
      </c>
      <c r="AR15" s="165">
        <f t="shared" si="14"/>
        <v>0</v>
      </c>
      <c r="AS15" s="165">
        <f t="shared" si="14"/>
        <v>0</v>
      </c>
      <c r="AT15" s="165">
        <f t="shared" si="14"/>
        <v>0</v>
      </c>
      <c r="AU15" s="165">
        <f t="shared" si="14"/>
        <v>0</v>
      </c>
      <c r="AV15" s="165">
        <f t="shared" si="14"/>
        <v>0</v>
      </c>
      <c r="AW15" s="165">
        <f t="shared" si="14"/>
        <v>0</v>
      </c>
      <c r="AX15" s="165">
        <f t="shared" si="14"/>
        <v>0</v>
      </c>
      <c r="AY15" s="165">
        <f t="shared" si="14"/>
        <v>0</v>
      </c>
      <c r="AZ15" s="165">
        <f t="shared" si="14"/>
        <v>0</v>
      </c>
      <c r="BA15" s="165">
        <f t="shared" si="14"/>
        <v>0</v>
      </c>
      <c r="BB15" s="165">
        <f t="shared" si="14"/>
        <v>0</v>
      </c>
      <c r="BC15" s="165">
        <f>SUM(BC11:BC14)</f>
        <v>0</v>
      </c>
      <c r="BD15" s="108">
        <f t="shared" si="14"/>
        <v>0</v>
      </c>
    </row>
    <row r="16" spans="1:57" ht="15" x14ac:dyDescent="0.3">
      <c r="A16" s="78" t="s">
        <v>39</v>
      </c>
      <c r="B16" s="103"/>
      <c r="C16" s="186"/>
      <c r="D16" s="146"/>
      <c r="E16" s="104"/>
      <c r="F16" s="91" t="s">
        <v>39</v>
      </c>
      <c r="G16" s="166" t="e">
        <f t="shared" ref="G16:H16" si="15">G31/G5</f>
        <v>#DIV/0!</v>
      </c>
      <c r="H16" s="166" t="e">
        <f t="shared" si="15"/>
        <v>#DIV/0!</v>
      </c>
      <c r="I16" s="166" t="e">
        <f>I31/I5</f>
        <v>#DIV/0!</v>
      </c>
      <c r="J16" s="166" t="e">
        <f>J31/J5</f>
        <v>#DIV/0!</v>
      </c>
      <c r="K16" s="166" t="e">
        <f t="shared" ref="K16:BA16" si="16">K31/K5</f>
        <v>#DIV/0!</v>
      </c>
      <c r="L16" s="166" t="e">
        <f>L31/L5</f>
        <v>#DIV/0!</v>
      </c>
      <c r="M16" s="166" t="e">
        <f t="shared" si="16"/>
        <v>#DIV/0!</v>
      </c>
      <c r="N16" s="166" t="e">
        <f t="shared" si="16"/>
        <v>#DIV/0!</v>
      </c>
      <c r="O16" s="166" t="e">
        <f t="shared" si="16"/>
        <v>#DIV/0!</v>
      </c>
      <c r="P16" s="166" t="e">
        <f t="shared" si="16"/>
        <v>#DIV/0!</v>
      </c>
      <c r="Q16" s="166" t="e">
        <f t="shared" si="16"/>
        <v>#DIV/0!</v>
      </c>
      <c r="R16" s="166" t="e">
        <f t="shared" si="16"/>
        <v>#DIV/0!</v>
      </c>
      <c r="S16" s="166" t="e">
        <f t="shared" si="16"/>
        <v>#DIV/0!</v>
      </c>
      <c r="T16" s="166" t="e">
        <f t="shared" si="16"/>
        <v>#DIV/0!</v>
      </c>
      <c r="U16" s="166" t="e">
        <f t="shared" si="16"/>
        <v>#DIV/0!</v>
      </c>
      <c r="V16" s="166" t="e">
        <f t="shared" si="16"/>
        <v>#DIV/0!</v>
      </c>
      <c r="W16" s="166" t="e">
        <f t="shared" si="16"/>
        <v>#DIV/0!</v>
      </c>
      <c r="X16" s="166" t="e">
        <f t="shared" si="16"/>
        <v>#DIV/0!</v>
      </c>
      <c r="Y16" s="166">
        <v>0.31395191810448964</v>
      </c>
      <c r="Z16" s="166" t="e">
        <f t="shared" si="16"/>
        <v>#DIV/0!</v>
      </c>
      <c r="AA16" s="63" t="e">
        <f t="shared" si="16"/>
        <v>#DIV/0!</v>
      </c>
      <c r="AB16" s="63" t="e">
        <f t="shared" si="16"/>
        <v>#DIV/0!</v>
      </c>
      <c r="AC16" s="63"/>
      <c r="AD16" s="63"/>
      <c r="AE16" s="63" t="e">
        <f t="shared" si="16"/>
        <v>#DIV/0!</v>
      </c>
      <c r="AF16" s="63"/>
      <c r="AG16" s="63" t="e">
        <f t="shared" si="16"/>
        <v>#DIV/0!</v>
      </c>
      <c r="AH16" s="166"/>
      <c r="AI16" s="166" t="e">
        <f t="shared" si="16"/>
        <v>#DIV/0!</v>
      </c>
      <c r="AJ16" s="166">
        <f t="shared" si="16"/>
        <v>0</v>
      </c>
      <c r="AK16" s="166" t="e">
        <f t="shared" si="16"/>
        <v>#DIV/0!</v>
      </c>
      <c r="AL16" s="166" t="e">
        <f t="shared" si="16"/>
        <v>#DIV/0!</v>
      </c>
      <c r="AM16" s="166" t="e">
        <f t="shared" si="16"/>
        <v>#DIV/0!</v>
      </c>
      <c r="AN16" s="166" t="e">
        <f t="shared" si="16"/>
        <v>#DIV/0!</v>
      </c>
      <c r="AO16" s="166" t="e">
        <f t="shared" si="16"/>
        <v>#DIV/0!</v>
      </c>
      <c r="AP16" s="166" t="e">
        <f t="shared" si="16"/>
        <v>#DIV/0!</v>
      </c>
      <c r="AQ16" s="166" t="e">
        <f t="shared" si="16"/>
        <v>#DIV/0!</v>
      </c>
      <c r="AR16" s="166" t="e">
        <f>AR31/AR5</f>
        <v>#DIV/0!</v>
      </c>
      <c r="AS16" s="166" t="e">
        <f t="shared" si="16"/>
        <v>#DIV/0!</v>
      </c>
      <c r="AT16" s="166" t="e">
        <f t="shared" si="16"/>
        <v>#DIV/0!</v>
      </c>
      <c r="AU16" s="166" t="e">
        <f t="shared" si="16"/>
        <v>#DIV/0!</v>
      </c>
      <c r="AV16" s="166" t="e">
        <f t="shared" si="16"/>
        <v>#DIV/0!</v>
      </c>
      <c r="AW16" s="166" t="e">
        <f t="shared" si="16"/>
        <v>#DIV/0!</v>
      </c>
      <c r="AX16" s="166" t="e">
        <f t="shared" si="16"/>
        <v>#DIV/0!</v>
      </c>
      <c r="AY16" s="166"/>
      <c r="AZ16" s="166" t="e">
        <f t="shared" si="16"/>
        <v>#DIV/0!</v>
      </c>
      <c r="BA16" s="166" t="e">
        <f t="shared" si="16"/>
        <v>#DIV/0!</v>
      </c>
      <c r="BB16" s="7"/>
      <c r="BC16" s="46" t="e">
        <f>(BC31+BC15)/BC110</f>
        <v>#DIV/0!</v>
      </c>
      <c r="BD16" s="104"/>
    </row>
    <row r="17" spans="1:59" ht="16.2" x14ac:dyDescent="0.45">
      <c r="A17" s="80" t="s">
        <v>40</v>
      </c>
      <c r="B17" s="105">
        <f t="shared" ref="B17:B30" si="17">BB17</f>
        <v>0</v>
      </c>
      <c r="C17" s="192">
        <f t="shared" ref="C17:C30" si="18">B17/1000000</f>
        <v>0</v>
      </c>
      <c r="D17" s="48">
        <f t="shared" ref="D17:D30" si="19">BC17</f>
        <v>0</v>
      </c>
      <c r="E17" s="138">
        <f t="shared" ref="E17:E23" si="20">D17-B17</f>
        <v>0</v>
      </c>
      <c r="F17" s="92" t="s">
        <v>40</v>
      </c>
      <c r="G17" s="158"/>
      <c r="H17" s="158"/>
      <c r="I17" s="159"/>
      <c r="J17" s="159"/>
      <c r="K17" s="288"/>
      <c r="L17" s="158"/>
      <c r="M17" s="158"/>
      <c r="N17" s="158"/>
      <c r="O17" s="158"/>
      <c r="P17" s="288"/>
      <c r="Q17" s="290"/>
      <c r="R17" s="158"/>
      <c r="S17" s="288"/>
      <c r="T17" s="19"/>
      <c r="U17" s="158"/>
      <c r="V17" s="288"/>
      <c r="W17" s="159"/>
      <c r="X17" s="159"/>
      <c r="Y17" s="159"/>
      <c r="Z17" s="159"/>
      <c r="AA17" s="64"/>
      <c r="AB17" s="64"/>
      <c r="AC17" s="158"/>
      <c r="AD17" s="64"/>
      <c r="AE17" s="158"/>
      <c r="AF17" s="158"/>
      <c r="AG17" s="64"/>
      <c r="AH17" s="159"/>
      <c r="AI17" s="158"/>
      <c r="AJ17" s="158"/>
      <c r="AK17" s="158"/>
      <c r="AL17" s="159"/>
      <c r="AM17" s="159"/>
      <c r="AN17" s="159"/>
      <c r="AO17" s="159"/>
      <c r="AP17" s="158"/>
      <c r="AQ17" s="159"/>
      <c r="AR17" s="159"/>
      <c r="AS17" s="135"/>
      <c r="AT17" s="159"/>
      <c r="AU17" s="159"/>
      <c r="AV17" s="158"/>
      <c r="AW17" s="158"/>
      <c r="AX17" s="159"/>
      <c r="AY17" s="159"/>
      <c r="AZ17" s="159"/>
      <c r="BA17" s="159"/>
      <c r="BB17" s="11">
        <f t="shared" ref="BB17:BB30" si="21">SUM(G17:BA17)</f>
        <v>0</v>
      </c>
      <c r="BC17" s="11"/>
      <c r="BD17" s="106">
        <f t="shared" ref="BD17:BD30" si="22">BC17-BB17</f>
        <v>0</v>
      </c>
    </row>
    <row r="18" spans="1:59" ht="16.2" x14ac:dyDescent="0.45">
      <c r="A18" s="80" t="s">
        <v>41</v>
      </c>
      <c r="B18" s="105">
        <f t="shared" si="17"/>
        <v>0</v>
      </c>
      <c r="C18" s="192">
        <f t="shared" si="18"/>
        <v>0</v>
      </c>
      <c r="D18" s="48">
        <f t="shared" si="19"/>
        <v>0</v>
      </c>
      <c r="E18" s="138">
        <f t="shared" si="20"/>
        <v>0</v>
      </c>
      <c r="F18" s="92" t="s">
        <v>41</v>
      </c>
      <c r="G18" s="158"/>
      <c r="H18" s="158"/>
      <c r="I18" s="159"/>
      <c r="J18" s="159"/>
      <c r="K18" s="288"/>
      <c r="L18" s="158"/>
      <c r="M18" s="158"/>
      <c r="N18" s="158"/>
      <c r="O18" s="158"/>
      <c r="P18" s="288"/>
      <c r="Q18" s="290"/>
      <c r="R18" s="158"/>
      <c r="S18" s="288"/>
      <c r="T18" s="19"/>
      <c r="U18" s="158"/>
      <c r="V18" s="288"/>
      <c r="W18" s="159"/>
      <c r="X18" s="159"/>
      <c r="Y18" s="159"/>
      <c r="Z18" s="159"/>
      <c r="AA18" s="158"/>
      <c r="AB18" s="194"/>
      <c r="AC18" s="64"/>
      <c r="AD18" s="158"/>
      <c r="AE18" s="158"/>
      <c r="AF18" s="158"/>
      <c r="AG18" s="64"/>
      <c r="AH18" s="159"/>
      <c r="AI18" s="159"/>
      <c r="AJ18" s="159"/>
      <c r="AK18" s="159"/>
      <c r="AL18" s="158"/>
      <c r="AM18" s="159"/>
      <c r="AN18" s="159"/>
      <c r="AO18" s="159"/>
      <c r="AP18" s="159"/>
      <c r="AQ18" s="159"/>
      <c r="AR18" s="159"/>
      <c r="AS18" s="159"/>
      <c r="AT18" s="159"/>
      <c r="AU18" s="159"/>
      <c r="AV18" s="158"/>
      <c r="AW18" s="158"/>
      <c r="AX18" s="159"/>
      <c r="AY18" s="159"/>
      <c r="AZ18" s="159"/>
      <c r="BA18" s="159"/>
      <c r="BB18" s="11">
        <f t="shared" si="21"/>
        <v>0</v>
      </c>
      <c r="BC18" s="11"/>
      <c r="BD18" s="106">
        <f t="shared" si="22"/>
        <v>0</v>
      </c>
    </row>
    <row r="19" spans="1:59" ht="16.2" x14ac:dyDescent="0.45">
      <c r="A19" s="80" t="s">
        <v>42</v>
      </c>
      <c r="B19" s="105">
        <f t="shared" si="17"/>
        <v>0</v>
      </c>
      <c r="C19" s="192">
        <f t="shared" si="18"/>
        <v>0</v>
      </c>
      <c r="D19" s="48">
        <f t="shared" si="19"/>
        <v>0</v>
      </c>
      <c r="E19" s="138">
        <f t="shared" si="20"/>
        <v>0</v>
      </c>
      <c r="F19" s="92" t="s">
        <v>42</v>
      </c>
      <c r="G19" s="158"/>
      <c r="H19" s="296"/>
      <c r="I19" s="159"/>
      <c r="J19" s="159"/>
      <c r="K19" s="288"/>
      <c r="L19" s="158"/>
      <c r="M19" s="158"/>
      <c r="N19" s="158"/>
      <c r="O19" s="158"/>
      <c r="P19" s="288"/>
      <c r="Q19" s="290"/>
      <c r="R19" s="158"/>
      <c r="S19" s="288"/>
      <c r="T19" s="327"/>
      <c r="U19" s="158"/>
      <c r="V19" s="288"/>
      <c r="W19" s="159"/>
      <c r="X19" s="159"/>
      <c r="Y19" s="159"/>
      <c r="Z19" s="159"/>
      <c r="AA19" s="159"/>
      <c r="AB19" s="64"/>
      <c r="AC19" s="158"/>
      <c r="AD19" s="64"/>
      <c r="AE19" s="158"/>
      <c r="AF19" s="158"/>
      <c r="AG19" s="158"/>
      <c r="AH19" s="159"/>
      <c r="AI19" s="159"/>
      <c r="AJ19" s="159"/>
      <c r="AK19" s="158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8"/>
      <c r="AW19" s="158"/>
      <c r="AX19" s="159"/>
      <c r="AY19" s="159"/>
      <c r="AZ19" s="159"/>
      <c r="BA19" s="159"/>
      <c r="BB19" s="11">
        <f t="shared" si="21"/>
        <v>0</v>
      </c>
      <c r="BC19" s="11"/>
      <c r="BD19" s="106">
        <f t="shared" si="22"/>
        <v>0</v>
      </c>
      <c r="BG19" s="250"/>
    </row>
    <row r="20" spans="1:59" ht="16.2" x14ac:dyDescent="0.45">
      <c r="A20" s="80" t="s">
        <v>43</v>
      </c>
      <c r="B20" s="105">
        <f t="shared" si="17"/>
        <v>0</v>
      </c>
      <c r="C20" s="192">
        <f t="shared" si="18"/>
        <v>0</v>
      </c>
      <c r="D20" s="48">
        <f>BC20</f>
        <v>0</v>
      </c>
      <c r="E20" s="138">
        <f t="shared" si="20"/>
        <v>0</v>
      </c>
      <c r="F20" s="93" t="s">
        <v>43</v>
      </c>
      <c r="G20" s="158"/>
      <c r="H20" s="296"/>
      <c r="I20" s="159"/>
      <c r="J20" s="159"/>
      <c r="K20" s="288"/>
      <c r="L20" s="158"/>
      <c r="M20" s="158"/>
      <c r="N20" s="158"/>
      <c r="O20" s="158"/>
      <c r="P20" s="288"/>
      <c r="Q20" s="290"/>
      <c r="R20" s="158"/>
      <c r="S20" s="288"/>
      <c r="T20" s="158"/>
      <c r="U20" s="333"/>
      <c r="V20" s="159"/>
      <c r="W20" s="159"/>
      <c r="X20" s="159"/>
      <c r="Y20" s="159"/>
      <c r="Z20" s="159"/>
      <c r="AA20" s="158"/>
      <c r="AB20" s="194"/>
      <c r="AC20" s="158"/>
      <c r="AD20" s="158"/>
      <c r="AE20" s="158"/>
      <c r="AF20" s="158"/>
      <c r="AG20" s="64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8"/>
      <c r="AW20" s="158"/>
      <c r="AX20" s="159"/>
      <c r="AY20" s="196"/>
      <c r="AZ20" s="159"/>
      <c r="BA20" s="196"/>
      <c r="BB20" s="11">
        <f t="shared" si="21"/>
        <v>0</v>
      </c>
      <c r="BC20" s="11"/>
      <c r="BD20" s="106">
        <f t="shared" si="22"/>
        <v>0</v>
      </c>
    </row>
    <row r="21" spans="1:59" ht="16.2" x14ac:dyDescent="0.45">
      <c r="A21" s="80" t="s">
        <v>44</v>
      </c>
      <c r="B21" s="105">
        <f t="shared" si="17"/>
        <v>0</v>
      </c>
      <c r="C21" s="192">
        <f t="shared" si="18"/>
        <v>0</v>
      </c>
      <c r="D21" s="48">
        <f t="shared" si="19"/>
        <v>0</v>
      </c>
      <c r="E21" s="138">
        <f t="shared" si="20"/>
        <v>0</v>
      </c>
      <c r="F21" s="93" t="s">
        <v>44</v>
      </c>
      <c r="G21" s="158"/>
      <c r="H21" s="296"/>
      <c r="I21" s="159"/>
      <c r="J21" s="159"/>
      <c r="K21" s="288"/>
      <c r="L21" s="158"/>
      <c r="M21" s="158"/>
      <c r="N21" s="158"/>
      <c r="O21" s="158"/>
      <c r="P21" s="158"/>
      <c r="Q21" s="292"/>
      <c r="R21" s="158"/>
      <c r="S21" s="159"/>
      <c r="T21" s="158"/>
      <c r="U21" s="158"/>
      <c r="V21" s="159"/>
      <c r="W21" s="159"/>
      <c r="X21" s="159"/>
      <c r="Y21" s="159"/>
      <c r="Z21" s="159"/>
      <c r="AA21" s="158"/>
      <c r="AB21" s="64"/>
      <c r="AC21" s="158"/>
      <c r="AD21" s="64"/>
      <c r="AE21" s="158"/>
      <c r="AF21" s="158"/>
      <c r="AG21" s="64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35"/>
      <c r="AT21" s="159"/>
      <c r="AU21" s="159"/>
      <c r="AV21" s="158"/>
      <c r="AW21" s="158"/>
      <c r="AX21" s="159"/>
      <c r="AY21" s="159"/>
      <c r="AZ21" s="159"/>
      <c r="BA21" s="159"/>
      <c r="BB21" s="11">
        <f t="shared" si="21"/>
        <v>0</v>
      </c>
      <c r="BC21" s="11"/>
      <c r="BD21" s="106">
        <f t="shared" si="22"/>
        <v>0</v>
      </c>
    </row>
    <row r="22" spans="1:59" ht="16.2" x14ac:dyDescent="0.45">
      <c r="A22" s="80" t="s">
        <v>45</v>
      </c>
      <c r="B22" s="105">
        <f t="shared" si="17"/>
        <v>0</v>
      </c>
      <c r="C22" s="192">
        <f t="shared" si="18"/>
        <v>0</v>
      </c>
      <c r="D22" s="48">
        <f t="shared" si="19"/>
        <v>0</v>
      </c>
      <c r="E22" s="138">
        <f t="shared" si="20"/>
        <v>0</v>
      </c>
      <c r="F22" s="93" t="s">
        <v>45</v>
      </c>
      <c r="G22" s="158"/>
      <c r="H22" s="158"/>
      <c r="I22" s="159"/>
      <c r="J22" s="159"/>
      <c r="K22" s="158"/>
      <c r="L22" s="158"/>
      <c r="M22" s="158"/>
      <c r="N22" s="158"/>
      <c r="O22" s="158"/>
      <c r="P22" s="244"/>
      <c r="Q22" s="292"/>
      <c r="R22" s="158"/>
      <c r="S22" s="288"/>
      <c r="T22" s="158"/>
      <c r="U22" s="158"/>
      <c r="V22" s="159"/>
      <c r="W22" s="159"/>
      <c r="X22" s="159"/>
      <c r="Y22" s="159"/>
      <c r="Z22" s="159"/>
      <c r="AA22" s="64"/>
      <c r="AB22" s="194"/>
      <c r="AC22" s="158"/>
      <c r="AD22" s="64"/>
      <c r="AE22" s="158"/>
      <c r="AF22" s="158"/>
      <c r="AG22" s="64"/>
      <c r="AH22" s="159"/>
      <c r="AI22" s="159"/>
      <c r="AJ22" s="159"/>
      <c r="AK22" s="159"/>
      <c r="AL22" s="159"/>
      <c r="AM22" s="158"/>
      <c r="AN22" s="159"/>
      <c r="AO22" s="159"/>
      <c r="AP22" s="159"/>
      <c r="AQ22" s="159"/>
      <c r="AR22" s="159"/>
      <c r="AS22" s="159"/>
      <c r="AT22" s="159"/>
      <c r="AU22" s="159"/>
      <c r="AV22" s="158"/>
      <c r="AW22" s="158"/>
      <c r="AX22" s="159"/>
      <c r="AY22" s="159"/>
      <c r="AZ22" s="159"/>
      <c r="BA22" s="159"/>
      <c r="BB22" s="11">
        <f t="shared" si="21"/>
        <v>0</v>
      </c>
      <c r="BC22" s="11"/>
      <c r="BD22" s="106">
        <f t="shared" si="22"/>
        <v>0</v>
      </c>
    </row>
    <row r="23" spans="1:59" ht="16.2" x14ac:dyDescent="0.3">
      <c r="A23" s="80" t="s">
        <v>182</v>
      </c>
      <c r="B23" s="105">
        <f t="shared" si="17"/>
        <v>0</v>
      </c>
      <c r="C23" s="192">
        <f t="shared" si="18"/>
        <v>0</v>
      </c>
      <c r="D23" s="48">
        <f t="shared" si="19"/>
        <v>0</v>
      </c>
      <c r="E23" s="138">
        <f t="shared" si="20"/>
        <v>0</v>
      </c>
      <c r="F23" s="93" t="s">
        <v>182</v>
      </c>
      <c r="H23" s="158"/>
      <c r="I23" s="159"/>
      <c r="J23" s="159"/>
      <c r="K23" s="158"/>
      <c r="L23" s="159"/>
      <c r="M23" s="159"/>
      <c r="N23" s="158"/>
      <c r="O23" s="158"/>
      <c r="P23" s="159"/>
      <c r="Q23" s="291"/>
      <c r="R23" s="159"/>
      <c r="S23" s="158"/>
      <c r="T23" s="159"/>
      <c r="U23" s="158"/>
      <c r="V23" s="159"/>
      <c r="W23" s="159"/>
      <c r="X23" s="159"/>
      <c r="Y23" s="159"/>
      <c r="Z23" s="159"/>
      <c r="AA23" s="159"/>
      <c r="AB23" s="159"/>
      <c r="AC23" s="158"/>
      <c r="AD23" s="158"/>
      <c r="AE23" s="158"/>
      <c r="AF23" s="158"/>
      <c r="AG23" s="158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8"/>
      <c r="AW23" s="158"/>
      <c r="AX23" s="159"/>
      <c r="AY23" s="159"/>
      <c r="AZ23" s="159"/>
      <c r="BA23" s="159"/>
      <c r="BB23" s="11">
        <f t="shared" si="21"/>
        <v>0</v>
      </c>
      <c r="BC23" s="11"/>
      <c r="BD23" s="109">
        <f t="shared" si="22"/>
        <v>0</v>
      </c>
    </row>
    <row r="24" spans="1:59" ht="16.2" x14ac:dyDescent="0.45">
      <c r="A24" s="80" t="s">
        <v>173</v>
      </c>
      <c r="B24" s="105">
        <f t="shared" si="17"/>
        <v>0</v>
      </c>
      <c r="C24" s="192">
        <f t="shared" si="18"/>
        <v>0</v>
      </c>
      <c r="D24" s="48">
        <f t="shared" si="19"/>
        <v>0</v>
      </c>
      <c r="E24" s="138">
        <f>D24-B24</f>
        <v>0</v>
      </c>
      <c r="F24" s="93" t="s">
        <v>173</v>
      </c>
      <c r="G24" s="158"/>
      <c r="H24" s="158"/>
      <c r="I24" s="159"/>
      <c r="J24" s="159"/>
      <c r="K24" s="158"/>
      <c r="L24" s="158"/>
      <c r="M24" s="158"/>
      <c r="N24" s="53"/>
      <c r="O24" s="53"/>
      <c r="P24" s="158"/>
      <c r="Q24" s="292"/>
      <c r="R24" s="158"/>
      <c r="S24" s="288"/>
      <c r="T24" s="19"/>
      <c r="U24" s="158"/>
      <c r="V24" s="159"/>
      <c r="W24" s="159"/>
      <c r="X24" s="159"/>
      <c r="Y24" s="159"/>
      <c r="Z24" s="159"/>
      <c r="AA24" s="158"/>
      <c r="AB24" s="194"/>
      <c r="AC24" s="158"/>
      <c r="AD24" s="158"/>
      <c r="AE24" s="158"/>
      <c r="AF24" s="158"/>
      <c r="AG24" s="64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8"/>
      <c r="AW24" s="158"/>
      <c r="AX24" s="159"/>
      <c r="AY24" s="159"/>
      <c r="AZ24" s="159"/>
      <c r="BA24" s="159"/>
      <c r="BB24" s="11">
        <f t="shared" si="21"/>
        <v>0</v>
      </c>
      <c r="BC24" s="11"/>
      <c r="BD24" s="109">
        <f>BC24-BB24</f>
        <v>0</v>
      </c>
    </row>
    <row r="25" spans="1:59" ht="16.2" x14ac:dyDescent="0.45">
      <c r="A25" s="80" t="s">
        <v>46</v>
      </c>
      <c r="B25" s="105">
        <f t="shared" si="17"/>
        <v>0</v>
      </c>
      <c r="C25" s="192">
        <f t="shared" si="18"/>
        <v>0</v>
      </c>
      <c r="D25" s="48">
        <f t="shared" si="19"/>
        <v>0</v>
      </c>
      <c r="E25" s="138">
        <f t="shared" ref="E25:E26" si="23">D25-B25</f>
        <v>0</v>
      </c>
      <c r="F25" s="93" t="s">
        <v>46</v>
      </c>
      <c r="G25" s="158"/>
      <c r="H25" s="158"/>
      <c r="I25" s="159"/>
      <c r="J25" s="159"/>
      <c r="K25" s="158"/>
      <c r="L25" s="158"/>
      <c r="M25" s="158"/>
      <c r="N25" s="158"/>
      <c r="O25" s="158"/>
      <c r="P25" s="288"/>
      <c r="Q25" s="290"/>
      <c r="R25" s="158"/>
      <c r="S25" s="288"/>
      <c r="T25" s="19"/>
      <c r="U25" s="158"/>
      <c r="V25" s="159"/>
      <c r="W25" s="159"/>
      <c r="X25" s="159"/>
      <c r="Y25" s="159"/>
      <c r="Z25" s="159"/>
      <c r="AA25" s="158"/>
      <c r="AB25" s="64"/>
      <c r="AC25" s="158"/>
      <c r="AD25" s="64"/>
      <c r="AE25" s="158"/>
      <c r="AF25" s="158"/>
      <c r="AG25" s="64"/>
      <c r="AH25" s="159"/>
      <c r="AI25" s="158"/>
      <c r="AJ25" s="158"/>
      <c r="AK25" s="158"/>
      <c r="AL25" s="159"/>
      <c r="AM25" s="159"/>
      <c r="AN25" s="159"/>
      <c r="AO25" s="205"/>
      <c r="AP25" s="159"/>
      <c r="AQ25" s="159"/>
      <c r="AR25" s="159"/>
      <c r="AS25" s="159"/>
      <c r="AT25" s="293"/>
      <c r="AU25" s="159"/>
      <c r="AV25" s="158"/>
      <c r="AW25" s="158"/>
      <c r="AX25" s="159"/>
      <c r="AY25" s="159"/>
      <c r="AZ25" s="159"/>
      <c r="BA25" s="159"/>
      <c r="BB25" s="11">
        <f t="shared" si="21"/>
        <v>0</v>
      </c>
      <c r="BC25" s="11"/>
      <c r="BD25" s="109">
        <f t="shared" si="22"/>
        <v>0</v>
      </c>
    </row>
    <row r="26" spans="1:59" ht="16.2" x14ac:dyDescent="0.45">
      <c r="A26" s="80" t="s">
        <v>47</v>
      </c>
      <c r="B26" s="105">
        <f t="shared" si="17"/>
        <v>0</v>
      </c>
      <c r="C26" s="192">
        <f t="shared" si="18"/>
        <v>0</v>
      </c>
      <c r="D26" s="48">
        <f t="shared" si="19"/>
        <v>0</v>
      </c>
      <c r="E26" s="138">
        <f t="shared" si="23"/>
        <v>0</v>
      </c>
      <c r="F26" s="93" t="s">
        <v>47</v>
      </c>
      <c r="G26" s="158"/>
      <c r="H26" s="158"/>
      <c r="I26" s="159"/>
      <c r="J26" s="159"/>
      <c r="K26" s="288"/>
      <c r="L26" s="158"/>
      <c r="M26" s="158"/>
      <c r="N26" s="158"/>
      <c r="O26" s="158"/>
      <c r="P26" s="288"/>
      <c r="Q26" s="290"/>
      <c r="R26" s="158"/>
      <c r="S26" s="158"/>
      <c r="T26" s="19"/>
      <c r="U26" s="333"/>
      <c r="V26" s="159"/>
      <c r="W26" s="159"/>
      <c r="X26" s="159"/>
      <c r="Y26" s="159"/>
      <c r="Z26" s="159"/>
      <c r="AA26" s="158"/>
      <c r="AB26" s="64"/>
      <c r="AC26" s="158"/>
      <c r="AD26" s="64"/>
      <c r="AE26" s="158"/>
      <c r="AF26" s="158"/>
      <c r="AG26" s="64"/>
      <c r="AH26" s="159"/>
      <c r="AI26" s="158"/>
      <c r="AJ26" s="158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8"/>
      <c r="AW26" s="158"/>
      <c r="AX26" s="159"/>
      <c r="AY26" s="159"/>
      <c r="AZ26" s="159"/>
      <c r="BA26" s="159"/>
      <c r="BB26" s="11">
        <f t="shared" si="21"/>
        <v>0</v>
      </c>
      <c r="BC26" s="11"/>
      <c r="BD26" s="109">
        <f t="shared" si="22"/>
        <v>0</v>
      </c>
    </row>
    <row r="27" spans="1:59" ht="16.2" x14ac:dyDescent="0.45">
      <c r="A27" s="80" t="s">
        <v>48</v>
      </c>
      <c r="B27" s="105">
        <f t="shared" si="17"/>
        <v>0</v>
      </c>
      <c r="C27" s="192">
        <f t="shared" si="18"/>
        <v>0</v>
      </c>
      <c r="D27" s="48">
        <f t="shared" si="19"/>
        <v>0</v>
      </c>
      <c r="E27" s="138">
        <f>D27-B27</f>
        <v>0</v>
      </c>
      <c r="F27" s="93" t="s">
        <v>48</v>
      </c>
      <c r="G27" s="158"/>
      <c r="H27" s="285"/>
      <c r="I27" s="159"/>
      <c r="J27" s="159"/>
      <c r="K27" s="288"/>
      <c r="L27" s="158"/>
      <c r="M27" s="158"/>
      <c r="N27" s="158"/>
      <c r="O27" s="158"/>
      <c r="P27" s="161"/>
      <c r="Q27" s="292"/>
      <c r="R27" s="158"/>
      <c r="S27" s="288"/>
      <c r="T27" s="19"/>
      <c r="U27" s="158"/>
      <c r="V27" s="159"/>
      <c r="W27" s="159"/>
      <c r="X27" s="159"/>
      <c r="Y27" s="159"/>
      <c r="Z27" s="159"/>
      <c r="AA27" s="158"/>
      <c r="AB27" s="194"/>
      <c r="AC27" s="158"/>
      <c r="AD27" s="158"/>
      <c r="AE27" s="158"/>
      <c r="AF27" s="158"/>
      <c r="AG27" s="64"/>
      <c r="AH27" s="159"/>
      <c r="AI27" s="159"/>
      <c r="AJ27" s="158"/>
      <c r="AK27" s="159"/>
      <c r="AL27" s="158"/>
      <c r="AM27" s="159"/>
      <c r="AN27" s="159"/>
      <c r="AO27" s="159"/>
      <c r="AP27" s="159"/>
      <c r="AQ27" s="184"/>
      <c r="AR27" s="159"/>
      <c r="AS27" s="159"/>
      <c r="AT27" s="159"/>
      <c r="AU27" s="159"/>
      <c r="AV27" s="158"/>
      <c r="AW27" s="158"/>
      <c r="AX27" s="159"/>
      <c r="AY27" s="159"/>
      <c r="AZ27" s="159"/>
      <c r="BA27" s="159"/>
      <c r="BB27" s="11">
        <f t="shared" si="21"/>
        <v>0</v>
      </c>
      <c r="BC27" s="11"/>
      <c r="BD27" s="109">
        <f>BC27-BB27</f>
        <v>0</v>
      </c>
    </row>
    <row r="28" spans="1:59" ht="16.2" x14ac:dyDescent="0.45">
      <c r="A28" s="80" t="s">
        <v>53</v>
      </c>
      <c r="B28" s="105">
        <f t="shared" si="17"/>
        <v>0</v>
      </c>
      <c r="C28" s="192">
        <f t="shared" si="18"/>
        <v>0</v>
      </c>
      <c r="D28" s="48">
        <f t="shared" si="19"/>
        <v>0</v>
      </c>
      <c r="E28" s="138">
        <f>D28-B28</f>
        <v>0</v>
      </c>
      <c r="F28" s="93" t="s">
        <v>53</v>
      </c>
      <c r="G28" s="158"/>
      <c r="H28" s="158"/>
      <c r="I28" s="159"/>
      <c r="J28" s="159"/>
      <c r="K28" s="158"/>
      <c r="L28" s="206"/>
      <c r="M28" s="158"/>
      <c r="N28" s="158"/>
      <c r="O28" s="158"/>
      <c r="P28" s="159"/>
      <c r="Q28" s="291"/>
      <c r="R28" s="159"/>
      <c r="S28" s="159"/>
      <c r="T28" s="158"/>
      <c r="U28" s="158"/>
      <c r="V28" s="159"/>
      <c r="W28" s="159"/>
      <c r="X28" s="159"/>
      <c r="Y28" s="159"/>
      <c r="Z28" s="159"/>
      <c r="AA28" s="64"/>
      <c r="AB28" s="194"/>
      <c r="AC28" s="194"/>
      <c r="AD28" s="64"/>
      <c r="AE28" s="158"/>
      <c r="AF28" s="158"/>
      <c r="AG28" s="64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8"/>
      <c r="AW28" s="158"/>
      <c r="AX28" s="159"/>
      <c r="AY28" s="159"/>
      <c r="AZ28" s="159"/>
      <c r="BA28" s="159"/>
      <c r="BB28" s="11">
        <f t="shared" si="21"/>
        <v>0</v>
      </c>
      <c r="BC28" s="11"/>
      <c r="BD28" s="109">
        <f>BC28-BB28</f>
        <v>0</v>
      </c>
    </row>
    <row r="29" spans="1:59" ht="16.2" x14ac:dyDescent="0.3">
      <c r="A29" s="80" t="s">
        <v>183</v>
      </c>
      <c r="B29" s="105">
        <f t="shared" si="17"/>
        <v>0</v>
      </c>
      <c r="C29" s="192">
        <f t="shared" si="18"/>
        <v>0</v>
      </c>
      <c r="D29" s="48">
        <f t="shared" si="19"/>
        <v>0</v>
      </c>
      <c r="E29" s="138">
        <f>D29-B29</f>
        <v>0</v>
      </c>
      <c r="F29" s="93" t="s">
        <v>183</v>
      </c>
      <c r="G29" s="296"/>
      <c r="H29" s="296"/>
      <c r="I29" s="159"/>
      <c r="J29" s="159"/>
      <c r="K29" s="158"/>
      <c r="L29" s="158"/>
      <c r="M29" s="158"/>
      <c r="N29" s="158"/>
      <c r="O29" s="158"/>
      <c r="P29" s="244"/>
      <c r="Q29" s="291"/>
      <c r="R29" s="159"/>
      <c r="S29" s="158"/>
      <c r="T29" s="19"/>
      <c r="U29" s="158"/>
      <c r="V29" s="159"/>
      <c r="W29" s="159"/>
      <c r="X29" s="159"/>
      <c r="Y29" s="159"/>
      <c r="Z29" s="159"/>
      <c r="AA29" s="159"/>
      <c r="AB29" s="159"/>
      <c r="AC29" s="158"/>
      <c r="AD29" s="158"/>
      <c r="AE29" s="158"/>
      <c r="AF29" s="158"/>
      <c r="AG29" s="158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8"/>
      <c r="AW29" s="159"/>
      <c r="AX29" s="159"/>
      <c r="AY29" s="159"/>
      <c r="AZ29" s="159"/>
      <c r="BA29" s="159"/>
      <c r="BB29" s="11">
        <f t="shared" si="21"/>
        <v>0</v>
      </c>
      <c r="BC29" s="11"/>
      <c r="BD29" s="109">
        <f>BC29-BB29</f>
        <v>0</v>
      </c>
    </row>
    <row r="30" spans="1:59" ht="16.2" x14ac:dyDescent="0.4">
      <c r="A30" s="80" t="s">
        <v>49</v>
      </c>
      <c r="B30" s="105">
        <f t="shared" si="17"/>
        <v>0</v>
      </c>
      <c r="C30" s="192">
        <f t="shared" si="18"/>
        <v>0</v>
      </c>
      <c r="D30" s="48">
        <f t="shared" si="19"/>
        <v>0</v>
      </c>
      <c r="E30" s="138">
        <f t="shared" ref="E30" si="24">D30-B30</f>
        <v>0</v>
      </c>
      <c r="F30" s="82" t="s">
        <v>319</v>
      </c>
      <c r="G30" s="158"/>
      <c r="H30" s="158"/>
      <c r="I30" s="159"/>
      <c r="J30" s="159"/>
      <c r="K30" s="158"/>
      <c r="L30" s="207"/>
      <c r="M30" s="158"/>
      <c r="N30" s="53"/>
      <c r="O30" s="53"/>
      <c r="P30" s="158"/>
      <c r="Q30" s="292"/>
      <c r="R30" s="158"/>
      <c r="S30" s="158"/>
      <c r="T30" s="158"/>
      <c r="U30" s="158"/>
      <c r="V30" s="159"/>
      <c r="W30" s="159"/>
      <c r="X30" s="159"/>
      <c r="Y30" s="159"/>
      <c r="Z30" s="159"/>
      <c r="AA30" s="158"/>
      <c r="AB30" s="194"/>
      <c r="AC30" s="158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8"/>
      <c r="AW30" s="158"/>
      <c r="AX30" s="159"/>
      <c r="AY30" s="159"/>
      <c r="AZ30" s="159"/>
      <c r="BA30" s="159"/>
      <c r="BB30" s="11">
        <f t="shared" si="21"/>
        <v>0</v>
      </c>
      <c r="BC30" s="11"/>
      <c r="BD30" s="109">
        <f t="shared" si="22"/>
        <v>0</v>
      </c>
    </row>
    <row r="31" spans="1:59" ht="15" x14ac:dyDescent="0.3">
      <c r="A31" s="77" t="s">
        <v>12</v>
      </c>
      <c r="B31" s="107">
        <f>SUM(B17:B30)</f>
        <v>0</v>
      </c>
      <c r="C31" s="188"/>
      <c r="D31" s="145">
        <f>SUM(D17:D30)</f>
        <v>0</v>
      </c>
      <c r="E31" s="108">
        <f>SUM(E17:E30)</f>
        <v>0</v>
      </c>
      <c r="F31" s="90" t="s">
        <v>12</v>
      </c>
      <c r="G31" s="165">
        <f t="shared" ref="G31:H31" si="25">SUM(G17:G30)</f>
        <v>0</v>
      </c>
      <c r="H31" s="165">
        <f t="shared" si="25"/>
        <v>0</v>
      </c>
      <c r="I31" s="165">
        <f>SUM(I17:I30)</f>
        <v>0</v>
      </c>
      <c r="J31" s="165">
        <f>SUM(J17:J30)</f>
        <v>0</v>
      </c>
      <c r="K31" s="165">
        <f t="shared" ref="K31:BD31" si="26">SUM(K17:K30)</f>
        <v>0</v>
      </c>
      <c r="L31" s="165">
        <f>SUM(L17:L30)</f>
        <v>0</v>
      </c>
      <c r="M31" s="165">
        <f>SUM(M17:M30)</f>
        <v>0</v>
      </c>
      <c r="N31" s="165">
        <f>SUM(N17:N30)</f>
        <v>0</v>
      </c>
      <c r="O31" s="165">
        <f t="shared" si="26"/>
        <v>0</v>
      </c>
      <c r="P31" s="165">
        <f t="shared" si="26"/>
        <v>0</v>
      </c>
      <c r="Q31" s="165">
        <f t="shared" si="26"/>
        <v>0</v>
      </c>
      <c r="R31" s="165">
        <f t="shared" si="26"/>
        <v>0</v>
      </c>
      <c r="S31" s="165">
        <f t="shared" si="26"/>
        <v>0</v>
      </c>
      <c r="T31" s="165">
        <f t="shared" si="26"/>
        <v>0</v>
      </c>
      <c r="U31" s="165">
        <f t="shared" si="26"/>
        <v>0</v>
      </c>
      <c r="V31" s="165">
        <f t="shared" si="26"/>
        <v>0</v>
      </c>
      <c r="W31" s="165">
        <f t="shared" si="26"/>
        <v>0</v>
      </c>
      <c r="X31" s="165">
        <f t="shared" si="26"/>
        <v>0</v>
      </c>
      <c r="Y31" s="165">
        <f>SUM(Y17:Y30)</f>
        <v>0</v>
      </c>
      <c r="Z31" s="165">
        <f t="shared" si="26"/>
        <v>0</v>
      </c>
      <c r="AA31" s="62">
        <f t="shared" si="26"/>
        <v>0</v>
      </c>
      <c r="AB31" s="62">
        <f>SUM(AB17:AB30)</f>
        <v>0</v>
      </c>
      <c r="AC31" s="62"/>
      <c r="AD31" s="62"/>
      <c r="AE31" s="62">
        <f>SUM(AE17:AE30)</f>
        <v>0</v>
      </c>
      <c r="AF31" s="62"/>
      <c r="AG31" s="62">
        <f t="shared" si="26"/>
        <v>0</v>
      </c>
      <c r="AH31" s="165"/>
      <c r="AI31" s="165">
        <f t="shared" si="26"/>
        <v>0</v>
      </c>
      <c r="AJ31" s="165">
        <f t="shared" si="26"/>
        <v>0</v>
      </c>
      <c r="AK31" s="165">
        <f t="shared" si="26"/>
        <v>0</v>
      </c>
      <c r="AL31" s="165">
        <f t="shared" si="26"/>
        <v>0</v>
      </c>
      <c r="AM31" s="165">
        <f t="shared" si="26"/>
        <v>0</v>
      </c>
      <c r="AN31" s="165">
        <f t="shared" si="26"/>
        <v>0</v>
      </c>
      <c r="AO31" s="165">
        <f>SUM(AO17:AO30)</f>
        <v>0</v>
      </c>
      <c r="AP31" s="165">
        <f t="shared" si="26"/>
        <v>0</v>
      </c>
      <c r="AQ31" s="165">
        <f t="shared" si="26"/>
        <v>0</v>
      </c>
      <c r="AR31" s="165">
        <f>SUM(AR17:AR30)</f>
        <v>0</v>
      </c>
      <c r="AS31" s="165">
        <f t="shared" si="26"/>
        <v>0</v>
      </c>
      <c r="AT31" s="165">
        <f t="shared" si="26"/>
        <v>0</v>
      </c>
      <c r="AU31" s="165">
        <f t="shared" si="26"/>
        <v>0</v>
      </c>
      <c r="AV31" s="165">
        <f t="shared" si="26"/>
        <v>0</v>
      </c>
      <c r="AW31" s="165">
        <f t="shared" si="26"/>
        <v>0</v>
      </c>
      <c r="AX31" s="165">
        <f t="shared" si="26"/>
        <v>0</v>
      </c>
      <c r="AY31" s="165">
        <f t="shared" si="26"/>
        <v>0</v>
      </c>
      <c r="AZ31" s="165">
        <f t="shared" si="26"/>
        <v>0</v>
      </c>
      <c r="BA31" s="165">
        <f t="shared" si="26"/>
        <v>0</v>
      </c>
      <c r="BB31" s="165">
        <f t="shared" si="26"/>
        <v>0</v>
      </c>
      <c r="BC31" s="165">
        <f>SUM(BC17:BC30)</f>
        <v>0</v>
      </c>
      <c r="BD31" s="108">
        <f t="shared" si="26"/>
        <v>0</v>
      </c>
    </row>
    <row r="32" spans="1:59" ht="15" x14ac:dyDescent="0.3">
      <c r="A32" s="81" t="s">
        <v>50</v>
      </c>
      <c r="B32" s="103"/>
      <c r="C32" s="186"/>
      <c r="D32" s="147">
        <v>1.8426548268781918E-2</v>
      </c>
      <c r="E32" s="104"/>
      <c r="F32" s="94" t="s">
        <v>50</v>
      </c>
      <c r="G32" s="175" t="e">
        <f t="shared" ref="G32:H32" si="27">G41/G5</f>
        <v>#DIV/0!</v>
      </c>
      <c r="H32" s="175" t="e">
        <f t="shared" si="27"/>
        <v>#DIV/0!</v>
      </c>
      <c r="I32" s="175" t="e">
        <f>I41/I5</f>
        <v>#DIV/0!</v>
      </c>
      <c r="J32" s="175" t="e">
        <f>J41/J5</f>
        <v>#DIV/0!</v>
      </c>
      <c r="K32" s="175"/>
      <c r="L32" s="175" t="e">
        <f>L41/L5</f>
        <v>#DIV/0!</v>
      </c>
      <c r="M32" s="175" t="e">
        <f t="shared" ref="M32:AE32" si="28">M41/M5</f>
        <v>#DIV/0!</v>
      </c>
      <c r="N32" s="175"/>
      <c r="O32" s="175" t="e">
        <f t="shared" si="28"/>
        <v>#DIV/0!</v>
      </c>
      <c r="P32" s="175" t="e">
        <f t="shared" si="28"/>
        <v>#DIV/0!</v>
      </c>
      <c r="Q32" s="175" t="e">
        <f t="shared" si="28"/>
        <v>#DIV/0!</v>
      </c>
      <c r="R32" s="175" t="e">
        <f t="shared" si="28"/>
        <v>#DIV/0!</v>
      </c>
      <c r="S32" s="175" t="e">
        <f t="shared" si="28"/>
        <v>#DIV/0!</v>
      </c>
      <c r="T32" s="175" t="e">
        <f t="shared" si="28"/>
        <v>#DIV/0!</v>
      </c>
      <c r="U32" s="175" t="e">
        <f t="shared" si="28"/>
        <v>#DIV/0!</v>
      </c>
      <c r="V32" s="175" t="e">
        <f t="shared" si="28"/>
        <v>#DIV/0!</v>
      </c>
      <c r="W32" s="175" t="e">
        <f t="shared" si="28"/>
        <v>#DIV/0!</v>
      </c>
      <c r="X32" s="175" t="e">
        <f t="shared" si="28"/>
        <v>#DIV/0!</v>
      </c>
      <c r="Y32" s="175">
        <v>0.22743370729489404</v>
      </c>
      <c r="Z32" s="175" t="e">
        <f t="shared" si="28"/>
        <v>#DIV/0!</v>
      </c>
      <c r="AA32" s="65" t="e">
        <f t="shared" si="28"/>
        <v>#DIV/0!</v>
      </c>
      <c r="AB32" s="65" t="e">
        <f t="shared" si="28"/>
        <v>#DIV/0!</v>
      </c>
      <c r="AC32" s="65"/>
      <c r="AD32" s="65"/>
      <c r="AE32" s="65" t="e">
        <f t="shared" si="28"/>
        <v>#DIV/0!</v>
      </c>
      <c r="AF32" s="65"/>
      <c r="AG32" s="65"/>
      <c r="AH32" s="175"/>
      <c r="AI32" s="175" t="e">
        <f t="shared" ref="AI32:BA32" si="29">AI41/AI5</f>
        <v>#DIV/0!</v>
      </c>
      <c r="AJ32" s="175">
        <f t="shared" si="29"/>
        <v>0</v>
      </c>
      <c r="AK32" s="175" t="e">
        <f t="shared" si="29"/>
        <v>#DIV/0!</v>
      </c>
      <c r="AL32" s="175" t="e">
        <f t="shared" si="29"/>
        <v>#DIV/0!</v>
      </c>
      <c r="AM32" s="175" t="e">
        <f t="shared" si="29"/>
        <v>#DIV/0!</v>
      </c>
      <c r="AN32" s="175" t="e">
        <f t="shared" si="29"/>
        <v>#DIV/0!</v>
      </c>
      <c r="AO32" s="175" t="e">
        <f t="shared" si="29"/>
        <v>#DIV/0!</v>
      </c>
      <c r="AP32" s="175" t="e">
        <f t="shared" si="29"/>
        <v>#DIV/0!</v>
      </c>
      <c r="AQ32" s="175" t="e">
        <f t="shared" si="29"/>
        <v>#DIV/0!</v>
      </c>
      <c r="AR32" s="175">
        <v>0.02</v>
      </c>
      <c r="AS32" s="175" t="e">
        <f t="shared" si="29"/>
        <v>#DIV/0!</v>
      </c>
      <c r="AT32" s="175" t="e">
        <f t="shared" si="29"/>
        <v>#DIV/0!</v>
      </c>
      <c r="AU32" s="175" t="e">
        <f t="shared" si="29"/>
        <v>#DIV/0!</v>
      </c>
      <c r="AV32" s="175" t="e">
        <f t="shared" si="29"/>
        <v>#DIV/0!</v>
      </c>
      <c r="AW32" s="175" t="e">
        <f t="shared" si="29"/>
        <v>#DIV/0!</v>
      </c>
      <c r="AX32" s="175" t="e">
        <f t="shared" si="29"/>
        <v>#DIV/0!</v>
      </c>
      <c r="AY32" s="175"/>
      <c r="AZ32" s="175" t="e">
        <f t="shared" si="29"/>
        <v>#DIV/0!</v>
      </c>
      <c r="BA32" s="175" t="e">
        <f t="shared" si="29"/>
        <v>#DIV/0!</v>
      </c>
      <c r="BB32" s="7"/>
      <c r="BC32" s="46" t="e">
        <f>BC41/BC110</f>
        <v>#DIV/0!</v>
      </c>
      <c r="BD32" s="104"/>
    </row>
    <row r="33" spans="1:57" ht="15.6" x14ac:dyDescent="0.4">
      <c r="A33" s="79" t="s">
        <v>51</v>
      </c>
      <c r="B33" s="110">
        <f t="shared" ref="B33:B40" si="30">BB33</f>
        <v>0</v>
      </c>
      <c r="C33" s="192">
        <f>B33/1000000</f>
        <v>0</v>
      </c>
      <c r="D33" s="48">
        <f t="shared" ref="D33:D40" si="31">BC33</f>
        <v>0</v>
      </c>
      <c r="E33" s="138">
        <f>D33-B33</f>
        <v>0</v>
      </c>
      <c r="F33" s="93" t="s">
        <v>51</v>
      </c>
      <c r="G33" s="158"/>
      <c r="H33" s="158"/>
      <c r="I33" s="159"/>
      <c r="J33" s="159"/>
      <c r="K33" s="158"/>
      <c r="L33" s="158"/>
      <c r="M33" s="158"/>
      <c r="N33" s="158"/>
      <c r="O33" s="161"/>
      <c r="P33" s="161"/>
      <c r="Q33" s="161"/>
      <c r="R33" s="161"/>
      <c r="S33" s="22"/>
      <c r="T33" s="19"/>
      <c r="U33" s="158"/>
      <c r="V33" s="159"/>
      <c r="W33" s="159"/>
      <c r="X33" s="159"/>
      <c r="Y33" s="159"/>
      <c r="Z33" s="159"/>
      <c r="AA33" s="58"/>
      <c r="AB33" s="71"/>
      <c r="AC33" s="158"/>
      <c r="AD33" s="60"/>
      <c r="AE33" s="60"/>
      <c r="AF33" s="60"/>
      <c r="AG33" s="71"/>
      <c r="AH33" s="159"/>
      <c r="AI33" s="159"/>
      <c r="AJ33" s="13"/>
      <c r="AK33" s="159"/>
      <c r="AL33" s="159"/>
      <c r="AM33" s="159"/>
      <c r="AN33" s="159"/>
      <c r="AO33" s="159"/>
      <c r="AP33" s="158"/>
      <c r="AQ33" s="159"/>
      <c r="AR33" s="159"/>
      <c r="AS33" s="135"/>
      <c r="AT33" s="159"/>
      <c r="AU33" s="159"/>
      <c r="AV33" s="13"/>
      <c r="AW33" s="13"/>
      <c r="AX33" s="159"/>
      <c r="AY33" s="159"/>
      <c r="AZ33" s="159"/>
      <c r="BA33" s="159"/>
      <c r="BB33" s="11">
        <f t="shared" ref="BB33:BB40" si="32">SUM(G33:BA33)</f>
        <v>0</v>
      </c>
      <c r="BC33" s="11"/>
      <c r="BD33" s="106">
        <f>BC33-BB33</f>
        <v>0</v>
      </c>
    </row>
    <row r="34" spans="1:57" ht="15" x14ac:dyDescent="0.3">
      <c r="A34" s="79" t="s">
        <v>52</v>
      </c>
      <c r="B34" s="105">
        <f t="shared" si="30"/>
        <v>0</v>
      </c>
      <c r="C34" s="192"/>
      <c r="D34" s="48">
        <f t="shared" si="31"/>
        <v>0</v>
      </c>
      <c r="E34" s="138">
        <f>D34-B34</f>
        <v>0</v>
      </c>
      <c r="F34" s="93" t="s">
        <v>52</v>
      </c>
      <c r="G34" s="158"/>
      <c r="H34" s="158"/>
      <c r="I34" s="159"/>
      <c r="J34" s="159"/>
      <c r="K34" s="158"/>
      <c r="L34" s="158"/>
      <c r="M34" s="158"/>
      <c r="N34" s="158"/>
      <c r="O34" s="173"/>
      <c r="P34" s="173"/>
      <c r="Q34" s="173"/>
      <c r="R34" s="173"/>
      <c r="S34" s="158"/>
      <c r="T34" s="158"/>
      <c r="U34" s="158"/>
      <c r="V34" s="159"/>
      <c r="W34" s="159"/>
      <c r="X34" s="159"/>
      <c r="Y34" s="159"/>
      <c r="Z34" s="159"/>
      <c r="AA34" s="58"/>
      <c r="AB34" s="60"/>
      <c r="AC34" s="158"/>
      <c r="AD34" s="60"/>
      <c r="AE34" s="60"/>
      <c r="AF34" s="60"/>
      <c r="AG34" s="60"/>
      <c r="AH34" s="159"/>
      <c r="AI34" s="159"/>
      <c r="AJ34" s="159"/>
      <c r="AK34" s="159"/>
      <c r="AL34" s="13"/>
      <c r="AM34" s="13"/>
      <c r="AN34" s="159"/>
      <c r="AO34" s="159"/>
      <c r="AP34" s="14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1">
        <f t="shared" si="32"/>
        <v>0</v>
      </c>
      <c r="BC34" s="11"/>
      <c r="BD34" s="106">
        <f>BC34-BB34</f>
        <v>0</v>
      </c>
    </row>
    <row r="35" spans="1:57" ht="16.2" x14ac:dyDescent="0.45">
      <c r="A35" s="79" t="s">
        <v>54</v>
      </c>
      <c r="B35" s="105">
        <f t="shared" si="30"/>
        <v>0</v>
      </c>
      <c r="C35" s="192">
        <f>B35/1000000</f>
        <v>0</v>
      </c>
      <c r="D35" s="48">
        <f t="shared" si="31"/>
        <v>0</v>
      </c>
      <c r="E35" s="138">
        <f>D35-B35</f>
        <v>0</v>
      </c>
      <c r="F35" s="93" t="s">
        <v>54</v>
      </c>
      <c r="G35" s="158"/>
      <c r="H35" s="158"/>
      <c r="I35" s="271"/>
      <c r="J35" s="159"/>
      <c r="K35" s="158"/>
      <c r="L35" s="158"/>
      <c r="M35" s="158"/>
      <c r="N35" s="158"/>
      <c r="O35" s="161"/>
      <c r="P35" s="161"/>
      <c r="Q35" s="23"/>
      <c r="R35" s="23"/>
      <c r="S35" s="22"/>
      <c r="T35" s="158"/>
      <c r="U35" s="158"/>
      <c r="V35" s="159"/>
      <c r="W35" s="159"/>
      <c r="X35" s="159"/>
      <c r="Y35" s="159"/>
      <c r="Z35" s="159"/>
      <c r="AA35" s="64"/>
      <c r="AB35" s="71"/>
      <c r="AC35" s="158"/>
      <c r="AD35" s="71"/>
      <c r="AE35" s="60"/>
      <c r="AF35" s="60"/>
      <c r="AG35" s="71"/>
      <c r="AH35" s="159"/>
      <c r="AI35" s="159"/>
      <c r="AJ35" s="13"/>
      <c r="AK35" s="159"/>
      <c r="AL35" s="159"/>
      <c r="AM35" s="159"/>
      <c r="AN35" s="159"/>
      <c r="AO35" s="159"/>
      <c r="AP35" s="158"/>
      <c r="AQ35" s="159"/>
      <c r="AR35" s="159"/>
      <c r="AS35" s="159"/>
      <c r="AT35" s="159"/>
      <c r="AU35" s="159"/>
      <c r="AV35" s="13"/>
      <c r="AW35" s="158"/>
      <c r="AX35" s="159"/>
      <c r="AY35" s="159"/>
      <c r="AZ35" s="159"/>
      <c r="BA35" s="159"/>
      <c r="BB35" s="11">
        <f t="shared" si="32"/>
        <v>0</v>
      </c>
      <c r="BC35" s="11"/>
      <c r="BD35" s="109">
        <f>BC35-BB35</f>
        <v>0</v>
      </c>
    </row>
    <row r="36" spans="1:57" ht="16.2" x14ac:dyDescent="0.45">
      <c r="A36" s="79" t="s">
        <v>55</v>
      </c>
      <c r="B36" s="105">
        <f t="shared" si="30"/>
        <v>0</v>
      </c>
      <c r="C36" s="192">
        <f>B36/1000000</f>
        <v>0</v>
      </c>
      <c r="D36" s="48">
        <f t="shared" si="31"/>
        <v>0</v>
      </c>
      <c r="E36" s="138">
        <f>D36-B36</f>
        <v>0</v>
      </c>
      <c r="F36" s="93" t="s">
        <v>55</v>
      </c>
      <c r="G36" s="158"/>
      <c r="H36" s="158"/>
      <c r="I36" s="159"/>
      <c r="J36" s="159"/>
      <c r="K36" s="158"/>
      <c r="L36" s="159"/>
      <c r="M36" s="159"/>
      <c r="N36" s="158"/>
      <c r="O36" s="161"/>
      <c r="P36" s="158"/>
      <c r="Q36" s="161"/>
      <c r="R36" s="161"/>
      <c r="S36" s="22"/>
      <c r="T36" s="158"/>
      <c r="U36" s="158"/>
      <c r="V36" s="159"/>
      <c r="W36" s="159"/>
      <c r="X36" s="159"/>
      <c r="Y36" s="159"/>
      <c r="Z36" s="159"/>
      <c r="AA36" s="58"/>
      <c r="AB36" s="71"/>
      <c r="AC36" s="158"/>
      <c r="AD36" s="71"/>
      <c r="AE36" s="60"/>
      <c r="AF36" s="60"/>
      <c r="AG36" s="64"/>
      <c r="AH36" s="159"/>
      <c r="AI36" s="159"/>
      <c r="AJ36" s="158"/>
      <c r="AK36" s="159"/>
      <c r="AL36" s="159"/>
      <c r="AM36" s="159"/>
      <c r="AN36" s="159"/>
      <c r="AO36" s="159"/>
      <c r="AP36" s="158"/>
      <c r="AQ36" s="159"/>
      <c r="AR36" s="159"/>
      <c r="AS36" s="159"/>
      <c r="AT36" s="159"/>
      <c r="AU36" s="159"/>
      <c r="AV36" s="158"/>
      <c r="AW36" s="158"/>
      <c r="AX36" s="159"/>
      <c r="AY36" s="159"/>
      <c r="AZ36" s="159"/>
      <c r="BA36" s="159"/>
      <c r="BB36" s="11">
        <f t="shared" si="32"/>
        <v>0</v>
      </c>
      <c r="BC36" s="11"/>
      <c r="BD36" s="109">
        <f>BC36-BB36</f>
        <v>0</v>
      </c>
    </row>
    <row r="37" spans="1:57" ht="15" x14ac:dyDescent="0.3">
      <c r="A37" s="79" t="s">
        <v>56</v>
      </c>
      <c r="B37" s="105">
        <f t="shared" si="30"/>
        <v>0</v>
      </c>
      <c r="C37" s="192"/>
      <c r="D37" s="48">
        <f t="shared" si="31"/>
        <v>0</v>
      </c>
      <c r="E37" s="138">
        <f t="shared" ref="E37:E40" si="33">D37-B37</f>
        <v>0</v>
      </c>
      <c r="F37" s="92" t="s">
        <v>56</v>
      </c>
      <c r="G37" s="158"/>
      <c r="H37" s="158"/>
      <c r="I37" s="159"/>
      <c r="J37" s="159"/>
      <c r="K37" s="158"/>
      <c r="L37" s="158"/>
      <c r="M37" s="158"/>
      <c r="N37" s="158"/>
      <c r="O37" s="161"/>
      <c r="P37" s="161"/>
      <c r="Q37" s="161"/>
      <c r="R37" s="161"/>
      <c r="S37" s="22"/>
      <c r="T37" s="158"/>
      <c r="U37" s="158"/>
      <c r="V37" s="159"/>
      <c r="W37" s="159"/>
      <c r="X37" s="159"/>
      <c r="Y37" s="159"/>
      <c r="Z37" s="159"/>
      <c r="AA37" s="58"/>
      <c r="AB37" s="60"/>
      <c r="AC37" s="158"/>
      <c r="AD37" s="60"/>
      <c r="AE37" s="60"/>
      <c r="AF37" s="60"/>
      <c r="AG37" s="60"/>
      <c r="AH37" s="159"/>
      <c r="AI37" s="159"/>
      <c r="AJ37" s="13"/>
      <c r="AK37" s="159"/>
      <c r="AL37" s="159"/>
      <c r="AM37" s="159"/>
      <c r="AN37" s="159"/>
      <c r="AO37" s="159"/>
      <c r="AP37" s="158"/>
      <c r="AQ37" s="159"/>
      <c r="AR37" s="159"/>
      <c r="AS37" s="159"/>
      <c r="AT37" s="159"/>
      <c r="AU37" s="159"/>
      <c r="AV37" s="13"/>
      <c r="AW37" s="13"/>
      <c r="AX37" s="159"/>
      <c r="AY37" s="159"/>
      <c r="AZ37" s="159"/>
      <c r="BA37" s="159"/>
      <c r="BB37" s="11">
        <f t="shared" si="32"/>
        <v>0</v>
      </c>
      <c r="BC37" s="11"/>
      <c r="BD37" s="106"/>
      <c r="BE37" s="1"/>
    </row>
    <row r="38" spans="1:57" ht="15" x14ac:dyDescent="0.3">
      <c r="A38" s="79" t="s">
        <v>57</v>
      </c>
      <c r="B38" s="105">
        <f t="shared" si="30"/>
        <v>0</v>
      </c>
      <c r="C38" s="192">
        <f>B38/1000000</f>
        <v>0</v>
      </c>
      <c r="D38" s="48">
        <f t="shared" si="31"/>
        <v>0</v>
      </c>
      <c r="E38" s="138">
        <f t="shared" si="33"/>
        <v>0</v>
      </c>
      <c r="F38" s="92" t="s">
        <v>57</v>
      </c>
      <c r="G38" s="158"/>
      <c r="H38" s="158"/>
      <c r="I38" s="159"/>
      <c r="J38" s="159"/>
      <c r="K38" s="158"/>
      <c r="L38" s="158"/>
      <c r="M38" s="158"/>
      <c r="N38" s="158"/>
      <c r="O38" s="173"/>
      <c r="P38" s="173"/>
      <c r="Q38" s="173"/>
      <c r="R38" s="173"/>
      <c r="S38" s="158"/>
      <c r="T38" s="158"/>
      <c r="U38" s="158"/>
      <c r="V38" s="159"/>
      <c r="W38" s="159"/>
      <c r="X38" s="159"/>
      <c r="Y38" s="159"/>
      <c r="Z38" s="159"/>
      <c r="AA38" s="58"/>
      <c r="AB38" s="60"/>
      <c r="AC38" s="158"/>
      <c r="AD38" s="60"/>
      <c r="AE38" s="60"/>
      <c r="AF38" s="60"/>
      <c r="AG38" s="60"/>
      <c r="AH38" s="159"/>
      <c r="AI38" s="159"/>
      <c r="AJ38" s="159"/>
      <c r="AK38" s="159"/>
      <c r="AL38" s="13"/>
      <c r="AM38" s="13"/>
      <c r="AN38" s="159"/>
      <c r="AO38" s="159"/>
      <c r="AP38" s="14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1">
        <f t="shared" si="32"/>
        <v>0</v>
      </c>
      <c r="BC38" s="11"/>
      <c r="BD38" s="111"/>
    </row>
    <row r="39" spans="1:57" ht="15" x14ac:dyDescent="0.3">
      <c r="A39" s="79" t="s">
        <v>58</v>
      </c>
      <c r="B39" s="105">
        <f t="shared" si="30"/>
        <v>0</v>
      </c>
      <c r="C39" s="192"/>
      <c r="D39" s="48">
        <f t="shared" si="31"/>
        <v>0</v>
      </c>
      <c r="E39" s="138">
        <f t="shared" si="33"/>
        <v>0</v>
      </c>
      <c r="F39" s="92" t="s">
        <v>58</v>
      </c>
      <c r="G39" s="159"/>
      <c r="H39" s="158"/>
      <c r="I39" s="159"/>
      <c r="J39" s="159"/>
      <c r="K39" s="158"/>
      <c r="L39" s="159"/>
      <c r="M39" s="159"/>
      <c r="N39" s="158"/>
      <c r="O39" s="159"/>
      <c r="P39" s="159"/>
      <c r="Q39" s="159"/>
      <c r="R39" s="159"/>
      <c r="S39" s="158"/>
      <c r="T39" s="158"/>
      <c r="U39" s="158"/>
      <c r="V39" s="159"/>
      <c r="W39" s="159"/>
      <c r="X39" s="159"/>
      <c r="Y39" s="159"/>
      <c r="Z39" s="159"/>
      <c r="AA39" s="60"/>
      <c r="AB39" s="60"/>
      <c r="AC39" s="158"/>
      <c r="AD39" s="60"/>
      <c r="AE39" s="60"/>
      <c r="AF39" s="60"/>
      <c r="AG39" s="60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1">
        <f t="shared" si="32"/>
        <v>0</v>
      </c>
      <c r="BC39" s="11"/>
      <c r="BD39" s="109"/>
    </row>
    <row r="40" spans="1:57" ht="15" x14ac:dyDescent="0.3">
      <c r="A40" s="79" t="s">
        <v>59</v>
      </c>
      <c r="B40" s="105">
        <f t="shared" si="30"/>
        <v>0</v>
      </c>
      <c r="C40" s="192">
        <f>B40/1000000</f>
        <v>0</v>
      </c>
      <c r="D40" s="48">
        <f t="shared" si="31"/>
        <v>0</v>
      </c>
      <c r="E40" s="138">
        <f t="shared" si="33"/>
        <v>0</v>
      </c>
      <c r="F40" s="92" t="s">
        <v>59</v>
      </c>
      <c r="G40" s="158"/>
      <c r="H40" s="158"/>
      <c r="I40" s="159"/>
      <c r="J40" s="159"/>
      <c r="K40" s="158"/>
      <c r="L40" s="158"/>
      <c r="M40" s="158"/>
      <c r="N40" s="53"/>
      <c r="O40" s="158"/>
      <c r="P40" s="158"/>
      <c r="Q40" s="158"/>
      <c r="R40" s="158"/>
      <c r="S40" s="158"/>
      <c r="T40" s="158"/>
      <c r="U40" s="158"/>
      <c r="V40" s="159"/>
      <c r="W40" s="159"/>
      <c r="X40" s="159"/>
      <c r="Y40" s="159"/>
      <c r="Z40" s="159"/>
      <c r="AA40" s="58"/>
      <c r="AB40" s="58"/>
      <c r="AC40" s="158"/>
      <c r="AD40" s="58"/>
      <c r="AE40" s="60"/>
      <c r="AF40" s="60"/>
      <c r="AG40" s="60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1">
        <f t="shared" si="32"/>
        <v>0</v>
      </c>
      <c r="BC40" s="11"/>
      <c r="BD40" s="109"/>
    </row>
    <row r="41" spans="1:57" ht="15" x14ac:dyDescent="0.3">
      <c r="A41" s="77" t="s">
        <v>12</v>
      </c>
      <c r="B41" s="112">
        <f>SUM(B33:B40)</f>
        <v>0</v>
      </c>
      <c r="C41" s="189"/>
      <c r="D41" s="148">
        <f>SUM(D33:D40)</f>
        <v>0</v>
      </c>
      <c r="E41" s="113">
        <f>SUM(E33:E40)</f>
        <v>0</v>
      </c>
      <c r="F41" s="90" t="s">
        <v>12</v>
      </c>
      <c r="G41" s="168">
        <f t="shared" ref="G41:H41" si="34">SUM(G33:G40)</f>
        <v>0</v>
      </c>
      <c r="H41" s="168">
        <f t="shared" si="34"/>
        <v>0</v>
      </c>
      <c r="I41" s="168">
        <f>SUM(I33:I40)</f>
        <v>0</v>
      </c>
      <c r="J41" s="168">
        <f>SUM(J33:J40)</f>
        <v>0</v>
      </c>
      <c r="K41" s="168">
        <f t="shared" ref="K41:AQ41" si="35">SUM(K33:K40)</f>
        <v>0</v>
      </c>
      <c r="L41" s="168">
        <f>SUM(L33:L40)</f>
        <v>0</v>
      </c>
      <c r="M41" s="168">
        <f t="shared" si="35"/>
        <v>0</v>
      </c>
      <c r="N41" s="168">
        <f t="shared" si="35"/>
        <v>0</v>
      </c>
      <c r="O41" s="168">
        <f t="shared" si="35"/>
        <v>0</v>
      </c>
      <c r="P41" s="168">
        <f t="shared" si="35"/>
        <v>0</v>
      </c>
      <c r="Q41" s="168">
        <f t="shared" si="35"/>
        <v>0</v>
      </c>
      <c r="R41" s="168">
        <f t="shared" si="35"/>
        <v>0</v>
      </c>
      <c r="S41" s="168">
        <f t="shared" si="35"/>
        <v>0</v>
      </c>
      <c r="T41" s="168">
        <f t="shared" si="35"/>
        <v>0</v>
      </c>
      <c r="U41" s="168">
        <f t="shared" si="35"/>
        <v>0</v>
      </c>
      <c r="V41" s="168">
        <f t="shared" si="35"/>
        <v>0</v>
      </c>
      <c r="W41" s="168">
        <f t="shared" si="35"/>
        <v>0</v>
      </c>
      <c r="X41" s="168">
        <f t="shared" si="35"/>
        <v>0</v>
      </c>
      <c r="Y41" s="168">
        <v>112946.6040100246</v>
      </c>
      <c r="Z41" s="168">
        <f t="shared" si="35"/>
        <v>0</v>
      </c>
      <c r="AA41" s="66">
        <f t="shared" si="35"/>
        <v>0</v>
      </c>
      <c r="AB41" s="66">
        <f>SUM(AB33:AB40)</f>
        <v>0</v>
      </c>
      <c r="AC41" s="66"/>
      <c r="AD41" s="66"/>
      <c r="AE41" s="66">
        <f>SUM(AE33:AE40)</f>
        <v>0</v>
      </c>
      <c r="AF41" s="66"/>
      <c r="AG41" s="66">
        <f>SUM(AG33:AG40)</f>
        <v>0</v>
      </c>
      <c r="AH41" s="168"/>
      <c r="AI41" s="168">
        <f t="shared" si="35"/>
        <v>0</v>
      </c>
      <c r="AJ41" s="168">
        <f t="shared" si="35"/>
        <v>0</v>
      </c>
      <c r="AK41" s="168">
        <f t="shared" si="35"/>
        <v>0</v>
      </c>
      <c r="AL41" s="168">
        <f t="shared" si="35"/>
        <v>0</v>
      </c>
      <c r="AM41" s="168">
        <f t="shared" si="35"/>
        <v>0</v>
      </c>
      <c r="AN41" s="168">
        <f t="shared" si="35"/>
        <v>0</v>
      </c>
      <c r="AO41" s="168">
        <f t="shared" si="35"/>
        <v>0</v>
      </c>
      <c r="AP41" s="168">
        <f t="shared" si="35"/>
        <v>0</v>
      </c>
      <c r="AQ41" s="168">
        <f t="shared" si="35"/>
        <v>0</v>
      </c>
      <c r="AR41" s="168">
        <f>SUM(AR33:AR40)</f>
        <v>0</v>
      </c>
      <c r="AS41" s="168">
        <f>SUM(AS33:AS40)</f>
        <v>0</v>
      </c>
      <c r="AT41" s="168">
        <f t="shared" ref="AT41:BD41" si="36">SUM(AT33:AT40)</f>
        <v>0</v>
      </c>
      <c r="AU41" s="168">
        <f t="shared" si="36"/>
        <v>0</v>
      </c>
      <c r="AV41" s="168">
        <f t="shared" si="36"/>
        <v>0</v>
      </c>
      <c r="AW41" s="168">
        <f t="shared" si="36"/>
        <v>0</v>
      </c>
      <c r="AX41" s="168">
        <f t="shared" si="36"/>
        <v>0</v>
      </c>
      <c r="AY41" s="168">
        <f t="shared" si="36"/>
        <v>0</v>
      </c>
      <c r="AZ41" s="168">
        <f t="shared" si="36"/>
        <v>0</v>
      </c>
      <c r="BA41" s="168">
        <f t="shared" si="36"/>
        <v>0</v>
      </c>
      <c r="BB41" s="168">
        <f t="shared" si="36"/>
        <v>0</v>
      </c>
      <c r="BC41" s="168">
        <f t="shared" si="36"/>
        <v>0</v>
      </c>
      <c r="BD41" s="113">
        <f t="shared" si="36"/>
        <v>0</v>
      </c>
    </row>
    <row r="42" spans="1:57" ht="15" x14ac:dyDescent="0.3">
      <c r="A42" s="81" t="s">
        <v>60</v>
      </c>
      <c r="B42" s="103"/>
      <c r="C42" s="186"/>
      <c r="D42" s="147">
        <v>0.19830475755927207</v>
      </c>
      <c r="E42" s="104"/>
      <c r="F42" s="94" t="s">
        <v>60</v>
      </c>
      <c r="G42" s="176" t="e">
        <f>G65/G5</f>
        <v>#DIV/0!</v>
      </c>
      <c r="H42" s="176" t="e">
        <f t="shared" ref="H42:BA42" si="37">H65/H5</f>
        <v>#DIV/0!</v>
      </c>
      <c r="I42" s="176" t="e">
        <f t="shared" si="37"/>
        <v>#DIV/0!</v>
      </c>
      <c r="J42" s="176" t="e">
        <f t="shared" si="37"/>
        <v>#DIV/0!</v>
      </c>
      <c r="K42" s="176" t="e">
        <f t="shared" si="37"/>
        <v>#DIV/0!</v>
      </c>
      <c r="L42" s="176" t="e">
        <f t="shared" si="37"/>
        <v>#DIV/0!</v>
      </c>
      <c r="M42" s="176" t="e">
        <f t="shared" si="37"/>
        <v>#DIV/0!</v>
      </c>
      <c r="N42" s="176" t="e">
        <f t="shared" si="37"/>
        <v>#DIV/0!</v>
      </c>
      <c r="O42" s="176" t="e">
        <f t="shared" si="37"/>
        <v>#DIV/0!</v>
      </c>
      <c r="P42" s="176" t="e">
        <f t="shared" si="37"/>
        <v>#DIV/0!</v>
      </c>
      <c r="Q42" s="176" t="e">
        <f t="shared" si="37"/>
        <v>#DIV/0!</v>
      </c>
      <c r="R42" s="176" t="e">
        <f t="shared" si="37"/>
        <v>#DIV/0!</v>
      </c>
      <c r="S42" s="176" t="e">
        <f t="shared" si="37"/>
        <v>#DIV/0!</v>
      </c>
      <c r="T42" s="176" t="e">
        <f t="shared" si="37"/>
        <v>#DIV/0!</v>
      </c>
      <c r="U42" s="176" t="e">
        <f t="shared" si="37"/>
        <v>#DIV/0!</v>
      </c>
      <c r="V42" s="176" t="e">
        <f t="shared" si="37"/>
        <v>#DIV/0!</v>
      </c>
      <c r="W42" s="176" t="e">
        <f t="shared" si="37"/>
        <v>#DIV/0!</v>
      </c>
      <c r="X42" s="176" t="e">
        <f t="shared" si="37"/>
        <v>#DIV/0!</v>
      </c>
      <c r="Y42" s="176">
        <v>0.3322861537038394</v>
      </c>
      <c r="Z42" s="176" t="e">
        <f t="shared" si="37"/>
        <v>#DIV/0!</v>
      </c>
      <c r="AA42" s="176" t="e">
        <f t="shared" si="37"/>
        <v>#DIV/0!</v>
      </c>
      <c r="AB42" s="176" t="e">
        <f t="shared" si="37"/>
        <v>#DIV/0!</v>
      </c>
      <c r="AC42" s="176"/>
      <c r="AD42" s="176"/>
      <c r="AE42" s="176" t="e">
        <f t="shared" si="37"/>
        <v>#DIV/0!</v>
      </c>
      <c r="AF42" s="176"/>
      <c r="AG42" s="176" t="e">
        <f t="shared" si="37"/>
        <v>#DIV/0!</v>
      </c>
      <c r="AH42" s="176"/>
      <c r="AI42" s="176" t="e">
        <f t="shared" si="37"/>
        <v>#DIV/0!</v>
      </c>
      <c r="AJ42" s="176">
        <f t="shared" si="37"/>
        <v>0</v>
      </c>
      <c r="AK42" s="176" t="e">
        <f t="shared" si="37"/>
        <v>#DIV/0!</v>
      </c>
      <c r="AL42" s="176" t="e">
        <f t="shared" si="37"/>
        <v>#DIV/0!</v>
      </c>
      <c r="AM42" s="176" t="e">
        <f t="shared" si="37"/>
        <v>#DIV/0!</v>
      </c>
      <c r="AN42" s="176" t="e">
        <f t="shared" si="37"/>
        <v>#DIV/0!</v>
      </c>
      <c r="AO42" s="176" t="e">
        <f t="shared" si="37"/>
        <v>#DIV/0!</v>
      </c>
      <c r="AP42" s="176" t="e">
        <f t="shared" si="37"/>
        <v>#DIV/0!</v>
      </c>
      <c r="AQ42" s="176" t="e">
        <f t="shared" si="37"/>
        <v>#DIV/0!</v>
      </c>
      <c r="AR42" s="176" t="e">
        <f t="shared" si="37"/>
        <v>#DIV/0!</v>
      </c>
      <c r="AS42" s="176" t="e">
        <f t="shared" si="37"/>
        <v>#DIV/0!</v>
      </c>
      <c r="AT42" s="176" t="e">
        <f t="shared" si="37"/>
        <v>#DIV/0!</v>
      </c>
      <c r="AU42" s="176" t="e">
        <f t="shared" si="37"/>
        <v>#DIV/0!</v>
      </c>
      <c r="AV42" s="176" t="e">
        <f t="shared" si="37"/>
        <v>#DIV/0!</v>
      </c>
      <c r="AW42" s="176" t="e">
        <f t="shared" si="37"/>
        <v>#DIV/0!</v>
      </c>
      <c r="AX42" s="176" t="e">
        <f t="shared" si="37"/>
        <v>#DIV/0!</v>
      </c>
      <c r="AY42" s="176" t="e">
        <f t="shared" si="37"/>
        <v>#DIV/0!</v>
      </c>
      <c r="AZ42" s="176" t="e">
        <f t="shared" si="37"/>
        <v>#DIV/0!</v>
      </c>
      <c r="BA42" s="176" t="e">
        <f t="shared" si="37"/>
        <v>#DIV/0!</v>
      </c>
      <c r="BB42" s="7"/>
      <c r="BC42" s="46" t="e">
        <f>BC65/BC110</f>
        <v>#DIV/0!</v>
      </c>
      <c r="BD42" s="104"/>
    </row>
    <row r="43" spans="1:57" ht="15" x14ac:dyDescent="0.3">
      <c r="A43" s="80" t="s">
        <v>61</v>
      </c>
      <c r="B43" s="105">
        <f t="shared" ref="B43:B64" si="38">BB43</f>
        <v>0</v>
      </c>
      <c r="C43" s="192">
        <f t="shared" ref="C43:C48" si="39">B43/1000000</f>
        <v>0</v>
      </c>
      <c r="D43" s="48">
        <f t="shared" ref="D43:D64" si="40">BC43</f>
        <v>0</v>
      </c>
      <c r="E43" s="138">
        <f t="shared" ref="E43:E56" si="41">D43-B43</f>
        <v>0</v>
      </c>
      <c r="F43" s="93" t="s">
        <v>61</v>
      </c>
      <c r="G43" s="159"/>
      <c r="H43" s="285"/>
      <c r="I43" s="159"/>
      <c r="J43" s="159"/>
      <c r="K43" s="159"/>
      <c r="L43" s="159"/>
      <c r="M43" s="159"/>
      <c r="N43" s="159"/>
      <c r="O43" s="297"/>
      <c r="P43" s="244"/>
      <c r="Q43" s="298"/>
      <c r="R43" s="159"/>
      <c r="S43" s="288"/>
      <c r="T43" s="327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8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1">
        <f t="shared" ref="BB43:BB62" si="42">SUM(G43:BA43)</f>
        <v>0</v>
      </c>
      <c r="BC43" s="11"/>
      <c r="BD43" s="114">
        <f t="shared" ref="BD43:BD64" si="43">BC43-BB43</f>
        <v>0</v>
      </c>
    </row>
    <row r="44" spans="1:57" ht="15" x14ac:dyDescent="0.3">
      <c r="A44" s="80" t="s">
        <v>62</v>
      </c>
      <c r="B44" s="105">
        <f t="shared" si="38"/>
        <v>0</v>
      </c>
      <c r="C44" s="192">
        <f t="shared" si="39"/>
        <v>0</v>
      </c>
      <c r="D44" s="48">
        <f t="shared" si="40"/>
        <v>0</v>
      </c>
      <c r="E44" s="138">
        <f t="shared" si="41"/>
        <v>0</v>
      </c>
      <c r="F44" s="93" t="s">
        <v>62</v>
      </c>
      <c r="G44" s="159"/>
      <c r="H44" s="159"/>
      <c r="I44" s="159"/>
      <c r="J44" s="159"/>
      <c r="K44" s="288"/>
      <c r="L44" s="159"/>
      <c r="M44" s="159"/>
      <c r="N44" s="159"/>
      <c r="O44" s="289"/>
      <c r="P44" s="288"/>
      <c r="Q44" s="290"/>
      <c r="R44" s="159"/>
      <c r="S44" s="288"/>
      <c r="T44" s="1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206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1">
        <f t="shared" si="42"/>
        <v>0</v>
      </c>
      <c r="BC44" s="11"/>
      <c r="BD44" s="114">
        <f t="shared" si="43"/>
        <v>0</v>
      </c>
    </row>
    <row r="45" spans="1:57" ht="15" x14ac:dyDescent="0.3">
      <c r="A45" s="80" t="s">
        <v>63</v>
      </c>
      <c r="B45" s="105">
        <f t="shared" si="38"/>
        <v>0</v>
      </c>
      <c r="C45" s="192">
        <f t="shared" si="39"/>
        <v>0</v>
      </c>
      <c r="D45" s="48">
        <f t="shared" si="40"/>
        <v>0</v>
      </c>
      <c r="E45" s="138">
        <f t="shared" si="41"/>
        <v>0</v>
      </c>
      <c r="F45" s="93" t="s">
        <v>63</v>
      </c>
      <c r="G45" s="159"/>
      <c r="H45" s="159"/>
      <c r="I45" s="159"/>
      <c r="J45" s="159"/>
      <c r="K45" s="159"/>
      <c r="L45" s="159"/>
      <c r="M45" s="159"/>
      <c r="N45" s="159"/>
      <c r="O45" s="288"/>
      <c r="P45" s="288"/>
      <c r="Q45" s="290"/>
      <c r="R45" s="159"/>
      <c r="S45" s="206"/>
      <c r="T45" s="1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206"/>
      <c r="AG45" s="159"/>
      <c r="AH45" s="206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1">
        <f t="shared" si="42"/>
        <v>0</v>
      </c>
      <c r="BC45" s="11"/>
      <c r="BD45" s="109">
        <f t="shared" si="43"/>
        <v>0</v>
      </c>
    </row>
    <row r="46" spans="1:57" ht="15" x14ac:dyDescent="0.3">
      <c r="A46" s="80" t="s">
        <v>64</v>
      </c>
      <c r="B46" s="105">
        <f t="shared" si="38"/>
        <v>0</v>
      </c>
      <c r="C46" s="192">
        <f t="shared" si="39"/>
        <v>0</v>
      </c>
      <c r="D46" s="48">
        <f t="shared" si="40"/>
        <v>0</v>
      </c>
      <c r="E46" s="138">
        <f t="shared" si="41"/>
        <v>0</v>
      </c>
      <c r="F46" s="93" t="s">
        <v>64</v>
      </c>
      <c r="G46" s="159"/>
      <c r="H46" s="159"/>
      <c r="I46" s="159"/>
      <c r="J46" s="159"/>
      <c r="K46" s="288"/>
      <c r="L46" s="159"/>
      <c r="M46" s="159"/>
      <c r="N46" s="159"/>
      <c r="O46" s="159"/>
      <c r="P46" s="288"/>
      <c r="Q46" s="290"/>
      <c r="R46" s="159"/>
      <c r="S46" s="159"/>
      <c r="T46" s="1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1">
        <f t="shared" si="42"/>
        <v>0</v>
      </c>
      <c r="BC46" s="11"/>
      <c r="BD46" s="109">
        <f t="shared" si="43"/>
        <v>0</v>
      </c>
    </row>
    <row r="47" spans="1:57" ht="16.2" x14ac:dyDescent="0.3">
      <c r="A47" s="80" t="s">
        <v>65</v>
      </c>
      <c r="B47" s="105">
        <f t="shared" si="38"/>
        <v>0</v>
      </c>
      <c r="C47" s="192">
        <f t="shared" si="39"/>
        <v>0</v>
      </c>
      <c r="D47" s="48">
        <f t="shared" si="40"/>
        <v>0</v>
      </c>
      <c r="E47" s="138">
        <f t="shared" si="41"/>
        <v>0</v>
      </c>
      <c r="F47" s="95" t="s">
        <v>65</v>
      </c>
      <c r="G47" s="206"/>
      <c r="I47" s="159"/>
      <c r="J47" s="159"/>
      <c r="K47" s="159"/>
      <c r="L47" s="159"/>
      <c r="M47" s="159"/>
      <c r="N47" s="159"/>
      <c r="O47" s="159"/>
      <c r="P47" s="159"/>
      <c r="Q47" s="291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206"/>
      <c r="AK47" s="159"/>
      <c r="AL47" s="159"/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1">
        <f t="shared" si="42"/>
        <v>0</v>
      </c>
      <c r="BC47" s="11"/>
      <c r="BD47" s="109">
        <f t="shared" si="43"/>
        <v>0</v>
      </c>
    </row>
    <row r="48" spans="1:57" ht="16.2" x14ac:dyDescent="0.3">
      <c r="A48" s="80" t="s">
        <v>66</v>
      </c>
      <c r="B48" s="105">
        <f t="shared" si="38"/>
        <v>0</v>
      </c>
      <c r="C48" s="192">
        <f t="shared" si="39"/>
        <v>0</v>
      </c>
      <c r="D48" s="48">
        <f t="shared" si="40"/>
        <v>0</v>
      </c>
      <c r="E48" s="138">
        <f t="shared" si="41"/>
        <v>0</v>
      </c>
      <c r="F48" s="93" t="s">
        <v>66</v>
      </c>
      <c r="G48" s="159"/>
      <c r="H48" s="159"/>
      <c r="I48" s="159"/>
      <c r="J48" s="159"/>
      <c r="K48" s="159"/>
      <c r="L48" s="159"/>
      <c r="M48" s="159"/>
      <c r="N48" s="159"/>
      <c r="O48" s="289"/>
      <c r="P48" s="159"/>
      <c r="Q48" s="291"/>
      <c r="R48" s="159"/>
      <c r="S48" s="159"/>
      <c r="T48" s="1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214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1">
        <f t="shared" si="42"/>
        <v>0</v>
      </c>
      <c r="BC48" s="11"/>
      <c r="BD48" s="109">
        <f t="shared" si="43"/>
        <v>0</v>
      </c>
    </row>
    <row r="49" spans="1:56" ht="16.2" x14ac:dyDescent="0.3">
      <c r="A49" s="80" t="s">
        <v>67</v>
      </c>
      <c r="B49" s="105">
        <f t="shared" si="38"/>
        <v>0</v>
      </c>
      <c r="C49" s="192"/>
      <c r="D49" s="48">
        <f t="shared" si="40"/>
        <v>0</v>
      </c>
      <c r="E49" s="138">
        <f t="shared" si="41"/>
        <v>0</v>
      </c>
      <c r="F49" s="21" t="s">
        <v>312</v>
      </c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291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1">
        <f t="shared" si="42"/>
        <v>0</v>
      </c>
      <c r="BC49" s="11"/>
      <c r="BD49" s="109">
        <f t="shared" si="43"/>
        <v>0</v>
      </c>
    </row>
    <row r="50" spans="1:56" ht="16.2" x14ac:dyDescent="0.3">
      <c r="A50" s="80" t="s">
        <v>68</v>
      </c>
      <c r="B50" s="105">
        <f t="shared" si="38"/>
        <v>0</v>
      </c>
      <c r="C50" s="251">
        <f t="shared" ref="C50:C51" si="44">B50/1000000</f>
        <v>0</v>
      </c>
      <c r="D50" s="48">
        <f t="shared" si="40"/>
        <v>0</v>
      </c>
      <c r="E50" s="138">
        <f t="shared" si="41"/>
        <v>0</v>
      </c>
      <c r="F50" s="93" t="s">
        <v>68</v>
      </c>
      <c r="G50" s="159"/>
      <c r="H50" s="159"/>
      <c r="I50" s="159"/>
      <c r="J50" s="159"/>
      <c r="K50" s="206"/>
      <c r="L50" s="159"/>
      <c r="M50" s="159"/>
      <c r="N50" s="159"/>
      <c r="O50" s="159"/>
      <c r="P50" s="288"/>
      <c r="Q50" s="291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206"/>
      <c r="AT50" s="206"/>
      <c r="AU50" s="159"/>
      <c r="AV50" s="159"/>
      <c r="AW50" s="159"/>
      <c r="AX50" s="159"/>
      <c r="AY50" s="159"/>
      <c r="AZ50" s="159"/>
      <c r="BA50" s="159"/>
      <c r="BB50" s="11">
        <f t="shared" si="42"/>
        <v>0</v>
      </c>
      <c r="BC50" s="11"/>
      <c r="BD50" s="109">
        <f t="shared" si="43"/>
        <v>0</v>
      </c>
    </row>
    <row r="51" spans="1:56" ht="15" x14ac:dyDescent="0.3">
      <c r="A51" s="80" t="s">
        <v>69</v>
      </c>
      <c r="B51" s="105">
        <f t="shared" si="38"/>
        <v>0</v>
      </c>
      <c r="C51" s="192">
        <f t="shared" si="44"/>
        <v>0</v>
      </c>
      <c r="D51" s="48">
        <f t="shared" si="40"/>
        <v>0</v>
      </c>
      <c r="E51" s="138">
        <f t="shared" si="41"/>
        <v>0</v>
      </c>
      <c r="F51" s="93" t="s">
        <v>69</v>
      </c>
      <c r="G51" s="285"/>
      <c r="H51" s="159"/>
      <c r="I51" s="159"/>
      <c r="J51" s="159"/>
      <c r="K51" s="288"/>
      <c r="L51" s="159"/>
      <c r="M51" s="159"/>
      <c r="N51" s="159"/>
      <c r="O51" s="289"/>
      <c r="P51" s="288"/>
      <c r="Q51" s="290"/>
      <c r="R51" s="159"/>
      <c r="S51" s="244"/>
      <c r="T51" s="1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287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1">
        <f t="shared" si="42"/>
        <v>0</v>
      </c>
      <c r="BC51" s="11"/>
      <c r="BD51" s="109">
        <f t="shared" si="43"/>
        <v>0</v>
      </c>
    </row>
    <row r="52" spans="1:56" ht="16.2" x14ac:dyDescent="0.3">
      <c r="A52" s="80" t="s">
        <v>70</v>
      </c>
      <c r="B52" s="105">
        <f t="shared" si="38"/>
        <v>0</v>
      </c>
      <c r="C52" s="192"/>
      <c r="D52" s="48">
        <f t="shared" si="40"/>
        <v>0</v>
      </c>
      <c r="E52" s="138">
        <f t="shared" si="41"/>
        <v>0</v>
      </c>
      <c r="F52" s="93" t="s">
        <v>70</v>
      </c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291"/>
      <c r="R52" s="159"/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11">
        <f t="shared" si="42"/>
        <v>0</v>
      </c>
      <c r="BC52" s="11"/>
      <c r="BD52" s="109">
        <f t="shared" si="43"/>
        <v>0</v>
      </c>
    </row>
    <row r="53" spans="1:56" ht="16.2" x14ac:dyDescent="0.3">
      <c r="A53" s="80" t="s">
        <v>71</v>
      </c>
      <c r="B53" s="105">
        <f t="shared" si="38"/>
        <v>0</v>
      </c>
      <c r="C53" s="192">
        <f t="shared" ref="C53:C54" si="45">B53/1000000</f>
        <v>0</v>
      </c>
      <c r="D53" s="48">
        <f t="shared" si="40"/>
        <v>0</v>
      </c>
      <c r="E53" s="138">
        <f t="shared" si="41"/>
        <v>0</v>
      </c>
      <c r="F53" s="93" t="s">
        <v>71</v>
      </c>
      <c r="G53" s="159"/>
      <c r="H53" s="206"/>
      <c r="I53" s="159"/>
      <c r="J53" s="159"/>
      <c r="K53" s="288"/>
      <c r="L53" s="159"/>
      <c r="M53" s="159"/>
      <c r="N53" s="159"/>
      <c r="O53" s="159"/>
      <c r="P53" s="244"/>
      <c r="Q53" s="291"/>
      <c r="R53" s="159"/>
      <c r="S53" s="159"/>
      <c r="T53" s="19"/>
      <c r="U53" s="159"/>
      <c r="V53" s="159"/>
      <c r="W53" s="159"/>
      <c r="X53" s="159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206"/>
      <c r="AS53" s="159"/>
      <c r="AT53" s="159"/>
      <c r="AU53" s="159"/>
      <c r="AV53" s="159"/>
      <c r="AW53" s="159"/>
      <c r="AX53" s="159"/>
      <c r="AY53" s="159"/>
      <c r="AZ53" s="159"/>
      <c r="BA53" s="159"/>
      <c r="BB53" s="11">
        <f t="shared" si="42"/>
        <v>0</v>
      </c>
      <c r="BC53" s="11"/>
      <c r="BD53" s="109">
        <f t="shared" si="43"/>
        <v>0</v>
      </c>
    </row>
    <row r="54" spans="1:56" ht="16.2" x14ac:dyDescent="0.3">
      <c r="A54" s="80" t="s">
        <v>72</v>
      </c>
      <c r="B54" s="105">
        <f t="shared" si="38"/>
        <v>0</v>
      </c>
      <c r="C54" s="192">
        <f t="shared" si="45"/>
        <v>0</v>
      </c>
      <c r="D54" s="48">
        <f t="shared" si="40"/>
        <v>0</v>
      </c>
      <c r="E54" s="138">
        <f t="shared" si="41"/>
        <v>0</v>
      </c>
      <c r="F54" s="93" t="s">
        <v>72</v>
      </c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291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206"/>
      <c r="AE54" s="159"/>
      <c r="AF54" s="159"/>
      <c r="AG54" s="159"/>
      <c r="AH54" s="159"/>
      <c r="AI54" s="159"/>
      <c r="AJ54" s="206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1">
        <f t="shared" si="42"/>
        <v>0</v>
      </c>
      <c r="BC54" s="11"/>
      <c r="BD54" s="109">
        <f t="shared" si="43"/>
        <v>0</v>
      </c>
    </row>
    <row r="55" spans="1:56" ht="16.2" x14ac:dyDescent="0.3">
      <c r="A55" s="80" t="s">
        <v>37</v>
      </c>
      <c r="B55" s="105">
        <f t="shared" si="38"/>
        <v>0</v>
      </c>
      <c r="C55" s="192"/>
      <c r="D55" s="48">
        <f t="shared" si="40"/>
        <v>0</v>
      </c>
      <c r="E55" s="138">
        <f t="shared" si="41"/>
        <v>0</v>
      </c>
      <c r="F55" s="80" t="s">
        <v>37</v>
      </c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291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1">
        <f t="shared" si="42"/>
        <v>0</v>
      </c>
      <c r="BC55" s="11"/>
      <c r="BD55" s="109">
        <f t="shared" si="43"/>
        <v>0</v>
      </c>
    </row>
    <row r="56" spans="1:56" ht="16.2" x14ac:dyDescent="0.3">
      <c r="A56" s="80" t="s">
        <v>74</v>
      </c>
      <c r="B56" s="105">
        <f t="shared" si="38"/>
        <v>0</v>
      </c>
      <c r="C56" s="192">
        <f t="shared" ref="C56:C58" si="46">B56/1000000</f>
        <v>0</v>
      </c>
      <c r="D56" s="48">
        <f t="shared" si="40"/>
        <v>0</v>
      </c>
      <c r="E56" s="138">
        <f t="shared" si="41"/>
        <v>0</v>
      </c>
      <c r="F56" s="93" t="s">
        <v>74</v>
      </c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291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206"/>
      <c r="AK56" s="158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1">
        <f t="shared" si="42"/>
        <v>0</v>
      </c>
      <c r="BC56" s="11"/>
      <c r="BD56" s="109">
        <f t="shared" si="43"/>
        <v>0</v>
      </c>
    </row>
    <row r="57" spans="1:56" ht="16.2" x14ac:dyDescent="0.3">
      <c r="A57" s="80" t="s">
        <v>75</v>
      </c>
      <c r="B57" s="105">
        <f t="shared" si="38"/>
        <v>0</v>
      </c>
      <c r="C57" s="192">
        <f t="shared" si="46"/>
        <v>0</v>
      </c>
      <c r="D57" s="48">
        <f t="shared" si="40"/>
        <v>0</v>
      </c>
      <c r="E57" s="138">
        <f>D57-B57</f>
        <v>0</v>
      </c>
      <c r="F57" s="93" t="s">
        <v>75</v>
      </c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291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1">
        <f t="shared" si="42"/>
        <v>0</v>
      </c>
      <c r="BC57" s="11"/>
      <c r="BD57" s="109">
        <f>BC57-BB57</f>
        <v>0</v>
      </c>
    </row>
    <row r="58" spans="1:56" ht="16.2" x14ac:dyDescent="0.3">
      <c r="A58" s="80" t="s">
        <v>76</v>
      </c>
      <c r="B58" s="105">
        <f t="shared" si="38"/>
        <v>0</v>
      </c>
      <c r="C58" s="192">
        <f t="shared" si="46"/>
        <v>0</v>
      </c>
      <c r="D58" s="48">
        <f t="shared" si="40"/>
        <v>0</v>
      </c>
      <c r="E58" s="138">
        <f t="shared" ref="E58:E64" si="47">D58-B58</f>
        <v>0</v>
      </c>
      <c r="F58" s="93" t="s">
        <v>76</v>
      </c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291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1">
        <f t="shared" si="42"/>
        <v>0</v>
      </c>
      <c r="BC58" s="11"/>
      <c r="BD58" s="109">
        <f t="shared" si="43"/>
        <v>0</v>
      </c>
    </row>
    <row r="59" spans="1:56" ht="15" x14ac:dyDescent="0.3">
      <c r="A59" s="80" t="s">
        <v>77</v>
      </c>
      <c r="B59" s="105">
        <f t="shared" si="38"/>
        <v>0</v>
      </c>
      <c r="C59" s="192"/>
      <c r="D59" s="48">
        <f t="shared" si="40"/>
        <v>0</v>
      </c>
      <c r="E59" s="138">
        <f t="shared" si="47"/>
        <v>0</v>
      </c>
      <c r="F59" s="93" t="s">
        <v>77</v>
      </c>
      <c r="G59" s="159"/>
      <c r="H59" s="159"/>
      <c r="I59" s="159"/>
      <c r="J59" s="159"/>
      <c r="K59" s="288"/>
      <c r="L59" s="159"/>
      <c r="M59" s="159"/>
      <c r="N59" s="159"/>
      <c r="O59" s="159"/>
      <c r="P59" s="159"/>
      <c r="Q59" s="290"/>
      <c r="R59" s="159"/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59"/>
      <c r="AR59" s="159"/>
      <c r="AS59" s="159"/>
      <c r="AT59" s="159"/>
      <c r="AU59" s="159"/>
      <c r="AV59" s="159"/>
      <c r="AW59" s="159"/>
      <c r="AX59" s="159"/>
      <c r="AY59" s="159"/>
      <c r="AZ59" s="159"/>
      <c r="BA59" s="159"/>
      <c r="BB59" s="11">
        <f t="shared" si="42"/>
        <v>0</v>
      </c>
      <c r="BC59" s="11"/>
      <c r="BD59" s="109">
        <f t="shared" si="43"/>
        <v>0</v>
      </c>
    </row>
    <row r="60" spans="1:56" ht="16.2" x14ac:dyDescent="0.3">
      <c r="A60" s="80" t="s">
        <v>216</v>
      </c>
      <c r="B60" s="105">
        <f t="shared" si="38"/>
        <v>0</v>
      </c>
      <c r="C60" s="192"/>
      <c r="D60" s="48">
        <f t="shared" si="40"/>
        <v>0</v>
      </c>
      <c r="E60" s="138">
        <f t="shared" si="47"/>
        <v>0</v>
      </c>
      <c r="F60" s="80" t="s">
        <v>216</v>
      </c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291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  <c r="AL60" s="159"/>
      <c r="AM60" s="159"/>
      <c r="AN60" s="159"/>
      <c r="AO60" s="159"/>
      <c r="AP60" s="159"/>
      <c r="AQ60" s="159"/>
      <c r="AR60" s="159"/>
      <c r="AS60" s="159"/>
      <c r="AT60" s="159"/>
      <c r="AU60" s="159"/>
      <c r="AV60" s="159"/>
      <c r="AW60" s="159"/>
      <c r="AX60" s="159"/>
      <c r="AY60" s="159"/>
      <c r="AZ60" s="159"/>
      <c r="BA60" s="159"/>
      <c r="BB60" s="11">
        <f t="shared" si="42"/>
        <v>0</v>
      </c>
      <c r="BC60" s="11"/>
      <c r="BD60" s="109">
        <f t="shared" si="43"/>
        <v>0</v>
      </c>
    </row>
    <row r="61" spans="1:56" ht="16.2" x14ac:dyDescent="0.3">
      <c r="A61" s="80" t="s">
        <v>78</v>
      </c>
      <c r="B61" s="105">
        <f t="shared" si="38"/>
        <v>0</v>
      </c>
      <c r="C61" s="192">
        <f>B61/1000000</f>
        <v>0</v>
      </c>
      <c r="D61" s="48">
        <f t="shared" si="40"/>
        <v>0</v>
      </c>
      <c r="E61" s="138">
        <f t="shared" si="47"/>
        <v>0</v>
      </c>
      <c r="F61" s="93" t="s">
        <v>78</v>
      </c>
      <c r="G61" s="159"/>
      <c r="H61" s="206"/>
      <c r="I61" s="159"/>
      <c r="J61" s="159"/>
      <c r="K61" s="159"/>
      <c r="L61" s="159"/>
      <c r="M61" s="159"/>
      <c r="N61" s="159"/>
      <c r="O61" s="159"/>
      <c r="P61" s="159"/>
      <c r="Q61" s="291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1">
        <f t="shared" si="42"/>
        <v>0</v>
      </c>
      <c r="BC61" s="11"/>
      <c r="BD61" s="109">
        <f t="shared" si="43"/>
        <v>0</v>
      </c>
    </row>
    <row r="62" spans="1:56" ht="16.2" x14ac:dyDescent="0.3">
      <c r="A62" s="80" t="s">
        <v>79</v>
      </c>
      <c r="B62" s="105">
        <f t="shared" si="38"/>
        <v>0</v>
      </c>
      <c r="C62" s="192"/>
      <c r="D62" s="48">
        <f t="shared" si="40"/>
        <v>0</v>
      </c>
      <c r="E62" s="138">
        <f t="shared" si="47"/>
        <v>0</v>
      </c>
      <c r="F62" s="93" t="s">
        <v>79</v>
      </c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291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1">
        <f t="shared" si="42"/>
        <v>0</v>
      </c>
      <c r="BC62" s="11"/>
      <c r="BD62" s="114">
        <f t="shared" si="43"/>
        <v>0</v>
      </c>
    </row>
    <row r="63" spans="1:56" ht="16.2" x14ac:dyDescent="0.3">
      <c r="A63" s="80" t="s">
        <v>259</v>
      </c>
      <c r="B63" s="105"/>
      <c r="C63" s="192"/>
      <c r="D63" s="48"/>
      <c r="E63" s="138"/>
      <c r="F63" s="93" t="s">
        <v>309</v>
      </c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291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1">
        <f>SUM(G63:BA63)</f>
        <v>0</v>
      </c>
      <c r="BC63" s="11"/>
      <c r="BD63" s="114">
        <f>BC63-BB63</f>
        <v>0</v>
      </c>
    </row>
    <row r="64" spans="1:56" ht="16.2" x14ac:dyDescent="0.3">
      <c r="A64" s="80" t="s">
        <v>80</v>
      </c>
      <c r="B64" s="105">
        <f t="shared" si="38"/>
        <v>0</v>
      </c>
      <c r="C64" s="192">
        <f>B64/1000000</f>
        <v>0</v>
      </c>
      <c r="D64" s="48">
        <f t="shared" si="40"/>
        <v>0</v>
      </c>
      <c r="E64" s="138">
        <f t="shared" si="47"/>
        <v>0</v>
      </c>
      <c r="F64" s="93" t="s">
        <v>80</v>
      </c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291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59"/>
      <c r="AL64" s="159"/>
      <c r="AM64" s="159"/>
      <c r="AN64" s="159"/>
      <c r="AO64" s="159"/>
      <c r="AP64" s="159"/>
      <c r="AQ64" s="159"/>
      <c r="AR64" s="159"/>
      <c r="AS64" s="159"/>
      <c r="AT64" s="159"/>
      <c r="AU64" s="159"/>
      <c r="AV64" s="159"/>
      <c r="AW64" s="159"/>
      <c r="AX64" s="159"/>
      <c r="AY64" s="159"/>
      <c r="AZ64" s="159"/>
      <c r="BA64" s="159"/>
      <c r="BB64" s="11">
        <f>SUM(G64:BA64)</f>
        <v>0</v>
      </c>
      <c r="BC64" s="11"/>
      <c r="BD64" s="114">
        <f t="shared" si="43"/>
        <v>0</v>
      </c>
    </row>
    <row r="65" spans="1:57" ht="15" x14ac:dyDescent="0.3">
      <c r="A65" s="77" t="s">
        <v>12</v>
      </c>
      <c r="B65" s="107">
        <f>SUM(B43:B64)</f>
        <v>0</v>
      </c>
      <c r="C65" s="188"/>
      <c r="D65" s="145">
        <f>SUM(D43:D64)</f>
        <v>0</v>
      </c>
      <c r="E65" s="108">
        <f>SUM(E43:E64)</f>
        <v>0</v>
      </c>
      <c r="F65" s="90" t="s">
        <v>12</v>
      </c>
      <c r="G65" s="165">
        <f t="shared" ref="G65:H65" si="48">SUM(G43:G64)</f>
        <v>0</v>
      </c>
      <c r="H65" s="165">
        <f t="shared" si="48"/>
        <v>0</v>
      </c>
      <c r="I65" s="165">
        <f>SUM(I43:I64)</f>
        <v>0</v>
      </c>
      <c r="J65" s="165">
        <f>SUM(J43:J64)</f>
        <v>0</v>
      </c>
      <c r="K65" s="165">
        <f t="shared" ref="K65:AA65" si="49">SUM(K43:K64)</f>
        <v>0</v>
      </c>
      <c r="L65" s="165">
        <f>SUM(L43:L64)</f>
        <v>0</v>
      </c>
      <c r="M65" s="165">
        <f t="shared" si="49"/>
        <v>0</v>
      </c>
      <c r="N65" s="165">
        <f t="shared" si="49"/>
        <v>0</v>
      </c>
      <c r="O65" s="165">
        <f>SUM(O43:O64)</f>
        <v>0</v>
      </c>
      <c r="P65" s="165">
        <f t="shared" ref="P65:Q65" si="50">SUM(P43:P64)</f>
        <v>0</v>
      </c>
      <c r="Q65" s="165">
        <f t="shared" si="50"/>
        <v>0</v>
      </c>
      <c r="R65" s="165">
        <f t="shared" si="49"/>
        <v>0</v>
      </c>
      <c r="S65" s="165">
        <f t="shared" si="49"/>
        <v>0</v>
      </c>
      <c r="T65" s="165">
        <f t="shared" si="49"/>
        <v>0</v>
      </c>
      <c r="U65" s="165">
        <f t="shared" si="49"/>
        <v>0</v>
      </c>
      <c r="V65" s="165">
        <f t="shared" si="49"/>
        <v>0</v>
      </c>
      <c r="W65" s="165">
        <f t="shared" si="49"/>
        <v>0</v>
      </c>
      <c r="X65" s="165">
        <f t="shared" si="49"/>
        <v>0</v>
      </c>
      <c r="Y65" s="165">
        <v>165017.72347991925</v>
      </c>
      <c r="Z65" s="165">
        <f>SUM(Z43:Z64)</f>
        <v>0</v>
      </c>
      <c r="AA65" s="62">
        <f t="shared" si="49"/>
        <v>0</v>
      </c>
      <c r="AB65" s="62">
        <f>SUM(AB43:AB64)</f>
        <v>0</v>
      </c>
      <c r="AC65" s="62"/>
      <c r="AD65" s="62"/>
      <c r="AE65" s="62">
        <f>SUM(AE43:AE64)</f>
        <v>0</v>
      </c>
      <c r="AF65" s="62"/>
      <c r="AG65" s="62">
        <f>SUM(AG43:AG64)</f>
        <v>0</v>
      </c>
      <c r="AH65" s="165"/>
      <c r="AI65" s="165">
        <f t="shared" ref="AI65:AY65" si="51">SUM(AI43:AI64)</f>
        <v>0</v>
      </c>
      <c r="AJ65" s="165">
        <f t="shared" si="51"/>
        <v>0</v>
      </c>
      <c r="AK65" s="165">
        <f>SUM(AK43:AK64)</f>
        <v>0</v>
      </c>
      <c r="AL65" s="165">
        <f t="shared" ref="AL65" si="52">SUM(AL43:AL64)</f>
        <v>0</v>
      </c>
      <c r="AM65" s="165">
        <f t="shared" si="51"/>
        <v>0</v>
      </c>
      <c r="AN65" s="165">
        <f t="shared" si="51"/>
        <v>0</v>
      </c>
      <c r="AO65" s="165">
        <f t="shared" si="51"/>
        <v>0</v>
      </c>
      <c r="AP65" s="165">
        <f t="shared" si="51"/>
        <v>0</v>
      </c>
      <c r="AQ65" s="165">
        <f t="shared" si="51"/>
        <v>0</v>
      </c>
      <c r="AR65" s="165">
        <f>SUM(AR43:AR64)</f>
        <v>0</v>
      </c>
      <c r="AS65" s="165">
        <f t="shared" si="51"/>
        <v>0</v>
      </c>
      <c r="AT65" s="165">
        <f t="shared" si="51"/>
        <v>0</v>
      </c>
      <c r="AU65" s="165">
        <f t="shared" si="51"/>
        <v>0</v>
      </c>
      <c r="AV65" s="165">
        <f t="shared" si="51"/>
        <v>0</v>
      </c>
      <c r="AW65" s="165">
        <f t="shared" si="51"/>
        <v>0</v>
      </c>
      <c r="AX65" s="165">
        <f t="shared" si="51"/>
        <v>0</v>
      </c>
      <c r="AY65" s="165">
        <f t="shared" si="51"/>
        <v>0</v>
      </c>
      <c r="AZ65" s="165">
        <f>SUM(AZ43:AZ64)</f>
        <v>0</v>
      </c>
      <c r="BA65" s="165">
        <f>SUM(BA43:BA64)</f>
        <v>0</v>
      </c>
      <c r="BB65" s="165">
        <f>SUM(BB43:BB64)</f>
        <v>0</v>
      </c>
      <c r="BC65" s="165">
        <f>SUM(BC43:BC64)</f>
        <v>0</v>
      </c>
      <c r="BD65" s="108">
        <f>SUM(BD43:BD64)</f>
        <v>0</v>
      </c>
    </row>
    <row r="66" spans="1:57" ht="15" x14ac:dyDescent="0.3">
      <c r="A66" s="81" t="s">
        <v>81</v>
      </c>
      <c r="B66" s="103"/>
      <c r="C66" s="186"/>
      <c r="D66" s="147">
        <v>6.721302844708071E-3</v>
      </c>
      <c r="E66" s="104"/>
      <c r="F66" s="94" t="s">
        <v>81</v>
      </c>
      <c r="G66" s="176" t="e">
        <f>G85/G5</f>
        <v>#DIV/0!</v>
      </c>
      <c r="H66" s="176" t="e">
        <f t="shared" ref="H66" si="53">H85/H5</f>
        <v>#DIV/0!</v>
      </c>
      <c r="I66" s="10"/>
      <c r="J66" s="10"/>
      <c r="K66" s="176" t="e">
        <f t="shared" ref="K66:U66" si="54">K85/K5</f>
        <v>#DIV/0!</v>
      </c>
      <c r="L66" s="176" t="e">
        <f>L85/L5</f>
        <v>#DIV/0!</v>
      </c>
      <c r="M66" s="176" t="e">
        <f t="shared" si="54"/>
        <v>#DIV/0!</v>
      </c>
      <c r="N66" s="176" t="e">
        <f t="shared" si="54"/>
        <v>#DIV/0!</v>
      </c>
      <c r="O66" s="176" t="e">
        <f t="shared" si="54"/>
        <v>#DIV/0!</v>
      </c>
      <c r="P66" s="176" t="e">
        <f t="shared" si="54"/>
        <v>#DIV/0!</v>
      </c>
      <c r="Q66" s="176" t="e">
        <f t="shared" si="54"/>
        <v>#DIV/0!</v>
      </c>
      <c r="R66" s="176" t="e">
        <f t="shared" si="54"/>
        <v>#DIV/0!</v>
      </c>
      <c r="S66" s="176" t="e">
        <f t="shared" si="54"/>
        <v>#DIV/0!</v>
      </c>
      <c r="T66" s="176" t="e">
        <f t="shared" si="54"/>
        <v>#DIV/0!</v>
      </c>
      <c r="U66" s="176" t="e">
        <f t="shared" si="54"/>
        <v>#DIV/0!</v>
      </c>
      <c r="V66" s="10"/>
      <c r="W66" s="10"/>
      <c r="X66" s="10"/>
      <c r="Y66" s="10"/>
      <c r="Z66" s="10"/>
      <c r="AA66" s="67"/>
      <c r="AB66" s="67"/>
      <c r="AC66" s="67"/>
      <c r="AD66" s="68"/>
      <c r="AE66" s="68"/>
      <c r="AF66" s="68"/>
      <c r="AG66" s="68"/>
      <c r="AH66" s="175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7"/>
      <c r="BC66" s="46" t="e">
        <f>BC85/BC110</f>
        <v>#DIV/0!</v>
      </c>
      <c r="BD66" s="104"/>
    </row>
    <row r="67" spans="1:57" ht="16.2" x14ac:dyDescent="0.45">
      <c r="A67" s="80" t="s">
        <v>82</v>
      </c>
      <c r="B67" s="105">
        <f t="shared" ref="B67:B84" si="55">BB67</f>
        <v>0</v>
      </c>
      <c r="C67" s="192">
        <f>B67/1000000</f>
        <v>0</v>
      </c>
      <c r="D67" s="48">
        <f t="shared" ref="D67:D84" si="56">BC67</f>
        <v>0</v>
      </c>
      <c r="E67" s="138">
        <f t="shared" ref="E67:E84" si="57">D67-B67</f>
        <v>0</v>
      </c>
      <c r="F67" s="93" t="s">
        <v>82</v>
      </c>
      <c r="G67" s="158"/>
      <c r="H67" s="286"/>
      <c r="I67" s="159"/>
      <c r="J67" s="159"/>
      <c r="K67" s="158"/>
      <c r="L67" s="158"/>
      <c r="M67" s="158"/>
      <c r="N67" s="329"/>
      <c r="O67" s="161"/>
      <c r="P67" s="161"/>
      <c r="Q67" s="161"/>
      <c r="R67" s="161"/>
      <c r="S67" s="20"/>
      <c r="T67" s="158"/>
      <c r="U67" s="158"/>
      <c r="V67" s="159"/>
      <c r="W67" s="159"/>
      <c r="X67" s="159"/>
      <c r="Y67" s="159"/>
      <c r="Z67" s="159"/>
      <c r="AA67" s="58"/>
      <c r="AB67" s="59"/>
      <c r="AC67" s="58"/>
      <c r="AD67" s="60"/>
      <c r="AE67" s="60"/>
      <c r="AF67" s="60"/>
      <c r="AG67" s="60"/>
      <c r="AH67" s="159"/>
      <c r="AI67" s="159"/>
      <c r="AJ67" s="13"/>
      <c r="AK67" s="214"/>
      <c r="AL67" s="159"/>
      <c r="AM67" s="159"/>
      <c r="AN67" s="159"/>
      <c r="AO67" s="159"/>
      <c r="AP67" s="159"/>
      <c r="AQ67" s="159"/>
      <c r="AR67" s="159"/>
      <c r="AS67" s="159"/>
      <c r="AT67" s="159"/>
      <c r="AU67" s="159"/>
      <c r="AV67" s="13"/>
      <c r="AW67" s="13"/>
      <c r="AX67" s="159"/>
      <c r="AY67" s="159"/>
      <c r="AZ67" s="159"/>
      <c r="BA67" s="159"/>
      <c r="BB67" s="11">
        <f t="shared" ref="BB67:BB82" si="58">SUM(G67:BA67)</f>
        <v>0</v>
      </c>
      <c r="BC67" s="11"/>
      <c r="BD67" s="114">
        <f t="shared" ref="BD67:BD84" si="59">BC67-BB67</f>
        <v>0</v>
      </c>
    </row>
    <row r="68" spans="1:57" ht="15" x14ac:dyDescent="0.3">
      <c r="A68" s="80" t="s">
        <v>93</v>
      </c>
      <c r="B68" s="105">
        <f t="shared" si="55"/>
        <v>0</v>
      </c>
      <c r="C68" s="192">
        <f t="shared" ref="C68:C84" si="60">B68/1000000</f>
        <v>0</v>
      </c>
      <c r="D68" s="48">
        <f t="shared" si="56"/>
        <v>0</v>
      </c>
      <c r="E68" s="138"/>
      <c r="F68" s="93" t="s">
        <v>93</v>
      </c>
      <c r="G68" s="158"/>
      <c r="H68" s="158"/>
      <c r="I68" s="159"/>
      <c r="J68" s="159"/>
      <c r="K68" s="158"/>
      <c r="L68" s="158"/>
      <c r="M68" s="158"/>
      <c r="N68" s="158"/>
      <c r="O68" s="161"/>
      <c r="P68" s="161"/>
      <c r="Q68" s="161"/>
      <c r="R68" s="161"/>
      <c r="S68" s="20"/>
      <c r="T68" s="158"/>
      <c r="U68" s="158"/>
      <c r="V68" s="159"/>
      <c r="W68" s="159"/>
      <c r="X68" s="159"/>
      <c r="Y68" s="159"/>
      <c r="Z68" s="159"/>
      <c r="AA68" s="58"/>
      <c r="AB68" s="60"/>
      <c r="AC68" s="58"/>
      <c r="AD68" s="60"/>
      <c r="AE68" s="60"/>
      <c r="AF68" s="60"/>
      <c r="AG68" s="60"/>
      <c r="AH68" s="159"/>
      <c r="AI68" s="159"/>
      <c r="AJ68" s="13"/>
      <c r="AK68" s="159"/>
      <c r="AL68" s="159"/>
      <c r="AM68" s="159"/>
      <c r="AN68" s="159"/>
      <c r="AO68" s="159"/>
      <c r="AP68" s="159"/>
      <c r="AQ68" s="159"/>
      <c r="AR68" s="159"/>
      <c r="AS68" s="159"/>
      <c r="AT68" s="159"/>
      <c r="AU68" s="159"/>
      <c r="AV68" s="13"/>
      <c r="AW68" s="13"/>
      <c r="AX68" s="159"/>
      <c r="AY68" s="159"/>
      <c r="AZ68" s="159"/>
      <c r="BA68" s="159"/>
      <c r="BB68" s="11">
        <f t="shared" si="58"/>
        <v>0</v>
      </c>
      <c r="BC68" s="11"/>
      <c r="BD68" s="114"/>
    </row>
    <row r="69" spans="1:57" ht="15" x14ac:dyDescent="0.3">
      <c r="A69" s="79" t="s">
        <v>83</v>
      </c>
      <c r="B69" s="105">
        <f t="shared" si="55"/>
        <v>0</v>
      </c>
      <c r="C69" s="192">
        <f t="shared" si="60"/>
        <v>0</v>
      </c>
      <c r="D69" s="48">
        <f t="shared" si="56"/>
        <v>0</v>
      </c>
      <c r="E69" s="138">
        <f t="shared" si="57"/>
        <v>0</v>
      </c>
      <c r="F69" s="92" t="s">
        <v>83</v>
      </c>
      <c r="G69" s="158"/>
      <c r="H69" s="158"/>
      <c r="I69" s="159"/>
      <c r="J69" s="159"/>
      <c r="K69" s="158"/>
      <c r="L69" s="158"/>
      <c r="M69" s="158"/>
      <c r="N69" s="158"/>
      <c r="O69" s="19"/>
      <c r="P69" s="19"/>
      <c r="Q69" s="19"/>
      <c r="R69" s="19"/>
      <c r="S69" s="158"/>
      <c r="T69" s="158"/>
      <c r="U69" s="158"/>
      <c r="V69" s="159"/>
      <c r="W69" s="159"/>
      <c r="X69" s="159"/>
      <c r="Y69" s="159"/>
      <c r="Z69" s="159"/>
      <c r="AA69" s="58"/>
      <c r="AB69" s="60"/>
      <c r="AC69" s="58"/>
      <c r="AD69" s="60"/>
      <c r="AE69" s="60"/>
      <c r="AF69" s="60"/>
      <c r="AG69" s="60"/>
      <c r="AH69" s="159"/>
      <c r="AI69" s="159"/>
      <c r="AJ69" s="159"/>
      <c r="AK69" s="159"/>
      <c r="AL69" s="13"/>
      <c r="AM69" s="13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1">
        <f t="shared" si="58"/>
        <v>0</v>
      </c>
      <c r="BC69" s="11"/>
      <c r="BD69" s="115">
        <f t="shared" si="59"/>
        <v>0</v>
      </c>
    </row>
    <row r="70" spans="1:57" ht="15" x14ac:dyDescent="0.3">
      <c r="A70" s="79" t="s">
        <v>84</v>
      </c>
      <c r="B70" s="105">
        <f t="shared" si="55"/>
        <v>0</v>
      </c>
      <c r="C70" s="192">
        <f t="shared" si="60"/>
        <v>0</v>
      </c>
      <c r="D70" s="48">
        <f t="shared" si="56"/>
        <v>0</v>
      </c>
      <c r="E70" s="138">
        <f t="shared" si="57"/>
        <v>0</v>
      </c>
      <c r="F70" s="92" t="s">
        <v>84</v>
      </c>
      <c r="G70" s="159"/>
      <c r="H70" s="158"/>
      <c r="I70" s="159"/>
      <c r="J70" s="159"/>
      <c r="K70" s="158"/>
      <c r="L70" s="159"/>
      <c r="M70" s="159"/>
      <c r="N70" s="158"/>
      <c r="O70" s="159"/>
      <c r="P70" s="159"/>
      <c r="Q70" s="159"/>
      <c r="R70" s="159"/>
      <c r="S70" s="158"/>
      <c r="T70" s="158"/>
      <c r="U70" s="158"/>
      <c r="V70" s="159"/>
      <c r="W70" s="159"/>
      <c r="X70" s="159"/>
      <c r="Y70" s="159"/>
      <c r="Z70" s="159"/>
      <c r="AA70" s="60"/>
      <c r="AB70" s="60"/>
      <c r="AC70" s="58"/>
      <c r="AD70" s="60"/>
      <c r="AE70" s="60"/>
      <c r="AF70" s="60"/>
      <c r="AG70" s="60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1">
        <f t="shared" si="58"/>
        <v>0</v>
      </c>
      <c r="BC70" s="11"/>
      <c r="BD70" s="115">
        <f t="shared" si="59"/>
        <v>0</v>
      </c>
    </row>
    <row r="71" spans="1:57" ht="15" x14ac:dyDescent="0.3">
      <c r="A71" s="80" t="s">
        <v>85</v>
      </c>
      <c r="B71" s="105">
        <f t="shared" si="55"/>
        <v>0</v>
      </c>
      <c r="C71" s="192">
        <f t="shared" si="60"/>
        <v>0</v>
      </c>
      <c r="D71" s="48">
        <f t="shared" si="56"/>
        <v>0</v>
      </c>
      <c r="E71" s="138">
        <f t="shared" si="57"/>
        <v>0</v>
      </c>
      <c r="F71" s="93" t="s">
        <v>85</v>
      </c>
      <c r="G71" s="158"/>
      <c r="H71" s="158"/>
      <c r="I71" s="159"/>
      <c r="J71" s="159"/>
      <c r="K71" s="158"/>
      <c r="L71" s="158"/>
      <c r="M71" s="158"/>
      <c r="N71" s="136"/>
      <c r="O71" s="158"/>
      <c r="P71" s="158"/>
      <c r="Q71" s="158"/>
      <c r="R71" s="158"/>
      <c r="S71" s="158"/>
      <c r="T71" s="158"/>
      <c r="U71" s="158"/>
      <c r="V71" s="159"/>
      <c r="W71" s="159"/>
      <c r="X71" s="159"/>
      <c r="Y71" s="159"/>
      <c r="Z71" s="159"/>
      <c r="AA71" s="58"/>
      <c r="AB71" s="137"/>
      <c r="AC71" s="58"/>
      <c r="AD71" s="151"/>
      <c r="AE71" s="60"/>
      <c r="AF71" s="60"/>
      <c r="AG71" s="60"/>
      <c r="AH71" s="159"/>
      <c r="AI71" s="159"/>
      <c r="AJ71" s="159"/>
      <c r="AK71" s="159"/>
      <c r="AL71" s="159"/>
      <c r="AM71" s="159"/>
      <c r="AN71" s="159"/>
      <c r="AO71" s="159"/>
      <c r="AP71" s="159"/>
      <c r="AQ71" s="159"/>
      <c r="AR71" s="159"/>
      <c r="AS71" s="159"/>
      <c r="AT71" s="159"/>
      <c r="AU71" s="159"/>
      <c r="AV71" s="159"/>
      <c r="AW71" s="159"/>
      <c r="AX71" s="159"/>
      <c r="AY71" s="159"/>
      <c r="AZ71" s="159"/>
      <c r="BA71" s="159"/>
      <c r="BB71" s="11">
        <f t="shared" si="58"/>
        <v>0</v>
      </c>
      <c r="BC71" s="11"/>
      <c r="BD71" s="114">
        <f t="shared" si="59"/>
        <v>0</v>
      </c>
    </row>
    <row r="72" spans="1:57" ht="16.2" x14ac:dyDescent="0.45">
      <c r="A72" s="80" t="s">
        <v>86</v>
      </c>
      <c r="B72" s="105">
        <f t="shared" si="55"/>
        <v>0</v>
      </c>
      <c r="C72" s="192">
        <f t="shared" si="60"/>
        <v>0</v>
      </c>
      <c r="D72" s="48">
        <f t="shared" si="56"/>
        <v>0</v>
      </c>
      <c r="E72" s="138">
        <f t="shared" si="57"/>
        <v>0</v>
      </c>
      <c r="F72" s="93" t="s">
        <v>86</v>
      </c>
      <c r="G72" s="158"/>
      <c r="H72" s="158"/>
      <c r="I72" s="167"/>
      <c r="J72" s="167"/>
      <c r="K72" s="158"/>
      <c r="L72" s="158"/>
      <c r="M72" s="158"/>
      <c r="N72" s="158"/>
      <c r="O72" s="25"/>
      <c r="P72" s="25"/>
      <c r="Q72" s="25"/>
      <c r="R72" s="25"/>
      <c r="S72" s="25"/>
      <c r="T72" s="25"/>
      <c r="U72" s="25"/>
      <c r="V72" s="167"/>
      <c r="W72" s="167"/>
      <c r="X72" s="167"/>
      <c r="Y72" s="167"/>
      <c r="Z72" s="167"/>
      <c r="AA72" s="69"/>
      <c r="AB72" s="69"/>
      <c r="AC72" s="69"/>
      <c r="AD72" s="152"/>
      <c r="AE72" s="60"/>
      <c r="AF72" s="70"/>
      <c r="AG72" s="60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  <c r="AS72" s="167"/>
      <c r="AT72" s="167"/>
      <c r="AU72" s="167"/>
      <c r="AV72" s="167"/>
      <c r="AW72" s="167"/>
      <c r="AX72" s="167"/>
      <c r="AY72" s="167"/>
      <c r="AZ72" s="167"/>
      <c r="BA72" s="167"/>
      <c r="BB72" s="11">
        <f t="shared" si="58"/>
        <v>0</v>
      </c>
      <c r="BC72" s="11"/>
      <c r="BD72" s="114">
        <f t="shared" si="59"/>
        <v>0</v>
      </c>
    </row>
    <row r="73" spans="1:57" ht="15" x14ac:dyDescent="0.3">
      <c r="A73" s="79" t="s">
        <v>87</v>
      </c>
      <c r="B73" s="105">
        <f t="shared" si="55"/>
        <v>0</v>
      </c>
      <c r="C73" s="192">
        <f t="shared" si="60"/>
        <v>0</v>
      </c>
      <c r="D73" s="48">
        <f t="shared" si="56"/>
        <v>0</v>
      </c>
      <c r="E73" s="138">
        <f t="shared" si="57"/>
        <v>0</v>
      </c>
      <c r="F73" s="92" t="s">
        <v>87</v>
      </c>
      <c r="G73" s="158"/>
      <c r="H73" s="158"/>
      <c r="I73" s="159"/>
      <c r="J73" s="159"/>
      <c r="K73" s="158"/>
      <c r="L73" s="158"/>
      <c r="M73" s="158"/>
      <c r="N73" s="158"/>
      <c r="O73" s="161"/>
      <c r="P73" s="161"/>
      <c r="Q73" s="161"/>
      <c r="R73" s="161"/>
      <c r="S73" s="20"/>
      <c r="T73" s="158"/>
      <c r="U73" s="158"/>
      <c r="V73" s="159"/>
      <c r="W73" s="159"/>
      <c r="X73" s="159"/>
      <c r="Y73" s="159"/>
      <c r="Z73" s="159"/>
      <c r="AA73" s="58"/>
      <c r="AB73" s="60"/>
      <c r="AC73" s="58"/>
      <c r="AD73" s="60"/>
      <c r="AE73" s="60"/>
      <c r="AF73" s="60"/>
      <c r="AG73" s="60"/>
      <c r="AH73" s="159"/>
      <c r="AI73" s="159"/>
      <c r="AJ73" s="13"/>
      <c r="AK73" s="159"/>
      <c r="AL73" s="159"/>
      <c r="AM73" s="159"/>
      <c r="AN73" s="159"/>
      <c r="AO73" s="159"/>
      <c r="AP73" s="158"/>
      <c r="AQ73" s="159"/>
      <c r="AR73" s="159"/>
      <c r="AS73" s="135"/>
      <c r="AT73" s="159"/>
      <c r="AU73" s="159"/>
      <c r="AV73" s="13"/>
      <c r="AW73" s="13"/>
      <c r="AX73" s="159"/>
      <c r="AY73" s="159"/>
      <c r="AZ73" s="159"/>
      <c r="BA73" s="159"/>
      <c r="BB73" s="11">
        <f t="shared" si="58"/>
        <v>0</v>
      </c>
      <c r="BC73" s="11"/>
      <c r="BD73" s="114">
        <f t="shared" si="59"/>
        <v>0</v>
      </c>
    </row>
    <row r="74" spans="1:57" ht="16.2" x14ac:dyDescent="0.45">
      <c r="A74" s="79" t="s">
        <v>88</v>
      </c>
      <c r="B74" s="105">
        <f t="shared" si="55"/>
        <v>0</v>
      </c>
      <c r="C74" s="192">
        <f t="shared" si="60"/>
        <v>0</v>
      </c>
      <c r="D74" s="48">
        <f t="shared" si="56"/>
        <v>0</v>
      </c>
      <c r="E74" s="138">
        <f t="shared" si="57"/>
        <v>0</v>
      </c>
      <c r="F74" s="92" t="s">
        <v>88</v>
      </c>
      <c r="G74" s="158"/>
      <c r="H74" s="286"/>
      <c r="I74" s="159"/>
      <c r="J74" s="159"/>
      <c r="K74" s="158"/>
      <c r="L74" s="158"/>
      <c r="M74" s="158"/>
      <c r="N74" s="329"/>
      <c r="O74" s="19"/>
      <c r="P74" s="19"/>
      <c r="Q74" s="19"/>
      <c r="R74" s="19"/>
      <c r="S74" s="158"/>
      <c r="T74" s="328"/>
      <c r="U74" s="158"/>
      <c r="V74" s="159"/>
      <c r="W74" s="159"/>
      <c r="X74" s="159"/>
      <c r="Y74" s="159"/>
      <c r="Z74" s="159"/>
      <c r="AA74" s="58"/>
      <c r="AB74" s="64"/>
      <c r="AC74" s="58"/>
      <c r="AD74" s="71"/>
      <c r="AE74" s="60"/>
      <c r="AF74" s="60"/>
      <c r="AG74" s="60"/>
      <c r="AH74" s="159"/>
      <c r="AI74" s="159"/>
      <c r="AJ74" s="214"/>
      <c r="AK74" s="214"/>
      <c r="AL74" s="13"/>
      <c r="AM74" s="13"/>
      <c r="AN74" s="159"/>
      <c r="AO74" s="159"/>
      <c r="AP74" s="14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1">
        <f t="shared" si="58"/>
        <v>0</v>
      </c>
      <c r="BC74" s="11"/>
      <c r="BD74" s="114">
        <f t="shared" si="59"/>
        <v>0</v>
      </c>
    </row>
    <row r="75" spans="1:57" ht="15" x14ac:dyDescent="0.3">
      <c r="A75" s="80" t="s">
        <v>89</v>
      </c>
      <c r="B75" s="105">
        <f t="shared" si="55"/>
        <v>0</v>
      </c>
      <c r="C75" s="192">
        <f t="shared" si="60"/>
        <v>0</v>
      </c>
      <c r="D75" s="48">
        <f t="shared" si="56"/>
        <v>0</v>
      </c>
      <c r="E75" s="138">
        <f t="shared" si="57"/>
        <v>0</v>
      </c>
      <c r="F75" s="93" t="s">
        <v>89</v>
      </c>
      <c r="G75" s="159"/>
      <c r="H75" s="158"/>
      <c r="I75" s="159"/>
      <c r="J75" s="159"/>
      <c r="K75" s="158"/>
      <c r="L75" s="159"/>
      <c r="M75" s="159"/>
      <c r="N75" s="158"/>
      <c r="O75" s="159"/>
      <c r="P75" s="159"/>
      <c r="Q75" s="159"/>
      <c r="R75" s="159"/>
      <c r="S75" s="158"/>
      <c r="T75" s="158"/>
      <c r="U75" s="158"/>
      <c r="V75" s="159"/>
      <c r="W75" s="159"/>
      <c r="X75" s="159"/>
      <c r="Y75" s="159"/>
      <c r="Z75" s="159"/>
      <c r="AA75" s="60"/>
      <c r="AB75" s="60"/>
      <c r="AC75" s="58"/>
      <c r="AD75" s="60"/>
      <c r="AE75" s="60"/>
      <c r="AF75" s="60"/>
      <c r="AG75" s="60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1">
        <f t="shared" si="58"/>
        <v>0</v>
      </c>
      <c r="BC75" s="11"/>
      <c r="BD75" s="114">
        <f t="shared" si="59"/>
        <v>0</v>
      </c>
    </row>
    <row r="76" spans="1:57" ht="15" x14ac:dyDescent="0.3">
      <c r="A76" s="80" t="s">
        <v>90</v>
      </c>
      <c r="B76" s="105">
        <f t="shared" si="55"/>
        <v>0</v>
      </c>
      <c r="C76" s="192">
        <f t="shared" si="60"/>
        <v>0</v>
      </c>
      <c r="D76" s="48">
        <f t="shared" si="56"/>
        <v>0</v>
      </c>
      <c r="E76" s="138">
        <f t="shared" si="57"/>
        <v>0</v>
      </c>
      <c r="F76" s="93" t="s">
        <v>90</v>
      </c>
      <c r="G76" s="158"/>
      <c r="H76" s="158"/>
      <c r="I76" s="159"/>
      <c r="J76" s="159"/>
      <c r="K76" s="158"/>
      <c r="L76" s="158"/>
      <c r="M76" s="158"/>
      <c r="N76" s="329"/>
      <c r="O76" s="158"/>
      <c r="P76" s="158"/>
      <c r="Q76" s="158"/>
      <c r="R76" s="158"/>
      <c r="S76" s="158"/>
      <c r="T76" s="158"/>
      <c r="U76" s="158"/>
      <c r="V76" s="159"/>
      <c r="W76" s="159"/>
      <c r="X76" s="159"/>
      <c r="Y76" s="159"/>
      <c r="Z76" s="159"/>
      <c r="AA76" s="58"/>
      <c r="AB76" s="58"/>
      <c r="AC76" s="58"/>
      <c r="AD76" s="58"/>
      <c r="AE76" s="60"/>
      <c r="AF76" s="60"/>
      <c r="AG76" s="60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1">
        <f t="shared" si="58"/>
        <v>0</v>
      </c>
      <c r="BC76" s="11"/>
      <c r="BD76" s="115">
        <f t="shared" si="59"/>
        <v>0</v>
      </c>
    </row>
    <row r="77" spans="1:57" ht="15" x14ac:dyDescent="0.3">
      <c r="A77" s="80" t="str">
        <f>F77</f>
        <v>Mehran</v>
      </c>
      <c r="B77" s="105">
        <f t="shared" si="55"/>
        <v>0</v>
      </c>
      <c r="C77" s="192">
        <f t="shared" si="60"/>
        <v>0</v>
      </c>
      <c r="D77" s="48">
        <f t="shared" si="56"/>
        <v>0</v>
      </c>
      <c r="E77" s="138">
        <f t="shared" si="57"/>
        <v>0</v>
      </c>
      <c r="F77" s="93" t="s">
        <v>217</v>
      </c>
      <c r="G77" s="158"/>
      <c r="H77" s="158"/>
      <c r="I77" s="159"/>
      <c r="J77" s="159"/>
      <c r="K77" s="158"/>
      <c r="L77" s="158"/>
      <c r="M77" s="158"/>
      <c r="N77" s="158"/>
      <c r="O77" s="161"/>
      <c r="P77" s="161"/>
      <c r="Q77" s="161"/>
      <c r="R77" s="161"/>
      <c r="S77" s="20"/>
      <c r="T77" s="158"/>
      <c r="U77" s="158"/>
      <c r="V77" s="159"/>
      <c r="W77" s="159"/>
      <c r="X77" s="159"/>
      <c r="Y77" s="159"/>
      <c r="Z77" s="159"/>
      <c r="AA77" s="58"/>
      <c r="AB77" s="60"/>
      <c r="AC77" s="58"/>
      <c r="AD77" s="60"/>
      <c r="AE77" s="60"/>
      <c r="AF77" s="60"/>
      <c r="AG77" s="60"/>
      <c r="AH77" s="159"/>
      <c r="AI77" s="159"/>
      <c r="AJ77" s="13"/>
      <c r="AK77" s="159"/>
      <c r="AL77" s="159"/>
      <c r="AM77" s="159"/>
      <c r="AN77" s="159"/>
      <c r="AO77" s="159"/>
      <c r="AP77" s="158"/>
      <c r="AQ77" s="159"/>
      <c r="AR77" s="159"/>
      <c r="AS77" s="135"/>
      <c r="AT77" s="159"/>
      <c r="AU77" s="159"/>
      <c r="AV77" s="13"/>
      <c r="AW77" s="13"/>
      <c r="AX77" s="159"/>
      <c r="AY77" s="159"/>
      <c r="AZ77" s="159"/>
      <c r="BA77" s="159"/>
      <c r="BB77" s="11">
        <f t="shared" si="58"/>
        <v>0</v>
      </c>
      <c r="BC77" s="11"/>
      <c r="BD77" s="114">
        <f t="shared" si="59"/>
        <v>0</v>
      </c>
    </row>
    <row r="78" spans="1:57" ht="15" x14ac:dyDescent="0.3">
      <c r="A78" s="80" t="s">
        <v>91</v>
      </c>
      <c r="B78" s="105">
        <f t="shared" si="55"/>
        <v>0</v>
      </c>
      <c r="C78" s="192">
        <f t="shared" si="60"/>
        <v>0</v>
      </c>
      <c r="D78" s="48">
        <f t="shared" si="56"/>
        <v>0</v>
      </c>
      <c r="E78" s="138">
        <f t="shared" si="57"/>
        <v>0</v>
      </c>
      <c r="F78" s="93" t="s">
        <v>91</v>
      </c>
      <c r="G78" s="158"/>
      <c r="H78" s="158"/>
      <c r="I78" s="159"/>
      <c r="J78" s="159"/>
      <c r="K78" s="158"/>
      <c r="L78" s="158"/>
      <c r="M78" s="158"/>
      <c r="N78" s="158"/>
      <c r="O78" s="19"/>
      <c r="P78" s="19"/>
      <c r="Q78" s="19"/>
      <c r="R78" s="19"/>
      <c r="S78" s="158"/>
      <c r="T78" s="158"/>
      <c r="U78" s="158"/>
      <c r="V78" s="159"/>
      <c r="W78" s="159"/>
      <c r="X78" s="159"/>
      <c r="Y78" s="159"/>
      <c r="Z78" s="159"/>
      <c r="AA78" s="58"/>
      <c r="AB78" s="60"/>
      <c r="AC78" s="58"/>
      <c r="AD78" s="60"/>
      <c r="AE78" s="60"/>
      <c r="AF78" s="60"/>
      <c r="AG78" s="60"/>
      <c r="AH78" s="159"/>
      <c r="AI78" s="159"/>
      <c r="AJ78" s="159"/>
      <c r="AK78" s="159"/>
      <c r="AL78" s="13"/>
      <c r="AM78" s="13"/>
      <c r="AN78" s="159"/>
      <c r="AO78" s="159"/>
      <c r="AP78" s="14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1">
        <f t="shared" si="58"/>
        <v>0</v>
      </c>
      <c r="BC78" s="11"/>
      <c r="BD78" s="114">
        <f t="shared" si="59"/>
        <v>0</v>
      </c>
      <c r="BE78" s="1"/>
    </row>
    <row r="79" spans="1:57" ht="15" x14ac:dyDescent="0.3">
      <c r="A79" s="80" t="s">
        <v>92</v>
      </c>
      <c r="B79" s="105">
        <f t="shared" si="55"/>
        <v>0</v>
      </c>
      <c r="C79" s="192">
        <f t="shared" si="60"/>
        <v>0</v>
      </c>
      <c r="D79" s="48">
        <f t="shared" si="56"/>
        <v>0</v>
      </c>
      <c r="E79" s="138">
        <f t="shared" si="57"/>
        <v>0</v>
      </c>
      <c r="F79" s="93" t="s">
        <v>92</v>
      </c>
      <c r="G79" s="158"/>
      <c r="H79" s="158"/>
      <c r="I79" s="159"/>
      <c r="J79" s="159"/>
      <c r="K79" s="158"/>
      <c r="L79" s="158"/>
      <c r="M79" s="158"/>
      <c r="N79" s="158"/>
      <c r="O79" s="161"/>
      <c r="P79" s="161"/>
      <c r="Q79" s="161"/>
      <c r="R79" s="161"/>
      <c r="S79" s="20"/>
      <c r="T79" s="158"/>
      <c r="U79" s="158"/>
      <c r="V79" s="159"/>
      <c r="W79" s="159"/>
      <c r="X79" s="159"/>
      <c r="Y79" s="159"/>
      <c r="Z79" s="159"/>
      <c r="AA79" s="58"/>
      <c r="AB79" s="60"/>
      <c r="AC79" s="58"/>
      <c r="AD79" s="60"/>
      <c r="AE79" s="60"/>
      <c r="AF79" s="60"/>
      <c r="AG79" s="60"/>
      <c r="AH79" s="159"/>
      <c r="AI79" s="159"/>
      <c r="AJ79" s="13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3"/>
      <c r="AW79" s="13"/>
      <c r="AX79" s="159"/>
      <c r="AY79" s="159"/>
      <c r="AZ79" s="159"/>
      <c r="BA79" s="159"/>
      <c r="BB79" s="11">
        <f t="shared" si="58"/>
        <v>0</v>
      </c>
      <c r="BC79" s="11"/>
      <c r="BD79" s="114">
        <f t="shared" si="59"/>
        <v>0</v>
      </c>
    </row>
    <row r="80" spans="1:57" ht="15" x14ac:dyDescent="0.3">
      <c r="A80" s="79" t="s">
        <v>93</v>
      </c>
      <c r="B80" s="105">
        <f t="shared" si="55"/>
        <v>0</v>
      </c>
      <c r="C80" s="192">
        <f t="shared" si="60"/>
        <v>0</v>
      </c>
      <c r="D80" s="48">
        <f t="shared" si="56"/>
        <v>0</v>
      </c>
      <c r="E80" s="138">
        <f t="shared" si="57"/>
        <v>0</v>
      </c>
      <c r="F80" s="92" t="s">
        <v>93</v>
      </c>
      <c r="G80" s="158"/>
      <c r="H80" s="158"/>
      <c r="I80" s="159"/>
      <c r="J80" s="159"/>
      <c r="K80" s="158"/>
      <c r="L80" s="158"/>
      <c r="M80" s="158"/>
      <c r="N80" s="158"/>
      <c r="O80" s="161"/>
      <c r="P80" s="161"/>
      <c r="Q80" s="161"/>
      <c r="R80" s="161"/>
      <c r="S80" s="20"/>
      <c r="T80" s="158"/>
      <c r="U80" s="158"/>
      <c r="V80" s="159"/>
      <c r="W80" s="159"/>
      <c r="X80" s="159"/>
      <c r="Y80" s="159"/>
      <c r="Z80" s="159"/>
      <c r="AA80" s="58"/>
      <c r="AB80" s="60"/>
      <c r="AC80" s="58"/>
      <c r="AD80" s="60"/>
      <c r="AE80" s="60"/>
      <c r="AF80" s="60"/>
      <c r="AG80" s="60"/>
      <c r="AH80" s="159"/>
      <c r="AI80" s="159"/>
      <c r="AJ80" s="13"/>
      <c r="AK80" s="159"/>
      <c r="AL80" s="159"/>
      <c r="AM80" s="159"/>
      <c r="AN80" s="159"/>
      <c r="AO80" s="159"/>
      <c r="AP80" s="158"/>
      <c r="AQ80" s="159"/>
      <c r="AR80" s="159"/>
      <c r="AS80" s="159"/>
      <c r="AT80" s="159"/>
      <c r="AU80" s="159"/>
      <c r="AV80" s="13"/>
      <c r="AW80" s="13"/>
      <c r="AX80" s="159"/>
      <c r="AY80" s="159"/>
      <c r="AZ80" s="159"/>
      <c r="BA80" s="159"/>
      <c r="BB80" s="11">
        <f t="shared" si="58"/>
        <v>0</v>
      </c>
      <c r="BC80" s="11"/>
      <c r="BD80" s="115">
        <f t="shared" si="59"/>
        <v>0</v>
      </c>
    </row>
    <row r="81" spans="1:56" ht="15" x14ac:dyDescent="0.3">
      <c r="A81" s="80" t="s">
        <v>94</v>
      </c>
      <c r="B81" s="105">
        <f t="shared" si="55"/>
        <v>0</v>
      </c>
      <c r="C81" s="192">
        <f t="shared" si="60"/>
        <v>0</v>
      </c>
      <c r="D81" s="48">
        <f t="shared" si="56"/>
        <v>0</v>
      </c>
      <c r="E81" s="138">
        <f t="shared" si="57"/>
        <v>0</v>
      </c>
      <c r="F81" s="93" t="s">
        <v>94</v>
      </c>
      <c r="G81" s="158"/>
      <c r="H81" s="158"/>
      <c r="I81" s="159"/>
      <c r="J81" s="159"/>
      <c r="K81" s="158"/>
      <c r="L81" s="158"/>
      <c r="M81" s="158"/>
      <c r="N81" s="158"/>
      <c r="O81" s="19"/>
      <c r="P81" s="19"/>
      <c r="Q81" s="19"/>
      <c r="R81" s="19"/>
      <c r="S81" s="158"/>
      <c r="T81" s="158"/>
      <c r="U81" s="158"/>
      <c r="V81" s="159"/>
      <c r="W81" s="159"/>
      <c r="X81" s="159"/>
      <c r="Y81" s="159"/>
      <c r="Z81" s="159"/>
      <c r="AA81" s="58"/>
      <c r="AB81" s="60"/>
      <c r="AC81" s="58"/>
      <c r="AD81" s="60"/>
      <c r="AE81" s="60"/>
      <c r="AF81" s="60"/>
      <c r="AG81" s="60"/>
      <c r="AH81" s="159"/>
      <c r="AI81" s="159"/>
      <c r="AJ81" s="159"/>
      <c r="AK81" s="159"/>
      <c r="AL81" s="13"/>
      <c r="AM81" s="13"/>
      <c r="AN81" s="159"/>
      <c r="AO81" s="159"/>
      <c r="AP81" s="14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1">
        <f t="shared" si="58"/>
        <v>0</v>
      </c>
      <c r="BC81" s="11"/>
      <c r="BD81" s="114">
        <f t="shared" si="59"/>
        <v>0</v>
      </c>
    </row>
    <row r="82" spans="1:56" ht="15" x14ac:dyDescent="0.3">
      <c r="A82" s="79" t="s">
        <v>95</v>
      </c>
      <c r="B82" s="105">
        <f t="shared" si="55"/>
        <v>0</v>
      </c>
      <c r="C82" s="192">
        <f t="shared" si="60"/>
        <v>0</v>
      </c>
      <c r="D82" s="48">
        <f t="shared" si="56"/>
        <v>0</v>
      </c>
      <c r="E82" s="138">
        <f t="shared" si="57"/>
        <v>0</v>
      </c>
      <c r="F82" s="92" t="s">
        <v>95</v>
      </c>
      <c r="G82" s="159"/>
      <c r="H82" s="158"/>
      <c r="I82" s="159"/>
      <c r="J82" s="159"/>
      <c r="K82" s="158"/>
      <c r="L82" s="159"/>
      <c r="M82" s="159"/>
      <c r="N82" s="158"/>
      <c r="O82" s="159"/>
      <c r="P82" s="159"/>
      <c r="Q82" s="159"/>
      <c r="R82" s="159"/>
      <c r="S82" s="158"/>
      <c r="T82" s="158"/>
      <c r="U82" s="158"/>
      <c r="V82" s="159"/>
      <c r="W82" s="159"/>
      <c r="X82" s="159"/>
      <c r="Y82" s="159"/>
      <c r="Z82" s="159"/>
      <c r="AA82" s="60"/>
      <c r="AB82" s="60"/>
      <c r="AC82" s="58"/>
      <c r="AD82" s="60"/>
      <c r="AE82" s="60"/>
      <c r="AF82" s="60"/>
      <c r="AG82" s="60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1">
        <f t="shared" si="58"/>
        <v>0</v>
      </c>
      <c r="BC82" s="11"/>
      <c r="BD82" s="114">
        <f t="shared" si="59"/>
        <v>0</v>
      </c>
    </row>
    <row r="83" spans="1:56" ht="15" x14ac:dyDescent="0.3">
      <c r="A83" s="79" t="s">
        <v>57</v>
      </c>
      <c r="B83" s="105"/>
      <c r="C83" s="192"/>
      <c r="D83" s="48"/>
      <c r="E83" s="138"/>
      <c r="F83" s="92"/>
      <c r="G83" s="159"/>
      <c r="H83" s="158"/>
      <c r="I83" s="159"/>
      <c r="J83" s="159"/>
      <c r="K83" s="158"/>
      <c r="L83" s="159"/>
      <c r="M83" s="159"/>
      <c r="N83" s="158"/>
      <c r="O83" s="159"/>
      <c r="P83" s="159"/>
      <c r="Q83" s="159"/>
      <c r="R83" s="159"/>
      <c r="S83" s="158"/>
      <c r="T83" s="158"/>
      <c r="U83" s="158"/>
      <c r="V83" s="159"/>
      <c r="W83" s="159"/>
      <c r="X83" s="159"/>
      <c r="Y83" s="159"/>
      <c r="Z83" s="159"/>
      <c r="AA83" s="60"/>
      <c r="AB83" s="60"/>
      <c r="AC83" s="58"/>
      <c r="AD83" s="60"/>
      <c r="AE83" s="60"/>
      <c r="AF83" s="60"/>
      <c r="AG83" s="60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1"/>
      <c r="BC83" s="11"/>
      <c r="BD83" s="114"/>
    </row>
    <row r="84" spans="1:56" ht="15" x14ac:dyDescent="0.3">
      <c r="A84" s="80" t="s">
        <v>96</v>
      </c>
      <c r="B84" s="105">
        <f t="shared" si="55"/>
        <v>0</v>
      </c>
      <c r="C84" s="192">
        <f t="shared" si="60"/>
        <v>0</v>
      </c>
      <c r="D84" s="48">
        <f t="shared" si="56"/>
        <v>0</v>
      </c>
      <c r="E84" s="138">
        <f t="shared" si="57"/>
        <v>0</v>
      </c>
      <c r="F84" s="93" t="s">
        <v>96</v>
      </c>
      <c r="G84" s="158"/>
      <c r="H84" s="158"/>
      <c r="I84" s="159"/>
      <c r="J84" s="159"/>
      <c r="K84" s="158"/>
      <c r="L84" s="158"/>
      <c r="M84" s="158"/>
      <c r="N84" s="136"/>
      <c r="O84" s="158"/>
      <c r="P84" s="158"/>
      <c r="Q84" s="158"/>
      <c r="R84" s="158"/>
      <c r="S84" s="158"/>
      <c r="T84" s="158"/>
      <c r="U84" s="158"/>
      <c r="V84" s="159"/>
      <c r="W84" s="159"/>
      <c r="X84" s="159"/>
      <c r="Y84" s="159"/>
      <c r="Z84" s="159"/>
      <c r="AA84" s="58"/>
      <c r="AB84" s="58"/>
      <c r="AC84" s="58"/>
      <c r="AD84" s="58"/>
      <c r="AE84" s="60"/>
      <c r="AF84" s="60"/>
      <c r="AG84" s="60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1">
        <f>SUM(G84:BA84)</f>
        <v>0</v>
      </c>
      <c r="BC84" s="11"/>
      <c r="BD84" s="115">
        <f t="shared" si="59"/>
        <v>0</v>
      </c>
    </row>
    <row r="85" spans="1:56" ht="15" x14ac:dyDescent="0.3">
      <c r="A85" s="77" t="s">
        <v>12</v>
      </c>
      <c r="B85" s="107">
        <f>SUM(B67:B84)</f>
        <v>0</v>
      </c>
      <c r="C85" s="188"/>
      <c r="D85" s="145">
        <f>SUM(D67:D84)</f>
        <v>0</v>
      </c>
      <c r="E85" s="108">
        <f>SUM(E67:E84)</f>
        <v>0</v>
      </c>
      <c r="F85" s="90" t="s">
        <v>12</v>
      </c>
      <c r="G85" s="165">
        <f>SUM(G67:G84)</f>
        <v>0</v>
      </c>
      <c r="H85" s="165">
        <f t="shared" ref="H85" si="61">SUM(H67:H84)</f>
        <v>0</v>
      </c>
      <c r="I85" s="165">
        <f>SUM(I67:I84)</f>
        <v>0</v>
      </c>
      <c r="J85" s="165">
        <f>SUM(J67:J84)</f>
        <v>0</v>
      </c>
      <c r="K85" s="165">
        <f t="shared" ref="K85:AU85" si="62">SUM(K67:K84)</f>
        <v>0</v>
      </c>
      <c r="L85" s="165">
        <f>SUM(L67:L84)</f>
        <v>0</v>
      </c>
      <c r="M85" s="165">
        <f t="shared" si="62"/>
        <v>0</v>
      </c>
      <c r="N85" s="165">
        <f t="shared" si="62"/>
        <v>0</v>
      </c>
      <c r="O85" s="165">
        <f t="shared" si="62"/>
        <v>0</v>
      </c>
      <c r="P85" s="165">
        <f t="shared" si="62"/>
        <v>0</v>
      </c>
      <c r="Q85" s="165">
        <f t="shared" si="62"/>
        <v>0</v>
      </c>
      <c r="R85" s="165">
        <f t="shared" si="62"/>
        <v>0</v>
      </c>
      <c r="S85" s="165">
        <f t="shared" si="62"/>
        <v>0</v>
      </c>
      <c r="T85" s="165">
        <f t="shared" si="62"/>
        <v>0</v>
      </c>
      <c r="U85" s="165">
        <f t="shared" si="62"/>
        <v>0</v>
      </c>
      <c r="V85" s="165">
        <f t="shared" si="62"/>
        <v>0</v>
      </c>
      <c r="W85" s="165">
        <f t="shared" si="62"/>
        <v>0</v>
      </c>
      <c r="X85" s="165">
        <f t="shared" si="62"/>
        <v>0</v>
      </c>
      <c r="Y85" s="165">
        <v>0</v>
      </c>
      <c r="Z85" s="165">
        <f t="shared" si="62"/>
        <v>0</v>
      </c>
      <c r="AA85" s="62">
        <f t="shared" si="62"/>
        <v>0</v>
      </c>
      <c r="AB85" s="62">
        <f>SUM(AB67:AB84)</f>
        <v>0</v>
      </c>
      <c r="AC85" s="62"/>
      <c r="AD85" s="62"/>
      <c r="AE85" s="62">
        <f>SUM(AE67:AE84)</f>
        <v>0</v>
      </c>
      <c r="AF85" s="62"/>
      <c r="AG85" s="62">
        <f t="shared" si="62"/>
        <v>0</v>
      </c>
      <c r="AH85" s="165"/>
      <c r="AI85" s="165">
        <f t="shared" si="62"/>
        <v>0</v>
      </c>
      <c r="AJ85" s="165">
        <f t="shared" si="62"/>
        <v>0</v>
      </c>
      <c r="AK85" s="165">
        <f t="shared" si="62"/>
        <v>0</v>
      </c>
      <c r="AL85" s="165">
        <f t="shared" si="62"/>
        <v>0</v>
      </c>
      <c r="AM85" s="165">
        <f t="shared" si="62"/>
        <v>0</v>
      </c>
      <c r="AN85" s="165">
        <f t="shared" si="62"/>
        <v>0</v>
      </c>
      <c r="AO85" s="165">
        <f t="shared" si="62"/>
        <v>0</v>
      </c>
      <c r="AP85" s="165">
        <f t="shared" si="62"/>
        <v>0</v>
      </c>
      <c r="AQ85" s="165">
        <f t="shared" si="62"/>
        <v>0</v>
      </c>
      <c r="AR85" s="165">
        <f t="shared" si="62"/>
        <v>0</v>
      </c>
      <c r="AS85" s="165">
        <f t="shared" si="62"/>
        <v>0</v>
      </c>
      <c r="AT85" s="165">
        <f t="shared" si="62"/>
        <v>0</v>
      </c>
      <c r="AU85" s="165">
        <f t="shared" si="62"/>
        <v>0</v>
      </c>
      <c r="AV85" s="165">
        <f>SUM(AV67:AV84)</f>
        <v>0</v>
      </c>
      <c r="AW85" s="165">
        <f t="shared" ref="AW85:BA85" si="63">SUM(AW67:AW84)</f>
        <v>0</v>
      </c>
      <c r="AX85" s="165">
        <f t="shared" si="63"/>
        <v>0</v>
      </c>
      <c r="AY85" s="165">
        <f t="shared" si="63"/>
        <v>0</v>
      </c>
      <c r="AZ85" s="165">
        <f t="shared" si="63"/>
        <v>0</v>
      </c>
      <c r="BA85" s="165">
        <f t="shared" si="63"/>
        <v>0</v>
      </c>
      <c r="BB85" s="165">
        <f>SUM(BB67:BB84)</f>
        <v>0</v>
      </c>
      <c r="BC85" s="165">
        <f>SUM(BC67:BC84)</f>
        <v>0</v>
      </c>
      <c r="BD85" s="108">
        <f>SUM(BD67:BD84)</f>
        <v>0</v>
      </c>
    </row>
    <row r="86" spans="1:56" ht="15" x14ac:dyDescent="0.3">
      <c r="A86" s="81" t="s">
        <v>97</v>
      </c>
      <c r="B86" s="103"/>
      <c r="C86" s="186"/>
      <c r="D86" s="147">
        <v>2.2813821666110946E-2</v>
      </c>
      <c r="E86" s="104"/>
      <c r="F86" s="94" t="s">
        <v>97</v>
      </c>
      <c r="G86" s="175" t="e">
        <f t="shared" ref="G86:H86" si="64">G91/G5</f>
        <v>#DIV/0!</v>
      </c>
      <c r="H86" s="175" t="e">
        <f t="shared" si="64"/>
        <v>#DIV/0!</v>
      </c>
      <c r="I86" s="175" t="e">
        <f>I91/I5</f>
        <v>#DIV/0!</v>
      </c>
      <c r="J86" s="175" t="e">
        <f>J91/J5</f>
        <v>#DIV/0!</v>
      </c>
      <c r="K86" s="175" t="e">
        <f t="shared" ref="K86:AA86" si="65">K91/K5</f>
        <v>#DIV/0!</v>
      </c>
      <c r="L86" s="175" t="e">
        <f>L91/L5</f>
        <v>#DIV/0!</v>
      </c>
      <c r="M86" s="175" t="e">
        <f t="shared" si="65"/>
        <v>#DIV/0!</v>
      </c>
      <c r="N86" s="175" t="e">
        <f t="shared" si="65"/>
        <v>#DIV/0!</v>
      </c>
      <c r="O86" s="175" t="e">
        <f t="shared" si="65"/>
        <v>#DIV/0!</v>
      </c>
      <c r="P86" s="175" t="e">
        <f t="shared" si="65"/>
        <v>#DIV/0!</v>
      </c>
      <c r="Q86" s="175" t="e">
        <f t="shared" si="65"/>
        <v>#DIV/0!</v>
      </c>
      <c r="R86" s="175" t="e">
        <f t="shared" si="65"/>
        <v>#DIV/0!</v>
      </c>
      <c r="S86" s="175" t="e">
        <f t="shared" si="65"/>
        <v>#DIV/0!</v>
      </c>
      <c r="T86" s="175" t="e">
        <f t="shared" si="65"/>
        <v>#DIV/0!</v>
      </c>
      <c r="U86" s="175" t="e">
        <f t="shared" si="65"/>
        <v>#DIV/0!</v>
      </c>
      <c r="V86" s="175" t="e">
        <f t="shared" si="65"/>
        <v>#DIV/0!</v>
      </c>
      <c r="W86" s="175" t="e">
        <f t="shared" si="65"/>
        <v>#DIV/0!</v>
      </c>
      <c r="X86" s="175" t="e">
        <f t="shared" si="65"/>
        <v>#DIV/0!</v>
      </c>
      <c r="Y86" s="175">
        <v>2.4421228682570486E-2</v>
      </c>
      <c r="Z86" s="175" t="e">
        <f t="shared" si="65"/>
        <v>#DIV/0!</v>
      </c>
      <c r="AA86" s="65" t="e">
        <f t="shared" si="65"/>
        <v>#DIV/0!</v>
      </c>
      <c r="AB86" s="65">
        <v>1.2931034482758621E-2</v>
      </c>
      <c r="AC86" s="65"/>
      <c r="AD86" s="65"/>
      <c r="AE86" s="65">
        <v>2.0100502512562814E-2</v>
      </c>
      <c r="AF86" s="65"/>
      <c r="AG86" s="65"/>
      <c r="AH86" s="175"/>
      <c r="AI86" s="175" t="e">
        <f t="shared" ref="AI86:BA86" si="66">AI91/AI5</f>
        <v>#DIV/0!</v>
      </c>
      <c r="AJ86" s="175">
        <f t="shared" si="66"/>
        <v>0</v>
      </c>
      <c r="AK86" s="175" t="e">
        <f t="shared" si="66"/>
        <v>#DIV/0!</v>
      </c>
      <c r="AL86" s="175" t="e">
        <f t="shared" si="66"/>
        <v>#DIV/0!</v>
      </c>
      <c r="AM86" s="175" t="e">
        <f t="shared" si="66"/>
        <v>#DIV/0!</v>
      </c>
      <c r="AN86" s="175" t="e">
        <f t="shared" si="66"/>
        <v>#DIV/0!</v>
      </c>
      <c r="AO86" s="175" t="e">
        <f t="shared" si="66"/>
        <v>#DIV/0!</v>
      </c>
      <c r="AP86" s="175" t="e">
        <f t="shared" si="66"/>
        <v>#DIV/0!</v>
      </c>
      <c r="AQ86" s="175" t="e">
        <f t="shared" si="66"/>
        <v>#DIV/0!</v>
      </c>
      <c r="AR86" s="175">
        <v>0</v>
      </c>
      <c r="AS86" s="175" t="e">
        <f t="shared" si="66"/>
        <v>#DIV/0!</v>
      </c>
      <c r="AT86" s="175" t="e">
        <f t="shared" si="66"/>
        <v>#DIV/0!</v>
      </c>
      <c r="AU86" s="175" t="e">
        <f t="shared" si="66"/>
        <v>#DIV/0!</v>
      </c>
      <c r="AV86" s="175" t="e">
        <f t="shared" si="66"/>
        <v>#DIV/0!</v>
      </c>
      <c r="AW86" s="175" t="e">
        <f t="shared" si="66"/>
        <v>#DIV/0!</v>
      </c>
      <c r="AX86" s="175" t="e">
        <f t="shared" si="66"/>
        <v>#DIV/0!</v>
      </c>
      <c r="AY86" s="175"/>
      <c r="AZ86" s="175" t="e">
        <f t="shared" si="66"/>
        <v>#DIV/0!</v>
      </c>
      <c r="BA86" s="175" t="e">
        <f t="shared" si="66"/>
        <v>#DIV/0!</v>
      </c>
      <c r="BB86" s="7"/>
      <c r="BC86" s="46" t="e">
        <f>BC92/BC110</f>
        <v>#DIV/0!</v>
      </c>
      <c r="BD86" s="104"/>
    </row>
    <row r="87" spans="1:56" ht="15" x14ac:dyDescent="0.3">
      <c r="A87" s="80" t="s">
        <v>98</v>
      </c>
      <c r="B87" s="105">
        <f t="shared" ref="B87:B91" si="67">BB87</f>
        <v>0</v>
      </c>
      <c r="C87" s="192"/>
      <c r="D87" s="48">
        <f t="shared" ref="D87:D91" si="68">BC87</f>
        <v>0</v>
      </c>
      <c r="E87" s="138">
        <f>D87-B87</f>
        <v>0</v>
      </c>
      <c r="F87" s="93" t="s">
        <v>98</v>
      </c>
      <c r="G87" s="158"/>
      <c r="H87" s="158"/>
      <c r="I87" s="159"/>
      <c r="J87" s="159"/>
      <c r="K87" s="158"/>
      <c r="L87" s="158"/>
      <c r="M87" s="158"/>
      <c r="N87" s="158"/>
      <c r="O87" s="161"/>
      <c r="P87" s="161"/>
      <c r="Q87" s="161"/>
      <c r="R87" s="161"/>
      <c r="S87" s="20"/>
      <c r="T87" s="158"/>
      <c r="U87" s="158"/>
      <c r="V87" s="159"/>
      <c r="W87" s="159"/>
      <c r="X87" s="159"/>
      <c r="Y87" s="159"/>
      <c r="Z87" s="159"/>
      <c r="AA87" s="58"/>
      <c r="AB87" s="60"/>
      <c r="AC87" s="58"/>
      <c r="AD87" s="60"/>
      <c r="AE87" s="60"/>
      <c r="AF87" s="60"/>
      <c r="AG87" s="60"/>
      <c r="AH87" s="159"/>
      <c r="AI87" s="159"/>
      <c r="AJ87" s="13"/>
      <c r="AK87" s="159"/>
      <c r="AL87" s="159"/>
      <c r="AM87" s="159"/>
      <c r="AN87" s="159"/>
      <c r="AO87" s="159"/>
      <c r="AP87" s="158"/>
      <c r="AQ87" s="159"/>
      <c r="AR87" s="159"/>
      <c r="AS87" s="159"/>
      <c r="AT87" s="159"/>
      <c r="AU87" s="159"/>
      <c r="AV87" s="13"/>
      <c r="AW87" s="13"/>
      <c r="AX87" s="159"/>
      <c r="AY87" s="159"/>
      <c r="AZ87" s="159"/>
      <c r="BA87" s="159"/>
      <c r="BB87" s="11">
        <f>SUM(G87:BA87)</f>
        <v>0</v>
      </c>
      <c r="BC87" s="11"/>
      <c r="BD87" s="114">
        <f>BC87-BB87</f>
        <v>0</v>
      </c>
    </row>
    <row r="88" spans="1:56" ht="15" x14ac:dyDescent="0.3">
      <c r="A88" s="80" t="s">
        <v>99</v>
      </c>
      <c r="B88" s="105">
        <f t="shared" si="67"/>
        <v>0</v>
      </c>
      <c r="C88" s="192"/>
      <c r="D88" s="48">
        <f t="shared" si="68"/>
        <v>0</v>
      </c>
      <c r="E88" s="138">
        <f>D88-B88</f>
        <v>0</v>
      </c>
      <c r="F88" s="93" t="s">
        <v>99</v>
      </c>
      <c r="G88" s="158"/>
      <c r="H88" s="158"/>
      <c r="I88" s="159"/>
      <c r="J88" s="159"/>
      <c r="K88" s="158"/>
      <c r="L88" s="158"/>
      <c r="M88" s="158"/>
      <c r="N88" s="158"/>
      <c r="O88" s="161"/>
      <c r="P88" s="161"/>
      <c r="Q88" s="161"/>
      <c r="R88" s="161"/>
      <c r="S88" s="20"/>
      <c r="T88" s="158"/>
      <c r="U88" s="158"/>
      <c r="V88" s="159"/>
      <c r="W88" s="159"/>
      <c r="X88" s="159"/>
      <c r="Y88" s="159"/>
      <c r="Z88" s="159"/>
      <c r="AA88" s="58"/>
      <c r="AB88" s="60"/>
      <c r="AC88" s="58"/>
      <c r="AD88" s="60"/>
      <c r="AE88" s="60"/>
      <c r="AF88" s="60"/>
      <c r="AG88" s="60"/>
      <c r="AH88" s="159"/>
      <c r="AI88" s="159"/>
      <c r="AJ88" s="13"/>
      <c r="AK88" s="159"/>
      <c r="AL88" s="159"/>
      <c r="AM88" s="159"/>
      <c r="AN88" s="159"/>
      <c r="AO88" s="159"/>
      <c r="AP88" s="158"/>
      <c r="AQ88" s="159"/>
      <c r="AR88" s="159"/>
      <c r="AS88" s="159"/>
      <c r="AT88" s="159"/>
      <c r="AU88" s="159"/>
      <c r="AV88" s="13"/>
      <c r="AW88" s="13"/>
      <c r="AX88" s="159"/>
      <c r="AY88" s="159"/>
      <c r="AZ88" s="159"/>
      <c r="BA88" s="159"/>
      <c r="BB88" s="11">
        <f>SUM(G88:BA88)</f>
        <v>0</v>
      </c>
      <c r="BC88" s="11"/>
      <c r="BD88" s="114">
        <f>BC88-BB88</f>
        <v>0</v>
      </c>
    </row>
    <row r="89" spans="1:56" ht="16.2" x14ac:dyDescent="0.45">
      <c r="A89" s="80" t="s">
        <v>100</v>
      </c>
      <c r="B89" s="105">
        <f t="shared" si="67"/>
        <v>0</v>
      </c>
      <c r="C89" s="192">
        <f>B89/1000000</f>
        <v>0</v>
      </c>
      <c r="D89" s="48">
        <f t="shared" si="68"/>
        <v>0</v>
      </c>
      <c r="E89" s="138">
        <f>D89-B89</f>
        <v>0</v>
      </c>
      <c r="F89" s="93" t="s">
        <v>100</v>
      </c>
      <c r="G89" s="158"/>
      <c r="H89" s="158"/>
      <c r="I89" s="159"/>
      <c r="J89" s="159"/>
      <c r="K89" s="158"/>
      <c r="L89" s="158"/>
      <c r="M89" s="158"/>
      <c r="N89" s="158"/>
      <c r="O89" s="19"/>
      <c r="P89" s="19"/>
      <c r="Q89" s="19"/>
      <c r="R89" s="19"/>
      <c r="S89" s="158"/>
      <c r="T89" s="158"/>
      <c r="U89" s="158"/>
      <c r="V89" s="159"/>
      <c r="W89" s="159"/>
      <c r="X89" s="159"/>
      <c r="Y89" s="159"/>
      <c r="Z89" s="159"/>
      <c r="AA89" s="58"/>
      <c r="AB89" s="71"/>
      <c r="AC89" s="71"/>
      <c r="AD89" s="71"/>
      <c r="AE89" s="60"/>
      <c r="AF89" s="60"/>
      <c r="AG89" s="64"/>
      <c r="AH89" s="159"/>
      <c r="AI89" s="159"/>
      <c r="AJ89" s="159"/>
      <c r="AK89" s="158"/>
      <c r="AL89" s="158"/>
      <c r="AM89" s="158"/>
      <c r="AN89" s="159"/>
      <c r="AO89" s="55"/>
      <c r="AP89" s="14"/>
      <c r="AQ89" s="159"/>
      <c r="AR89" s="14"/>
      <c r="AS89" s="159"/>
      <c r="AT89" s="159"/>
      <c r="AU89" s="14"/>
      <c r="AV89" s="159"/>
      <c r="AW89" s="159"/>
      <c r="AX89" s="159"/>
      <c r="AY89" s="159"/>
      <c r="AZ89" s="159"/>
      <c r="BA89" s="159"/>
      <c r="BB89" s="11">
        <f>SUM(G89:BA89)</f>
        <v>0</v>
      </c>
      <c r="BC89" s="11"/>
      <c r="BD89" s="114">
        <f>BC89-BB89</f>
        <v>0</v>
      </c>
    </row>
    <row r="90" spans="1:56" ht="15" x14ac:dyDescent="0.3">
      <c r="A90" s="80" t="s">
        <v>101</v>
      </c>
      <c r="B90" s="105">
        <f t="shared" si="67"/>
        <v>0</v>
      </c>
      <c r="C90" s="192"/>
      <c r="D90" s="48">
        <f t="shared" si="68"/>
        <v>0</v>
      </c>
      <c r="E90" s="138">
        <f>D90-B90</f>
        <v>0</v>
      </c>
      <c r="F90" s="93" t="s">
        <v>101</v>
      </c>
      <c r="G90" s="159"/>
      <c r="H90" s="158"/>
      <c r="I90" s="159"/>
      <c r="J90" s="159"/>
      <c r="K90" s="158"/>
      <c r="L90" s="159"/>
      <c r="M90" s="159"/>
      <c r="N90" s="158"/>
      <c r="O90" s="159"/>
      <c r="P90" s="159"/>
      <c r="Q90" s="159"/>
      <c r="R90" s="159"/>
      <c r="S90" s="158"/>
      <c r="T90" s="158"/>
      <c r="U90" s="158"/>
      <c r="V90" s="159"/>
      <c r="W90" s="159"/>
      <c r="X90" s="159"/>
      <c r="Y90" s="159"/>
      <c r="Z90" s="159"/>
      <c r="AA90" s="60"/>
      <c r="AB90" s="60"/>
      <c r="AC90" s="58"/>
      <c r="AD90" s="60"/>
      <c r="AE90" s="60"/>
      <c r="AF90" s="60"/>
      <c r="AG90" s="60"/>
      <c r="AH90" s="159"/>
      <c r="AI90" s="159"/>
      <c r="AJ90" s="159"/>
      <c r="AK90" s="159"/>
      <c r="AL90" s="159"/>
      <c r="AM90" s="159"/>
      <c r="AN90" s="159"/>
      <c r="AO90" s="159"/>
      <c r="AP90" s="118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1">
        <f>SUM(G90:BA90)</f>
        <v>0</v>
      </c>
      <c r="BC90" s="11"/>
      <c r="BD90" s="114">
        <f>BC90-BB90</f>
        <v>0</v>
      </c>
    </row>
    <row r="91" spans="1:56" ht="16.2" x14ac:dyDescent="0.45">
      <c r="A91" s="80" t="s">
        <v>102</v>
      </c>
      <c r="B91" s="105">
        <f t="shared" si="67"/>
        <v>0</v>
      </c>
      <c r="C91" s="192">
        <f>B91/1000000</f>
        <v>0</v>
      </c>
      <c r="D91" s="48">
        <f t="shared" si="68"/>
        <v>0</v>
      </c>
      <c r="E91" s="138">
        <f>D91-B91</f>
        <v>0</v>
      </c>
      <c r="F91" s="93" t="s">
        <v>102</v>
      </c>
      <c r="G91" s="158"/>
      <c r="H91" s="285"/>
      <c r="I91" s="159"/>
      <c r="J91" s="159"/>
      <c r="K91" s="158"/>
      <c r="L91" s="158"/>
      <c r="M91" s="158"/>
      <c r="N91" s="136"/>
      <c r="O91" s="158"/>
      <c r="P91" s="158"/>
      <c r="Q91" s="158"/>
      <c r="R91" s="158"/>
      <c r="S91" s="158"/>
      <c r="T91" s="19"/>
      <c r="U91" s="158"/>
      <c r="V91" s="159"/>
      <c r="W91" s="159"/>
      <c r="X91" s="159"/>
      <c r="Y91" s="159"/>
      <c r="Z91" s="159"/>
      <c r="AA91" s="59"/>
      <c r="AB91" s="71"/>
      <c r="AC91" s="194"/>
      <c r="AD91" s="71"/>
      <c r="AE91" s="60"/>
      <c r="AF91" s="60"/>
      <c r="AG91" s="71"/>
      <c r="AH91" s="159"/>
      <c r="AI91" s="159"/>
      <c r="AJ91" s="159"/>
      <c r="AK91" s="159"/>
      <c r="AL91" s="159"/>
      <c r="AM91" s="159"/>
      <c r="AN91" s="159"/>
      <c r="AO91" s="159"/>
      <c r="AP91" s="14"/>
      <c r="AQ91" s="149"/>
      <c r="AR91" s="149"/>
      <c r="AS91" s="159"/>
      <c r="AT91" s="159"/>
      <c r="AU91" s="149"/>
      <c r="AV91" s="159"/>
      <c r="AW91" s="159"/>
      <c r="AX91" s="159"/>
      <c r="AY91" s="159"/>
      <c r="AZ91" s="159"/>
      <c r="BA91" s="159"/>
      <c r="BB91" s="11">
        <f>SUM(G91:BA91)</f>
        <v>0</v>
      </c>
      <c r="BC91" s="11"/>
      <c r="BD91" s="106">
        <f>BC91-BB91</f>
        <v>0</v>
      </c>
    </row>
    <row r="92" spans="1:56" ht="15" x14ac:dyDescent="0.3">
      <c r="A92" s="77" t="s">
        <v>12</v>
      </c>
      <c r="B92" s="107">
        <f>SUM(B87:B91)</f>
        <v>0</v>
      </c>
      <c r="C92" s="188"/>
      <c r="D92" s="145">
        <f>SUM(D87:D91)</f>
        <v>0</v>
      </c>
      <c r="E92" s="108">
        <f>SUM(E87:E91)</f>
        <v>0</v>
      </c>
      <c r="F92" s="90" t="s">
        <v>12</v>
      </c>
      <c r="G92" s="165">
        <f t="shared" ref="G92:H92" si="69">SUM(G87:G91)</f>
        <v>0</v>
      </c>
      <c r="H92" s="165">
        <f t="shared" si="69"/>
        <v>0</v>
      </c>
      <c r="I92" s="165">
        <f>SUM(I87:I91)</f>
        <v>0</v>
      </c>
      <c r="J92" s="165">
        <f>SUM(J87:J91)</f>
        <v>0</v>
      </c>
      <c r="K92" s="165">
        <f t="shared" ref="K92:BA92" si="70">SUM(K87:K91)</f>
        <v>0</v>
      </c>
      <c r="L92" s="165">
        <f>SUM(L87:L91)</f>
        <v>0</v>
      </c>
      <c r="M92" s="165">
        <f t="shared" si="70"/>
        <v>0</v>
      </c>
      <c r="N92" s="165">
        <f t="shared" si="70"/>
        <v>0</v>
      </c>
      <c r="O92" s="165">
        <f t="shared" si="70"/>
        <v>0</v>
      </c>
      <c r="P92" s="165">
        <f t="shared" si="70"/>
        <v>0</v>
      </c>
      <c r="Q92" s="165">
        <f t="shared" si="70"/>
        <v>0</v>
      </c>
      <c r="R92" s="165">
        <f t="shared" si="70"/>
        <v>0</v>
      </c>
      <c r="S92" s="165">
        <f t="shared" si="70"/>
        <v>0</v>
      </c>
      <c r="T92" s="165">
        <f t="shared" si="70"/>
        <v>0</v>
      </c>
      <c r="U92" s="165">
        <f t="shared" si="70"/>
        <v>0</v>
      </c>
      <c r="V92" s="165">
        <f t="shared" si="70"/>
        <v>0</v>
      </c>
      <c r="W92" s="165">
        <f t="shared" si="70"/>
        <v>0</v>
      </c>
      <c r="X92" s="165">
        <f t="shared" si="70"/>
        <v>0</v>
      </c>
      <c r="Y92" s="165">
        <v>28301.376364499301</v>
      </c>
      <c r="Z92" s="165">
        <f t="shared" si="70"/>
        <v>0</v>
      </c>
      <c r="AA92" s="62">
        <f t="shared" si="70"/>
        <v>0</v>
      </c>
      <c r="AB92" s="62">
        <f>SUM(AB87:AB91)</f>
        <v>0</v>
      </c>
      <c r="AC92" s="62"/>
      <c r="AD92" s="62">
        <f t="shared" ref="AD92" si="71">SUM(AD87:AD91)</f>
        <v>0</v>
      </c>
      <c r="AE92" s="62">
        <f>SUM(AE87:AE91)</f>
        <v>0</v>
      </c>
      <c r="AF92" s="62"/>
      <c r="AG92" s="62">
        <f>SUM(AG87:AG91)</f>
        <v>0</v>
      </c>
      <c r="AH92" s="165"/>
      <c r="AI92" s="165">
        <f t="shared" ref="AI92:AL92" si="72">SUM(AI87:AI91)</f>
        <v>0</v>
      </c>
      <c r="AJ92" s="165">
        <f t="shared" si="72"/>
        <v>0</v>
      </c>
      <c r="AK92" s="165">
        <f t="shared" si="72"/>
        <v>0</v>
      </c>
      <c r="AL92" s="165">
        <f t="shared" si="72"/>
        <v>0</v>
      </c>
      <c r="AM92" s="165">
        <f>SUM(AM87:AM91)</f>
        <v>0</v>
      </c>
      <c r="AN92" s="165">
        <f t="shared" ref="AN92:AV92" si="73">SUM(AN87:AN91)</f>
        <v>0</v>
      </c>
      <c r="AO92" s="165">
        <f t="shared" si="73"/>
        <v>0</v>
      </c>
      <c r="AP92" s="165">
        <f t="shared" si="73"/>
        <v>0</v>
      </c>
      <c r="AQ92" s="165">
        <f t="shared" si="73"/>
        <v>0</v>
      </c>
      <c r="AR92" s="165">
        <f>SUM(AR87:AR91)</f>
        <v>0</v>
      </c>
      <c r="AS92" s="165">
        <f t="shared" si="73"/>
        <v>0</v>
      </c>
      <c r="AT92" s="165">
        <f t="shared" si="73"/>
        <v>0</v>
      </c>
      <c r="AU92" s="165">
        <f t="shared" si="73"/>
        <v>0</v>
      </c>
      <c r="AV92" s="165">
        <f t="shared" si="73"/>
        <v>0</v>
      </c>
      <c r="AW92" s="165">
        <f t="shared" si="70"/>
        <v>0</v>
      </c>
      <c r="AX92" s="165">
        <f t="shared" ref="AX92:AY92" si="74">SUM(AX87:AX91)</f>
        <v>0</v>
      </c>
      <c r="AY92" s="165">
        <f t="shared" si="74"/>
        <v>0</v>
      </c>
      <c r="AZ92" s="165">
        <f t="shared" si="70"/>
        <v>0</v>
      </c>
      <c r="BA92" s="165">
        <f t="shared" si="70"/>
        <v>0</v>
      </c>
      <c r="BB92" s="165">
        <f>SUM(BB87:BB91)</f>
        <v>0</v>
      </c>
      <c r="BC92" s="165">
        <f>SUM(BC87:BC91)</f>
        <v>0</v>
      </c>
      <c r="BD92" s="108">
        <f>SUM(BD87:BD91)</f>
        <v>0</v>
      </c>
    </row>
    <row r="93" spans="1:56" ht="15" x14ac:dyDescent="0.3">
      <c r="A93" s="81" t="s">
        <v>103</v>
      </c>
      <c r="B93" s="103"/>
      <c r="C93" s="186"/>
      <c r="D93" s="147">
        <v>5.2647280767948335E-2</v>
      </c>
      <c r="E93" s="104"/>
      <c r="F93" s="94" t="s">
        <v>103</v>
      </c>
      <c r="G93" s="176" t="e">
        <f>G97/G5</f>
        <v>#DIV/0!</v>
      </c>
      <c r="H93" s="176" t="e">
        <f t="shared" ref="H93" si="75">H97/H5</f>
        <v>#DIV/0!</v>
      </c>
      <c r="I93" s="10"/>
      <c r="J93" s="10"/>
      <c r="K93" s="176" t="e">
        <f t="shared" ref="K93:U93" si="76">K97/K5</f>
        <v>#DIV/0!</v>
      </c>
      <c r="L93" s="176" t="e">
        <f>L97/L5</f>
        <v>#DIV/0!</v>
      </c>
      <c r="M93" s="176" t="e">
        <f t="shared" si="76"/>
        <v>#DIV/0!</v>
      </c>
      <c r="N93" s="176" t="e">
        <f t="shared" si="76"/>
        <v>#DIV/0!</v>
      </c>
      <c r="O93" s="176" t="e">
        <f t="shared" si="76"/>
        <v>#DIV/0!</v>
      </c>
      <c r="P93" s="176" t="e">
        <f t="shared" si="76"/>
        <v>#DIV/0!</v>
      </c>
      <c r="Q93" s="176" t="e">
        <f t="shared" si="76"/>
        <v>#DIV/0!</v>
      </c>
      <c r="R93" s="176" t="e">
        <f t="shared" si="76"/>
        <v>#DIV/0!</v>
      </c>
      <c r="S93" s="176" t="e">
        <f t="shared" si="76"/>
        <v>#DIV/0!</v>
      </c>
      <c r="T93" s="176" t="e">
        <f t="shared" si="76"/>
        <v>#DIV/0!</v>
      </c>
      <c r="U93" s="176" t="e">
        <f t="shared" si="76"/>
        <v>#DIV/0!</v>
      </c>
      <c r="V93" s="10"/>
      <c r="W93" s="10"/>
      <c r="X93" s="10"/>
      <c r="Y93" s="10"/>
      <c r="Z93" s="10"/>
      <c r="AA93" s="67"/>
      <c r="AB93" s="67"/>
      <c r="AC93" s="67"/>
      <c r="AD93" s="68"/>
      <c r="AE93" s="68"/>
      <c r="AF93" s="68"/>
      <c r="AG93" s="68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7"/>
      <c r="BC93" s="46" t="e">
        <f>BC97/BC110</f>
        <v>#DIV/0!</v>
      </c>
      <c r="BD93" s="104"/>
    </row>
    <row r="94" spans="1:56" ht="16.2" x14ac:dyDescent="0.45">
      <c r="A94" s="80" t="s">
        <v>104</v>
      </c>
      <c r="B94" s="105">
        <f t="shared" ref="B94:B96" si="77">BB94</f>
        <v>0</v>
      </c>
      <c r="C94" s="192">
        <f>B94/1000000</f>
        <v>0</v>
      </c>
      <c r="D94" s="48">
        <f t="shared" ref="D94:D96" si="78">BC94</f>
        <v>0</v>
      </c>
      <c r="E94" s="138">
        <f>D94-B94</f>
        <v>0</v>
      </c>
      <c r="F94" s="93" t="s">
        <v>104</v>
      </c>
      <c r="G94" s="158"/>
      <c r="H94" s="158"/>
      <c r="I94" s="159"/>
      <c r="J94" s="159"/>
      <c r="K94" s="158"/>
      <c r="L94" s="158"/>
      <c r="M94" s="158"/>
      <c r="N94" s="158"/>
      <c r="O94" s="158"/>
      <c r="P94" s="158"/>
      <c r="Q94" s="158"/>
      <c r="R94" s="158"/>
      <c r="S94" s="158"/>
      <c r="T94" s="19"/>
      <c r="U94" s="158"/>
      <c r="V94" s="159"/>
      <c r="W94" s="159"/>
      <c r="X94" s="159"/>
      <c r="Y94" s="159"/>
      <c r="Z94" s="159"/>
      <c r="AA94" s="58"/>
      <c r="AB94" s="59"/>
      <c r="AC94" s="58"/>
      <c r="AD94" s="64"/>
      <c r="AE94" s="60"/>
      <c r="AF94" s="60"/>
      <c r="AG94" s="60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1">
        <f>SUM(G94:BA94)</f>
        <v>0</v>
      </c>
      <c r="BC94" s="11"/>
      <c r="BD94" s="114">
        <f>BC94-BB94</f>
        <v>0</v>
      </c>
    </row>
    <row r="95" spans="1:56" ht="16.2" x14ac:dyDescent="0.45">
      <c r="A95" s="80" t="s">
        <v>300</v>
      </c>
      <c r="B95" s="105"/>
      <c r="C95" s="192"/>
      <c r="D95" s="48"/>
      <c r="E95" s="138"/>
      <c r="F95" s="93" t="s">
        <v>300</v>
      </c>
      <c r="G95" s="158"/>
      <c r="H95" s="158"/>
      <c r="I95" s="159"/>
      <c r="J95" s="159"/>
      <c r="K95" s="158"/>
      <c r="L95" s="158"/>
      <c r="M95" s="158"/>
      <c r="N95" s="158"/>
      <c r="O95" s="158"/>
      <c r="P95" s="158"/>
      <c r="Q95" s="158"/>
      <c r="R95" s="158"/>
      <c r="S95" s="158"/>
      <c r="T95" s="19"/>
      <c r="U95" s="158"/>
      <c r="V95" s="159"/>
      <c r="W95" s="159"/>
      <c r="X95" s="159"/>
      <c r="Y95" s="159"/>
      <c r="Z95" s="159"/>
      <c r="AA95" s="58"/>
      <c r="AB95" s="59"/>
      <c r="AC95" s="58"/>
      <c r="AD95" s="64"/>
      <c r="AE95" s="60"/>
      <c r="AF95" s="60"/>
      <c r="AG95" s="60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1"/>
      <c r="BC95" s="11"/>
      <c r="BD95" s="114"/>
    </row>
    <row r="96" spans="1:56" ht="15" x14ac:dyDescent="0.3">
      <c r="A96" s="80" t="s">
        <v>105</v>
      </c>
      <c r="B96" s="105">
        <f t="shared" si="77"/>
        <v>0</v>
      </c>
      <c r="C96" s="192">
        <f>B96/1000000</f>
        <v>0</v>
      </c>
      <c r="D96" s="48">
        <f t="shared" si="78"/>
        <v>0</v>
      </c>
      <c r="E96" s="138">
        <f>D96-B96</f>
        <v>0</v>
      </c>
      <c r="F96" s="93" t="s">
        <v>105</v>
      </c>
      <c r="G96" s="158"/>
      <c r="H96" s="158"/>
      <c r="I96" s="159"/>
      <c r="J96" s="159"/>
      <c r="K96" s="158"/>
      <c r="L96" s="158"/>
      <c r="M96" s="158"/>
      <c r="N96" s="158"/>
      <c r="O96" s="158"/>
      <c r="P96" s="158"/>
      <c r="Q96" s="158"/>
      <c r="R96" s="158"/>
      <c r="S96" s="158"/>
      <c r="T96" s="19"/>
      <c r="U96" s="158"/>
      <c r="V96" s="159"/>
      <c r="W96" s="159"/>
      <c r="X96" s="159"/>
      <c r="Y96" s="159"/>
      <c r="Z96" s="159"/>
      <c r="AA96" s="58"/>
      <c r="AB96" s="58"/>
      <c r="AC96" s="58"/>
      <c r="AD96" s="60"/>
      <c r="AE96" s="60"/>
      <c r="AF96" s="60"/>
      <c r="AG96" s="60"/>
      <c r="AH96" s="159"/>
      <c r="AI96" s="159"/>
      <c r="AJ96" s="159"/>
      <c r="AK96" s="159"/>
      <c r="AL96" s="159"/>
      <c r="AM96" s="159"/>
      <c r="AN96" s="159"/>
      <c r="AO96" s="159"/>
      <c r="AP96" s="159"/>
      <c r="AQ96" s="159"/>
      <c r="AR96" s="159"/>
      <c r="AS96" s="159"/>
      <c r="AT96" s="159"/>
      <c r="AU96" s="159"/>
      <c r="AV96" s="159"/>
      <c r="AW96" s="159"/>
      <c r="AX96" s="159"/>
      <c r="AY96" s="159"/>
      <c r="AZ96" s="159"/>
      <c r="BA96" s="159"/>
      <c r="BB96" s="11">
        <f>SUM(G96:BA96)</f>
        <v>0</v>
      </c>
      <c r="BC96" s="11"/>
      <c r="BD96" s="114">
        <f>BC96-BB96</f>
        <v>0</v>
      </c>
    </row>
    <row r="97" spans="1:56" ht="15" x14ac:dyDescent="0.3">
      <c r="A97" s="77" t="s">
        <v>12</v>
      </c>
      <c r="B97" s="107">
        <f>SUM(B94:B96)</f>
        <v>0</v>
      </c>
      <c r="C97" s="188"/>
      <c r="D97" s="145">
        <f>SUM(D94:D96)</f>
        <v>0</v>
      </c>
      <c r="E97" s="108">
        <f>SUM(E94:E96)</f>
        <v>0</v>
      </c>
      <c r="F97" s="90" t="s">
        <v>12</v>
      </c>
      <c r="G97" s="165">
        <f t="shared" ref="G97:H97" si="79">SUM(G94:G96)</f>
        <v>0</v>
      </c>
      <c r="H97" s="165">
        <f t="shared" si="79"/>
        <v>0</v>
      </c>
      <c r="I97" s="165">
        <f>SUM(I94:I96)</f>
        <v>0</v>
      </c>
      <c r="J97" s="165">
        <f>SUM(J94:J96)</f>
        <v>0</v>
      </c>
      <c r="K97" s="165">
        <f t="shared" ref="K97:BA97" si="80">SUM(K94:K96)</f>
        <v>0</v>
      </c>
      <c r="L97" s="165">
        <f>SUM(L94:L96)</f>
        <v>0</v>
      </c>
      <c r="M97" s="165">
        <f t="shared" si="80"/>
        <v>0</v>
      </c>
      <c r="N97" s="165">
        <f t="shared" si="80"/>
        <v>0</v>
      </c>
      <c r="O97" s="165">
        <f t="shared" si="80"/>
        <v>0</v>
      </c>
      <c r="P97" s="165">
        <f t="shared" si="80"/>
        <v>0</v>
      </c>
      <c r="Q97" s="165">
        <f t="shared" si="80"/>
        <v>0</v>
      </c>
      <c r="R97" s="165">
        <f t="shared" si="80"/>
        <v>0</v>
      </c>
      <c r="S97" s="165">
        <f t="shared" si="80"/>
        <v>0</v>
      </c>
      <c r="T97" s="165">
        <f>SUM(T94:T96)</f>
        <v>0</v>
      </c>
      <c r="U97" s="165">
        <f>SUM(U94:U96)</f>
        <v>0</v>
      </c>
      <c r="V97" s="165">
        <f t="shared" si="80"/>
        <v>0</v>
      </c>
      <c r="W97" s="165">
        <f t="shared" si="80"/>
        <v>0</v>
      </c>
      <c r="X97" s="165">
        <f t="shared" si="80"/>
        <v>0</v>
      </c>
      <c r="Y97" s="165">
        <v>0</v>
      </c>
      <c r="Z97" s="165">
        <f>SUM(Z94:Z96)</f>
        <v>0</v>
      </c>
      <c r="AA97" s="62">
        <f t="shared" ref="AA97:AI97" si="81">SUM(AA94:AA96)</f>
        <v>0</v>
      </c>
      <c r="AB97" s="62">
        <f>SUM(AB94:AB96)</f>
        <v>0</v>
      </c>
      <c r="AC97" s="62"/>
      <c r="AD97" s="62">
        <f t="shared" si="81"/>
        <v>0</v>
      </c>
      <c r="AE97" s="62">
        <f>SUM(AE94:AE96)</f>
        <v>0</v>
      </c>
      <c r="AF97" s="62"/>
      <c r="AG97" s="62">
        <f t="shared" si="81"/>
        <v>0</v>
      </c>
      <c r="AH97" s="165"/>
      <c r="AI97" s="165">
        <f t="shared" si="81"/>
        <v>0</v>
      </c>
      <c r="AJ97" s="165">
        <f t="shared" si="80"/>
        <v>0</v>
      </c>
      <c r="AK97" s="165">
        <f t="shared" si="80"/>
        <v>0</v>
      </c>
      <c r="AL97" s="165">
        <f t="shared" si="80"/>
        <v>0</v>
      </c>
      <c r="AM97" s="165">
        <f t="shared" si="80"/>
        <v>0</v>
      </c>
      <c r="AN97" s="165">
        <f t="shared" si="80"/>
        <v>0</v>
      </c>
      <c r="AO97" s="165">
        <f t="shared" si="80"/>
        <v>0</v>
      </c>
      <c r="AP97" s="165">
        <v>0</v>
      </c>
      <c r="AQ97" s="165">
        <v>0</v>
      </c>
      <c r="AR97" s="165">
        <v>0</v>
      </c>
      <c r="AS97" s="165">
        <v>0</v>
      </c>
      <c r="AT97" s="165">
        <f t="shared" si="80"/>
        <v>0</v>
      </c>
      <c r="AU97" s="165">
        <f t="shared" si="80"/>
        <v>0</v>
      </c>
      <c r="AV97" s="165">
        <f t="shared" si="80"/>
        <v>0</v>
      </c>
      <c r="AW97" s="165">
        <f t="shared" si="80"/>
        <v>0</v>
      </c>
      <c r="AX97" s="165">
        <f t="shared" si="80"/>
        <v>0</v>
      </c>
      <c r="AY97" s="165">
        <f t="shared" si="80"/>
        <v>0</v>
      </c>
      <c r="AZ97" s="165">
        <f t="shared" si="80"/>
        <v>0</v>
      </c>
      <c r="BA97" s="165">
        <f t="shared" si="80"/>
        <v>0</v>
      </c>
      <c r="BB97" s="165">
        <f>SUM(BB94:BB96)</f>
        <v>0</v>
      </c>
      <c r="BC97" s="165">
        <f>SUM(BC94:BC96)</f>
        <v>0</v>
      </c>
      <c r="BD97" s="108">
        <f>SUM(BD94:BD96)</f>
        <v>0</v>
      </c>
    </row>
    <row r="98" spans="1:56" ht="15" x14ac:dyDescent="0.3">
      <c r="A98" s="81" t="s">
        <v>106</v>
      </c>
      <c r="B98" s="103"/>
      <c r="C98" s="186"/>
      <c r="D98" s="147"/>
      <c r="E98" s="104"/>
      <c r="F98" s="94" t="s">
        <v>106</v>
      </c>
      <c r="G98" s="176" t="e">
        <f>G102/G5</f>
        <v>#DIV/0!</v>
      </c>
      <c r="H98" s="176" t="e">
        <f t="shared" ref="H98" si="82">H102/H5</f>
        <v>#DIV/0!</v>
      </c>
      <c r="I98" s="10"/>
      <c r="J98" s="10"/>
      <c r="K98" s="176" t="e">
        <f t="shared" ref="K98:U98" si="83">K102/K5</f>
        <v>#DIV/0!</v>
      </c>
      <c r="L98" s="176" t="e">
        <f>L102/L5</f>
        <v>#DIV/0!</v>
      </c>
      <c r="M98" s="176" t="e">
        <f t="shared" si="83"/>
        <v>#DIV/0!</v>
      </c>
      <c r="N98" s="176" t="e">
        <f t="shared" si="83"/>
        <v>#DIV/0!</v>
      </c>
      <c r="O98" s="176" t="e">
        <f t="shared" si="83"/>
        <v>#DIV/0!</v>
      </c>
      <c r="P98" s="176" t="e">
        <f t="shared" si="83"/>
        <v>#DIV/0!</v>
      </c>
      <c r="Q98" s="176" t="e">
        <f t="shared" si="83"/>
        <v>#DIV/0!</v>
      </c>
      <c r="R98" s="176" t="e">
        <f t="shared" si="83"/>
        <v>#DIV/0!</v>
      </c>
      <c r="S98" s="176" t="e">
        <f t="shared" si="83"/>
        <v>#DIV/0!</v>
      </c>
      <c r="T98" s="176" t="e">
        <f t="shared" si="83"/>
        <v>#DIV/0!</v>
      </c>
      <c r="U98" s="176" t="e">
        <f t="shared" si="83"/>
        <v>#DIV/0!</v>
      </c>
      <c r="V98" s="10"/>
      <c r="W98" s="10"/>
      <c r="X98" s="10"/>
      <c r="Y98" s="10"/>
      <c r="Z98" s="10"/>
      <c r="AA98" s="67"/>
      <c r="AB98" s="67"/>
      <c r="AC98" s="67"/>
      <c r="AD98" s="68"/>
      <c r="AE98" s="68"/>
      <c r="AF98" s="68"/>
      <c r="AG98" s="68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7"/>
      <c r="BC98" s="7"/>
      <c r="BD98" s="104"/>
    </row>
    <row r="99" spans="1:56" ht="15" x14ac:dyDescent="0.3">
      <c r="A99" s="80" t="s">
        <v>107</v>
      </c>
      <c r="B99" s="105">
        <f t="shared" ref="B99:B101" si="84">BB99</f>
        <v>0</v>
      </c>
      <c r="C99" s="192"/>
      <c r="D99" s="48">
        <f t="shared" ref="D99:D101" si="85">BC99</f>
        <v>0</v>
      </c>
      <c r="E99" s="138">
        <f>D99-B99</f>
        <v>0</v>
      </c>
      <c r="F99" s="93" t="s">
        <v>107</v>
      </c>
      <c r="G99" s="158"/>
      <c r="H99" s="158"/>
      <c r="I99" s="159"/>
      <c r="J99" s="159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9"/>
      <c r="W99" s="159"/>
      <c r="X99" s="159"/>
      <c r="Y99" s="159"/>
      <c r="Z99" s="159"/>
      <c r="AA99" s="58"/>
      <c r="AB99" s="58"/>
      <c r="AC99" s="58"/>
      <c r="AD99" s="60"/>
      <c r="AE99" s="60"/>
      <c r="AF99" s="60"/>
      <c r="AG99" s="60"/>
      <c r="AH99" s="159"/>
      <c r="AI99" s="159"/>
      <c r="AJ99" s="159"/>
      <c r="AK99" s="159"/>
      <c r="AL99" s="159"/>
      <c r="AM99" s="159"/>
      <c r="AN99" s="159"/>
      <c r="AO99" s="159"/>
      <c r="AP99" s="159"/>
      <c r="AQ99" s="159"/>
      <c r="AR99" s="159"/>
      <c r="AS99" s="159"/>
      <c r="AT99" s="159"/>
      <c r="AU99" s="159"/>
      <c r="AV99" s="159"/>
      <c r="AW99" s="159"/>
      <c r="AX99" s="159"/>
      <c r="AY99" s="159"/>
      <c r="AZ99" s="159"/>
      <c r="BA99" s="159"/>
      <c r="BB99" s="11">
        <f>SUM(G99:BA99)</f>
        <v>0</v>
      </c>
      <c r="BC99" s="11"/>
      <c r="BD99" s="114">
        <f>BC99-BB99</f>
        <v>0</v>
      </c>
    </row>
    <row r="100" spans="1:56" ht="15.6" x14ac:dyDescent="0.4">
      <c r="A100" s="79" t="s">
        <v>108</v>
      </c>
      <c r="B100" s="105">
        <f t="shared" si="84"/>
        <v>0</v>
      </c>
      <c r="C100" s="192">
        <f>B100/1000000</f>
        <v>0</v>
      </c>
      <c r="D100" s="48">
        <f t="shared" si="85"/>
        <v>0</v>
      </c>
      <c r="E100" s="138">
        <f>D100-B100</f>
        <v>0</v>
      </c>
      <c r="F100" s="92" t="s">
        <v>108</v>
      </c>
      <c r="G100" s="158"/>
      <c r="H100" s="158"/>
      <c r="I100" s="159"/>
      <c r="J100" s="159"/>
      <c r="K100" s="158"/>
      <c r="L100" s="158"/>
      <c r="M100" s="158"/>
      <c r="N100" s="158"/>
      <c r="O100" s="161"/>
      <c r="P100" s="158"/>
      <c r="Q100" s="158"/>
      <c r="R100" s="158"/>
      <c r="S100" s="158"/>
      <c r="T100" s="158"/>
      <c r="U100" s="158"/>
      <c r="V100" s="159"/>
      <c r="W100" s="136"/>
      <c r="X100" s="159"/>
      <c r="Y100" s="159"/>
      <c r="Z100" s="159"/>
      <c r="AA100" s="58"/>
      <c r="AB100" s="58"/>
      <c r="AC100" s="58"/>
      <c r="AD100" s="60"/>
      <c r="AE100" s="60"/>
      <c r="AF100" s="60"/>
      <c r="AG100" s="71"/>
      <c r="AH100" s="159"/>
      <c r="AI100" s="159"/>
      <c r="AJ100" s="159"/>
      <c r="AK100" s="159"/>
      <c r="AL100" s="159"/>
      <c r="AM100" s="159"/>
      <c r="AN100" s="159"/>
      <c r="AO100" s="159"/>
      <c r="AP100" s="159"/>
      <c r="AQ100" s="159"/>
      <c r="AR100" s="159"/>
      <c r="AS100" s="159"/>
      <c r="AT100" s="159"/>
      <c r="AU100" s="159"/>
      <c r="AV100" s="159"/>
      <c r="AW100" s="159"/>
      <c r="AX100" s="159"/>
      <c r="AY100" s="159"/>
      <c r="AZ100" s="159"/>
      <c r="BA100" s="159"/>
      <c r="BB100" s="11">
        <f>SUM(G100:BA100)</f>
        <v>0</v>
      </c>
      <c r="BC100" s="11"/>
      <c r="BD100" s="114">
        <f>BC100-BB100</f>
        <v>0</v>
      </c>
    </row>
    <row r="101" spans="1:56" ht="15" x14ac:dyDescent="0.3">
      <c r="A101" s="79" t="s">
        <v>109</v>
      </c>
      <c r="B101" s="105">
        <f t="shared" si="84"/>
        <v>0</v>
      </c>
      <c r="C101" s="192"/>
      <c r="D101" s="48">
        <f t="shared" si="85"/>
        <v>0</v>
      </c>
      <c r="E101" s="138">
        <f>D101-B101</f>
        <v>0</v>
      </c>
      <c r="F101" s="92" t="s">
        <v>109</v>
      </c>
      <c r="G101" s="158"/>
      <c r="H101" s="158"/>
      <c r="I101" s="159"/>
      <c r="J101" s="159"/>
      <c r="K101" s="158"/>
      <c r="L101" s="158"/>
      <c r="M101" s="158"/>
      <c r="N101" s="158"/>
      <c r="O101" s="158"/>
      <c r="P101" s="158"/>
      <c r="Q101" s="158"/>
      <c r="R101" s="158"/>
      <c r="S101" s="158"/>
      <c r="T101" s="158"/>
      <c r="U101" s="158"/>
      <c r="V101" s="159"/>
      <c r="W101" s="159"/>
      <c r="X101" s="159"/>
      <c r="Y101" s="159"/>
      <c r="Z101" s="159"/>
      <c r="AA101" s="58"/>
      <c r="AB101" s="58"/>
      <c r="AC101" s="58"/>
      <c r="AD101" s="60"/>
      <c r="AE101" s="60"/>
      <c r="AF101" s="60"/>
      <c r="AG101" s="60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1">
        <f>SUM(G101:BA101)</f>
        <v>0</v>
      </c>
      <c r="BC101" s="11"/>
      <c r="BD101" s="114">
        <f>BC101-BB101</f>
        <v>0</v>
      </c>
    </row>
    <row r="102" spans="1:56" ht="15" x14ac:dyDescent="0.3">
      <c r="A102" s="77" t="s">
        <v>12</v>
      </c>
      <c r="B102" s="107">
        <f>SUM(B99:B101)</f>
        <v>0</v>
      </c>
      <c r="C102" s="188"/>
      <c r="D102" s="145">
        <f>SUM(D99:D101)</f>
        <v>0</v>
      </c>
      <c r="E102" s="108">
        <f>SUM(E99:E101)</f>
        <v>0</v>
      </c>
      <c r="F102" s="90" t="s">
        <v>12</v>
      </c>
      <c r="G102" s="165">
        <f t="shared" ref="G102:H102" si="86">SUM(G99:G101)</f>
        <v>0</v>
      </c>
      <c r="H102" s="165">
        <f t="shared" si="86"/>
        <v>0</v>
      </c>
      <c r="I102" s="165">
        <f>SUM(I99:I101)</f>
        <v>0</v>
      </c>
      <c r="J102" s="165">
        <f>SUM(J99:J101)</f>
        <v>0</v>
      </c>
      <c r="K102" s="165">
        <f t="shared" ref="K102:BA102" si="87">SUM(K99:K101)</f>
        <v>0</v>
      </c>
      <c r="L102" s="165">
        <f>SUM(L99:L101)</f>
        <v>0</v>
      </c>
      <c r="M102" s="165">
        <f t="shared" si="87"/>
        <v>0</v>
      </c>
      <c r="N102" s="165">
        <f t="shared" si="87"/>
        <v>0</v>
      </c>
      <c r="O102" s="165">
        <f t="shared" si="87"/>
        <v>0</v>
      </c>
      <c r="P102" s="165">
        <f t="shared" si="87"/>
        <v>0</v>
      </c>
      <c r="Q102" s="165">
        <f t="shared" si="87"/>
        <v>0</v>
      </c>
      <c r="R102" s="165">
        <f t="shared" si="87"/>
        <v>0</v>
      </c>
      <c r="S102" s="165">
        <f t="shared" si="87"/>
        <v>0</v>
      </c>
      <c r="T102" s="165">
        <f t="shared" si="87"/>
        <v>0</v>
      </c>
      <c r="U102" s="165">
        <f t="shared" si="87"/>
        <v>0</v>
      </c>
      <c r="V102" s="165">
        <f t="shared" si="87"/>
        <v>0</v>
      </c>
      <c r="W102" s="165">
        <f t="shared" si="87"/>
        <v>0</v>
      </c>
      <c r="X102" s="165">
        <f t="shared" si="87"/>
        <v>0</v>
      </c>
      <c r="Y102" s="165">
        <v>0</v>
      </c>
      <c r="Z102" s="165">
        <f>SUM(Z99:Z101)</f>
        <v>0</v>
      </c>
      <c r="AA102" s="62">
        <f>SUM(AA99:AA101)</f>
        <v>0</v>
      </c>
      <c r="AB102" s="62">
        <f>SUM(AB99:AB101)</f>
        <v>0</v>
      </c>
      <c r="AC102" s="62"/>
      <c r="AD102" s="62">
        <f t="shared" ref="AD102:AI102" si="88">SUM(AD99:AD101)</f>
        <v>0</v>
      </c>
      <c r="AE102" s="62">
        <f>SUM(AE99:AE101)</f>
        <v>0</v>
      </c>
      <c r="AF102" s="62"/>
      <c r="AG102" s="62">
        <f t="shared" si="88"/>
        <v>0</v>
      </c>
      <c r="AH102" s="165"/>
      <c r="AI102" s="165">
        <f t="shared" si="88"/>
        <v>0</v>
      </c>
      <c r="AJ102" s="165">
        <f t="shared" si="87"/>
        <v>0</v>
      </c>
      <c r="AK102" s="165">
        <f t="shared" si="87"/>
        <v>0</v>
      </c>
      <c r="AL102" s="165">
        <f t="shared" si="87"/>
        <v>0</v>
      </c>
      <c r="AM102" s="165">
        <f t="shared" si="87"/>
        <v>0</v>
      </c>
      <c r="AN102" s="165">
        <f t="shared" si="87"/>
        <v>0</v>
      </c>
      <c r="AO102" s="165">
        <f t="shared" si="87"/>
        <v>0</v>
      </c>
      <c r="AP102" s="165">
        <v>0</v>
      </c>
      <c r="AQ102" s="165">
        <v>0</v>
      </c>
      <c r="AR102" s="165">
        <v>0</v>
      </c>
      <c r="AS102" s="165">
        <v>0</v>
      </c>
      <c r="AT102" s="165">
        <f t="shared" si="87"/>
        <v>0</v>
      </c>
      <c r="AU102" s="165">
        <f t="shared" si="87"/>
        <v>0</v>
      </c>
      <c r="AV102" s="165">
        <f t="shared" si="87"/>
        <v>0</v>
      </c>
      <c r="AW102" s="165">
        <f t="shared" si="87"/>
        <v>0</v>
      </c>
      <c r="AX102" s="165">
        <f t="shared" si="87"/>
        <v>0</v>
      </c>
      <c r="AY102" s="165">
        <f t="shared" si="87"/>
        <v>0</v>
      </c>
      <c r="AZ102" s="165">
        <f t="shared" si="87"/>
        <v>0</v>
      </c>
      <c r="BA102" s="165">
        <f t="shared" si="87"/>
        <v>0</v>
      </c>
      <c r="BB102" s="165">
        <f>SUM(BB99:BB101)</f>
        <v>0</v>
      </c>
      <c r="BC102" s="165">
        <f>SUM(BC99:BC101)</f>
        <v>0</v>
      </c>
      <c r="BD102" s="108">
        <f>SUM(BD99:BD101)</f>
        <v>0</v>
      </c>
    </row>
    <row r="103" spans="1:56" ht="15" x14ac:dyDescent="0.3">
      <c r="A103" s="81" t="s">
        <v>110</v>
      </c>
      <c r="B103" s="103"/>
      <c r="C103" s="186"/>
      <c r="D103" s="147">
        <v>1.2284365512521279E-2</v>
      </c>
      <c r="E103" s="104"/>
      <c r="F103" s="94" t="s">
        <v>110</v>
      </c>
      <c r="G103" s="176" t="e">
        <f>G106/G5</f>
        <v>#DIV/0!</v>
      </c>
      <c r="H103" s="176" t="e">
        <f t="shared" ref="H103" si="89">H106/H5</f>
        <v>#DIV/0!</v>
      </c>
      <c r="I103" s="10"/>
      <c r="J103" s="10"/>
      <c r="K103" s="176" t="e">
        <f t="shared" ref="K103:U103" si="90">K106/K5</f>
        <v>#DIV/0!</v>
      </c>
      <c r="L103" s="176" t="e">
        <f>L106/L5</f>
        <v>#DIV/0!</v>
      </c>
      <c r="M103" s="176" t="e">
        <f t="shared" si="90"/>
        <v>#DIV/0!</v>
      </c>
      <c r="N103" s="176" t="e">
        <f t="shared" si="90"/>
        <v>#DIV/0!</v>
      </c>
      <c r="O103" s="176" t="e">
        <f t="shared" si="90"/>
        <v>#DIV/0!</v>
      </c>
      <c r="P103" s="176" t="e">
        <f t="shared" si="90"/>
        <v>#DIV/0!</v>
      </c>
      <c r="Q103" s="176" t="e">
        <f t="shared" si="90"/>
        <v>#DIV/0!</v>
      </c>
      <c r="R103" s="176" t="e">
        <f t="shared" si="90"/>
        <v>#DIV/0!</v>
      </c>
      <c r="S103" s="176" t="e">
        <f t="shared" si="90"/>
        <v>#DIV/0!</v>
      </c>
      <c r="T103" s="176" t="e">
        <f>T106/T5</f>
        <v>#DIV/0!</v>
      </c>
      <c r="U103" s="176" t="e">
        <f t="shared" si="90"/>
        <v>#DIV/0!</v>
      </c>
      <c r="V103" s="10"/>
      <c r="W103" s="10"/>
      <c r="X103" s="10"/>
      <c r="Y103" s="10"/>
      <c r="Z103" s="10"/>
      <c r="AA103" s="67"/>
      <c r="AB103" s="67"/>
      <c r="AC103" s="65"/>
      <c r="AD103" s="68"/>
      <c r="AE103" s="68"/>
      <c r="AF103" s="68"/>
      <c r="AG103" s="68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7"/>
      <c r="BC103" s="46" t="e">
        <f>BC106/BC110</f>
        <v>#DIV/0!</v>
      </c>
      <c r="BD103" s="104"/>
    </row>
    <row r="104" spans="1:56" ht="16.2" x14ac:dyDescent="0.45">
      <c r="A104" s="80" t="s">
        <v>111</v>
      </c>
      <c r="B104" s="105">
        <f t="shared" ref="B104:B105" si="91">BB104</f>
        <v>0</v>
      </c>
      <c r="C104" s="192"/>
      <c r="D104" s="48">
        <f t="shared" ref="D104:D105" si="92">BC104</f>
        <v>0</v>
      </c>
      <c r="E104" s="138">
        <f>D104-B104</f>
        <v>0</v>
      </c>
      <c r="F104" s="93" t="s">
        <v>111</v>
      </c>
      <c r="G104" s="158"/>
      <c r="H104" s="158"/>
      <c r="I104" s="159"/>
      <c r="J104" s="159"/>
      <c r="K104" s="158"/>
      <c r="L104" s="158"/>
      <c r="M104" s="158"/>
      <c r="N104" s="158"/>
      <c r="O104" s="158"/>
      <c r="P104" s="158"/>
      <c r="Q104" s="158"/>
      <c r="R104" s="158"/>
      <c r="S104" s="158"/>
      <c r="T104" s="158"/>
      <c r="U104" s="158"/>
      <c r="V104" s="159"/>
      <c r="W104" s="159"/>
      <c r="X104" s="159"/>
      <c r="Y104" s="159"/>
      <c r="Z104" s="159"/>
      <c r="AA104" s="59"/>
      <c r="AB104" s="58"/>
      <c r="AC104" s="58"/>
      <c r="AD104" s="60"/>
      <c r="AE104" s="60"/>
      <c r="AF104" s="60"/>
      <c r="AG104" s="60"/>
      <c r="AH104" s="159"/>
      <c r="AI104" s="159"/>
      <c r="AJ104" s="159"/>
      <c r="AK104" s="159"/>
      <c r="AL104" s="159"/>
      <c r="AM104" s="159"/>
      <c r="AN104" s="159"/>
      <c r="AO104" s="159"/>
      <c r="AP104" s="159"/>
      <c r="AQ104" s="159"/>
      <c r="AR104" s="159"/>
      <c r="AS104" s="159"/>
      <c r="AT104" s="159"/>
      <c r="AU104" s="159"/>
      <c r="AV104" s="159"/>
      <c r="AW104" s="159"/>
      <c r="AX104" s="159"/>
      <c r="AY104" s="159"/>
      <c r="AZ104" s="159"/>
      <c r="BA104" s="159"/>
      <c r="BB104" s="11">
        <f>SUM(G104:BA104)</f>
        <v>0</v>
      </c>
      <c r="BC104" s="11"/>
      <c r="BD104" s="114">
        <f>BC104-BB104</f>
        <v>0</v>
      </c>
    </row>
    <row r="105" spans="1:56" ht="16.2" x14ac:dyDescent="0.45">
      <c r="A105" s="80" t="s">
        <v>112</v>
      </c>
      <c r="B105" s="105">
        <f t="shared" si="91"/>
        <v>0</v>
      </c>
      <c r="C105" s="192">
        <f>B105/1000000</f>
        <v>0</v>
      </c>
      <c r="D105" s="48">
        <f t="shared" si="92"/>
        <v>0</v>
      </c>
      <c r="E105" s="138">
        <f>D105-B105</f>
        <v>0</v>
      </c>
      <c r="F105" s="93" t="s">
        <v>112</v>
      </c>
      <c r="G105" s="158"/>
      <c r="H105" s="158"/>
      <c r="I105" s="159"/>
      <c r="J105" s="159"/>
      <c r="K105" s="158"/>
      <c r="L105" s="158"/>
      <c r="M105" s="158"/>
      <c r="N105" s="158"/>
      <c r="O105" s="158"/>
      <c r="P105" s="158"/>
      <c r="Q105" s="158"/>
      <c r="R105" s="158"/>
      <c r="S105" s="158"/>
      <c r="T105" s="19"/>
      <c r="U105" s="164"/>
      <c r="V105" s="159"/>
      <c r="W105" s="159"/>
      <c r="X105" s="159"/>
      <c r="Y105" s="195"/>
      <c r="Z105" s="159"/>
      <c r="AA105" s="64"/>
      <c r="AB105" s="58"/>
      <c r="AC105" s="158"/>
      <c r="AD105" s="60"/>
      <c r="AE105" s="60"/>
      <c r="AF105" s="60"/>
      <c r="AG105" s="60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1">
        <f>SUM(G105:BA105)</f>
        <v>0</v>
      </c>
      <c r="BC105" s="11"/>
      <c r="BD105" s="114">
        <f>BC105-BB105</f>
        <v>0</v>
      </c>
    </row>
    <row r="106" spans="1:56" ht="15" x14ac:dyDescent="0.3">
      <c r="A106" s="77" t="s">
        <v>12</v>
      </c>
      <c r="B106" s="107">
        <f>SUM(B104:B105)</f>
        <v>0</v>
      </c>
      <c r="C106" s="193"/>
      <c r="D106" s="145">
        <f>SUM(D104:D105)</f>
        <v>0</v>
      </c>
      <c r="E106" s="108">
        <f>SUM(E104:E105)</f>
        <v>0</v>
      </c>
      <c r="F106" s="90" t="s">
        <v>12</v>
      </c>
      <c r="G106" s="165">
        <f t="shared" ref="G106:H106" si="93">SUM(G104:G105)</f>
        <v>0</v>
      </c>
      <c r="H106" s="165">
        <f t="shared" si="93"/>
        <v>0</v>
      </c>
      <c r="I106" s="165">
        <f>SUM(I104:I105)</f>
        <v>0</v>
      </c>
      <c r="J106" s="165">
        <f>SUM(J104:J105)</f>
        <v>0</v>
      </c>
      <c r="K106" s="165">
        <f t="shared" ref="K106:BA106" si="94">SUM(K104:K105)</f>
        <v>0</v>
      </c>
      <c r="L106" s="165">
        <f>SUM(L104:L105)</f>
        <v>0</v>
      </c>
      <c r="M106" s="165">
        <f t="shared" si="94"/>
        <v>0</v>
      </c>
      <c r="N106" s="165">
        <f t="shared" si="94"/>
        <v>0</v>
      </c>
      <c r="O106" s="165">
        <f t="shared" si="94"/>
        <v>0</v>
      </c>
      <c r="P106" s="165">
        <f t="shared" si="94"/>
        <v>0</v>
      </c>
      <c r="Q106" s="165">
        <f t="shared" si="94"/>
        <v>0</v>
      </c>
      <c r="R106" s="165">
        <f t="shared" si="94"/>
        <v>0</v>
      </c>
      <c r="S106" s="165">
        <f t="shared" si="94"/>
        <v>0</v>
      </c>
      <c r="T106" s="165">
        <f>SUM(T104:T105)</f>
        <v>0</v>
      </c>
      <c r="U106" s="165">
        <f t="shared" si="94"/>
        <v>0</v>
      </c>
      <c r="V106" s="165">
        <f t="shared" si="94"/>
        <v>0</v>
      </c>
      <c r="W106" s="165">
        <f t="shared" si="94"/>
        <v>0</v>
      </c>
      <c r="X106" s="165">
        <f t="shared" si="94"/>
        <v>0</v>
      </c>
      <c r="Y106" s="165">
        <v>8696</v>
      </c>
      <c r="Z106" s="165">
        <f>SUM(Z104:Z105)</f>
        <v>0</v>
      </c>
      <c r="AA106" s="165">
        <f t="shared" ref="AA106:AI106" si="95">SUM(AA104:AA105)</f>
        <v>0</v>
      </c>
      <c r="AB106" s="165">
        <f>SUM(AB104:AB105)</f>
        <v>0</v>
      </c>
      <c r="AC106" s="165"/>
      <c r="AD106" s="165">
        <f t="shared" si="95"/>
        <v>0</v>
      </c>
      <c r="AE106" s="165">
        <f>SUM(AE104:AE105)</f>
        <v>0</v>
      </c>
      <c r="AF106" s="165"/>
      <c r="AG106" s="165">
        <f t="shared" si="95"/>
        <v>0</v>
      </c>
      <c r="AH106" s="165"/>
      <c r="AI106" s="165">
        <f t="shared" si="95"/>
        <v>0</v>
      </c>
      <c r="AJ106" s="165">
        <f t="shared" si="94"/>
        <v>0</v>
      </c>
      <c r="AK106" s="165">
        <f t="shared" si="94"/>
        <v>0</v>
      </c>
      <c r="AL106" s="165">
        <f t="shared" si="94"/>
        <v>0</v>
      </c>
      <c r="AM106" s="165">
        <f t="shared" si="94"/>
        <v>0</v>
      </c>
      <c r="AN106" s="165">
        <f>SUM(AN104:AN105)</f>
        <v>0</v>
      </c>
      <c r="AO106" s="165">
        <f t="shared" ref="AO106:AY106" si="96">SUM(AO104:AO105)</f>
        <v>0</v>
      </c>
      <c r="AP106" s="165">
        <f t="shared" si="96"/>
        <v>0</v>
      </c>
      <c r="AQ106" s="165">
        <f t="shared" si="96"/>
        <v>0</v>
      </c>
      <c r="AR106" s="165">
        <v>0</v>
      </c>
      <c r="AS106" s="165">
        <f t="shared" si="96"/>
        <v>0</v>
      </c>
      <c r="AT106" s="165">
        <f t="shared" si="96"/>
        <v>0</v>
      </c>
      <c r="AU106" s="165">
        <f t="shared" si="96"/>
        <v>0</v>
      </c>
      <c r="AV106" s="165">
        <f t="shared" si="96"/>
        <v>0</v>
      </c>
      <c r="AW106" s="165">
        <f t="shared" si="96"/>
        <v>0</v>
      </c>
      <c r="AX106" s="165">
        <f t="shared" si="96"/>
        <v>0</v>
      </c>
      <c r="AY106" s="165">
        <f t="shared" si="96"/>
        <v>0</v>
      </c>
      <c r="AZ106" s="165">
        <f t="shared" si="94"/>
        <v>0</v>
      </c>
      <c r="BA106" s="165">
        <f t="shared" si="94"/>
        <v>0</v>
      </c>
      <c r="BB106" s="165">
        <f>SUM(BB104:BB105)</f>
        <v>0</v>
      </c>
      <c r="BC106" s="165">
        <f>SUM(BC104:BC105)</f>
        <v>0</v>
      </c>
      <c r="BD106" s="108">
        <f>SUM(BD104:BD105)</f>
        <v>0</v>
      </c>
    </row>
    <row r="107" spans="1:56" ht="15" x14ac:dyDescent="0.3">
      <c r="A107" s="81" t="s">
        <v>113</v>
      </c>
      <c r="B107" s="103"/>
      <c r="C107" s="186"/>
      <c r="D107" s="147"/>
      <c r="E107" s="104"/>
      <c r="F107" s="94" t="s">
        <v>113</v>
      </c>
      <c r="G107" s="203"/>
      <c r="H107" s="203"/>
      <c r="I107" s="10"/>
      <c r="J107" s="10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10"/>
      <c r="W107" s="10"/>
      <c r="X107" s="10"/>
      <c r="Y107" s="10"/>
      <c r="Z107" s="10"/>
      <c r="AA107" s="8"/>
      <c r="AB107" s="8"/>
      <c r="AC107" s="8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7"/>
      <c r="BC107" s="7"/>
      <c r="BD107" s="104"/>
    </row>
    <row r="108" spans="1:56" ht="15" x14ac:dyDescent="0.3">
      <c r="A108" s="80" t="s">
        <v>114</v>
      </c>
      <c r="B108" s="105">
        <f>BB108</f>
        <v>0</v>
      </c>
      <c r="C108" s="192"/>
      <c r="D108" s="48">
        <f>BC108</f>
        <v>0</v>
      </c>
      <c r="E108" s="138">
        <f>D108-B108</f>
        <v>0</v>
      </c>
      <c r="F108" s="93" t="s">
        <v>114</v>
      </c>
      <c r="G108" s="157"/>
      <c r="H108" s="157"/>
      <c r="I108" s="160"/>
      <c r="J108" s="160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60"/>
      <c r="W108" s="160"/>
      <c r="X108" s="160"/>
      <c r="Y108" s="160" t="s">
        <v>248</v>
      </c>
      <c r="Z108" s="160"/>
      <c r="AA108" s="157"/>
      <c r="AB108" s="157"/>
      <c r="AC108" s="157" t="s">
        <v>248</v>
      </c>
      <c r="AD108" s="160"/>
      <c r="AE108" s="160"/>
      <c r="AF108" s="160" t="s">
        <v>248</v>
      </c>
      <c r="AG108" s="160"/>
      <c r="AH108" s="160" t="s">
        <v>248</v>
      </c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1">
        <f>SUM(G108:BA108)</f>
        <v>0</v>
      </c>
      <c r="BC108" s="11"/>
      <c r="BD108" s="106">
        <f>BC108-BB108</f>
        <v>0</v>
      </c>
    </row>
    <row r="109" spans="1:56" ht="15" x14ac:dyDescent="0.3">
      <c r="A109" s="77" t="s">
        <v>12</v>
      </c>
      <c r="B109" s="107">
        <f>SUM(B108:B108)</f>
        <v>0</v>
      </c>
      <c r="C109" s="188"/>
      <c r="D109" s="145">
        <v>0</v>
      </c>
      <c r="E109" s="108">
        <f>SUM(E108)</f>
        <v>0</v>
      </c>
      <c r="F109" s="90" t="s">
        <v>12</v>
      </c>
      <c r="G109" s="165">
        <f>SUM(G108:G108)</f>
        <v>0</v>
      </c>
      <c r="H109" s="165">
        <f t="shared" ref="H109" si="97">SUM(H108:H108)</f>
        <v>0</v>
      </c>
      <c r="I109" s="165">
        <f>SUM(I108:I108)</f>
        <v>0</v>
      </c>
      <c r="J109" s="165">
        <f>SUM(J108:J108)</f>
        <v>0</v>
      </c>
      <c r="K109" s="165">
        <f t="shared" ref="K109:BA109" si="98">SUM(K108:K108)</f>
        <v>0</v>
      </c>
      <c r="L109" s="165">
        <f>SUM(L108:L108)</f>
        <v>0</v>
      </c>
      <c r="M109" s="165">
        <f t="shared" si="98"/>
        <v>0</v>
      </c>
      <c r="N109" s="165">
        <f t="shared" si="98"/>
        <v>0</v>
      </c>
      <c r="O109" s="165">
        <f t="shared" si="98"/>
        <v>0</v>
      </c>
      <c r="P109" s="165">
        <f t="shared" si="98"/>
        <v>0</v>
      </c>
      <c r="Q109" s="165">
        <f t="shared" si="98"/>
        <v>0</v>
      </c>
      <c r="R109" s="165">
        <f t="shared" si="98"/>
        <v>0</v>
      </c>
      <c r="S109" s="165">
        <f t="shared" si="98"/>
        <v>0</v>
      </c>
      <c r="T109" s="165">
        <f t="shared" si="98"/>
        <v>0</v>
      </c>
      <c r="U109" s="165">
        <f t="shared" si="98"/>
        <v>0</v>
      </c>
      <c r="V109" s="165">
        <f t="shared" si="98"/>
        <v>0</v>
      </c>
      <c r="W109" s="165">
        <f t="shared" si="98"/>
        <v>0</v>
      </c>
      <c r="X109" s="165">
        <f t="shared" si="98"/>
        <v>0</v>
      </c>
      <c r="Y109" s="165">
        <v>0</v>
      </c>
      <c r="Z109" s="165">
        <f t="shared" si="98"/>
        <v>0</v>
      </c>
      <c r="AA109" s="165">
        <f t="shared" si="98"/>
        <v>0</v>
      </c>
      <c r="AB109" s="165">
        <f t="shared" si="98"/>
        <v>0</v>
      </c>
      <c r="AC109" s="165">
        <f t="shared" si="98"/>
        <v>0</v>
      </c>
      <c r="AD109" s="165">
        <f t="shared" si="98"/>
        <v>0</v>
      </c>
      <c r="AE109" s="165">
        <v>0</v>
      </c>
      <c r="AF109" s="165">
        <f t="shared" si="98"/>
        <v>0</v>
      </c>
      <c r="AG109" s="165">
        <f t="shared" si="98"/>
        <v>0</v>
      </c>
      <c r="AH109" s="165">
        <f t="shared" si="98"/>
        <v>0</v>
      </c>
      <c r="AI109" s="165">
        <f t="shared" si="98"/>
        <v>0</v>
      </c>
      <c r="AJ109" s="165">
        <f t="shared" si="98"/>
        <v>0</v>
      </c>
      <c r="AK109" s="165">
        <f t="shared" si="98"/>
        <v>0</v>
      </c>
      <c r="AL109" s="165">
        <f t="shared" si="98"/>
        <v>0</v>
      </c>
      <c r="AM109" s="165">
        <f t="shared" si="98"/>
        <v>0</v>
      </c>
      <c r="AN109" s="165">
        <f t="shared" si="98"/>
        <v>0</v>
      </c>
      <c r="AO109" s="165">
        <f t="shared" si="98"/>
        <v>0</v>
      </c>
      <c r="AP109" s="165">
        <v>0</v>
      </c>
      <c r="AQ109" s="165">
        <v>0</v>
      </c>
      <c r="AR109" s="165">
        <v>0</v>
      </c>
      <c r="AS109" s="165">
        <v>0</v>
      </c>
      <c r="AT109" s="165">
        <f t="shared" si="98"/>
        <v>0</v>
      </c>
      <c r="AU109" s="165">
        <f t="shared" si="98"/>
        <v>0</v>
      </c>
      <c r="AV109" s="165">
        <f t="shared" si="98"/>
        <v>0</v>
      </c>
      <c r="AW109" s="165">
        <f t="shared" si="98"/>
        <v>0</v>
      </c>
      <c r="AX109" s="165">
        <f t="shared" si="98"/>
        <v>0</v>
      </c>
      <c r="AY109" s="165">
        <f t="shared" si="98"/>
        <v>0</v>
      </c>
      <c r="AZ109" s="165">
        <f t="shared" si="98"/>
        <v>0</v>
      </c>
      <c r="BA109" s="165">
        <f t="shared" si="98"/>
        <v>0</v>
      </c>
      <c r="BB109" s="165">
        <f>SUM(BB108:BB108)</f>
        <v>0</v>
      </c>
      <c r="BC109" s="165">
        <f>SUM(BC108:BC108)</f>
        <v>0</v>
      </c>
      <c r="BD109" s="108">
        <f>SUM(BD108)</f>
        <v>0</v>
      </c>
    </row>
    <row r="110" spans="1:56" ht="15" x14ac:dyDescent="0.3">
      <c r="A110" s="77" t="s">
        <v>115</v>
      </c>
      <c r="B110" s="107">
        <f>B109+B106+B102+B97+B92+B85+B65+B41+B31+B15</f>
        <v>0</v>
      </c>
      <c r="C110" s="191">
        <f>B110/1000000</f>
        <v>0</v>
      </c>
      <c r="D110" s="145">
        <f>D109+D106+D102+D97+D92+D85+D65+D41+D31+D15</f>
        <v>0</v>
      </c>
      <c r="E110" s="138">
        <f>E109+E106+E102+E97+E92+E85+E65+E41+E31+E15</f>
        <v>0</v>
      </c>
      <c r="F110" s="90" t="s">
        <v>115</v>
      </c>
      <c r="G110" s="165">
        <f t="shared" ref="G110:H110" si="99">G109+G106+G102+G97+G92+G85+G65+G41+G31+G15</f>
        <v>0</v>
      </c>
      <c r="H110" s="165">
        <f t="shared" si="99"/>
        <v>0</v>
      </c>
      <c r="I110" s="165">
        <f>I109+I106+I102+I97+I92+I85+I65+I41+I31+I15</f>
        <v>0</v>
      </c>
      <c r="J110" s="165">
        <f>J109+J106+J102+J97+J92+J85+J65+J41+J31+J15</f>
        <v>0</v>
      </c>
      <c r="K110" s="165">
        <f t="shared" ref="K110:BD110" si="100">K109+K106+K102+K97+K92+K85+K65+K41+K31+K15</f>
        <v>0</v>
      </c>
      <c r="L110" s="165">
        <f>L109+L106+L102+L97+L92+L85+L65+L41+L31+L15</f>
        <v>0</v>
      </c>
      <c r="M110" s="165">
        <f t="shared" si="100"/>
        <v>0</v>
      </c>
      <c r="N110" s="165">
        <f t="shared" si="100"/>
        <v>0</v>
      </c>
      <c r="O110" s="165">
        <f t="shared" si="100"/>
        <v>0</v>
      </c>
      <c r="P110" s="165">
        <f t="shared" si="100"/>
        <v>0</v>
      </c>
      <c r="Q110" s="165">
        <f t="shared" si="100"/>
        <v>0</v>
      </c>
      <c r="R110" s="165">
        <f t="shared" si="100"/>
        <v>0</v>
      </c>
      <c r="S110" s="165">
        <f t="shared" si="100"/>
        <v>0</v>
      </c>
      <c r="T110" s="165">
        <f t="shared" si="100"/>
        <v>0</v>
      </c>
      <c r="U110" s="165">
        <f t="shared" si="100"/>
        <v>0</v>
      </c>
      <c r="V110" s="165">
        <f t="shared" si="100"/>
        <v>0</v>
      </c>
      <c r="W110" s="165">
        <f t="shared" si="100"/>
        <v>0</v>
      </c>
      <c r="X110" s="165">
        <f t="shared" si="100"/>
        <v>0</v>
      </c>
      <c r="Y110" s="165">
        <v>496613.30043561355</v>
      </c>
      <c r="Z110" s="165">
        <f t="shared" si="100"/>
        <v>0</v>
      </c>
      <c r="AA110" s="165">
        <f t="shared" si="100"/>
        <v>0</v>
      </c>
      <c r="AB110" s="165">
        <f t="shared" si="100"/>
        <v>0</v>
      </c>
      <c r="AC110" s="165">
        <f t="shared" si="100"/>
        <v>0</v>
      </c>
      <c r="AD110" s="165">
        <f>AD109+AD106+AD102+AD97+AD92+AD85+AD65+AD41+AD31+AD15</f>
        <v>0</v>
      </c>
      <c r="AE110" s="165">
        <f t="shared" ref="AE110" si="101">AE109+AE106+AE102+AE97+AE92+AE85+AE65+AE41+AE31+AE15</f>
        <v>0</v>
      </c>
      <c r="AF110" s="165">
        <f t="shared" si="100"/>
        <v>0</v>
      </c>
      <c r="AG110" s="165">
        <f t="shared" si="100"/>
        <v>0</v>
      </c>
      <c r="AH110" s="165">
        <f t="shared" si="100"/>
        <v>0</v>
      </c>
      <c r="AI110" s="165">
        <f t="shared" si="100"/>
        <v>0</v>
      </c>
      <c r="AJ110" s="165">
        <f t="shared" si="100"/>
        <v>0</v>
      </c>
      <c r="AK110" s="165">
        <f t="shared" si="100"/>
        <v>0</v>
      </c>
      <c r="AL110" s="165">
        <f t="shared" si="100"/>
        <v>0</v>
      </c>
      <c r="AM110" s="165">
        <f t="shared" si="100"/>
        <v>0</v>
      </c>
      <c r="AN110" s="165">
        <f t="shared" si="100"/>
        <v>0</v>
      </c>
      <c r="AO110" s="165">
        <f t="shared" si="100"/>
        <v>0</v>
      </c>
      <c r="AP110" s="165">
        <f>AP109+AP106+AP102+AP97+AP92+AP85+AP65+AP41+AP31+AP15</f>
        <v>0</v>
      </c>
      <c r="AQ110" s="165">
        <f t="shared" si="100"/>
        <v>0</v>
      </c>
      <c r="AR110" s="165">
        <f>AR109+AR106+AR102+AR97+AR92+AR85+AR65+AR41+AR31+AR15</f>
        <v>0</v>
      </c>
      <c r="AS110" s="165">
        <f t="shared" si="100"/>
        <v>0</v>
      </c>
      <c r="AT110" s="165">
        <f t="shared" si="100"/>
        <v>0</v>
      </c>
      <c r="AU110" s="165">
        <f t="shared" si="100"/>
        <v>0</v>
      </c>
      <c r="AV110" s="165">
        <f t="shared" si="100"/>
        <v>0</v>
      </c>
      <c r="AW110" s="165">
        <f t="shared" si="100"/>
        <v>0</v>
      </c>
      <c r="AX110" s="165">
        <f t="shared" si="100"/>
        <v>0</v>
      </c>
      <c r="AY110" s="165">
        <f t="shared" si="100"/>
        <v>0</v>
      </c>
      <c r="AZ110" s="165">
        <f t="shared" si="100"/>
        <v>0</v>
      </c>
      <c r="BA110" s="165">
        <f t="shared" si="100"/>
        <v>0</v>
      </c>
      <c r="BB110" s="165">
        <f t="shared" si="100"/>
        <v>0</v>
      </c>
      <c r="BC110" s="165">
        <f>BC109+BC106+BC102+BC97+BC92+BC85+BC65+BC41+BC31+BC15</f>
        <v>0</v>
      </c>
      <c r="BD110" s="108">
        <f t="shared" si="100"/>
        <v>0</v>
      </c>
    </row>
    <row r="111" spans="1:56" ht="15" x14ac:dyDescent="0.3">
      <c r="A111" s="81" t="s">
        <v>116</v>
      </c>
      <c r="B111" s="103"/>
      <c r="C111" s="186"/>
      <c r="D111" s="147"/>
      <c r="E111" s="104"/>
      <c r="F111" s="94" t="s">
        <v>116</v>
      </c>
      <c r="G111" s="203"/>
      <c r="H111" s="203"/>
      <c r="I111" s="10"/>
      <c r="J111" s="10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10"/>
      <c r="W111" s="10"/>
      <c r="X111" s="10"/>
      <c r="Y111" s="10"/>
      <c r="Z111" s="10"/>
      <c r="AA111" s="8"/>
      <c r="AB111" s="8"/>
      <c r="AC111" s="8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7"/>
      <c r="BC111" s="8"/>
      <c r="BD111" s="104"/>
    </row>
    <row r="112" spans="1:56" ht="15" x14ac:dyDescent="0.3">
      <c r="A112" s="83" t="s">
        <v>117</v>
      </c>
      <c r="B112" s="105">
        <f t="shared" ref="B112:B128" si="102">BB112</f>
        <v>0</v>
      </c>
      <c r="C112" s="187"/>
      <c r="D112" s="48">
        <f t="shared" ref="D112:D128" si="103">BC112</f>
        <v>0</v>
      </c>
      <c r="E112" s="114"/>
      <c r="F112" s="96" t="s">
        <v>117</v>
      </c>
      <c r="G112" s="157"/>
      <c r="H112" s="157"/>
      <c r="I112" s="160"/>
      <c r="J112" s="160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60"/>
      <c r="Y112" s="160"/>
      <c r="Z112" s="160"/>
      <c r="AA112" s="157"/>
      <c r="AB112" s="157"/>
      <c r="AC112" s="157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1">
        <f t="shared" ref="BB112:BB128" si="104">SUM(G112:BA112)</f>
        <v>0</v>
      </c>
      <c r="BC112" s="25"/>
      <c r="BD112" s="114"/>
    </row>
    <row r="113" spans="1:56" ht="15" x14ac:dyDescent="0.3">
      <c r="A113" s="83" t="s">
        <v>118</v>
      </c>
      <c r="B113" s="105">
        <f t="shared" si="102"/>
        <v>0</v>
      </c>
      <c r="C113" s="187"/>
      <c r="D113" s="48">
        <f t="shared" si="103"/>
        <v>0</v>
      </c>
      <c r="E113" s="114"/>
      <c r="F113" s="96" t="s">
        <v>118</v>
      </c>
      <c r="G113" s="157"/>
      <c r="H113" s="157"/>
      <c r="I113" s="160"/>
      <c r="J113" s="160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60"/>
      <c r="Y113" s="160"/>
      <c r="Z113" s="160"/>
      <c r="AA113" s="157"/>
      <c r="AB113" s="157"/>
      <c r="AC113" s="157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1">
        <f t="shared" si="104"/>
        <v>0</v>
      </c>
      <c r="BC113" s="25"/>
      <c r="BD113" s="114"/>
    </row>
    <row r="114" spans="1:56" ht="15" x14ac:dyDescent="0.3">
      <c r="A114" s="83" t="s">
        <v>119</v>
      </c>
      <c r="B114" s="105">
        <f t="shared" si="102"/>
        <v>0</v>
      </c>
      <c r="C114" s="187"/>
      <c r="D114" s="48">
        <f t="shared" si="103"/>
        <v>0</v>
      </c>
      <c r="E114" s="114"/>
      <c r="F114" s="96" t="s">
        <v>119</v>
      </c>
      <c r="G114" s="157"/>
      <c r="H114" s="157"/>
      <c r="I114" s="160"/>
      <c r="J114" s="160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60"/>
      <c r="Y114" s="160"/>
      <c r="Z114" s="160"/>
      <c r="AA114" s="157"/>
      <c r="AB114" s="157"/>
      <c r="AC114" s="157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1">
        <f t="shared" si="104"/>
        <v>0</v>
      </c>
      <c r="BC114" s="25"/>
      <c r="BD114" s="114"/>
    </row>
    <row r="115" spans="1:56" ht="15" x14ac:dyDescent="0.3">
      <c r="A115" s="83" t="s">
        <v>120</v>
      </c>
      <c r="B115" s="105">
        <f t="shared" si="102"/>
        <v>0</v>
      </c>
      <c r="C115" s="187"/>
      <c r="D115" s="48">
        <f t="shared" si="103"/>
        <v>0</v>
      </c>
      <c r="E115" s="114"/>
      <c r="F115" s="96" t="s">
        <v>120</v>
      </c>
      <c r="G115" s="157"/>
      <c r="H115" s="157"/>
      <c r="I115" s="160"/>
      <c r="J115" s="160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60"/>
      <c r="Y115" s="160"/>
      <c r="Z115" s="160"/>
      <c r="AA115" s="157"/>
      <c r="AB115" s="157"/>
      <c r="AC115" s="157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1">
        <f t="shared" si="104"/>
        <v>0</v>
      </c>
      <c r="BC115" s="25"/>
      <c r="BD115" s="114"/>
    </row>
    <row r="116" spans="1:56" ht="15" x14ac:dyDescent="0.3">
      <c r="A116" s="83" t="s">
        <v>121</v>
      </c>
      <c r="B116" s="105">
        <f t="shared" si="102"/>
        <v>0</v>
      </c>
      <c r="C116" s="187"/>
      <c r="D116" s="48">
        <f t="shared" si="103"/>
        <v>0</v>
      </c>
      <c r="E116" s="114"/>
      <c r="F116" s="96" t="s">
        <v>121</v>
      </c>
      <c r="G116" s="157"/>
      <c r="H116" s="157"/>
      <c r="I116" s="160"/>
      <c r="J116" s="160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60"/>
      <c r="W116" s="160"/>
      <c r="X116" s="160"/>
      <c r="Y116" s="160"/>
      <c r="Z116" s="160"/>
      <c r="AA116" s="157"/>
      <c r="AB116" s="157"/>
      <c r="AC116" s="157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1">
        <f t="shared" si="104"/>
        <v>0</v>
      </c>
      <c r="BC116" s="25"/>
      <c r="BD116" s="114"/>
    </row>
    <row r="117" spans="1:56" ht="15" x14ac:dyDescent="0.3">
      <c r="A117" s="83" t="s">
        <v>122</v>
      </c>
      <c r="B117" s="105">
        <f t="shared" si="102"/>
        <v>0</v>
      </c>
      <c r="C117" s="187"/>
      <c r="D117" s="48">
        <f t="shared" si="103"/>
        <v>0</v>
      </c>
      <c r="E117" s="114"/>
      <c r="F117" s="96" t="s">
        <v>122</v>
      </c>
      <c r="G117" s="157"/>
      <c r="H117" s="157"/>
      <c r="I117" s="160"/>
      <c r="J117" s="160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60"/>
      <c r="Z117" s="160"/>
      <c r="AA117" s="157"/>
      <c r="AB117" s="157"/>
      <c r="AC117" s="157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1">
        <f t="shared" si="104"/>
        <v>0</v>
      </c>
      <c r="BC117" s="25"/>
      <c r="BD117" s="114"/>
    </row>
    <row r="118" spans="1:56" ht="15" x14ac:dyDescent="0.3">
      <c r="A118" s="83" t="s">
        <v>123</v>
      </c>
      <c r="B118" s="105">
        <f t="shared" si="102"/>
        <v>0</v>
      </c>
      <c r="C118" s="187"/>
      <c r="D118" s="48">
        <f t="shared" si="103"/>
        <v>0</v>
      </c>
      <c r="E118" s="114"/>
      <c r="F118" s="96" t="s">
        <v>123</v>
      </c>
      <c r="G118" s="157"/>
      <c r="H118" s="157"/>
      <c r="I118" s="160"/>
      <c r="J118" s="160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60"/>
      <c r="W118" s="160"/>
      <c r="X118" s="160"/>
      <c r="Y118" s="160"/>
      <c r="Z118" s="160"/>
      <c r="AA118" s="157"/>
      <c r="AB118" s="157"/>
      <c r="AC118" s="157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1">
        <f t="shared" si="104"/>
        <v>0</v>
      </c>
      <c r="BC118" s="25"/>
      <c r="BD118" s="114"/>
    </row>
    <row r="119" spans="1:56" ht="15" x14ac:dyDescent="0.3">
      <c r="A119" s="84" t="s">
        <v>124</v>
      </c>
      <c r="B119" s="105">
        <f t="shared" si="102"/>
        <v>0</v>
      </c>
      <c r="C119" s="187"/>
      <c r="D119" s="48">
        <f t="shared" si="103"/>
        <v>0</v>
      </c>
      <c r="E119" s="114"/>
      <c r="F119" s="97" t="s">
        <v>124</v>
      </c>
      <c r="G119" s="157"/>
      <c r="H119" s="157"/>
      <c r="I119" s="160"/>
      <c r="J119" s="160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60"/>
      <c r="W119" s="160"/>
      <c r="X119" s="160"/>
      <c r="Y119" s="160"/>
      <c r="Z119" s="160"/>
      <c r="AA119" s="157"/>
      <c r="AB119" s="157"/>
      <c r="AC119" s="157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1">
        <f t="shared" si="104"/>
        <v>0</v>
      </c>
      <c r="BC119" s="25"/>
      <c r="BD119" s="114"/>
    </row>
    <row r="120" spans="1:56" ht="15" x14ac:dyDescent="0.3">
      <c r="A120" s="84" t="s">
        <v>125</v>
      </c>
      <c r="B120" s="105">
        <f t="shared" si="102"/>
        <v>0</v>
      </c>
      <c r="C120" s="187"/>
      <c r="D120" s="48">
        <f t="shared" si="103"/>
        <v>0</v>
      </c>
      <c r="E120" s="114"/>
      <c r="F120" s="97" t="s">
        <v>125</v>
      </c>
      <c r="G120" s="157"/>
      <c r="H120" s="157"/>
      <c r="I120" s="160"/>
      <c r="J120" s="160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60"/>
      <c r="W120" s="160"/>
      <c r="X120" s="160"/>
      <c r="Y120" s="160"/>
      <c r="Z120" s="160"/>
      <c r="AA120" s="157"/>
      <c r="AB120" s="157"/>
      <c r="AC120" s="157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1">
        <f t="shared" si="104"/>
        <v>0</v>
      </c>
      <c r="BC120" s="25"/>
      <c r="BD120" s="114"/>
    </row>
    <row r="121" spans="1:56" ht="15" x14ac:dyDescent="0.3">
      <c r="A121" s="84" t="s">
        <v>126</v>
      </c>
      <c r="B121" s="105">
        <f t="shared" si="102"/>
        <v>0</v>
      </c>
      <c r="C121" s="187"/>
      <c r="D121" s="48">
        <f t="shared" si="103"/>
        <v>0</v>
      </c>
      <c r="E121" s="114"/>
      <c r="F121" s="97" t="s">
        <v>126</v>
      </c>
      <c r="G121" s="157"/>
      <c r="H121" s="157"/>
      <c r="I121" s="160"/>
      <c r="J121" s="160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60"/>
      <c r="W121" s="160"/>
      <c r="X121" s="160"/>
      <c r="Y121" s="160"/>
      <c r="Z121" s="160"/>
      <c r="AA121" s="157"/>
      <c r="AB121" s="157"/>
      <c r="AC121" s="157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1">
        <f t="shared" si="104"/>
        <v>0</v>
      </c>
      <c r="BC121" s="25"/>
      <c r="BD121" s="114"/>
    </row>
    <row r="122" spans="1:56" ht="15" x14ac:dyDescent="0.3">
      <c r="A122" s="84" t="s">
        <v>127</v>
      </c>
      <c r="B122" s="105">
        <f t="shared" si="102"/>
        <v>0</v>
      </c>
      <c r="C122" s="187"/>
      <c r="D122" s="48">
        <f t="shared" si="103"/>
        <v>0</v>
      </c>
      <c r="E122" s="114"/>
      <c r="F122" s="97" t="s">
        <v>127</v>
      </c>
      <c r="G122" s="157"/>
      <c r="H122" s="157"/>
      <c r="I122" s="160"/>
      <c r="J122" s="160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60"/>
      <c r="W122" s="160"/>
      <c r="X122" s="160"/>
      <c r="Y122" s="160"/>
      <c r="Z122" s="160"/>
      <c r="AA122" s="157"/>
      <c r="AB122" s="157"/>
      <c r="AC122" s="157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1">
        <f t="shared" si="104"/>
        <v>0</v>
      </c>
      <c r="BC122" s="25"/>
      <c r="BD122" s="114"/>
    </row>
    <row r="123" spans="1:56" ht="15" x14ac:dyDescent="0.3">
      <c r="A123" s="83" t="s">
        <v>128</v>
      </c>
      <c r="B123" s="105">
        <f t="shared" si="102"/>
        <v>0</v>
      </c>
      <c r="C123" s="187"/>
      <c r="D123" s="48">
        <f t="shared" si="103"/>
        <v>0</v>
      </c>
      <c r="E123" s="114"/>
      <c r="F123" s="96" t="s">
        <v>128</v>
      </c>
      <c r="G123" s="157"/>
      <c r="H123" s="157"/>
      <c r="I123" s="160"/>
      <c r="J123" s="160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60"/>
      <c r="W123" s="160"/>
      <c r="X123" s="160"/>
      <c r="Y123" s="160"/>
      <c r="Z123" s="160"/>
      <c r="AA123" s="157"/>
      <c r="AB123" s="157"/>
      <c r="AC123" s="157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1">
        <f t="shared" si="104"/>
        <v>0</v>
      </c>
      <c r="BC123" s="25"/>
      <c r="BD123" s="114"/>
    </row>
    <row r="124" spans="1:56" ht="15" x14ac:dyDescent="0.3">
      <c r="A124" s="83" t="s">
        <v>129</v>
      </c>
      <c r="B124" s="105">
        <f t="shared" si="102"/>
        <v>0</v>
      </c>
      <c r="C124" s="187"/>
      <c r="D124" s="48">
        <f t="shared" si="103"/>
        <v>0</v>
      </c>
      <c r="E124" s="114"/>
      <c r="F124" s="96" t="s">
        <v>129</v>
      </c>
      <c r="G124" s="157"/>
      <c r="H124" s="157"/>
      <c r="I124" s="160"/>
      <c r="J124" s="160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60"/>
      <c r="W124" s="160"/>
      <c r="X124" s="160"/>
      <c r="Y124" s="160"/>
      <c r="Z124" s="160"/>
      <c r="AA124" s="157"/>
      <c r="AB124" s="157"/>
      <c r="AC124" s="157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1">
        <f t="shared" si="104"/>
        <v>0</v>
      </c>
      <c r="BC124" s="25"/>
      <c r="BD124" s="114"/>
    </row>
    <row r="125" spans="1:56" ht="15" x14ac:dyDescent="0.3">
      <c r="A125" s="83" t="s">
        <v>130</v>
      </c>
      <c r="B125" s="105">
        <f t="shared" si="102"/>
        <v>0</v>
      </c>
      <c r="C125" s="187"/>
      <c r="D125" s="48">
        <f t="shared" si="103"/>
        <v>0</v>
      </c>
      <c r="E125" s="114"/>
      <c r="F125" s="96" t="s">
        <v>130</v>
      </c>
      <c r="G125" s="157"/>
      <c r="H125" s="157"/>
      <c r="I125" s="160"/>
      <c r="J125" s="160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60"/>
      <c r="W125" s="160"/>
      <c r="X125" s="160"/>
      <c r="Y125" s="160"/>
      <c r="Z125" s="160"/>
      <c r="AA125" s="157"/>
      <c r="AB125" s="157"/>
      <c r="AC125" s="157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  <c r="AS125" s="160"/>
      <c r="AT125" s="160"/>
      <c r="AU125" s="160"/>
      <c r="AV125" s="160"/>
      <c r="AW125" s="160"/>
      <c r="AX125" s="160"/>
      <c r="AY125" s="160"/>
      <c r="AZ125" s="160"/>
      <c r="BA125" s="160"/>
      <c r="BB125" s="11">
        <f t="shared" si="104"/>
        <v>0</v>
      </c>
      <c r="BC125" s="25"/>
      <c r="BD125" s="114"/>
    </row>
    <row r="126" spans="1:56" ht="15" x14ac:dyDescent="0.3">
      <c r="A126" s="83" t="s">
        <v>131</v>
      </c>
      <c r="B126" s="105">
        <f t="shared" si="102"/>
        <v>0</v>
      </c>
      <c r="C126" s="187"/>
      <c r="D126" s="48">
        <f t="shared" si="103"/>
        <v>0</v>
      </c>
      <c r="E126" s="114"/>
      <c r="F126" s="96" t="s">
        <v>131</v>
      </c>
      <c r="G126" s="157"/>
      <c r="H126" s="157"/>
      <c r="I126" s="160"/>
      <c r="J126" s="160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60"/>
      <c r="W126" s="160"/>
      <c r="X126" s="160"/>
      <c r="Y126" s="160"/>
      <c r="Z126" s="160"/>
      <c r="AA126" s="157"/>
      <c r="AB126" s="157"/>
      <c r="AC126" s="157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  <c r="AP126" s="160"/>
      <c r="AQ126" s="160"/>
      <c r="AR126" s="160"/>
      <c r="AS126" s="160"/>
      <c r="AT126" s="160"/>
      <c r="AU126" s="160"/>
      <c r="AV126" s="160"/>
      <c r="AW126" s="160"/>
      <c r="AX126" s="160"/>
      <c r="AY126" s="160"/>
      <c r="AZ126" s="160"/>
      <c r="BA126" s="160"/>
      <c r="BB126" s="11">
        <f t="shared" si="104"/>
        <v>0</v>
      </c>
      <c r="BC126" s="25"/>
      <c r="BD126" s="114"/>
    </row>
    <row r="127" spans="1:56" ht="15" x14ac:dyDescent="0.3">
      <c r="A127" s="84" t="s">
        <v>132</v>
      </c>
      <c r="B127" s="105">
        <f t="shared" si="102"/>
        <v>0</v>
      </c>
      <c r="C127" s="187"/>
      <c r="D127" s="48">
        <f t="shared" si="103"/>
        <v>0</v>
      </c>
      <c r="E127" s="114"/>
      <c r="F127" s="97" t="s">
        <v>132</v>
      </c>
      <c r="G127" s="6"/>
      <c r="H127" s="6"/>
      <c r="I127" s="162"/>
      <c r="J127" s="162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162"/>
      <c r="W127" s="162"/>
      <c r="X127" s="162"/>
      <c r="Y127" s="162"/>
      <c r="Z127" s="162"/>
      <c r="AA127" s="6"/>
      <c r="AB127" s="6"/>
      <c r="AC127" s="6"/>
      <c r="AD127" s="162"/>
      <c r="AE127" s="162"/>
      <c r="AF127" s="162"/>
      <c r="AG127" s="162"/>
      <c r="AH127" s="162"/>
      <c r="AI127" s="162"/>
      <c r="AJ127" s="162"/>
      <c r="AK127" s="162"/>
      <c r="AL127" s="162"/>
      <c r="AM127" s="162"/>
      <c r="AN127" s="162"/>
      <c r="AO127" s="162"/>
      <c r="AP127" s="162"/>
      <c r="AQ127" s="162"/>
      <c r="AR127" s="162"/>
      <c r="AS127" s="162"/>
      <c r="AT127" s="162"/>
      <c r="AU127" s="162"/>
      <c r="AV127" s="162"/>
      <c r="AW127" s="162"/>
      <c r="AX127" s="162"/>
      <c r="AY127" s="162"/>
      <c r="AZ127" s="162"/>
      <c r="BA127" s="162"/>
      <c r="BB127" s="11">
        <f t="shared" si="104"/>
        <v>0</v>
      </c>
      <c r="BC127" s="25"/>
      <c r="BD127" s="114"/>
    </row>
    <row r="128" spans="1:56" ht="15" x14ac:dyDescent="0.3">
      <c r="A128" s="84" t="s">
        <v>133</v>
      </c>
      <c r="B128" s="105">
        <f t="shared" si="102"/>
        <v>0</v>
      </c>
      <c r="C128" s="187"/>
      <c r="D128" s="48">
        <f t="shared" si="103"/>
        <v>0</v>
      </c>
      <c r="E128" s="114"/>
      <c r="F128" s="97" t="s">
        <v>133</v>
      </c>
      <c r="G128" s="6"/>
      <c r="H128" s="6"/>
      <c r="I128" s="162"/>
      <c r="J128" s="162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162"/>
      <c r="W128" s="162"/>
      <c r="X128" s="162"/>
      <c r="Y128" s="162"/>
      <c r="Z128" s="162"/>
      <c r="AA128" s="6"/>
      <c r="AB128" s="6"/>
      <c r="AC128" s="6"/>
      <c r="AD128" s="162"/>
      <c r="AE128" s="162"/>
      <c r="AF128" s="162"/>
      <c r="AG128" s="162"/>
      <c r="AH128" s="162"/>
      <c r="AI128" s="162"/>
      <c r="AJ128" s="162"/>
      <c r="AK128" s="162"/>
      <c r="AL128" s="162"/>
      <c r="AM128" s="162"/>
      <c r="AN128" s="162"/>
      <c r="AO128" s="162"/>
      <c r="AP128" s="162"/>
      <c r="AQ128" s="162"/>
      <c r="AR128" s="162"/>
      <c r="AS128" s="162"/>
      <c r="AT128" s="162"/>
      <c r="AU128" s="162"/>
      <c r="AV128" s="162"/>
      <c r="AW128" s="162"/>
      <c r="AX128" s="162"/>
      <c r="AY128" s="162"/>
      <c r="AZ128" s="162"/>
      <c r="BA128" s="162"/>
      <c r="BB128" s="11">
        <f t="shared" si="104"/>
        <v>0</v>
      </c>
      <c r="BC128" s="25"/>
      <c r="BD128" s="114"/>
    </row>
    <row r="129" spans="1:56" ht="15" x14ac:dyDescent="0.3">
      <c r="A129" s="77" t="s">
        <v>134</v>
      </c>
      <c r="B129" s="107">
        <f t="shared" ref="B129:D129" si="105">SUM(B111:B128)</f>
        <v>0</v>
      </c>
      <c r="C129" s="188"/>
      <c r="D129" s="145">
        <f t="shared" si="105"/>
        <v>0</v>
      </c>
      <c r="E129" s="108">
        <f>SUM(E111:E128)</f>
        <v>0</v>
      </c>
      <c r="F129" s="90" t="s">
        <v>134</v>
      </c>
      <c r="G129" s="165">
        <f>SUM(G111:G128)</f>
        <v>0</v>
      </c>
      <c r="H129" s="165">
        <f t="shared" ref="H129" si="106">SUM(H111:H128)</f>
        <v>0</v>
      </c>
      <c r="I129" s="165">
        <f>SUM(I111:I128)</f>
        <v>0</v>
      </c>
      <c r="J129" s="165">
        <f>SUM(J111:J128)</f>
        <v>0</v>
      </c>
      <c r="K129" s="165">
        <f t="shared" ref="K129:BC129" si="107">SUM(K111:K128)</f>
        <v>0</v>
      </c>
      <c r="L129" s="165">
        <f>SUM(L111:L128)</f>
        <v>0</v>
      </c>
      <c r="M129" s="165">
        <f t="shared" si="107"/>
        <v>0</v>
      </c>
      <c r="N129" s="165">
        <f t="shared" si="107"/>
        <v>0</v>
      </c>
      <c r="O129" s="165">
        <f t="shared" si="107"/>
        <v>0</v>
      </c>
      <c r="P129" s="165">
        <f t="shared" si="107"/>
        <v>0</v>
      </c>
      <c r="Q129" s="165">
        <f t="shared" si="107"/>
        <v>0</v>
      </c>
      <c r="R129" s="165">
        <f t="shared" si="107"/>
        <v>0</v>
      </c>
      <c r="S129" s="165">
        <f t="shared" si="107"/>
        <v>0</v>
      </c>
      <c r="T129" s="165">
        <f t="shared" si="107"/>
        <v>0</v>
      </c>
      <c r="U129" s="165">
        <f t="shared" si="107"/>
        <v>0</v>
      </c>
      <c r="V129" s="165">
        <f t="shared" si="107"/>
        <v>0</v>
      </c>
      <c r="W129" s="165">
        <f t="shared" si="107"/>
        <v>0</v>
      </c>
      <c r="X129" s="165">
        <f t="shared" si="107"/>
        <v>0</v>
      </c>
      <c r="Y129" s="165">
        <v>0</v>
      </c>
      <c r="Z129" s="165">
        <f t="shared" si="107"/>
        <v>0</v>
      </c>
      <c r="AA129" s="165">
        <f t="shared" si="107"/>
        <v>0</v>
      </c>
      <c r="AB129" s="165">
        <v>0</v>
      </c>
      <c r="AC129" s="165">
        <f t="shared" si="107"/>
        <v>0</v>
      </c>
      <c r="AD129" s="165">
        <f t="shared" si="107"/>
        <v>0</v>
      </c>
      <c r="AE129" s="165">
        <v>0</v>
      </c>
      <c r="AF129" s="165">
        <f t="shared" si="107"/>
        <v>0</v>
      </c>
      <c r="AG129" s="165"/>
      <c r="AH129" s="165">
        <f t="shared" si="107"/>
        <v>0</v>
      </c>
      <c r="AI129" s="165">
        <f t="shared" si="107"/>
        <v>0</v>
      </c>
      <c r="AJ129" s="165">
        <f t="shared" si="107"/>
        <v>0</v>
      </c>
      <c r="AK129" s="165">
        <f t="shared" si="107"/>
        <v>0</v>
      </c>
      <c r="AL129" s="165">
        <f t="shared" si="107"/>
        <v>0</v>
      </c>
      <c r="AM129" s="165">
        <f t="shared" si="107"/>
        <v>0</v>
      </c>
      <c r="AN129" s="165">
        <f t="shared" si="107"/>
        <v>0</v>
      </c>
      <c r="AO129" s="165">
        <f t="shared" si="107"/>
        <v>0</v>
      </c>
      <c r="AP129" s="165">
        <f t="shared" si="107"/>
        <v>0</v>
      </c>
      <c r="AQ129" s="165">
        <f t="shared" si="107"/>
        <v>0</v>
      </c>
      <c r="AR129" s="165">
        <v>0</v>
      </c>
      <c r="AS129" s="165">
        <v>0</v>
      </c>
      <c r="AT129" s="165">
        <f t="shared" si="107"/>
        <v>0</v>
      </c>
      <c r="AU129" s="165">
        <f t="shared" si="107"/>
        <v>0</v>
      </c>
      <c r="AV129" s="165">
        <f t="shared" si="107"/>
        <v>0</v>
      </c>
      <c r="AW129" s="165"/>
      <c r="AX129" s="165">
        <f t="shared" ref="AX129:AY129" si="108">SUM(AX111:AX128)</f>
        <v>0</v>
      </c>
      <c r="AY129" s="165">
        <f t="shared" si="108"/>
        <v>0</v>
      </c>
      <c r="AZ129" s="165">
        <f t="shared" si="107"/>
        <v>0</v>
      </c>
      <c r="BA129" s="165">
        <f t="shared" si="107"/>
        <v>0</v>
      </c>
      <c r="BB129" s="165">
        <f t="shared" si="107"/>
        <v>0</v>
      </c>
      <c r="BC129" s="165">
        <f t="shared" si="107"/>
        <v>0</v>
      </c>
      <c r="BD129" s="108">
        <f>SUM(BD111:BD128)</f>
        <v>0</v>
      </c>
    </row>
    <row r="130" spans="1:56" ht="15" x14ac:dyDescent="0.3">
      <c r="A130" s="77" t="s">
        <v>135</v>
      </c>
      <c r="B130" s="107">
        <f t="shared" ref="B130:D130" si="109">B129+B110</f>
        <v>0</v>
      </c>
      <c r="C130" s="188"/>
      <c r="D130" s="145">
        <f t="shared" si="109"/>
        <v>0</v>
      </c>
      <c r="E130" s="108"/>
      <c r="F130" s="90" t="s">
        <v>135</v>
      </c>
      <c r="G130" s="165">
        <f>G129+G110</f>
        <v>0</v>
      </c>
      <c r="H130" s="165">
        <f>H129+H110</f>
        <v>0</v>
      </c>
      <c r="I130" s="165">
        <f>I129+I110</f>
        <v>0</v>
      </c>
      <c r="J130" s="165">
        <f>J129+J110</f>
        <v>0</v>
      </c>
      <c r="K130" s="165">
        <f t="shared" ref="K130:BC130" si="110">K129+K110</f>
        <v>0</v>
      </c>
      <c r="L130" s="165">
        <f>L129+L110</f>
        <v>0</v>
      </c>
      <c r="M130" s="165">
        <f t="shared" si="110"/>
        <v>0</v>
      </c>
      <c r="N130" s="165">
        <f>N129+N110</f>
        <v>0</v>
      </c>
      <c r="O130" s="165">
        <f t="shared" ref="O130:R130" si="111">O129+O110</f>
        <v>0</v>
      </c>
      <c r="P130" s="165">
        <f t="shared" si="111"/>
        <v>0</v>
      </c>
      <c r="Q130" s="165">
        <f t="shared" si="111"/>
        <v>0</v>
      </c>
      <c r="R130" s="165">
        <f t="shared" si="111"/>
        <v>0</v>
      </c>
      <c r="S130" s="165">
        <f t="shared" si="110"/>
        <v>0</v>
      </c>
      <c r="T130" s="165">
        <f t="shared" si="110"/>
        <v>0</v>
      </c>
      <c r="U130" s="165">
        <f t="shared" si="110"/>
        <v>0</v>
      </c>
      <c r="V130" s="165">
        <f>V129+V110</f>
        <v>0</v>
      </c>
      <c r="W130" s="165">
        <f>W129+W110</f>
        <v>0</v>
      </c>
      <c r="X130" s="165">
        <f>X129+X110</f>
        <v>0</v>
      </c>
      <c r="Y130" s="165">
        <v>496613.30043561355</v>
      </c>
      <c r="Z130" s="165">
        <f>Z129+Z110</f>
        <v>0</v>
      </c>
      <c r="AA130" s="165">
        <f t="shared" ref="AA130:AH130" si="112">AA129+AA110</f>
        <v>0</v>
      </c>
      <c r="AB130" s="165">
        <f>AB129+AB110</f>
        <v>0</v>
      </c>
      <c r="AC130" s="165">
        <f t="shared" si="112"/>
        <v>0</v>
      </c>
      <c r="AD130" s="165">
        <f t="shared" si="112"/>
        <v>0</v>
      </c>
      <c r="AE130" s="165">
        <f>AE129+AE110</f>
        <v>0</v>
      </c>
      <c r="AF130" s="165">
        <f t="shared" si="112"/>
        <v>0</v>
      </c>
      <c r="AG130" s="165"/>
      <c r="AH130" s="165">
        <f t="shared" si="112"/>
        <v>0</v>
      </c>
      <c r="AI130" s="165">
        <f t="shared" si="110"/>
        <v>0</v>
      </c>
      <c r="AJ130" s="165">
        <f t="shared" si="110"/>
        <v>0</v>
      </c>
      <c r="AK130" s="165">
        <f t="shared" si="110"/>
        <v>0</v>
      </c>
      <c r="AL130" s="165">
        <f t="shared" si="110"/>
        <v>0</v>
      </c>
      <c r="AM130" s="165">
        <f t="shared" si="110"/>
        <v>0</v>
      </c>
      <c r="AN130" s="165">
        <f>AN129+AN110</f>
        <v>0</v>
      </c>
      <c r="AO130" s="165">
        <f t="shared" ref="AO130:BA130" si="113">AO129+AO110</f>
        <v>0</v>
      </c>
      <c r="AP130" s="165">
        <f t="shared" si="113"/>
        <v>0</v>
      </c>
      <c r="AQ130" s="165">
        <f t="shared" si="113"/>
        <v>0</v>
      </c>
      <c r="AR130" s="165">
        <v>15000000</v>
      </c>
      <c r="AS130" s="165">
        <f t="shared" si="113"/>
        <v>0</v>
      </c>
      <c r="AT130" s="165">
        <f t="shared" si="113"/>
        <v>0</v>
      </c>
      <c r="AU130" s="165">
        <f t="shared" si="113"/>
        <v>0</v>
      </c>
      <c r="AV130" s="165">
        <f t="shared" si="113"/>
        <v>0</v>
      </c>
      <c r="AW130" s="165">
        <f t="shared" si="113"/>
        <v>0</v>
      </c>
      <c r="AX130" s="165">
        <f t="shared" si="113"/>
        <v>0</v>
      </c>
      <c r="AY130" s="165">
        <f t="shared" si="113"/>
        <v>0</v>
      </c>
      <c r="AZ130" s="165">
        <f t="shared" si="113"/>
        <v>0</v>
      </c>
      <c r="BA130" s="165">
        <f t="shared" si="113"/>
        <v>0</v>
      </c>
      <c r="BB130" s="165">
        <f t="shared" si="110"/>
        <v>0</v>
      </c>
      <c r="BC130" s="165">
        <f t="shared" si="110"/>
        <v>0</v>
      </c>
      <c r="BD130" s="108"/>
    </row>
    <row r="131" spans="1:56" ht="15" x14ac:dyDescent="0.3">
      <c r="A131" s="81" t="s">
        <v>136</v>
      </c>
      <c r="B131" s="103"/>
      <c r="C131" s="186"/>
      <c r="D131" s="147"/>
      <c r="E131" s="104"/>
      <c r="F131" s="94" t="s">
        <v>136</v>
      </c>
      <c r="G131" s="203"/>
      <c r="H131" s="203"/>
      <c r="I131" s="10"/>
      <c r="J131" s="10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10"/>
      <c r="W131" s="10"/>
      <c r="X131" s="10"/>
      <c r="Y131" s="10"/>
      <c r="Z131" s="10"/>
      <c r="AA131" s="8"/>
      <c r="AB131" s="8"/>
      <c r="AC131" s="8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7"/>
      <c r="BC131" s="8"/>
      <c r="BD131" s="104"/>
    </row>
    <row r="132" spans="1:56" ht="15" x14ac:dyDescent="0.3">
      <c r="A132" s="83" t="s">
        <v>137</v>
      </c>
      <c r="B132" s="105">
        <f t="shared" ref="B132:B153" si="114">BB132</f>
        <v>0</v>
      </c>
      <c r="C132" s="187"/>
      <c r="D132" s="48">
        <f t="shared" ref="D132:D154" si="115">BC132</f>
        <v>0</v>
      </c>
      <c r="E132" s="109">
        <f t="shared" ref="E132:E154" si="116">D132-B132</f>
        <v>0</v>
      </c>
      <c r="F132" s="96" t="s">
        <v>137</v>
      </c>
      <c r="G132" s="6"/>
      <c r="H132" s="204"/>
      <c r="I132" s="167"/>
      <c r="J132" s="167"/>
      <c r="K132" s="25"/>
      <c r="L132" s="25"/>
      <c r="M132" s="25"/>
      <c r="N132" s="161"/>
      <c r="O132" s="161"/>
      <c r="P132" s="161"/>
      <c r="Q132" s="161"/>
      <c r="R132" s="161"/>
      <c r="S132" s="161"/>
      <c r="T132" s="161"/>
      <c r="U132" s="161"/>
      <c r="V132" s="23"/>
      <c r="W132" s="23"/>
      <c r="X132" s="23"/>
      <c r="Y132" s="23"/>
      <c r="Z132" s="23"/>
      <c r="AA132" s="161"/>
      <c r="AB132" s="161"/>
      <c r="AC132" s="161"/>
      <c r="AD132" s="23"/>
      <c r="AE132" s="23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1">
        <f t="shared" ref="BB132:BB152" si="117">SUM(G132:BA132)</f>
        <v>0</v>
      </c>
      <c r="BC132" s="26"/>
      <c r="BD132" s="109">
        <f t="shared" ref="BD132:BD154" si="118">BC132-BB132</f>
        <v>0</v>
      </c>
    </row>
    <row r="133" spans="1:56" ht="15" x14ac:dyDescent="0.3">
      <c r="A133" s="83" t="s">
        <v>138</v>
      </c>
      <c r="B133" s="105">
        <f t="shared" si="114"/>
        <v>0</v>
      </c>
      <c r="C133" s="187"/>
      <c r="D133" s="48">
        <f t="shared" si="115"/>
        <v>0</v>
      </c>
      <c r="E133" s="109">
        <f t="shared" si="116"/>
        <v>0</v>
      </c>
      <c r="F133" s="96" t="s">
        <v>138</v>
      </c>
      <c r="G133" s="6"/>
      <c r="H133" s="6"/>
      <c r="I133" s="167"/>
      <c r="J133" s="167"/>
      <c r="K133" s="25"/>
      <c r="L133" s="25"/>
      <c r="M133" s="25"/>
      <c r="N133" s="158"/>
      <c r="O133" s="161"/>
      <c r="P133" s="161"/>
      <c r="Q133" s="161"/>
      <c r="R133" s="161"/>
      <c r="S133" s="161"/>
      <c r="T133" s="161"/>
      <c r="U133" s="161"/>
      <c r="V133" s="23"/>
      <c r="W133" s="23"/>
      <c r="X133" s="159"/>
      <c r="Y133" s="23"/>
      <c r="Z133" s="23"/>
      <c r="AA133" s="161"/>
      <c r="AB133" s="158"/>
      <c r="AC133" s="161"/>
      <c r="AD133" s="23"/>
      <c r="AE133" s="23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1">
        <f t="shared" si="117"/>
        <v>0</v>
      </c>
      <c r="BC133" s="26"/>
      <c r="BD133" s="109">
        <f t="shared" si="118"/>
        <v>0</v>
      </c>
    </row>
    <row r="134" spans="1:56" ht="15" x14ac:dyDescent="0.3">
      <c r="A134" s="83" t="s">
        <v>139</v>
      </c>
      <c r="B134" s="105">
        <f t="shared" si="114"/>
        <v>0</v>
      </c>
      <c r="C134" s="187"/>
      <c r="D134" s="48">
        <f t="shared" si="115"/>
        <v>0</v>
      </c>
      <c r="E134" s="109">
        <f t="shared" si="116"/>
        <v>0</v>
      </c>
      <c r="F134" s="96" t="s">
        <v>139</v>
      </c>
      <c r="G134" s="6"/>
      <c r="H134" s="6"/>
      <c r="I134" s="167"/>
      <c r="J134" s="167"/>
      <c r="K134" s="25"/>
      <c r="L134" s="25"/>
      <c r="M134" s="25"/>
      <c r="N134" s="161"/>
      <c r="O134" s="161"/>
      <c r="P134" s="161"/>
      <c r="Q134" s="161"/>
      <c r="R134" s="161"/>
      <c r="S134" s="161"/>
      <c r="T134" s="161"/>
      <c r="U134" s="161"/>
      <c r="V134" s="23"/>
      <c r="W134" s="23"/>
      <c r="X134" s="23"/>
      <c r="Y134" s="23"/>
      <c r="Z134" s="23"/>
      <c r="AA134" s="161"/>
      <c r="AB134" s="161"/>
      <c r="AC134" s="161"/>
      <c r="AD134" s="23"/>
      <c r="AE134" s="23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7"/>
      <c r="AY134" s="167"/>
      <c r="AZ134" s="167"/>
      <c r="BA134" s="167"/>
      <c r="BB134" s="11">
        <f t="shared" si="117"/>
        <v>0</v>
      </c>
      <c r="BC134" s="26"/>
      <c r="BD134" s="109">
        <f t="shared" si="118"/>
        <v>0</v>
      </c>
    </row>
    <row r="135" spans="1:56" ht="15" x14ac:dyDescent="0.3">
      <c r="A135" s="83" t="s">
        <v>140</v>
      </c>
      <c r="B135" s="105">
        <f t="shared" si="114"/>
        <v>0</v>
      </c>
      <c r="C135" s="187"/>
      <c r="D135" s="48">
        <f t="shared" si="115"/>
        <v>0</v>
      </c>
      <c r="E135" s="109">
        <f t="shared" si="116"/>
        <v>0</v>
      </c>
      <c r="F135" s="96" t="s">
        <v>140</v>
      </c>
      <c r="G135" s="6"/>
      <c r="H135" s="6"/>
      <c r="I135" s="167"/>
      <c r="J135" s="167"/>
      <c r="K135" s="25"/>
      <c r="L135" s="25"/>
      <c r="M135" s="25"/>
      <c r="N135" s="161"/>
      <c r="O135" s="27"/>
      <c r="P135" s="27"/>
      <c r="Q135" s="27"/>
      <c r="R135" s="27"/>
      <c r="S135" s="161"/>
      <c r="T135" s="161"/>
      <c r="U135" s="161"/>
      <c r="V135" s="23"/>
      <c r="W135" s="23"/>
      <c r="X135" s="23"/>
      <c r="Y135" s="23"/>
      <c r="Z135" s="23"/>
      <c r="AA135" s="161"/>
      <c r="AB135" s="161"/>
      <c r="AC135" s="161"/>
      <c r="AD135" s="23"/>
      <c r="AE135" s="23"/>
      <c r="AF135" s="167"/>
      <c r="AG135" s="167"/>
      <c r="AH135" s="167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7"/>
      <c r="AY135" s="167"/>
      <c r="AZ135" s="167"/>
      <c r="BA135" s="167"/>
      <c r="BB135" s="11">
        <f t="shared" si="117"/>
        <v>0</v>
      </c>
      <c r="BC135" s="26"/>
      <c r="BD135" s="109">
        <f t="shared" si="118"/>
        <v>0</v>
      </c>
    </row>
    <row r="136" spans="1:56" ht="15" x14ac:dyDescent="0.3">
      <c r="A136" s="83" t="s">
        <v>141</v>
      </c>
      <c r="B136" s="105">
        <f t="shared" si="114"/>
        <v>0</v>
      </c>
      <c r="C136" s="187"/>
      <c r="D136" s="48">
        <f t="shared" si="115"/>
        <v>0</v>
      </c>
      <c r="E136" s="109">
        <f t="shared" si="116"/>
        <v>0</v>
      </c>
      <c r="F136" s="96" t="s">
        <v>141</v>
      </c>
      <c r="G136" s="6"/>
      <c r="H136" s="6"/>
      <c r="I136" s="167"/>
      <c r="J136" s="167"/>
      <c r="K136" s="25"/>
      <c r="L136" s="25"/>
      <c r="M136" s="25"/>
      <c r="N136" s="158"/>
      <c r="O136" s="158"/>
      <c r="P136" s="158"/>
      <c r="Q136" s="158"/>
      <c r="R136" s="158"/>
      <c r="S136" s="161"/>
      <c r="T136" s="161"/>
      <c r="U136" s="161"/>
      <c r="V136" s="23"/>
      <c r="W136" s="23"/>
      <c r="X136" s="23"/>
      <c r="Y136" s="23"/>
      <c r="Z136" s="23"/>
      <c r="AA136" s="161"/>
      <c r="AB136" s="161"/>
      <c r="AC136" s="161"/>
      <c r="AD136" s="23"/>
      <c r="AE136" s="23"/>
      <c r="AF136" s="167"/>
      <c r="AG136" s="167"/>
      <c r="AH136" s="160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3"/>
      <c r="AY136" s="163"/>
      <c r="AZ136" s="163"/>
      <c r="BA136" s="167"/>
      <c r="BB136" s="11">
        <f t="shared" si="117"/>
        <v>0</v>
      </c>
      <c r="BC136" s="26"/>
      <c r="BD136" s="109">
        <f t="shared" si="118"/>
        <v>0</v>
      </c>
    </row>
    <row r="137" spans="1:56" ht="15" x14ac:dyDescent="0.3">
      <c r="A137" s="83" t="s">
        <v>142</v>
      </c>
      <c r="B137" s="105">
        <f t="shared" si="114"/>
        <v>0</v>
      </c>
      <c r="C137" s="187"/>
      <c r="D137" s="48">
        <f t="shared" si="115"/>
        <v>0</v>
      </c>
      <c r="E137" s="109">
        <f t="shared" si="116"/>
        <v>0</v>
      </c>
      <c r="F137" s="96" t="s">
        <v>142</v>
      </c>
      <c r="G137" s="6"/>
      <c r="H137" s="6"/>
      <c r="I137" s="167"/>
      <c r="J137" s="167"/>
      <c r="K137" s="25"/>
      <c r="L137" s="25"/>
      <c r="M137" s="25"/>
      <c r="N137" s="161"/>
      <c r="O137" s="161"/>
      <c r="P137" s="161"/>
      <c r="Q137" s="161"/>
      <c r="R137" s="161"/>
      <c r="S137" s="161"/>
      <c r="T137" s="161"/>
      <c r="U137" s="161"/>
      <c r="V137" s="23"/>
      <c r="W137" s="23"/>
      <c r="X137" s="23"/>
      <c r="Y137" s="23"/>
      <c r="Z137" s="23"/>
      <c r="AA137" s="161"/>
      <c r="AB137" s="161"/>
      <c r="AC137" s="161"/>
      <c r="AD137" s="23"/>
      <c r="AE137" s="23"/>
      <c r="AF137" s="167"/>
      <c r="AG137" s="167"/>
      <c r="AH137" s="167"/>
      <c r="AI137" s="163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1">
        <f t="shared" si="117"/>
        <v>0</v>
      </c>
      <c r="BC137" s="26"/>
      <c r="BD137" s="109">
        <f t="shared" si="118"/>
        <v>0</v>
      </c>
    </row>
    <row r="138" spans="1:56" ht="15" x14ac:dyDescent="0.3">
      <c r="A138" s="83" t="s">
        <v>143</v>
      </c>
      <c r="B138" s="105">
        <f t="shared" si="114"/>
        <v>0</v>
      </c>
      <c r="C138" s="187"/>
      <c r="D138" s="48">
        <f t="shared" si="115"/>
        <v>0</v>
      </c>
      <c r="E138" s="109">
        <f t="shared" si="116"/>
        <v>0</v>
      </c>
      <c r="F138" s="96" t="s">
        <v>143</v>
      </c>
      <c r="G138" s="6"/>
      <c r="H138" s="6"/>
      <c r="I138" s="163"/>
      <c r="J138" s="167"/>
      <c r="K138" s="25"/>
      <c r="L138" s="25"/>
      <c r="M138" s="25"/>
      <c r="N138" s="158"/>
      <c r="O138" s="161"/>
      <c r="P138" s="161"/>
      <c r="Q138" s="161"/>
      <c r="R138" s="161"/>
      <c r="S138" s="161"/>
      <c r="T138" s="161"/>
      <c r="U138" s="161"/>
      <c r="V138" s="23"/>
      <c r="W138" s="23"/>
      <c r="X138" s="23"/>
      <c r="Y138" s="23"/>
      <c r="Z138" s="23"/>
      <c r="AA138" s="161"/>
      <c r="AB138" s="161"/>
      <c r="AC138" s="161"/>
      <c r="AD138" s="23"/>
      <c r="AE138" s="23"/>
      <c r="AF138" s="167"/>
      <c r="AG138" s="157"/>
      <c r="AH138" s="167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1">
        <f t="shared" si="117"/>
        <v>0</v>
      </c>
      <c r="BC138" s="26"/>
      <c r="BD138" s="109">
        <f t="shared" si="118"/>
        <v>0</v>
      </c>
    </row>
    <row r="139" spans="1:56" ht="15" x14ac:dyDescent="0.3">
      <c r="A139" s="83" t="s">
        <v>144</v>
      </c>
      <c r="B139" s="105">
        <f t="shared" si="114"/>
        <v>0</v>
      </c>
      <c r="C139" s="187"/>
      <c r="D139" s="48">
        <f t="shared" si="115"/>
        <v>0</v>
      </c>
      <c r="E139" s="109">
        <f t="shared" si="116"/>
        <v>0</v>
      </c>
      <c r="F139" s="96" t="s">
        <v>144</v>
      </c>
      <c r="G139" s="6"/>
      <c r="H139" s="6"/>
      <c r="I139" s="167"/>
      <c r="J139" s="167"/>
      <c r="K139" s="25"/>
      <c r="L139" s="25"/>
      <c r="M139" s="25"/>
      <c r="N139" s="158"/>
      <c r="O139" s="161"/>
      <c r="P139" s="161"/>
      <c r="Q139" s="161"/>
      <c r="R139" s="161"/>
      <c r="S139" s="161"/>
      <c r="T139" s="161"/>
      <c r="U139" s="161"/>
      <c r="V139" s="23"/>
      <c r="W139" s="23"/>
      <c r="X139" s="23"/>
      <c r="Y139" s="23"/>
      <c r="Z139" s="23"/>
      <c r="AA139" s="161"/>
      <c r="AB139" s="161"/>
      <c r="AC139" s="161"/>
      <c r="AD139" s="23"/>
      <c r="AE139" s="23"/>
      <c r="AF139" s="167"/>
      <c r="AG139" s="167"/>
      <c r="AH139" s="160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1">
        <f t="shared" si="117"/>
        <v>0</v>
      </c>
      <c r="BC139" s="26"/>
      <c r="BD139" s="109">
        <f t="shared" si="118"/>
        <v>0</v>
      </c>
    </row>
    <row r="140" spans="1:56" ht="15" x14ac:dyDescent="0.3">
      <c r="A140" s="83" t="s">
        <v>145</v>
      </c>
      <c r="B140" s="105">
        <f t="shared" si="114"/>
        <v>0</v>
      </c>
      <c r="C140" s="187"/>
      <c r="D140" s="48">
        <f t="shared" si="115"/>
        <v>0</v>
      </c>
      <c r="E140" s="109">
        <f t="shared" si="116"/>
        <v>0</v>
      </c>
      <c r="F140" s="96" t="s">
        <v>145</v>
      </c>
      <c r="G140" s="6"/>
      <c r="H140" s="6"/>
      <c r="I140" s="167"/>
      <c r="J140" s="167"/>
      <c r="K140" s="25"/>
      <c r="L140" s="25"/>
      <c r="M140" s="25"/>
      <c r="N140" s="158"/>
      <c r="O140" s="161"/>
      <c r="P140" s="161"/>
      <c r="Q140" s="161"/>
      <c r="R140" s="161"/>
      <c r="S140" s="161"/>
      <c r="T140" s="161"/>
      <c r="U140" s="161"/>
      <c r="V140" s="23"/>
      <c r="W140" s="23"/>
      <c r="X140" s="23"/>
      <c r="Y140" s="23"/>
      <c r="Z140" s="23"/>
      <c r="AA140" s="161"/>
      <c r="AB140" s="161"/>
      <c r="AC140" s="161"/>
      <c r="AD140" s="23"/>
      <c r="AE140" s="23"/>
      <c r="AF140" s="167"/>
      <c r="AG140" s="167"/>
      <c r="AH140" s="160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1">
        <f t="shared" si="117"/>
        <v>0</v>
      </c>
      <c r="BC140" s="26"/>
      <c r="BD140" s="109">
        <f t="shared" si="118"/>
        <v>0</v>
      </c>
    </row>
    <row r="141" spans="1:56" ht="15" x14ac:dyDescent="0.3">
      <c r="A141" s="83" t="s">
        <v>146</v>
      </c>
      <c r="B141" s="105">
        <f t="shared" si="114"/>
        <v>0</v>
      </c>
      <c r="C141" s="187"/>
      <c r="D141" s="48">
        <f t="shared" si="115"/>
        <v>0</v>
      </c>
      <c r="E141" s="109">
        <f t="shared" si="116"/>
        <v>0</v>
      </c>
      <c r="F141" s="96" t="s">
        <v>146</v>
      </c>
      <c r="G141" s="6"/>
      <c r="H141" s="6"/>
      <c r="I141" s="167"/>
      <c r="J141" s="167"/>
      <c r="K141" s="25"/>
      <c r="L141" s="25"/>
      <c r="M141" s="25"/>
      <c r="N141" s="161"/>
      <c r="O141" s="161"/>
      <c r="P141" s="161"/>
      <c r="Q141" s="161"/>
      <c r="R141" s="161"/>
      <c r="S141" s="161"/>
      <c r="T141" s="161"/>
      <c r="U141" s="161"/>
      <c r="V141" s="23"/>
      <c r="W141" s="23"/>
      <c r="X141" s="23"/>
      <c r="Y141" s="23"/>
      <c r="Z141" s="23"/>
      <c r="AA141" s="161"/>
      <c r="AB141" s="161"/>
      <c r="AC141" s="161"/>
      <c r="AD141" s="23"/>
      <c r="AE141" s="23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1">
        <f t="shared" si="117"/>
        <v>0</v>
      </c>
      <c r="BC141" s="25"/>
      <c r="BD141" s="109">
        <f t="shared" si="118"/>
        <v>0</v>
      </c>
    </row>
    <row r="142" spans="1:56" ht="15" x14ac:dyDescent="0.3">
      <c r="A142" s="83" t="s">
        <v>147</v>
      </c>
      <c r="B142" s="105">
        <f t="shared" si="114"/>
        <v>0</v>
      </c>
      <c r="C142" s="187"/>
      <c r="D142" s="48">
        <f t="shared" si="115"/>
        <v>0</v>
      </c>
      <c r="E142" s="109">
        <f t="shared" si="116"/>
        <v>0</v>
      </c>
      <c r="F142" s="96" t="s">
        <v>147</v>
      </c>
      <c r="G142" s="6"/>
      <c r="H142" s="6"/>
      <c r="I142" s="167"/>
      <c r="J142" s="167"/>
      <c r="K142" s="25"/>
      <c r="L142" s="25"/>
      <c r="M142" s="25"/>
      <c r="N142" s="161"/>
      <c r="O142" s="161"/>
      <c r="P142" s="161"/>
      <c r="Q142" s="161"/>
      <c r="R142" s="161"/>
      <c r="S142" s="161"/>
      <c r="T142" s="161"/>
      <c r="U142" s="161"/>
      <c r="V142" s="23"/>
      <c r="W142" s="23"/>
      <c r="X142" s="23"/>
      <c r="Y142" s="23"/>
      <c r="Z142" s="23"/>
      <c r="AA142" s="161"/>
      <c r="AB142" s="161"/>
      <c r="AC142" s="161"/>
      <c r="AD142" s="23"/>
      <c r="AE142" s="23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1">
        <f t="shared" si="117"/>
        <v>0</v>
      </c>
      <c r="BC142" s="25"/>
      <c r="BD142" s="109">
        <f t="shared" si="118"/>
        <v>0</v>
      </c>
    </row>
    <row r="143" spans="1:56" ht="15" x14ac:dyDescent="0.3">
      <c r="A143" s="83" t="s">
        <v>148</v>
      </c>
      <c r="B143" s="105">
        <f t="shared" si="114"/>
        <v>0</v>
      </c>
      <c r="C143" s="187"/>
      <c r="D143" s="48">
        <f t="shared" si="115"/>
        <v>0</v>
      </c>
      <c r="E143" s="109">
        <f t="shared" si="116"/>
        <v>0</v>
      </c>
      <c r="F143" s="96" t="s">
        <v>148</v>
      </c>
      <c r="G143" s="6"/>
      <c r="H143" s="6"/>
      <c r="I143" s="167"/>
      <c r="J143" s="167"/>
      <c r="K143" s="25"/>
      <c r="L143" s="25"/>
      <c r="M143" s="25"/>
      <c r="N143" s="158"/>
      <c r="O143" s="161"/>
      <c r="P143" s="161"/>
      <c r="Q143" s="161"/>
      <c r="R143" s="161"/>
      <c r="S143" s="161"/>
      <c r="T143" s="161"/>
      <c r="U143" s="161"/>
      <c r="V143" s="23"/>
      <c r="W143" s="23"/>
      <c r="X143" s="23"/>
      <c r="Y143" s="23"/>
      <c r="Z143" s="23"/>
      <c r="AA143" s="161"/>
      <c r="AB143" s="161"/>
      <c r="AC143" s="161"/>
      <c r="AD143" s="23"/>
      <c r="AE143" s="23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1">
        <f t="shared" si="117"/>
        <v>0</v>
      </c>
      <c r="BC143" s="25"/>
      <c r="BD143" s="109">
        <f t="shared" si="118"/>
        <v>0</v>
      </c>
    </row>
    <row r="144" spans="1:56" ht="15" x14ac:dyDescent="0.3">
      <c r="A144" s="83" t="s">
        <v>149</v>
      </c>
      <c r="B144" s="105">
        <f t="shared" si="114"/>
        <v>0</v>
      </c>
      <c r="C144" s="187"/>
      <c r="D144" s="48">
        <f t="shared" si="115"/>
        <v>0</v>
      </c>
      <c r="E144" s="109">
        <f t="shared" si="116"/>
        <v>0</v>
      </c>
      <c r="F144" s="96" t="s">
        <v>149</v>
      </c>
      <c r="G144" s="6"/>
      <c r="H144" s="6"/>
      <c r="I144" s="167"/>
      <c r="J144" s="167"/>
      <c r="K144" s="25"/>
      <c r="L144" s="25"/>
      <c r="M144" s="25"/>
      <c r="N144" s="161"/>
      <c r="O144" s="161"/>
      <c r="P144" s="161"/>
      <c r="Q144" s="161"/>
      <c r="R144" s="161"/>
      <c r="S144" s="161"/>
      <c r="T144" s="161"/>
      <c r="U144" s="161"/>
      <c r="V144" s="23"/>
      <c r="W144" s="23"/>
      <c r="X144" s="23"/>
      <c r="Y144" s="23"/>
      <c r="Z144" s="23"/>
      <c r="AA144" s="158"/>
      <c r="AB144" s="161"/>
      <c r="AC144" s="161"/>
      <c r="AD144" s="23"/>
      <c r="AE144" s="23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1">
        <f t="shared" si="117"/>
        <v>0</v>
      </c>
      <c r="BC144" s="25"/>
      <c r="BD144" s="109">
        <f t="shared" si="118"/>
        <v>0</v>
      </c>
    </row>
    <row r="145" spans="1:56" ht="15" x14ac:dyDescent="0.3">
      <c r="A145" s="83" t="s">
        <v>150</v>
      </c>
      <c r="B145" s="105">
        <f t="shared" si="114"/>
        <v>0</v>
      </c>
      <c r="C145" s="187"/>
      <c r="D145" s="48">
        <f t="shared" si="115"/>
        <v>0</v>
      </c>
      <c r="E145" s="109">
        <f t="shared" si="116"/>
        <v>0</v>
      </c>
      <c r="F145" s="96" t="s">
        <v>150</v>
      </c>
      <c r="G145" s="6"/>
      <c r="H145" s="6"/>
      <c r="I145" s="167"/>
      <c r="J145" s="167"/>
      <c r="K145" s="25"/>
      <c r="L145" s="25"/>
      <c r="M145" s="25"/>
      <c r="N145" s="161"/>
      <c r="O145" s="161"/>
      <c r="P145" s="161"/>
      <c r="Q145" s="161"/>
      <c r="R145" s="161"/>
      <c r="S145" s="161"/>
      <c r="T145" s="161"/>
      <c r="U145" s="161"/>
      <c r="V145" s="23"/>
      <c r="W145" s="23"/>
      <c r="X145" s="23"/>
      <c r="Y145" s="23"/>
      <c r="Z145" s="23"/>
      <c r="AA145" s="161"/>
      <c r="AB145" s="161"/>
      <c r="AC145" s="161"/>
      <c r="AD145" s="23"/>
      <c r="AE145" s="23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1">
        <f t="shared" si="117"/>
        <v>0</v>
      </c>
      <c r="BC145" s="25"/>
      <c r="BD145" s="109">
        <f t="shared" si="118"/>
        <v>0</v>
      </c>
    </row>
    <row r="146" spans="1:56" ht="15" x14ac:dyDescent="0.3">
      <c r="A146" s="83" t="s">
        <v>151</v>
      </c>
      <c r="B146" s="105">
        <f t="shared" si="114"/>
        <v>0</v>
      </c>
      <c r="C146" s="187"/>
      <c r="D146" s="48">
        <f t="shared" si="115"/>
        <v>0</v>
      </c>
      <c r="E146" s="109">
        <f t="shared" si="116"/>
        <v>0</v>
      </c>
      <c r="F146" s="96" t="s">
        <v>151</v>
      </c>
      <c r="G146" s="6"/>
      <c r="H146" s="6"/>
      <c r="I146" s="167"/>
      <c r="J146" s="167"/>
      <c r="K146" s="25"/>
      <c r="L146" s="25"/>
      <c r="M146" s="25"/>
      <c r="N146" s="161"/>
      <c r="O146" s="161"/>
      <c r="P146" s="161"/>
      <c r="Q146" s="161"/>
      <c r="R146" s="161"/>
      <c r="S146" s="161"/>
      <c r="T146" s="161"/>
      <c r="U146" s="161"/>
      <c r="V146" s="23"/>
      <c r="W146" s="23"/>
      <c r="X146" s="23"/>
      <c r="Y146" s="23"/>
      <c r="Z146" s="23"/>
      <c r="AA146" s="161"/>
      <c r="AB146" s="161"/>
      <c r="AC146" s="161"/>
      <c r="AD146" s="23"/>
      <c r="AE146" s="23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1">
        <f t="shared" si="117"/>
        <v>0</v>
      </c>
      <c r="BC146" s="25"/>
      <c r="BD146" s="109">
        <f t="shared" si="118"/>
        <v>0</v>
      </c>
    </row>
    <row r="147" spans="1:56" ht="15" x14ac:dyDescent="0.3">
      <c r="A147" s="83" t="s">
        <v>152</v>
      </c>
      <c r="B147" s="105">
        <f t="shared" si="114"/>
        <v>0</v>
      </c>
      <c r="C147" s="187"/>
      <c r="D147" s="48">
        <f t="shared" si="115"/>
        <v>0</v>
      </c>
      <c r="E147" s="109">
        <f t="shared" si="116"/>
        <v>0</v>
      </c>
      <c r="F147" s="96" t="s">
        <v>152</v>
      </c>
      <c r="G147" s="6"/>
      <c r="H147" s="6"/>
      <c r="I147" s="167"/>
      <c r="J147" s="167"/>
      <c r="K147" s="25"/>
      <c r="L147" s="25"/>
      <c r="M147" s="25"/>
      <c r="N147" s="161"/>
      <c r="O147" s="161"/>
      <c r="P147" s="161"/>
      <c r="Q147" s="161"/>
      <c r="R147" s="161"/>
      <c r="S147" s="161"/>
      <c r="T147" s="161"/>
      <c r="U147" s="161"/>
      <c r="V147" s="23"/>
      <c r="W147" s="23"/>
      <c r="X147" s="23"/>
      <c r="Y147" s="23"/>
      <c r="Z147" s="23"/>
      <c r="AA147" s="161"/>
      <c r="AB147" s="161"/>
      <c r="AC147" s="161"/>
      <c r="AD147" s="23"/>
      <c r="AE147" s="23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1">
        <f t="shared" si="117"/>
        <v>0</v>
      </c>
      <c r="BC147" s="25"/>
      <c r="BD147" s="109">
        <f t="shared" si="118"/>
        <v>0</v>
      </c>
    </row>
    <row r="148" spans="1:56" ht="15" x14ac:dyDescent="0.3">
      <c r="A148" s="84" t="s">
        <v>153</v>
      </c>
      <c r="B148" s="105">
        <f t="shared" si="114"/>
        <v>0</v>
      </c>
      <c r="C148" s="187"/>
      <c r="D148" s="48">
        <f t="shared" si="115"/>
        <v>0</v>
      </c>
      <c r="E148" s="109">
        <f t="shared" si="116"/>
        <v>0</v>
      </c>
      <c r="F148" s="97" t="s">
        <v>153</v>
      </c>
      <c r="G148" s="6"/>
      <c r="H148" s="6"/>
      <c r="I148" s="167"/>
      <c r="J148" s="167"/>
      <c r="K148" s="25"/>
      <c r="L148" s="25"/>
      <c r="M148" s="25"/>
      <c r="N148" s="158"/>
      <c r="O148" s="161"/>
      <c r="P148" s="161"/>
      <c r="Q148" s="161"/>
      <c r="R148" s="161"/>
      <c r="S148" s="161"/>
      <c r="T148" s="161"/>
      <c r="U148" s="161"/>
      <c r="V148" s="23"/>
      <c r="W148" s="23"/>
      <c r="X148" s="23"/>
      <c r="Y148" s="23"/>
      <c r="Z148" s="23"/>
      <c r="AA148" s="161"/>
      <c r="AB148" s="161"/>
      <c r="AC148" s="161"/>
      <c r="AD148" s="23"/>
      <c r="AE148" s="23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1">
        <f t="shared" si="117"/>
        <v>0</v>
      </c>
      <c r="BC148" s="25"/>
      <c r="BD148" s="109">
        <f t="shared" si="118"/>
        <v>0</v>
      </c>
    </row>
    <row r="149" spans="1:56" ht="15" x14ac:dyDescent="0.3">
      <c r="A149" s="84" t="s">
        <v>154</v>
      </c>
      <c r="B149" s="105">
        <f t="shared" si="114"/>
        <v>0</v>
      </c>
      <c r="C149" s="187"/>
      <c r="D149" s="48">
        <f t="shared" si="115"/>
        <v>0</v>
      </c>
      <c r="E149" s="109">
        <f t="shared" si="116"/>
        <v>0</v>
      </c>
      <c r="F149" s="97" t="s">
        <v>154</v>
      </c>
      <c r="G149" s="6"/>
      <c r="H149" s="6"/>
      <c r="I149" s="167"/>
      <c r="J149" s="167"/>
      <c r="K149" s="25"/>
      <c r="L149" s="25"/>
      <c r="M149" s="25"/>
      <c r="N149" s="161"/>
      <c r="O149" s="161"/>
      <c r="P149" s="161"/>
      <c r="Q149" s="161"/>
      <c r="R149" s="161"/>
      <c r="S149" s="161"/>
      <c r="T149" s="161"/>
      <c r="U149" s="161"/>
      <c r="V149" s="23"/>
      <c r="W149" s="23"/>
      <c r="X149" s="23"/>
      <c r="Y149" s="23"/>
      <c r="Z149" s="23"/>
      <c r="AA149" s="161"/>
      <c r="AB149" s="161"/>
      <c r="AC149" s="161"/>
      <c r="AD149" s="23"/>
      <c r="AE149" s="23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1">
        <f t="shared" si="117"/>
        <v>0</v>
      </c>
      <c r="BC149" s="25"/>
      <c r="BD149" s="109">
        <f t="shared" si="118"/>
        <v>0</v>
      </c>
    </row>
    <row r="150" spans="1:56" ht="15" x14ac:dyDescent="0.3">
      <c r="A150" s="84" t="s">
        <v>155</v>
      </c>
      <c r="B150" s="105">
        <f t="shared" si="114"/>
        <v>0</v>
      </c>
      <c r="C150" s="187"/>
      <c r="D150" s="48">
        <f t="shared" si="115"/>
        <v>0</v>
      </c>
      <c r="E150" s="109">
        <f t="shared" si="116"/>
        <v>0</v>
      </c>
      <c r="F150" s="97" t="s">
        <v>155</v>
      </c>
      <c r="G150" s="6"/>
      <c r="H150" s="6"/>
      <c r="I150" s="167"/>
      <c r="J150" s="167"/>
      <c r="K150" s="25"/>
      <c r="L150" s="25"/>
      <c r="M150" s="25"/>
      <c r="N150" s="161"/>
      <c r="O150" s="161"/>
      <c r="P150" s="161"/>
      <c r="Q150" s="161"/>
      <c r="R150" s="161"/>
      <c r="S150" s="161"/>
      <c r="T150" s="161"/>
      <c r="U150" s="161"/>
      <c r="V150" s="23"/>
      <c r="W150" s="23"/>
      <c r="X150" s="23"/>
      <c r="Y150" s="23"/>
      <c r="Z150" s="23"/>
      <c r="AA150" s="161"/>
      <c r="AB150" s="161"/>
      <c r="AC150" s="161"/>
      <c r="AD150" s="23"/>
      <c r="AE150" s="23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1">
        <f t="shared" si="117"/>
        <v>0</v>
      </c>
      <c r="BC150" s="25"/>
      <c r="BD150" s="109">
        <f t="shared" si="118"/>
        <v>0</v>
      </c>
    </row>
    <row r="151" spans="1:56" ht="15" x14ac:dyDescent="0.3">
      <c r="A151" s="84" t="s">
        <v>156</v>
      </c>
      <c r="B151" s="105">
        <f t="shared" si="114"/>
        <v>0</v>
      </c>
      <c r="C151" s="187"/>
      <c r="D151" s="48">
        <f t="shared" si="115"/>
        <v>0</v>
      </c>
      <c r="E151" s="109">
        <f t="shared" si="116"/>
        <v>0</v>
      </c>
      <c r="F151" s="97" t="s">
        <v>156</v>
      </c>
      <c r="G151" s="6"/>
      <c r="H151" s="6"/>
      <c r="I151" s="167"/>
      <c r="J151" s="167"/>
      <c r="K151" s="25"/>
      <c r="L151" s="25"/>
      <c r="M151" s="25"/>
      <c r="N151" s="161"/>
      <c r="O151" s="161"/>
      <c r="P151" s="161"/>
      <c r="Q151" s="161"/>
      <c r="R151" s="161"/>
      <c r="S151" s="161"/>
      <c r="T151" s="161"/>
      <c r="U151" s="161"/>
      <c r="V151" s="23"/>
      <c r="W151" s="23"/>
      <c r="X151" s="23"/>
      <c r="Y151" s="23"/>
      <c r="Z151" s="23"/>
      <c r="AA151" s="161"/>
      <c r="AB151" s="161"/>
      <c r="AC151" s="161"/>
      <c r="AD151" s="23"/>
      <c r="AE151" s="23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1">
        <f t="shared" si="117"/>
        <v>0</v>
      </c>
      <c r="BC151" s="25"/>
      <c r="BD151" s="109">
        <f t="shared" si="118"/>
        <v>0</v>
      </c>
    </row>
    <row r="152" spans="1:56" ht="15" x14ac:dyDescent="0.3">
      <c r="A152" s="83" t="s">
        <v>157</v>
      </c>
      <c r="B152" s="105">
        <f t="shared" si="114"/>
        <v>0</v>
      </c>
      <c r="C152" s="187"/>
      <c r="D152" s="11">
        <f t="shared" si="115"/>
        <v>0</v>
      </c>
      <c r="E152" s="109">
        <f t="shared" si="116"/>
        <v>0</v>
      </c>
      <c r="F152" s="96" t="s">
        <v>157</v>
      </c>
      <c r="G152" s="6"/>
      <c r="H152" s="6"/>
      <c r="I152" s="167"/>
      <c r="J152" s="167"/>
      <c r="K152" s="25"/>
      <c r="L152" s="25"/>
      <c r="M152" s="25"/>
      <c r="N152" s="161"/>
      <c r="O152" s="161"/>
      <c r="P152" s="161"/>
      <c r="Q152" s="161"/>
      <c r="R152" s="161"/>
      <c r="S152" s="161"/>
      <c r="T152" s="161"/>
      <c r="U152" s="161"/>
      <c r="V152" s="23"/>
      <c r="W152" s="23"/>
      <c r="X152" s="23"/>
      <c r="Y152" s="23"/>
      <c r="Z152" s="23"/>
      <c r="AA152" s="161"/>
      <c r="AB152" s="161"/>
      <c r="AC152" s="161"/>
      <c r="AD152" s="23"/>
      <c r="AE152" s="23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1">
        <f t="shared" si="117"/>
        <v>0</v>
      </c>
      <c r="BC152" s="25"/>
      <c r="BD152" s="109">
        <f t="shared" si="118"/>
        <v>0</v>
      </c>
    </row>
    <row r="153" spans="1:56" ht="15" x14ac:dyDescent="0.3">
      <c r="A153" s="83" t="s">
        <v>185</v>
      </c>
      <c r="B153" s="105">
        <f t="shared" si="114"/>
        <v>0</v>
      </c>
      <c r="C153" s="187"/>
      <c r="D153" s="11">
        <f t="shared" si="115"/>
        <v>0</v>
      </c>
      <c r="E153" s="109"/>
      <c r="F153" s="96" t="s">
        <v>185</v>
      </c>
      <c r="G153" s="6"/>
      <c r="H153" s="6"/>
      <c r="I153" s="167"/>
      <c r="J153" s="167"/>
      <c r="K153" s="25"/>
      <c r="L153" s="25"/>
      <c r="M153" s="25"/>
      <c r="N153" s="161"/>
      <c r="O153" s="161"/>
      <c r="P153" s="161"/>
      <c r="Q153" s="161"/>
      <c r="R153" s="161"/>
      <c r="S153" s="161"/>
      <c r="T153" s="161"/>
      <c r="U153" s="161"/>
      <c r="V153" s="23"/>
      <c r="W153" s="23"/>
      <c r="X153" s="23"/>
      <c r="Y153" s="23"/>
      <c r="Z153" s="23"/>
      <c r="AA153" s="161"/>
      <c r="AB153" s="161"/>
      <c r="AC153" s="161"/>
      <c r="AD153" s="23"/>
      <c r="AE153" s="23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7"/>
      <c r="AT153" s="167"/>
      <c r="AU153" s="167"/>
      <c r="AV153" s="167"/>
      <c r="AW153" s="167"/>
      <c r="AX153" s="167"/>
      <c r="AY153" s="167"/>
      <c r="AZ153" s="167"/>
      <c r="BA153" s="167"/>
      <c r="BB153" s="11"/>
      <c r="BC153" s="25"/>
      <c r="BD153" s="109"/>
    </row>
    <row r="154" spans="1:56" ht="15" x14ac:dyDescent="0.3">
      <c r="A154" s="83" t="s">
        <v>158</v>
      </c>
      <c r="B154" s="105">
        <f>BB154</f>
        <v>0</v>
      </c>
      <c r="C154" s="187"/>
      <c r="D154" s="11">
        <f t="shared" si="115"/>
        <v>0</v>
      </c>
      <c r="E154" s="109">
        <f t="shared" si="116"/>
        <v>0</v>
      </c>
      <c r="F154" s="96" t="s">
        <v>158</v>
      </c>
      <c r="G154" s="6"/>
      <c r="H154" s="6"/>
      <c r="I154" s="167"/>
      <c r="J154" s="167"/>
      <c r="K154" s="25"/>
      <c r="L154" s="25"/>
      <c r="M154" s="25"/>
      <c r="N154" s="161"/>
      <c r="O154" s="161"/>
      <c r="P154" s="161"/>
      <c r="Q154" s="161"/>
      <c r="R154" s="161"/>
      <c r="S154" s="161"/>
      <c r="T154" s="161"/>
      <c r="U154" s="161"/>
      <c r="V154" s="23"/>
      <c r="W154" s="23"/>
      <c r="X154" s="23"/>
      <c r="Y154" s="23"/>
      <c r="Z154" s="23"/>
      <c r="AA154" s="161"/>
      <c r="AB154" s="161"/>
      <c r="AC154" s="161"/>
      <c r="AD154" s="23"/>
      <c r="AE154" s="23"/>
      <c r="AF154" s="167"/>
      <c r="AG154" s="167"/>
      <c r="AH154" s="167"/>
      <c r="AI154" s="167"/>
      <c r="AJ154" s="167"/>
      <c r="AK154" s="167"/>
      <c r="AL154" s="167"/>
      <c r="AM154" s="167"/>
      <c r="AN154" s="167"/>
      <c r="AO154" s="167"/>
      <c r="AP154" s="167"/>
      <c r="AQ154" s="167"/>
      <c r="AR154" s="167"/>
      <c r="AS154" s="167"/>
      <c r="AT154" s="167"/>
      <c r="AU154" s="167"/>
      <c r="AV154" s="167"/>
      <c r="AW154" s="167"/>
      <c r="AX154" s="167"/>
      <c r="AY154" s="167"/>
      <c r="AZ154" s="167"/>
      <c r="BA154" s="167"/>
      <c r="BB154" s="11">
        <f>SUM(G154:BA154)</f>
        <v>0</v>
      </c>
      <c r="BC154" s="25"/>
      <c r="BD154" s="109">
        <f t="shared" si="118"/>
        <v>0</v>
      </c>
    </row>
    <row r="155" spans="1:56" ht="15" x14ac:dyDescent="0.3">
      <c r="A155" s="77" t="s">
        <v>12</v>
      </c>
      <c r="B155" s="107">
        <f t="shared" ref="B155:D155" si="119">SUM(B132:B154)</f>
        <v>0</v>
      </c>
      <c r="C155" s="188"/>
      <c r="D155" s="165">
        <f t="shared" si="119"/>
        <v>0</v>
      </c>
      <c r="E155" s="108">
        <f>SUM(E132:E154)</f>
        <v>0</v>
      </c>
      <c r="F155" s="90" t="s">
        <v>12</v>
      </c>
      <c r="G155" s="165">
        <f t="shared" ref="G155:H155" si="120">SUM(G132:G154)</f>
        <v>0</v>
      </c>
      <c r="H155" s="165">
        <f t="shared" si="120"/>
        <v>0</v>
      </c>
      <c r="I155" s="165">
        <f>SUM(I132:I154)</f>
        <v>0</v>
      </c>
      <c r="J155" s="165">
        <f>SUM(J132:J154)</f>
        <v>0</v>
      </c>
      <c r="K155" s="165">
        <f t="shared" ref="K155:BD155" si="121">SUM(K132:K154)</f>
        <v>0</v>
      </c>
      <c r="L155" s="165">
        <f>SUM(L132:L154)</f>
        <v>0</v>
      </c>
      <c r="M155" s="165">
        <f t="shared" si="121"/>
        <v>0</v>
      </c>
      <c r="N155" s="165">
        <f t="shared" si="121"/>
        <v>0</v>
      </c>
      <c r="O155" s="165">
        <f t="shared" si="121"/>
        <v>0</v>
      </c>
      <c r="P155" s="165">
        <f t="shared" si="121"/>
        <v>0</v>
      </c>
      <c r="Q155" s="165">
        <f t="shared" si="121"/>
        <v>0</v>
      </c>
      <c r="R155" s="165">
        <f t="shared" si="121"/>
        <v>0</v>
      </c>
      <c r="S155" s="165">
        <f t="shared" si="121"/>
        <v>0</v>
      </c>
      <c r="T155" s="165">
        <f t="shared" si="121"/>
        <v>0</v>
      </c>
      <c r="U155" s="165">
        <f t="shared" si="121"/>
        <v>0</v>
      </c>
      <c r="V155" s="165">
        <f t="shared" si="121"/>
        <v>0</v>
      </c>
      <c r="W155" s="165">
        <f t="shared" si="121"/>
        <v>0</v>
      </c>
      <c r="X155" s="165">
        <f t="shared" si="121"/>
        <v>0</v>
      </c>
      <c r="Y155" s="165">
        <v>0</v>
      </c>
      <c r="Z155" s="165">
        <f t="shared" si="121"/>
        <v>0</v>
      </c>
      <c r="AA155" s="165">
        <f t="shared" si="121"/>
        <v>0</v>
      </c>
      <c r="AB155" s="165">
        <v>0</v>
      </c>
      <c r="AC155" s="165">
        <f t="shared" si="121"/>
        <v>0</v>
      </c>
      <c r="AD155" s="165">
        <f t="shared" si="121"/>
        <v>0</v>
      </c>
      <c r="AE155" s="165">
        <v>0</v>
      </c>
      <c r="AF155" s="165">
        <f t="shared" si="121"/>
        <v>0</v>
      </c>
      <c r="AG155" s="165"/>
      <c r="AH155" s="165">
        <f t="shared" si="121"/>
        <v>0</v>
      </c>
      <c r="AI155" s="165">
        <f>SUM(AI132:AI154)</f>
        <v>0</v>
      </c>
      <c r="AJ155" s="165">
        <f>SUM(AJ132:AJ154)</f>
        <v>0</v>
      </c>
      <c r="AK155" s="165">
        <f t="shared" ref="AK155:AL155" si="122">SUM(AK132:AK154)</f>
        <v>0</v>
      </c>
      <c r="AL155" s="165">
        <f t="shared" si="122"/>
        <v>0</v>
      </c>
      <c r="AM155" s="165">
        <f t="shared" si="121"/>
        <v>0</v>
      </c>
      <c r="AN155" s="165">
        <f t="shared" si="121"/>
        <v>0</v>
      </c>
      <c r="AO155" s="165">
        <f t="shared" si="121"/>
        <v>0</v>
      </c>
      <c r="AP155" s="165">
        <f t="shared" si="121"/>
        <v>0</v>
      </c>
      <c r="AQ155" s="165">
        <f t="shared" si="121"/>
        <v>0</v>
      </c>
      <c r="AR155" s="165">
        <v>0</v>
      </c>
      <c r="AS155" s="165">
        <f t="shared" si="121"/>
        <v>0</v>
      </c>
      <c r="AT155" s="165">
        <f t="shared" si="121"/>
        <v>0</v>
      </c>
      <c r="AU155" s="165">
        <f t="shared" si="121"/>
        <v>0</v>
      </c>
      <c r="AV155" s="165">
        <f>SUM(AV132:AV154)</f>
        <v>0</v>
      </c>
      <c r="AW155" s="165"/>
      <c r="AX155" s="165">
        <f t="shared" ref="AX155:AY155" si="123">SUM(AX132:AX154)</f>
        <v>0</v>
      </c>
      <c r="AY155" s="165">
        <f t="shared" si="123"/>
        <v>0</v>
      </c>
      <c r="AZ155" s="165">
        <f t="shared" si="121"/>
        <v>0</v>
      </c>
      <c r="BA155" s="165">
        <f t="shared" si="121"/>
        <v>0</v>
      </c>
      <c r="BB155" s="165">
        <f t="shared" si="121"/>
        <v>0</v>
      </c>
      <c r="BC155" s="165">
        <f t="shared" si="121"/>
        <v>0</v>
      </c>
      <c r="BD155" s="108">
        <f t="shared" si="121"/>
        <v>0</v>
      </c>
    </row>
    <row r="156" spans="1:56" ht="15" x14ac:dyDescent="0.3">
      <c r="A156" s="81" t="s">
        <v>159</v>
      </c>
      <c r="B156" s="103"/>
      <c r="C156" s="186"/>
      <c r="D156" s="8"/>
      <c r="E156" s="104"/>
      <c r="F156" s="94" t="s">
        <v>159</v>
      </c>
      <c r="G156" s="203"/>
      <c r="H156" s="203"/>
      <c r="I156" s="10"/>
      <c r="J156" s="10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10"/>
      <c r="W156" s="10"/>
      <c r="X156" s="10"/>
      <c r="Y156" s="10"/>
      <c r="Z156" s="10"/>
      <c r="AA156" s="8"/>
      <c r="AB156" s="8"/>
      <c r="AC156" s="8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7"/>
      <c r="BC156" s="8"/>
      <c r="BD156" s="104"/>
    </row>
    <row r="157" spans="1:56" ht="15" x14ac:dyDescent="0.3">
      <c r="A157" s="84" t="s">
        <v>160</v>
      </c>
      <c r="B157" s="105">
        <f>BB157</f>
        <v>0</v>
      </c>
      <c r="C157" s="187"/>
      <c r="D157" s="11">
        <f t="shared" ref="D157:D167" si="124">BC157</f>
        <v>0</v>
      </c>
      <c r="E157" s="114"/>
      <c r="F157" s="97" t="s">
        <v>160</v>
      </c>
      <c r="G157" s="6"/>
      <c r="H157" s="6"/>
      <c r="I157" s="162"/>
      <c r="J157" s="16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62"/>
      <c r="W157" s="162"/>
      <c r="X157" s="162"/>
      <c r="Y157" s="162"/>
      <c r="Z157" s="162"/>
      <c r="AA157" s="6"/>
      <c r="AB157" s="6"/>
      <c r="AC157" s="6"/>
      <c r="AD157" s="162"/>
      <c r="AE157" s="162"/>
      <c r="AF157" s="162"/>
      <c r="AG157" s="28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1">
        <f>SUM(G157:BA157)</f>
        <v>0</v>
      </c>
      <c r="BC157" s="6"/>
      <c r="BD157" s="114"/>
    </row>
    <row r="158" spans="1:56" ht="15" x14ac:dyDescent="0.3">
      <c r="A158" s="84" t="s">
        <v>161</v>
      </c>
      <c r="B158" s="105">
        <f>BB158</f>
        <v>0</v>
      </c>
      <c r="C158" s="187"/>
      <c r="D158" s="11">
        <f t="shared" si="124"/>
        <v>0</v>
      </c>
      <c r="E158" s="114"/>
      <c r="F158" s="97" t="s">
        <v>161</v>
      </c>
      <c r="G158" s="6"/>
      <c r="H158" s="6"/>
      <c r="I158" s="162"/>
      <c r="J158" s="162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62"/>
      <c r="W158" s="162"/>
      <c r="X158" s="162"/>
      <c r="Y158" s="162"/>
      <c r="Z158" s="162"/>
      <c r="AA158" s="6"/>
      <c r="AB158" s="6"/>
      <c r="AC158" s="6"/>
      <c r="AD158" s="162"/>
      <c r="AE158" s="162"/>
      <c r="AF158" s="162"/>
      <c r="AG158" s="28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1">
        <f>SUM(G158:BA158)</f>
        <v>0</v>
      </c>
      <c r="BC158" s="6"/>
      <c r="BD158" s="114"/>
    </row>
    <row r="159" spans="1:56" ht="15" x14ac:dyDescent="0.3">
      <c r="A159" s="83" t="s">
        <v>162</v>
      </c>
      <c r="B159" s="105">
        <f>BB159</f>
        <v>0</v>
      </c>
      <c r="C159" s="187"/>
      <c r="D159" s="11">
        <f t="shared" si="124"/>
        <v>0</v>
      </c>
      <c r="E159" s="114"/>
      <c r="F159" s="96" t="s">
        <v>162</v>
      </c>
      <c r="G159" s="6"/>
      <c r="H159" s="6"/>
      <c r="I159" s="162"/>
      <c r="J159" s="16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62"/>
      <c r="W159" s="162"/>
      <c r="X159" s="162"/>
      <c r="Y159" s="162"/>
      <c r="Z159" s="162"/>
      <c r="AA159" s="6"/>
      <c r="AB159" s="6"/>
      <c r="AC159" s="6"/>
      <c r="AD159" s="162"/>
      <c r="AE159" s="162"/>
      <c r="AF159" s="162"/>
      <c r="AG159" s="28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1">
        <f>SUM(G159:BA159)</f>
        <v>0</v>
      </c>
      <c r="BC159" s="6"/>
      <c r="BD159" s="114"/>
    </row>
    <row r="160" spans="1:56" ht="15" x14ac:dyDescent="0.3">
      <c r="A160" s="77" t="s">
        <v>12</v>
      </c>
      <c r="B160" s="105">
        <f>SUM(B157:B159)</f>
        <v>0</v>
      </c>
      <c r="C160" s="187"/>
      <c r="D160" s="11">
        <f>SUM(D157:D159)</f>
        <v>0</v>
      </c>
      <c r="E160" s="114"/>
      <c r="F160" s="90" t="s">
        <v>12</v>
      </c>
      <c r="G160" s="6"/>
      <c r="H160" s="6"/>
      <c r="I160" s="162"/>
      <c r="J160" s="162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62"/>
      <c r="W160" s="162"/>
      <c r="X160" s="162"/>
      <c r="Y160" s="162"/>
      <c r="Z160" s="162"/>
      <c r="AA160" s="6"/>
      <c r="AB160" s="6"/>
      <c r="AC160" s="6"/>
      <c r="AD160" s="162"/>
      <c r="AE160" s="162"/>
      <c r="AF160" s="162"/>
      <c r="AG160" s="28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1">
        <f>SUM(K160:BA160)</f>
        <v>0</v>
      </c>
      <c r="BC160" s="6"/>
      <c r="BD160" s="114"/>
    </row>
    <row r="161" spans="1:56" ht="15" x14ac:dyDescent="0.3">
      <c r="A161" s="77" t="s">
        <v>163</v>
      </c>
      <c r="B161" s="105">
        <f>BB161</f>
        <v>0</v>
      </c>
      <c r="C161" s="187"/>
      <c r="D161" s="11">
        <f t="shared" si="124"/>
        <v>0</v>
      </c>
      <c r="E161" s="114"/>
      <c r="F161" s="90" t="s">
        <v>163</v>
      </c>
      <c r="G161" s="6"/>
      <c r="H161" s="6"/>
      <c r="I161" s="162"/>
      <c r="J161" s="16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62"/>
      <c r="W161" s="162"/>
      <c r="X161" s="162"/>
      <c r="Y161" s="162"/>
      <c r="Z161" s="162"/>
      <c r="AA161" s="6"/>
      <c r="AB161" s="6"/>
      <c r="AC161" s="6"/>
      <c r="AD161" s="162"/>
      <c r="AE161" s="162"/>
      <c r="AF161" s="162"/>
      <c r="AG161" s="28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1">
        <f>SUM(K161:BA161)</f>
        <v>0</v>
      </c>
      <c r="BC161" s="6"/>
      <c r="BD161" s="114"/>
    </row>
    <row r="162" spans="1:56" ht="15" x14ac:dyDescent="0.3">
      <c r="A162" s="84" t="s">
        <v>186</v>
      </c>
      <c r="B162" s="105">
        <f t="shared" ref="B162:B164" si="125">BB162</f>
        <v>0</v>
      </c>
      <c r="C162" s="187"/>
      <c r="D162" s="11">
        <f t="shared" si="124"/>
        <v>0</v>
      </c>
      <c r="E162" s="114"/>
      <c r="F162" s="97" t="s">
        <v>186</v>
      </c>
      <c r="G162" s="6"/>
      <c r="H162" s="6"/>
      <c r="I162" s="162"/>
      <c r="J162" s="162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62"/>
      <c r="W162" s="162"/>
      <c r="X162" s="162"/>
      <c r="Y162" s="162"/>
      <c r="Z162" s="162"/>
      <c r="AA162" s="6"/>
      <c r="AB162" s="6"/>
      <c r="AC162" s="6"/>
      <c r="AD162" s="162"/>
      <c r="AE162" s="162"/>
      <c r="AF162" s="162"/>
      <c r="AG162" s="28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1">
        <f>SUM(K162:BA162)</f>
        <v>0</v>
      </c>
      <c r="BC162" s="6"/>
      <c r="BD162" s="114"/>
    </row>
    <row r="163" spans="1:56" ht="15" x14ac:dyDescent="0.3">
      <c r="A163" s="83" t="s">
        <v>187</v>
      </c>
      <c r="B163" s="105">
        <f t="shared" si="125"/>
        <v>0</v>
      </c>
      <c r="C163" s="187"/>
      <c r="D163" s="11">
        <f t="shared" si="124"/>
        <v>0</v>
      </c>
      <c r="E163" s="114"/>
      <c r="F163" s="96" t="s">
        <v>187</v>
      </c>
      <c r="G163" s="6"/>
      <c r="H163" s="6"/>
      <c r="I163" s="162"/>
      <c r="J163" s="16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62"/>
      <c r="W163" s="162"/>
      <c r="X163" s="162"/>
      <c r="Y163" s="162"/>
      <c r="Z163" s="162"/>
      <c r="AA163" s="6"/>
      <c r="AB163" s="6"/>
      <c r="AC163" s="6"/>
      <c r="AD163" s="162"/>
      <c r="AE163" s="162"/>
      <c r="AF163" s="162"/>
      <c r="AG163" s="28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1">
        <f>SUM(K163:BA163)</f>
        <v>0</v>
      </c>
      <c r="BC163" s="6"/>
      <c r="BD163" s="114"/>
    </row>
    <row r="164" spans="1:56" ht="15" x14ac:dyDescent="0.3">
      <c r="A164" s="83" t="s">
        <v>188</v>
      </c>
      <c r="B164" s="105">
        <f t="shared" si="125"/>
        <v>0</v>
      </c>
      <c r="C164" s="187"/>
      <c r="D164" s="11">
        <f>BC164</f>
        <v>0</v>
      </c>
      <c r="E164" s="114"/>
      <c r="F164" s="96" t="s">
        <v>188</v>
      </c>
      <c r="G164" s="6"/>
      <c r="H164" s="6"/>
      <c r="I164" s="162"/>
      <c r="J164" s="162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62"/>
      <c r="W164" s="162"/>
      <c r="X164" s="162"/>
      <c r="Y164" s="162"/>
      <c r="Z164" s="162"/>
      <c r="AA164" s="6"/>
      <c r="AB164" s="6"/>
      <c r="AC164" s="6"/>
      <c r="AD164" s="162"/>
      <c r="AE164" s="162"/>
      <c r="AF164" s="162"/>
      <c r="AG164" s="28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1">
        <f>SUM(K164:BA164)</f>
        <v>0</v>
      </c>
      <c r="BC164" s="6"/>
      <c r="BD164" s="114"/>
    </row>
    <row r="165" spans="1:56" ht="15" x14ac:dyDescent="0.3">
      <c r="A165" s="77" t="s">
        <v>12</v>
      </c>
      <c r="B165" s="105">
        <f>SUM(B162:B164)</f>
        <v>0</v>
      </c>
      <c r="C165" s="187"/>
      <c r="D165" s="11">
        <f>SUM(D162:D164)</f>
        <v>0</v>
      </c>
      <c r="E165" s="114"/>
      <c r="F165" s="90" t="s">
        <v>12</v>
      </c>
      <c r="G165" s="6"/>
      <c r="H165" s="6"/>
      <c r="I165" s="162"/>
      <c r="J165" s="16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62"/>
      <c r="W165" s="162"/>
      <c r="X165" s="162"/>
      <c r="Y165" s="162"/>
      <c r="Z165" s="162"/>
      <c r="AA165" s="6"/>
      <c r="AB165" s="6"/>
      <c r="AC165" s="6"/>
      <c r="AD165" s="162"/>
      <c r="AE165" s="162"/>
      <c r="AF165" s="162"/>
      <c r="AG165" s="28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1"/>
      <c r="BC165" s="6"/>
      <c r="BD165" s="114"/>
    </row>
    <row r="166" spans="1:56" ht="15" x14ac:dyDescent="0.3">
      <c r="A166" s="77" t="s">
        <v>164</v>
      </c>
      <c r="B166" s="105">
        <f>BB166</f>
        <v>0</v>
      </c>
      <c r="C166" s="187"/>
      <c r="D166" s="11">
        <f t="shared" si="124"/>
        <v>0</v>
      </c>
      <c r="E166" s="114"/>
      <c r="F166" s="90" t="s">
        <v>164</v>
      </c>
      <c r="G166" s="6"/>
      <c r="H166" s="6"/>
      <c r="I166" s="162"/>
      <c r="J166" s="162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162"/>
      <c r="W166" s="162"/>
      <c r="X166" s="162"/>
      <c r="Y166" s="162"/>
      <c r="Z166" s="162"/>
      <c r="AA166" s="6"/>
      <c r="AB166" s="6"/>
      <c r="AC166" s="6"/>
      <c r="AD166" s="162"/>
      <c r="AE166" s="162"/>
      <c r="AF166" s="162"/>
      <c r="AG166" s="28"/>
      <c r="AH166" s="162"/>
      <c r="AI166" s="162"/>
      <c r="AJ166" s="162"/>
      <c r="AK166" s="162"/>
      <c r="AL166" s="162"/>
      <c r="AM166" s="162"/>
      <c r="AN166" s="162"/>
      <c r="AO166" s="162"/>
      <c r="AP166" s="162"/>
      <c r="AQ166" s="162"/>
      <c r="AR166" s="162"/>
      <c r="AS166" s="162"/>
      <c r="AT166" s="162"/>
      <c r="AU166" s="162"/>
      <c r="AV166" s="162"/>
      <c r="AW166" s="162"/>
      <c r="AX166" s="162"/>
      <c r="AY166" s="162"/>
      <c r="AZ166" s="162"/>
      <c r="BA166" s="162"/>
      <c r="BB166" s="11">
        <f>SUM(K166:BA166)</f>
        <v>0</v>
      </c>
      <c r="BC166" s="6"/>
      <c r="BD166" s="114"/>
    </row>
    <row r="167" spans="1:56" ht="15" x14ac:dyDescent="0.3">
      <c r="A167" s="77" t="s">
        <v>165</v>
      </c>
      <c r="B167" s="105">
        <f>BB167</f>
        <v>0</v>
      </c>
      <c r="C167" s="187"/>
      <c r="D167" s="11">
        <f t="shared" si="124"/>
        <v>0</v>
      </c>
      <c r="E167" s="114"/>
      <c r="F167" s="90" t="s">
        <v>165</v>
      </c>
      <c r="G167" s="6"/>
      <c r="H167" s="6"/>
      <c r="I167" s="162"/>
      <c r="J167" s="162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162"/>
      <c r="W167" s="162"/>
      <c r="X167" s="162"/>
      <c r="Y167" s="162"/>
      <c r="Z167" s="162"/>
      <c r="AA167" s="6"/>
      <c r="AB167" s="6"/>
      <c r="AC167" s="6"/>
      <c r="AD167" s="160"/>
      <c r="AE167" s="160"/>
      <c r="AF167" s="162"/>
      <c r="AG167" s="28"/>
      <c r="AH167" s="162"/>
      <c r="AI167" s="162"/>
      <c r="AJ167" s="162"/>
      <c r="AK167" s="162"/>
      <c r="AL167" s="162"/>
      <c r="AM167" s="162"/>
      <c r="AN167" s="162"/>
      <c r="AO167" s="162"/>
      <c r="AP167" s="162"/>
      <c r="AQ167" s="162"/>
      <c r="AR167" s="162"/>
      <c r="AS167" s="162"/>
      <c r="AT167" s="162"/>
      <c r="AU167" s="162"/>
      <c r="AV167" s="162"/>
      <c r="AW167" s="162"/>
      <c r="AX167" s="162"/>
      <c r="AY167" s="162"/>
      <c r="AZ167" s="162"/>
      <c r="BA167" s="162"/>
      <c r="BB167" s="11">
        <f>SUM(K167:BA167)</f>
        <v>0</v>
      </c>
      <c r="BC167" s="6"/>
      <c r="BD167" s="114"/>
    </row>
    <row r="168" spans="1:56" ht="15.6" thickBot="1" x14ac:dyDescent="0.35">
      <c r="A168" s="85" t="s">
        <v>166</v>
      </c>
      <c r="B168" s="116">
        <f>B167+B166+B165+B160+B155+B129+B110</f>
        <v>0</v>
      </c>
      <c r="C168" s="190"/>
      <c r="D168" s="181">
        <f t="shared" ref="D168" si="126">D167+D166+D161+D160+D155+D129+D110</f>
        <v>0</v>
      </c>
      <c r="E168" s="117">
        <f>D168-B168</f>
        <v>0</v>
      </c>
      <c r="F168" s="98" t="s">
        <v>166</v>
      </c>
      <c r="G168" s="29">
        <f t="shared" ref="G168:H168" si="127">G167+G166+G161+G160+G155+G129+G110</f>
        <v>0</v>
      </c>
      <c r="H168" s="29">
        <f t="shared" si="127"/>
        <v>0</v>
      </c>
      <c r="I168" s="181">
        <f>I167+I166+I161+I160+I155+I129+I110</f>
        <v>0</v>
      </c>
      <c r="J168" s="181">
        <f>J167+J166+J161+J160+J155+J129+J110</f>
        <v>0</v>
      </c>
      <c r="K168" s="181">
        <f t="shared" ref="K168:BC168" si="128">K167+K166+K161+K160+K155+K129+K110</f>
        <v>0</v>
      </c>
      <c r="L168" s="181">
        <f>L167+L166+L161+L160+L155+L129+L110</f>
        <v>0</v>
      </c>
      <c r="M168" s="181">
        <f t="shared" si="128"/>
        <v>0</v>
      </c>
      <c r="N168" s="181">
        <f t="shared" si="128"/>
        <v>0</v>
      </c>
      <c r="O168" s="181">
        <f t="shared" si="128"/>
        <v>0</v>
      </c>
      <c r="P168" s="181">
        <f t="shared" si="128"/>
        <v>0</v>
      </c>
      <c r="Q168" s="181">
        <f t="shared" si="128"/>
        <v>0</v>
      </c>
      <c r="R168" s="181">
        <f t="shared" si="128"/>
        <v>0</v>
      </c>
      <c r="S168" s="181">
        <f t="shared" si="128"/>
        <v>0</v>
      </c>
      <c r="T168" s="181">
        <f t="shared" si="128"/>
        <v>0</v>
      </c>
      <c r="U168" s="181">
        <f t="shared" si="128"/>
        <v>0</v>
      </c>
      <c r="V168" s="181">
        <f t="shared" si="128"/>
        <v>0</v>
      </c>
      <c r="W168" s="181">
        <f t="shared" si="128"/>
        <v>0</v>
      </c>
      <c r="X168" s="181">
        <f t="shared" si="128"/>
        <v>0</v>
      </c>
      <c r="Y168" s="181">
        <v>496613.30043561355</v>
      </c>
      <c r="Z168" s="181">
        <f t="shared" si="128"/>
        <v>0</v>
      </c>
      <c r="AA168" s="181">
        <f t="shared" si="128"/>
        <v>0</v>
      </c>
      <c r="AB168" s="181">
        <f t="shared" si="128"/>
        <v>0</v>
      </c>
      <c r="AC168" s="181">
        <f t="shared" si="128"/>
        <v>0</v>
      </c>
      <c r="AD168" s="181">
        <f t="shared" si="128"/>
        <v>0</v>
      </c>
      <c r="AE168" s="181">
        <f t="shared" si="128"/>
        <v>0</v>
      </c>
      <c r="AF168" s="181">
        <f t="shared" si="128"/>
        <v>0</v>
      </c>
      <c r="AG168" s="181"/>
      <c r="AH168" s="181">
        <f t="shared" si="128"/>
        <v>0</v>
      </c>
      <c r="AI168" s="181">
        <f t="shared" si="128"/>
        <v>0</v>
      </c>
      <c r="AJ168" s="181">
        <f t="shared" si="128"/>
        <v>0</v>
      </c>
      <c r="AK168" s="181">
        <f t="shared" si="128"/>
        <v>0</v>
      </c>
      <c r="AL168" s="181">
        <f t="shared" si="128"/>
        <v>0</v>
      </c>
      <c r="AM168" s="181">
        <f t="shared" si="128"/>
        <v>0</v>
      </c>
      <c r="AN168" s="181">
        <f t="shared" si="128"/>
        <v>0</v>
      </c>
      <c r="AO168" s="181">
        <f t="shared" si="128"/>
        <v>0</v>
      </c>
      <c r="AP168" s="181">
        <f t="shared" si="128"/>
        <v>0</v>
      </c>
      <c r="AQ168" s="181">
        <f t="shared" si="128"/>
        <v>0</v>
      </c>
      <c r="AR168" s="181">
        <f>AR167+AR166+AR161+AR160+AR155+AR129+AR110</f>
        <v>0</v>
      </c>
      <c r="AS168" s="181">
        <f t="shared" si="128"/>
        <v>0</v>
      </c>
      <c r="AT168" s="181">
        <f t="shared" si="128"/>
        <v>0</v>
      </c>
      <c r="AU168" s="181">
        <f t="shared" si="128"/>
        <v>0</v>
      </c>
      <c r="AV168" s="181">
        <f>AV167+AV166+AV161+AV160+AV155+AV129+AV110</f>
        <v>0</v>
      </c>
      <c r="AW168" s="181"/>
      <c r="AX168" s="181">
        <f t="shared" ref="AX168:AY168" si="129">AX167+AX166+AX161+AX160+AX155+AX129+AX110</f>
        <v>0</v>
      </c>
      <c r="AY168" s="181">
        <f t="shared" si="129"/>
        <v>0</v>
      </c>
      <c r="AZ168" s="181">
        <f t="shared" si="128"/>
        <v>0</v>
      </c>
      <c r="BA168" s="181">
        <f t="shared" si="128"/>
        <v>0</v>
      </c>
      <c r="BB168" s="181">
        <f t="shared" si="128"/>
        <v>0</v>
      </c>
      <c r="BC168" s="181">
        <f t="shared" si="128"/>
        <v>0</v>
      </c>
      <c r="BD168" s="117"/>
    </row>
    <row r="169" spans="1:56" ht="15" x14ac:dyDescent="0.3">
      <c r="A169" s="17" t="s">
        <v>167</v>
      </c>
      <c r="B169" s="99"/>
      <c r="C169" s="99"/>
      <c r="D169" s="180"/>
      <c r="E169" s="180"/>
      <c r="F169" s="17" t="s">
        <v>167</v>
      </c>
      <c r="G169" s="99"/>
      <c r="H169" s="99"/>
      <c r="I169" s="180"/>
      <c r="J169" s="99"/>
      <c r="K169" s="180"/>
      <c r="L169" s="130"/>
      <c r="M169" s="99"/>
      <c r="N169" s="99"/>
      <c r="O169" s="99"/>
      <c r="P169" s="99"/>
      <c r="Q169" s="99"/>
      <c r="R169" s="99"/>
      <c r="S169" s="99"/>
      <c r="T169" s="180"/>
      <c r="U169" s="180"/>
      <c r="V169" s="99"/>
      <c r="W169" s="99"/>
      <c r="X169" s="99"/>
      <c r="Y169" s="99"/>
      <c r="Z169" s="99"/>
      <c r="AA169" s="180"/>
      <c r="AB169" s="180"/>
      <c r="AC169" s="180"/>
      <c r="AD169" s="99"/>
      <c r="AE169" s="99"/>
      <c r="AF169" s="180"/>
      <c r="AG169" s="180"/>
      <c r="AH169" s="99"/>
      <c r="AI169" s="99"/>
      <c r="AJ169" s="99"/>
      <c r="AK169" s="99"/>
      <c r="AL169" s="99"/>
      <c r="AM169" s="99"/>
      <c r="AN169" s="99"/>
      <c r="AO169" s="99"/>
      <c r="AP169" s="99"/>
      <c r="AQ169" s="99"/>
      <c r="AR169" s="99"/>
      <c r="AS169" s="99"/>
      <c r="AT169" s="99"/>
      <c r="AU169" s="99"/>
      <c r="AV169" s="99"/>
      <c r="AW169" s="99"/>
      <c r="AX169" s="99"/>
      <c r="AY169" s="99"/>
      <c r="AZ169" s="99"/>
      <c r="BA169" s="99"/>
      <c r="BB169" s="99"/>
      <c r="BC169" s="180"/>
      <c r="BD169" s="180"/>
    </row>
    <row r="170" spans="1:56" ht="15" x14ac:dyDescent="0.3">
      <c r="A170" s="17" t="s">
        <v>168</v>
      </c>
      <c r="B170" s="163"/>
      <c r="C170" s="163"/>
      <c r="D170" s="157"/>
      <c r="E170" s="157"/>
      <c r="F170" s="17" t="s">
        <v>168</v>
      </c>
      <c r="G170" s="163"/>
      <c r="H170" s="163"/>
      <c r="I170" s="157"/>
      <c r="J170" s="163"/>
      <c r="K170" s="157"/>
      <c r="L170" s="56"/>
      <c r="M170" s="163"/>
      <c r="N170" s="163"/>
      <c r="O170" s="163"/>
      <c r="P170" s="163"/>
      <c r="Q170" s="163"/>
      <c r="R170" s="163"/>
      <c r="S170" s="163"/>
      <c r="T170" s="157"/>
      <c r="U170" s="157"/>
      <c r="V170" s="163"/>
      <c r="W170" s="163"/>
      <c r="X170" s="163"/>
      <c r="Y170" s="163"/>
      <c r="Z170" s="163"/>
      <c r="AA170" s="163"/>
      <c r="AB170" s="163"/>
      <c r="AC170" s="157"/>
      <c r="AD170" s="163"/>
      <c r="AE170" s="163"/>
      <c r="AF170" s="163"/>
      <c r="AG170" s="163"/>
      <c r="AH170" s="163"/>
      <c r="AI170" s="163"/>
      <c r="AJ170" s="163"/>
      <c r="AK170" s="163"/>
      <c r="AL170" s="163"/>
      <c r="AM170" s="163"/>
      <c r="AN170" s="163"/>
      <c r="AO170" s="163"/>
      <c r="AP170" s="163"/>
      <c r="AQ170" s="163"/>
      <c r="AR170" s="163"/>
      <c r="AS170" s="163"/>
      <c r="AT170" s="163"/>
      <c r="AU170" s="163"/>
      <c r="AV170" s="163"/>
      <c r="AW170" s="163"/>
      <c r="AX170" s="163"/>
      <c r="AY170" s="163"/>
      <c r="AZ170" s="163"/>
      <c r="BA170" s="163"/>
      <c r="BB170" s="163"/>
      <c r="BC170" s="157"/>
      <c r="BD170" s="157"/>
    </row>
    <row r="171" spans="1:56" ht="15" x14ac:dyDescent="0.3">
      <c r="A171" s="154"/>
      <c r="B171" s="154"/>
      <c r="C171" s="154"/>
      <c r="D171" s="154"/>
      <c r="E171" s="154"/>
      <c r="F171" s="154"/>
      <c r="G171" s="154"/>
      <c r="H171" s="154"/>
      <c r="I171" s="155"/>
      <c r="J171" s="154"/>
      <c r="K171" s="155"/>
      <c r="L171" s="57"/>
      <c r="M171" s="154"/>
      <c r="N171" s="154"/>
      <c r="O171" s="155"/>
      <c r="P171" s="155"/>
      <c r="Q171" s="155"/>
      <c r="R171" s="155"/>
      <c r="S171" s="155"/>
      <c r="T171" s="155"/>
      <c r="U171" s="155"/>
      <c r="V171" s="155"/>
      <c r="W171" s="154"/>
      <c r="X171" s="155"/>
      <c r="Y171" s="154"/>
      <c r="Z171" s="154"/>
      <c r="AA171" s="155"/>
      <c r="AB171" s="155"/>
      <c r="AC171" s="155"/>
      <c r="AD171" s="155"/>
      <c r="AE171" s="155"/>
      <c r="AF171" s="155"/>
      <c r="AG171" s="155"/>
      <c r="AH171" s="154"/>
      <c r="AI171" s="154"/>
      <c r="AJ171" s="154"/>
      <c r="AK171" s="154"/>
      <c r="AL171" s="154"/>
      <c r="AM171" s="154"/>
      <c r="AN171" s="154"/>
      <c r="AO171" s="154"/>
      <c r="AP171" s="154"/>
      <c r="AQ171" s="154"/>
      <c r="AR171" s="154"/>
      <c r="AS171" s="154"/>
      <c r="AT171" s="154"/>
      <c r="AU171" s="154"/>
      <c r="AV171" s="154"/>
      <c r="AW171" s="154"/>
      <c r="AX171" s="154"/>
      <c r="AY171" s="154"/>
      <c r="AZ171" s="154"/>
      <c r="BA171" s="154"/>
      <c r="BB171" s="154"/>
      <c r="BC171" s="155"/>
      <c r="BD171" s="155"/>
    </row>
    <row r="172" spans="1:56" ht="15" x14ac:dyDescent="0.3">
      <c r="A172" s="154" t="s">
        <v>169</v>
      </c>
      <c r="B172" s="154"/>
      <c r="C172" s="154"/>
      <c r="D172" s="154"/>
      <c r="E172" s="154"/>
      <c r="F172" s="154" t="s">
        <v>169</v>
      </c>
      <c r="G172" s="155" t="e">
        <f>G11+G12+G17+G18+G19+G22+G27+G43+G44+G45+#REF!+G46</f>
        <v>#REF!</v>
      </c>
      <c r="H172" s="155" t="e">
        <f>H11+H12+H17+H18+H19+H22+H27+H43+H44+H45+#REF!+H46</f>
        <v>#REF!</v>
      </c>
      <c r="I172" s="155" t="e">
        <f>I11+I12+I17+I18+I19+I22+I27+#REF!+I44+I45+I46+I51</f>
        <v>#REF!</v>
      </c>
      <c r="J172" s="155">
        <f>J11+J12+J17+J18+J19+J22+J27+J43+J44+J45+J46+J51</f>
        <v>0</v>
      </c>
      <c r="K172" s="155">
        <f>K11+K12+K17+K18+K19+K22+K27+K43+K44+K45+K46+K51</f>
        <v>0</v>
      </c>
      <c r="L172" s="155" t="e">
        <f>L11+L12+L22+L18+L19+#REF!+L27+L53+L44+L45+L46+L51</f>
        <v>#REF!</v>
      </c>
      <c r="M172" s="155" t="e">
        <f>M11+M12+M22+M18+M19+#REF!+M27+M53+M44+M45+M46+M51</f>
        <v>#REF!</v>
      </c>
      <c r="N172" s="155" t="e">
        <f>N11+#REF!+#REF!+N18+N19+N17+N27+N43+N44+N45+N46+N51</f>
        <v>#REF!</v>
      </c>
      <c r="O172" s="155" t="e">
        <f>O11+#REF!+#REF!+#REF!+#REF!+#REF!+#REF!+#REF!+#REF!+O45+O46+O43</f>
        <v>#REF!</v>
      </c>
      <c r="P172" s="155" t="e">
        <f>P11+#REF!+#REF!+#REF!+#REF!+#REF!+#REF!+#REF!+#REF!+P45+P46+P51</f>
        <v>#REF!</v>
      </c>
      <c r="Q172" s="155" t="e">
        <f>Q11+#REF!+#REF!+#REF!+#REF!+#REF!+#REF!+#REF!+#REF!+Q45+Q46+Q51</f>
        <v>#REF!</v>
      </c>
      <c r="R172" s="155" t="e">
        <f>R11+#REF!+#REF!+#REF!+#REF!+#REF!+#REF!+#REF!+#REF!+R45+R46+R51</f>
        <v>#REF!</v>
      </c>
      <c r="S172" s="155" t="e">
        <f>#REF!+#REF!+#REF!+#REF!+#REF!+#REF!+#REF!+#REF!+#REF!+S45+S46+#REF!</f>
        <v>#REF!</v>
      </c>
      <c r="T172" s="155">
        <f>T11+T12+T17+T18+T19+T22+T27+T43+T44+T45+T46+T51</f>
        <v>0</v>
      </c>
      <c r="U172" s="155">
        <f>U11+U12+U17+U18+U19+U22+U27+U43+U44+U45+U46+U51</f>
        <v>0</v>
      </c>
      <c r="V172" s="155" t="e">
        <f>V11+V12+V17+V18+V19+V22+V27+V43+V44+#REF!+V46+V45</f>
        <v>#REF!</v>
      </c>
      <c r="W172" s="155" t="e">
        <f>W12+#REF!+W17+W18+W19+W22+W27+W45+W44+#REF!+W46+W51</f>
        <v>#REF!</v>
      </c>
      <c r="X172" s="155" t="e">
        <f>X11+X12+#REF!+#REF!+#REF!+#REF!+#REF!+#REF!+#REF!+X45+#REF!+#REF!</f>
        <v>#REF!</v>
      </c>
      <c r="Y172" s="155" t="e">
        <v>#VALUE!</v>
      </c>
      <c r="Z172" s="155" t="e">
        <f>Z11+Z12+Z17+Z18+Z19+Z27+#REF!+#REF!+Z44+Z45+Z46+Z43</f>
        <v>#REF!</v>
      </c>
      <c r="AA172" s="155" t="e">
        <f>AA11+AA12+AA17+AA18+AA19+#REF!+AA27+AA43+AA44+AA45+AA46+AA51</f>
        <v>#REF!</v>
      </c>
      <c r="AB172" s="155" t="e">
        <v>#REF!</v>
      </c>
      <c r="AC172" s="155">
        <f>AC11+AC12+AC17+AC18+AC19+AC22+AC27+AC43+AC44+AC45+AC46+AC51</f>
        <v>0</v>
      </c>
      <c r="AD172" s="155" t="e">
        <f>AD11+AD12+AD17+#REF!+AD18+AD22+AD27+AD43+AD44+AD45+AD46+AD51</f>
        <v>#REF!</v>
      </c>
      <c r="AE172" s="155" t="e">
        <v>#REF!</v>
      </c>
      <c r="AF172" s="155">
        <f>AF11+AF12+AF17+AF18+AF19+AF22+AF27+AF43+AF44+AF45+AF46+AF51</f>
        <v>0</v>
      </c>
      <c r="AG172" s="155"/>
      <c r="AH172" s="155" t="e">
        <f>AH11+AH12+#REF!+AH18+AH27+AH19+#REF!+AH43+AH44+AH45+AH46+AH51</f>
        <v>#REF!</v>
      </c>
      <c r="AI172" s="155">
        <f>AI11+AI12+AI17+AI18+AI19+AI22+AI27+AI43+AI44+AI45+AI46+AI51</f>
        <v>0</v>
      </c>
      <c r="AJ172" s="155">
        <f>AJ11+AJ12+AJ17+AJ18+AJ19+AJ22+AJ27+AJ43+AJ44+AJ45+AJ46+AJ51</f>
        <v>0</v>
      </c>
      <c r="AK172" s="155" t="e">
        <f>AK11+AK12+AK17+AK18+#REF!+AK22+AK27+AK46+#REF!+AK45+#REF!+AK43</f>
        <v>#REF!</v>
      </c>
      <c r="AL172" s="155" t="e">
        <f>AL11+AL12+AL17+AL18+AL19+AL22+AL27+AL43+AL44+#REF!+AL46+AL45</f>
        <v>#REF!</v>
      </c>
      <c r="AM172" s="155" t="e">
        <f>AM11+AM12+AM17+#REF!+AM18+AM22+AM27+#REF!+AM44+AM45+AM46+AM43</f>
        <v>#REF!</v>
      </c>
      <c r="AN172" s="155">
        <f>AN11+AN12+AN17+AN18+AN19+AN22+AN27+AN43+AN44+AN45+AN46+AN51</f>
        <v>0</v>
      </c>
      <c r="AO172" s="155" t="e">
        <f>AO11+AO12+#REF!+AO18+AO17+AO22+AO27+AO43+AO44+AO45+AO46+AO51</f>
        <v>#REF!</v>
      </c>
      <c r="AP172" s="155">
        <f>AP11+AP12+AP17+AP18+AP19+AP22+AP27+AP43+AP44+AP45+AP46+AP51</f>
        <v>0</v>
      </c>
      <c r="AQ172" s="155" t="e">
        <f>AQ11+AQ12+#REF!+AQ18+AQ21+AQ22+#REF!+#REF!+AQ44+AQ45+AQ43+AQ51</f>
        <v>#REF!</v>
      </c>
      <c r="AR172" s="155" t="e">
        <f>AR12+#REF!+#REF!+AR18+AR27+AR22+#REF!+#REF!+AR43+AR45+#REF!+AR51</f>
        <v>#REF!</v>
      </c>
      <c r="AS172" s="155" t="e">
        <f>AS12+#REF!+AS17+#REF!+AS18+AS22+AS27+AS43+#REF!+AS45+#REF!+AS46</f>
        <v>#REF!</v>
      </c>
      <c r="AT172" s="155" t="e">
        <f>AT12+#REF!+AT17+AT18+AT19+AT22+AT27+AT43+AT44+AT53+#REF!+AT50</f>
        <v>#REF!</v>
      </c>
      <c r="AU172" s="155">
        <f>AU11+AU12+AU17+AU18+AU19+AU22+AU27+AU43+AU44+AU45+AU46+AU51</f>
        <v>0</v>
      </c>
      <c r="AV172" s="155">
        <f>AV11+AV12+AV17+AV18+AV19+AV22+AV27+AV43+AV44+AV45+AV46+AV51</f>
        <v>0</v>
      </c>
      <c r="AW172" s="155"/>
      <c r="AX172" s="155">
        <f>AX11+AX12+AX17+AX18+AX19+AX22+AX27+AX43+AX44+AX45+AX46+AX51</f>
        <v>0</v>
      </c>
      <c r="AY172" s="155">
        <f>AY11+AY12+AY17+AY18+AY19+AY22+AY27+AY43+AY44+AY45+AY46+AY51</f>
        <v>0</v>
      </c>
      <c r="AZ172" s="155">
        <f>AZ11+AZ12+AZ17+AZ18+AZ19+AZ22+AZ27+AZ43+AZ44+AZ45+AZ46+AZ51</f>
        <v>0</v>
      </c>
      <c r="BA172" s="155" t="e">
        <f>BA11+BA12+BA17+BA18+BA19+#REF!+BA27+#REF!+BA45+#REF!+BA50+BA51</f>
        <v>#REF!</v>
      </c>
      <c r="BB172" s="154"/>
      <c r="BC172" s="155"/>
      <c r="BD172" s="155"/>
    </row>
    <row r="173" spans="1:56" ht="15" x14ac:dyDescent="0.3">
      <c r="A173" s="154" t="s">
        <v>170</v>
      </c>
      <c r="B173" s="154"/>
      <c r="C173" s="154"/>
      <c r="D173" s="154"/>
      <c r="E173" s="154"/>
      <c r="F173" s="154" t="s">
        <v>170</v>
      </c>
      <c r="G173" s="155">
        <f>G25+G26+G50+G53+G74+G91+G105+G94</f>
        <v>0</v>
      </c>
      <c r="H173" s="155">
        <f>H25+H26+H50+H53+H74+H91+H105+H94</f>
        <v>0</v>
      </c>
      <c r="I173" s="155" t="e">
        <f>#REF!+I25+I50+I43+I74+I91+I105+I94</f>
        <v>#REF!</v>
      </c>
      <c r="J173" s="155">
        <f>J25+J26+J50+J53+J74+J91+J105+J94</f>
        <v>0</v>
      </c>
      <c r="K173" s="155">
        <f>K25+K26+K50+K53+K74+K91+K105+K94</f>
        <v>0</v>
      </c>
      <c r="L173" s="155" t="e">
        <f>L25+L26+L50+#REF!+L74+L91+L105+L94</f>
        <v>#REF!</v>
      </c>
      <c r="M173" s="155" t="e">
        <f>M25+M26+M50+#REF!+M74+M91+M105+M94</f>
        <v>#REF!</v>
      </c>
      <c r="N173" s="155" t="e">
        <f>N25+N26+#REF!+N53+N74+N91+N105+N94</f>
        <v>#REF!</v>
      </c>
      <c r="O173" s="155" t="e">
        <f>#REF!+#REF!+O50+O53+O74+O91+O105+#REF!</f>
        <v>#REF!</v>
      </c>
      <c r="P173" s="155" t="e">
        <f>#REF!+#REF!+P50+P53+P74+P91+P105+#REF!</f>
        <v>#REF!</v>
      </c>
      <c r="Q173" s="155" t="e">
        <f>#REF!+#REF!+Q50+Q54+Q74+Q91+Q105+#REF!</f>
        <v>#REF!</v>
      </c>
      <c r="R173" s="155" t="e">
        <f>#REF!+#REF!+R50+R54+R74+R91+R105+#REF!</f>
        <v>#REF!</v>
      </c>
      <c r="S173" s="155" t="e">
        <f>#REF!+#REF!+S50+S53+S74+#REF!+S105+#REF!</f>
        <v>#REF!</v>
      </c>
      <c r="T173" s="155">
        <f>T25+T26+T50+T53+T74+T91+T105+T94</f>
        <v>0</v>
      </c>
      <c r="U173" s="155">
        <f>U25+U26+U50+U53+U74+U91+U105+U94</f>
        <v>0</v>
      </c>
      <c r="V173" s="155">
        <f>V25+V26+V50+V53+V74+V91+V105+V94</f>
        <v>0</v>
      </c>
      <c r="W173" s="155">
        <f>W25+W26+W50+W53+W74+W91+W105+W94</f>
        <v>0</v>
      </c>
      <c r="X173" s="155" t="e">
        <f>#REF!+#REF!+#REF!+X53+X74+X91+#REF!+X94</f>
        <v>#REF!</v>
      </c>
      <c r="Y173" s="155" t="e">
        <v>#VALUE!</v>
      </c>
      <c r="Z173" s="155" t="e">
        <f>Z25+Z26+Z50+Z53+Z74+Z91+#REF!+Z94</f>
        <v>#REF!</v>
      </c>
      <c r="AA173" s="155">
        <f>AA22+AA26+AA50+AA53+AA74+AA91+AA105+AA94</f>
        <v>0</v>
      </c>
      <c r="AB173" s="155" t="e">
        <v>#REF!</v>
      </c>
      <c r="AC173" s="155">
        <f>AC25+AC26+AC50+AC53+AC74+AC91+AC105+AC94</f>
        <v>0</v>
      </c>
      <c r="AD173" s="155">
        <f>AD25+AD26+AD50+AD53+AD74+AD91+AD105+AD94</f>
        <v>0</v>
      </c>
      <c r="AE173" s="155">
        <v>1200000</v>
      </c>
      <c r="AF173" s="155">
        <f>AF25+AF26+AF50+AF53+AF74+AF91+AF105+AF94</f>
        <v>0</v>
      </c>
      <c r="AG173" s="155"/>
      <c r="AH173" s="155" t="e">
        <f>AH25+AH26+AH50+AH53+AH74+#REF!+AH105+AH94</f>
        <v>#REF!</v>
      </c>
      <c r="AI173" s="155">
        <f>AI25+AI26+AI50+AI53+AI74+AI91+AI105+AI94</f>
        <v>0</v>
      </c>
      <c r="AJ173" s="155">
        <f>AJ25+AJ26+AJ50+AJ53+AJ74+AJ91+AJ105+AJ94</f>
        <v>0</v>
      </c>
      <c r="AK173" s="155">
        <f>AK25+AK26+AK50+AK53+AK74+AK91+AK105+AK94</f>
        <v>0</v>
      </c>
      <c r="AL173" s="155" t="e">
        <f>AL25+AL26+#REF!+AL53+AL74+AL91+AL105+AL94</f>
        <v>#REF!</v>
      </c>
      <c r="AM173" s="155" t="e">
        <f>AM25+AM26+AM50+#REF!+AM74+AM91+AM105+AM94</f>
        <v>#REF!</v>
      </c>
      <c r="AN173" s="155">
        <f>AN25+AN26+AN50+AN53+AN74+AN91+AN105+AN94</f>
        <v>0</v>
      </c>
      <c r="AO173" s="155">
        <f>AO25+AO26+AO50+AO53+AO74+AO91+AO105+AO94</f>
        <v>0</v>
      </c>
      <c r="AP173" s="155">
        <f>AP21+AP26+AP50+AP53+AP74+AP91+AP105+AP94</f>
        <v>0</v>
      </c>
      <c r="AQ173" s="155" t="e">
        <f>AQ25+AQ26+AQ50+AQ53+#REF!+AQ91+AQ105+AQ94</f>
        <v>#REF!</v>
      </c>
      <c r="AR173" s="155" t="e">
        <f>AR25+AR26+AR50+AR53+#REF!+AR91+AR105+AR94</f>
        <v>#REF!</v>
      </c>
      <c r="AS173" s="155">
        <f>AS25+AS26+AS50+AS53+AS74+AS91+AS105+AS94</f>
        <v>0</v>
      </c>
      <c r="AT173" s="155" t="e">
        <f>AT25+AT26+#REF!+#REF!+AT74+AT91+AT105+AT94</f>
        <v>#REF!</v>
      </c>
      <c r="AU173" s="155">
        <f>AU25+AU26+AU50+AU53+AU74+AU91+AU105+AU94</f>
        <v>0</v>
      </c>
      <c r="AV173" s="155">
        <f>AV25+AV26+AV50+AV53+AV74+AV91+AV105+AV94</f>
        <v>0</v>
      </c>
      <c r="AW173" s="155"/>
      <c r="AX173" s="155">
        <f>AX25+AX26+AX50+AX53+AX74+AX91+AX105+AX94</f>
        <v>0</v>
      </c>
      <c r="AY173" s="155">
        <f>AY25+AY26+AY50+AY53+AY74+AY91+AY105+AY94</f>
        <v>0</v>
      </c>
      <c r="AZ173" s="155">
        <f>AZ25+AZ26+AZ50+AZ53+AZ74+AZ91+AZ105+AZ94</f>
        <v>0</v>
      </c>
      <c r="BA173" s="155" t="e">
        <f>BA25+BA26+#REF!+BA53+BA74+BA91+BA105+BA94</f>
        <v>#REF!</v>
      </c>
      <c r="BB173" s="154"/>
      <c r="BC173" s="155"/>
      <c r="BD173" s="155">
        <v>327</v>
      </c>
    </row>
    <row r="174" spans="1:56" ht="15" x14ac:dyDescent="0.3">
      <c r="A174" s="154" t="s">
        <v>171</v>
      </c>
      <c r="B174" s="154"/>
      <c r="C174" s="154"/>
      <c r="D174" s="154"/>
      <c r="E174" s="154"/>
      <c r="F174" s="154" t="s">
        <v>171</v>
      </c>
      <c r="G174" s="155">
        <f>SUM(G20:G21,G24:G24,G30,G33:G40,G47:G49,G52,G54:G64,G67:G73,G75:G84,G87:G90,G96,G99:G101,G104,G108+G14)</f>
        <v>0</v>
      </c>
      <c r="H174" s="155">
        <f>SUM(H20:H21,H23:H24,H30,H33:H40,H48:H49,H52,H54:H64,H67:H73,H75:H84,H87:H90,H96,H99:H101,H104,H108+H14)</f>
        <v>0</v>
      </c>
      <c r="I174" s="155">
        <f>SUM(I20:I21,I23:I24,I30,I33:I40,I47:I49,I52,I54:I64,I69:I73,I75:I84,I87:I90,I96,I99:I101,I104,I108+I14)</f>
        <v>0</v>
      </c>
      <c r="J174" s="155">
        <f>SUM(J20:J21,J23:J24,J30,J33:J40,J47:J49,J52,J54:J64,J67:J73,J75:J84,J87:J90,J96,J99:J101,J104,J108+J14)</f>
        <v>0</v>
      </c>
      <c r="K174" s="155">
        <f>SUM(K20:K21,K23:K24,K30,K33:K40,K47:K49,K52,K54:K64,K67:K73,K75:K84,K87:K90,K96,K99:K101,K104,K108+K14)</f>
        <v>0</v>
      </c>
      <c r="L174" s="155">
        <f>SUM(L20:L21,L23:L24,L30,L33:L40,L47:L49,L52,L54:L64,L67:L73,L75:L84,L87:L90,L96,L99:L101,L104,L108+L14)</f>
        <v>0</v>
      </c>
      <c r="M174" s="155">
        <f>SUM(M20:M21,M23:M24,M30,M33:M40,M47:M49,M52,M54:M64,M67:M73,M75:M84,M87:M90,M96,M99:M101,M104,M108+M14)</f>
        <v>0</v>
      </c>
      <c r="N174" s="155">
        <f>SUM(N20:N21,N23:N24,N30,N33:N40,N47:N49,N52,N54:N64,N67:N73,N75:N84,N87:N90,N96,N99:N101,N104,N108+N12)</f>
        <v>0</v>
      </c>
      <c r="O174" s="155" t="e">
        <f>SUM(O20:O21,O23:O24,O30,O33:O40,O47:O49,O52,O54:O64,O67:O73,O75:O84,O87:O90,#REF!,O99:O101,O104,O108+O14)</f>
        <v>#REF!</v>
      </c>
      <c r="P174" s="155" t="e">
        <f>SUM(P20:P21,P23:P24,P30,P33:P40,P47:P49,P52,P54:P64,P67:P73,P75:P84,P87:P90,#REF!,P99:P101,P104,P108+P14)</f>
        <v>#REF!</v>
      </c>
      <c r="Q174" s="155" t="e">
        <f>SUM(Q20:Q21,Q23:Q24,Q30,Q33:Q40,Q47:Q49,Q52,Q54:Q64,Q67:Q73,Q75:Q84,Q87:Q90,#REF!,Q99:Q101,Q104,Q108+Q14)</f>
        <v>#REF!</v>
      </c>
      <c r="R174" s="155" t="e">
        <f>SUM(R20:R21,R23:R24,R30,R33:R40,R47:R49,R52,R54:R64,R67:R73,R75:R84,R87:R90,#REF!,R99:R101,R104,R108+R14)</f>
        <v>#REF!</v>
      </c>
      <c r="S174" s="155" t="e">
        <f>SUM(S20:S21,S23:S24,S30,S33:S40,S47:S49,S52,S54:S64,S67:S73,S75:S84,S87:S90,#REF!,S99:S101,S104,S108+S14)</f>
        <v>#REF!</v>
      </c>
      <c r="T174" s="155">
        <f>SUM(T20:T21,T23:T24,T30,T33:T40,T47:T49,T52,T54:T64,T67:T73,T75:T84,T87:T90,T96,T99:T101,T104,T108+T14)</f>
        <v>0</v>
      </c>
      <c r="U174" s="155">
        <f>SUM(U20:U21,U23:U24,U30,U33:U40,U47:U49,U52,U54:U64,U67:U73,U75:U84,U87:U90,U96,U99:U101,U104,U108+U14)</f>
        <v>0</v>
      </c>
      <c r="V174" s="155">
        <f>SUM(V20:V21,V23:V24,V30,V33:V40,V47:V49,V52,V54:V64,V67:V73,V75:V84,V87:V90,V96,V99:V101,V104,V108+V14)</f>
        <v>0</v>
      </c>
      <c r="W174" s="155">
        <f>SUM(W20:W21,W23:W24,W30,W33:W40,W47:W49,W52,W54:W64,W67:W73,W75:W84,W87:W90,W96,W99:W101,W104,W108+W14)</f>
        <v>0</v>
      </c>
      <c r="X174" s="155" t="e">
        <f>SUM(X20:X21,X23:X24,#REF!,X33:X40,X47:X49,X52,X54:X64,X67:X73,X75:X84,X87:X90,X96,X99:X101,X104,X108+X14)</f>
        <v>#REF!</v>
      </c>
      <c r="Y174" s="155" t="e">
        <v>#VALUE!</v>
      </c>
      <c r="Z174" s="155">
        <f>SUM(Z20:Z21,Z23:Z24,Z30,Z33:Z40,Z47:Z49,Z52,Z54:Z64,Z67:Z73,Z75:Z84,Z87:Z90,Z105,Z99:Z101,Z104,Z108+Z14)</f>
        <v>0</v>
      </c>
      <c r="AA174" s="155">
        <f t="shared" ref="AA174:AD174" si="130">SUM(AA20:AA21,AA23:AA24,AA30,AA33:AA40,AA47:AA49,AA52,AA54:AA64,AA67:AA73,AA75:AA84,AA87:AA90,AA96,AA99:AA101,AA104,AA108+AA14)</f>
        <v>0</v>
      </c>
      <c r="AB174" s="155">
        <v>6060000</v>
      </c>
      <c r="AC174" s="155" t="e">
        <f t="shared" si="130"/>
        <v>#VALUE!</v>
      </c>
      <c r="AD174" s="155">
        <f t="shared" si="130"/>
        <v>0</v>
      </c>
      <c r="AE174" s="155">
        <v>1250000</v>
      </c>
      <c r="AF174" s="155" t="e">
        <f>SUM(AF20:AF21,AF23:AF24,AF30,AF33:AF40,AF47:AF49,AF52,AF54:AF64,AF67:AF73,AF75:AF84,AF87:AF90,AF96,AF99:AF101,AF104,AF108+AF14)</f>
        <v>#VALUE!</v>
      </c>
      <c r="AG174" s="155"/>
      <c r="AH174" s="155" t="e">
        <f t="shared" ref="AH174" si="131">SUM(AH20:AH21,AH23:AH24,AH30,AH33:AH40,AH47:AH49,AH52,AH54:AH64,AH67:AH73,AH75:AH84,AH87:AH90,AH96,AH99:AH101,AH104,AH108+AH14)</f>
        <v>#VALUE!</v>
      </c>
      <c r="AI174" s="155">
        <f>SUM(AI20:AI21,AI23:AI24,AI30,AI33:AI40,AI47:AI49,AI52,AI54:AI64,AI67:AI73,AI75:AI84,AI87:AI90,AI96,AI99:AI101,AI104,AI108+AI14)</f>
        <v>0</v>
      </c>
      <c r="AJ174" s="155">
        <f>SUM(AJ20:AJ21,AJ23:AJ24,AJ30,AJ33:AJ40,AJ47:AJ49,AJ52,AJ54:AJ64,AJ67:AJ73,AJ75:AJ84,AJ87:AJ90,AJ96,AJ99:AJ101,AJ104,AJ108+AJ14)</f>
        <v>0</v>
      </c>
      <c r="AK174" s="155">
        <f>SUM(AK19:AK21,AK23:AK24,AK30,AK33:AK40,AK47:AK49,AK52,AK54:AK64,AK67:AK73,AK75:AK84,AK87:AK90,AK96,AK99:AK101,AK104,AK108+AK14)</f>
        <v>0</v>
      </c>
      <c r="AL174" s="155">
        <f>SUM(AL20:AL21,AL23:AL24,AL30,AL33:AL40,AL47:AL49,AL52,AL54:AL64,AL67:AL73,AL75:AL84,AL87:AL90,AL96,AL99:AL101,AL104,AL108+AL14)</f>
        <v>0</v>
      </c>
      <c r="AM174" s="155">
        <f>SUM(AM20:AM21,AM23:AM24,AM30,AM33:AM40,AM47:AM49,AM52,AM53:AM64,AM67:AM73,AM75:AM84,AM87:AM90,AM96,AM99:AM101,AM104,AM108+AM14)</f>
        <v>0</v>
      </c>
      <c r="AN174" s="155">
        <f>SUM(AN20:AN21,AN23:AN24,AN30,AN33:AN40,AN47:AN49,AN52,AN54:AN64,AN67:AN73,AN75:AN84,AN87:AN90,AN96,AN99:AN101,AN104,AN108+AN14)</f>
        <v>0</v>
      </c>
      <c r="AO174" s="155">
        <f>SUM(AO20:AO21,AO23:AO24,AO30,AO33:AO40,AO47:AO49,AO52,AO54:AO64,AO67:AO73,AO75:AO84,AO87:AO90,AO96,AO99:AO101,AO104,AO108+AO14)</f>
        <v>0</v>
      </c>
      <c r="AP174" s="155">
        <f>SUM(AP20:AP21,AP23:AP24,AP30,AP33:AP40,AP47:AP49,AP52,AP54:AP64,AP67:AP73,AP75:AP84,AP87:AP90,AP96,AP99:AP101,AP104,AP108+AP14)</f>
        <v>0</v>
      </c>
      <c r="AQ174" s="155">
        <f>SUM(AQ20:AQ21,AQ23:AQ24,AQ30,AQ33:AQ40,AQ47:AQ49,AQ52,AQ54:AQ64,AQ67:AQ73,AQ74:AQ84,AQ87:AQ90,AQ96,AQ99:AQ101,AQ104,AQ108+AQ14)</f>
        <v>0</v>
      </c>
      <c r="AR174" s="155">
        <f>SUM(AR20:AR21,AR23:AR24,AR30,AR33:AR40,AR47:AR49,AR52,AR54:AR64,AR67:AR73,AR75:AR84,AR87:AR90,AR96,AR99:AR101,AR104,AR108+AR14)</f>
        <v>0</v>
      </c>
      <c r="AS174" s="155">
        <f>SUM(AS20:AS21,AS23:AS24,AS30,AS33:AS40,AS47:AS49,AS52,AS54:AS64,AS67:AS73,AS75:AS84,AS87:AS90,AS96,AS99:AS101,AS104,AS108+AS14)</f>
        <v>0</v>
      </c>
      <c r="AT174" s="155">
        <f>SUM(AT20:AT21,AT23:AT24,AT30,AT33:AT40,AT47:AT49,AT52,AT54:AT64,AT67:AT73,AT75:AT84,AT87:AT90,AT96,AT99:AT101,AT104,AT108+AT14)</f>
        <v>0</v>
      </c>
      <c r="AU174" s="155">
        <f>SUM(AU20:AU21,AU23:AU24,AU30,AU33:AU40,AU47:AU49,AU52,AU54:AU64,AU67:AU73,AU75:AU84,AU87:AU90,AU96,AU99:AU101,AU104,AU108+AU14)</f>
        <v>0</v>
      </c>
      <c r="AV174" s="155">
        <f>SUM(AV20:AV21,AV23:AV24,AV30,AV33:AV40,AV47:AV49,AV52,AV54:AV64,AV67:AV73,AV75:AV84,AV87:AV90,AV96,AV99:AV101,AV104,AV108+AV14)</f>
        <v>0</v>
      </c>
      <c r="AW174" s="155"/>
      <c r="AX174" s="155">
        <f>SUM(AX20:AX21,AX23:AX24,AX30,AX33:AX40,AX47:AX49,AX52,AX54:AX64,AX67:AX73,AX75:AX84,AX87:AX90,AX96,AX99:AX101,AX104,AX108+AX14)</f>
        <v>0</v>
      </c>
      <c r="AY174" s="155">
        <f>SUM(AY20:AY21,AY23:AY24,AY30,AY33:AY40,AY47:AY49,AY52,AY54:AY64,AY67:AY73,AY75:AY84,AY87:AY90,AY96,AY99:AY101,AY104,AY108+AY14)</f>
        <v>0</v>
      </c>
      <c r="AZ174" s="155">
        <f>SUM(AZ20:AZ21,AZ23:AZ24,AZ30,AZ33:AZ40,AZ47:AZ49,AZ52,AZ54:AZ64,AZ67:AZ73,AZ75:AZ84,AZ87:AZ90,AZ96,AZ99:AZ101,AZ104,AZ108+AZ14)</f>
        <v>0</v>
      </c>
      <c r="BA174" s="155">
        <f>SUM(BA21:BA22,BA23:BA24,BA30,BA33:BA40,BA47:BA49,BA52,BA54:BA64,BA67:BA73,BA75:BA82,BA87:BA90,BA96,BA99:BA101,BA104,BA108+BA14)</f>
        <v>0</v>
      </c>
      <c r="BB174" s="154"/>
      <c r="BC174" s="155"/>
      <c r="BD174" s="155">
        <v>440</v>
      </c>
    </row>
    <row r="175" spans="1:56" ht="15" x14ac:dyDescent="0.3">
      <c r="A175" s="154"/>
      <c r="B175" s="154"/>
      <c r="C175" s="154"/>
      <c r="D175" s="154"/>
      <c r="E175" s="154"/>
      <c r="F175" s="154"/>
      <c r="G175" s="169" t="e">
        <f>SUM(G172:G174)</f>
        <v>#REF!</v>
      </c>
      <c r="H175" s="169" t="e">
        <f t="shared" ref="H175" si="132">SUM(H172:H174)</f>
        <v>#REF!</v>
      </c>
      <c r="I175" s="169" t="e">
        <f>SUM(I172:I174)</f>
        <v>#REF!</v>
      </c>
      <c r="J175" s="169">
        <f>SUM(J172:J174)</f>
        <v>0</v>
      </c>
      <c r="K175" s="169">
        <f t="shared" ref="K175:BA175" si="133">SUM(K172:K174)</f>
        <v>0</v>
      </c>
      <c r="L175" s="169" t="e">
        <f>SUM(L172:L174)</f>
        <v>#REF!</v>
      </c>
      <c r="M175" s="169" t="e">
        <f t="shared" si="133"/>
        <v>#REF!</v>
      </c>
      <c r="N175" s="169" t="e">
        <f t="shared" si="133"/>
        <v>#REF!</v>
      </c>
      <c r="O175" s="169" t="e">
        <f t="shared" si="133"/>
        <v>#REF!</v>
      </c>
      <c r="P175" s="169" t="e">
        <f t="shared" si="133"/>
        <v>#REF!</v>
      </c>
      <c r="Q175" s="169" t="e">
        <f t="shared" si="133"/>
        <v>#REF!</v>
      </c>
      <c r="R175" s="169" t="e">
        <f t="shared" si="133"/>
        <v>#REF!</v>
      </c>
      <c r="S175" s="169" t="e">
        <f t="shared" si="133"/>
        <v>#REF!</v>
      </c>
      <c r="T175" s="169">
        <f t="shared" si="133"/>
        <v>0</v>
      </c>
      <c r="U175" s="169">
        <f t="shared" si="133"/>
        <v>0</v>
      </c>
      <c r="V175" s="169" t="e">
        <f t="shared" si="133"/>
        <v>#REF!</v>
      </c>
      <c r="W175" s="169" t="e">
        <f t="shared" si="133"/>
        <v>#REF!</v>
      </c>
      <c r="X175" s="169" t="e">
        <f t="shared" si="133"/>
        <v>#REF!</v>
      </c>
      <c r="Y175" s="169" t="e">
        <v>#VALUE!</v>
      </c>
      <c r="Z175" s="169" t="e">
        <f t="shared" si="133"/>
        <v>#REF!</v>
      </c>
      <c r="AA175" s="169" t="e">
        <f t="shared" si="133"/>
        <v>#REF!</v>
      </c>
      <c r="AB175" s="169" t="e">
        <v>#REF!</v>
      </c>
      <c r="AC175" s="169" t="e">
        <f t="shared" si="133"/>
        <v>#VALUE!</v>
      </c>
      <c r="AD175" s="169" t="e">
        <f t="shared" si="133"/>
        <v>#REF!</v>
      </c>
      <c r="AE175" s="169" t="e">
        <v>#REF!</v>
      </c>
      <c r="AF175" s="169" t="e">
        <f t="shared" si="133"/>
        <v>#VALUE!</v>
      </c>
      <c r="AG175" s="169"/>
      <c r="AH175" s="169" t="e">
        <f t="shared" si="133"/>
        <v>#REF!</v>
      </c>
      <c r="AI175" s="169">
        <f t="shared" si="133"/>
        <v>0</v>
      </c>
      <c r="AJ175" s="169">
        <f t="shared" si="133"/>
        <v>0</v>
      </c>
      <c r="AK175" s="169" t="e">
        <f t="shared" si="133"/>
        <v>#REF!</v>
      </c>
      <c r="AL175" s="169" t="e">
        <f t="shared" si="133"/>
        <v>#REF!</v>
      </c>
      <c r="AM175" s="169" t="e">
        <f t="shared" si="133"/>
        <v>#REF!</v>
      </c>
      <c r="AN175" s="169">
        <f t="shared" si="133"/>
        <v>0</v>
      </c>
      <c r="AO175" s="169" t="e">
        <f t="shared" si="133"/>
        <v>#REF!</v>
      </c>
      <c r="AP175" s="169">
        <f t="shared" si="133"/>
        <v>0</v>
      </c>
      <c r="AQ175" s="169" t="e">
        <f t="shared" si="133"/>
        <v>#REF!</v>
      </c>
      <c r="AR175" s="169" t="e">
        <f>SUM(AR172:AR174)</f>
        <v>#REF!</v>
      </c>
      <c r="AS175" s="169" t="e">
        <f t="shared" si="133"/>
        <v>#REF!</v>
      </c>
      <c r="AT175" s="169" t="e">
        <f t="shared" si="133"/>
        <v>#REF!</v>
      </c>
      <c r="AU175" s="169">
        <f t="shared" si="133"/>
        <v>0</v>
      </c>
      <c r="AV175" s="169">
        <f t="shared" si="133"/>
        <v>0</v>
      </c>
      <c r="AW175" s="169"/>
      <c r="AX175" s="169">
        <f t="shared" ref="AX175:AY175" si="134">SUM(AX172:AX174)</f>
        <v>0</v>
      </c>
      <c r="AY175" s="169">
        <f t="shared" si="134"/>
        <v>0</v>
      </c>
      <c r="AZ175" s="169">
        <f t="shared" si="133"/>
        <v>0</v>
      </c>
      <c r="BA175" s="169" t="e">
        <f t="shared" si="133"/>
        <v>#REF!</v>
      </c>
      <c r="BB175" s="154"/>
      <c r="BC175" s="155"/>
      <c r="BD175" s="155">
        <f>BD174-BD173</f>
        <v>113</v>
      </c>
    </row>
    <row r="176" spans="1:56" ht="15" x14ac:dyDescent="0.3">
      <c r="A176" s="154"/>
      <c r="B176" s="154"/>
      <c r="C176" s="154"/>
      <c r="D176" s="154"/>
      <c r="E176" s="154"/>
      <c r="F176" s="154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  <c r="AA176" s="155"/>
      <c r="AB176" s="155"/>
      <c r="AC176" s="155"/>
      <c r="AD176" s="155"/>
      <c r="AE176" s="155"/>
      <c r="AF176" s="155"/>
      <c r="AG176" s="155"/>
      <c r="AH176" s="155"/>
      <c r="AI176" s="155"/>
      <c r="AJ176" s="155"/>
      <c r="AK176" s="155"/>
      <c r="AL176" s="155"/>
      <c r="AM176" s="155"/>
      <c r="AN176" s="155"/>
      <c r="AO176" s="155"/>
      <c r="AP176" s="155"/>
      <c r="AQ176" s="155"/>
      <c r="AR176" s="155"/>
      <c r="AS176" s="155"/>
      <c r="AT176" s="155"/>
      <c r="AU176" s="155"/>
      <c r="AV176" s="155"/>
      <c r="AW176" s="155"/>
      <c r="AX176" s="155"/>
      <c r="AY176" s="155"/>
      <c r="AZ176" s="155"/>
      <c r="BA176" s="155"/>
      <c r="BB176" s="155">
        <f>BB175-BB110</f>
        <v>0</v>
      </c>
      <c r="BC176" s="155"/>
      <c r="BD176" s="155"/>
    </row>
    <row r="177" spans="1:56" ht="15" x14ac:dyDescent="0.3">
      <c r="A177" s="154" t="s">
        <v>169</v>
      </c>
      <c r="B177" s="154"/>
      <c r="C177" s="154"/>
      <c r="D177" s="154"/>
      <c r="E177" s="154"/>
      <c r="F177" s="154" t="s">
        <v>169</v>
      </c>
      <c r="G177" s="170" t="e">
        <f>G172/G$175</f>
        <v>#REF!</v>
      </c>
      <c r="H177" s="170" t="e">
        <f t="shared" ref="H177:BA179" si="135">H172/H$175</f>
        <v>#REF!</v>
      </c>
      <c r="I177" s="170" t="e">
        <f t="shared" si="135"/>
        <v>#REF!</v>
      </c>
      <c r="J177" s="170" t="e">
        <f t="shared" si="135"/>
        <v>#DIV/0!</v>
      </c>
      <c r="K177" s="170" t="e">
        <f t="shared" si="135"/>
        <v>#DIV/0!</v>
      </c>
      <c r="L177" s="170" t="e">
        <f>L172/L$175</f>
        <v>#REF!</v>
      </c>
      <c r="M177" s="170" t="e">
        <f t="shared" si="135"/>
        <v>#REF!</v>
      </c>
      <c r="N177" s="170" t="e">
        <f t="shared" si="135"/>
        <v>#REF!</v>
      </c>
      <c r="O177" s="170" t="e">
        <f t="shared" si="135"/>
        <v>#REF!</v>
      </c>
      <c r="P177" s="170" t="e">
        <f t="shared" si="135"/>
        <v>#REF!</v>
      </c>
      <c r="Q177" s="170" t="e">
        <f t="shared" si="135"/>
        <v>#REF!</v>
      </c>
      <c r="R177" s="170" t="e">
        <f t="shared" si="135"/>
        <v>#REF!</v>
      </c>
      <c r="S177" s="170" t="e">
        <f t="shared" si="135"/>
        <v>#REF!</v>
      </c>
      <c r="T177" s="30" t="e">
        <f t="shared" si="135"/>
        <v>#DIV/0!</v>
      </c>
      <c r="U177" s="30" t="e">
        <f t="shared" si="135"/>
        <v>#DIV/0!</v>
      </c>
      <c r="V177" s="170" t="e">
        <f t="shared" si="135"/>
        <v>#REF!</v>
      </c>
      <c r="W177" s="170" t="e">
        <f t="shared" si="135"/>
        <v>#REF!</v>
      </c>
      <c r="X177" s="170" t="e">
        <f t="shared" si="135"/>
        <v>#REF!</v>
      </c>
      <c r="Y177" s="170" t="e">
        <v>#VALUE!</v>
      </c>
      <c r="Z177" s="170" t="e">
        <f t="shared" si="135"/>
        <v>#REF!</v>
      </c>
      <c r="AA177" s="170" t="e">
        <f t="shared" si="135"/>
        <v>#REF!</v>
      </c>
      <c r="AB177" s="170" t="e">
        <v>#REF!</v>
      </c>
      <c r="AC177" s="170" t="e">
        <f t="shared" si="135"/>
        <v>#VALUE!</v>
      </c>
      <c r="AD177" s="170" t="e">
        <f t="shared" si="135"/>
        <v>#REF!</v>
      </c>
      <c r="AE177" s="170" t="e">
        <v>#REF!</v>
      </c>
      <c r="AF177" s="170" t="e">
        <f t="shared" si="135"/>
        <v>#VALUE!</v>
      </c>
      <c r="AG177" s="170"/>
      <c r="AH177" s="170" t="e">
        <f t="shared" si="135"/>
        <v>#REF!</v>
      </c>
      <c r="AI177" s="170" t="e">
        <f t="shared" si="135"/>
        <v>#DIV/0!</v>
      </c>
      <c r="AJ177" s="170" t="e">
        <f t="shared" si="135"/>
        <v>#DIV/0!</v>
      </c>
      <c r="AK177" s="170" t="e">
        <f t="shared" si="135"/>
        <v>#REF!</v>
      </c>
      <c r="AL177" s="170" t="e">
        <f t="shared" si="135"/>
        <v>#REF!</v>
      </c>
      <c r="AM177" s="170" t="e">
        <f t="shared" si="135"/>
        <v>#REF!</v>
      </c>
      <c r="AN177" s="170" t="e">
        <f t="shared" si="135"/>
        <v>#DIV/0!</v>
      </c>
      <c r="AO177" s="170" t="e">
        <f t="shared" si="135"/>
        <v>#REF!</v>
      </c>
      <c r="AP177" s="170" t="e">
        <f t="shared" si="135"/>
        <v>#DIV/0!</v>
      </c>
      <c r="AQ177" s="170" t="e">
        <f t="shared" si="135"/>
        <v>#REF!</v>
      </c>
      <c r="AR177" s="170" t="e">
        <f>AR172/AR$175</f>
        <v>#REF!</v>
      </c>
      <c r="AS177" s="170" t="e">
        <f t="shared" si="135"/>
        <v>#REF!</v>
      </c>
      <c r="AT177" s="170" t="e">
        <f t="shared" si="135"/>
        <v>#REF!</v>
      </c>
      <c r="AU177" s="170" t="e">
        <f t="shared" si="135"/>
        <v>#DIV/0!</v>
      </c>
      <c r="AV177" s="170" t="e">
        <f t="shared" si="135"/>
        <v>#DIV/0!</v>
      </c>
      <c r="AW177" s="170"/>
      <c r="AX177" s="170" t="e">
        <f t="shared" ref="AX177:AY179" si="136">AX172/AX$175</f>
        <v>#DIV/0!</v>
      </c>
      <c r="AY177" s="170" t="e">
        <f t="shared" si="136"/>
        <v>#DIV/0!</v>
      </c>
      <c r="AZ177" s="170" t="e">
        <f t="shared" si="135"/>
        <v>#DIV/0!</v>
      </c>
      <c r="BA177" s="170" t="e">
        <f t="shared" si="135"/>
        <v>#REF!</v>
      </c>
      <c r="BB177" s="154"/>
      <c r="BC177" s="155"/>
      <c r="BD177" s="155"/>
    </row>
    <row r="178" spans="1:56" ht="15" x14ac:dyDescent="0.3">
      <c r="A178" s="154" t="s">
        <v>170</v>
      </c>
      <c r="B178" s="154"/>
      <c r="C178" s="154"/>
      <c r="D178" s="154"/>
      <c r="E178" s="154"/>
      <c r="F178" s="154" t="s">
        <v>170</v>
      </c>
      <c r="G178" s="170" t="e">
        <f>G173/G$175</f>
        <v>#REF!</v>
      </c>
      <c r="H178" s="170" t="e">
        <f t="shared" si="135"/>
        <v>#REF!</v>
      </c>
      <c r="I178" s="170" t="e">
        <f t="shared" si="135"/>
        <v>#REF!</v>
      </c>
      <c r="J178" s="170" t="e">
        <f t="shared" si="135"/>
        <v>#DIV/0!</v>
      </c>
      <c r="K178" s="170" t="e">
        <f t="shared" si="135"/>
        <v>#DIV/0!</v>
      </c>
      <c r="L178" s="170" t="e">
        <f>L173/L$175</f>
        <v>#REF!</v>
      </c>
      <c r="M178" s="170" t="e">
        <f t="shared" si="135"/>
        <v>#REF!</v>
      </c>
      <c r="N178" s="170" t="e">
        <f t="shared" si="135"/>
        <v>#REF!</v>
      </c>
      <c r="O178" s="170" t="e">
        <f t="shared" si="135"/>
        <v>#REF!</v>
      </c>
      <c r="P178" s="170" t="e">
        <f t="shared" si="135"/>
        <v>#REF!</v>
      </c>
      <c r="Q178" s="170" t="e">
        <f t="shared" si="135"/>
        <v>#REF!</v>
      </c>
      <c r="R178" s="170" t="e">
        <f t="shared" si="135"/>
        <v>#REF!</v>
      </c>
      <c r="S178" s="170" t="e">
        <f t="shared" si="135"/>
        <v>#REF!</v>
      </c>
      <c r="T178" s="30" t="e">
        <f t="shared" si="135"/>
        <v>#DIV/0!</v>
      </c>
      <c r="U178" s="30" t="e">
        <f t="shared" si="135"/>
        <v>#DIV/0!</v>
      </c>
      <c r="V178" s="170" t="e">
        <f t="shared" si="135"/>
        <v>#REF!</v>
      </c>
      <c r="W178" s="170" t="e">
        <f t="shared" si="135"/>
        <v>#REF!</v>
      </c>
      <c r="X178" s="170" t="e">
        <f t="shared" si="135"/>
        <v>#REF!</v>
      </c>
      <c r="Y178" s="170" t="e">
        <v>#VALUE!</v>
      </c>
      <c r="Z178" s="170" t="e">
        <f t="shared" si="135"/>
        <v>#REF!</v>
      </c>
      <c r="AA178" s="170" t="e">
        <f t="shared" si="135"/>
        <v>#REF!</v>
      </c>
      <c r="AB178" s="170" t="e">
        <v>#REF!</v>
      </c>
      <c r="AC178" s="170" t="e">
        <f t="shared" si="135"/>
        <v>#VALUE!</v>
      </c>
      <c r="AD178" s="170" t="e">
        <f t="shared" si="135"/>
        <v>#REF!</v>
      </c>
      <c r="AE178" s="170" t="e">
        <v>#REF!</v>
      </c>
      <c r="AF178" s="170" t="e">
        <f t="shared" si="135"/>
        <v>#VALUE!</v>
      </c>
      <c r="AG178" s="170"/>
      <c r="AH178" s="170" t="e">
        <f t="shared" si="135"/>
        <v>#REF!</v>
      </c>
      <c r="AI178" s="170" t="e">
        <f t="shared" si="135"/>
        <v>#DIV/0!</v>
      </c>
      <c r="AJ178" s="170" t="e">
        <f t="shared" si="135"/>
        <v>#DIV/0!</v>
      </c>
      <c r="AK178" s="170" t="e">
        <f t="shared" si="135"/>
        <v>#REF!</v>
      </c>
      <c r="AL178" s="170" t="e">
        <f t="shared" si="135"/>
        <v>#REF!</v>
      </c>
      <c r="AM178" s="170" t="e">
        <f t="shared" si="135"/>
        <v>#REF!</v>
      </c>
      <c r="AN178" s="170" t="e">
        <f t="shared" si="135"/>
        <v>#DIV/0!</v>
      </c>
      <c r="AO178" s="170" t="e">
        <f t="shared" si="135"/>
        <v>#REF!</v>
      </c>
      <c r="AP178" s="170" t="e">
        <f t="shared" si="135"/>
        <v>#DIV/0!</v>
      </c>
      <c r="AQ178" s="170" t="e">
        <f t="shared" si="135"/>
        <v>#REF!</v>
      </c>
      <c r="AR178" s="170" t="e">
        <f>AR173/AR$175</f>
        <v>#REF!</v>
      </c>
      <c r="AS178" s="170" t="e">
        <f t="shared" si="135"/>
        <v>#REF!</v>
      </c>
      <c r="AT178" s="170" t="e">
        <f t="shared" si="135"/>
        <v>#REF!</v>
      </c>
      <c r="AU178" s="170" t="e">
        <f t="shared" si="135"/>
        <v>#DIV/0!</v>
      </c>
      <c r="AV178" s="170" t="e">
        <f t="shared" si="135"/>
        <v>#DIV/0!</v>
      </c>
      <c r="AW178" s="170"/>
      <c r="AX178" s="170" t="e">
        <f t="shared" si="136"/>
        <v>#DIV/0!</v>
      </c>
      <c r="AY178" s="170" t="e">
        <f t="shared" si="136"/>
        <v>#DIV/0!</v>
      </c>
      <c r="AZ178" s="170" t="e">
        <f t="shared" si="135"/>
        <v>#DIV/0!</v>
      </c>
      <c r="BA178" s="170" t="e">
        <f t="shared" si="135"/>
        <v>#REF!</v>
      </c>
      <c r="BB178" s="154"/>
      <c r="BC178" s="155"/>
      <c r="BD178" s="155"/>
    </row>
    <row r="179" spans="1:56" ht="15" x14ac:dyDescent="0.3">
      <c r="A179" s="154" t="s">
        <v>171</v>
      </c>
      <c r="B179" s="154"/>
      <c r="C179" s="154"/>
      <c r="D179" s="154"/>
      <c r="E179" s="154"/>
      <c r="F179" s="154" t="s">
        <v>171</v>
      </c>
      <c r="G179" s="170" t="e">
        <f>G174/G$175</f>
        <v>#REF!</v>
      </c>
      <c r="H179" s="170" t="e">
        <f t="shared" si="135"/>
        <v>#REF!</v>
      </c>
      <c r="I179" s="170" t="e">
        <f t="shared" si="135"/>
        <v>#REF!</v>
      </c>
      <c r="J179" s="170" t="e">
        <f t="shared" si="135"/>
        <v>#DIV/0!</v>
      </c>
      <c r="K179" s="170" t="e">
        <f t="shared" si="135"/>
        <v>#DIV/0!</v>
      </c>
      <c r="L179" s="170" t="e">
        <f>L174/L$175</f>
        <v>#REF!</v>
      </c>
      <c r="M179" s="170" t="e">
        <f t="shared" si="135"/>
        <v>#REF!</v>
      </c>
      <c r="N179" s="170" t="e">
        <f t="shared" si="135"/>
        <v>#REF!</v>
      </c>
      <c r="O179" s="170" t="e">
        <f t="shared" si="135"/>
        <v>#REF!</v>
      </c>
      <c r="P179" s="170" t="e">
        <f t="shared" si="135"/>
        <v>#REF!</v>
      </c>
      <c r="Q179" s="170" t="e">
        <f t="shared" si="135"/>
        <v>#REF!</v>
      </c>
      <c r="R179" s="170" t="e">
        <f t="shared" si="135"/>
        <v>#REF!</v>
      </c>
      <c r="S179" s="170" t="e">
        <f t="shared" si="135"/>
        <v>#REF!</v>
      </c>
      <c r="T179" s="30" t="e">
        <f t="shared" si="135"/>
        <v>#DIV/0!</v>
      </c>
      <c r="U179" s="30" t="e">
        <f t="shared" si="135"/>
        <v>#DIV/0!</v>
      </c>
      <c r="V179" s="170" t="e">
        <f t="shared" si="135"/>
        <v>#REF!</v>
      </c>
      <c r="W179" s="170" t="e">
        <f t="shared" si="135"/>
        <v>#REF!</v>
      </c>
      <c r="X179" s="170" t="e">
        <f t="shared" si="135"/>
        <v>#REF!</v>
      </c>
      <c r="Y179" s="170" t="e">
        <v>#VALUE!</v>
      </c>
      <c r="Z179" s="170" t="e">
        <f t="shared" si="135"/>
        <v>#REF!</v>
      </c>
      <c r="AA179" s="170" t="e">
        <f t="shared" si="135"/>
        <v>#REF!</v>
      </c>
      <c r="AB179" s="171" t="e">
        <v>#REF!</v>
      </c>
      <c r="AC179" s="170" t="e">
        <f t="shared" si="135"/>
        <v>#VALUE!</v>
      </c>
      <c r="AD179" s="170" t="e">
        <f t="shared" si="135"/>
        <v>#REF!</v>
      </c>
      <c r="AE179" s="170" t="e">
        <v>#REF!</v>
      </c>
      <c r="AF179" s="170" t="e">
        <f t="shared" si="135"/>
        <v>#VALUE!</v>
      </c>
      <c r="AG179" s="171"/>
      <c r="AH179" s="170" t="e">
        <f t="shared" si="135"/>
        <v>#VALUE!</v>
      </c>
      <c r="AI179" s="170" t="e">
        <f t="shared" si="135"/>
        <v>#DIV/0!</v>
      </c>
      <c r="AJ179" s="170" t="e">
        <f t="shared" si="135"/>
        <v>#DIV/0!</v>
      </c>
      <c r="AK179" s="170" t="e">
        <f t="shared" si="135"/>
        <v>#REF!</v>
      </c>
      <c r="AL179" s="170" t="e">
        <f t="shared" si="135"/>
        <v>#REF!</v>
      </c>
      <c r="AM179" s="170" t="e">
        <f t="shared" si="135"/>
        <v>#REF!</v>
      </c>
      <c r="AN179" s="170" t="e">
        <f t="shared" si="135"/>
        <v>#DIV/0!</v>
      </c>
      <c r="AO179" s="170" t="e">
        <f t="shared" si="135"/>
        <v>#REF!</v>
      </c>
      <c r="AP179" s="170" t="e">
        <f t="shared" si="135"/>
        <v>#DIV/0!</v>
      </c>
      <c r="AQ179" s="170" t="e">
        <f t="shared" si="135"/>
        <v>#REF!</v>
      </c>
      <c r="AR179" s="170" t="e">
        <f>AR174/AR$175</f>
        <v>#REF!</v>
      </c>
      <c r="AS179" s="170" t="e">
        <f t="shared" si="135"/>
        <v>#REF!</v>
      </c>
      <c r="AT179" s="170" t="e">
        <f t="shared" si="135"/>
        <v>#REF!</v>
      </c>
      <c r="AU179" s="170" t="e">
        <f t="shared" si="135"/>
        <v>#DIV/0!</v>
      </c>
      <c r="AV179" s="170" t="e">
        <f t="shared" si="135"/>
        <v>#DIV/0!</v>
      </c>
      <c r="AW179" s="170"/>
      <c r="AX179" s="170" t="e">
        <f t="shared" si="136"/>
        <v>#DIV/0!</v>
      </c>
      <c r="AY179" s="170" t="e">
        <f t="shared" si="136"/>
        <v>#DIV/0!</v>
      </c>
      <c r="AZ179" s="170" t="e">
        <f t="shared" si="135"/>
        <v>#DIV/0!</v>
      </c>
      <c r="BA179" s="170" t="e">
        <f t="shared" si="135"/>
        <v>#REF!</v>
      </c>
      <c r="BB179" s="154"/>
      <c r="BC179" s="155"/>
      <c r="BD179" s="155"/>
    </row>
    <row r="180" spans="1:56" ht="15" x14ac:dyDescent="0.3">
      <c r="A180" s="154"/>
      <c r="B180" s="154"/>
      <c r="C180" s="154"/>
      <c r="D180" s="154"/>
      <c r="E180" s="154"/>
      <c r="F180" s="154"/>
      <c r="G180" s="172" t="e">
        <f>SUM(G177:G179)</f>
        <v>#REF!</v>
      </c>
      <c r="H180" s="172" t="e">
        <f t="shared" ref="H180" si="137">SUM(H177:H179)</f>
        <v>#REF!</v>
      </c>
      <c r="I180" s="172" t="e">
        <f>SUM(I177:I179)</f>
        <v>#REF!</v>
      </c>
      <c r="J180" s="172" t="e">
        <f>SUM(J177:J179)</f>
        <v>#DIV/0!</v>
      </c>
      <c r="K180" s="172" t="e">
        <f t="shared" ref="K180:BA180" si="138">SUM(K177:K179)</f>
        <v>#DIV/0!</v>
      </c>
      <c r="L180" s="172" t="e">
        <f>SUM(L177:L179)</f>
        <v>#REF!</v>
      </c>
      <c r="M180" s="172" t="e">
        <f t="shared" si="138"/>
        <v>#REF!</v>
      </c>
      <c r="N180" s="172" t="e">
        <f t="shared" si="138"/>
        <v>#REF!</v>
      </c>
      <c r="O180" s="172" t="e">
        <f t="shared" si="138"/>
        <v>#REF!</v>
      </c>
      <c r="P180" s="172" t="e">
        <f t="shared" si="138"/>
        <v>#REF!</v>
      </c>
      <c r="Q180" s="172" t="e">
        <f t="shared" si="138"/>
        <v>#REF!</v>
      </c>
      <c r="R180" s="172" t="e">
        <f t="shared" si="138"/>
        <v>#REF!</v>
      </c>
      <c r="S180" s="172" t="e">
        <f t="shared" si="138"/>
        <v>#REF!</v>
      </c>
      <c r="T180" s="169" t="e">
        <f t="shared" si="138"/>
        <v>#DIV/0!</v>
      </c>
      <c r="U180" s="169" t="e">
        <f t="shared" si="138"/>
        <v>#DIV/0!</v>
      </c>
      <c r="V180" s="172" t="e">
        <f t="shared" si="138"/>
        <v>#REF!</v>
      </c>
      <c r="W180" s="172" t="e">
        <f t="shared" si="138"/>
        <v>#REF!</v>
      </c>
      <c r="X180" s="172" t="e">
        <f t="shared" si="138"/>
        <v>#REF!</v>
      </c>
      <c r="Y180" s="172" t="e">
        <v>#VALUE!</v>
      </c>
      <c r="Z180" s="172" t="e">
        <f t="shared" si="138"/>
        <v>#REF!</v>
      </c>
      <c r="AA180" s="172" t="e">
        <f t="shared" si="138"/>
        <v>#REF!</v>
      </c>
      <c r="AB180" s="172" t="e">
        <v>#REF!</v>
      </c>
      <c r="AC180" s="172" t="e">
        <f t="shared" si="138"/>
        <v>#VALUE!</v>
      </c>
      <c r="AD180" s="172" t="e">
        <f t="shared" si="138"/>
        <v>#REF!</v>
      </c>
      <c r="AE180" s="172" t="e">
        <v>#REF!</v>
      </c>
      <c r="AF180" s="172" t="e">
        <f t="shared" si="138"/>
        <v>#VALUE!</v>
      </c>
      <c r="AG180" s="172"/>
      <c r="AH180" s="172" t="e">
        <f t="shared" si="138"/>
        <v>#REF!</v>
      </c>
      <c r="AI180" s="172" t="e">
        <f t="shared" si="138"/>
        <v>#DIV/0!</v>
      </c>
      <c r="AJ180" s="172" t="e">
        <f t="shared" si="138"/>
        <v>#DIV/0!</v>
      </c>
      <c r="AK180" s="172" t="e">
        <f t="shared" si="138"/>
        <v>#REF!</v>
      </c>
      <c r="AL180" s="172" t="e">
        <f t="shared" si="138"/>
        <v>#REF!</v>
      </c>
      <c r="AM180" s="172" t="e">
        <f t="shared" si="138"/>
        <v>#REF!</v>
      </c>
      <c r="AN180" s="172" t="e">
        <f t="shared" si="138"/>
        <v>#DIV/0!</v>
      </c>
      <c r="AO180" s="172" t="e">
        <f t="shared" si="138"/>
        <v>#REF!</v>
      </c>
      <c r="AP180" s="172" t="e">
        <f t="shared" si="138"/>
        <v>#DIV/0!</v>
      </c>
      <c r="AQ180" s="172" t="e">
        <f t="shared" si="138"/>
        <v>#REF!</v>
      </c>
      <c r="AR180" s="172" t="e">
        <f>SUM(AR177:AR179)</f>
        <v>#REF!</v>
      </c>
      <c r="AS180" s="172" t="e">
        <f t="shared" si="138"/>
        <v>#REF!</v>
      </c>
      <c r="AT180" s="172" t="e">
        <f t="shared" si="138"/>
        <v>#REF!</v>
      </c>
      <c r="AU180" s="172" t="e">
        <f t="shared" si="138"/>
        <v>#DIV/0!</v>
      </c>
      <c r="AV180" s="172" t="e">
        <f t="shared" si="138"/>
        <v>#DIV/0!</v>
      </c>
      <c r="AW180" s="172"/>
      <c r="AX180" s="172" t="e">
        <f t="shared" ref="AX180:AY180" si="139">SUM(AX177:AX179)</f>
        <v>#DIV/0!</v>
      </c>
      <c r="AY180" s="172" t="e">
        <f t="shared" si="139"/>
        <v>#DIV/0!</v>
      </c>
      <c r="AZ180" s="172" t="e">
        <f t="shared" si="138"/>
        <v>#DIV/0!</v>
      </c>
      <c r="BA180" s="172" t="e">
        <f t="shared" si="138"/>
        <v>#REF!</v>
      </c>
      <c r="BB180" s="154"/>
      <c r="BC180" s="155"/>
      <c r="BD180" s="155"/>
    </row>
  </sheetData>
  <customSheetViews>
    <customSheetView guid="{F44970AB-D43C-40C2-9446-428EFB445E45}" scale="60" hiddenColumns="1" state="hidden" topLeftCell="F1">
      <pane xSplit="6" ySplit="10" topLeftCell="L11" activePane="bottomRight" state="frozen"/>
      <selection pane="bottomRight" activeCell="F110" sqref="F110"/>
      <pageMargins left="0.7" right="0.7" top="0.75" bottom="0.75" header="0.3" footer="0.3"/>
      <pageSetup orientation="portrait" r:id="rId1"/>
    </customSheetView>
    <customSheetView guid="{DC3780FC-E03D-4CB0-9630-45647ED63C69}" scale="60" state="hidden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2"/>
    </customSheetView>
    <customSheetView guid="{5F8EC55F-6BE6-42EB-BDA6-7DA9ACE0C263}" scale="60" hiddenColumns="1" state="hidden" topLeftCell="F1">
      <pane xSplit="6" ySplit="10" topLeftCell="L11" activePane="bottomRight" state="frozen"/>
      <selection pane="bottomRight" activeCell="F110" sqref="F110"/>
      <pageMargins left="0.7" right="0.7" top="0.75" bottom="0.75" header="0.3" footer="0.3"/>
      <pageSetup orientation="portrait" r:id="rId3"/>
    </customSheetView>
    <customSheetView guid="{86680E72-FC77-45EF-9FFF-2A77157FA8B6}" scale="60">
      <pane xSplit="6" ySplit="10" topLeftCell="L11" activePane="bottomRight" state="frozen"/>
      <selection pane="bottomRight" activeCell="S11" sqref="S11"/>
      <pageMargins left="0.7" right="0.7" top="0.75" bottom="0.75" header="0.3" footer="0.3"/>
      <pageSetup orientation="portrait" r:id="rId4"/>
    </customSheetView>
    <customSheetView guid="{10CC6A42-76CA-4CE7-9AB7-75E8EE03DD52}" scale="60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5"/>
    </customSheetView>
    <customSheetView guid="{8D6B43F0-C7E3-4081-96D2-8B609D37DAAB}" scale="60">
      <pane xSplit="6" ySplit="10" topLeftCell="AD11" activePane="bottomRight" state="frozen"/>
      <selection pane="bottomRight" activeCell="AK19" sqref="AK19"/>
      <pageMargins left="0.7" right="0.7" top="0.75" bottom="0.75" header="0.3" footer="0.3"/>
      <pageSetup orientation="portrait" r:id="rId6"/>
    </customSheetView>
    <customSheetView guid="{B54EAF79-9AE3-405E-8904-DC2B8F7A3D1F}" scale="60">
      <pane xSplit="6" ySplit="10" topLeftCell="AO11" activePane="bottomRight" state="frozen"/>
      <selection pane="bottomRight" activeCell="AP85" sqref="AP85:AX89"/>
      <pageMargins left="0.7" right="0.7" top="0.75" bottom="0.75" header="0.3" footer="0.3"/>
      <pageSetup orientation="portrait" r:id="rId7"/>
    </customSheetView>
    <customSheetView guid="{815BE6D6-07F9-4CBF-B8FD-89E61A8B16EF}" scale="60">
      <pane xSplit="6" ySplit="10" topLeftCell="V11" activePane="bottomRight" state="frozen"/>
      <selection pane="bottomRight" activeCell="X8" sqref="X8:AB10"/>
      <pageMargins left="0.7" right="0.7" top="0.75" bottom="0.75" header="0.3" footer="0.3"/>
      <pageSetup orientation="portrait" r:id="rId8"/>
    </customSheetView>
    <customSheetView guid="{3F9D0D8E-0280-4E1B-887E-343DC67AEF81}" scale="60" hiddenColumns="1" topLeftCell="F1">
      <pane xSplit="6" ySplit="10" topLeftCell="L11" activePane="bottomRight" state="frozen"/>
      <selection pane="bottomRight" activeCell="K19" sqref="K19"/>
      <pageMargins left="0.7" right="0.7" top="0.75" bottom="0.75" header="0.3" footer="0.3"/>
      <pageSetup orientation="portrait" r:id="rId9"/>
    </customSheetView>
    <customSheetView guid="{4C072D60-E856-4D03-8778-D056B82F8B94}" scale="60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10"/>
    </customSheetView>
    <customSheetView guid="{4BD5850D-B4C1-4FE6-AD12-AE545D24D33E}" scale="60">
      <pane xSplit="6" ySplit="10" topLeftCell="V11" activePane="bottomRight" state="frozen"/>
      <selection pane="bottomRight" activeCell="X8" sqref="X8:AB10"/>
      <pageMargins left="0.7" right="0.7" top="0.75" bottom="0.75" header="0.3" footer="0.3"/>
      <pageSetup orientation="portrait" r:id="rId11"/>
    </customSheetView>
    <customSheetView guid="{8BC85080-E9E4-4C4F-A87C-66C5B69F0AB3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2"/>
    </customSheetView>
    <customSheetView guid="{333A1E19-F4F4-47F6-AD2B-2BE477C76F83}" scale="60">
      <pane xSplit="6" ySplit="10" topLeftCell="G11" activePane="bottomRight" state="frozen"/>
      <selection pane="bottomRight" activeCell="G26" sqref="G26"/>
      <pageMargins left="0.7" right="0.7" top="0.75" bottom="0.75" header="0.3" footer="0.3"/>
      <pageSetup orientation="portrait" r:id="rId13"/>
    </customSheetView>
    <customSheetView guid="{6F39DC8C-CFAF-4903-A623-34F8D498ADC0}" scale="60">
      <pane xSplit="6" ySplit="10" topLeftCell="G11" activePane="bottomRight" state="frozen"/>
      <selection pane="bottomRight" activeCell="H22" sqref="H22"/>
      <pageMargins left="0.7" right="0.7" top="0.75" bottom="0.75" header="0.3" footer="0.3"/>
      <pageSetup orientation="portrait" r:id="rId14"/>
    </customSheetView>
    <customSheetView guid="{5C50C604-8817-449F-8F3F-E8AD328EA193}" scale="60">
      <pane xSplit="6" ySplit="10" topLeftCell="G11" activePane="bottomRight" state="frozen"/>
      <selection pane="bottomRight" activeCell="H22" sqref="H22"/>
      <pageMargins left="0.7" right="0.7" top="0.75" bottom="0.75" header="0.3" footer="0.3"/>
      <pageSetup orientation="portrait" r:id="rId15"/>
    </customSheetView>
    <customSheetView guid="{041136D2-2130-4255-B443-15B49F564E84}" scale="60">
      <pane xSplit="6" ySplit="10" topLeftCell="G11" activePane="bottomRight" state="frozen"/>
      <selection pane="bottomRight" activeCell="F1" sqref="F1"/>
      <pageMargins left="0.7" right="0.7" top="0.75" bottom="0.75" header="0.3" footer="0.3"/>
      <pageSetup orientation="portrait" r:id="rId16"/>
    </customSheetView>
    <customSheetView guid="{EF158714-875A-408E-A073-2BB190003FA1}" scale="60">
      <pane xSplit="6" ySplit="10" topLeftCell="AO11" activePane="bottomRight" state="frozen"/>
      <selection pane="bottomRight" activeCell="AP85" sqref="AP85:AX89"/>
      <pageMargins left="0.7" right="0.7" top="0.75" bottom="0.75" header="0.3" footer="0.3"/>
      <pageSetup orientation="portrait" r:id="rId17"/>
    </customSheetView>
    <customSheetView guid="{AC823C34-08D3-4F48-9C7B-A99D9A5AE1CD}" scale="60" hiddenColumns="1" topLeftCell="F1">
      <pane xSplit="6" ySplit="10" topLeftCell="L88" activePane="bottomRight" state="frozen"/>
      <selection pane="bottomRight" activeCell="F110" sqref="F110"/>
      <pageMargins left="0.7" right="0.7" top="0.75" bottom="0.75" header="0.3" footer="0.3"/>
      <pageSetup orientation="portrait" r:id="rId18"/>
    </customSheetView>
    <customSheetView guid="{46AB56D5-CE66-4F5F-B4E5-213E35ACB9B0}" scale="60" hiddenColumns="1" state="hidden" topLeftCell="F1">
      <pane xSplit="1" ySplit="9" topLeftCell="G44" activePane="bottomRight" state="frozen"/>
      <selection pane="bottomRight" activeCell="F65" sqref="F65"/>
      <pageMargins left="0.7" right="0.7" top="0.75" bottom="0.75" header="0.3" footer="0.3"/>
      <pageSetup orientation="portrait" r:id="rId19"/>
    </customSheetView>
    <customSheetView guid="{781C4B64-7C8D-415F-9AB6-576FAA0890C7}" scale="60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20"/>
    </customSheetView>
    <customSheetView guid="{DCC8505D-D30F-4E76-8C36-3038DACC80BC}" scale="60">
      <pane xSplit="6" ySplit="10" topLeftCell="V11" activePane="bottomRight" state="frozen"/>
      <selection pane="bottomRight" activeCell="X8" sqref="X8:AB10"/>
      <pageMargins left="0.7" right="0.7" top="0.75" bottom="0.75" header="0.3" footer="0.3"/>
      <pageSetup orientation="portrait" r:id="rId21"/>
    </customSheetView>
    <customSheetView guid="{84B6601C-494C-4B8C-8A18-32BF39A4BAB9}" scale="60">
      <pane xSplit="6" ySplit="10" topLeftCell="AO11" activePane="bottomRight" state="frozen"/>
      <selection pane="bottomRight" activeCell="AP85" sqref="AP85:AX89"/>
      <pageMargins left="0.7" right="0.7" top="0.75" bottom="0.75" header="0.3" footer="0.3"/>
      <pageSetup orientation="portrait" r:id="rId22"/>
    </customSheetView>
    <customSheetView guid="{4F6B0010-E9C4-4AC7-B012-D7C3236BA3BD}" scale="60">
      <pane xSplit="6" ySplit="10" topLeftCell="G11" activePane="bottomRight" state="frozen"/>
      <selection pane="bottomRight" activeCell="H8" sqref="H8"/>
      <pageMargins left="0.7" right="0.7" top="0.75" bottom="0.75" header="0.3" footer="0.3"/>
      <pageSetup orientation="portrait" r:id="rId23"/>
    </customSheetView>
    <customSheetView guid="{55F024CD-A7F9-4381-9942-5ED21204AFB7}" scale="60" state="hidden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24"/>
    </customSheetView>
  </customSheetViews>
  <pageMargins left="0.7" right="0.7" top="0.75" bottom="0.75" header="0.3" footer="0.3"/>
  <pageSetup orientation="portrait" r:id="rId2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9"/>
  <sheetViews>
    <sheetView zoomScale="60" zoomScaleNormal="100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P14" sqref="P14"/>
    </sheetView>
  </sheetViews>
  <sheetFormatPr defaultColWidth="9.109375" defaultRowHeight="14.4" x14ac:dyDescent="0.3"/>
  <cols>
    <col min="1" max="1" width="24.88671875" style="153" bestFit="1" customWidth="1"/>
    <col min="2" max="2" width="17.5546875" style="153" bestFit="1" customWidth="1"/>
    <col min="3" max="3" width="19.88671875" style="153" bestFit="1" customWidth="1"/>
    <col min="4" max="4" width="18" style="153" hidden="1" customWidth="1"/>
    <col min="5" max="5" width="15.109375" style="139" hidden="1" customWidth="1"/>
    <col min="6" max="6" width="24.88671875" style="153" hidden="1" customWidth="1"/>
    <col min="7" max="7" width="22.33203125" style="153" customWidth="1"/>
    <col min="8" max="8" width="18.6640625" style="153" customWidth="1"/>
    <col min="9" max="10" width="17.5546875" style="153" customWidth="1"/>
    <col min="11" max="11" width="14.88671875" style="153" customWidth="1"/>
    <col min="12" max="12" width="13.44140625" style="153" customWidth="1"/>
    <col min="13" max="13" width="13.6640625" style="153" bestFit="1" customWidth="1"/>
    <col min="14" max="14" width="14.88671875" style="153" bestFit="1" customWidth="1"/>
    <col min="15" max="15" width="15.109375" style="153" bestFit="1" customWidth="1"/>
    <col min="16" max="16" width="19.88671875" style="153" customWidth="1"/>
    <col min="17" max="17" width="14.88671875" style="153" customWidth="1"/>
    <col min="18" max="18" width="18.44140625" style="153" bestFit="1" customWidth="1"/>
    <col min="19" max="19" width="15.109375" style="153" customWidth="1"/>
    <col min="20" max="20" width="16.33203125" style="153" customWidth="1"/>
    <col min="21" max="21" width="10.88671875" style="153" customWidth="1"/>
    <col min="22" max="23" width="14.109375" style="153" customWidth="1"/>
    <col min="24" max="24" width="15.44140625" style="153" customWidth="1"/>
    <col min="25" max="26" width="13.6640625" style="153" customWidth="1"/>
    <col min="27" max="27" width="32.5546875" style="153" customWidth="1"/>
    <col min="28" max="28" width="19" style="153" customWidth="1"/>
    <col min="29" max="29" width="20" style="153" customWidth="1"/>
    <col min="30" max="31" width="15.44140625" style="153" customWidth="1"/>
    <col min="32" max="32" width="16.33203125" style="153" bestFit="1" customWidth="1"/>
    <col min="33" max="33" width="13.44140625" style="153" customWidth="1"/>
    <col min="34" max="34" width="22" style="153" customWidth="1"/>
    <col min="35" max="35" width="12.5546875" style="153" customWidth="1"/>
    <col min="36" max="36" width="17" style="153" customWidth="1"/>
    <col min="37" max="37" width="13.6640625" style="153" customWidth="1"/>
    <col min="38" max="38" width="12.5546875" style="153" customWidth="1"/>
    <col min="39" max="39" width="16.5546875" style="153" customWidth="1"/>
    <col min="40" max="40" width="10.88671875" style="153" customWidth="1"/>
    <col min="41" max="41" width="9" style="153" customWidth="1"/>
    <col min="42" max="42" width="16.5546875" style="153" customWidth="1"/>
    <col min="43" max="43" width="11.88671875" style="153" customWidth="1"/>
    <col min="44" max="44" width="12.6640625" style="153" customWidth="1"/>
    <col min="45" max="45" width="19.109375" style="153" customWidth="1"/>
    <col min="46" max="46" width="14.6640625" style="153" customWidth="1"/>
    <col min="47" max="47" width="15.44140625" style="153" customWidth="1"/>
    <col min="48" max="48" width="13" style="153" customWidth="1"/>
    <col min="49" max="49" width="13" style="153" bestFit="1" customWidth="1"/>
    <col min="50" max="50" width="16.5546875" style="153" customWidth="1"/>
    <col min="51" max="51" width="10.88671875" style="153" customWidth="1"/>
    <col min="52" max="52" width="12.6640625" style="153" customWidth="1"/>
    <col min="53" max="53" width="17.5546875" style="153" customWidth="1"/>
    <col min="54" max="54" width="15.109375" style="153" bestFit="1" customWidth="1"/>
    <col min="55" max="55" width="29" style="153" bestFit="1" customWidth="1"/>
    <col min="56" max="56" width="15.109375" style="153" bestFit="1" customWidth="1"/>
    <col min="57" max="57" width="15" style="153" bestFit="1" customWidth="1"/>
    <col min="58" max="16384" width="9.109375" style="153"/>
  </cols>
  <sheetData>
    <row r="1" spans="1:57" s="31" customFormat="1" ht="15" x14ac:dyDescent="0.3">
      <c r="A1" s="178"/>
      <c r="B1" s="38" t="s">
        <v>215</v>
      </c>
      <c r="C1" s="38"/>
      <c r="D1" s="39">
        <f>BB6</f>
        <v>0</v>
      </c>
      <c r="E1" s="40" t="s">
        <v>178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259"/>
      <c r="Q1" s="178"/>
      <c r="R1" s="259"/>
      <c r="S1" s="178"/>
      <c r="T1" s="259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259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7" ht="15" x14ac:dyDescent="0.3">
      <c r="A2" s="43" t="s">
        <v>0</v>
      </c>
      <c r="B2" s="37" t="s">
        <v>35</v>
      </c>
      <c r="C2" s="37"/>
      <c r="D2" s="42" t="e">
        <f>B11/B15</f>
        <v>#DIV/0!</v>
      </c>
      <c r="E2" s="4"/>
      <c r="F2" s="43" t="s">
        <v>0</v>
      </c>
      <c r="G2" s="44" t="e">
        <f t="shared" ref="G2:H2" si="0">(G15+G31)/G5</f>
        <v>#DIV/0!</v>
      </c>
      <c r="H2" s="44" t="e">
        <f t="shared" si="0"/>
        <v>#DIV/0!</v>
      </c>
      <c r="I2" s="44" t="e">
        <f>(I15+I31)/I5</f>
        <v>#DIV/0!</v>
      </c>
      <c r="J2" s="44" t="e">
        <f>(J15+J31)/J5</f>
        <v>#DIV/0!</v>
      </c>
      <c r="K2" s="44" t="e">
        <f t="shared" ref="K2:BC2" si="1">(K15+K31)/K5</f>
        <v>#DIV/0!</v>
      </c>
      <c r="L2" s="44" t="e">
        <f>(L15+L31)/L5</f>
        <v>#DIV/0!</v>
      </c>
      <c r="M2" s="44" t="e">
        <f t="shared" si="1"/>
        <v>#DIV/0!</v>
      </c>
      <c r="N2" s="44" t="e">
        <f t="shared" si="1"/>
        <v>#DIV/0!</v>
      </c>
      <c r="O2" s="44" t="e">
        <f t="shared" si="1"/>
        <v>#DIV/0!</v>
      </c>
      <c r="P2" s="44" t="e">
        <f t="shared" si="1"/>
        <v>#DIV/0!</v>
      </c>
      <c r="Q2" s="44" t="e">
        <f t="shared" si="1"/>
        <v>#DIV/0!</v>
      </c>
      <c r="R2" s="44" t="e">
        <f t="shared" si="1"/>
        <v>#DIV/0!</v>
      </c>
      <c r="S2" s="44" t="e">
        <f t="shared" si="1"/>
        <v>#DIV/0!</v>
      </c>
      <c r="T2" s="44" t="e">
        <f t="shared" si="1"/>
        <v>#DIV/0!</v>
      </c>
      <c r="U2" s="44" t="e">
        <f t="shared" si="1"/>
        <v>#DIV/0!</v>
      </c>
      <c r="V2" s="44" t="e">
        <f t="shared" si="1"/>
        <v>#DIV/0!</v>
      </c>
      <c r="W2" s="44" t="e">
        <f t="shared" si="1"/>
        <v>#DIV/0!</v>
      </c>
      <c r="X2" s="44" t="e">
        <f t="shared" si="1"/>
        <v>#DIV/0!</v>
      </c>
      <c r="Y2" s="44" t="e">
        <f t="shared" si="1"/>
        <v>#DIV/0!</v>
      </c>
      <c r="Z2" s="44" t="e">
        <f t="shared" si="1"/>
        <v>#DIV/0!</v>
      </c>
      <c r="AA2" s="44" t="e">
        <f t="shared" si="1"/>
        <v>#DIV/0!</v>
      </c>
      <c r="AB2" s="44">
        <v>0.72844827586206895</v>
      </c>
      <c r="AC2" s="44" t="e">
        <f t="shared" si="1"/>
        <v>#DIV/0!</v>
      </c>
      <c r="AD2" s="44">
        <f t="shared" si="1"/>
        <v>0</v>
      </c>
      <c r="AE2" s="44">
        <v>0.7839195979899497</v>
      </c>
      <c r="AF2" s="44">
        <f t="shared" si="1"/>
        <v>0</v>
      </c>
      <c r="AG2" s="44" t="e">
        <f t="shared" si="1"/>
        <v>#DIV/0!</v>
      </c>
      <c r="AH2" s="44" t="e">
        <f>(AH15+AH31)/AH5</f>
        <v>#DIV/0!</v>
      </c>
      <c r="AI2" s="44" t="e">
        <f t="shared" si="1"/>
        <v>#DIV/0!</v>
      </c>
      <c r="AJ2" s="44" t="e">
        <f t="shared" si="1"/>
        <v>#DIV/0!</v>
      </c>
      <c r="AK2" s="44" t="e">
        <f t="shared" si="1"/>
        <v>#DIV/0!</v>
      </c>
      <c r="AL2" s="44" t="e">
        <f t="shared" si="1"/>
        <v>#DIV/0!</v>
      </c>
      <c r="AM2" s="44" t="e">
        <f t="shared" si="1"/>
        <v>#DIV/0!</v>
      </c>
      <c r="AN2" s="44" t="e">
        <f t="shared" si="1"/>
        <v>#DIV/0!</v>
      </c>
      <c r="AO2" s="44" t="e">
        <f t="shared" si="1"/>
        <v>#DIV/0!</v>
      </c>
      <c r="AP2" s="44" t="e">
        <f t="shared" si="1"/>
        <v>#DIV/0!</v>
      </c>
      <c r="AQ2" s="44" t="e">
        <f t="shared" si="1"/>
        <v>#DIV/0!</v>
      </c>
      <c r="AR2" s="44" t="e">
        <f>(AR15+AR31)/AR5</f>
        <v>#DIV/0!</v>
      </c>
      <c r="AS2" s="44" t="e">
        <f t="shared" si="1"/>
        <v>#DIV/0!</v>
      </c>
      <c r="AT2" s="44" t="e">
        <f t="shared" si="1"/>
        <v>#DIV/0!</v>
      </c>
      <c r="AU2" s="44" t="e">
        <f t="shared" si="1"/>
        <v>#DIV/0!</v>
      </c>
      <c r="AV2" s="44" t="e">
        <f t="shared" si="1"/>
        <v>#DIV/0!</v>
      </c>
      <c r="AW2" s="44" t="e">
        <f t="shared" si="1"/>
        <v>#DIV/0!</v>
      </c>
      <c r="AX2" s="44" t="e">
        <f t="shared" si="1"/>
        <v>#DIV/0!</v>
      </c>
      <c r="AY2" s="44" t="e">
        <f t="shared" si="1"/>
        <v>#DIV/0!</v>
      </c>
      <c r="AZ2" s="44" t="e">
        <f t="shared" si="1"/>
        <v>#DIV/0!</v>
      </c>
      <c r="BA2" s="44" t="e">
        <f t="shared" si="1"/>
        <v>#DIV/0!</v>
      </c>
      <c r="BB2" s="44">
        <f t="shared" si="1"/>
        <v>0</v>
      </c>
      <c r="BC2" s="45" t="e">
        <f t="shared" si="1"/>
        <v>#DIV/0!</v>
      </c>
      <c r="BD2" s="267"/>
    </row>
    <row r="3" spans="1:57" ht="15.6" thickBot="1" x14ac:dyDescent="0.35">
      <c r="A3" s="72" t="s">
        <v>207</v>
      </c>
      <c r="B3" s="37" t="s">
        <v>36</v>
      </c>
      <c r="C3" s="37"/>
      <c r="D3" s="42" t="e">
        <f>B12/B15</f>
        <v>#DIV/0!</v>
      </c>
      <c r="E3" s="4"/>
      <c r="F3" s="72" t="s">
        <v>207</v>
      </c>
      <c r="G3" s="179">
        <f t="shared" ref="G3:H3" si="2">G4-G5</f>
        <v>0</v>
      </c>
      <c r="H3" s="179">
        <f t="shared" si="2"/>
        <v>0</v>
      </c>
      <c r="I3" s="179">
        <f>I4-I5</f>
        <v>0</v>
      </c>
      <c r="J3" s="179">
        <f>J4-J5</f>
        <v>0</v>
      </c>
      <c r="K3" s="179">
        <f t="shared" ref="K3:AH3" si="3">K4-K5</f>
        <v>0</v>
      </c>
      <c r="L3" s="179">
        <f>L4-L5</f>
        <v>0</v>
      </c>
      <c r="M3" s="179">
        <f t="shared" si="3"/>
        <v>0</v>
      </c>
      <c r="N3" s="179">
        <f t="shared" si="3"/>
        <v>0</v>
      </c>
      <c r="O3" s="179">
        <f t="shared" si="3"/>
        <v>0</v>
      </c>
      <c r="P3" s="179">
        <f t="shared" si="3"/>
        <v>0</v>
      </c>
      <c r="Q3" s="179">
        <f t="shared" si="3"/>
        <v>0</v>
      </c>
      <c r="R3" s="179">
        <f t="shared" si="3"/>
        <v>0</v>
      </c>
      <c r="S3" s="179">
        <f t="shared" si="3"/>
        <v>0</v>
      </c>
      <c r="T3" s="179" t="e">
        <f t="shared" si="3"/>
        <v>#DIV/0!</v>
      </c>
      <c r="U3" s="179">
        <f t="shared" si="3"/>
        <v>0</v>
      </c>
      <c r="V3" s="179">
        <f t="shared" si="3"/>
        <v>0</v>
      </c>
      <c r="W3" s="179">
        <f t="shared" si="3"/>
        <v>0</v>
      </c>
      <c r="X3" s="179">
        <f t="shared" si="3"/>
        <v>0</v>
      </c>
      <c r="Y3" s="179">
        <f t="shared" si="3"/>
        <v>0</v>
      </c>
      <c r="Z3" s="179">
        <f t="shared" si="3"/>
        <v>0</v>
      </c>
      <c r="AA3" s="179">
        <f t="shared" si="3"/>
        <v>0</v>
      </c>
      <c r="AB3" s="179">
        <f t="shared" si="3"/>
        <v>0</v>
      </c>
      <c r="AC3" s="179">
        <f t="shared" si="3"/>
        <v>0</v>
      </c>
      <c r="AD3" s="179">
        <f t="shared" si="3"/>
        <v>-58</v>
      </c>
      <c r="AE3" s="179">
        <f t="shared" si="3"/>
        <v>0</v>
      </c>
      <c r="AF3" s="179">
        <f t="shared" si="3"/>
        <v>-68</v>
      </c>
      <c r="AG3" s="179"/>
      <c r="AH3" s="179">
        <f t="shared" si="3"/>
        <v>0</v>
      </c>
      <c r="AI3" s="179">
        <f>AI4-AI5</f>
        <v>0</v>
      </c>
      <c r="AJ3" s="179">
        <f t="shared" ref="AJ3:BA3" si="4">AJ4-AJ5</f>
        <v>0</v>
      </c>
      <c r="AK3" s="179">
        <f t="shared" si="4"/>
        <v>0</v>
      </c>
      <c r="AL3" s="179">
        <f t="shared" si="4"/>
        <v>0</v>
      </c>
      <c r="AM3" s="179">
        <f t="shared" si="4"/>
        <v>0</v>
      </c>
      <c r="AN3" s="179">
        <f t="shared" si="4"/>
        <v>0</v>
      </c>
      <c r="AO3" s="179">
        <f t="shared" si="4"/>
        <v>0</v>
      </c>
      <c r="AP3" s="179">
        <f t="shared" si="4"/>
        <v>0</v>
      </c>
      <c r="AQ3" s="179">
        <f t="shared" si="4"/>
        <v>0</v>
      </c>
      <c r="AR3" s="179">
        <f>AR4-AR5</f>
        <v>0</v>
      </c>
      <c r="AS3" s="179">
        <f>AS4-AS5</f>
        <v>0</v>
      </c>
      <c r="AT3" s="179">
        <f t="shared" si="4"/>
        <v>0</v>
      </c>
      <c r="AU3" s="179">
        <f t="shared" si="4"/>
        <v>0</v>
      </c>
      <c r="AV3" s="179">
        <f t="shared" si="4"/>
        <v>0</v>
      </c>
      <c r="AW3" s="179">
        <f t="shared" si="4"/>
        <v>0</v>
      </c>
      <c r="AX3" s="179">
        <f t="shared" si="4"/>
        <v>0</v>
      </c>
      <c r="AY3" s="179">
        <f t="shared" si="4"/>
        <v>0</v>
      </c>
      <c r="AZ3" s="179">
        <f t="shared" si="4"/>
        <v>0</v>
      </c>
      <c r="BA3" s="179">
        <f t="shared" si="4"/>
        <v>0</v>
      </c>
      <c r="BB3" s="179">
        <f>BB4-BB5</f>
        <v>-126</v>
      </c>
      <c r="BC3" s="179">
        <f>BC4-BC5</f>
        <v>0</v>
      </c>
      <c r="BD3" s="268"/>
    </row>
    <row r="4" spans="1:57" ht="15.6" thickBot="1" x14ac:dyDescent="0.35">
      <c r="A4" s="211" t="s">
        <v>181</v>
      </c>
      <c r="B4" s="213"/>
      <c r="C4" s="213"/>
      <c r="D4" s="213"/>
      <c r="E4" s="213"/>
      <c r="F4" s="212" t="s">
        <v>181</v>
      </c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252"/>
      <c r="AE4" s="177"/>
      <c r="AF4" s="177"/>
      <c r="AG4" s="177"/>
      <c r="AH4" s="177"/>
      <c r="AI4" s="177"/>
      <c r="AJ4" s="177"/>
      <c r="AK4" s="177"/>
      <c r="AL4" s="177"/>
      <c r="AM4" s="54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263"/>
      <c r="BD4" s="269"/>
    </row>
    <row r="5" spans="1:57" ht="15" x14ac:dyDescent="0.3">
      <c r="A5" s="3" t="s">
        <v>180</v>
      </c>
      <c r="B5" s="37" t="s">
        <v>179</v>
      </c>
      <c r="C5" s="37"/>
      <c r="D5" s="41">
        <f>BB109</f>
        <v>126</v>
      </c>
      <c r="E5" s="4"/>
      <c r="F5" s="3" t="s">
        <v>180</v>
      </c>
      <c r="G5" s="155">
        <f>G109</f>
        <v>0</v>
      </c>
      <c r="H5" s="155">
        <f t="shared" ref="H5:BA5" si="5">H109</f>
        <v>0</v>
      </c>
      <c r="I5" s="155">
        <f t="shared" si="5"/>
        <v>0</v>
      </c>
      <c r="J5" s="155">
        <f t="shared" si="5"/>
        <v>0</v>
      </c>
      <c r="K5" s="155">
        <f t="shared" si="5"/>
        <v>0</v>
      </c>
      <c r="L5" s="155">
        <f t="shared" si="5"/>
        <v>0</v>
      </c>
      <c r="M5" s="155">
        <f t="shared" si="5"/>
        <v>0</v>
      </c>
      <c r="N5" s="155">
        <f>N109</f>
        <v>0</v>
      </c>
      <c r="O5" s="155">
        <f>O109</f>
        <v>0</v>
      </c>
      <c r="P5" s="155">
        <f>P109</f>
        <v>0</v>
      </c>
      <c r="Q5" s="155">
        <f>Q109</f>
        <v>0</v>
      </c>
      <c r="R5" s="155">
        <f>R109</f>
        <v>0</v>
      </c>
      <c r="S5" s="155">
        <f t="shared" si="5"/>
        <v>0</v>
      </c>
      <c r="T5" s="155" t="e">
        <f t="shared" si="5"/>
        <v>#DIV/0!</v>
      </c>
      <c r="U5" s="155">
        <f t="shared" si="5"/>
        <v>0</v>
      </c>
      <c r="V5" s="155">
        <f t="shared" si="5"/>
        <v>0</v>
      </c>
      <c r="W5" s="155">
        <f t="shared" si="5"/>
        <v>0</v>
      </c>
      <c r="X5" s="155">
        <f>X109</f>
        <v>0</v>
      </c>
      <c r="Y5" s="155">
        <f t="shared" ref="Y5" si="6">Y109</f>
        <v>0</v>
      </c>
      <c r="Z5" s="155">
        <f t="shared" si="5"/>
        <v>0</v>
      </c>
      <c r="AA5" s="155">
        <f t="shared" si="5"/>
        <v>0</v>
      </c>
      <c r="AB5" s="155">
        <f t="shared" si="5"/>
        <v>0</v>
      </c>
      <c r="AC5" s="155">
        <f t="shared" si="5"/>
        <v>0</v>
      </c>
      <c r="AD5" s="155">
        <f t="shared" si="5"/>
        <v>58</v>
      </c>
      <c r="AE5" s="155">
        <f t="shared" si="5"/>
        <v>0</v>
      </c>
      <c r="AF5" s="155">
        <f t="shared" si="5"/>
        <v>68</v>
      </c>
      <c r="AG5" s="155">
        <f>AG109</f>
        <v>0</v>
      </c>
      <c r="AH5" s="155">
        <f t="shared" si="5"/>
        <v>0</v>
      </c>
      <c r="AI5" s="155">
        <f t="shared" si="5"/>
        <v>0</v>
      </c>
      <c r="AJ5" s="155">
        <f t="shared" si="5"/>
        <v>0</v>
      </c>
      <c r="AK5" s="155">
        <f t="shared" si="5"/>
        <v>0</v>
      </c>
      <c r="AL5" s="155">
        <f t="shared" si="5"/>
        <v>0</v>
      </c>
      <c r="AM5" s="155">
        <f t="shared" si="5"/>
        <v>0</v>
      </c>
      <c r="AN5" s="155">
        <f t="shared" si="5"/>
        <v>0</v>
      </c>
      <c r="AO5" s="155">
        <f t="shared" si="5"/>
        <v>0</v>
      </c>
      <c r="AP5" s="155">
        <f>AP109</f>
        <v>0</v>
      </c>
      <c r="AQ5" s="155">
        <f t="shared" si="5"/>
        <v>0</v>
      </c>
      <c r="AR5" s="155">
        <f t="shared" si="5"/>
        <v>0</v>
      </c>
      <c r="AS5" s="155">
        <f>AS109</f>
        <v>0</v>
      </c>
      <c r="AT5" s="155">
        <f t="shared" si="5"/>
        <v>0</v>
      </c>
      <c r="AU5" s="155">
        <f t="shared" si="5"/>
        <v>0</v>
      </c>
      <c r="AV5" s="155">
        <f t="shared" si="5"/>
        <v>0</v>
      </c>
      <c r="AW5" s="155">
        <f t="shared" si="5"/>
        <v>0</v>
      </c>
      <c r="AX5" s="155">
        <f t="shared" si="5"/>
        <v>0</v>
      </c>
      <c r="AY5" s="155">
        <f t="shared" si="5"/>
        <v>0</v>
      </c>
      <c r="AZ5" s="155">
        <f t="shared" si="5"/>
        <v>0</v>
      </c>
      <c r="BA5" s="155">
        <f t="shared" si="5"/>
        <v>0</v>
      </c>
      <c r="BB5" s="155">
        <f>BB109</f>
        <v>126</v>
      </c>
      <c r="BC5" s="155">
        <f>BC109</f>
        <v>0</v>
      </c>
      <c r="BD5" s="267"/>
    </row>
    <row r="6" spans="1:57" ht="15" x14ac:dyDescent="0.3">
      <c r="A6" s="2" t="s">
        <v>1</v>
      </c>
      <c r="B6" s="4"/>
      <c r="C6" s="4"/>
      <c r="D6" s="4"/>
      <c r="E6" s="4"/>
      <c r="F6" s="2" t="s">
        <v>1</v>
      </c>
      <c r="G6" s="5" t="e">
        <f t="shared" ref="G6:BB6" si="7">G15/G109</f>
        <v>#DIV/0!</v>
      </c>
      <c r="H6" s="5" t="e">
        <f t="shared" si="7"/>
        <v>#DIV/0!</v>
      </c>
      <c r="I6" s="5" t="e">
        <f t="shared" si="7"/>
        <v>#DIV/0!</v>
      </c>
      <c r="J6" s="5" t="e">
        <f t="shared" si="7"/>
        <v>#DIV/0!</v>
      </c>
      <c r="K6" s="5" t="e">
        <f t="shared" si="7"/>
        <v>#DIV/0!</v>
      </c>
      <c r="L6" s="156" t="e">
        <f t="shared" si="7"/>
        <v>#DIV/0!</v>
      </c>
      <c r="M6" s="156" t="e">
        <f t="shared" si="7"/>
        <v>#DIV/0!</v>
      </c>
      <c r="N6" s="5" t="e">
        <f t="shared" si="7"/>
        <v>#DIV/0!</v>
      </c>
      <c r="O6" s="5" t="e">
        <f t="shared" si="7"/>
        <v>#DIV/0!</v>
      </c>
      <c r="P6" s="5" t="e">
        <f t="shared" si="7"/>
        <v>#DIV/0!</v>
      </c>
      <c r="Q6" s="5" t="e">
        <f t="shared" si="7"/>
        <v>#DIV/0!</v>
      </c>
      <c r="R6" s="5" t="e">
        <f t="shared" si="7"/>
        <v>#DIV/0!</v>
      </c>
      <c r="S6" s="5" t="e">
        <f t="shared" si="7"/>
        <v>#DIV/0!</v>
      </c>
      <c r="T6" s="5" t="e">
        <f t="shared" si="7"/>
        <v>#DIV/0!</v>
      </c>
      <c r="U6" s="5" t="e">
        <f t="shared" si="7"/>
        <v>#DIV/0!</v>
      </c>
      <c r="V6" s="5" t="e">
        <f t="shared" si="7"/>
        <v>#DIV/0!</v>
      </c>
      <c r="W6" s="156" t="e">
        <f t="shared" si="7"/>
        <v>#DIV/0!</v>
      </c>
      <c r="X6" s="5" t="e">
        <f t="shared" si="7"/>
        <v>#DIV/0!</v>
      </c>
      <c r="Y6" s="5" t="e">
        <f t="shared" si="7"/>
        <v>#DIV/0!</v>
      </c>
      <c r="Z6" s="5" t="e">
        <f t="shared" si="7"/>
        <v>#DIV/0!</v>
      </c>
      <c r="AA6" s="5" t="e">
        <f t="shared" si="7"/>
        <v>#DIV/0!</v>
      </c>
      <c r="AB6" s="5">
        <v>0.24568965517241378</v>
      </c>
      <c r="AC6" s="5" t="e">
        <f t="shared" si="7"/>
        <v>#DIV/0!</v>
      </c>
      <c r="AD6" s="5">
        <f t="shared" si="7"/>
        <v>0</v>
      </c>
      <c r="AE6" s="5">
        <v>0.34170854271356782</v>
      </c>
      <c r="AF6" s="5">
        <f t="shared" si="7"/>
        <v>0</v>
      </c>
      <c r="AG6" s="5" t="e">
        <f t="shared" si="7"/>
        <v>#DIV/0!</v>
      </c>
      <c r="AH6" s="5" t="e">
        <f t="shared" si="7"/>
        <v>#DIV/0!</v>
      </c>
      <c r="AI6" s="5" t="e">
        <f t="shared" si="7"/>
        <v>#DIV/0!</v>
      </c>
      <c r="AJ6" s="5" t="e">
        <f t="shared" si="7"/>
        <v>#DIV/0!</v>
      </c>
      <c r="AK6" s="5" t="e">
        <f t="shared" si="7"/>
        <v>#DIV/0!</v>
      </c>
      <c r="AL6" s="5" t="e">
        <f t="shared" si="7"/>
        <v>#DIV/0!</v>
      </c>
      <c r="AM6" s="5" t="e">
        <f t="shared" si="7"/>
        <v>#DIV/0!</v>
      </c>
      <c r="AN6" s="5" t="e">
        <f t="shared" si="7"/>
        <v>#DIV/0!</v>
      </c>
      <c r="AO6" s="5" t="e">
        <f t="shared" si="7"/>
        <v>#DIV/0!</v>
      </c>
      <c r="AP6" s="5" t="e">
        <f t="shared" si="7"/>
        <v>#DIV/0!</v>
      </c>
      <c r="AQ6" s="5" t="e">
        <f t="shared" si="7"/>
        <v>#DIV/0!</v>
      </c>
      <c r="AR6" s="5" t="e">
        <f>AR15/AR109</f>
        <v>#DIV/0!</v>
      </c>
      <c r="AS6" s="5" t="e">
        <f t="shared" si="7"/>
        <v>#DIV/0!</v>
      </c>
      <c r="AT6" s="5" t="e">
        <f t="shared" si="7"/>
        <v>#DIV/0!</v>
      </c>
      <c r="AU6" s="5" t="e">
        <f t="shared" si="7"/>
        <v>#DIV/0!</v>
      </c>
      <c r="AV6" s="5" t="e">
        <f t="shared" si="7"/>
        <v>#DIV/0!</v>
      </c>
      <c r="AW6" s="5" t="e">
        <f t="shared" si="7"/>
        <v>#DIV/0!</v>
      </c>
      <c r="AX6" s="5" t="e">
        <f t="shared" si="7"/>
        <v>#DIV/0!</v>
      </c>
      <c r="AY6" s="5" t="e">
        <f t="shared" si="7"/>
        <v>#DIV/0!</v>
      </c>
      <c r="AZ6" s="5" t="e">
        <f t="shared" si="7"/>
        <v>#DIV/0!</v>
      </c>
      <c r="BA6" s="156" t="e">
        <f t="shared" si="7"/>
        <v>#DIV/0!</v>
      </c>
      <c r="BB6" s="36">
        <f t="shared" si="7"/>
        <v>0</v>
      </c>
      <c r="BC6" s="264" t="e">
        <f>BC15/BC7</f>
        <v>#DIV/0!</v>
      </c>
      <c r="BD6" s="270"/>
    </row>
    <row r="7" spans="1:57" ht="15" x14ac:dyDescent="0.3">
      <c r="A7" s="34" t="s">
        <v>243</v>
      </c>
      <c r="B7" s="4"/>
      <c r="C7" s="4"/>
      <c r="D7" s="4"/>
      <c r="E7" s="4"/>
      <c r="F7" s="34" t="s">
        <v>192</v>
      </c>
      <c r="G7" s="174">
        <v>0.25666666666666665</v>
      </c>
      <c r="H7" s="174">
        <v>0.2</v>
      </c>
      <c r="I7" s="174" t="e">
        <v>#DIV/0!</v>
      </c>
      <c r="J7" s="174">
        <v>0</v>
      </c>
      <c r="K7" s="174">
        <v>0.1</v>
      </c>
      <c r="L7" s="174">
        <v>0</v>
      </c>
      <c r="M7" s="174">
        <v>0</v>
      </c>
      <c r="N7" s="174">
        <v>0.5</v>
      </c>
      <c r="O7" s="174">
        <v>0.15555555555555556</v>
      </c>
      <c r="P7" s="174">
        <v>0.12</v>
      </c>
      <c r="Q7" s="174" t="e">
        <v>#DIV/0!</v>
      </c>
      <c r="R7" s="174">
        <v>0.1</v>
      </c>
      <c r="S7" s="174" t="e">
        <v>#DIV/0!</v>
      </c>
      <c r="T7" s="174">
        <v>0.12</v>
      </c>
      <c r="U7" s="174" t="e">
        <v>#DIV/0!</v>
      </c>
      <c r="V7" s="35" t="e">
        <v>#DIV/0!</v>
      </c>
      <c r="W7" s="35" t="e">
        <v>#DIV/0!</v>
      </c>
      <c r="X7" s="174" t="e">
        <v>#DIV/0!</v>
      </c>
      <c r="Y7" s="174" t="e">
        <v>#DIV/0!</v>
      </c>
      <c r="Z7" s="174" t="e">
        <v>#DIV/0!</v>
      </c>
      <c r="AA7" s="174" t="e">
        <v>#DIV/0!</v>
      </c>
      <c r="AB7" s="174">
        <v>0.24568965517241378</v>
      </c>
      <c r="AC7" s="174">
        <v>7.1428571428571425E-2</v>
      </c>
      <c r="AD7" s="174">
        <v>0.19714285714285715</v>
      </c>
      <c r="AE7" s="174">
        <v>0.34170854271356782</v>
      </c>
      <c r="AF7" s="174">
        <v>0.25</v>
      </c>
      <c r="AG7" s="174" t="e">
        <v>#DIV/0!</v>
      </c>
      <c r="AH7" s="35">
        <v>0</v>
      </c>
      <c r="AI7" s="174" t="e">
        <v>#DIV/0!</v>
      </c>
      <c r="AJ7" s="174">
        <v>0.11348664057125543</v>
      </c>
      <c r="AK7" s="174">
        <v>0.33333333333333331</v>
      </c>
      <c r="AL7" s="174" t="e">
        <v>#DIV/0!</v>
      </c>
      <c r="AM7" s="174" t="e">
        <v>#DIV/0!</v>
      </c>
      <c r="AN7" s="174" t="e">
        <v>#DIV/0!</v>
      </c>
      <c r="AO7" s="174" t="e">
        <v>#DIV/0!</v>
      </c>
      <c r="AP7" s="174" t="e">
        <v>#DIV/0!</v>
      </c>
      <c r="AQ7" s="174" t="e">
        <v>#DIV/0!</v>
      </c>
      <c r="AR7" s="174">
        <v>0.1</v>
      </c>
      <c r="AS7" s="174" t="e">
        <v>#DIV/0!</v>
      </c>
      <c r="AT7" s="174">
        <v>0.12</v>
      </c>
      <c r="AU7" s="174" t="e">
        <v>#DIV/0!</v>
      </c>
      <c r="AV7" s="174">
        <v>0.1</v>
      </c>
      <c r="AW7" s="174">
        <v>6.6666666666666666E-2</v>
      </c>
      <c r="AX7" s="174">
        <v>0</v>
      </c>
      <c r="AY7" s="174" t="e">
        <v>#DIV/0!</v>
      </c>
      <c r="AZ7" s="35" t="e">
        <v>#DIV/0!</v>
      </c>
      <c r="BA7" s="174" t="e">
        <v>#DIV/0!</v>
      </c>
      <c r="BB7" s="261">
        <v>0.13284981113373628</v>
      </c>
      <c r="BC7" s="265">
        <f>BC109</f>
        <v>0</v>
      </c>
      <c r="BD7" s="269"/>
    </row>
    <row r="8" spans="1:57" ht="15.6" thickBot="1" x14ac:dyDescent="0.35">
      <c r="A8" s="33"/>
      <c r="B8" s="4"/>
      <c r="C8" s="4"/>
      <c r="D8" s="150"/>
      <c r="E8" s="4"/>
      <c r="F8" s="33"/>
      <c r="G8" s="127" t="s">
        <v>11</v>
      </c>
      <c r="H8" s="127" t="s">
        <v>11</v>
      </c>
      <c r="I8" s="127" t="s">
        <v>11</v>
      </c>
      <c r="J8" s="127" t="s">
        <v>11</v>
      </c>
      <c r="K8" s="120" t="s">
        <v>2</v>
      </c>
      <c r="L8" s="121" t="s">
        <v>2</v>
      </c>
      <c r="M8" s="119" t="s">
        <v>2</v>
      </c>
      <c r="N8" s="122" t="s">
        <v>2</v>
      </c>
      <c r="O8" s="122" t="s">
        <v>2</v>
      </c>
      <c r="P8" s="122" t="s">
        <v>3</v>
      </c>
      <c r="Q8" s="122" t="s">
        <v>3</v>
      </c>
      <c r="R8" s="122" t="s">
        <v>3</v>
      </c>
      <c r="S8" s="122" t="s">
        <v>3</v>
      </c>
      <c r="T8" s="122" t="s">
        <v>3</v>
      </c>
      <c r="U8" s="122" t="s">
        <v>3</v>
      </c>
      <c r="V8" s="123" t="s">
        <v>3</v>
      </c>
      <c r="W8" s="123" t="s">
        <v>3</v>
      </c>
      <c r="X8" s="123" t="s">
        <v>4</v>
      </c>
      <c r="Y8" s="123" t="s">
        <v>4</v>
      </c>
      <c r="Z8" s="123" t="s">
        <v>4</v>
      </c>
      <c r="AA8" s="123" t="s">
        <v>4</v>
      </c>
      <c r="AB8" s="123" t="s">
        <v>4</v>
      </c>
      <c r="AC8" s="124" t="s">
        <v>5</v>
      </c>
      <c r="AD8" s="125" t="s">
        <v>5</v>
      </c>
      <c r="AE8" s="125" t="s">
        <v>5</v>
      </c>
      <c r="AF8" s="124" t="s">
        <v>5</v>
      </c>
      <c r="AG8" s="124" t="s">
        <v>5</v>
      </c>
      <c r="AH8" s="124" t="s">
        <v>5</v>
      </c>
      <c r="AI8" s="182" t="s">
        <v>6</v>
      </c>
      <c r="AJ8" s="182" t="s">
        <v>6</v>
      </c>
      <c r="AK8" s="126" t="s">
        <v>6</v>
      </c>
      <c r="AL8" s="126" t="s">
        <v>6</v>
      </c>
      <c r="AM8" s="126" t="s">
        <v>7</v>
      </c>
      <c r="AN8" s="126" t="s">
        <v>7</v>
      </c>
      <c r="AO8" s="126" t="s">
        <v>7</v>
      </c>
      <c r="AP8" s="123" t="s">
        <v>8</v>
      </c>
      <c r="AQ8" s="123" t="s">
        <v>8</v>
      </c>
      <c r="AR8" s="123" t="s">
        <v>8</v>
      </c>
      <c r="AS8" s="123" t="s">
        <v>8</v>
      </c>
      <c r="AT8" s="123" t="s">
        <v>8</v>
      </c>
      <c r="AU8" s="123" t="s">
        <v>8</v>
      </c>
      <c r="AV8" s="123" t="s">
        <v>8</v>
      </c>
      <c r="AW8" s="127" t="s">
        <v>8</v>
      </c>
      <c r="AX8" s="128" t="s">
        <v>8</v>
      </c>
      <c r="AY8" s="127" t="s">
        <v>9</v>
      </c>
      <c r="AZ8" s="127" t="s">
        <v>10</v>
      </c>
      <c r="BA8" s="127" t="s">
        <v>11</v>
      </c>
      <c r="BB8" s="129"/>
      <c r="BC8" s="266"/>
      <c r="BD8" s="269"/>
    </row>
    <row r="9" spans="1:57" ht="15" x14ac:dyDescent="0.3">
      <c r="A9" s="73"/>
      <c r="B9" s="100" t="s">
        <v>12</v>
      </c>
      <c r="C9" s="185" t="s">
        <v>211</v>
      </c>
      <c r="D9" s="101" t="s">
        <v>172</v>
      </c>
      <c r="E9" s="102" t="s">
        <v>13</v>
      </c>
      <c r="F9" s="86"/>
      <c r="G9" s="131" t="s">
        <v>225</v>
      </c>
      <c r="H9" s="131" t="s">
        <v>224</v>
      </c>
      <c r="I9" s="183" t="s">
        <v>177</v>
      </c>
      <c r="J9" s="183" t="s">
        <v>226</v>
      </c>
      <c r="K9" s="131" t="s">
        <v>205</v>
      </c>
      <c r="L9" s="132" t="s">
        <v>14</v>
      </c>
      <c r="M9" s="183" t="s">
        <v>15</v>
      </c>
      <c r="N9" s="131" t="s">
        <v>203</v>
      </c>
      <c r="O9" s="131" t="s">
        <v>213</v>
      </c>
      <c r="P9" s="258" t="s">
        <v>204</v>
      </c>
      <c r="Q9" s="131" t="s">
        <v>250</v>
      </c>
      <c r="R9" s="131" t="s">
        <v>221</v>
      </c>
      <c r="S9" s="131" t="s">
        <v>189</v>
      </c>
      <c r="T9" s="258" t="s">
        <v>174</v>
      </c>
      <c r="U9" s="131" t="s">
        <v>16</v>
      </c>
      <c r="V9" s="183" t="s">
        <v>219</v>
      </c>
      <c r="W9" s="183" t="s">
        <v>202</v>
      </c>
      <c r="X9" s="183" t="s">
        <v>17</v>
      </c>
      <c r="Y9" s="133" t="s">
        <v>18</v>
      </c>
      <c r="Z9" s="183" t="s">
        <v>19</v>
      </c>
      <c r="AA9" s="131" t="s">
        <v>191</v>
      </c>
      <c r="AB9" s="131" t="s">
        <v>190</v>
      </c>
      <c r="AC9" s="131" t="s">
        <v>20</v>
      </c>
      <c r="AD9" s="183" t="s">
        <v>245</v>
      </c>
      <c r="AE9" s="183" t="s">
        <v>212</v>
      </c>
      <c r="AF9" s="131" t="s">
        <v>246</v>
      </c>
      <c r="AG9" s="131" t="s">
        <v>247</v>
      </c>
      <c r="AH9" s="183" t="s">
        <v>223</v>
      </c>
      <c r="AI9" s="183" t="s">
        <v>22</v>
      </c>
      <c r="AJ9" s="183" t="s">
        <v>21</v>
      </c>
      <c r="AK9" s="183" t="s">
        <v>214</v>
      </c>
      <c r="AL9" s="183" t="s">
        <v>23</v>
      </c>
      <c r="AM9" s="183" t="s">
        <v>24</v>
      </c>
      <c r="AN9" s="183" t="s">
        <v>25</v>
      </c>
      <c r="AO9" s="183" t="s">
        <v>26</v>
      </c>
      <c r="AP9" s="183" t="s">
        <v>27</v>
      </c>
      <c r="AQ9" s="183" t="s">
        <v>28</v>
      </c>
      <c r="AR9" s="183" t="s">
        <v>218</v>
      </c>
      <c r="AS9" s="183" t="s">
        <v>29</v>
      </c>
      <c r="AT9" s="183" t="s">
        <v>220</v>
      </c>
      <c r="AU9" s="183" t="s">
        <v>251</v>
      </c>
      <c r="AV9" s="183" t="s">
        <v>175</v>
      </c>
      <c r="AW9" s="183" t="s">
        <v>30</v>
      </c>
      <c r="AX9" s="183" t="s">
        <v>31</v>
      </c>
      <c r="AY9" s="183" t="s">
        <v>32</v>
      </c>
      <c r="AZ9" s="183" t="s">
        <v>33</v>
      </c>
      <c r="BA9" s="183" t="s">
        <v>184</v>
      </c>
      <c r="BB9" s="134" t="s">
        <v>12</v>
      </c>
      <c r="BC9" s="134" t="s">
        <v>193</v>
      </c>
      <c r="BD9" s="262" t="s">
        <v>13</v>
      </c>
    </row>
    <row r="10" spans="1:57" ht="15" x14ac:dyDescent="0.3">
      <c r="A10" s="74" t="s">
        <v>34</v>
      </c>
      <c r="B10" s="103"/>
      <c r="C10" s="186"/>
      <c r="D10" s="8"/>
      <c r="E10" s="104"/>
      <c r="F10" s="87" t="s">
        <v>34</v>
      </c>
      <c r="G10" s="176" t="e">
        <f>G15/G5</f>
        <v>#DIV/0!</v>
      </c>
      <c r="H10" s="176" t="e">
        <f t="shared" ref="H10" si="8">H15/H5</f>
        <v>#DIV/0!</v>
      </c>
      <c r="I10" s="176" t="e">
        <f>I15/I5</f>
        <v>#DIV/0!</v>
      </c>
      <c r="J10" s="176" t="e">
        <f>J15/J5</f>
        <v>#DIV/0!</v>
      </c>
      <c r="K10" s="176" t="e">
        <f t="shared" ref="K10:BA10" si="9">K15/K5</f>
        <v>#DIV/0!</v>
      </c>
      <c r="L10" s="176" t="e">
        <f>L15/L5</f>
        <v>#DIV/0!</v>
      </c>
      <c r="M10" s="176" t="e">
        <f t="shared" si="9"/>
        <v>#DIV/0!</v>
      </c>
      <c r="N10" s="176" t="e">
        <f t="shared" si="9"/>
        <v>#DIV/0!</v>
      </c>
      <c r="O10" s="176" t="e">
        <f t="shared" si="9"/>
        <v>#DIV/0!</v>
      </c>
      <c r="P10" s="176" t="e">
        <f t="shared" si="9"/>
        <v>#DIV/0!</v>
      </c>
      <c r="Q10" s="176" t="e">
        <f t="shared" si="9"/>
        <v>#DIV/0!</v>
      </c>
      <c r="R10" s="176" t="e">
        <f t="shared" si="9"/>
        <v>#DIV/0!</v>
      </c>
      <c r="S10" s="176" t="e">
        <f t="shared" si="9"/>
        <v>#DIV/0!</v>
      </c>
      <c r="T10" s="176" t="e">
        <f t="shared" si="9"/>
        <v>#DIV/0!</v>
      </c>
      <c r="U10" s="176" t="e">
        <f t="shared" si="9"/>
        <v>#DIV/0!</v>
      </c>
      <c r="V10" s="176" t="e">
        <f t="shared" si="9"/>
        <v>#DIV/0!</v>
      </c>
      <c r="W10" s="176" t="e">
        <f t="shared" si="9"/>
        <v>#DIV/0!</v>
      </c>
      <c r="X10" s="176" t="e">
        <f t="shared" si="9"/>
        <v>#DIV/0!</v>
      </c>
      <c r="Y10" s="176" t="e">
        <f t="shared" si="9"/>
        <v>#DIV/0!</v>
      </c>
      <c r="Z10" s="176" t="e">
        <f t="shared" si="9"/>
        <v>#DIV/0!</v>
      </c>
      <c r="AA10" s="176" t="e">
        <f t="shared" si="9"/>
        <v>#DIV/0!</v>
      </c>
      <c r="AB10" s="176" t="e">
        <f t="shared" si="9"/>
        <v>#DIV/0!</v>
      </c>
      <c r="AC10" s="176" t="e">
        <f t="shared" si="9"/>
        <v>#DIV/0!</v>
      </c>
      <c r="AD10" s="176">
        <f t="shared" si="9"/>
        <v>0</v>
      </c>
      <c r="AE10" s="176" t="e">
        <f t="shared" si="9"/>
        <v>#DIV/0!</v>
      </c>
      <c r="AF10" s="176">
        <f t="shared" si="9"/>
        <v>0</v>
      </c>
      <c r="AG10" s="176" t="e">
        <f t="shared" si="9"/>
        <v>#DIV/0!</v>
      </c>
      <c r="AH10" s="176" t="e">
        <f t="shared" si="9"/>
        <v>#DIV/0!</v>
      </c>
      <c r="AI10" s="176" t="e">
        <f t="shared" si="9"/>
        <v>#DIV/0!</v>
      </c>
      <c r="AJ10" s="176" t="e">
        <f t="shared" si="9"/>
        <v>#DIV/0!</v>
      </c>
      <c r="AK10" s="176" t="e">
        <f t="shared" si="9"/>
        <v>#DIV/0!</v>
      </c>
      <c r="AL10" s="176" t="e">
        <f t="shared" si="9"/>
        <v>#DIV/0!</v>
      </c>
      <c r="AM10" s="176" t="e">
        <f t="shared" si="9"/>
        <v>#DIV/0!</v>
      </c>
      <c r="AN10" s="176" t="e">
        <f t="shared" si="9"/>
        <v>#DIV/0!</v>
      </c>
      <c r="AO10" s="176" t="e">
        <f t="shared" si="9"/>
        <v>#DIV/0!</v>
      </c>
      <c r="AP10" s="176" t="e">
        <f t="shared" si="9"/>
        <v>#DIV/0!</v>
      </c>
      <c r="AQ10" s="176" t="e">
        <f t="shared" si="9"/>
        <v>#DIV/0!</v>
      </c>
      <c r="AR10" s="176" t="e">
        <f t="shared" si="9"/>
        <v>#DIV/0!</v>
      </c>
      <c r="AS10" s="176" t="e">
        <f t="shared" si="9"/>
        <v>#DIV/0!</v>
      </c>
      <c r="AT10" s="176" t="e">
        <f t="shared" si="9"/>
        <v>#DIV/0!</v>
      </c>
      <c r="AU10" s="176" t="e">
        <f t="shared" si="9"/>
        <v>#DIV/0!</v>
      </c>
      <c r="AV10" s="176" t="e">
        <f t="shared" si="9"/>
        <v>#DIV/0!</v>
      </c>
      <c r="AW10" s="176" t="e">
        <f t="shared" si="9"/>
        <v>#DIV/0!</v>
      </c>
      <c r="AX10" s="176" t="e">
        <f t="shared" si="9"/>
        <v>#DIV/0!</v>
      </c>
      <c r="AY10" s="176" t="e">
        <f t="shared" si="9"/>
        <v>#DIV/0!</v>
      </c>
      <c r="AZ10" s="176" t="e">
        <f t="shared" si="9"/>
        <v>#DIV/0!</v>
      </c>
      <c r="BA10" s="176" t="e">
        <f t="shared" si="9"/>
        <v>#DIV/0!</v>
      </c>
      <c r="BB10" s="7"/>
      <c r="BC10" s="47" t="e">
        <f>BC15/BC109</f>
        <v>#DIV/0!</v>
      </c>
      <c r="BD10" s="104"/>
    </row>
    <row r="11" spans="1:57" ht="15" x14ac:dyDescent="0.3">
      <c r="A11" s="76" t="s">
        <v>35</v>
      </c>
      <c r="B11" s="105">
        <f t="shared" ref="B11:B14" si="10">BB11</f>
        <v>0</v>
      </c>
      <c r="C11" s="192">
        <f>B11/1000000</f>
        <v>0</v>
      </c>
      <c r="D11" s="48">
        <f>BC11</f>
        <v>0</v>
      </c>
      <c r="E11" s="138">
        <f t="shared" ref="E11:E14" si="11">D11-B11</f>
        <v>0</v>
      </c>
      <c r="F11" s="88" t="s">
        <v>35</v>
      </c>
      <c r="G11" s="158" t="str">
        <f>IFERROR(INDEX('Feb 2019'!$G$2:$BR$159,MATCH('Planning Ngrps'!$A11,'Feb 2019'!$A$2:$A$161,0),MATCH(G$9,'Feb 2019'!$G$1:$BR$1,0))/INDEX('Planning CPRP'!$G$10:$BA$168,MATCH('Planning Ngrps'!$A11,'Planning CPRP'!$A$10:$A$170,0),MATCH('Planning Ngrps'!G$9,'Planning CPRP'!$G$9:$BA$9,0)),"")</f>
        <v/>
      </c>
      <c r="H11" s="158" t="str">
        <f>IFERROR(INDEX('Feb 2019'!$G$2:$BR$159,MATCH('Planning Ngrps'!$A11,'Feb 2019'!$A$2:$A$161,0),MATCH(H$9,'Feb 2019'!$G$1:$BR$1,0))/INDEX('Planning CPRP'!$G$10:$BA$168,MATCH('Planning Ngrps'!$A11,'Planning CPRP'!$A$10:$A$170,0),MATCH('Planning Ngrps'!H$9,'Planning CPRP'!$G$9:$BA$9,0)),"")</f>
        <v/>
      </c>
      <c r="I11" s="158" t="str">
        <f>IFERROR(INDEX('Feb 2019'!$G$2:$BR$159,MATCH('Planning Ngrps'!$A11,'Feb 2019'!$A$2:$A$161,0),MATCH(I$9,'Feb 2019'!$G$1:$BR$1,0))/INDEX('Planning CPRP'!$G$10:$BA$168,MATCH('Planning Ngrps'!$A11,'Planning CPRP'!$A$10:$A$170,0),MATCH('Planning Ngrps'!I$9,'Planning CPRP'!$G$9:$BA$9,0)),"")</f>
        <v/>
      </c>
      <c r="J11" s="158" t="str">
        <f>IFERROR(INDEX('Feb 2019'!$G$2:$BR$159,MATCH('Planning Ngrps'!$A11,'Feb 2019'!$A$2:$A$161,0),MATCH(J$9,'Feb 2019'!$G$1:$BR$1,0))/INDEX('Planning CPRP'!$G$10:$BA$168,MATCH('Planning Ngrps'!$A11,'Planning CPRP'!$A$10:$A$170,0),MATCH('Planning Ngrps'!J$9,'Planning CPRP'!$G$9:$BA$9,0)),"")</f>
        <v/>
      </c>
      <c r="K11" s="158" t="str">
        <f>IFERROR(INDEX('Feb 2019'!$G$2:$BR$159,MATCH('Planning Ngrps'!$A11,'Feb 2019'!$A$2:$A$161,0),MATCH(K$9,'Feb 2019'!$G$1:$BR$1,0))/INDEX('Planning CPRP'!$G$10:$BA$168,MATCH('Planning Ngrps'!$A11,'Planning CPRP'!$A$10:$A$170,0),MATCH('Planning Ngrps'!K$9,'Planning CPRP'!$G$9:$BA$9,0)),"")</f>
        <v/>
      </c>
      <c r="L11" s="158" t="str">
        <f>IFERROR(INDEX('Feb 2019'!$G$2:$BR$159,MATCH('Planning Ngrps'!$A11,'Feb 2019'!$A$2:$A$161,0),MATCH(L$9,'Feb 2019'!$G$1:$BR$1,0))/INDEX('Planning CPRP'!$G$10:$BA$168,MATCH('Planning Ngrps'!$A11,'Planning CPRP'!$A$10:$A$170,0),MATCH('Planning Ngrps'!L$9,'Planning CPRP'!$G$9:$BA$9,0)),"")</f>
        <v/>
      </c>
      <c r="M11" s="158" t="str">
        <f>IFERROR(INDEX('Feb 2019'!$G$2:$BR$159,MATCH('Planning Ngrps'!$A11,'Feb 2019'!$A$2:$A$161,0),MATCH(M$9,'Feb 2019'!$G$1:$BR$1,0))/INDEX('Planning CPRP'!$G$10:$BA$168,MATCH('Planning Ngrps'!$A11,'Planning CPRP'!$A$10:$A$170,0),MATCH('Planning Ngrps'!M$9,'Planning CPRP'!$G$9:$BA$9,0)),"")</f>
        <v/>
      </c>
      <c r="N11" s="158" t="str">
        <f>IFERROR(INDEX('Feb 2019'!$G$2:$BR$159,MATCH('Planning Ngrps'!$A11,'Feb 2019'!$A$2:$A$161,0),MATCH(N$9,'Feb 2019'!$G$1:$BR$1,0))/INDEX('Planning CPRP'!$G$10:$BA$168,MATCH('Planning Ngrps'!$A11,'Planning CPRP'!$A$10:$A$170,0),MATCH('Planning Ngrps'!N$9,'Planning CPRP'!$G$9:$BA$9,0)),"")</f>
        <v/>
      </c>
      <c r="O11" s="158" t="str">
        <f>IFERROR(INDEX('Feb 2019'!$G$2:$BR$159,MATCH('Planning Ngrps'!$A11,'Feb 2019'!$A$2:$A$161,0),MATCH(O$9,'Feb 2019'!$G$1:$BR$1,0))/INDEX('Planning CPRP'!$G$10:$BA$168,MATCH('Planning Ngrps'!$A11,'Planning CPRP'!$A$10:$A$170,0),MATCH('Planning Ngrps'!O$9,'Planning CPRP'!$G$9:$BA$9,0)),"")</f>
        <v/>
      </c>
      <c r="P11" s="158" t="str">
        <f>IFERROR(INDEX('Feb 2019'!$G$2:$BR$159,MATCH('Planning Ngrps'!$A11,'Feb 2019'!$A$2:$A$161,0),MATCH(P$9,'Feb 2019'!$G$1:$BR$1,0))/INDEX('Planning CPRP'!$G$10:$BA$168,MATCH('Planning Ngrps'!$A11,'Planning CPRP'!$A$10:$A$170,0),MATCH('Planning Ngrps'!P$9,'Planning CPRP'!$G$9:$BA$9,0)),"")</f>
        <v/>
      </c>
      <c r="Q11" s="158" t="str">
        <f>IFERROR(INDEX('Feb 2019'!$G$2:$BR$159,MATCH('Planning Ngrps'!$A11,'Feb 2019'!$A$2:$A$161,0),MATCH(Q$9,'Feb 2019'!$G$1:$BR$1,0))/INDEX('Planning CPRP'!$G$10:$BA$168,MATCH('Planning Ngrps'!$A11,'Planning CPRP'!$A$10:$A$170,0),MATCH('Planning Ngrps'!Q$9,'Planning CPRP'!$G$9:$BA$9,0)),"")</f>
        <v/>
      </c>
      <c r="R11" s="158" t="str">
        <f>IFERROR(INDEX('Feb 2019'!$G$2:$BR$159,MATCH('Planning Ngrps'!$A11,'Feb 2019'!$A$2:$A$161,0),MATCH(R$9,'Feb 2019'!$G$1:$BR$1,0))/INDEX('Planning CPRP'!$G$10:$BA$168,MATCH('Planning Ngrps'!$A11,'Planning CPRP'!$A$10:$A$170,0),MATCH('Planning Ngrps'!R$9,'Planning CPRP'!$G$9:$BA$9,0)),"")</f>
        <v/>
      </c>
      <c r="S11" s="158" t="str">
        <f>IFERROR(INDEX('Feb 2019'!$G$2:$BR$159,MATCH('Planning Ngrps'!$A11,'Feb 2019'!$A$2:$A$161,0),MATCH(S$9,'Feb 2019'!$G$1:$BR$1,0))/INDEX('Planning CPRP'!$G$10:$BA$168,MATCH('Planning Ngrps'!$A11,'Planning CPRP'!$A$10:$A$170,0),MATCH('Planning Ngrps'!S$9,'Planning CPRP'!$G$9:$BA$9,0)),"")</f>
        <v/>
      </c>
      <c r="T11" s="158" t="str">
        <f>IFERROR(INDEX('Feb 2019'!$G$2:$BR$159,MATCH('Planning Ngrps'!$A11,'Feb 2019'!$A$2:$A$161,0),MATCH(T$9,'Feb 2019'!$G$1:$BR$1,0))/INDEX('Planning CPRP'!$G$10:$BA$168,MATCH('Planning Ngrps'!$A11,'Planning CPRP'!$A$10:$A$170,0),MATCH('Planning Ngrps'!T$9,'Planning CPRP'!$G$9:$BA$9,0)),"")</f>
        <v/>
      </c>
      <c r="U11" s="158" t="str">
        <f>IFERROR(INDEX('Feb 2019'!$G$2:$BR$159,MATCH('Planning Ngrps'!$A11,'Feb 2019'!$A$2:$A$161,0),MATCH(U$9,'Feb 2019'!$G$1:$BR$1,0))/INDEX('Planning CPRP'!$G$10:$BA$168,MATCH('Planning Ngrps'!$A11,'Planning CPRP'!$A$10:$A$170,0),MATCH('Planning Ngrps'!U$9,'Planning CPRP'!$G$9:$BA$9,0)),"")</f>
        <v/>
      </c>
      <c r="V11" s="158" t="str">
        <f>IFERROR(INDEX('Feb 2019'!$G$2:$BR$159,MATCH('Planning Ngrps'!$A11,'Feb 2019'!$A$2:$A$161,0),MATCH(V$9,'Feb 2019'!$G$1:$BR$1,0))/INDEX('Planning CPRP'!$G$10:$BA$168,MATCH('Planning Ngrps'!$A11,'Planning CPRP'!$A$10:$A$170,0),MATCH('Planning Ngrps'!V$9,'Planning CPRP'!$G$9:$BA$9,0)),"")</f>
        <v/>
      </c>
      <c r="W11" s="158" t="str">
        <f>IFERROR(INDEX('Feb 2019'!$G$2:$BR$159,MATCH('Planning Ngrps'!$A11,'Feb 2019'!$A$2:$A$161,0),MATCH(W$9,'Feb 2019'!$G$1:$BR$1,0))/INDEX('Planning CPRP'!$G$10:$BA$168,MATCH('Planning Ngrps'!$A11,'Planning CPRP'!$A$10:$A$170,0),MATCH('Planning Ngrps'!W$9,'Planning CPRP'!$G$9:$BA$9,0)),"")</f>
        <v/>
      </c>
      <c r="X11" s="158" t="str">
        <f>IFERROR(INDEX('Feb 2019'!$G$2:$BR$159,MATCH('Planning Ngrps'!$A11,'Feb 2019'!$A$2:$A$161,0),MATCH(X$9,'Feb 2019'!$G$1:$BR$1,0))/INDEX('Planning CPRP'!$G$10:$BA$168,MATCH('Planning Ngrps'!$A11,'Planning CPRP'!$A$10:$A$170,0),MATCH('Planning Ngrps'!X$9,'Planning CPRP'!$G$9:$BA$9,0)),"")</f>
        <v/>
      </c>
      <c r="Y11" s="158" t="str">
        <f>IFERROR(INDEX('Feb 2019'!$G$2:$BR$159,MATCH('Planning Ngrps'!$A11,'Feb 2019'!$A$2:$A$161,0),MATCH(Y$9,'Feb 2019'!$G$1:$BR$1,0))/INDEX('Planning CPRP'!$G$10:$BA$168,MATCH('Planning Ngrps'!$A11,'Planning CPRP'!$A$10:$A$170,0),MATCH('Planning Ngrps'!Y$9,'Planning CPRP'!$G$9:$BA$9,0)),"")</f>
        <v/>
      </c>
      <c r="Z11" s="158" t="str">
        <f>IFERROR(INDEX('Feb 2019'!$G$2:$BR$159,MATCH('Planning Ngrps'!$A11,'Feb 2019'!$A$2:$A$161,0),MATCH(Z$9,'Feb 2019'!$G$1:$BR$1,0))/INDEX('Planning CPRP'!$G$10:$BA$168,MATCH('Planning Ngrps'!$A11,'Planning CPRP'!$A$10:$A$170,0),MATCH('Planning Ngrps'!Z$9,'Planning CPRP'!$G$9:$BA$9,0)),"")</f>
        <v/>
      </c>
      <c r="AA11" s="158" t="str">
        <f>IFERROR(INDEX('Feb 2019'!$G$2:$BR$159,MATCH('Planning Ngrps'!$A11,'Feb 2019'!$A$2:$A$161,0),MATCH(AA$9,'Feb 2019'!$G$1:$BR$1,0))/INDEX('Planning CPRP'!$G$10:$BA$168,MATCH('Planning Ngrps'!$A11,'Planning CPRP'!$A$10:$A$170,0),MATCH('Planning Ngrps'!AA$9,'Planning CPRP'!$G$9:$BA$9,0)),"")</f>
        <v/>
      </c>
      <c r="AB11" s="158" t="str">
        <f>IFERROR(INDEX('Feb 2019'!$G$2:$BR$159,MATCH('Planning Ngrps'!$A11,'Feb 2019'!$A$2:$A$161,0),MATCH(AB$9,'Feb 2019'!$G$1:$BR$1,0))/INDEX('Planning CPRP'!$G$10:$BA$168,MATCH('Planning Ngrps'!$A11,'Planning CPRP'!$A$10:$A$170,0),MATCH('Planning Ngrps'!AB$9,'Planning CPRP'!$G$9:$BA$9,0)),"")</f>
        <v/>
      </c>
      <c r="AC11" s="158" t="str">
        <f>IFERROR(INDEX('Feb 2019'!$G$2:$BR$159,MATCH('Planning Ngrps'!$A11,'Feb 2019'!$A$2:$A$161,0),MATCH(AC$9,'Feb 2019'!$G$1:$BR$1,0))/INDEX('Planning CPRP'!$G$10:$BA$168,MATCH('Planning Ngrps'!$A11,'Planning CPRP'!$A$10:$A$170,0),MATCH('Planning Ngrps'!AC$9,'Planning CPRP'!$G$9:$BA$9,0)),"")</f>
        <v/>
      </c>
      <c r="AD11" s="158" t="str">
        <f>IFERROR(INDEX('Feb 2019'!$G$2:$BR$159,MATCH('Planning Ngrps'!$A11,'Feb 2019'!$A$2:$A$161,0),MATCH(AD$9,'Feb 2019'!$G$1:$BR$1,0))/INDEX('Planning CPRP'!$G$10:$BA$168,MATCH('Planning Ngrps'!$A11,'Planning CPRP'!$A$10:$A$170,0),MATCH('Planning Ngrps'!AD$9,'Planning CPRP'!$G$9:$BA$9,0)),"")</f>
        <v/>
      </c>
      <c r="AE11" s="158" t="str">
        <f>IFERROR(INDEX('Feb 2019'!$G$2:$BR$159,MATCH('Planning Ngrps'!$A11,'Feb 2019'!$A$2:$A$161,0),MATCH(AE$9,'Feb 2019'!$G$1:$BR$1,0))/INDEX('Planning CPRP'!$G$10:$BA$168,MATCH('Planning Ngrps'!$A11,'Planning CPRP'!$A$10:$A$170,0),MATCH('Planning Ngrps'!AE$9,'Planning CPRP'!$G$9:$BA$9,0)),"")</f>
        <v/>
      </c>
      <c r="AF11" s="158" t="str">
        <f>IFERROR(INDEX('Feb 2019'!$G$2:$BR$159,MATCH('Planning Ngrps'!$A11,'Feb 2019'!$A$2:$A$161,0),MATCH(AF$9,'Feb 2019'!$G$1:$BR$1,0))/INDEX('Planning CPRP'!$G$10:$BA$168,MATCH('Planning Ngrps'!$A11,'Planning CPRP'!$A$10:$A$170,0),MATCH('Planning Ngrps'!AF$9,'Planning CPRP'!$G$9:$BA$9,0)),"")</f>
        <v/>
      </c>
      <c r="AG11" s="158" t="str">
        <f>IFERROR(INDEX('Feb 2019'!$G$2:$BR$159,MATCH('Planning Ngrps'!$A11,'Feb 2019'!$A$2:$A$161,0),MATCH(AG$9,'Feb 2019'!$G$1:$BR$1,0))/INDEX('Planning CPRP'!$G$10:$BA$168,MATCH('Planning Ngrps'!$A11,'Planning CPRP'!$A$10:$A$170,0),MATCH('Planning Ngrps'!AG$9,'Planning CPRP'!$G$9:$BA$9,0)),"")</f>
        <v/>
      </c>
      <c r="AH11" s="158" t="str">
        <f>IFERROR(INDEX('Feb 2019'!$G$2:$BR$159,MATCH('Planning Ngrps'!$A11,'Feb 2019'!$A$2:$A$161,0),MATCH(AH$9,'Feb 2019'!$G$1:$BR$1,0))/INDEX('Planning CPRP'!$G$10:$BA$168,MATCH('Planning Ngrps'!$A11,'Planning CPRP'!$A$10:$A$170,0),MATCH('Planning Ngrps'!AH$9,'Planning CPRP'!$G$9:$BA$9,0)),"")</f>
        <v/>
      </c>
      <c r="AI11" s="158" t="str">
        <f>IFERROR(INDEX('Feb 2019'!$G$2:$BR$159,MATCH('Planning Ngrps'!$A11,'Feb 2019'!$A$2:$A$161,0),MATCH(AI$9,'Feb 2019'!$G$1:$BR$1,0))/INDEX('Planning CPRP'!$G$10:$BA$168,MATCH('Planning Ngrps'!$A11,'Planning CPRP'!$A$10:$A$170,0),MATCH('Planning Ngrps'!AI$9,'Planning CPRP'!$G$9:$BA$9,0)),"")</f>
        <v/>
      </c>
      <c r="AJ11" s="158" t="str">
        <f>IFERROR(INDEX('Feb 2019'!$G$2:$BR$159,MATCH('Planning Ngrps'!$A11,'Feb 2019'!$A$2:$A$161,0),MATCH(AJ$9,'Feb 2019'!$G$1:$BR$1,0))/INDEX('Planning CPRP'!$G$10:$BA$168,MATCH('Planning Ngrps'!$A11,'Planning CPRP'!$A$10:$A$170,0),MATCH('Planning Ngrps'!AJ$9,'Planning CPRP'!$G$9:$BA$9,0)),"")</f>
        <v/>
      </c>
      <c r="AK11" s="158" t="str">
        <f>IFERROR(INDEX('Feb 2019'!$G$2:$BR$159,MATCH('Planning Ngrps'!$A11,'Feb 2019'!$A$2:$A$161,0),MATCH(AK$9,'Feb 2019'!$G$1:$BR$1,0))/INDEX('Planning CPRP'!$G$10:$BA$168,MATCH('Planning Ngrps'!$A11,'Planning CPRP'!$A$10:$A$170,0),MATCH('Planning Ngrps'!AK$9,'Planning CPRP'!$G$9:$BA$9,0)),"")</f>
        <v/>
      </c>
      <c r="AL11" s="158" t="str">
        <f>IFERROR(INDEX('Feb 2019'!$G$2:$BR$159,MATCH('Planning Ngrps'!$A11,'Feb 2019'!$A$2:$A$161,0),MATCH(AL$9,'Feb 2019'!$G$1:$BR$1,0))/INDEX('Planning CPRP'!$G$10:$BA$168,MATCH('Planning Ngrps'!$A11,'Planning CPRP'!$A$10:$A$170,0),MATCH('Planning Ngrps'!AL$9,'Planning CPRP'!$G$9:$BA$9,0)),"")</f>
        <v/>
      </c>
      <c r="AM11" s="158" t="str">
        <f>IFERROR(INDEX('Feb 2019'!$G$2:$BR$159,MATCH('Planning Ngrps'!$A11,'Feb 2019'!$A$2:$A$161,0),MATCH(AM$9,'Feb 2019'!$G$1:$BR$1,0))/INDEX('Planning CPRP'!$G$10:$BA$168,MATCH('Planning Ngrps'!$A11,'Planning CPRP'!$A$10:$A$170,0),MATCH('Planning Ngrps'!AM$9,'Planning CPRP'!$G$9:$BA$9,0)),"")</f>
        <v/>
      </c>
      <c r="AN11" s="158" t="str">
        <f>IFERROR(INDEX('Feb 2019'!$G$2:$BR$159,MATCH('Planning Ngrps'!$A11,'Feb 2019'!$A$2:$A$161,0),MATCH(AN$9,'Feb 2019'!$G$1:$BR$1,0))/INDEX('Planning CPRP'!$G$10:$BA$168,MATCH('Planning Ngrps'!$A11,'Planning CPRP'!$A$10:$A$170,0),MATCH('Planning Ngrps'!AN$9,'Planning CPRP'!$G$9:$BA$9,0)),"")</f>
        <v/>
      </c>
      <c r="AO11" s="158" t="str">
        <f>IFERROR(INDEX('Feb 2019'!$G$2:$BR$159,MATCH('Planning Ngrps'!$A11,'Feb 2019'!$A$2:$A$161,0),MATCH(AO$9,'Feb 2019'!$G$1:$BR$1,0))/INDEX('Planning CPRP'!$G$10:$BA$168,MATCH('Planning Ngrps'!$A11,'Planning CPRP'!$A$10:$A$170,0),MATCH('Planning Ngrps'!AO$9,'Planning CPRP'!$G$9:$BA$9,0)),"")</f>
        <v/>
      </c>
      <c r="AP11" s="158" t="str">
        <f>IFERROR(INDEX('Feb 2019'!$G$2:$BR$159,MATCH('Planning Ngrps'!$A11,'Feb 2019'!$A$2:$A$161,0),MATCH(AP$9,'Feb 2019'!$G$1:$BR$1,0))/INDEX('Planning CPRP'!$G$10:$BA$168,MATCH('Planning Ngrps'!$A11,'Planning CPRP'!$A$10:$A$170,0),MATCH('Planning Ngrps'!AP$9,'Planning CPRP'!$G$9:$BA$9,0)),"")</f>
        <v/>
      </c>
      <c r="AQ11" s="158" t="str">
        <f>IFERROR(INDEX('Feb 2019'!$G$2:$BR$159,MATCH('Planning Ngrps'!$A11,'Feb 2019'!$A$2:$A$161,0),MATCH(AQ$9,'Feb 2019'!$G$1:$BR$1,0))/INDEX('Planning CPRP'!$G$10:$BA$168,MATCH('Planning Ngrps'!$A11,'Planning CPRP'!$A$10:$A$170,0),MATCH('Planning Ngrps'!AQ$9,'Planning CPRP'!$G$9:$BA$9,0)),"")</f>
        <v/>
      </c>
      <c r="AR11" s="158" t="str">
        <f>IFERROR(INDEX('Feb 2019'!$G$2:$BR$159,MATCH('Planning Ngrps'!$A11,'Feb 2019'!$A$2:$A$161,0),MATCH(AR$9,'Feb 2019'!$G$1:$BR$1,0))/INDEX('Planning CPRP'!$G$10:$BA$168,MATCH('Planning Ngrps'!$A11,'Planning CPRP'!$A$10:$A$170,0),MATCH('Planning Ngrps'!AR$9,'Planning CPRP'!$G$9:$BA$9,0)),"")</f>
        <v/>
      </c>
      <c r="AS11" s="158" t="str">
        <f>IFERROR(INDEX('Feb 2019'!$G$2:$BR$159,MATCH('Planning Ngrps'!$A11,'Feb 2019'!$A$2:$A$161,0),MATCH(AS$9,'Feb 2019'!$G$1:$BR$1,0))/INDEX('Planning CPRP'!$G$10:$BA$168,MATCH('Planning Ngrps'!$A11,'Planning CPRP'!$A$10:$A$170,0),MATCH('Planning Ngrps'!AS$9,'Planning CPRP'!$G$9:$BA$9,0)),"")</f>
        <v/>
      </c>
      <c r="AT11" s="158" t="str">
        <f>IFERROR(INDEX('Feb 2019'!$G$2:$BR$159,MATCH('Planning Ngrps'!$A11,'Feb 2019'!$A$2:$A$161,0),MATCH(AT$9,'Feb 2019'!$G$1:$BR$1,0))/INDEX('Planning CPRP'!$G$10:$BA$168,MATCH('Planning Ngrps'!$A11,'Planning CPRP'!$A$10:$A$170,0),MATCH('Planning Ngrps'!AT$9,'Planning CPRP'!$G$9:$BA$9,0)),"")</f>
        <v/>
      </c>
      <c r="AU11" s="158" t="str">
        <f>IFERROR(INDEX('Feb 2019'!$G$2:$BR$159,MATCH('Planning Ngrps'!$A11,'Feb 2019'!$A$2:$A$161,0),MATCH(AU$9,'Feb 2019'!$G$1:$BR$1,0))/INDEX('Planning CPRP'!$G$10:$BA$168,MATCH('Planning Ngrps'!$A11,'Planning CPRP'!$A$10:$A$170,0),MATCH('Planning Ngrps'!AU$9,'Planning CPRP'!$G$9:$BA$9,0)),"")</f>
        <v/>
      </c>
      <c r="AV11" s="158" t="str">
        <f>IFERROR(INDEX('Feb 2019'!$G$2:$BR$159,MATCH('Planning Ngrps'!$A11,'Feb 2019'!$A$2:$A$161,0),MATCH(AV$9,'Feb 2019'!$G$1:$BR$1,0))/INDEX('Planning CPRP'!$G$10:$BA$168,MATCH('Planning Ngrps'!$A11,'Planning CPRP'!$A$10:$A$170,0),MATCH('Planning Ngrps'!AV$9,'Planning CPRP'!$G$9:$BA$9,0)),"")</f>
        <v/>
      </c>
      <c r="AW11" s="158" t="str">
        <f>IFERROR(INDEX('Feb 2019'!$G$2:$BR$159,MATCH('Planning Ngrps'!$A11,'Feb 2019'!$A$2:$A$161,0),MATCH(AW$9,'Feb 2019'!$G$1:$BR$1,0))/INDEX('Planning CPRP'!$G$10:$BA$168,MATCH('Planning Ngrps'!$A11,'Planning CPRP'!$A$10:$A$170,0),MATCH('Planning Ngrps'!AW$9,'Planning CPRP'!$G$9:$BA$9,0)),"")</f>
        <v/>
      </c>
      <c r="AX11" s="158" t="str">
        <f>IFERROR(INDEX('Feb 2019'!$G$2:$BR$159,MATCH('Planning Ngrps'!$A11,'Feb 2019'!$A$2:$A$161,0),MATCH(AX$9,'Feb 2019'!$G$1:$BR$1,0))/INDEX('Planning CPRP'!$G$10:$BA$168,MATCH('Planning Ngrps'!$A11,'Planning CPRP'!$A$10:$A$170,0),MATCH('Planning Ngrps'!AX$9,'Planning CPRP'!$G$9:$BA$9,0)),"")</f>
        <v/>
      </c>
      <c r="AY11" s="158" t="str">
        <f>IFERROR(INDEX('Feb 2019'!$G$2:$BR$159,MATCH('Planning Ngrps'!$A11,'Feb 2019'!$A$2:$A$161,0),MATCH(AY$9,'Feb 2019'!$G$1:$BR$1,0))/INDEX('Planning CPRP'!$G$10:$BA$168,MATCH('Planning Ngrps'!$A11,'Planning CPRP'!$A$10:$A$170,0),MATCH('Planning Ngrps'!AY$9,'Planning CPRP'!$G$9:$BA$9,0)),"")</f>
        <v/>
      </c>
      <c r="AZ11" s="158" t="str">
        <f>IFERROR(INDEX('Feb 2019'!$G$2:$BR$159,MATCH('Planning Ngrps'!$A11,'Feb 2019'!$A$2:$A$161,0),MATCH(AZ$9,'Feb 2019'!$G$1:$BR$1,0))/INDEX('Planning CPRP'!$G$10:$BA$168,MATCH('Planning Ngrps'!$A11,'Planning CPRP'!$A$10:$A$170,0),MATCH('Planning Ngrps'!AZ$9,'Planning CPRP'!$G$9:$BA$9,0)),"")</f>
        <v/>
      </c>
      <c r="BA11" s="158" t="str">
        <f>IFERROR(INDEX('Feb 2019'!$G$2:$BR$159,MATCH('Planning Ngrps'!$A11,'Feb 2019'!$A$2:$A$161,0),MATCH(BA$9,'Feb 2019'!$G$1:$BR$1,0))/INDEX('Planning CPRP'!$G$10:$BA$168,MATCH('Planning Ngrps'!$A11,'Planning CPRP'!$A$10:$A$170,0),MATCH('Planning Ngrps'!BA$9,'Planning CPRP'!$G$9:$BA$9,0)),"")</f>
        <v/>
      </c>
      <c r="BB11" s="11">
        <f>SUM(G11:BA11)</f>
        <v>0</v>
      </c>
      <c r="BC11" s="11"/>
      <c r="BD11" s="106">
        <f>BC11-BB11</f>
        <v>0</v>
      </c>
    </row>
    <row r="12" spans="1:57" ht="15" x14ac:dyDescent="0.3">
      <c r="A12" s="260" t="s">
        <v>36</v>
      </c>
      <c r="B12" s="105">
        <f t="shared" si="10"/>
        <v>0</v>
      </c>
      <c r="C12" s="192">
        <f>B12/1000000</f>
        <v>0</v>
      </c>
      <c r="D12" s="48">
        <f t="shared" ref="D12:D14" si="12">BC12</f>
        <v>0</v>
      </c>
      <c r="E12" s="138">
        <f>D12-B12</f>
        <v>0</v>
      </c>
      <c r="F12" s="89" t="s">
        <v>36</v>
      </c>
      <c r="G12" s="158" t="str">
        <f>IFERROR(INDEX('Feb 2019'!$G$2:$BR$159,MATCH('Planning Ngrps'!$A12,'Feb 2019'!$A$2:$A$161,0),MATCH(G$9,'Feb 2019'!$G$1:$BR$1,0))/INDEX('Planning CPRP'!$G$10:$BA$168,MATCH('Planning Ngrps'!$A12,'Planning CPRP'!$A$10:$A$170,0),MATCH('Planning Ngrps'!G$9,'Planning CPRP'!$G$9:$BA$9,0)),"")</f>
        <v/>
      </c>
      <c r="H12" s="158" t="str">
        <f>IFERROR(INDEX('Feb 2019'!$G$2:$BR$159,MATCH('Planning Ngrps'!$A12,'Feb 2019'!$A$2:$A$161,0),MATCH(H$9,'Feb 2019'!$G$1:$BR$1,0))/INDEX('Planning CPRP'!$G$10:$BA$168,MATCH('Planning Ngrps'!$A12,'Planning CPRP'!$A$10:$A$170,0),MATCH('Planning Ngrps'!H$9,'Planning CPRP'!$G$9:$BA$9,0)),"")</f>
        <v/>
      </c>
      <c r="I12" s="158" t="str">
        <f>IFERROR(INDEX('Feb 2019'!$G$2:$BR$159,MATCH('Planning Ngrps'!$A12,'Feb 2019'!$A$2:$A$161,0),MATCH(I$9,'Feb 2019'!$G$1:$BR$1,0))/INDEX('Planning CPRP'!$G$10:$BA$168,MATCH('Planning Ngrps'!$A12,'Planning CPRP'!$A$10:$A$170,0),MATCH('Planning Ngrps'!I$9,'Planning CPRP'!$G$9:$BA$9,0)),"")</f>
        <v/>
      </c>
      <c r="J12" s="158" t="str">
        <f>IFERROR(INDEX('Feb 2019'!$G$2:$BR$159,MATCH('Planning Ngrps'!$A12,'Feb 2019'!$A$2:$A$161,0),MATCH(J$9,'Feb 2019'!$G$1:$BR$1,0))/INDEX('Planning CPRP'!$G$10:$BA$168,MATCH('Planning Ngrps'!$A12,'Planning CPRP'!$A$10:$A$170,0),MATCH('Planning Ngrps'!J$9,'Planning CPRP'!$G$9:$BA$9,0)),"")</f>
        <v/>
      </c>
      <c r="K12" s="158" t="str">
        <f>IFERROR(INDEX('Feb 2019'!$G$2:$BR$159,MATCH('Planning Ngrps'!$A12,'Feb 2019'!$A$2:$A$161,0),MATCH(K$9,'Feb 2019'!$G$1:$BR$1,0))/INDEX('Planning CPRP'!$G$10:$BA$168,MATCH('Planning Ngrps'!$A12,'Planning CPRP'!$A$10:$A$170,0),MATCH('Planning Ngrps'!K$9,'Planning CPRP'!$G$9:$BA$9,0)),"")</f>
        <v/>
      </c>
      <c r="L12" s="158" t="str">
        <f>IFERROR(INDEX('Feb 2019'!$G$2:$BR$159,MATCH('Planning Ngrps'!$A12,'Feb 2019'!$A$2:$A$161,0),MATCH(L$9,'Feb 2019'!$G$1:$BR$1,0))/INDEX('Planning CPRP'!$G$10:$BA$168,MATCH('Planning Ngrps'!$A12,'Planning CPRP'!$A$10:$A$170,0),MATCH('Planning Ngrps'!L$9,'Planning CPRP'!$G$9:$BA$9,0)),"")</f>
        <v/>
      </c>
      <c r="M12" s="158" t="str">
        <f>IFERROR(INDEX('Feb 2019'!$G$2:$BR$159,MATCH('Planning Ngrps'!$A12,'Feb 2019'!$A$2:$A$161,0),MATCH(M$9,'Feb 2019'!$G$1:$BR$1,0))/INDEX('Planning CPRP'!$G$10:$BA$168,MATCH('Planning Ngrps'!$A12,'Planning CPRP'!$A$10:$A$170,0),MATCH('Planning Ngrps'!M$9,'Planning CPRP'!$G$9:$BA$9,0)),"")</f>
        <v/>
      </c>
      <c r="N12" s="158" t="str">
        <f>IFERROR(INDEX('Feb 2019'!$G$2:$BR$159,MATCH('Planning Ngrps'!$A12,'Feb 2019'!$A$2:$A$161,0),MATCH(N$9,'Feb 2019'!$G$1:$BR$1,0))/INDEX('Planning CPRP'!$G$10:$BA$168,MATCH('Planning Ngrps'!$A12,'Planning CPRP'!$A$10:$A$170,0),MATCH('Planning Ngrps'!N$9,'Planning CPRP'!$G$9:$BA$9,0)),"")</f>
        <v/>
      </c>
      <c r="O12" s="158" t="str">
        <f>IFERROR(INDEX('Feb 2019'!$G$2:$BR$159,MATCH('Planning Ngrps'!$A12,'Feb 2019'!$A$2:$A$161,0),MATCH(O$9,'Feb 2019'!$G$1:$BR$1,0))/INDEX('Planning CPRP'!$G$10:$BA$168,MATCH('Planning Ngrps'!$A12,'Planning CPRP'!$A$10:$A$170,0),MATCH('Planning Ngrps'!O$9,'Planning CPRP'!$G$9:$BA$9,0)),"")</f>
        <v/>
      </c>
      <c r="P12" s="158" t="str">
        <f>IFERROR(INDEX('Feb 2019'!$G$2:$BR$159,MATCH('Planning Ngrps'!$A12,'Feb 2019'!$A$2:$A$161,0),MATCH(P$9,'Feb 2019'!$G$1:$BR$1,0))/INDEX('Planning CPRP'!$G$10:$BA$168,MATCH('Planning Ngrps'!$A12,'Planning CPRP'!$A$10:$A$170,0),MATCH('Planning Ngrps'!P$9,'Planning CPRP'!$G$9:$BA$9,0)),"")</f>
        <v/>
      </c>
      <c r="Q12" s="158" t="str">
        <f>IFERROR(INDEX('Feb 2019'!$G$2:$BR$159,MATCH('Planning Ngrps'!$A12,'Feb 2019'!$A$2:$A$161,0),MATCH(Q$9,'Feb 2019'!$G$1:$BR$1,0))/INDEX('Planning CPRP'!$G$10:$BA$168,MATCH('Planning Ngrps'!$A12,'Planning CPRP'!$A$10:$A$170,0),MATCH('Planning Ngrps'!Q$9,'Planning CPRP'!$G$9:$BA$9,0)),"")</f>
        <v/>
      </c>
      <c r="R12" s="158" t="str">
        <f>IFERROR(INDEX('Feb 2019'!$G$2:$BR$159,MATCH('Planning Ngrps'!$A12,'Feb 2019'!$A$2:$A$161,0),MATCH(R$9,'Feb 2019'!$G$1:$BR$1,0))/INDEX('Planning CPRP'!$G$10:$BA$168,MATCH('Planning Ngrps'!$A12,'Planning CPRP'!$A$10:$A$170,0),MATCH('Planning Ngrps'!R$9,'Planning CPRP'!$G$9:$BA$9,0)),"")</f>
        <v/>
      </c>
      <c r="S12" s="158" t="str">
        <f>IFERROR(INDEX('Feb 2019'!$G$2:$BR$159,MATCH('Planning Ngrps'!$A12,'Feb 2019'!$A$2:$A$161,0),MATCH(S$9,'Feb 2019'!$G$1:$BR$1,0))/INDEX('Planning CPRP'!$G$10:$BA$168,MATCH('Planning Ngrps'!$A12,'Planning CPRP'!$A$10:$A$170,0),MATCH('Planning Ngrps'!S$9,'Planning CPRP'!$G$9:$BA$9,0)),"")</f>
        <v/>
      </c>
      <c r="T12" s="158" t="str">
        <f>IFERROR(INDEX('Feb 2019'!$G$2:$BR$159,MATCH('Planning Ngrps'!$A12,'Feb 2019'!$A$2:$A$161,0),MATCH(T$9,'Feb 2019'!$G$1:$BR$1,0))/INDEX('Planning CPRP'!$G$10:$BA$168,MATCH('Planning Ngrps'!$A12,'Planning CPRP'!$A$10:$A$170,0),MATCH('Planning Ngrps'!T$9,'Planning CPRP'!$G$9:$BA$9,0)),"")</f>
        <v/>
      </c>
      <c r="U12" s="158" t="str">
        <f>IFERROR(INDEX('Feb 2019'!$G$2:$BR$159,MATCH('Planning Ngrps'!$A12,'Feb 2019'!$A$2:$A$161,0),MATCH(U$9,'Feb 2019'!$G$1:$BR$1,0))/INDEX('Planning CPRP'!$G$10:$BA$168,MATCH('Planning Ngrps'!$A12,'Planning CPRP'!$A$10:$A$170,0),MATCH('Planning Ngrps'!U$9,'Planning CPRP'!$G$9:$BA$9,0)),"")</f>
        <v/>
      </c>
      <c r="V12" s="158" t="str">
        <f>IFERROR(INDEX('Feb 2019'!$G$2:$BR$159,MATCH('Planning Ngrps'!$A12,'Feb 2019'!$A$2:$A$161,0),MATCH(V$9,'Feb 2019'!$G$1:$BR$1,0))/INDEX('Planning CPRP'!$G$10:$BA$168,MATCH('Planning Ngrps'!$A12,'Planning CPRP'!$A$10:$A$170,0),MATCH('Planning Ngrps'!V$9,'Planning CPRP'!$G$9:$BA$9,0)),"")</f>
        <v/>
      </c>
      <c r="W12" s="158" t="str">
        <f>IFERROR(INDEX('Feb 2019'!$G$2:$BR$159,MATCH('Planning Ngrps'!$A12,'Feb 2019'!$A$2:$A$161,0),MATCH(W$9,'Feb 2019'!$G$1:$BR$1,0))/INDEX('Planning CPRP'!$G$10:$BA$168,MATCH('Planning Ngrps'!$A12,'Planning CPRP'!$A$10:$A$170,0),MATCH('Planning Ngrps'!W$9,'Planning CPRP'!$G$9:$BA$9,0)),"")</f>
        <v/>
      </c>
      <c r="X12" s="158" t="str">
        <f>IFERROR(INDEX('Feb 2019'!$G$2:$BR$159,MATCH('Planning Ngrps'!$A12,'Feb 2019'!$A$2:$A$161,0),MATCH(X$9,'Feb 2019'!$G$1:$BR$1,0))/INDEX('Planning CPRP'!$G$10:$BA$168,MATCH('Planning Ngrps'!$A12,'Planning CPRP'!$A$10:$A$170,0),MATCH('Planning Ngrps'!X$9,'Planning CPRP'!$G$9:$BA$9,0)),"")</f>
        <v/>
      </c>
      <c r="Y12" s="158" t="str">
        <f>IFERROR(INDEX('Feb 2019'!$G$2:$BR$159,MATCH('Planning Ngrps'!$A12,'Feb 2019'!$A$2:$A$161,0),MATCH(Y$9,'Feb 2019'!$G$1:$BR$1,0))/INDEX('Planning CPRP'!$G$10:$BA$168,MATCH('Planning Ngrps'!$A12,'Planning CPRP'!$A$10:$A$170,0),MATCH('Planning Ngrps'!Y$9,'Planning CPRP'!$G$9:$BA$9,0)),"")</f>
        <v/>
      </c>
      <c r="Z12" s="158" t="str">
        <f>IFERROR(INDEX('Feb 2019'!$G$2:$BR$159,MATCH('Planning Ngrps'!$A12,'Feb 2019'!$A$2:$A$161,0),MATCH(Z$9,'Feb 2019'!$G$1:$BR$1,0))/INDEX('Planning CPRP'!$G$10:$BA$168,MATCH('Planning Ngrps'!$A12,'Planning CPRP'!$A$10:$A$170,0),MATCH('Planning Ngrps'!Z$9,'Planning CPRP'!$G$9:$BA$9,0)),"")</f>
        <v/>
      </c>
      <c r="AA12" s="158" t="str">
        <f>IFERROR(INDEX('Feb 2019'!$G$2:$BR$159,MATCH('Planning Ngrps'!$A12,'Feb 2019'!$A$2:$A$161,0),MATCH(AA$9,'Feb 2019'!$G$1:$BR$1,0))/INDEX('Planning CPRP'!$G$10:$BA$168,MATCH('Planning Ngrps'!$A12,'Planning CPRP'!$A$10:$A$170,0),MATCH('Planning Ngrps'!AA$9,'Planning CPRP'!$G$9:$BA$9,0)),"")</f>
        <v/>
      </c>
      <c r="AB12" s="158" t="str">
        <f>IFERROR(INDEX('Feb 2019'!$G$2:$BR$159,MATCH('Planning Ngrps'!$A12,'Feb 2019'!$A$2:$A$161,0),MATCH(AB$9,'Feb 2019'!$G$1:$BR$1,0))/INDEX('Planning CPRP'!$G$10:$BA$168,MATCH('Planning Ngrps'!$A12,'Planning CPRP'!$A$10:$A$170,0),MATCH('Planning Ngrps'!AB$9,'Planning CPRP'!$G$9:$BA$9,0)),"")</f>
        <v/>
      </c>
      <c r="AC12" s="158" t="str">
        <f>IFERROR(INDEX('Feb 2019'!$G$2:$BR$159,MATCH('Planning Ngrps'!$A12,'Feb 2019'!$A$2:$A$161,0),MATCH(AC$9,'Feb 2019'!$G$1:$BR$1,0))/INDEX('Planning CPRP'!$G$10:$BA$168,MATCH('Planning Ngrps'!$A12,'Planning CPRP'!$A$10:$A$170,0),MATCH('Planning Ngrps'!AC$9,'Planning CPRP'!$G$9:$BA$9,0)),"")</f>
        <v/>
      </c>
      <c r="AD12" s="158" t="str">
        <f>IFERROR(INDEX('Feb 2019'!$G$2:$BR$159,MATCH('Planning Ngrps'!$A12,'Feb 2019'!$A$2:$A$161,0),MATCH(AD$9,'Feb 2019'!$G$1:$BR$1,0))/INDEX('Planning CPRP'!$G$10:$BA$168,MATCH('Planning Ngrps'!$A12,'Planning CPRP'!$A$10:$A$170,0),MATCH('Planning Ngrps'!AD$9,'Planning CPRP'!$G$9:$BA$9,0)),"")</f>
        <v/>
      </c>
      <c r="AE12" s="158" t="str">
        <f>IFERROR(INDEX('Feb 2019'!$G$2:$BR$159,MATCH('Planning Ngrps'!$A12,'Feb 2019'!$A$2:$A$161,0),MATCH(AE$9,'Feb 2019'!$G$1:$BR$1,0))/INDEX('Planning CPRP'!$G$10:$BA$168,MATCH('Planning Ngrps'!$A12,'Planning CPRP'!$A$10:$A$170,0),MATCH('Planning Ngrps'!AE$9,'Planning CPRP'!$G$9:$BA$9,0)),"")</f>
        <v/>
      </c>
      <c r="AF12" s="158" t="str">
        <f>IFERROR(INDEX('Feb 2019'!$G$2:$BR$159,MATCH('Planning Ngrps'!$A12,'Feb 2019'!$A$2:$A$161,0),MATCH(AF$9,'Feb 2019'!$G$1:$BR$1,0))/INDEX('Planning CPRP'!$G$10:$BA$168,MATCH('Planning Ngrps'!$A12,'Planning CPRP'!$A$10:$A$170,0),MATCH('Planning Ngrps'!AF$9,'Planning CPRP'!$G$9:$BA$9,0)),"")</f>
        <v/>
      </c>
      <c r="AG12" s="158" t="str">
        <f>IFERROR(INDEX('Feb 2019'!$G$2:$BR$159,MATCH('Planning Ngrps'!$A12,'Feb 2019'!$A$2:$A$161,0),MATCH(AG$9,'Feb 2019'!$G$1:$BR$1,0))/INDEX('Planning CPRP'!$G$10:$BA$168,MATCH('Planning Ngrps'!$A12,'Planning CPRP'!$A$10:$A$170,0),MATCH('Planning Ngrps'!AG$9,'Planning CPRP'!$G$9:$BA$9,0)),"")</f>
        <v/>
      </c>
      <c r="AH12" s="158" t="str">
        <f>IFERROR(INDEX('Feb 2019'!$G$2:$BR$159,MATCH('Planning Ngrps'!$A12,'Feb 2019'!$A$2:$A$161,0),MATCH(AH$9,'Feb 2019'!$G$1:$BR$1,0))/INDEX('Planning CPRP'!$G$10:$BA$168,MATCH('Planning Ngrps'!$A12,'Planning CPRP'!$A$10:$A$170,0),MATCH('Planning Ngrps'!AH$9,'Planning CPRP'!$G$9:$BA$9,0)),"")</f>
        <v/>
      </c>
      <c r="AI12" s="158" t="str">
        <f>IFERROR(INDEX('Feb 2019'!$G$2:$BR$159,MATCH('Planning Ngrps'!$A12,'Feb 2019'!$A$2:$A$161,0),MATCH(AI$9,'Feb 2019'!$G$1:$BR$1,0))/INDEX('Planning CPRP'!$G$10:$BA$168,MATCH('Planning Ngrps'!$A12,'Planning CPRP'!$A$10:$A$170,0),MATCH('Planning Ngrps'!AI$9,'Planning CPRP'!$G$9:$BA$9,0)),"")</f>
        <v/>
      </c>
      <c r="AJ12" s="158" t="str">
        <f>IFERROR(INDEX('Feb 2019'!$G$2:$BR$159,MATCH('Planning Ngrps'!$A12,'Feb 2019'!$A$2:$A$161,0),MATCH(AJ$9,'Feb 2019'!$G$1:$BR$1,0))/INDEX('Planning CPRP'!$G$10:$BA$168,MATCH('Planning Ngrps'!$A12,'Planning CPRP'!$A$10:$A$170,0),MATCH('Planning Ngrps'!AJ$9,'Planning CPRP'!$G$9:$BA$9,0)),"")</f>
        <v/>
      </c>
      <c r="AK12" s="158" t="str">
        <f>IFERROR(INDEX('Feb 2019'!$G$2:$BR$159,MATCH('Planning Ngrps'!$A12,'Feb 2019'!$A$2:$A$161,0),MATCH(AK$9,'Feb 2019'!$G$1:$BR$1,0))/INDEX('Planning CPRP'!$G$10:$BA$168,MATCH('Planning Ngrps'!$A12,'Planning CPRP'!$A$10:$A$170,0),MATCH('Planning Ngrps'!AK$9,'Planning CPRP'!$G$9:$BA$9,0)),"")</f>
        <v/>
      </c>
      <c r="AL12" s="158" t="str">
        <f>IFERROR(INDEX('Feb 2019'!$G$2:$BR$159,MATCH('Planning Ngrps'!$A12,'Feb 2019'!$A$2:$A$161,0),MATCH(AL$9,'Feb 2019'!$G$1:$BR$1,0))/INDEX('Planning CPRP'!$G$10:$BA$168,MATCH('Planning Ngrps'!$A12,'Planning CPRP'!$A$10:$A$170,0),MATCH('Planning Ngrps'!AL$9,'Planning CPRP'!$G$9:$BA$9,0)),"")</f>
        <v/>
      </c>
      <c r="AM12" s="158" t="str">
        <f>IFERROR(INDEX('Feb 2019'!$G$2:$BR$159,MATCH('Planning Ngrps'!$A12,'Feb 2019'!$A$2:$A$161,0),MATCH(AM$9,'Feb 2019'!$G$1:$BR$1,0))/INDEX('Planning CPRP'!$G$10:$BA$168,MATCH('Planning Ngrps'!$A12,'Planning CPRP'!$A$10:$A$170,0),MATCH('Planning Ngrps'!AM$9,'Planning CPRP'!$G$9:$BA$9,0)),"")</f>
        <v/>
      </c>
      <c r="AN12" s="158" t="str">
        <f>IFERROR(INDEX('Feb 2019'!$G$2:$BR$159,MATCH('Planning Ngrps'!$A12,'Feb 2019'!$A$2:$A$161,0),MATCH(AN$9,'Feb 2019'!$G$1:$BR$1,0))/INDEX('Planning CPRP'!$G$10:$BA$168,MATCH('Planning Ngrps'!$A12,'Planning CPRP'!$A$10:$A$170,0),MATCH('Planning Ngrps'!AN$9,'Planning CPRP'!$G$9:$BA$9,0)),"")</f>
        <v/>
      </c>
      <c r="AO12" s="158" t="str">
        <f>IFERROR(INDEX('Feb 2019'!$G$2:$BR$159,MATCH('Planning Ngrps'!$A12,'Feb 2019'!$A$2:$A$161,0),MATCH(AO$9,'Feb 2019'!$G$1:$BR$1,0))/INDEX('Planning CPRP'!$G$10:$BA$168,MATCH('Planning Ngrps'!$A12,'Planning CPRP'!$A$10:$A$170,0),MATCH('Planning Ngrps'!AO$9,'Planning CPRP'!$G$9:$BA$9,0)),"")</f>
        <v/>
      </c>
      <c r="AP12" s="158" t="str">
        <f>IFERROR(INDEX('Feb 2019'!$G$2:$BR$159,MATCH('Planning Ngrps'!$A12,'Feb 2019'!$A$2:$A$161,0),MATCH(AP$9,'Feb 2019'!$G$1:$BR$1,0))/INDEX('Planning CPRP'!$G$10:$BA$168,MATCH('Planning Ngrps'!$A12,'Planning CPRP'!$A$10:$A$170,0),MATCH('Planning Ngrps'!AP$9,'Planning CPRP'!$G$9:$BA$9,0)),"")</f>
        <v/>
      </c>
      <c r="AQ12" s="158" t="str">
        <f>IFERROR(INDEX('Feb 2019'!$G$2:$BR$159,MATCH('Planning Ngrps'!$A12,'Feb 2019'!$A$2:$A$161,0),MATCH(AQ$9,'Feb 2019'!$G$1:$BR$1,0))/INDEX('Planning CPRP'!$G$10:$BA$168,MATCH('Planning Ngrps'!$A12,'Planning CPRP'!$A$10:$A$170,0),MATCH('Planning Ngrps'!AQ$9,'Planning CPRP'!$G$9:$BA$9,0)),"")</f>
        <v/>
      </c>
      <c r="AR12" s="158" t="str">
        <f>IFERROR(INDEX('Feb 2019'!$G$2:$BR$159,MATCH('Planning Ngrps'!$A12,'Feb 2019'!$A$2:$A$161,0),MATCH(AR$9,'Feb 2019'!$G$1:$BR$1,0))/INDEX('Planning CPRP'!$G$10:$BA$168,MATCH('Planning Ngrps'!$A12,'Planning CPRP'!$A$10:$A$170,0),MATCH('Planning Ngrps'!AR$9,'Planning CPRP'!$G$9:$BA$9,0)),"")</f>
        <v/>
      </c>
      <c r="AS12" s="158" t="str">
        <f>IFERROR(INDEX('Feb 2019'!$G$2:$BR$159,MATCH('Planning Ngrps'!$A12,'Feb 2019'!$A$2:$A$161,0),MATCH(AS$9,'Feb 2019'!$G$1:$BR$1,0))/INDEX('Planning CPRP'!$G$10:$BA$168,MATCH('Planning Ngrps'!$A12,'Planning CPRP'!$A$10:$A$170,0),MATCH('Planning Ngrps'!AS$9,'Planning CPRP'!$G$9:$BA$9,0)),"")</f>
        <v/>
      </c>
      <c r="AT12" s="158" t="str">
        <f>IFERROR(INDEX('Feb 2019'!$G$2:$BR$159,MATCH('Planning Ngrps'!$A12,'Feb 2019'!$A$2:$A$161,0),MATCH(AT$9,'Feb 2019'!$G$1:$BR$1,0))/INDEX('Planning CPRP'!$G$10:$BA$168,MATCH('Planning Ngrps'!$A12,'Planning CPRP'!$A$10:$A$170,0),MATCH('Planning Ngrps'!AT$9,'Planning CPRP'!$G$9:$BA$9,0)),"")</f>
        <v/>
      </c>
      <c r="AU12" s="158" t="str">
        <f>IFERROR(INDEX('Feb 2019'!$G$2:$BR$159,MATCH('Planning Ngrps'!$A12,'Feb 2019'!$A$2:$A$161,0),MATCH(AU$9,'Feb 2019'!$G$1:$BR$1,0))/INDEX('Planning CPRP'!$G$10:$BA$168,MATCH('Planning Ngrps'!$A12,'Planning CPRP'!$A$10:$A$170,0),MATCH('Planning Ngrps'!AU$9,'Planning CPRP'!$G$9:$BA$9,0)),"")</f>
        <v/>
      </c>
      <c r="AV12" s="158" t="str">
        <f>IFERROR(INDEX('Feb 2019'!$G$2:$BR$159,MATCH('Planning Ngrps'!$A12,'Feb 2019'!$A$2:$A$161,0),MATCH(AV$9,'Feb 2019'!$G$1:$BR$1,0))/INDEX('Planning CPRP'!$G$10:$BA$168,MATCH('Planning Ngrps'!$A12,'Planning CPRP'!$A$10:$A$170,0),MATCH('Planning Ngrps'!AV$9,'Planning CPRP'!$G$9:$BA$9,0)),"")</f>
        <v/>
      </c>
      <c r="AW12" s="158" t="str">
        <f>IFERROR(INDEX('Feb 2019'!$G$2:$BR$159,MATCH('Planning Ngrps'!$A12,'Feb 2019'!$A$2:$A$161,0),MATCH(AW$9,'Feb 2019'!$G$1:$BR$1,0))/INDEX('Planning CPRP'!$G$10:$BA$168,MATCH('Planning Ngrps'!$A12,'Planning CPRP'!$A$10:$A$170,0),MATCH('Planning Ngrps'!AW$9,'Planning CPRP'!$G$9:$BA$9,0)),"")</f>
        <v/>
      </c>
      <c r="AX12" s="158" t="str">
        <f>IFERROR(INDEX('Feb 2019'!$G$2:$BR$159,MATCH('Planning Ngrps'!$A12,'Feb 2019'!$A$2:$A$161,0),MATCH(AX$9,'Feb 2019'!$G$1:$BR$1,0))/INDEX('Planning CPRP'!$G$10:$BA$168,MATCH('Planning Ngrps'!$A12,'Planning CPRP'!$A$10:$A$170,0),MATCH('Planning Ngrps'!AX$9,'Planning CPRP'!$G$9:$BA$9,0)),"")</f>
        <v/>
      </c>
      <c r="AY12" s="158" t="str">
        <f>IFERROR(INDEX('Feb 2019'!$G$2:$BR$159,MATCH('Planning Ngrps'!$A12,'Feb 2019'!$A$2:$A$161,0),MATCH(AY$9,'Feb 2019'!$G$1:$BR$1,0))/INDEX('Planning CPRP'!$G$10:$BA$168,MATCH('Planning Ngrps'!$A12,'Planning CPRP'!$A$10:$A$170,0),MATCH('Planning Ngrps'!AY$9,'Planning CPRP'!$G$9:$BA$9,0)),"")</f>
        <v/>
      </c>
      <c r="AZ12" s="158" t="str">
        <f>IFERROR(INDEX('Feb 2019'!$G$2:$BR$159,MATCH('Planning Ngrps'!$A12,'Feb 2019'!$A$2:$A$161,0),MATCH(AZ$9,'Feb 2019'!$G$1:$BR$1,0))/INDEX('Planning CPRP'!$G$10:$BA$168,MATCH('Planning Ngrps'!$A12,'Planning CPRP'!$A$10:$A$170,0),MATCH('Planning Ngrps'!AZ$9,'Planning CPRP'!$G$9:$BA$9,0)),"")</f>
        <v/>
      </c>
      <c r="BA12" s="158" t="str">
        <f>IFERROR(INDEX('Feb 2019'!$G$2:$BR$159,MATCH('Planning Ngrps'!$A12,'Feb 2019'!$A$2:$A$161,0),MATCH(BA$9,'Feb 2019'!$G$1:$BR$1,0))/INDEX('Planning CPRP'!$G$10:$BA$168,MATCH('Planning Ngrps'!$A12,'Planning CPRP'!$A$10:$A$170,0),MATCH('Planning Ngrps'!BA$9,'Planning CPRP'!$G$9:$BA$9,0)),"")</f>
        <v/>
      </c>
      <c r="BB12" s="11">
        <f>SUM(G12:BA12)</f>
        <v>0</v>
      </c>
      <c r="BC12" s="11"/>
      <c r="BD12" s="106">
        <f>BC12-BB12</f>
        <v>0</v>
      </c>
    </row>
    <row r="13" spans="1:57" ht="15" x14ac:dyDescent="0.3">
      <c r="A13" s="76"/>
      <c r="B13" s="105">
        <f t="shared" si="10"/>
        <v>0</v>
      </c>
      <c r="C13" s="192">
        <f>B13/1000000</f>
        <v>0</v>
      </c>
      <c r="D13" s="48">
        <f t="shared" si="12"/>
        <v>0</v>
      </c>
      <c r="E13" s="138">
        <f t="shared" si="11"/>
        <v>0</v>
      </c>
      <c r="F13" s="76" t="s">
        <v>37</v>
      </c>
      <c r="G13" s="158" t="str">
        <f>IFERROR(INDEX('Feb 2019'!$G$2:$BR$159,MATCH('Planning Ngrps'!$A13,'Feb 2019'!$A$2:$A$161,0),MATCH(G$9,'Feb 2019'!$G$1:$BR$1,0))/INDEX('Planning CPRP'!$G$10:$BA$168,MATCH('Planning Ngrps'!$A13,'Planning CPRP'!$A$10:$A$170,0),MATCH('Planning Ngrps'!G$9,'Planning CPRP'!$G$9:$BA$9,0)),"")</f>
        <v/>
      </c>
      <c r="H13" s="158" t="str">
        <f>IFERROR(INDEX('Feb 2019'!$G$2:$BR$159,MATCH('Planning Ngrps'!$A13,'Feb 2019'!$A$2:$A$161,0),MATCH(H$9,'Feb 2019'!$G$1:$BR$1,0))/INDEX('Planning CPRP'!$G$10:$BA$168,MATCH('Planning Ngrps'!$A13,'Planning CPRP'!$A$10:$A$170,0),MATCH('Planning Ngrps'!H$9,'Planning CPRP'!$G$9:$BA$9,0)),"")</f>
        <v/>
      </c>
      <c r="I13" s="158" t="str">
        <f>IFERROR(INDEX('Feb 2019'!$G$2:$BR$159,MATCH('Planning Ngrps'!$A13,'Feb 2019'!$A$2:$A$161,0),MATCH(I$9,'Feb 2019'!$G$1:$BR$1,0))/INDEX('Planning CPRP'!$G$10:$BA$168,MATCH('Planning Ngrps'!$A13,'Planning CPRP'!$A$10:$A$170,0),MATCH('Planning Ngrps'!I$9,'Planning CPRP'!$G$9:$BA$9,0)),"")</f>
        <v/>
      </c>
      <c r="J13" s="158" t="str">
        <f>IFERROR(INDEX('Feb 2019'!$G$2:$BR$159,MATCH('Planning Ngrps'!$A13,'Feb 2019'!$A$2:$A$161,0),MATCH(J$9,'Feb 2019'!$G$1:$BR$1,0))/INDEX('Planning CPRP'!$G$10:$BA$168,MATCH('Planning Ngrps'!$A13,'Planning CPRP'!$A$10:$A$170,0),MATCH('Planning Ngrps'!J$9,'Planning CPRP'!$G$9:$BA$9,0)),"")</f>
        <v/>
      </c>
      <c r="K13" s="158" t="str">
        <f>IFERROR(INDEX('Feb 2019'!$G$2:$BR$159,MATCH('Planning Ngrps'!$A13,'Feb 2019'!$A$2:$A$161,0),MATCH(K$9,'Feb 2019'!$G$1:$BR$1,0))/INDEX('Planning CPRP'!$G$10:$BA$168,MATCH('Planning Ngrps'!$A13,'Planning CPRP'!$A$10:$A$170,0),MATCH('Planning Ngrps'!K$9,'Planning CPRP'!$G$9:$BA$9,0)),"")</f>
        <v/>
      </c>
      <c r="L13" s="158" t="str">
        <f>IFERROR(INDEX('Feb 2019'!$G$2:$BR$159,MATCH('Planning Ngrps'!$A13,'Feb 2019'!$A$2:$A$161,0),MATCH(L$9,'Feb 2019'!$G$1:$BR$1,0))/INDEX('Planning CPRP'!$G$10:$BA$168,MATCH('Planning Ngrps'!$A13,'Planning CPRP'!$A$10:$A$170,0),MATCH('Planning Ngrps'!L$9,'Planning CPRP'!$G$9:$BA$9,0)),"")</f>
        <v/>
      </c>
      <c r="M13" s="158" t="str">
        <f>IFERROR(INDEX('Feb 2019'!$G$2:$BR$159,MATCH('Planning Ngrps'!$A13,'Feb 2019'!$A$2:$A$161,0),MATCH(M$9,'Feb 2019'!$G$1:$BR$1,0))/INDEX('Planning CPRP'!$G$10:$BA$168,MATCH('Planning Ngrps'!$A13,'Planning CPRP'!$A$10:$A$170,0),MATCH('Planning Ngrps'!M$9,'Planning CPRP'!$G$9:$BA$9,0)),"")</f>
        <v/>
      </c>
      <c r="N13" s="158" t="str">
        <f>IFERROR(INDEX('Feb 2019'!$G$2:$BR$159,MATCH('Planning Ngrps'!$A13,'Feb 2019'!$A$2:$A$161,0),MATCH(N$9,'Feb 2019'!$G$1:$BR$1,0))/INDEX('Planning CPRP'!$G$10:$BA$168,MATCH('Planning Ngrps'!$A13,'Planning CPRP'!$A$10:$A$170,0),MATCH('Planning Ngrps'!N$9,'Planning CPRP'!$G$9:$BA$9,0)),"")</f>
        <v/>
      </c>
      <c r="O13" s="158" t="str">
        <f>IFERROR(INDEX('Feb 2019'!$G$2:$BR$159,MATCH('Planning Ngrps'!$A13,'Feb 2019'!$A$2:$A$161,0),MATCH(O$9,'Feb 2019'!$G$1:$BR$1,0))/INDEX('Planning CPRP'!$G$10:$BA$168,MATCH('Planning Ngrps'!$A13,'Planning CPRP'!$A$10:$A$170,0),MATCH('Planning Ngrps'!O$9,'Planning CPRP'!$G$9:$BA$9,0)),"")</f>
        <v/>
      </c>
      <c r="P13" s="158" t="str">
        <f>IFERROR(INDEX('Feb 2019'!$G$2:$BR$159,MATCH('Planning Ngrps'!$A13,'Feb 2019'!$A$2:$A$161,0),MATCH(P$9,'Feb 2019'!$G$1:$BR$1,0))/INDEX('Planning CPRP'!$G$10:$BA$168,MATCH('Planning Ngrps'!$A13,'Planning CPRP'!$A$10:$A$170,0),MATCH('Planning Ngrps'!P$9,'Planning CPRP'!$G$9:$BA$9,0)),"")</f>
        <v/>
      </c>
      <c r="Q13" s="158" t="str">
        <f>IFERROR(INDEX('Feb 2019'!$G$2:$BR$159,MATCH('Planning Ngrps'!$A13,'Feb 2019'!$A$2:$A$161,0),MATCH(Q$9,'Feb 2019'!$G$1:$BR$1,0))/INDEX('Planning CPRP'!$G$10:$BA$168,MATCH('Planning Ngrps'!$A13,'Planning CPRP'!$A$10:$A$170,0),MATCH('Planning Ngrps'!Q$9,'Planning CPRP'!$G$9:$BA$9,0)),"")</f>
        <v/>
      </c>
      <c r="R13" s="158" t="str">
        <f>IFERROR(INDEX('Feb 2019'!$G$2:$BR$159,MATCH('Planning Ngrps'!$A13,'Feb 2019'!$A$2:$A$161,0),MATCH(R$9,'Feb 2019'!$G$1:$BR$1,0))/INDEX('Planning CPRP'!$G$10:$BA$168,MATCH('Planning Ngrps'!$A13,'Planning CPRP'!$A$10:$A$170,0),MATCH('Planning Ngrps'!R$9,'Planning CPRP'!$G$9:$BA$9,0)),"")</f>
        <v/>
      </c>
      <c r="S13" s="158" t="str">
        <f>IFERROR(INDEX('Feb 2019'!$G$2:$BR$159,MATCH('Planning Ngrps'!$A13,'Feb 2019'!$A$2:$A$161,0),MATCH(S$9,'Feb 2019'!$G$1:$BR$1,0))/INDEX('Planning CPRP'!$G$10:$BA$168,MATCH('Planning Ngrps'!$A13,'Planning CPRP'!$A$10:$A$170,0),MATCH('Planning Ngrps'!S$9,'Planning CPRP'!$G$9:$BA$9,0)),"")</f>
        <v/>
      </c>
      <c r="T13" s="158" t="str">
        <f>IFERROR(INDEX('Feb 2019'!$G$2:$BR$159,MATCH('Planning Ngrps'!$A13,'Feb 2019'!$A$2:$A$161,0),MATCH(T$9,'Feb 2019'!$G$1:$BR$1,0))/INDEX('Planning CPRP'!$G$10:$BA$168,MATCH('Planning Ngrps'!$A13,'Planning CPRP'!$A$10:$A$170,0),MATCH('Planning Ngrps'!T$9,'Planning CPRP'!$G$9:$BA$9,0)),"")</f>
        <v/>
      </c>
      <c r="U13" s="158" t="str">
        <f>IFERROR(INDEX('Feb 2019'!$G$2:$BR$159,MATCH('Planning Ngrps'!$A13,'Feb 2019'!$A$2:$A$161,0),MATCH(U$9,'Feb 2019'!$G$1:$BR$1,0))/INDEX('Planning CPRP'!$G$10:$BA$168,MATCH('Planning Ngrps'!$A13,'Planning CPRP'!$A$10:$A$170,0),MATCH('Planning Ngrps'!U$9,'Planning CPRP'!$G$9:$BA$9,0)),"")</f>
        <v/>
      </c>
      <c r="V13" s="158" t="str">
        <f>IFERROR(INDEX('Feb 2019'!$G$2:$BR$159,MATCH('Planning Ngrps'!$A13,'Feb 2019'!$A$2:$A$161,0),MATCH(V$9,'Feb 2019'!$G$1:$BR$1,0))/INDEX('Planning CPRP'!$G$10:$BA$168,MATCH('Planning Ngrps'!$A13,'Planning CPRP'!$A$10:$A$170,0),MATCH('Planning Ngrps'!V$9,'Planning CPRP'!$G$9:$BA$9,0)),"")</f>
        <v/>
      </c>
      <c r="W13" s="158" t="str">
        <f>IFERROR(INDEX('Feb 2019'!$G$2:$BR$159,MATCH('Planning Ngrps'!$A13,'Feb 2019'!$A$2:$A$161,0),MATCH(W$9,'Feb 2019'!$G$1:$BR$1,0))/INDEX('Planning CPRP'!$G$10:$BA$168,MATCH('Planning Ngrps'!$A13,'Planning CPRP'!$A$10:$A$170,0),MATCH('Planning Ngrps'!W$9,'Planning CPRP'!$G$9:$BA$9,0)),"")</f>
        <v/>
      </c>
      <c r="X13" s="158" t="str">
        <f>IFERROR(INDEX('Feb 2019'!$G$2:$BR$159,MATCH('Planning Ngrps'!$A13,'Feb 2019'!$A$2:$A$161,0),MATCH(X$9,'Feb 2019'!$G$1:$BR$1,0))/INDEX('Planning CPRP'!$G$10:$BA$168,MATCH('Planning Ngrps'!$A13,'Planning CPRP'!$A$10:$A$170,0),MATCH('Planning Ngrps'!X$9,'Planning CPRP'!$G$9:$BA$9,0)),"")</f>
        <v/>
      </c>
      <c r="Y13" s="158" t="str">
        <f>IFERROR(INDEX('Feb 2019'!$G$2:$BR$159,MATCH('Planning Ngrps'!$A13,'Feb 2019'!$A$2:$A$161,0),MATCH(Y$9,'Feb 2019'!$G$1:$BR$1,0))/INDEX('Planning CPRP'!$G$10:$BA$168,MATCH('Planning Ngrps'!$A13,'Planning CPRP'!$A$10:$A$170,0),MATCH('Planning Ngrps'!Y$9,'Planning CPRP'!$G$9:$BA$9,0)),"")</f>
        <v/>
      </c>
      <c r="Z13" s="158" t="str">
        <f>IFERROR(INDEX('Feb 2019'!$G$2:$BR$159,MATCH('Planning Ngrps'!$A13,'Feb 2019'!$A$2:$A$161,0),MATCH(Z$9,'Feb 2019'!$G$1:$BR$1,0))/INDEX('Planning CPRP'!$G$10:$BA$168,MATCH('Planning Ngrps'!$A13,'Planning CPRP'!$A$10:$A$170,0),MATCH('Planning Ngrps'!Z$9,'Planning CPRP'!$G$9:$BA$9,0)),"")</f>
        <v/>
      </c>
      <c r="AA13" s="158" t="str">
        <f>IFERROR(INDEX('Feb 2019'!$G$2:$BR$159,MATCH('Planning Ngrps'!$A13,'Feb 2019'!$A$2:$A$161,0),MATCH(AA$9,'Feb 2019'!$G$1:$BR$1,0))/INDEX('Planning CPRP'!$G$10:$BA$168,MATCH('Planning Ngrps'!$A13,'Planning CPRP'!$A$10:$A$170,0),MATCH('Planning Ngrps'!AA$9,'Planning CPRP'!$G$9:$BA$9,0)),"")</f>
        <v/>
      </c>
      <c r="AB13" s="158" t="str">
        <f>IFERROR(INDEX('Feb 2019'!$G$2:$BR$159,MATCH('Planning Ngrps'!$A13,'Feb 2019'!$A$2:$A$161,0),MATCH(AB$9,'Feb 2019'!$G$1:$BR$1,0))/INDEX('Planning CPRP'!$G$10:$BA$168,MATCH('Planning Ngrps'!$A13,'Planning CPRP'!$A$10:$A$170,0),MATCH('Planning Ngrps'!AB$9,'Planning CPRP'!$G$9:$BA$9,0)),"")</f>
        <v/>
      </c>
      <c r="AC13" s="158" t="str">
        <f>IFERROR(INDEX('Feb 2019'!$G$2:$BR$159,MATCH('Planning Ngrps'!$A13,'Feb 2019'!$A$2:$A$161,0),MATCH(AC$9,'Feb 2019'!$G$1:$BR$1,0))/INDEX('Planning CPRP'!$G$10:$BA$168,MATCH('Planning Ngrps'!$A13,'Planning CPRP'!$A$10:$A$170,0),MATCH('Planning Ngrps'!AC$9,'Planning CPRP'!$G$9:$BA$9,0)),"")</f>
        <v/>
      </c>
      <c r="AD13" s="158" t="str">
        <f>IFERROR(INDEX('Feb 2019'!$G$2:$BR$159,MATCH('Planning Ngrps'!$A13,'Feb 2019'!$A$2:$A$161,0),MATCH(AD$9,'Feb 2019'!$G$1:$BR$1,0))/INDEX('Planning CPRP'!$G$10:$BA$168,MATCH('Planning Ngrps'!$A13,'Planning CPRP'!$A$10:$A$170,0),MATCH('Planning Ngrps'!AD$9,'Planning CPRP'!$G$9:$BA$9,0)),"")</f>
        <v/>
      </c>
      <c r="AE13" s="158" t="str">
        <f>IFERROR(INDEX('Feb 2019'!$G$2:$BR$159,MATCH('Planning Ngrps'!$A13,'Feb 2019'!$A$2:$A$161,0),MATCH(AE$9,'Feb 2019'!$G$1:$BR$1,0))/INDEX('Planning CPRP'!$G$10:$BA$168,MATCH('Planning Ngrps'!$A13,'Planning CPRP'!$A$10:$A$170,0),MATCH('Planning Ngrps'!AE$9,'Planning CPRP'!$G$9:$BA$9,0)),"")</f>
        <v/>
      </c>
      <c r="AF13" s="158" t="str">
        <f>IFERROR(INDEX('Feb 2019'!$G$2:$BR$159,MATCH('Planning Ngrps'!$A13,'Feb 2019'!$A$2:$A$161,0),MATCH(AF$9,'Feb 2019'!$G$1:$BR$1,0))/INDEX('Planning CPRP'!$G$10:$BA$168,MATCH('Planning Ngrps'!$A13,'Planning CPRP'!$A$10:$A$170,0),MATCH('Planning Ngrps'!AF$9,'Planning CPRP'!$G$9:$BA$9,0)),"")</f>
        <v/>
      </c>
      <c r="AG13" s="158" t="str">
        <f>IFERROR(INDEX('Feb 2019'!$G$2:$BR$159,MATCH('Planning Ngrps'!$A13,'Feb 2019'!$A$2:$A$161,0),MATCH(AG$9,'Feb 2019'!$G$1:$BR$1,0))/INDEX('Planning CPRP'!$G$10:$BA$168,MATCH('Planning Ngrps'!$A13,'Planning CPRP'!$A$10:$A$170,0),MATCH('Planning Ngrps'!AG$9,'Planning CPRP'!$G$9:$BA$9,0)),"")</f>
        <v/>
      </c>
      <c r="AH13" s="158" t="str">
        <f>IFERROR(INDEX('Feb 2019'!$G$2:$BR$159,MATCH('Planning Ngrps'!$A13,'Feb 2019'!$A$2:$A$161,0),MATCH(AH$9,'Feb 2019'!$G$1:$BR$1,0))/INDEX('Planning CPRP'!$G$10:$BA$168,MATCH('Planning Ngrps'!$A13,'Planning CPRP'!$A$10:$A$170,0),MATCH('Planning Ngrps'!AH$9,'Planning CPRP'!$G$9:$BA$9,0)),"")</f>
        <v/>
      </c>
      <c r="AI13" s="158" t="str">
        <f>IFERROR(INDEX('Feb 2019'!$G$2:$BR$159,MATCH('Planning Ngrps'!$A13,'Feb 2019'!$A$2:$A$161,0),MATCH(AI$9,'Feb 2019'!$G$1:$BR$1,0))/INDEX('Planning CPRP'!$G$10:$BA$168,MATCH('Planning Ngrps'!$A13,'Planning CPRP'!$A$10:$A$170,0),MATCH('Planning Ngrps'!AI$9,'Planning CPRP'!$G$9:$BA$9,0)),"")</f>
        <v/>
      </c>
      <c r="AJ13" s="158" t="str">
        <f>IFERROR(INDEX('Feb 2019'!$G$2:$BR$159,MATCH('Planning Ngrps'!$A13,'Feb 2019'!$A$2:$A$161,0),MATCH(AJ$9,'Feb 2019'!$G$1:$BR$1,0))/INDEX('Planning CPRP'!$G$10:$BA$168,MATCH('Planning Ngrps'!$A13,'Planning CPRP'!$A$10:$A$170,0),MATCH('Planning Ngrps'!AJ$9,'Planning CPRP'!$G$9:$BA$9,0)),"")</f>
        <v/>
      </c>
      <c r="AK13" s="158" t="str">
        <f>IFERROR(INDEX('Feb 2019'!$G$2:$BR$159,MATCH('Planning Ngrps'!$A13,'Feb 2019'!$A$2:$A$161,0),MATCH(AK$9,'Feb 2019'!$G$1:$BR$1,0))/INDEX('Planning CPRP'!$G$10:$BA$168,MATCH('Planning Ngrps'!$A13,'Planning CPRP'!$A$10:$A$170,0),MATCH('Planning Ngrps'!AK$9,'Planning CPRP'!$G$9:$BA$9,0)),"")</f>
        <v/>
      </c>
      <c r="AL13" s="158" t="str">
        <f>IFERROR(INDEX('Feb 2019'!$G$2:$BR$159,MATCH('Planning Ngrps'!$A13,'Feb 2019'!$A$2:$A$161,0),MATCH(AL$9,'Feb 2019'!$G$1:$BR$1,0))/INDEX('Planning CPRP'!$G$10:$BA$168,MATCH('Planning Ngrps'!$A13,'Planning CPRP'!$A$10:$A$170,0),MATCH('Planning Ngrps'!AL$9,'Planning CPRP'!$G$9:$BA$9,0)),"")</f>
        <v/>
      </c>
      <c r="AM13" s="158" t="str">
        <f>IFERROR(INDEX('Feb 2019'!$G$2:$BR$159,MATCH('Planning Ngrps'!$A13,'Feb 2019'!$A$2:$A$161,0),MATCH(AM$9,'Feb 2019'!$G$1:$BR$1,0))/INDEX('Planning CPRP'!$G$10:$BA$168,MATCH('Planning Ngrps'!$A13,'Planning CPRP'!$A$10:$A$170,0),MATCH('Planning Ngrps'!AM$9,'Planning CPRP'!$G$9:$BA$9,0)),"")</f>
        <v/>
      </c>
      <c r="AN13" s="158" t="str">
        <f>IFERROR(INDEX('Feb 2019'!$G$2:$BR$159,MATCH('Planning Ngrps'!$A13,'Feb 2019'!$A$2:$A$161,0),MATCH(AN$9,'Feb 2019'!$G$1:$BR$1,0))/INDEX('Planning CPRP'!$G$10:$BA$168,MATCH('Planning Ngrps'!$A13,'Planning CPRP'!$A$10:$A$170,0),MATCH('Planning Ngrps'!AN$9,'Planning CPRP'!$G$9:$BA$9,0)),"")</f>
        <v/>
      </c>
      <c r="AO13" s="158" t="str">
        <f>IFERROR(INDEX('Feb 2019'!$G$2:$BR$159,MATCH('Planning Ngrps'!$A13,'Feb 2019'!$A$2:$A$161,0),MATCH(AO$9,'Feb 2019'!$G$1:$BR$1,0))/INDEX('Planning CPRP'!$G$10:$BA$168,MATCH('Planning Ngrps'!$A13,'Planning CPRP'!$A$10:$A$170,0),MATCH('Planning Ngrps'!AO$9,'Planning CPRP'!$G$9:$BA$9,0)),"")</f>
        <v/>
      </c>
      <c r="AP13" s="158" t="str">
        <f>IFERROR(INDEX('Feb 2019'!$G$2:$BR$159,MATCH('Planning Ngrps'!$A13,'Feb 2019'!$A$2:$A$161,0),MATCH(AP$9,'Feb 2019'!$G$1:$BR$1,0))/INDEX('Planning CPRP'!$G$10:$BA$168,MATCH('Planning Ngrps'!$A13,'Planning CPRP'!$A$10:$A$170,0),MATCH('Planning Ngrps'!AP$9,'Planning CPRP'!$G$9:$BA$9,0)),"")</f>
        <v/>
      </c>
      <c r="AQ13" s="158" t="str">
        <f>IFERROR(INDEX('Feb 2019'!$G$2:$BR$159,MATCH('Planning Ngrps'!$A13,'Feb 2019'!$A$2:$A$161,0),MATCH(AQ$9,'Feb 2019'!$G$1:$BR$1,0))/INDEX('Planning CPRP'!$G$10:$BA$168,MATCH('Planning Ngrps'!$A13,'Planning CPRP'!$A$10:$A$170,0),MATCH('Planning Ngrps'!AQ$9,'Planning CPRP'!$G$9:$BA$9,0)),"")</f>
        <v/>
      </c>
      <c r="AR13" s="158" t="str">
        <f>IFERROR(INDEX('Feb 2019'!$G$2:$BR$159,MATCH('Planning Ngrps'!$A13,'Feb 2019'!$A$2:$A$161,0),MATCH(AR$9,'Feb 2019'!$G$1:$BR$1,0))/INDEX('Planning CPRP'!$G$10:$BA$168,MATCH('Planning Ngrps'!$A13,'Planning CPRP'!$A$10:$A$170,0),MATCH('Planning Ngrps'!AR$9,'Planning CPRP'!$G$9:$BA$9,0)),"")</f>
        <v/>
      </c>
      <c r="AS13" s="158" t="str">
        <f>IFERROR(INDEX('Feb 2019'!$G$2:$BR$159,MATCH('Planning Ngrps'!$A13,'Feb 2019'!$A$2:$A$161,0),MATCH(AS$9,'Feb 2019'!$G$1:$BR$1,0))/INDEX('Planning CPRP'!$G$10:$BA$168,MATCH('Planning Ngrps'!$A13,'Planning CPRP'!$A$10:$A$170,0),MATCH('Planning Ngrps'!AS$9,'Planning CPRP'!$G$9:$BA$9,0)),"")</f>
        <v/>
      </c>
      <c r="AT13" s="158" t="str">
        <f>IFERROR(INDEX('Feb 2019'!$G$2:$BR$159,MATCH('Planning Ngrps'!$A13,'Feb 2019'!$A$2:$A$161,0),MATCH(AT$9,'Feb 2019'!$G$1:$BR$1,0))/INDEX('Planning CPRP'!$G$10:$BA$168,MATCH('Planning Ngrps'!$A13,'Planning CPRP'!$A$10:$A$170,0),MATCH('Planning Ngrps'!AT$9,'Planning CPRP'!$G$9:$BA$9,0)),"")</f>
        <v/>
      </c>
      <c r="AU13" s="158" t="str">
        <f>IFERROR(INDEX('Feb 2019'!$G$2:$BR$159,MATCH('Planning Ngrps'!$A13,'Feb 2019'!$A$2:$A$161,0),MATCH(AU$9,'Feb 2019'!$G$1:$BR$1,0))/INDEX('Planning CPRP'!$G$10:$BA$168,MATCH('Planning Ngrps'!$A13,'Planning CPRP'!$A$10:$A$170,0),MATCH('Planning Ngrps'!AU$9,'Planning CPRP'!$G$9:$BA$9,0)),"")</f>
        <v/>
      </c>
      <c r="AV13" s="158" t="str">
        <f>IFERROR(INDEX('Feb 2019'!$G$2:$BR$159,MATCH('Planning Ngrps'!$A13,'Feb 2019'!$A$2:$A$161,0),MATCH(AV$9,'Feb 2019'!$G$1:$BR$1,0))/INDEX('Planning CPRP'!$G$10:$BA$168,MATCH('Planning Ngrps'!$A13,'Planning CPRP'!$A$10:$A$170,0),MATCH('Planning Ngrps'!AV$9,'Planning CPRP'!$G$9:$BA$9,0)),"")</f>
        <v/>
      </c>
      <c r="AW13" s="158" t="str">
        <f>IFERROR(INDEX('Feb 2019'!$G$2:$BR$159,MATCH('Planning Ngrps'!$A13,'Feb 2019'!$A$2:$A$161,0),MATCH(AW$9,'Feb 2019'!$G$1:$BR$1,0))/INDEX('Planning CPRP'!$G$10:$BA$168,MATCH('Planning Ngrps'!$A13,'Planning CPRP'!$A$10:$A$170,0),MATCH('Planning Ngrps'!AW$9,'Planning CPRP'!$G$9:$BA$9,0)),"")</f>
        <v/>
      </c>
      <c r="AX13" s="158" t="str">
        <f>IFERROR(INDEX('Feb 2019'!$G$2:$BR$159,MATCH('Planning Ngrps'!$A13,'Feb 2019'!$A$2:$A$161,0),MATCH(AX$9,'Feb 2019'!$G$1:$BR$1,0))/INDEX('Planning CPRP'!$G$10:$BA$168,MATCH('Planning Ngrps'!$A13,'Planning CPRP'!$A$10:$A$170,0),MATCH('Planning Ngrps'!AX$9,'Planning CPRP'!$G$9:$BA$9,0)),"")</f>
        <v/>
      </c>
      <c r="AY13" s="158" t="str">
        <f>IFERROR(INDEX('Feb 2019'!$G$2:$BR$159,MATCH('Planning Ngrps'!$A13,'Feb 2019'!$A$2:$A$161,0),MATCH(AY$9,'Feb 2019'!$G$1:$BR$1,0))/INDEX('Planning CPRP'!$G$10:$BA$168,MATCH('Planning Ngrps'!$A13,'Planning CPRP'!$A$10:$A$170,0),MATCH('Planning Ngrps'!AY$9,'Planning CPRP'!$G$9:$BA$9,0)),"")</f>
        <v/>
      </c>
      <c r="AZ13" s="158" t="str">
        <f>IFERROR(INDEX('Feb 2019'!$G$2:$BR$159,MATCH('Planning Ngrps'!$A13,'Feb 2019'!$A$2:$A$161,0),MATCH(AZ$9,'Feb 2019'!$G$1:$BR$1,0))/INDEX('Planning CPRP'!$G$10:$BA$168,MATCH('Planning Ngrps'!$A13,'Planning CPRP'!$A$10:$A$170,0),MATCH('Planning Ngrps'!AZ$9,'Planning CPRP'!$G$9:$BA$9,0)),"")</f>
        <v/>
      </c>
      <c r="BA13" s="158" t="str">
        <f>IFERROR(INDEX('Feb 2019'!$G$2:$BR$159,MATCH('Planning Ngrps'!$A13,'Feb 2019'!$A$2:$A$161,0),MATCH(BA$9,'Feb 2019'!$G$1:$BR$1,0))/INDEX('Planning CPRP'!$G$10:$BA$168,MATCH('Planning Ngrps'!$A13,'Planning CPRP'!$A$10:$A$170,0),MATCH('Planning Ngrps'!BA$9,'Planning CPRP'!$G$9:$BA$9,0)),"")</f>
        <v/>
      </c>
      <c r="BB13" s="11">
        <f>SUM(G13:BA13)</f>
        <v>0</v>
      </c>
      <c r="BC13" s="11"/>
      <c r="BD13" s="106">
        <f>BC13-BB13</f>
        <v>0</v>
      </c>
      <c r="BE13" s="1"/>
    </row>
    <row r="14" spans="1:57" ht="15" x14ac:dyDescent="0.3">
      <c r="A14" s="76" t="s">
        <v>38</v>
      </c>
      <c r="B14" s="105">
        <f t="shared" si="10"/>
        <v>0</v>
      </c>
      <c r="C14" s="192">
        <f>B14/1000000</f>
        <v>0</v>
      </c>
      <c r="D14" s="48">
        <f t="shared" si="12"/>
        <v>0</v>
      </c>
      <c r="E14" s="138">
        <f t="shared" si="11"/>
        <v>0</v>
      </c>
      <c r="F14" s="89" t="s">
        <v>38</v>
      </c>
      <c r="G14" s="158" t="str">
        <f>IFERROR(INDEX('Feb 2019'!$G$2:$BR$159,MATCH('Planning Ngrps'!$A14,'Feb 2019'!$A$2:$A$161,0),MATCH(G$9,'Feb 2019'!$G$1:$BR$1,0))/INDEX('Planning CPRP'!$G$10:$BA$168,MATCH('Planning Ngrps'!$A14,'Planning CPRP'!$A$10:$A$170,0),MATCH('Planning Ngrps'!G$9,'Planning CPRP'!$G$9:$BA$9,0)),"")</f>
        <v/>
      </c>
      <c r="H14" s="158" t="str">
        <f>IFERROR(INDEX('Feb 2019'!$G$2:$BR$159,MATCH('Planning Ngrps'!$A14,'Feb 2019'!$A$2:$A$161,0),MATCH(H$9,'Feb 2019'!$G$1:$BR$1,0))/INDEX('Planning CPRP'!$G$10:$BA$168,MATCH('Planning Ngrps'!$A14,'Planning CPRP'!$A$10:$A$170,0),MATCH('Planning Ngrps'!H$9,'Planning CPRP'!$G$9:$BA$9,0)),"")</f>
        <v/>
      </c>
      <c r="I14" s="158" t="str">
        <f>IFERROR(INDEX('Feb 2019'!$G$2:$BR$159,MATCH('Planning Ngrps'!$A14,'Feb 2019'!$A$2:$A$161,0),MATCH(I$9,'Feb 2019'!$G$1:$BR$1,0))/INDEX('Planning CPRP'!$G$10:$BA$168,MATCH('Planning Ngrps'!$A14,'Planning CPRP'!$A$10:$A$170,0),MATCH('Planning Ngrps'!I$9,'Planning CPRP'!$G$9:$BA$9,0)),"")</f>
        <v/>
      </c>
      <c r="J14" s="158" t="str">
        <f>IFERROR(INDEX('Feb 2019'!$G$2:$BR$159,MATCH('Planning Ngrps'!$A14,'Feb 2019'!$A$2:$A$161,0),MATCH(J$9,'Feb 2019'!$G$1:$BR$1,0))/INDEX('Planning CPRP'!$G$10:$BA$168,MATCH('Planning Ngrps'!$A14,'Planning CPRP'!$A$10:$A$170,0),MATCH('Planning Ngrps'!J$9,'Planning CPRP'!$G$9:$BA$9,0)),"")</f>
        <v/>
      </c>
      <c r="K14" s="158" t="str">
        <f>IFERROR(INDEX('Feb 2019'!$G$2:$BR$159,MATCH('Planning Ngrps'!$A14,'Feb 2019'!$A$2:$A$161,0),MATCH(K$9,'Feb 2019'!$G$1:$BR$1,0))/INDEX('Planning CPRP'!$G$10:$BA$168,MATCH('Planning Ngrps'!$A14,'Planning CPRP'!$A$10:$A$170,0),MATCH('Planning Ngrps'!K$9,'Planning CPRP'!$G$9:$BA$9,0)),"")</f>
        <v/>
      </c>
      <c r="L14" s="158" t="str">
        <f>IFERROR(INDEX('Feb 2019'!$G$2:$BR$159,MATCH('Planning Ngrps'!$A14,'Feb 2019'!$A$2:$A$161,0),MATCH(L$9,'Feb 2019'!$G$1:$BR$1,0))/INDEX('Planning CPRP'!$G$10:$BA$168,MATCH('Planning Ngrps'!$A14,'Planning CPRP'!$A$10:$A$170,0),MATCH('Planning Ngrps'!L$9,'Planning CPRP'!$G$9:$BA$9,0)),"")</f>
        <v/>
      </c>
      <c r="M14" s="158" t="str">
        <f>IFERROR(INDEX('Feb 2019'!$G$2:$BR$159,MATCH('Planning Ngrps'!$A14,'Feb 2019'!$A$2:$A$161,0),MATCH(M$9,'Feb 2019'!$G$1:$BR$1,0))/INDEX('Planning CPRP'!$G$10:$BA$168,MATCH('Planning Ngrps'!$A14,'Planning CPRP'!$A$10:$A$170,0),MATCH('Planning Ngrps'!M$9,'Planning CPRP'!$G$9:$BA$9,0)),"")</f>
        <v/>
      </c>
      <c r="N14" s="158" t="str">
        <f>IFERROR(INDEX('Feb 2019'!$G$2:$BR$159,MATCH('Planning Ngrps'!$A14,'Feb 2019'!$A$2:$A$161,0),MATCH(N$9,'Feb 2019'!$G$1:$BR$1,0))/INDEX('Planning CPRP'!$G$10:$BA$168,MATCH('Planning Ngrps'!$A14,'Planning CPRP'!$A$10:$A$170,0),MATCH('Planning Ngrps'!N$9,'Planning CPRP'!$G$9:$BA$9,0)),"")</f>
        <v/>
      </c>
      <c r="O14" s="158" t="str">
        <f>IFERROR(INDEX('Feb 2019'!$G$2:$BR$159,MATCH('Planning Ngrps'!$A14,'Feb 2019'!$A$2:$A$161,0),MATCH(O$9,'Feb 2019'!$G$1:$BR$1,0))/INDEX('Planning CPRP'!$G$10:$BA$168,MATCH('Planning Ngrps'!$A14,'Planning CPRP'!$A$10:$A$170,0),MATCH('Planning Ngrps'!O$9,'Planning CPRP'!$G$9:$BA$9,0)),"")</f>
        <v/>
      </c>
      <c r="P14" s="158" t="str">
        <f>IFERROR(INDEX('Feb 2019'!$G$2:$BR$159,MATCH('Planning Ngrps'!$A14,'Feb 2019'!$A$2:$A$161,0),MATCH(P$9,'Feb 2019'!$G$1:$BR$1,0))/INDEX('Planning CPRP'!$G$10:$BA$168,MATCH('Planning Ngrps'!$A14,'Planning CPRP'!$A$10:$A$170,0),MATCH('Planning Ngrps'!P$9,'Planning CPRP'!$G$9:$BA$9,0)),"")</f>
        <v/>
      </c>
      <c r="Q14" s="158" t="str">
        <f>IFERROR(INDEX('Feb 2019'!$G$2:$BR$159,MATCH('Planning Ngrps'!$A14,'Feb 2019'!$A$2:$A$161,0),MATCH(Q$9,'Feb 2019'!$G$1:$BR$1,0))/INDEX('Planning CPRP'!$G$10:$BA$168,MATCH('Planning Ngrps'!$A14,'Planning CPRP'!$A$10:$A$170,0),MATCH('Planning Ngrps'!Q$9,'Planning CPRP'!$G$9:$BA$9,0)),"")</f>
        <v/>
      </c>
      <c r="R14" s="158" t="str">
        <f>IFERROR(INDEX('Feb 2019'!$G$2:$BR$159,MATCH('Planning Ngrps'!$A14,'Feb 2019'!$A$2:$A$161,0),MATCH(R$9,'Feb 2019'!$G$1:$BR$1,0))/INDEX('Planning CPRP'!$G$10:$BA$168,MATCH('Planning Ngrps'!$A14,'Planning CPRP'!$A$10:$A$170,0),MATCH('Planning Ngrps'!R$9,'Planning CPRP'!$G$9:$BA$9,0)),"")</f>
        <v/>
      </c>
      <c r="S14" s="158" t="str">
        <f>IFERROR(INDEX('Feb 2019'!$G$2:$BR$159,MATCH('Planning Ngrps'!$A14,'Feb 2019'!$A$2:$A$161,0),MATCH(S$9,'Feb 2019'!$G$1:$BR$1,0))/INDEX('Planning CPRP'!$G$10:$BA$168,MATCH('Planning Ngrps'!$A14,'Planning CPRP'!$A$10:$A$170,0),MATCH('Planning Ngrps'!S$9,'Planning CPRP'!$G$9:$BA$9,0)),"")</f>
        <v/>
      </c>
      <c r="T14" s="158" t="str">
        <f>IFERROR(INDEX('Feb 2019'!$G$2:$BR$159,MATCH('Planning Ngrps'!$A14,'Feb 2019'!$A$2:$A$161,0),MATCH(T$9,'Feb 2019'!$G$1:$BR$1,0))/INDEX('Planning CPRP'!$G$10:$BA$168,MATCH('Planning Ngrps'!$A14,'Planning CPRP'!$A$10:$A$170,0),MATCH('Planning Ngrps'!T$9,'Planning CPRP'!$G$9:$BA$9,0)),"")</f>
        <v/>
      </c>
      <c r="U14" s="158" t="str">
        <f>IFERROR(INDEX('Feb 2019'!$G$2:$BR$159,MATCH('Planning Ngrps'!$A14,'Feb 2019'!$A$2:$A$161,0),MATCH(U$9,'Feb 2019'!$G$1:$BR$1,0))/INDEX('Planning CPRP'!$G$10:$BA$168,MATCH('Planning Ngrps'!$A14,'Planning CPRP'!$A$10:$A$170,0),MATCH('Planning Ngrps'!U$9,'Planning CPRP'!$G$9:$BA$9,0)),"")</f>
        <v/>
      </c>
      <c r="V14" s="158" t="str">
        <f>IFERROR(INDEX('Feb 2019'!$G$2:$BR$159,MATCH('Planning Ngrps'!$A14,'Feb 2019'!$A$2:$A$161,0),MATCH(V$9,'Feb 2019'!$G$1:$BR$1,0))/INDEX('Planning CPRP'!$G$10:$BA$168,MATCH('Planning Ngrps'!$A14,'Planning CPRP'!$A$10:$A$170,0),MATCH('Planning Ngrps'!V$9,'Planning CPRP'!$G$9:$BA$9,0)),"")</f>
        <v/>
      </c>
      <c r="W14" s="158" t="str">
        <f>IFERROR(INDEX('Feb 2019'!$G$2:$BR$159,MATCH('Planning Ngrps'!$A14,'Feb 2019'!$A$2:$A$161,0),MATCH(W$9,'Feb 2019'!$G$1:$BR$1,0))/INDEX('Planning CPRP'!$G$10:$BA$168,MATCH('Planning Ngrps'!$A14,'Planning CPRP'!$A$10:$A$170,0),MATCH('Planning Ngrps'!W$9,'Planning CPRP'!$G$9:$BA$9,0)),"")</f>
        <v/>
      </c>
      <c r="X14" s="158" t="str">
        <f>IFERROR(INDEX('Feb 2019'!$G$2:$BR$159,MATCH('Planning Ngrps'!$A14,'Feb 2019'!$A$2:$A$161,0),MATCH(X$9,'Feb 2019'!$G$1:$BR$1,0))/INDEX('Planning CPRP'!$G$10:$BA$168,MATCH('Planning Ngrps'!$A14,'Planning CPRP'!$A$10:$A$170,0),MATCH('Planning Ngrps'!X$9,'Planning CPRP'!$G$9:$BA$9,0)),"")</f>
        <v/>
      </c>
      <c r="Y14" s="158" t="str">
        <f>IFERROR(INDEX('Feb 2019'!$G$2:$BR$159,MATCH('Planning Ngrps'!$A14,'Feb 2019'!$A$2:$A$161,0),MATCH(Y$9,'Feb 2019'!$G$1:$BR$1,0))/INDEX('Planning CPRP'!$G$10:$BA$168,MATCH('Planning Ngrps'!$A14,'Planning CPRP'!$A$10:$A$170,0),MATCH('Planning Ngrps'!Y$9,'Planning CPRP'!$G$9:$BA$9,0)),"")</f>
        <v/>
      </c>
      <c r="Z14" s="158" t="str">
        <f>IFERROR(INDEX('Feb 2019'!$G$2:$BR$159,MATCH('Planning Ngrps'!$A14,'Feb 2019'!$A$2:$A$161,0),MATCH(Z$9,'Feb 2019'!$G$1:$BR$1,0))/INDEX('Planning CPRP'!$G$10:$BA$168,MATCH('Planning Ngrps'!$A14,'Planning CPRP'!$A$10:$A$170,0),MATCH('Planning Ngrps'!Z$9,'Planning CPRP'!$G$9:$BA$9,0)),"")</f>
        <v/>
      </c>
      <c r="AA14" s="158" t="str">
        <f>IFERROR(INDEX('Feb 2019'!$G$2:$BR$159,MATCH('Planning Ngrps'!$A14,'Feb 2019'!$A$2:$A$161,0),MATCH(AA$9,'Feb 2019'!$G$1:$BR$1,0))/INDEX('Planning CPRP'!$G$10:$BA$168,MATCH('Planning Ngrps'!$A14,'Planning CPRP'!$A$10:$A$170,0),MATCH('Planning Ngrps'!AA$9,'Planning CPRP'!$G$9:$BA$9,0)),"")</f>
        <v/>
      </c>
      <c r="AB14" s="158" t="str">
        <f>IFERROR(INDEX('Feb 2019'!$G$2:$BR$159,MATCH('Planning Ngrps'!$A14,'Feb 2019'!$A$2:$A$161,0),MATCH(AB$9,'Feb 2019'!$G$1:$BR$1,0))/INDEX('Planning CPRP'!$G$10:$BA$168,MATCH('Planning Ngrps'!$A14,'Planning CPRP'!$A$10:$A$170,0),MATCH('Planning Ngrps'!AB$9,'Planning CPRP'!$G$9:$BA$9,0)),"")</f>
        <v/>
      </c>
      <c r="AC14" s="158" t="str">
        <f>IFERROR(INDEX('Feb 2019'!$G$2:$BR$159,MATCH('Planning Ngrps'!$A14,'Feb 2019'!$A$2:$A$161,0),MATCH(AC$9,'Feb 2019'!$G$1:$BR$1,0))/INDEX('Planning CPRP'!$G$10:$BA$168,MATCH('Planning Ngrps'!$A14,'Planning CPRP'!$A$10:$A$170,0),MATCH('Planning Ngrps'!AC$9,'Planning CPRP'!$G$9:$BA$9,0)),"")</f>
        <v/>
      </c>
      <c r="AD14" s="158" t="str">
        <f>IFERROR(INDEX('Feb 2019'!$G$2:$BR$159,MATCH('Planning Ngrps'!$A14,'Feb 2019'!$A$2:$A$161,0),MATCH(AD$9,'Feb 2019'!$G$1:$BR$1,0))/INDEX('Planning CPRP'!$G$10:$BA$168,MATCH('Planning Ngrps'!$A14,'Planning CPRP'!$A$10:$A$170,0),MATCH('Planning Ngrps'!AD$9,'Planning CPRP'!$G$9:$BA$9,0)),"")</f>
        <v/>
      </c>
      <c r="AE14" s="158" t="str">
        <f>IFERROR(INDEX('Feb 2019'!$G$2:$BR$159,MATCH('Planning Ngrps'!$A14,'Feb 2019'!$A$2:$A$161,0),MATCH(AE$9,'Feb 2019'!$G$1:$BR$1,0))/INDEX('Planning CPRP'!$G$10:$BA$168,MATCH('Planning Ngrps'!$A14,'Planning CPRP'!$A$10:$A$170,0),MATCH('Planning Ngrps'!AE$9,'Planning CPRP'!$G$9:$BA$9,0)),"")</f>
        <v/>
      </c>
      <c r="AF14" s="158" t="str">
        <f>IFERROR(INDEX('Feb 2019'!$G$2:$BR$159,MATCH('Planning Ngrps'!$A14,'Feb 2019'!$A$2:$A$161,0),MATCH(AF$9,'Feb 2019'!$G$1:$BR$1,0))/INDEX('Planning CPRP'!$G$10:$BA$168,MATCH('Planning Ngrps'!$A14,'Planning CPRP'!$A$10:$A$170,0),MATCH('Planning Ngrps'!AF$9,'Planning CPRP'!$G$9:$BA$9,0)),"")</f>
        <v/>
      </c>
      <c r="AG14" s="158" t="str">
        <f>IFERROR(INDEX('Feb 2019'!$G$2:$BR$159,MATCH('Planning Ngrps'!$A14,'Feb 2019'!$A$2:$A$161,0),MATCH(AG$9,'Feb 2019'!$G$1:$BR$1,0))/INDEX('Planning CPRP'!$G$10:$BA$168,MATCH('Planning Ngrps'!$A14,'Planning CPRP'!$A$10:$A$170,0),MATCH('Planning Ngrps'!AG$9,'Planning CPRP'!$G$9:$BA$9,0)),"")</f>
        <v/>
      </c>
      <c r="AH14" s="158" t="str">
        <f>IFERROR(INDEX('Feb 2019'!$G$2:$BR$159,MATCH('Planning Ngrps'!$A14,'Feb 2019'!$A$2:$A$161,0),MATCH(AH$9,'Feb 2019'!$G$1:$BR$1,0))/INDEX('Planning CPRP'!$G$10:$BA$168,MATCH('Planning Ngrps'!$A14,'Planning CPRP'!$A$10:$A$170,0),MATCH('Planning Ngrps'!AH$9,'Planning CPRP'!$G$9:$BA$9,0)),"")</f>
        <v/>
      </c>
      <c r="AI14" s="158" t="str">
        <f>IFERROR(INDEX('Feb 2019'!$G$2:$BR$159,MATCH('Planning Ngrps'!$A14,'Feb 2019'!$A$2:$A$161,0),MATCH(AI$9,'Feb 2019'!$G$1:$BR$1,0))/INDEX('Planning CPRP'!$G$10:$BA$168,MATCH('Planning Ngrps'!$A14,'Planning CPRP'!$A$10:$A$170,0),MATCH('Planning Ngrps'!AI$9,'Planning CPRP'!$G$9:$BA$9,0)),"")</f>
        <v/>
      </c>
      <c r="AJ14" s="158" t="str">
        <f>IFERROR(INDEX('Feb 2019'!$G$2:$BR$159,MATCH('Planning Ngrps'!$A14,'Feb 2019'!$A$2:$A$161,0),MATCH(AJ$9,'Feb 2019'!$G$1:$BR$1,0))/INDEX('Planning CPRP'!$G$10:$BA$168,MATCH('Planning Ngrps'!$A14,'Planning CPRP'!$A$10:$A$170,0),MATCH('Planning Ngrps'!AJ$9,'Planning CPRP'!$G$9:$BA$9,0)),"")</f>
        <v/>
      </c>
      <c r="AK14" s="158" t="str">
        <f>IFERROR(INDEX('Feb 2019'!$G$2:$BR$159,MATCH('Planning Ngrps'!$A14,'Feb 2019'!$A$2:$A$161,0),MATCH(AK$9,'Feb 2019'!$G$1:$BR$1,0))/INDEX('Planning CPRP'!$G$10:$BA$168,MATCH('Planning Ngrps'!$A14,'Planning CPRP'!$A$10:$A$170,0),MATCH('Planning Ngrps'!AK$9,'Planning CPRP'!$G$9:$BA$9,0)),"")</f>
        <v/>
      </c>
      <c r="AL14" s="158" t="str">
        <f>IFERROR(INDEX('Feb 2019'!$G$2:$BR$159,MATCH('Planning Ngrps'!$A14,'Feb 2019'!$A$2:$A$161,0),MATCH(AL$9,'Feb 2019'!$G$1:$BR$1,0))/INDEX('Planning CPRP'!$G$10:$BA$168,MATCH('Planning Ngrps'!$A14,'Planning CPRP'!$A$10:$A$170,0),MATCH('Planning Ngrps'!AL$9,'Planning CPRP'!$G$9:$BA$9,0)),"")</f>
        <v/>
      </c>
      <c r="AM14" s="158" t="str">
        <f>IFERROR(INDEX('Feb 2019'!$G$2:$BR$159,MATCH('Planning Ngrps'!$A14,'Feb 2019'!$A$2:$A$161,0),MATCH(AM$9,'Feb 2019'!$G$1:$BR$1,0))/INDEX('Planning CPRP'!$G$10:$BA$168,MATCH('Planning Ngrps'!$A14,'Planning CPRP'!$A$10:$A$170,0),MATCH('Planning Ngrps'!AM$9,'Planning CPRP'!$G$9:$BA$9,0)),"")</f>
        <v/>
      </c>
      <c r="AN14" s="158" t="str">
        <f>IFERROR(INDEX('Feb 2019'!$G$2:$BR$159,MATCH('Planning Ngrps'!$A14,'Feb 2019'!$A$2:$A$161,0),MATCH(AN$9,'Feb 2019'!$G$1:$BR$1,0))/INDEX('Planning CPRP'!$G$10:$BA$168,MATCH('Planning Ngrps'!$A14,'Planning CPRP'!$A$10:$A$170,0),MATCH('Planning Ngrps'!AN$9,'Planning CPRP'!$G$9:$BA$9,0)),"")</f>
        <v/>
      </c>
      <c r="AO14" s="158" t="str">
        <f>IFERROR(INDEX('Feb 2019'!$G$2:$BR$159,MATCH('Planning Ngrps'!$A14,'Feb 2019'!$A$2:$A$161,0),MATCH(AO$9,'Feb 2019'!$G$1:$BR$1,0))/INDEX('Planning CPRP'!$G$10:$BA$168,MATCH('Planning Ngrps'!$A14,'Planning CPRP'!$A$10:$A$170,0),MATCH('Planning Ngrps'!AO$9,'Planning CPRP'!$G$9:$BA$9,0)),"")</f>
        <v/>
      </c>
      <c r="AP14" s="158" t="str">
        <f>IFERROR(INDEX('Feb 2019'!$G$2:$BR$159,MATCH('Planning Ngrps'!$A14,'Feb 2019'!$A$2:$A$161,0),MATCH(AP$9,'Feb 2019'!$G$1:$BR$1,0))/INDEX('Planning CPRP'!$G$10:$BA$168,MATCH('Planning Ngrps'!$A14,'Planning CPRP'!$A$10:$A$170,0),MATCH('Planning Ngrps'!AP$9,'Planning CPRP'!$G$9:$BA$9,0)),"")</f>
        <v/>
      </c>
      <c r="AQ14" s="158" t="str">
        <f>IFERROR(INDEX('Feb 2019'!$G$2:$BR$159,MATCH('Planning Ngrps'!$A14,'Feb 2019'!$A$2:$A$161,0),MATCH(AQ$9,'Feb 2019'!$G$1:$BR$1,0))/INDEX('Planning CPRP'!$G$10:$BA$168,MATCH('Planning Ngrps'!$A14,'Planning CPRP'!$A$10:$A$170,0),MATCH('Planning Ngrps'!AQ$9,'Planning CPRP'!$G$9:$BA$9,0)),"")</f>
        <v/>
      </c>
      <c r="AR14" s="158" t="str">
        <f>IFERROR(INDEX('Feb 2019'!$G$2:$BR$159,MATCH('Planning Ngrps'!$A14,'Feb 2019'!$A$2:$A$161,0),MATCH(AR$9,'Feb 2019'!$G$1:$BR$1,0))/INDEX('Planning CPRP'!$G$10:$BA$168,MATCH('Planning Ngrps'!$A14,'Planning CPRP'!$A$10:$A$170,0),MATCH('Planning Ngrps'!AR$9,'Planning CPRP'!$G$9:$BA$9,0)),"")</f>
        <v/>
      </c>
      <c r="AS14" s="158" t="str">
        <f>IFERROR(INDEX('Feb 2019'!$G$2:$BR$159,MATCH('Planning Ngrps'!$A14,'Feb 2019'!$A$2:$A$161,0),MATCH(AS$9,'Feb 2019'!$G$1:$BR$1,0))/INDEX('Planning CPRP'!$G$10:$BA$168,MATCH('Planning Ngrps'!$A14,'Planning CPRP'!$A$10:$A$170,0),MATCH('Planning Ngrps'!AS$9,'Planning CPRP'!$G$9:$BA$9,0)),"")</f>
        <v/>
      </c>
      <c r="AT14" s="158" t="str">
        <f>IFERROR(INDEX('Feb 2019'!$G$2:$BR$159,MATCH('Planning Ngrps'!$A14,'Feb 2019'!$A$2:$A$161,0),MATCH(AT$9,'Feb 2019'!$G$1:$BR$1,0))/INDEX('Planning CPRP'!$G$10:$BA$168,MATCH('Planning Ngrps'!$A14,'Planning CPRP'!$A$10:$A$170,0),MATCH('Planning Ngrps'!AT$9,'Planning CPRP'!$G$9:$BA$9,0)),"")</f>
        <v/>
      </c>
      <c r="AU14" s="158" t="str">
        <f>IFERROR(INDEX('Feb 2019'!$G$2:$BR$159,MATCH('Planning Ngrps'!$A14,'Feb 2019'!$A$2:$A$161,0),MATCH(AU$9,'Feb 2019'!$G$1:$BR$1,0))/INDEX('Planning CPRP'!$G$10:$BA$168,MATCH('Planning Ngrps'!$A14,'Planning CPRP'!$A$10:$A$170,0),MATCH('Planning Ngrps'!AU$9,'Planning CPRP'!$G$9:$BA$9,0)),"")</f>
        <v/>
      </c>
      <c r="AV14" s="158" t="str">
        <f>IFERROR(INDEX('Feb 2019'!$G$2:$BR$159,MATCH('Planning Ngrps'!$A14,'Feb 2019'!$A$2:$A$161,0),MATCH(AV$9,'Feb 2019'!$G$1:$BR$1,0))/INDEX('Planning CPRP'!$G$10:$BA$168,MATCH('Planning Ngrps'!$A14,'Planning CPRP'!$A$10:$A$170,0),MATCH('Planning Ngrps'!AV$9,'Planning CPRP'!$G$9:$BA$9,0)),"")</f>
        <v/>
      </c>
      <c r="AW14" s="158" t="str">
        <f>IFERROR(INDEX('Feb 2019'!$G$2:$BR$159,MATCH('Planning Ngrps'!$A14,'Feb 2019'!$A$2:$A$161,0),MATCH(AW$9,'Feb 2019'!$G$1:$BR$1,0))/INDEX('Planning CPRP'!$G$10:$BA$168,MATCH('Planning Ngrps'!$A14,'Planning CPRP'!$A$10:$A$170,0),MATCH('Planning Ngrps'!AW$9,'Planning CPRP'!$G$9:$BA$9,0)),"")</f>
        <v/>
      </c>
      <c r="AX14" s="158" t="str">
        <f>IFERROR(INDEX('Feb 2019'!$G$2:$BR$159,MATCH('Planning Ngrps'!$A14,'Feb 2019'!$A$2:$A$161,0),MATCH(AX$9,'Feb 2019'!$G$1:$BR$1,0))/INDEX('Planning CPRP'!$G$10:$BA$168,MATCH('Planning Ngrps'!$A14,'Planning CPRP'!$A$10:$A$170,0),MATCH('Planning Ngrps'!AX$9,'Planning CPRP'!$G$9:$BA$9,0)),"")</f>
        <v/>
      </c>
      <c r="AY14" s="158" t="str">
        <f>IFERROR(INDEX('Feb 2019'!$G$2:$BR$159,MATCH('Planning Ngrps'!$A14,'Feb 2019'!$A$2:$A$161,0),MATCH(AY$9,'Feb 2019'!$G$1:$BR$1,0))/INDEX('Planning CPRP'!$G$10:$BA$168,MATCH('Planning Ngrps'!$A14,'Planning CPRP'!$A$10:$A$170,0),MATCH('Planning Ngrps'!AY$9,'Planning CPRP'!$G$9:$BA$9,0)),"")</f>
        <v/>
      </c>
      <c r="AZ14" s="158" t="str">
        <f>IFERROR(INDEX('Feb 2019'!$G$2:$BR$159,MATCH('Planning Ngrps'!$A14,'Feb 2019'!$A$2:$A$161,0),MATCH(AZ$9,'Feb 2019'!$G$1:$BR$1,0))/INDEX('Planning CPRP'!$G$10:$BA$168,MATCH('Planning Ngrps'!$A14,'Planning CPRP'!$A$10:$A$170,0),MATCH('Planning Ngrps'!AZ$9,'Planning CPRP'!$G$9:$BA$9,0)),"")</f>
        <v/>
      </c>
      <c r="BA14" s="158" t="str">
        <f>IFERROR(INDEX('Feb 2019'!$G$2:$BR$159,MATCH('Planning Ngrps'!$A14,'Feb 2019'!$A$2:$A$161,0),MATCH(BA$9,'Feb 2019'!$G$1:$BR$1,0))/INDEX('Planning CPRP'!$G$10:$BA$168,MATCH('Planning Ngrps'!$A14,'Planning CPRP'!$A$10:$A$170,0),MATCH('Planning Ngrps'!BA$9,'Planning CPRP'!$G$9:$BA$9,0)),"")</f>
        <v/>
      </c>
      <c r="BB14" s="11">
        <f>SUM(G14:BA14)</f>
        <v>0</v>
      </c>
      <c r="BC14" s="11"/>
      <c r="BD14" s="106">
        <f>BC14-BB14</f>
        <v>0</v>
      </c>
    </row>
    <row r="15" spans="1:57" ht="15" x14ac:dyDescent="0.3">
      <c r="A15" s="77" t="s">
        <v>12</v>
      </c>
      <c r="B15" s="107">
        <f t="shared" ref="B15:E15" si="13">SUM(B11:B14)</f>
        <v>0</v>
      </c>
      <c r="C15" s="107"/>
      <c r="D15" s="145">
        <f t="shared" si="13"/>
        <v>0</v>
      </c>
      <c r="E15" s="108">
        <f t="shared" si="13"/>
        <v>0</v>
      </c>
      <c r="F15" s="90" t="s">
        <v>12</v>
      </c>
      <c r="G15" s="165">
        <f>SUM(G11:G14)</f>
        <v>0</v>
      </c>
      <c r="H15" s="165">
        <f t="shared" ref="H15" si="14">SUM(H11:H14)</f>
        <v>0</v>
      </c>
      <c r="I15" s="165">
        <f>SUM(I11:I14)</f>
        <v>0</v>
      </c>
      <c r="J15" s="165">
        <f>SUM(J11:J14)</f>
        <v>0</v>
      </c>
      <c r="K15" s="165">
        <f t="shared" ref="K15:BD15" si="15">SUM(K11:K14)</f>
        <v>0</v>
      </c>
      <c r="L15" s="165">
        <f t="shared" si="15"/>
        <v>0</v>
      </c>
      <c r="M15" s="165">
        <f t="shared" si="15"/>
        <v>0</v>
      </c>
      <c r="N15" s="165">
        <f t="shared" si="15"/>
        <v>0</v>
      </c>
      <c r="O15" s="165">
        <f t="shared" si="15"/>
        <v>0</v>
      </c>
      <c r="P15" s="165">
        <f t="shared" si="15"/>
        <v>0</v>
      </c>
      <c r="Q15" s="165">
        <f t="shared" si="15"/>
        <v>0</v>
      </c>
      <c r="R15" s="165">
        <f t="shared" si="15"/>
        <v>0</v>
      </c>
      <c r="S15" s="165">
        <f t="shared" si="15"/>
        <v>0</v>
      </c>
      <c r="T15" s="165">
        <f t="shared" si="15"/>
        <v>0</v>
      </c>
      <c r="U15" s="165">
        <f t="shared" si="15"/>
        <v>0</v>
      </c>
      <c r="V15" s="165">
        <f t="shared" si="15"/>
        <v>0</v>
      </c>
      <c r="W15" s="165">
        <f t="shared" si="15"/>
        <v>0</v>
      </c>
      <c r="X15" s="165">
        <f t="shared" si="15"/>
        <v>0</v>
      </c>
      <c r="Y15" s="165">
        <f t="shared" si="15"/>
        <v>0</v>
      </c>
      <c r="Z15" s="165">
        <f t="shared" si="15"/>
        <v>0</v>
      </c>
      <c r="AA15" s="165">
        <f t="shared" si="15"/>
        <v>0</v>
      </c>
      <c r="AB15" s="165">
        <f t="shared" si="15"/>
        <v>0</v>
      </c>
      <c r="AC15" s="165">
        <f t="shared" si="15"/>
        <v>0</v>
      </c>
      <c r="AD15" s="165">
        <f t="shared" si="15"/>
        <v>0</v>
      </c>
      <c r="AE15" s="165">
        <f t="shared" si="15"/>
        <v>0</v>
      </c>
      <c r="AF15" s="165">
        <f t="shared" si="15"/>
        <v>0</v>
      </c>
      <c r="AG15" s="165">
        <f t="shared" si="15"/>
        <v>0</v>
      </c>
      <c r="AH15" s="165">
        <f t="shared" si="15"/>
        <v>0</v>
      </c>
      <c r="AI15" s="165">
        <f t="shared" si="15"/>
        <v>0</v>
      </c>
      <c r="AJ15" s="165">
        <f t="shared" si="15"/>
        <v>0</v>
      </c>
      <c r="AK15" s="165">
        <f t="shared" si="15"/>
        <v>0</v>
      </c>
      <c r="AL15" s="165">
        <f t="shared" si="15"/>
        <v>0</v>
      </c>
      <c r="AM15" s="165">
        <f t="shared" si="15"/>
        <v>0</v>
      </c>
      <c r="AN15" s="165">
        <f t="shared" si="15"/>
        <v>0</v>
      </c>
      <c r="AO15" s="165">
        <f t="shared" si="15"/>
        <v>0</v>
      </c>
      <c r="AP15" s="165">
        <f t="shared" si="15"/>
        <v>0</v>
      </c>
      <c r="AQ15" s="165">
        <f t="shared" si="15"/>
        <v>0</v>
      </c>
      <c r="AR15" s="165">
        <f t="shared" si="15"/>
        <v>0</v>
      </c>
      <c r="AS15" s="165">
        <f t="shared" si="15"/>
        <v>0</v>
      </c>
      <c r="AT15" s="165">
        <f t="shared" si="15"/>
        <v>0</v>
      </c>
      <c r="AU15" s="165">
        <f t="shared" si="15"/>
        <v>0</v>
      </c>
      <c r="AV15" s="165">
        <f t="shared" si="15"/>
        <v>0</v>
      </c>
      <c r="AW15" s="165">
        <f t="shared" si="15"/>
        <v>0</v>
      </c>
      <c r="AX15" s="165">
        <f t="shared" si="15"/>
        <v>0</v>
      </c>
      <c r="AY15" s="165">
        <f t="shared" si="15"/>
        <v>0</v>
      </c>
      <c r="AZ15" s="165">
        <f t="shared" si="15"/>
        <v>0</v>
      </c>
      <c r="BA15" s="165">
        <f t="shared" si="15"/>
        <v>0</v>
      </c>
      <c r="BB15" s="165">
        <f t="shared" si="15"/>
        <v>0</v>
      </c>
      <c r="BC15" s="165">
        <f>SUM(BC11:BC14)</f>
        <v>0</v>
      </c>
      <c r="BD15" s="108">
        <f t="shared" si="15"/>
        <v>0</v>
      </c>
    </row>
    <row r="16" spans="1:57" ht="15" x14ac:dyDescent="0.3">
      <c r="A16" s="78" t="s">
        <v>39</v>
      </c>
      <c r="B16" s="103"/>
      <c r="C16" s="186"/>
      <c r="D16" s="146"/>
      <c r="E16" s="104"/>
      <c r="F16" s="91" t="s">
        <v>39</v>
      </c>
      <c r="G16" s="166" t="e">
        <f t="shared" ref="G16:H16" si="16">G31/G5</f>
        <v>#DIV/0!</v>
      </c>
      <c r="H16" s="166" t="e">
        <f t="shared" si="16"/>
        <v>#DIV/0!</v>
      </c>
      <c r="I16" s="166" t="e">
        <f>I31/I5</f>
        <v>#DIV/0!</v>
      </c>
      <c r="J16" s="166" t="e">
        <f>J31/J5</f>
        <v>#DIV/0!</v>
      </c>
      <c r="K16" s="166" t="e">
        <f t="shared" ref="K16:BA16" si="17">K31/K5</f>
        <v>#DIV/0!</v>
      </c>
      <c r="L16" s="166" t="e">
        <f>L31/L5</f>
        <v>#DIV/0!</v>
      </c>
      <c r="M16" s="166" t="e">
        <f t="shared" si="17"/>
        <v>#DIV/0!</v>
      </c>
      <c r="N16" s="166" t="e">
        <f t="shared" si="17"/>
        <v>#DIV/0!</v>
      </c>
      <c r="O16" s="166" t="e">
        <f t="shared" si="17"/>
        <v>#DIV/0!</v>
      </c>
      <c r="P16" s="166" t="e">
        <f t="shared" si="17"/>
        <v>#DIV/0!</v>
      </c>
      <c r="Q16" s="166" t="e">
        <f t="shared" si="17"/>
        <v>#DIV/0!</v>
      </c>
      <c r="R16" s="166" t="e">
        <f t="shared" si="17"/>
        <v>#DIV/0!</v>
      </c>
      <c r="S16" s="166" t="e">
        <f t="shared" si="17"/>
        <v>#DIV/0!</v>
      </c>
      <c r="T16" s="166" t="e">
        <f t="shared" si="17"/>
        <v>#DIV/0!</v>
      </c>
      <c r="U16" s="166" t="e">
        <f t="shared" si="17"/>
        <v>#DIV/0!</v>
      </c>
      <c r="V16" s="166" t="e">
        <f t="shared" si="17"/>
        <v>#DIV/0!</v>
      </c>
      <c r="W16" s="166" t="e">
        <f t="shared" si="17"/>
        <v>#DIV/0!</v>
      </c>
      <c r="X16" s="166" t="e">
        <f t="shared" si="17"/>
        <v>#DIV/0!</v>
      </c>
      <c r="Y16" s="166" t="e">
        <f t="shared" si="17"/>
        <v>#DIV/0!</v>
      </c>
      <c r="Z16" s="166" t="e">
        <f t="shared" si="17"/>
        <v>#DIV/0!</v>
      </c>
      <c r="AA16" s="63" t="e">
        <f t="shared" si="17"/>
        <v>#DIV/0!</v>
      </c>
      <c r="AB16" s="63" t="e">
        <f t="shared" si="17"/>
        <v>#DIV/0!</v>
      </c>
      <c r="AC16" s="63" t="e">
        <f t="shared" si="17"/>
        <v>#DIV/0!</v>
      </c>
      <c r="AD16" s="63">
        <f t="shared" si="17"/>
        <v>0</v>
      </c>
      <c r="AE16" s="63" t="e">
        <f t="shared" si="17"/>
        <v>#DIV/0!</v>
      </c>
      <c r="AF16" s="63">
        <f t="shared" si="17"/>
        <v>0</v>
      </c>
      <c r="AG16" s="63" t="e">
        <f t="shared" si="17"/>
        <v>#DIV/0!</v>
      </c>
      <c r="AH16" s="166" t="e">
        <f t="shared" si="17"/>
        <v>#DIV/0!</v>
      </c>
      <c r="AI16" s="166" t="e">
        <f t="shared" si="17"/>
        <v>#DIV/0!</v>
      </c>
      <c r="AJ16" s="166" t="e">
        <f t="shared" si="17"/>
        <v>#DIV/0!</v>
      </c>
      <c r="AK16" s="166" t="e">
        <f t="shared" si="17"/>
        <v>#DIV/0!</v>
      </c>
      <c r="AL16" s="166" t="e">
        <f t="shared" si="17"/>
        <v>#DIV/0!</v>
      </c>
      <c r="AM16" s="166" t="e">
        <f t="shared" si="17"/>
        <v>#DIV/0!</v>
      </c>
      <c r="AN16" s="166" t="e">
        <f t="shared" si="17"/>
        <v>#DIV/0!</v>
      </c>
      <c r="AO16" s="166" t="e">
        <f t="shared" si="17"/>
        <v>#DIV/0!</v>
      </c>
      <c r="AP16" s="166" t="e">
        <f t="shared" si="17"/>
        <v>#DIV/0!</v>
      </c>
      <c r="AQ16" s="166" t="e">
        <f t="shared" si="17"/>
        <v>#DIV/0!</v>
      </c>
      <c r="AR16" s="166" t="e">
        <f>AR31/AR5</f>
        <v>#DIV/0!</v>
      </c>
      <c r="AS16" s="166" t="e">
        <f t="shared" si="17"/>
        <v>#DIV/0!</v>
      </c>
      <c r="AT16" s="166" t="e">
        <f t="shared" si="17"/>
        <v>#DIV/0!</v>
      </c>
      <c r="AU16" s="166" t="e">
        <f t="shared" si="17"/>
        <v>#DIV/0!</v>
      </c>
      <c r="AV16" s="166" t="e">
        <f t="shared" si="17"/>
        <v>#DIV/0!</v>
      </c>
      <c r="AW16" s="166" t="e">
        <f t="shared" si="17"/>
        <v>#DIV/0!</v>
      </c>
      <c r="AX16" s="166" t="e">
        <f t="shared" si="17"/>
        <v>#DIV/0!</v>
      </c>
      <c r="AY16" s="166"/>
      <c r="AZ16" s="166" t="e">
        <f t="shared" si="17"/>
        <v>#DIV/0!</v>
      </c>
      <c r="BA16" s="166" t="e">
        <f t="shared" si="17"/>
        <v>#DIV/0!</v>
      </c>
      <c r="BB16" s="7"/>
      <c r="BC16" s="46" t="e">
        <f>(BC31+BC15)/BC109</f>
        <v>#DIV/0!</v>
      </c>
      <c r="BD16" s="104"/>
    </row>
    <row r="17" spans="1:59" ht="15" x14ac:dyDescent="0.3">
      <c r="A17" s="80" t="s">
        <v>40</v>
      </c>
      <c r="B17" s="105">
        <f t="shared" ref="B17:B30" si="18">BB17</f>
        <v>0</v>
      </c>
      <c r="C17" s="192">
        <f t="shared" ref="C17:C30" si="19">B17/1000000</f>
        <v>0</v>
      </c>
      <c r="D17" s="48">
        <f t="shared" ref="D17:D30" si="20">BC17</f>
        <v>0</v>
      </c>
      <c r="E17" s="138">
        <f t="shared" ref="E17:E23" si="21">D17-B17</f>
        <v>0</v>
      </c>
      <c r="F17" s="92" t="s">
        <v>40</v>
      </c>
      <c r="G17" s="158" t="str">
        <f>IFERROR(INDEX('Feb 2019'!$G$2:$BR$159,MATCH('Planning Ngrps'!$A17,'Feb 2019'!$A$2:$A$161,0),MATCH(G$9,'Feb 2019'!$G$1:$BR$1,0))/INDEX('Planning CPRP'!$G$10:$BA$168,MATCH('Planning Ngrps'!$A17,'Planning CPRP'!$A$10:$A$170,0),MATCH('Planning Ngrps'!G$9,'Planning CPRP'!$G$9:$BA$9,0)),"")</f>
        <v/>
      </c>
      <c r="H17" s="158" t="str">
        <f>IFERROR(INDEX('Feb 2019'!$G$2:$BR$159,MATCH('Planning Ngrps'!$A17,'Feb 2019'!$A$2:$A$161,0),MATCH(H$9,'Feb 2019'!$G$1:$BR$1,0))/INDEX('Planning CPRP'!$G$10:$BA$168,MATCH('Planning Ngrps'!$A17,'Planning CPRP'!$A$10:$A$170,0),MATCH('Planning Ngrps'!H$9,'Planning CPRP'!$G$9:$BA$9,0)),"")</f>
        <v/>
      </c>
      <c r="I17" s="158" t="str">
        <f>IFERROR(INDEX('Feb 2019'!$G$2:$BR$159,MATCH('Planning Ngrps'!$A17,'Feb 2019'!$A$2:$A$161,0),MATCH(I$9,'Feb 2019'!$G$1:$BR$1,0))/INDEX('Planning CPRP'!$G$10:$BA$168,MATCH('Planning Ngrps'!$A17,'Planning CPRP'!$A$10:$A$170,0),MATCH('Planning Ngrps'!I$9,'Planning CPRP'!$G$9:$BA$9,0)),"")</f>
        <v/>
      </c>
      <c r="J17" s="158" t="str">
        <f>IFERROR(INDEX('Feb 2019'!$G$2:$BR$159,MATCH('Planning Ngrps'!$A17,'Feb 2019'!$A$2:$A$161,0),MATCH(J$9,'Feb 2019'!$G$1:$BR$1,0))/INDEX('Planning CPRP'!$G$10:$BA$168,MATCH('Planning Ngrps'!$A17,'Planning CPRP'!$A$10:$A$170,0),MATCH('Planning Ngrps'!J$9,'Planning CPRP'!$G$9:$BA$9,0)),"")</f>
        <v/>
      </c>
      <c r="K17" s="158" t="str">
        <f>IFERROR(INDEX('Feb 2019'!$G$2:$BR$159,MATCH('Planning Ngrps'!$A17,'Feb 2019'!$A$2:$A$161,0),MATCH(K$9,'Feb 2019'!$G$1:$BR$1,0))/INDEX('Planning CPRP'!$G$10:$BA$168,MATCH('Planning Ngrps'!$A17,'Planning CPRP'!$A$10:$A$170,0),MATCH('Planning Ngrps'!K$9,'Planning CPRP'!$G$9:$BA$9,0)),"")</f>
        <v/>
      </c>
      <c r="L17" s="158" t="str">
        <f>IFERROR(INDEX('Feb 2019'!$G$2:$BR$159,MATCH('Planning Ngrps'!$A17,'Feb 2019'!$A$2:$A$161,0),MATCH(L$9,'Feb 2019'!$G$1:$BR$1,0))/INDEX('Planning CPRP'!$G$10:$BA$168,MATCH('Planning Ngrps'!$A17,'Planning CPRP'!$A$10:$A$170,0),MATCH('Planning Ngrps'!L$9,'Planning CPRP'!$G$9:$BA$9,0)),"")</f>
        <v/>
      </c>
      <c r="M17" s="158" t="str">
        <f>IFERROR(INDEX('Feb 2019'!$G$2:$BR$159,MATCH('Planning Ngrps'!$A17,'Feb 2019'!$A$2:$A$161,0),MATCH(M$9,'Feb 2019'!$G$1:$BR$1,0))/INDEX('Planning CPRP'!$G$10:$BA$168,MATCH('Planning Ngrps'!$A17,'Planning CPRP'!$A$10:$A$170,0),MATCH('Planning Ngrps'!M$9,'Planning CPRP'!$G$9:$BA$9,0)),"")</f>
        <v/>
      </c>
      <c r="N17" s="158" t="str">
        <f>IFERROR(INDEX('Feb 2019'!$G$2:$BR$159,MATCH('Planning Ngrps'!$A17,'Feb 2019'!$A$2:$A$161,0),MATCH(N$9,'Feb 2019'!$G$1:$BR$1,0))/INDEX('Planning CPRP'!$G$10:$BA$168,MATCH('Planning Ngrps'!$A17,'Planning CPRP'!$A$10:$A$170,0),MATCH('Planning Ngrps'!N$9,'Planning CPRP'!$G$9:$BA$9,0)),"")</f>
        <v/>
      </c>
      <c r="O17" s="158" t="str">
        <f>IFERROR(INDEX('Feb 2019'!$G$2:$BR$159,MATCH('Planning Ngrps'!$A17,'Feb 2019'!$A$2:$A$161,0),MATCH(O$9,'Feb 2019'!$G$1:$BR$1,0))/INDEX('Planning CPRP'!$G$10:$BA$168,MATCH('Planning Ngrps'!$A17,'Planning CPRP'!$A$10:$A$170,0),MATCH('Planning Ngrps'!O$9,'Planning CPRP'!$G$9:$BA$9,0)),"")</f>
        <v/>
      </c>
      <c r="P17" s="158" t="str">
        <f>IFERROR(INDEX('Feb 2019'!$G$2:$BR$159,MATCH('Planning Ngrps'!$A17,'Feb 2019'!$A$2:$A$161,0),MATCH(P$9,'Feb 2019'!$G$1:$BR$1,0))/INDEX('Planning CPRP'!$G$10:$BA$168,MATCH('Planning Ngrps'!$A17,'Planning CPRP'!$A$10:$A$170,0),MATCH('Planning Ngrps'!P$9,'Planning CPRP'!$G$9:$BA$9,0)),"")</f>
        <v/>
      </c>
      <c r="Q17" s="158" t="str">
        <f>IFERROR(INDEX('Feb 2019'!$G$2:$BR$159,MATCH('Planning Ngrps'!$A17,'Feb 2019'!$A$2:$A$161,0),MATCH(Q$9,'Feb 2019'!$G$1:$BR$1,0))/INDEX('Planning CPRP'!$G$10:$BA$168,MATCH('Planning Ngrps'!$A17,'Planning CPRP'!$A$10:$A$170,0),MATCH('Planning Ngrps'!Q$9,'Planning CPRP'!$G$9:$BA$9,0)),"")</f>
        <v/>
      </c>
      <c r="R17" s="158" t="str">
        <f>IFERROR(INDEX('Feb 2019'!$G$2:$BR$159,MATCH('Planning Ngrps'!$A17,'Feb 2019'!$A$2:$A$161,0),MATCH(R$9,'Feb 2019'!$G$1:$BR$1,0))/INDEX('Planning CPRP'!$G$10:$BA$168,MATCH('Planning Ngrps'!$A17,'Planning CPRP'!$A$10:$A$170,0),MATCH('Planning Ngrps'!R$9,'Planning CPRP'!$G$9:$BA$9,0)),"")</f>
        <v/>
      </c>
      <c r="S17" s="158" t="str">
        <f>IFERROR(INDEX('Feb 2019'!$G$2:$BR$159,MATCH('Planning Ngrps'!$A17,'Feb 2019'!$A$2:$A$161,0),MATCH(S$9,'Feb 2019'!$G$1:$BR$1,0))/INDEX('Planning CPRP'!$G$10:$BA$168,MATCH('Planning Ngrps'!$A17,'Planning CPRP'!$A$10:$A$170,0),MATCH('Planning Ngrps'!S$9,'Planning CPRP'!$G$9:$BA$9,0)),"")</f>
        <v/>
      </c>
      <c r="T17" s="158" t="str">
        <f>IFERROR(INDEX('Feb 2019'!$G$2:$BR$159,MATCH('Planning Ngrps'!$A17,'Feb 2019'!$A$2:$A$161,0),MATCH(T$9,'Feb 2019'!$G$1:$BR$1,0))/INDEX('Planning CPRP'!$G$10:$BA$168,MATCH('Planning Ngrps'!$A17,'Planning CPRP'!$A$10:$A$170,0),MATCH('Planning Ngrps'!T$9,'Planning CPRP'!$G$9:$BA$9,0)),"")</f>
        <v/>
      </c>
      <c r="U17" s="158" t="str">
        <f>IFERROR(INDEX('Feb 2019'!$G$2:$BR$159,MATCH('Planning Ngrps'!$A17,'Feb 2019'!$A$2:$A$161,0),MATCH(U$9,'Feb 2019'!$G$1:$BR$1,0))/INDEX('Planning CPRP'!$G$10:$BA$168,MATCH('Planning Ngrps'!$A17,'Planning CPRP'!$A$10:$A$170,0),MATCH('Planning Ngrps'!U$9,'Planning CPRP'!$G$9:$BA$9,0)),"")</f>
        <v/>
      </c>
      <c r="V17" s="158" t="str">
        <f>IFERROR(INDEX('Feb 2019'!$G$2:$BR$159,MATCH('Planning Ngrps'!$A17,'Feb 2019'!$A$2:$A$161,0),MATCH(V$9,'Feb 2019'!$G$1:$BR$1,0))/INDEX('Planning CPRP'!$G$10:$BA$168,MATCH('Planning Ngrps'!$A17,'Planning CPRP'!$A$10:$A$170,0),MATCH('Planning Ngrps'!V$9,'Planning CPRP'!$G$9:$BA$9,0)),"")</f>
        <v/>
      </c>
      <c r="W17" s="158" t="str">
        <f>IFERROR(INDEX('Feb 2019'!$G$2:$BR$159,MATCH('Planning Ngrps'!$A17,'Feb 2019'!$A$2:$A$161,0),MATCH(W$9,'Feb 2019'!$G$1:$BR$1,0))/INDEX('Planning CPRP'!$G$10:$BA$168,MATCH('Planning Ngrps'!$A17,'Planning CPRP'!$A$10:$A$170,0),MATCH('Planning Ngrps'!W$9,'Planning CPRP'!$G$9:$BA$9,0)),"")</f>
        <v/>
      </c>
      <c r="X17" s="158" t="str">
        <f>IFERROR(INDEX('Feb 2019'!$G$2:$BR$159,MATCH('Planning Ngrps'!$A17,'Feb 2019'!$A$2:$A$161,0),MATCH(X$9,'Feb 2019'!$G$1:$BR$1,0))/INDEX('Planning CPRP'!$G$10:$BA$168,MATCH('Planning Ngrps'!$A17,'Planning CPRP'!$A$10:$A$170,0),MATCH('Planning Ngrps'!X$9,'Planning CPRP'!$G$9:$BA$9,0)),"")</f>
        <v/>
      </c>
      <c r="Y17" s="158" t="str">
        <f>IFERROR(INDEX('Feb 2019'!$G$2:$BR$159,MATCH('Planning Ngrps'!$A17,'Feb 2019'!$A$2:$A$161,0),MATCH(Y$9,'Feb 2019'!$G$1:$BR$1,0))/INDEX('Planning CPRP'!$G$10:$BA$168,MATCH('Planning Ngrps'!$A17,'Planning CPRP'!$A$10:$A$170,0),MATCH('Planning Ngrps'!Y$9,'Planning CPRP'!$G$9:$BA$9,0)),"")</f>
        <v/>
      </c>
      <c r="Z17" s="158" t="str">
        <f>IFERROR(INDEX('Feb 2019'!$G$2:$BR$159,MATCH('Planning Ngrps'!$A17,'Feb 2019'!$A$2:$A$161,0),MATCH(Z$9,'Feb 2019'!$G$1:$BR$1,0))/INDEX('Planning CPRP'!$G$10:$BA$168,MATCH('Planning Ngrps'!$A17,'Planning CPRP'!$A$10:$A$170,0),MATCH('Planning Ngrps'!Z$9,'Planning CPRP'!$G$9:$BA$9,0)),"")</f>
        <v/>
      </c>
      <c r="AA17" s="158" t="str">
        <f>IFERROR(INDEX('Feb 2019'!$G$2:$BR$159,MATCH('Planning Ngrps'!$A17,'Feb 2019'!$A$2:$A$161,0),MATCH(AA$9,'Feb 2019'!$G$1:$BR$1,0))/INDEX('Planning CPRP'!$G$10:$BA$168,MATCH('Planning Ngrps'!$A17,'Planning CPRP'!$A$10:$A$170,0),MATCH('Planning Ngrps'!AA$9,'Planning CPRP'!$G$9:$BA$9,0)),"")</f>
        <v/>
      </c>
      <c r="AB17" s="158" t="str">
        <f>IFERROR(INDEX('Feb 2019'!$G$2:$BR$159,MATCH('Planning Ngrps'!$A17,'Feb 2019'!$A$2:$A$161,0),MATCH(AB$9,'Feb 2019'!$G$1:$BR$1,0))/INDEX('Planning CPRP'!$G$10:$BA$168,MATCH('Planning Ngrps'!$A17,'Planning CPRP'!$A$10:$A$170,0),MATCH('Planning Ngrps'!AB$9,'Planning CPRP'!$G$9:$BA$9,0)),"")</f>
        <v/>
      </c>
      <c r="AC17" s="158" t="str">
        <f>IFERROR(INDEX('Feb 2019'!$G$2:$BR$159,MATCH('Planning Ngrps'!$A17,'Feb 2019'!$A$2:$A$161,0),MATCH(AC$9,'Feb 2019'!$G$1:$BR$1,0))/INDEX('Planning CPRP'!$G$10:$BA$168,MATCH('Planning Ngrps'!$A17,'Planning CPRP'!$A$10:$A$170,0),MATCH('Planning Ngrps'!AC$9,'Planning CPRP'!$G$9:$BA$9,0)),"")</f>
        <v/>
      </c>
      <c r="AD17" s="158" t="str">
        <f>IFERROR(INDEX('Feb 2019'!$G$2:$BR$159,MATCH('Planning Ngrps'!$A17,'Feb 2019'!$A$2:$A$161,0),MATCH(AD$9,'Feb 2019'!$G$1:$BR$1,0))/INDEX('Planning CPRP'!$G$10:$BA$168,MATCH('Planning Ngrps'!$A17,'Planning CPRP'!$A$10:$A$170,0),MATCH('Planning Ngrps'!AD$9,'Planning CPRP'!$G$9:$BA$9,0)),"")</f>
        <v/>
      </c>
      <c r="AE17" s="158" t="str">
        <f>IFERROR(INDEX('Feb 2019'!$G$2:$BR$159,MATCH('Planning Ngrps'!$A17,'Feb 2019'!$A$2:$A$161,0),MATCH(AE$9,'Feb 2019'!$G$1:$BR$1,0))/INDEX('Planning CPRP'!$G$10:$BA$168,MATCH('Planning Ngrps'!$A17,'Planning CPRP'!$A$10:$A$170,0),MATCH('Planning Ngrps'!AE$9,'Planning CPRP'!$G$9:$BA$9,0)),"")</f>
        <v/>
      </c>
      <c r="AF17" s="158" t="str">
        <f>IFERROR(INDEX('Feb 2019'!$G$2:$BR$159,MATCH('Planning Ngrps'!$A17,'Feb 2019'!$A$2:$A$161,0),MATCH(AF$9,'Feb 2019'!$G$1:$BR$1,0))/INDEX('Planning CPRP'!$G$10:$BA$168,MATCH('Planning Ngrps'!$A17,'Planning CPRP'!$A$10:$A$170,0),MATCH('Planning Ngrps'!AF$9,'Planning CPRP'!$G$9:$BA$9,0)),"")</f>
        <v/>
      </c>
      <c r="AG17" s="158" t="str">
        <f>IFERROR(INDEX('Feb 2019'!$G$2:$BR$159,MATCH('Planning Ngrps'!$A17,'Feb 2019'!$A$2:$A$161,0),MATCH(AG$9,'Feb 2019'!$G$1:$BR$1,0))/INDEX('Planning CPRP'!$G$10:$BA$168,MATCH('Planning Ngrps'!$A17,'Planning CPRP'!$A$10:$A$170,0),MATCH('Planning Ngrps'!AG$9,'Planning CPRP'!$G$9:$BA$9,0)),"")</f>
        <v/>
      </c>
      <c r="AH17" s="158" t="str">
        <f>IFERROR(INDEX('Feb 2019'!$G$2:$BR$159,MATCH('Planning Ngrps'!$A17,'Feb 2019'!$A$2:$A$161,0),MATCH(AH$9,'Feb 2019'!$G$1:$BR$1,0))/INDEX('Planning CPRP'!$G$10:$BA$168,MATCH('Planning Ngrps'!$A17,'Planning CPRP'!$A$10:$A$170,0),MATCH('Planning Ngrps'!AH$9,'Planning CPRP'!$G$9:$BA$9,0)),"")</f>
        <v/>
      </c>
      <c r="AI17" s="158" t="str">
        <f>IFERROR(INDEX('Feb 2019'!$G$2:$BR$159,MATCH('Planning Ngrps'!$A17,'Feb 2019'!$A$2:$A$161,0),MATCH(AI$9,'Feb 2019'!$G$1:$BR$1,0))/INDEX('Planning CPRP'!$G$10:$BA$168,MATCH('Planning Ngrps'!$A17,'Planning CPRP'!$A$10:$A$170,0),MATCH('Planning Ngrps'!AI$9,'Planning CPRP'!$G$9:$BA$9,0)),"")</f>
        <v/>
      </c>
      <c r="AJ17" s="158" t="str">
        <f>IFERROR(INDEX('Feb 2019'!$G$2:$BR$159,MATCH('Planning Ngrps'!$A17,'Feb 2019'!$A$2:$A$161,0),MATCH(AJ$9,'Feb 2019'!$G$1:$BR$1,0))/INDEX('Planning CPRP'!$G$10:$BA$168,MATCH('Planning Ngrps'!$A17,'Planning CPRP'!$A$10:$A$170,0),MATCH('Planning Ngrps'!AJ$9,'Planning CPRP'!$G$9:$BA$9,0)),"")</f>
        <v/>
      </c>
      <c r="AK17" s="158" t="str">
        <f>IFERROR(INDEX('Feb 2019'!$G$2:$BR$159,MATCH('Planning Ngrps'!$A17,'Feb 2019'!$A$2:$A$161,0),MATCH(AK$9,'Feb 2019'!$G$1:$BR$1,0))/INDEX('Planning CPRP'!$G$10:$BA$168,MATCH('Planning Ngrps'!$A17,'Planning CPRP'!$A$10:$A$170,0),MATCH('Planning Ngrps'!AK$9,'Planning CPRP'!$G$9:$BA$9,0)),"")</f>
        <v/>
      </c>
      <c r="AL17" s="158" t="str">
        <f>IFERROR(INDEX('Feb 2019'!$G$2:$BR$159,MATCH('Planning Ngrps'!$A17,'Feb 2019'!$A$2:$A$161,0),MATCH(AL$9,'Feb 2019'!$G$1:$BR$1,0))/INDEX('Planning CPRP'!$G$10:$BA$168,MATCH('Planning Ngrps'!$A17,'Planning CPRP'!$A$10:$A$170,0),MATCH('Planning Ngrps'!AL$9,'Planning CPRP'!$G$9:$BA$9,0)),"")</f>
        <v/>
      </c>
      <c r="AM17" s="158" t="str">
        <f>IFERROR(INDEX('Feb 2019'!$G$2:$BR$159,MATCH('Planning Ngrps'!$A17,'Feb 2019'!$A$2:$A$161,0),MATCH(AM$9,'Feb 2019'!$G$1:$BR$1,0))/INDEX('Planning CPRP'!$G$10:$BA$168,MATCH('Planning Ngrps'!$A17,'Planning CPRP'!$A$10:$A$170,0),MATCH('Planning Ngrps'!AM$9,'Planning CPRP'!$G$9:$BA$9,0)),"")</f>
        <v/>
      </c>
      <c r="AN17" s="158" t="str">
        <f>IFERROR(INDEX('Feb 2019'!$G$2:$BR$159,MATCH('Planning Ngrps'!$A17,'Feb 2019'!$A$2:$A$161,0),MATCH(AN$9,'Feb 2019'!$G$1:$BR$1,0))/INDEX('Planning CPRP'!$G$10:$BA$168,MATCH('Planning Ngrps'!$A17,'Planning CPRP'!$A$10:$A$170,0),MATCH('Planning Ngrps'!AN$9,'Planning CPRP'!$G$9:$BA$9,0)),"")</f>
        <v/>
      </c>
      <c r="AO17" s="158" t="str">
        <f>IFERROR(INDEX('Feb 2019'!$G$2:$BR$159,MATCH('Planning Ngrps'!$A17,'Feb 2019'!$A$2:$A$161,0),MATCH(AO$9,'Feb 2019'!$G$1:$BR$1,0))/INDEX('Planning CPRP'!$G$10:$BA$168,MATCH('Planning Ngrps'!$A17,'Planning CPRP'!$A$10:$A$170,0),MATCH('Planning Ngrps'!AO$9,'Planning CPRP'!$G$9:$BA$9,0)),"")</f>
        <v/>
      </c>
      <c r="AP17" s="158" t="str">
        <f>IFERROR(INDEX('Feb 2019'!$G$2:$BR$159,MATCH('Planning Ngrps'!$A17,'Feb 2019'!$A$2:$A$161,0),MATCH(AP$9,'Feb 2019'!$G$1:$BR$1,0))/INDEX('Planning CPRP'!$G$10:$BA$168,MATCH('Planning Ngrps'!$A17,'Planning CPRP'!$A$10:$A$170,0),MATCH('Planning Ngrps'!AP$9,'Planning CPRP'!$G$9:$BA$9,0)),"")</f>
        <v/>
      </c>
      <c r="AQ17" s="158" t="str">
        <f>IFERROR(INDEX('Feb 2019'!$G$2:$BR$159,MATCH('Planning Ngrps'!$A17,'Feb 2019'!$A$2:$A$161,0),MATCH(AQ$9,'Feb 2019'!$G$1:$BR$1,0))/INDEX('Planning CPRP'!$G$10:$BA$168,MATCH('Planning Ngrps'!$A17,'Planning CPRP'!$A$10:$A$170,0),MATCH('Planning Ngrps'!AQ$9,'Planning CPRP'!$G$9:$BA$9,0)),"")</f>
        <v/>
      </c>
      <c r="AR17" s="158" t="str">
        <f>IFERROR(INDEX('Feb 2019'!$G$2:$BR$159,MATCH('Planning Ngrps'!$A17,'Feb 2019'!$A$2:$A$161,0),MATCH(AR$9,'Feb 2019'!$G$1:$BR$1,0))/INDEX('Planning CPRP'!$G$10:$BA$168,MATCH('Planning Ngrps'!$A17,'Planning CPRP'!$A$10:$A$170,0),MATCH('Planning Ngrps'!AR$9,'Planning CPRP'!$G$9:$BA$9,0)),"")</f>
        <v/>
      </c>
      <c r="AS17" s="158" t="str">
        <f>IFERROR(INDEX('Feb 2019'!$G$2:$BR$159,MATCH('Planning Ngrps'!$A17,'Feb 2019'!$A$2:$A$161,0),MATCH(AS$9,'Feb 2019'!$G$1:$BR$1,0))/INDEX('Planning CPRP'!$G$10:$BA$168,MATCH('Planning Ngrps'!$A17,'Planning CPRP'!$A$10:$A$170,0),MATCH('Planning Ngrps'!AS$9,'Planning CPRP'!$G$9:$BA$9,0)),"")</f>
        <v/>
      </c>
      <c r="AT17" s="158" t="str">
        <f>IFERROR(INDEX('Feb 2019'!$G$2:$BR$159,MATCH('Planning Ngrps'!$A17,'Feb 2019'!$A$2:$A$161,0),MATCH(AT$9,'Feb 2019'!$G$1:$BR$1,0))/INDEX('Planning CPRP'!$G$10:$BA$168,MATCH('Planning Ngrps'!$A17,'Planning CPRP'!$A$10:$A$170,0),MATCH('Planning Ngrps'!AT$9,'Planning CPRP'!$G$9:$BA$9,0)),"")</f>
        <v/>
      </c>
      <c r="AU17" s="158" t="str">
        <f>IFERROR(INDEX('Feb 2019'!$G$2:$BR$159,MATCH('Planning Ngrps'!$A17,'Feb 2019'!$A$2:$A$161,0),MATCH(AU$9,'Feb 2019'!$G$1:$BR$1,0))/INDEX('Planning CPRP'!$G$10:$BA$168,MATCH('Planning Ngrps'!$A17,'Planning CPRP'!$A$10:$A$170,0),MATCH('Planning Ngrps'!AU$9,'Planning CPRP'!$G$9:$BA$9,0)),"")</f>
        <v/>
      </c>
      <c r="AV17" s="158" t="str">
        <f>IFERROR(INDEX('Feb 2019'!$G$2:$BR$159,MATCH('Planning Ngrps'!$A17,'Feb 2019'!$A$2:$A$161,0),MATCH(AV$9,'Feb 2019'!$G$1:$BR$1,0))/INDEX('Planning CPRP'!$G$10:$BA$168,MATCH('Planning Ngrps'!$A17,'Planning CPRP'!$A$10:$A$170,0),MATCH('Planning Ngrps'!AV$9,'Planning CPRP'!$G$9:$BA$9,0)),"")</f>
        <v/>
      </c>
      <c r="AW17" s="158" t="str">
        <f>IFERROR(INDEX('Feb 2019'!$G$2:$BR$159,MATCH('Planning Ngrps'!$A17,'Feb 2019'!$A$2:$A$161,0),MATCH(AW$9,'Feb 2019'!$G$1:$BR$1,0))/INDEX('Planning CPRP'!$G$10:$BA$168,MATCH('Planning Ngrps'!$A17,'Planning CPRP'!$A$10:$A$170,0),MATCH('Planning Ngrps'!AW$9,'Planning CPRP'!$G$9:$BA$9,0)),"")</f>
        <v/>
      </c>
      <c r="AX17" s="158" t="str">
        <f>IFERROR(INDEX('Feb 2019'!$G$2:$BR$159,MATCH('Planning Ngrps'!$A17,'Feb 2019'!$A$2:$A$161,0),MATCH(AX$9,'Feb 2019'!$G$1:$BR$1,0))/INDEX('Planning CPRP'!$G$10:$BA$168,MATCH('Planning Ngrps'!$A17,'Planning CPRP'!$A$10:$A$170,0),MATCH('Planning Ngrps'!AX$9,'Planning CPRP'!$G$9:$BA$9,0)),"")</f>
        <v/>
      </c>
      <c r="AY17" s="158" t="str">
        <f>IFERROR(INDEX('Feb 2019'!$G$2:$BR$159,MATCH('Planning Ngrps'!$A17,'Feb 2019'!$A$2:$A$161,0),MATCH(AY$9,'Feb 2019'!$G$1:$BR$1,0))/INDEX('Planning CPRP'!$G$10:$BA$168,MATCH('Planning Ngrps'!$A17,'Planning CPRP'!$A$10:$A$170,0),MATCH('Planning Ngrps'!AY$9,'Planning CPRP'!$G$9:$BA$9,0)),"")</f>
        <v/>
      </c>
      <c r="AZ17" s="158" t="str">
        <f>IFERROR(INDEX('Feb 2019'!$G$2:$BR$159,MATCH('Planning Ngrps'!$A17,'Feb 2019'!$A$2:$A$161,0),MATCH(AZ$9,'Feb 2019'!$G$1:$BR$1,0))/INDEX('Planning CPRP'!$G$10:$BA$168,MATCH('Planning Ngrps'!$A17,'Planning CPRP'!$A$10:$A$170,0),MATCH('Planning Ngrps'!AZ$9,'Planning CPRP'!$G$9:$BA$9,0)),"")</f>
        <v/>
      </c>
      <c r="BA17" s="158" t="str">
        <f>IFERROR(INDEX('Feb 2019'!$G$2:$BR$159,MATCH('Planning Ngrps'!$A17,'Feb 2019'!$A$2:$A$161,0),MATCH(BA$9,'Feb 2019'!$G$1:$BR$1,0))/INDEX('Planning CPRP'!$G$10:$BA$168,MATCH('Planning Ngrps'!$A17,'Planning CPRP'!$A$10:$A$170,0),MATCH('Planning Ngrps'!BA$9,'Planning CPRP'!$G$9:$BA$9,0)),"")</f>
        <v/>
      </c>
      <c r="BB17" s="11">
        <f t="shared" ref="BB17:BB30" si="22">SUM(G17:BA17)</f>
        <v>0</v>
      </c>
      <c r="BC17" s="11"/>
      <c r="BD17" s="106">
        <f t="shared" ref="BD17:BD30" si="23">BC17-BB17</f>
        <v>0</v>
      </c>
    </row>
    <row r="18" spans="1:59" ht="15" x14ac:dyDescent="0.3">
      <c r="A18" s="80" t="s">
        <v>41</v>
      </c>
      <c r="B18" s="105">
        <f t="shared" si="18"/>
        <v>0</v>
      </c>
      <c r="C18" s="192">
        <f t="shared" si="19"/>
        <v>0</v>
      </c>
      <c r="D18" s="48">
        <f t="shared" si="20"/>
        <v>0</v>
      </c>
      <c r="E18" s="138">
        <f t="shared" si="21"/>
        <v>0</v>
      </c>
      <c r="F18" s="92" t="s">
        <v>41</v>
      </c>
      <c r="G18" s="158" t="str">
        <f>IFERROR(INDEX('Feb 2019'!$G$2:$BR$159,MATCH('Planning Ngrps'!$A18,'Feb 2019'!$A$2:$A$161,0),MATCH(G$9,'Feb 2019'!$G$1:$BR$1,0))/INDEX('Planning CPRP'!$G$10:$BA$168,MATCH('Planning Ngrps'!$A18,'Planning CPRP'!$A$10:$A$170,0),MATCH('Planning Ngrps'!G$9,'Planning CPRP'!$G$9:$BA$9,0)),"")</f>
        <v/>
      </c>
      <c r="H18" s="158" t="str">
        <f>IFERROR(INDEX('Feb 2019'!$G$2:$BR$159,MATCH('Planning Ngrps'!$A18,'Feb 2019'!$A$2:$A$161,0),MATCH(H$9,'Feb 2019'!$G$1:$BR$1,0))/INDEX('Planning CPRP'!$G$10:$BA$168,MATCH('Planning Ngrps'!$A18,'Planning CPRP'!$A$10:$A$170,0),MATCH('Planning Ngrps'!H$9,'Planning CPRP'!$G$9:$BA$9,0)),"")</f>
        <v/>
      </c>
      <c r="I18" s="158" t="str">
        <f>IFERROR(INDEX('Feb 2019'!$G$2:$BR$159,MATCH('Planning Ngrps'!$A18,'Feb 2019'!$A$2:$A$161,0),MATCH(I$9,'Feb 2019'!$G$1:$BR$1,0))/INDEX('Planning CPRP'!$G$10:$BA$168,MATCH('Planning Ngrps'!$A18,'Planning CPRP'!$A$10:$A$170,0),MATCH('Planning Ngrps'!I$9,'Planning CPRP'!$G$9:$BA$9,0)),"")</f>
        <v/>
      </c>
      <c r="J18" s="158" t="str">
        <f>IFERROR(INDEX('Feb 2019'!$G$2:$BR$159,MATCH('Planning Ngrps'!$A18,'Feb 2019'!$A$2:$A$161,0),MATCH(J$9,'Feb 2019'!$G$1:$BR$1,0))/INDEX('Planning CPRP'!$G$10:$BA$168,MATCH('Planning Ngrps'!$A18,'Planning CPRP'!$A$10:$A$170,0),MATCH('Planning Ngrps'!J$9,'Planning CPRP'!$G$9:$BA$9,0)),"")</f>
        <v/>
      </c>
      <c r="K18" s="158" t="str">
        <f>IFERROR(INDEX('Feb 2019'!$G$2:$BR$159,MATCH('Planning Ngrps'!$A18,'Feb 2019'!$A$2:$A$161,0),MATCH(K$9,'Feb 2019'!$G$1:$BR$1,0))/INDEX('Planning CPRP'!$G$10:$BA$168,MATCH('Planning Ngrps'!$A18,'Planning CPRP'!$A$10:$A$170,0),MATCH('Planning Ngrps'!K$9,'Planning CPRP'!$G$9:$BA$9,0)),"")</f>
        <v/>
      </c>
      <c r="L18" s="158" t="str">
        <f>IFERROR(INDEX('Feb 2019'!$G$2:$BR$159,MATCH('Planning Ngrps'!$A18,'Feb 2019'!$A$2:$A$161,0),MATCH(L$9,'Feb 2019'!$G$1:$BR$1,0))/INDEX('Planning CPRP'!$G$10:$BA$168,MATCH('Planning Ngrps'!$A18,'Planning CPRP'!$A$10:$A$170,0),MATCH('Planning Ngrps'!L$9,'Planning CPRP'!$G$9:$BA$9,0)),"")</f>
        <v/>
      </c>
      <c r="M18" s="158" t="str">
        <f>IFERROR(INDEX('Feb 2019'!$G$2:$BR$159,MATCH('Planning Ngrps'!$A18,'Feb 2019'!$A$2:$A$161,0),MATCH(M$9,'Feb 2019'!$G$1:$BR$1,0))/INDEX('Planning CPRP'!$G$10:$BA$168,MATCH('Planning Ngrps'!$A18,'Planning CPRP'!$A$10:$A$170,0),MATCH('Planning Ngrps'!M$9,'Planning CPRP'!$G$9:$BA$9,0)),"")</f>
        <v/>
      </c>
      <c r="N18" s="158" t="str">
        <f>IFERROR(INDEX('Feb 2019'!$G$2:$BR$159,MATCH('Planning Ngrps'!$A18,'Feb 2019'!$A$2:$A$161,0),MATCH(N$9,'Feb 2019'!$G$1:$BR$1,0))/INDEX('Planning CPRP'!$G$10:$BA$168,MATCH('Planning Ngrps'!$A18,'Planning CPRP'!$A$10:$A$170,0),MATCH('Planning Ngrps'!N$9,'Planning CPRP'!$G$9:$BA$9,0)),"")</f>
        <v/>
      </c>
      <c r="O18" s="158" t="str">
        <f>IFERROR(INDEX('Feb 2019'!$G$2:$BR$159,MATCH('Planning Ngrps'!$A18,'Feb 2019'!$A$2:$A$161,0),MATCH(O$9,'Feb 2019'!$G$1:$BR$1,0))/INDEX('Planning CPRP'!$G$10:$BA$168,MATCH('Planning Ngrps'!$A18,'Planning CPRP'!$A$10:$A$170,0),MATCH('Planning Ngrps'!O$9,'Planning CPRP'!$G$9:$BA$9,0)),"")</f>
        <v/>
      </c>
      <c r="P18" s="158" t="str">
        <f>IFERROR(INDEX('Feb 2019'!$G$2:$BR$159,MATCH('Planning Ngrps'!$A18,'Feb 2019'!$A$2:$A$161,0),MATCH(P$9,'Feb 2019'!$G$1:$BR$1,0))/INDEX('Planning CPRP'!$G$10:$BA$168,MATCH('Planning Ngrps'!$A18,'Planning CPRP'!$A$10:$A$170,0),MATCH('Planning Ngrps'!P$9,'Planning CPRP'!$G$9:$BA$9,0)),"")</f>
        <v/>
      </c>
      <c r="Q18" s="158" t="str">
        <f>IFERROR(INDEX('Feb 2019'!$G$2:$BR$159,MATCH('Planning Ngrps'!$A18,'Feb 2019'!$A$2:$A$161,0),MATCH(Q$9,'Feb 2019'!$G$1:$BR$1,0))/INDEX('Planning CPRP'!$G$10:$BA$168,MATCH('Planning Ngrps'!$A18,'Planning CPRP'!$A$10:$A$170,0),MATCH('Planning Ngrps'!Q$9,'Planning CPRP'!$G$9:$BA$9,0)),"")</f>
        <v/>
      </c>
      <c r="R18" s="158" t="str">
        <f>IFERROR(INDEX('Feb 2019'!$G$2:$BR$159,MATCH('Planning Ngrps'!$A18,'Feb 2019'!$A$2:$A$161,0),MATCH(R$9,'Feb 2019'!$G$1:$BR$1,0))/INDEX('Planning CPRP'!$G$10:$BA$168,MATCH('Planning Ngrps'!$A18,'Planning CPRP'!$A$10:$A$170,0),MATCH('Planning Ngrps'!R$9,'Planning CPRP'!$G$9:$BA$9,0)),"")</f>
        <v/>
      </c>
      <c r="S18" s="158" t="str">
        <f>IFERROR(INDEX('Feb 2019'!$G$2:$BR$159,MATCH('Planning Ngrps'!$A18,'Feb 2019'!$A$2:$A$161,0),MATCH(S$9,'Feb 2019'!$G$1:$BR$1,0))/INDEX('Planning CPRP'!$G$10:$BA$168,MATCH('Planning Ngrps'!$A18,'Planning CPRP'!$A$10:$A$170,0),MATCH('Planning Ngrps'!S$9,'Planning CPRP'!$G$9:$BA$9,0)),"")</f>
        <v/>
      </c>
      <c r="T18" s="158" t="str">
        <f>IFERROR(INDEX('Feb 2019'!$G$2:$BR$159,MATCH('Planning Ngrps'!$A18,'Feb 2019'!$A$2:$A$161,0),MATCH(T$9,'Feb 2019'!$G$1:$BR$1,0))/INDEX('Planning CPRP'!$G$10:$BA$168,MATCH('Planning Ngrps'!$A18,'Planning CPRP'!$A$10:$A$170,0),MATCH('Planning Ngrps'!T$9,'Planning CPRP'!$G$9:$BA$9,0)),"")</f>
        <v/>
      </c>
      <c r="U18" s="158" t="str">
        <f>IFERROR(INDEX('Feb 2019'!$G$2:$BR$159,MATCH('Planning Ngrps'!$A18,'Feb 2019'!$A$2:$A$161,0),MATCH(U$9,'Feb 2019'!$G$1:$BR$1,0))/INDEX('Planning CPRP'!$G$10:$BA$168,MATCH('Planning Ngrps'!$A18,'Planning CPRP'!$A$10:$A$170,0),MATCH('Planning Ngrps'!U$9,'Planning CPRP'!$G$9:$BA$9,0)),"")</f>
        <v/>
      </c>
      <c r="V18" s="158" t="str">
        <f>IFERROR(INDEX('Feb 2019'!$G$2:$BR$159,MATCH('Planning Ngrps'!$A18,'Feb 2019'!$A$2:$A$161,0),MATCH(V$9,'Feb 2019'!$G$1:$BR$1,0))/INDEX('Planning CPRP'!$G$10:$BA$168,MATCH('Planning Ngrps'!$A18,'Planning CPRP'!$A$10:$A$170,0),MATCH('Planning Ngrps'!V$9,'Planning CPRP'!$G$9:$BA$9,0)),"")</f>
        <v/>
      </c>
      <c r="W18" s="158" t="str">
        <f>IFERROR(INDEX('Feb 2019'!$G$2:$BR$159,MATCH('Planning Ngrps'!$A18,'Feb 2019'!$A$2:$A$161,0),MATCH(W$9,'Feb 2019'!$G$1:$BR$1,0))/INDEX('Planning CPRP'!$G$10:$BA$168,MATCH('Planning Ngrps'!$A18,'Planning CPRP'!$A$10:$A$170,0),MATCH('Planning Ngrps'!W$9,'Planning CPRP'!$G$9:$BA$9,0)),"")</f>
        <v/>
      </c>
      <c r="X18" s="158" t="str">
        <f>IFERROR(INDEX('Feb 2019'!$G$2:$BR$159,MATCH('Planning Ngrps'!$A18,'Feb 2019'!$A$2:$A$161,0),MATCH(X$9,'Feb 2019'!$G$1:$BR$1,0))/INDEX('Planning CPRP'!$G$10:$BA$168,MATCH('Planning Ngrps'!$A18,'Planning CPRP'!$A$10:$A$170,0),MATCH('Planning Ngrps'!X$9,'Planning CPRP'!$G$9:$BA$9,0)),"")</f>
        <v/>
      </c>
      <c r="Y18" s="158" t="str">
        <f>IFERROR(INDEX('Feb 2019'!$G$2:$BR$159,MATCH('Planning Ngrps'!$A18,'Feb 2019'!$A$2:$A$161,0),MATCH(Y$9,'Feb 2019'!$G$1:$BR$1,0))/INDEX('Planning CPRP'!$G$10:$BA$168,MATCH('Planning Ngrps'!$A18,'Planning CPRP'!$A$10:$A$170,0),MATCH('Planning Ngrps'!Y$9,'Planning CPRP'!$G$9:$BA$9,0)),"")</f>
        <v/>
      </c>
      <c r="Z18" s="158" t="str">
        <f>IFERROR(INDEX('Feb 2019'!$G$2:$BR$159,MATCH('Planning Ngrps'!$A18,'Feb 2019'!$A$2:$A$161,0),MATCH(Z$9,'Feb 2019'!$G$1:$BR$1,0))/INDEX('Planning CPRP'!$G$10:$BA$168,MATCH('Planning Ngrps'!$A18,'Planning CPRP'!$A$10:$A$170,0),MATCH('Planning Ngrps'!Z$9,'Planning CPRP'!$G$9:$BA$9,0)),"")</f>
        <v/>
      </c>
      <c r="AA18" s="158" t="str">
        <f>IFERROR(INDEX('Feb 2019'!$G$2:$BR$159,MATCH('Planning Ngrps'!$A18,'Feb 2019'!$A$2:$A$161,0),MATCH(AA$9,'Feb 2019'!$G$1:$BR$1,0))/INDEX('Planning CPRP'!$G$10:$BA$168,MATCH('Planning Ngrps'!$A18,'Planning CPRP'!$A$10:$A$170,0),MATCH('Planning Ngrps'!AA$9,'Planning CPRP'!$G$9:$BA$9,0)),"")</f>
        <v/>
      </c>
      <c r="AB18" s="158" t="str">
        <f>IFERROR(INDEX('Feb 2019'!$G$2:$BR$159,MATCH('Planning Ngrps'!$A18,'Feb 2019'!$A$2:$A$161,0),MATCH(AB$9,'Feb 2019'!$G$1:$BR$1,0))/INDEX('Planning CPRP'!$G$10:$BA$168,MATCH('Planning Ngrps'!$A18,'Planning CPRP'!$A$10:$A$170,0),MATCH('Planning Ngrps'!AB$9,'Planning CPRP'!$G$9:$BA$9,0)),"")</f>
        <v/>
      </c>
      <c r="AC18" s="158" t="str">
        <f>IFERROR(INDEX('Feb 2019'!$G$2:$BR$159,MATCH('Planning Ngrps'!$A18,'Feb 2019'!$A$2:$A$161,0),MATCH(AC$9,'Feb 2019'!$G$1:$BR$1,0))/INDEX('Planning CPRP'!$G$10:$BA$168,MATCH('Planning Ngrps'!$A18,'Planning CPRP'!$A$10:$A$170,0),MATCH('Planning Ngrps'!AC$9,'Planning CPRP'!$G$9:$BA$9,0)),"")</f>
        <v/>
      </c>
      <c r="AD18" s="158" t="str">
        <f>IFERROR(INDEX('Feb 2019'!$G$2:$BR$159,MATCH('Planning Ngrps'!$A18,'Feb 2019'!$A$2:$A$161,0),MATCH(AD$9,'Feb 2019'!$G$1:$BR$1,0))/INDEX('Planning CPRP'!$G$10:$BA$168,MATCH('Planning Ngrps'!$A18,'Planning CPRP'!$A$10:$A$170,0),MATCH('Planning Ngrps'!AD$9,'Planning CPRP'!$G$9:$BA$9,0)),"")</f>
        <v/>
      </c>
      <c r="AE18" s="158" t="str">
        <f>IFERROR(INDEX('Feb 2019'!$G$2:$BR$159,MATCH('Planning Ngrps'!$A18,'Feb 2019'!$A$2:$A$161,0),MATCH(AE$9,'Feb 2019'!$G$1:$BR$1,0))/INDEX('Planning CPRP'!$G$10:$BA$168,MATCH('Planning Ngrps'!$A18,'Planning CPRP'!$A$10:$A$170,0),MATCH('Planning Ngrps'!AE$9,'Planning CPRP'!$G$9:$BA$9,0)),"")</f>
        <v/>
      </c>
      <c r="AF18" s="158" t="str">
        <f>IFERROR(INDEX('Feb 2019'!$G$2:$BR$159,MATCH('Planning Ngrps'!$A18,'Feb 2019'!$A$2:$A$161,0),MATCH(AF$9,'Feb 2019'!$G$1:$BR$1,0))/INDEX('Planning CPRP'!$G$10:$BA$168,MATCH('Planning Ngrps'!$A18,'Planning CPRP'!$A$10:$A$170,0),MATCH('Planning Ngrps'!AF$9,'Planning CPRP'!$G$9:$BA$9,0)),"")</f>
        <v/>
      </c>
      <c r="AG18" s="158" t="str">
        <f>IFERROR(INDEX('Feb 2019'!$G$2:$BR$159,MATCH('Planning Ngrps'!$A18,'Feb 2019'!$A$2:$A$161,0),MATCH(AG$9,'Feb 2019'!$G$1:$BR$1,0))/INDEX('Planning CPRP'!$G$10:$BA$168,MATCH('Planning Ngrps'!$A18,'Planning CPRP'!$A$10:$A$170,0),MATCH('Planning Ngrps'!AG$9,'Planning CPRP'!$G$9:$BA$9,0)),"")</f>
        <v/>
      </c>
      <c r="AH18" s="158" t="str">
        <f>IFERROR(INDEX('Feb 2019'!$G$2:$BR$159,MATCH('Planning Ngrps'!$A18,'Feb 2019'!$A$2:$A$161,0),MATCH(AH$9,'Feb 2019'!$G$1:$BR$1,0))/INDEX('Planning CPRP'!$G$10:$BA$168,MATCH('Planning Ngrps'!$A18,'Planning CPRP'!$A$10:$A$170,0),MATCH('Planning Ngrps'!AH$9,'Planning CPRP'!$G$9:$BA$9,0)),"")</f>
        <v/>
      </c>
      <c r="AI18" s="158" t="str">
        <f>IFERROR(INDEX('Feb 2019'!$G$2:$BR$159,MATCH('Planning Ngrps'!$A18,'Feb 2019'!$A$2:$A$161,0),MATCH(AI$9,'Feb 2019'!$G$1:$BR$1,0))/INDEX('Planning CPRP'!$G$10:$BA$168,MATCH('Planning Ngrps'!$A18,'Planning CPRP'!$A$10:$A$170,0),MATCH('Planning Ngrps'!AI$9,'Planning CPRP'!$G$9:$BA$9,0)),"")</f>
        <v/>
      </c>
      <c r="AJ18" s="158" t="str">
        <f>IFERROR(INDEX('Feb 2019'!$G$2:$BR$159,MATCH('Planning Ngrps'!$A18,'Feb 2019'!$A$2:$A$161,0),MATCH(AJ$9,'Feb 2019'!$G$1:$BR$1,0))/INDEX('Planning CPRP'!$G$10:$BA$168,MATCH('Planning Ngrps'!$A18,'Planning CPRP'!$A$10:$A$170,0),MATCH('Planning Ngrps'!AJ$9,'Planning CPRP'!$G$9:$BA$9,0)),"")</f>
        <v/>
      </c>
      <c r="AK18" s="158" t="str">
        <f>IFERROR(INDEX('Feb 2019'!$G$2:$BR$159,MATCH('Planning Ngrps'!$A18,'Feb 2019'!$A$2:$A$161,0),MATCH(AK$9,'Feb 2019'!$G$1:$BR$1,0))/INDEX('Planning CPRP'!$G$10:$BA$168,MATCH('Planning Ngrps'!$A18,'Planning CPRP'!$A$10:$A$170,0),MATCH('Planning Ngrps'!AK$9,'Planning CPRP'!$G$9:$BA$9,0)),"")</f>
        <v/>
      </c>
      <c r="AL18" s="158" t="str">
        <f>IFERROR(INDEX('Feb 2019'!$G$2:$BR$159,MATCH('Planning Ngrps'!$A18,'Feb 2019'!$A$2:$A$161,0),MATCH(AL$9,'Feb 2019'!$G$1:$BR$1,0))/INDEX('Planning CPRP'!$G$10:$BA$168,MATCH('Planning Ngrps'!$A18,'Planning CPRP'!$A$10:$A$170,0),MATCH('Planning Ngrps'!AL$9,'Planning CPRP'!$G$9:$BA$9,0)),"")</f>
        <v/>
      </c>
      <c r="AM18" s="158" t="str">
        <f>IFERROR(INDEX('Feb 2019'!$G$2:$BR$159,MATCH('Planning Ngrps'!$A18,'Feb 2019'!$A$2:$A$161,0),MATCH(AM$9,'Feb 2019'!$G$1:$BR$1,0))/INDEX('Planning CPRP'!$G$10:$BA$168,MATCH('Planning Ngrps'!$A18,'Planning CPRP'!$A$10:$A$170,0),MATCH('Planning Ngrps'!AM$9,'Planning CPRP'!$G$9:$BA$9,0)),"")</f>
        <v/>
      </c>
      <c r="AN18" s="158" t="str">
        <f>IFERROR(INDEX('Feb 2019'!$G$2:$BR$159,MATCH('Planning Ngrps'!$A18,'Feb 2019'!$A$2:$A$161,0),MATCH(AN$9,'Feb 2019'!$G$1:$BR$1,0))/INDEX('Planning CPRP'!$G$10:$BA$168,MATCH('Planning Ngrps'!$A18,'Planning CPRP'!$A$10:$A$170,0),MATCH('Planning Ngrps'!AN$9,'Planning CPRP'!$G$9:$BA$9,0)),"")</f>
        <v/>
      </c>
      <c r="AO18" s="158" t="str">
        <f>IFERROR(INDEX('Feb 2019'!$G$2:$BR$159,MATCH('Planning Ngrps'!$A18,'Feb 2019'!$A$2:$A$161,0),MATCH(AO$9,'Feb 2019'!$G$1:$BR$1,0))/INDEX('Planning CPRP'!$G$10:$BA$168,MATCH('Planning Ngrps'!$A18,'Planning CPRP'!$A$10:$A$170,0),MATCH('Planning Ngrps'!AO$9,'Planning CPRP'!$G$9:$BA$9,0)),"")</f>
        <v/>
      </c>
      <c r="AP18" s="158" t="str">
        <f>IFERROR(INDEX('Feb 2019'!$G$2:$BR$159,MATCH('Planning Ngrps'!$A18,'Feb 2019'!$A$2:$A$161,0),MATCH(AP$9,'Feb 2019'!$G$1:$BR$1,0))/INDEX('Planning CPRP'!$G$10:$BA$168,MATCH('Planning Ngrps'!$A18,'Planning CPRP'!$A$10:$A$170,0),MATCH('Planning Ngrps'!AP$9,'Planning CPRP'!$G$9:$BA$9,0)),"")</f>
        <v/>
      </c>
      <c r="AQ18" s="158" t="str">
        <f>IFERROR(INDEX('Feb 2019'!$G$2:$BR$159,MATCH('Planning Ngrps'!$A18,'Feb 2019'!$A$2:$A$161,0),MATCH(AQ$9,'Feb 2019'!$G$1:$BR$1,0))/INDEX('Planning CPRP'!$G$10:$BA$168,MATCH('Planning Ngrps'!$A18,'Planning CPRP'!$A$10:$A$170,0),MATCH('Planning Ngrps'!AQ$9,'Planning CPRP'!$G$9:$BA$9,0)),"")</f>
        <v/>
      </c>
      <c r="AR18" s="158" t="str">
        <f>IFERROR(INDEX('Feb 2019'!$G$2:$BR$159,MATCH('Planning Ngrps'!$A18,'Feb 2019'!$A$2:$A$161,0),MATCH(AR$9,'Feb 2019'!$G$1:$BR$1,0))/INDEX('Planning CPRP'!$G$10:$BA$168,MATCH('Planning Ngrps'!$A18,'Planning CPRP'!$A$10:$A$170,0),MATCH('Planning Ngrps'!AR$9,'Planning CPRP'!$G$9:$BA$9,0)),"")</f>
        <v/>
      </c>
      <c r="AS18" s="158" t="str">
        <f>IFERROR(INDEX('Feb 2019'!$G$2:$BR$159,MATCH('Planning Ngrps'!$A18,'Feb 2019'!$A$2:$A$161,0),MATCH(AS$9,'Feb 2019'!$G$1:$BR$1,0))/INDEX('Planning CPRP'!$G$10:$BA$168,MATCH('Planning Ngrps'!$A18,'Planning CPRP'!$A$10:$A$170,0),MATCH('Planning Ngrps'!AS$9,'Planning CPRP'!$G$9:$BA$9,0)),"")</f>
        <v/>
      </c>
      <c r="AT18" s="158" t="str">
        <f>IFERROR(INDEX('Feb 2019'!$G$2:$BR$159,MATCH('Planning Ngrps'!$A18,'Feb 2019'!$A$2:$A$161,0),MATCH(AT$9,'Feb 2019'!$G$1:$BR$1,0))/INDEX('Planning CPRP'!$G$10:$BA$168,MATCH('Planning Ngrps'!$A18,'Planning CPRP'!$A$10:$A$170,0),MATCH('Planning Ngrps'!AT$9,'Planning CPRP'!$G$9:$BA$9,0)),"")</f>
        <v/>
      </c>
      <c r="AU18" s="158" t="str">
        <f>IFERROR(INDEX('Feb 2019'!$G$2:$BR$159,MATCH('Planning Ngrps'!$A18,'Feb 2019'!$A$2:$A$161,0),MATCH(AU$9,'Feb 2019'!$G$1:$BR$1,0))/INDEX('Planning CPRP'!$G$10:$BA$168,MATCH('Planning Ngrps'!$A18,'Planning CPRP'!$A$10:$A$170,0),MATCH('Planning Ngrps'!AU$9,'Planning CPRP'!$G$9:$BA$9,0)),"")</f>
        <v/>
      </c>
      <c r="AV18" s="158" t="str">
        <f>IFERROR(INDEX('Feb 2019'!$G$2:$BR$159,MATCH('Planning Ngrps'!$A18,'Feb 2019'!$A$2:$A$161,0),MATCH(AV$9,'Feb 2019'!$G$1:$BR$1,0))/INDEX('Planning CPRP'!$G$10:$BA$168,MATCH('Planning Ngrps'!$A18,'Planning CPRP'!$A$10:$A$170,0),MATCH('Planning Ngrps'!AV$9,'Planning CPRP'!$G$9:$BA$9,0)),"")</f>
        <v/>
      </c>
      <c r="AW18" s="158" t="str">
        <f>IFERROR(INDEX('Feb 2019'!$G$2:$BR$159,MATCH('Planning Ngrps'!$A18,'Feb 2019'!$A$2:$A$161,0),MATCH(AW$9,'Feb 2019'!$G$1:$BR$1,0))/INDEX('Planning CPRP'!$G$10:$BA$168,MATCH('Planning Ngrps'!$A18,'Planning CPRP'!$A$10:$A$170,0),MATCH('Planning Ngrps'!AW$9,'Planning CPRP'!$G$9:$BA$9,0)),"")</f>
        <v/>
      </c>
      <c r="AX18" s="158" t="str">
        <f>IFERROR(INDEX('Feb 2019'!$G$2:$BR$159,MATCH('Planning Ngrps'!$A18,'Feb 2019'!$A$2:$A$161,0),MATCH(AX$9,'Feb 2019'!$G$1:$BR$1,0))/INDEX('Planning CPRP'!$G$10:$BA$168,MATCH('Planning Ngrps'!$A18,'Planning CPRP'!$A$10:$A$170,0),MATCH('Planning Ngrps'!AX$9,'Planning CPRP'!$G$9:$BA$9,0)),"")</f>
        <v/>
      </c>
      <c r="AY18" s="158" t="str">
        <f>IFERROR(INDEX('Feb 2019'!$G$2:$BR$159,MATCH('Planning Ngrps'!$A18,'Feb 2019'!$A$2:$A$161,0),MATCH(AY$9,'Feb 2019'!$G$1:$BR$1,0))/INDEX('Planning CPRP'!$G$10:$BA$168,MATCH('Planning Ngrps'!$A18,'Planning CPRP'!$A$10:$A$170,0),MATCH('Planning Ngrps'!AY$9,'Planning CPRP'!$G$9:$BA$9,0)),"")</f>
        <v/>
      </c>
      <c r="AZ18" s="158" t="str">
        <f>IFERROR(INDEX('Feb 2019'!$G$2:$BR$159,MATCH('Planning Ngrps'!$A18,'Feb 2019'!$A$2:$A$161,0),MATCH(AZ$9,'Feb 2019'!$G$1:$BR$1,0))/INDEX('Planning CPRP'!$G$10:$BA$168,MATCH('Planning Ngrps'!$A18,'Planning CPRP'!$A$10:$A$170,0),MATCH('Planning Ngrps'!AZ$9,'Planning CPRP'!$G$9:$BA$9,0)),"")</f>
        <v/>
      </c>
      <c r="BA18" s="158" t="str">
        <f>IFERROR(INDEX('Feb 2019'!$G$2:$BR$159,MATCH('Planning Ngrps'!$A18,'Feb 2019'!$A$2:$A$161,0),MATCH(BA$9,'Feb 2019'!$G$1:$BR$1,0))/INDEX('Planning CPRP'!$G$10:$BA$168,MATCH('Planning Ngrps'!$A18,'Planning CPRP'!$A$10:$A$170,0),MATCH('Planning Ngrps'!BA$9,'Planning CPRP'!$G$9:$BA$9,0)),"")</f>
        <v/>
      </c>
      <c r="BB18" s="11">
        <f t="shared" si="22"/>
        <v>0</v>
      </c>
      <c r="BC18" s="11"/>
      <c r="BD18" s="106">
        <f t="shared" si="23"/>
        <v>0</v>
      </c>
    </row>
    <row r="19" spans="1:59" ht="15" x14ac:dyDescent="0.3">
      <c r="A19" s="80" t="s">
        <v>42</v>
      </c>
      <c r="B19" s="105">
        <f t="shared" si="18"/>
        <v>0</v>
      </c>
      <c r="C19" s="192">
        <f t="shared" si="19"/>
        <v>0</v>
      </c>
      <c r="D19" s="48">
        <f t="shared" si="20"/>
        <v>0</v>
      </c>
      <c r="E19" s="138">
        <f t="shared" si="21"/>
        <v>0</v>
      </c>
      <c r="F19" s="92" t="s">
        <v>42</v>
      </c>
      <c r="G19" s="158" t="str">
        <f>IFERROR(INDEX('Feb 2019'!$G$2:$BR$159,MATCH('Planning Ngrps'!$A19,'Feb 2019'!$A$2:$A$161,0),MATCH(G$9,'Feb 2019'!$G$1:$BR$1,0))/INDEX('Planning CPRP'!$G$10:$BA$168,MATCH('Planning Ngrps'!$A19,'Planning CPRP'!$A$10:$A$170,0),MATCH('Planning Ngrps'!G$9,'Planning CPRP'!$G$9:$BA$9,0)),"")</f>
        <v/>
      </c>
      <c r="H19" s="158" t="str">
        <f>IFERROR(INDEX('Feb 2019'!$G$2:$BR$159,MATCH('Planning Ngrps'!$A19,'Feb 2019'!$A$2:$A$161,0),MATCH(H$9,'Feb 2019'!$G$1:$BR$1,0))/INDEX('Planning CPRP'!$G$10:$BA$168,MATCH('Planning Ngrps'!$A19,'Planning CPRP'!$A$10:$A$170,0),MATCH('Planning Ngrps'!H$9,'Planning CPRP'!$G$9:$BA$9,0)),"")</f>
        <v/>
      </c>
      <c r="I19" s="158" t="str">
        <f>IFERROR(INDEX('Feb 2019'!$G$2:$BR$159,MATCH('Planning Ngrps'!$A19,'Feb 2019'!$A$2:$A$161,0),MATCH(I$9,'Feb 2019'!$G$1:$BR$1,0))/INDEX('Planning CPRP'!$G$10:$BA$168,MATCH('Planning Ngrps'!$A19,'Planning CPRP'!$A$10:$A$170,0),MATCH('Planning Ngrps'!I$9,'Planning CPRP'!$G$9:$BA$9,0)),"")</f>
        <v/>
      </c>
      <c r="J19" s="158" t="str">
        <f>IFERROR(INDEX('Feb 2019'!$G$2:$BR$159,MATCH('Planning Ngrps'!$A19,'Feb 2019'!$A$2:$A$161,0),MATCH(J$9,'Feb 2019'!$G$1:$BR$1,0))/INDEX('Planning CPRP'!$G$10:$BA$168,MATCH('Planning Ngrps'!$A19,'Planning CPRP'!$A$10:$A$170,0),MATCH('Planning Ngrps'!J$9,'Planning CPRP'!$G$9:$BA$9,0)),"")</f>
        <v/>
      </c>
      <c r="K19" s="158" t="str">
        <f>IFERROR(INDEX('Feb 2019'!$G$2:$BR$159,MATCH('Planning Ngrps'!$A19,'Feb 2019'!$A$2:$A$161,0),MATCH(K$9,'Feb 2019'!$G$1:$BR$1,0))/INDEX('Planning CPRP'!$G$10:$BA$168,MATCH('Planning Ngrps'!$A19,'Planning CPRP'!$A$10:$A$170,0),MATCH('Planning Ngrps'!K$9,'Planning CPRP'!$G$9:$BA$9,0)),"")</f>
        <v/>
      </c>
      <c r="L19" s="158" t="str">
        <f>IFERROR(INDEX('Feb 2019'!$G$2:$BR$159,MATCH('Planning Ngrps'!$A19,'Feb 2019'!$A$2:$A$161,0),MATCH(L$9,'Feb 2019'!$G$1:$BR$1,0))/INDEX('Planning CPRP'!$G$10:$BA$168,MATCH('Planning Ngrps'!$A19,'Planning CPRP'!$A$10:$A$170,0),MATCH('Planning Ngrps'!L$9,'Planning CPRP'!$G$9:$BA$9,0)),"")</f>
        <v/>
      </c>
      <c r="M19" s="158" t="str">
        <f>IFERROR(INDEX('Feb 2019'!$G$2:$BR$159,MATCH('Planning Ngrps'!$A19,'Feb 2019'!$A$2:$A$161,0),MATCH(M$9,'Feb 2019'!$G$1:$BR$1,0))/INDEX('Planning CPRP'!$G$10:$BA$168,MATCH('Planning Ngrps'!$A19,'Planning CPRP'!$A$10:$A$170,0),MATCH('Planning Ngrps'!M$9,'Planning CPRP'!$G$9:$BA$9,0)),"")</f>
        <v/>
      </c>
      <c r="N19" s="158" t="str">
        <f>IFERROR(INDEX('Feb 2019'!$G$2:$BR$159,MATCH('Planning Ngrps'!$A19,'Feb 2019'!$A$2:$A$161,0),MATCH(N$9,'Feb 2019'!$G$1:$BR$1,0))/INDEX('Planning CPRP'!$G$10:$BA$168,MATCH('Planning Ngrps'!$A19,'Planning CPRP'!$A$10:$A$170,0),MATCH('Planning Ngrps'!N$9,'Planning CPRP'!$G$9:$BA$9,0)),"")</f>
        <v/>
      </c>
      <c r="O19" s="158" t="str">
        <f>IFERROR(INDEX('Feb 2019'!$G$2:$BR$159,MATCH('Planning Ngrps'!$A19,'Feb 2019'!$A$2:$A$161,0),MATCH(O$9,'Feb 2019'!$G$1:$BR$1,0))/INDEX('Planning CPRP'!$G$10:$BA$168,MATCH('Planning Ngrps'!$A19,'Planning CPRP'!$A$10:$A$170,0),MATCH('Planning Ngrps'!O$9,'Planning CPRP'!$G$9:$BA$9,0)),"")</f>
        <v/>
      </c>
      <c r="P19" s="158" t="str">
        <f>IFERROR(INDEX('Feb 2019'!$G$2:$BR$159,MATCH('Planning Ngrps'!$A19,'Feb 2019'!$A$2:$A$161,0),MATCH(P$9,'Feb 2019'!$G$1:$BR$1,0))/INDEX('Planning CPRP'!$G$10:$BA$168,MATCH('Planning Ngrps'!$A19,'Planning CPRP'!$A$10:$A$170,0),MATCH('Planning Ngrps'!P$9,'Planning CPRP'!$G$9:$BA$9,0)),"")</f>
        <v/>
      </c>
      <c r="Q19" s="158" t="str">
        <f>IFERROR(INDEX('Feb 2019'!$G$2:$BR$159,MATCH('Planning Ngrps'!$A19,'Feb 2019'!$A$2:$A$161,0),MATCH(Q$9,'Feb 2019'!$G$1:$BR$1,0))/INDEX('Planning CPRP'!$G$10:$BA$168,MATCH('Planning Ngrps'!$A19,'Planning CPRP'!$A$10:$A$170,0),MATCH('Planning Ngrps'!Q$9,'Planning CPRP'!$G$9:$BA$9,0)),"")</f>
        <v/>
      </c>
      <c r="R19" s="158" t="str">
        <f>IFERROR(INDEX('Feb 2019'!$G$2:$BR$159,MATCH('Planning Ngrps'!$A19,'Feb 2019'!$A$2:$A$161,0),MATCH(R$9,'Feb 2019'!$G$1:$BR$1,0))/INDEX('Planning CPRP'!$G$10:$BA$168,MATCH('Planning Ngrps'!$A19,'Planning CPRP'!$A$10:$A$170,0),MATCH('Planning Ngrps'!R$9,'Planning CPRP'!$G$9:$BA$9,0)),"")</f>
        <v/>
      </c>
      <c r="S19" s="158" t="str">
        <f>IFERROR(INDEX('Feb 2019'!$G$2:$BR$159,MATCH('Planning Ngrps'!$A19,'Feb 2019'!$A$2:$A$161,0),MATCH(S$9,'Feb 2019'!$G$1:$BR$1,0))/INDEX('Planning CPRP'!$G$10:$BA$168,MATCH('Planning Ngrps'!$A19,'Planning CPRP'!$A$10:$A$170,0),MATCH('Planning Ngrps'!S$9,'Planning CPRP'!$G$9:$BA$9,0)),"")</f>
        <v/>
      </c>
      <c r="T19" s="158" t="str">
        <f>IFERROR(INDEX('Feb 2019'!$G$2:$BR$159,MATCH('Planning Ngrps'!$A19,'Feb 2019'!$A$2:$A$161,0),MATCH(T$9,'Feb 2019'!$G$1:$BR$1,0))/INDEX('Planning CPRP'!$G$10:$BA$168,MATCH('Planning Ngrps'!$A19,'Planning CPRP'!$A$10:$A$170,0),MATCH('Planning Ngrps'!T$9,'Planning CPRP'!$G$9:$BA$9,0)),"")</f>
        <v/>
      </c>
      <c r="U19" s="158" t="str">
        <f>IFERROR(INDEX('Feb 2019'!$G$2:$BR$159,MATCH('Planning Ngrps'!$A19,'Feb 2019'!$A$2:$A$161,0),MATCH(U$9,'Feb 2019'!$G$1:$BR$1,0))/INDEX('Planning CPRP'!$G$10:$BA$168,MATCH('Planning Ngrps'!$A19,'Planning CPRP'!$A$10:$A$170,0),MATCH('Planning Ngrps'!U$9,'Planning CPRP'!$G$9:$BA$9,0)),"")</f>
        <v/>
      </c>
      <c r="V19" s="158" t="str">
        <f>IFERROR(INDEX('Feb 2019'!$G$2:$BR$159,MATCH('Planning Ngrps'!$A19,'Feb 2019'!$A$2:$A$161,0),MATCH(V$9,'Feb 2019'!$G$1:$BR$1,0))/INDEX('Planning CPRP'!$G$10:$BA$168,MATCH('Planning Ngrps'!$A19,'Planning CPRP'!$A$10:$A$170,0),MATCH('Planning Ngrps'!V$9,'Planning CPRP'!$G$9:$BA$9,0)),"")</f>
        <v/>
      </c>
      <c r="W19" s="158" t="str">
        <f>IFERROR(INDEX('Feb 2019'!$G$2:$BR$159,MATCH('Planning Ngrps'!$A19,'Feb 2019'!$A$2:$A$161,0),MATCH(W$9,'Feb 2019'!$G$1:$BR$1,0))/INDEX('Planning CPRP'!$G$10:$BA$168,MATCH('Planning Ngrps'!$A19,'Planning CPRP'!$A$10:$A$170,0),MATCH('Planning Ngrps'!W$9,'Planning CPRP'!$G$9:$BA$9,0)),"")</f>
        <v/>
      </c>
      <c r="X19" s="158" t="str">
        <f>IFERROR(INDEX('Feb 2019'!$G$2:$BR$159,MATCH('Planning Ngrps'!$A19,'Feb 2019'!$A$2:$A$161,0),MATCH(X$9,'Feb 2019'!$G$1:$BR$1,0))/INDEX('Planning CPRP'!$G$10:$BA$168,MATCH('Planning Ngrps'!$A19,'Planning CPRP'!$A$10:$A$170,0),MATCH('Planning Ngrps'!X$9,'Planning CPRP'!$G$9:$BA$9,0)),"")</f>
        <v/>
      </c>
      <c r="Y19" s="158" t="str">
        <f>IFERROR(INDEX('Feb 2019'!$G$2:$BR$159,MATCH('Planning Ngrps'!$A19,'Feb 2019'!$A$2:$A$161,0),MATCH(Y$9,'Feb 2019'!$G$1:$BR$1,0))/INDEX('Planning CPRP'!$G$10:$BA$168,MATCH('Planning Ngrps'!$A19,'Planning CPRP'!$A$10:$A$170,0),MATCH('Planning Ngrps'!Y$9,'Planning CPRP'!$G$9:$BA$9,0)),"")</f>
        <v/>
      </c>
      <c r="Z19" s="158" t="str">
        <f>IFERROR(INDEX('Feb 2019'!$G$2:$BR$159,MATCH('Planning Ngrps'!$A19,'Feb 2019'!$A$2:$A$161,0),MATCH(Z$9,'Feb 2019'!$G$1:$BR$1,0))/INDEX('Planning CPRP'!$G$10:$BA$168,MATCH('Planning Ngrps'!$A19,'Planning CPRP'!$A$10:$A$170,0),MATCH('Planning Ngrps'!Z$9,'Planning CPRP'!$G$9:$BA$9,0)),"")</f>
        <v/>
      </c>
      <c r="AA19" s="158" t="str">
        <f>IFERROR(INDEX('Feb 2019'!$G$2:$BR$159,MATCH('Planning Ngrps'!$A19,'Feb 2019'!$A$2:$A$161,0),MATCH(AA$9,'Feb 2019'!$G$1:$BR$1,0))/INDEX('Planning CPRP'!$G$10:$BA$168,MATCH('Planning Ngrps'!$A19,'Planning CPRP'!$A$10:$A$170,0),MATCH('Planning Ngrps'!AA$9,'Planning CPRP'!$G$9:$BA$9,0)),"")</f>
        <v/>
      </c>
      <c r="AB19" s="158" t="str">
        <f>IFERROR(INDEX('Feb 2019'!$G$2:$BR$159,MATCH('Planning Ngrps'!$A19,'Feb 2019'!$A$2:$A$161,0),MATCH(AB$9,'Feb 2019'!$G$1:$BR$1,0))/INDEX('Planning CPRP'!$G$10:$BA$168,MATCH('Planning Ngrps'!$A19,'Planning CPRP'!$A$10:$A$170,0),MATCH('Planning Ngrps'!AB$9,'Planning CPRP'!$G$9:$BA$9,0)),"")</f>
        <v/>
      </c>
      <c r="AC19" s="158" t="str">
        <f>IFERROR(INDEX('Feb 2019'!$G$2:$BR$159,MATCH('Planning Ngrps'!$A19,'Feb 2019'!$A$2:$A$161,0),MATCH(AC$9,'Feb 2019'!$G$1:$BR$1,0))/INDEX('Planning CPRP'!$G$10:$BA$168,MATCH('Planning Ngrps'!$A19,'Planning CPRP'!$A$10:$A$170,0),MATCH('Planning Ngrps'!AC$9,'Planning CPRP'!$G$9:$BA$9,0)),"")</f>
        <v/>
      </c>
      <c r="AD19" s="158" t="str">
        <f>IFERROR(INDEX('Feb 2019'!$G$2:$BR$159,MATCH('Planning Ngrps'!$A19,'Feb 2019'!$A$2:$A$161,0),MATCH(AD$9,'Feb 2019'!$G$1:$BR$1,0))/INDEX('Planning CPRP'!$G$10:$BA$168,MATCH('Planning Ngrps'!$A19,'Planning CPRP'!$A$10:$A$170,0),MATCH('Planning Ngrps'!AD$9,'Planning CPRP'!$G$9:$BA$9,0)),"")</f>
        <v/>
      </c>
      <c r="AE19" s="158" t="str">
        <f>IFERROR(INDEX('Feb 2019'!$G$2:$BR$159,MATCH('Planning Ngrps'!$A19,'Feb 2019'!$A$2:$A$161,0),MATCH(AE$9,'Feb 2019'!$G$1:$BR$1,0))/INDEX('Planning CPRP'!$G$10:$BA$168,MATCH('Planning Ngrps'!$A19,'Planning CPRP'!$A$10:$A$170,0),MATCH('Planning Ngrps'!AE$9,'Planning CPRP'!$G$9:$BA$9,0)),"")</f>
        <v/>
      </c>
      <c r="AF19" s="158" t="str">
        <f>IFERROR(INDEX('Feb 2019'!$G$2:$BR$159,MATCH('Planning Ngrps'!$A19,'Feb 2019'!$A$2:$A$161,0),MATCH(AF$9,'Feb 2019'!$G$1:$BR$1,0))/INDEX('Planning CPRP'!$G$10:$BA$168,MATCH('Planning Ngrps'!$A19,'Planning CPRP'!$A$10:$A$170,0),MATCH('Planning Ngrps'!AF$9,'Planning CPRP'!$G$9:$BA$9,0)),"")</f>
        <v/>
      </c>
      <c r="AG19" s="158" t="str">
        <f>IFERROR(INDEX('Feb 2019'!$G$2:$BR$159,MATCH('Planning Ngrps'!$A19,'Feb 2019'!$A$2:$A$161,0),MATCH(AG$9,'Feb 2019'!$G$1:$BR$1,0))/INDEX('Planning CPRP'!$G$10:$BA$168,MATCH('Planning Ngrps'!$A19,'Planning CPRP'!$A$10:$A$170,0),MATCH('Planning Ngrps'!AG$9,'Planning CPRP'!$G$9:$BA$9,0)),"")</f>
        <v/>
      </c>
      <c r="AH19" s="158" t="str">
        <f>IFERROR(INDEX('Feb 2019'!$G$2:$BR$159,MATCH('Planning Ngrps'!$A19,'Feb 2019'!$A$2:$A$161,0),MATCH(AH$9,'Feb 2019'!$G$1:$BR$1,0))/INDEX('Planning CPRP'!$G$10:$BA$168,MATCH('Planning Ngrps'!$A19,'Planning CPRP'!$A$10:$A$170,0),MATCH('Planning Ngrps'!AH$9,'Planning CPRP'!$G$9:$BA$9,0)),"")</f>
        <v/>
      </c>
      <c r="AI19" s="158" t="str">
        <f>IFERROR(INDEX('Feb 2019'!$G$2:$BR$159,MATCH('Planning Ngrps'!$A19,'Feb 2019'!$A$2:$A$161,0),MATCH(AI$9,'Feb 2019'!$G$1:$BR$1,0))/INDEX('Planning CPRP'!$G$10:$BA$168,MATCH('Planning Ngrps'!$A19,'Planning CPRP'!$A$10:$A$170,0),MATCH('Planning Ngrps'!AI$9,'Planning CPRP'!$G$9:$BA$9,0)),"")</f>
        <v/>
      </c>
      <c r="AJ19" s="158" t="str">
        <f>IFERROR(INDEX('Feb 2019'!$G$2:$BR$159,MATCH('Planning Ngrps'!$A19,'Feb 2019'!$A$2:$A$161,0),MATCH(AJ$9,'Feb 2019'!$G$1:$BR$1,0))/INDEX('Planning CPRP'!$G$10:$BA$168,MATCH('Planning Ngrps'!$A19,'Planning CPRP'!$A$10:$A$170,0),MATCH('Planning Ngrps'!AJ$9,'Planning CPRP'!$G$9:$BA$9,0)),"")</f>
        <v/>
      </c>
      <c r="AK19" s="158" t="str">
        <f>IFERROR(INDEX('Feb 2019'!$G$2:$BR$159,MATCH('Planning Ngrps'!$A19,'Feb 2019'!$A$2:$A$161,0),MATCH(AK$9,'Feb 2019'!$G$1:$BR$1,0))/INDEX('Planning CPRP'!$G$10:$BA$168,MATCH('Planning Ngrps'!$A19,'Planning CPRP'!$A$10:$A$170,0),MATCH('Planning Ngrps'!AK$9,'Planning CPRP'!$G$9:$BA$9,0)),"")</f>
        <v/>
      </c>
      <c r="AL19" s="158" t="str">
        <f>IFERROR(INDEX('Feb 2019'!$G$2:$BR$159,MATCH('Planning Ngrps'!$A19,'Feb 2019'!$A$2:$A$161,0),MATCH(AL$9,'Feb 2019'!$G$1:$BR$1,0))/INDEX('Planning CPRP'!$G$10:$BA$168,MATCH('Planning Ngrps'!$A19,'Planning CPRP'!$A$10:$A$170,0),MATCH('Planning Ngrps'!AL$9,'Planning CPRP'!$G$9:$BA$9,0)),"")</f>
        <v/>
      </c>
      <c r="AM19" s="158" t="str">
        <f>IFERROR(INDEX('Feb 2019'!$G$2:$BR$159,MATCH('Planning Ngrps'!$A19,'Feb 2019'!$A$2:$A$161,0),MATCH(AM$9,'Feb 2019'!$G$1:$BR$1,0))/INDEX('Planning CPRP'!$G$10:$BA$168,MATCH('Planning Ngrps'!$A19,'Planning CPRP'!$A$10:$A$170,0),MATCH('Planning Ngrps'!AM$9,'Planning CPRP'!$G$9:$BA$9,0)),"")</f>
        <v/>
      </c>
      <c r="AN19" s="158" t="str">
        <f>IFERROR(INDEX('Feb 2019'!$G$2:$BR$159,MATCH('Planning Ngrps'!$A19,'Feb 2019'!$A$2:$A$161,0),MATCH(AN$9,'Feb 2019'!$G$1:$BR$1,0))/INDEX('Planning CPRP'!$G$10:$BA$168,MATCH('Planning Ngrps'!$A19,'Planning CPRP'!$A$10:$A$170,0),MATCH('Planning Ngrps'!AN$9,'Planning CPRP'!$G$9:$BA$9,0)),"")</f>
        <v/>
      </c>
      <c r="AO19" s="158" t="str">
        <f>IFERROR(INDEX('Feb 2019'!$G$2:$BR$159,MATCH('Planning Ngrps'!$A19,'Feb 2019'!$A$2:$A$161,0),MATCH(AO$9,'Feb 2019'!$G$1:$BR$1,0))/INDEX('Planning CPRP'!$G$10:$BA$168,MATCH('Planning Ngrps'!$A19,'Planning CPRP'!$A$10:$A$170,0),MATCH('Planning Ngrps'!AO$9,'Planning CPRP'!$G$9:$BA$9,0)),"")</f>
        <v/>
      </c>
      <c r="AP19" s="158" t="str">
        <f>IFERROR(INDEX('Feb 2019'!$G$2:$BR$159,MATCH('Planning Ngrps'!$A19,'Feb 2019'!$A$2:$A$161,0),MATCH(AP$9,'Feb 2019'!$G$1:$BR$1,0))/INDEX('Planning CPRP'!$G$10:$BA$168,MATCH('Planning Ngrps'!$A19,'Planning CPRP'!$A$10:$A$170,0),MATCH('Planning Ngrps'!AP$9,'Planning CPRP'!$G$9:$BA$9,0)),"")</f>
        <v/>
      </c>
      <c r="AQ19" s="158" t="str">
        <f>IFERROR(INDEX('Feb 2019'!$G$2:$BR$159,MATCH('Planning Ngrps'!$A19,'Feb 2019'!$A$2:$A$161,0),MATCH(AQ$9,'Feb 2019'!$G$1:$BR$1,0))/INDEX('Planning CPRP'!$G$10:$BA$168,MATCH('Planning Ngrps'!$A19,'Planning CPRP'!$A$10:$A$170,0),MATCH('Planning Ngrps'!AQ$9,'Planning CPRP'!$G$9:$BA$9,0)),"")</f>
        <v/>
      </c>
      <c r="AR19" s="158" t="str">
        <f>IFERROR(INDEX('Feb 2019'!$G$2:$BR$159,MATCH('Planning Ngrps'!$A19,'Feb 2019'!$A$2:$A$161,0),MATCH(AR$9,'Feb 2019'!$G$1:$BR$1,0))/INDEX('Planning CPRP'!$G$10:$BA$168,MATCH('Planning Ngrps'!$A19,'Planning CPRP'!$A$10:$A$170,0),MATCH('Planning Ngrps'!AR$9,'Planning CPRP'!$G$9:$BA$9,0)),"")</f>
        <v/>
      </c>
      <c r="AS19" s="158" t="str">
        <f>IFERROR(INDEX('Feb 2019'!$G$2:$BR$159,MATCH('Planning Ngrps'!$A19,'Feb 2019'!$A$2:$A$161,0),MATCH(AS$9,'Feb 2019'!$G$1:$BR$1,0))/INDEX('Planning CPRP'!$G$10:$BA$168,MATCH('Planning Ngrps'!$A19,'Planning CPRP'!$A$10:$A$170,0),MATCH('Planning Ngrps'!AS$9,'Planning CPRP'!$G$9:$BA$9,0)),"")</f>
        <v/>
      </c>
      <c r="AT19" s="158" t="str">
        <f>IFERROR(INDEX('Feb 2019'!$G$2:$BR$159,MATCH('Planning Ngrps'!$A19,'Feb 2019'!$A$2:$A$161,0),MATCH(AT$9,'Feb 2019'!$G$1:$BR$1,0))/INDEX('Planning CPRP'!$G$10:$BA$168,MATCH('Planning Ngrps'!$A19,'Planning CPRP'!$A$10:$A$170,0),MATCH('Planning Ngrps'!AT$9,'Planning CPRP'!$G$9:$BA$9,0)),"")</f>
        <v/>
      </c>
      <c r="AU19" s="158" t="str">
        <f>IFERROR(INDEX('Feb 2019'!$G$2:$BR$159,MATCH('Planning Ngrps'!$A19,'Feb 2019'!$A$2:$A$161,0),MATCH(AU$9,'Feb 2019'!$G$1:$BR$1,0))/INDEX('Planning CPRP'!$G$10:$BA$168,MATCH('Planning Ngrps'!$A19,'Planning CPRP'!$A$10:$A$170,0),MATCH('Planning Ngrps'!AU$9,'Planning CPRP'!$G$9:$BA$9,0)),"")</f>
        <v/>
      </c>
      <c r="AV19" s="158" t="str">
        <f>IFERROR(INDEX('Feb 2019'!$G$2:$BR$159,MATCH('Planning Ngrps'!$A19,'Feb 2019'!$A$2:$A$161,0),MATCH(AV$9,'Feb 2019'!$G$1:$BR$1,0))/INDEX('Planning CPRP'!$G$10:$BA$168,MATCH('Planning Ngrps'!$A19,'Planning CPRP'!$A$10:$A$170,0),MATCH('Planning Ngrps'!AV$9,'Planning CPRP'!$G$9:$BA$9,0)),"")</f>
        <v/>
      </c>
      <c r="AW19" s="158" t="str">
        <f>IFERROR(INDEX('Feb 2019'!$G$2:$BR$159,MATCH('Planning Ngrps'!$A19,'Feb 2019'!$A$2:$A$161,0),MATCH(AW$9,'Feb 2019'!$G$1:$BR$1,0))/INDEX('Planning CPRP'!$G$10:$BA$168,MATCH('Planning Ngrps'!$A19,'Planning CPRP'!$A$10:$A$170,0),MATCH('Planning Ngrps'!AW$9,'Planning CPRP'!$G$9:$BA$9,0)),"")</f>
        <v/>
      </c>
      <c r="AX19" s="158" t="str">
        <f>IFERROR(INDEX('Feb 2019'!$G$2:$BR$159,MATCH('Planning Ngrps'!$A19,'Feb 2019'!$A$2:$A$161,0),MATCH(AX$9,'Feb 2019'!$G$1:$BR$1,0))/INDEX('Planning CPRP'!$G$10:$BA$168,MATCH('Planning Ngrps'!$A19,'Planning CPRP'!$A$10:$A$170,0),MATCH('Planning Ngrps'!AX$9,'Planning CPRP'!$G$9:$BA$9,0)),"")</f>
        <v/>
      </c>
      <c r="AY19" s="158" t="str">
        <f>IFERROR(INDEX('Feb 2019'!$G$2:$BR$159,MATCH('Planning Ngrps'!$A19,'Feb 2019'!$A$2:$A$161,0),MATCH(AY$9,'Feb 2019'!$G$1:$BR$1,0))/INDEX('Planning CPRP'!$G$10:$BA$168,MATCH('Planning Ngrps'!$A19,'Planning CPRP'!$A$10:$A$170,0),MATCH('Planning Ngrps'!AY$9,'Planning CPRP'!$G$9:$BA$9,0)),"")</f>
        <v/>
      </c>
      <c r="AZ19" s="158" t="str">
        <f>IFERROR(INDEX('Feb 2019'!$G$2:$BR$159,MATCH('Planning Ngrps'!$A19,'Feb 2019'!$A$2:$A$161,0),MATCH(AZ$9,'Feb 2019'!$G$1:$BR$1,0))/INDEX('Planning CPRP'!$G$10:$BA$168,MATCH('Planning Ngrps'!$A19,'Planning CPRP'!$A$10:$A$170,0),MATCH('Planning Ngrps'!AZ$9,'Planning CPRP'!$G$9:$BA$9,0)),"")</f>
        <v/>
      </c>
      <c r="BA19" s="158" t="str">
        <f>IFERROR(INDEX('Feb 2019'!$G$2:$BR$159,MATCH('Planning Ngrps'!$A19,'Feb 2019'!$A$2:$A$161,0),MATCH(BA$9,'Feb 2019'!$G$1:$BR$1,0))/INDEX('Planning CPRP'!$G$10:$BA$168,MATCH('Planning Ngrps'!$A19,'Planning CPRP'!$A$10:$A$170,0),MATCH('Planning Ngrps'!BA$9,'Planning CPRP'!$G$9:$BA$9,0)),"")</f>
        <v/>
      </c>
      <c r="BB19" s="11">
        <f t="shared" si="22"/>
        <v>0</v>
      </c>
      <c r="BC19" s="11"/>
      <c r="BD19" s="106">
        <f t="shared" si="23"/>
        <v>0</v>
      </c>
      <c r="BG19" s="250"/>
    </row>
    <row r="20" spans="1:59" ht="15" x14ac:dyDescent="0.3">
      <c r="A20" s="80" t="s">
        <v>43</v>
      </c>
      <c r="B20" s="105">
        <f t="shared" si="18"/>
        <v>0</v>
      </c>
      <c r="C20" s="192">
        <f t="shared" si="19"/>
        <v>0</v>
      </c>
      <c r="D20" s="48">
        <f>BC20</f>
        <v>0</v>
      </c>
      <c r="E20" s="138">
        <f t="shared" si="21"/>
        <v>0</v>
      </c>
      <c r="F20" s="93" t="s">
        <v>43</v>
      </c>
      <c r="G20" s="158" t="str">
        <f>IFERROR(INDEX('Feb 2019'!$G$2:$BR$159,MATCH('Planning Ngrps'!$A20,'Feb 2019'!$A$2:$A$161,0),MATCH(G$9,'Feb 2019'!$G$1:$BR$1,0))/INDEX('Planning CPRP'!$G$10:$BA$168,MATCH('Planning Ngrps'!$A20,'Planning CPRP'!$A$10:$A$170,0),MATCH('Planning Ngrps'!G$9,'Planning CPRP'!$G$9:$BA$9,0)),"")</f>
        <v/>
      </c>
      <c r="H20" s="158" t="str">
        <f>IFERROR(INDEX('Feb 2019'!$G$2:$BR$159,MATCH('Planning Ngrps'!$A20,'Feb 2019'!$A$2:$A$161,0),MATCH(H$9,'Feb 2019'!$G$1:$BR$1,0))/INDEX('Planning CPRP'!$G$10:$BA$168,MATCH('Planning Ngrps'!$A20,'Planning CPRP'!$A$10:$A$170,0),MATCH('Planning Ngrps'!H$9,'Planning CPRP'!$G$9:$BA$9,0)),"")</f>
        <v/>
      </c>
      <c r="I20" s="158" t="str">
        <f>IFERROR(INDEX('Feb 2019'!$G$2:$BR$159,MATCH('Planning Ngrps'!$A20,'Feb 2019'!$A$2:$A$161,0),MATCH(I$9,'Feb 2019'!$G$1:$BR$1,0))/INDEX('Planning CPRP'!$G$10:$BA$168,MATCH('Planning Ngrps'!$A20,'Planning CPRP'!$A$10:$A$170,0),MATCH('Planning Ngrps'!I$9,'Planning CPRP'!$G$9:$BA$9,0)),"")</f>
        <v/>
      </c>
      <c r="J20" s="158" t="str">
        <f>IFERROR(INDEX('Feb 2019'!$G$2:$BR$159,MATCH('Planning Ngrps'!$A20,'Feb 2019'!$A$2:$A$161,0),MATCH(J$9,'Feb 2019'!$G$1:$BR$1,0))/INDEX('Planning CPRP'!$G$10:$BA$168,MATCH('Planning Ngrps'!$A20,'Planning CPRP'!$A$10:$A$170,0),MATCH('Planning Ngrps'!J$9,'Planning CPRP'!$G$9:$BA$9,0)),"")</f>
        <v/>
      </c>
      <c r="K20" s="158" t="str">
        <f>IFERROR(INDEX('Feb 2019'!$G$2:$BR$159,MATCH('Planning Ngrps'!$A20,'Feb 2019'!$A$2:$A$161,0),MATCH(K$9,'Feb 2019'!$G$1:$BR$1,0))/INDEX('Planning CPRP'!$G$10:$BA$168,MATCH('Planning Ngrps'!$A20,'Planning CPRP'!$A$10:$A$170,0),MATCH('Planning Ngrps'!K$9,'Planning CPRP'!$G$9:$BA$9,0)),"")</f>
        <v/>
      </c>
      <c r="L20" s="158" t="str">
        <f>IFERROR(INDEX('Feb 2019'!$G$2:$BR$159,MATCH('Planning Ngrps'!$A20,'Feb 2019'!$A$2:$A$161,0),MATCH(L$9,'Feb 2019'!$G$1:$BR$1,0))/INDEX('Planning CPRP'!$G$10:$BA$168,MATCH('Planning Ngrps'!$A20,'Planning CPRP'!$A$10:$A$170,0),MATCH('Planning Ngrps'!L$9,'Planning CPRP'!$G$9:$BA$9,0)),"")</f>
        <v/>
      </c>
      <c r="M20" s="158" t="str">
        <f>IFERROR(INDEX('Feb 2019'!$G$2:$BR$159,MATCH('Planning Ngrps'!$A20,'Feb 2019'!$A$2:$A$161,0),MATCH(M$9,'Feb 2019'!$G$1:$BR$1,0))/INDEX('Planning CPRP'!$G$10:$BA$168,MATCH('Planning Ngrps'!$A20,'Planning CPRP'!$A$10:$A$170,0),MATCH('Planning Ngrps'!M$9,'Planning CPRP'!$G$9:$BA$9,0)),"")</f>
        <v/>
      </c>
      <c r="N20" s="158" t="str">
        <f>IFERROR(INDEX('Feb 2019'!$G$2:$BR$159,MATCH('Planning Ngrps'!$A20,'Feb 2019'!$A$2:$A$161,0),MATCH(N$9,'Feb 2019'!$G$1:$BR$1,0))/INDEX('Planning CPRP'!$G$10:$BA$168,MATCH('Planning Ngrps'!$A20,'Planning CPRP'!$A$10:$A$170,0),MATCH('Planning Ngrps'!N$9,'Planning CPRP'!$G$9:$BA$9,0)),"")</f>
        <v/>
      </c>
      <c r="O20" s="158" t="str">
        <f>IFERROR(INDEX('Feb 2019'!$G$2:$BR$159,MATCH('Planning Ngrps'!$A20,'Feb 2019'!$A$2:$A$161,0),MATCH(O$9,'Feb 2019'!$G$1:$BR$1,0))/INDEX('Planning CPRP'!$G$10:$BA$168,MATCH('Planning Ngrps'!$A20,'Planning CPRP'!$A$10:$A$170,0),MATCH('Planning Ngrps'!O$9,'Planning CPRP'!$G$9:$BA$9,0)),"")</f>
        <v/>
      </c>
      <c r="P20" s="158" t="str">
        <f>IFERROR(INDEX('Feb 2019'!$G$2:$BR$159,MATCH('Planning Ngrps'!$A20,'Feb 2019'!$A$2:$A$161,0),MATCH(P$9,'Feb 2019'!$G$1:$BR$1,0))/INDEX('Planning CPRP'!$G$10:$BA$168,MATCH('Planning Ngrps'!$A20,'Planning CPRP'!$A$10:$A$170,0),MATCH('Planning Ngrps'!P$9,'Planning CPRP'!$G$9:$BA$9,0)),"")</f>
        <v/>
      </c>
      <c r="Q20" s="158" t="str">
        <f>IFERROR(INDEX('Feb 2019'!$G$2:$BR$159,MATCH('Planning Ngrps'!$A20,'Feb 2019'!$A$2:$A$161,0),MATCH(Q$9,'Feb 2019'!$G$1:$BR$1,0))/INDEX('Planning CPRP'!$G$10:$BA$168,MATCH('Planning Ngrps'!$A20,'Planning CPRP'!$A$10:$A$170,0),MATCH('Planning Ngrps'!Q$9,'Planning CPRP'!$G$9:$BA$9,0)),"")</f>
        <v/>
      </c>
      <c r="R20" s="158" t="str">
        <f>IFERROR(INDEX('Feb 2019'!$G$2:$BR$159,MATCH('Planning Ngrps'!$A20,'Feb 2019'!$A$2:$A$161,0),MATCH(R$9,'Feb 2019'!$G$1:$BR$1,0))/INDEX('Planning CPRP'!$G$10:$BA$168,MATCH('Planning Ngrps'!$A20,'Planning CPRP'!$A$10:$A$170,0),MATCH('Planning Ngrps'!R$9,'Planning CPRP'!$G$9:$BA$9,0)),"")</f>
        <v/>
      </c>
      <c r="S20" s="158" t="str">
        <f>IFERROR(INDEX('Feb 2019'!$G$2:$BR$159,MATCH('Planning Ngrps'!$A20,'Feb 2019'!$A$2:$A$161,0),MATCH(S$9,'Feb 2019'!$G$1:$BR$1,0))/INDEX('Planning CPRP'!$G$10:$BA$168,MATCH('Planning Ngrps'!$A20,'Planning CPRP'!$A$10:$A$170,0),MATCH('Planning Ngrps'!S$9,'Planning CPRP'!$G$9:$BA$9,0)),"")</f>
        <v/>
      </c>
      <c r="T20" s="158" t="str">
        <f>IFERROR(INDEX('Feb 2019'!$G$2:$BR$159,MATCH('Planning Ngrps'!$A20,'Feb 2019'!$A$2:$A$161,0),MATCH(T$9,'Feb 2019'!$G$1:$BR$1,0))/INDEX('Planning CPRP'!$G$10:$BA$168,MATCH('Planning Ngrps'!$A20,'Planning CPRP'!$A$10:$A$170,0),MATCH('Planning Ngrps'!T$9,'Planning CPRP'!$G$9:$BA$9,0)),"")</f>
        <v/>
      </c>
      <c r="U20" s="158" t="str">
        <f>IFERROR(INDEX('Feb 2019'!$G$2:$BR$159,MATCH('Planning Ngrps'!$A20,'Feb 2019'!$A$2:$A$161,0),MATCH(U$9,'Feb 2019'!$G$1:$BR$1,0))/INDEX('Planning CPRP'!$G$10:$BA$168,MATCH('Planning Ngrps'!$A20,'Planning CPRP'!$A$10:$A$170,0),MATCH('Planning Ngrps'!U$9,'Planning CPRP'!$G$9:$BA$9,0)),"")</f>
        <v/>
      </c>
      <c r="V20" s="158" t="str">
        <f>IFERROR(INDEX('Feb 2019'!$G$2:$BR$159,MATCH('Planning Ngrps'!$A20,'Feb 2019'!$A$2:$A$161,0),MATCH(V$9,'Feb 2019'!$G$1:$BR$1,0))/INDEX('Planning CPRP'!$G$10:$BA$168,MATCH('Planning Ngrps'!$A20,'Planning CPRP'!$A$10:$A$170,0),MATCH('Planning Ngrps'!V$9,'Planning CPRP'!$G$9:$BA$9,0)),"")</f>
        <v/>
      </c>
      <c r="W20" s="158" t="str">
        <f>IFERROR(INDEX('Feb 2019'!$G$2:$BR$159,MATCH('Planning Ngrps'!$A20,'Feb 2019'!$A$2:$A$161,0),MATCH(W$9,'Feb 2019'!$G$1:$BR$1,0))/INDEX('Planning CPRP'!$G$10:$BA$168,MATCH('Planning Ngrps'!$A20,'Planning CPRP'!$A$10:$A$170,0),MATCH('Planning Ngrps'!W$9,'Planning CPRP'!$G$9:$BA$9,0)),"")</f>
        <v/>
      </c>
      <c r="X20" s="158" t="str">
        <f>IFERROR(INDEX('Feb 2019'!$G$2:$BR$159,MATCH('Planning Ngrps'!$A20,'Feb 2019'!$A$2:$A$161,0),MATCH(X$9,'Feb 2019'!$G$1:$BR$1,0))/INDEX('Planning CPRP'!$G$10:$BA$168,MATCH('Planning Ngrps'!$A20,'Planning CPRP'!$A$10:$A$170,0),MATCH('Planning Ngrps'!X$9,'Planning CPRP'!$G$9:$BA$9,0)),"")</f>
        <v/>
      </c>
      <c r="Y20" s="158" t="str">
        <f>IFERROR(INDEX('Feb 2019'!$G$2:$BR$159,MATCH('Planning Ngrps'!$A20,'Feb 2019'!$A$2:$A$161,0),MATCH(Y$9,'Feb 2019'!$G$1:$BR$1,0))/INDEX('Planning CPRP'!$G$10:$BA$168,MATCH('Planning Ngrps'!$A20,'Planning CPRP'!$A$10:$A$170,0),MATCH('Planning Ngrps'!Y$9,'Planning CPRP'!$G$9:$BA$9,0)),"")</f>
        <v/>
      </c>
      <c r="Z20" s="158" t="str">
        <f>IFERROR(INDEX('Feb 2019'!$G$2:$BR$159,MATCH('Planning Ngrps'!$A20,'Feb 2019'!$A$2:$A$161,0),MATCH(Z$9,'Feb 2019'!$G$1:$BR$1,0))/INDEX('Planning CPRP'!$G$10:$BA$168,MATCH('Planning Ngrps'!$A20,'Planning CPRP'!$A$10:$A$170,0),MATCH('Planning Ngrps'!Z$9,'Planning CPRP'!$G$9:$BA$9,0)),"")</f>
        <v/>
      </c>
      <c r="AA20" s="158" t="str">
        <f>IFERROR(INDEX('Feb 2019'!$G$2:$BR$159,MATCH('Planning Ngrps'!$A20,'Feb 2019'!$A$2:$A$161,0),MATCH(AA$9,'Feb 2019'!$G$1:$BR$1,0))/INDEX('Planning CPRP'!$G$10:$BA$168,MATCH('Planning Ngrps'!$A20,'Planning CPRP'!$A$10:$A$170,0),MATCH('Planning Ngrps'!AA$9,'Planning CPRP'!$G$9:$BA$9,0)),"")</f>
        <v/>
      </c>
      <c r="AB20" s="158" t="str">
        <f>IFERROR(INDEX('Feb 2019'!$G$2:$BR$159,MATCH('Planning Ngrps'!$A20,'Feb 2019'!$A$2:$A$161,0),MATCH(AB$9,'Feb 2019'!$G$1:$BR$1,0))/INDEX('Planning CPRP'!$G$10:$BA$168,MATCH('Planning Ngrps'!$A20,'Planning CPRP'!$A$10:$A$170,0),MATCH('Planning Ngrps'!AB$9,'Planning CPRP'!$G$9:$BA$9,0)),"")</f>
        <v/>
      </c>
      <c r="AC20" s="158" t="str">
        <f>IFERROR(INDEX('Feb 2019'!$G$2:$BR$159,MATCH('Planning Ngrps'!$A20,'Feb 2019'!$A$2:$A$161,0),MATCH(AC$9,'Feb 2019'!$G$1:$BR$1,0))/INDEX('Planning CPRP'!$G$10:$BA$168,MATCH('Planning Ngrps'!$A20,'Planning CPRP'!$A$10:$A$170,0),MATCH('Planning Ngrps'!AC$9,'Planning CPRP'!$G$9:$BA$9,0)),"")</f>
        <v/>
      </c>
      <c r="AD20" s="158" t="str">
        <f>IFERROR(INDEX('Feb 2019'!$G$2:$BR$159,MATCH('Planning Ngrps'!$A20,'Feb 2019'!$A$2:$A$161,0),MATCH(AD$9,'Feb 2019'!$G$1:$BR$1,0))/INDEX('Planning CPRP'!$G$10:$BA$168,MATCH('Planning Ngrps'!$A20,'Planning CPRP'!$A$10:$A$170,0),MATCH('Planning Ngrps'!AD$9,'Planning CPRP'!$G$9:$BA$9,0)),"")</f>
        <v/>
      </c>
      <c r="AE20" s="158" t="str">
        <f>IFERROR(INDEX('Feb 2019'!$G$2:$BR$159,MATCH('Planning Ngrps'!$A20,'Feb 2019'!$A$2:$A$161,0),MATCH(AE$9,'Feb 2019'!$G$1:$BR$1,0))/INDEX('Planning CPRP'!$G$10:$BA$168,MATCH('Planning Ngrps'!$A20,'Planning CPRP'!$A$10:$A$170,0),MATCH('Planning Ngrps'!AE$9,'Planning CPRP'!$G$9:$BA$9,0)),"")</f>
        <v/>
      </c>
      <c r="AF20" s="158" t="str">
        <f>IFERROR(INDEX('Feb 2019'!$G$2:$BR$159,MATCH('Planning Ngrps'!$A20,'Feb 2019'!$A$2:$A$161,0),MATCH(AF$9,'Feb 2019'!$G$1:$BR$1,0))/INDEX('Planning CPRP'!$G$10:$BA$168,MATCH('Planning Ngrps'!$A20,'Planning CPRP'!$A$10:$A$170,0),MATCH('Planning Ngrps'!AF$9,'Planning CPRP'!$G$9:$BA$9,0)),"")</f>
        <v/>
      </c>
      <c r="AG20" s="158" t="str">
        <f>IFERROR(INDEX('Feb 2019'!$G$2:$BR$159,MATCH('Planning Ngrps'!$A20,'Feb 2019'!$A$2:$A$161,0),MATCH(AG$9,'Feb 2019'!$G$1:$BR$1,0))/INDEX('Planning CPRP'!$G$10:$BA$168,MATCH('Planning Ngrps'!$A20,'Planning CPRP'!$A$10:$A$170,0),MATCH('Planning Ngrps'!AG$9,'Planning CPRP'!$G$9:$BA$9,0)),"")</f>
        <v/>
      </c>
      <c r="AH20" s="158" t="str">
        <f>IFERROR(INDEX('Feb 2019'!$G$2:$BR$159,MATCH('Planning Ngrps'!$A20,'Feb 2019'!$A$2:$A$161,0),MATCH(AH$9,'Feb 2019'!$G$1:$BR$1,0))/INDEX('Planning CPRP'!$G$10:$BA$168,MATCH('Planning Ngrps'!$A20,'Planning CPRP'!$A$10:$A$170,0),MATCH('Planning Ngrps'!AH$9,'Planning CPRP'!$G$9:$BA$9,0)),"")</f>
        <v/>
      </c>
      <c r="AI20" s="158" t="str">
        <f>IFERROR(INDEX('Feb 2019'!$G$2:$BR$159,MATCH('Planning Ngrps'!$A20,'Feb 2019'!$A$2:$A$161,0),MATCH(AI$9,'Feb 2019'!$G$1:$BR$1,0))/INDEX('Planning CPRP'!$G$10:$BA$168,MATCH('Planning Ngrps'!$A20,'Planning CPRP'!$A$10:$A$170,0),MATCH('Planning Ngrps'!AI$9,'Planning CPRP'!$G$9:$BA$9,0)),"")</f>
        <v/>
      </c>
      <c r="AJ20" s="158" t="str">
        <f>IFERROR(INDEX('Feb 2019'!$G$2:$BR$159,MATCH('Planning Ngrps'!$A20,'Feb 2019'!$A$2:$A$161,0),MATCH(AJ$9,'Feb 2019'!$G$1:$BR$1,0))/INDEX('Planning CPRP'!$G$10:$BA$168,MATCH('Planning Ngrps'!$A20,'Planning CPRP'!$A$10:$A$170,0),MATCH('Planning Ngrps'!AJ$9,'Planning CPRP'!$G$9:$BA$9,0)),"")</f>
        <v/>
      </c>
      <c r="AK20" s="158" t="str">
        <f>IFERROR(INDEX('Feb 2019'!$G$2:$BR$159,MATCH('Planning Ngrps'!$A20,'Feb 2019'!$A$2:$A$161,0),MATCH(AK$9,'Feb 2019'!$G$1:$BR$1,0))/INDEX('Planning CPRP'!$G$10:$BA$168,MATCH('Planning Ngrps'!$A20,'Planning CPRP'!$A$10:$A$170,0),MATCH('Planning Ngrps'!AK$9,'Planning CPRP'!$G$9:$BA$9,0)),"")</f>
        <v/>
      </c>
      <c r="AL20" s="158" t="str">
        <f>IFERROR(INDEX('Feb 2019'!$G$2:$BR$159,MATCH('Planning Ngrps'!$A20,'Feb 2019'!$A$2:$A$161,0),MATCH(AL$9,'Feb 2019'!$G$1:$BR$1,0))/INDEX('Planning CPRP'!$G$10:$BA$168,MATCH('Planning Ngrps'!$A20,'Planning CPRP'!$A$10:$A$170,0),MATCH('Planning Ngrps'!AL$9,'Planning CPRP'!$G$9:$BA$9,0)),"")</f>
        <v/>
      </c>
      <c r="AM20" s="158" t="str">
        <f>IFERROR(INDEX('Feb 2019'!$G$2:$BR$159,MATCH('Planning Ngrps'!$A20,'Feb 2019'!$A$2:$A$161,0),MATCH(AM$9,'Feb 2019'!$G$1:$BR$1,0))/INDEX('Planning CPRP'!$G$10:$BA$168,MATCH('Planning Ngrps'!$A20,'Planning CPRP'!$A$10:$A$170,0),MATCH('Planning Ngrps'!AM$9,'Planning CPRP'!$G$9:$BA$9,0)),"")</f>
        <v/>
      </c>
      <c r="AN20" s="158" t="str">
        <f>IFERROR(INDEX('Feb 2019'!$G$2:$BR$159,MATCH('Planning Ngrps'!$A20,'Feb 2019'!$A$2:$A$161,0),MATCH(AN$9,'Feb 2019'!$G$1:$BR$1,0))/INDEX('Planning CPRP'!$G$10:$BA$168,MATCH('Planning Ngrps'!$A20,'Planning CPRP'!$A$10:$A$170,0),MATCH('Planning Ngrps'!AN$9,'Planning CPRP'!$G$9:$BA$9,0)),"")</f>
        <v/>
      </c>
      <c r="AO20" s="158" t="str">
        <f>IFERROR(INDEX('Feb 2019'!$G$2:$BR$159,MATCH('Planning Ngrps'!$A20,'Feb 2019'!$A$2:$A$161,0),MATCH(AO$9,'Feb 2019'!$G$1:$BR$1,0))/INDEX('Planning CPRP'!$G$10:$BA$168,MATCH('Planning Ngrps'!$A20,'Planning CPRP'!$A$10:$A$170,0),MATCH('Planning Ngrps'!AO$9,'Planning CPRP'!$G$9:$BA$9,0)),"")</f>
        <v/>
      </c>
      <c r="AP20" s="158" t="str">
        <f>IFERROR(INDEX('Feb 2019'!$G$2:$BR$159,MATCH('Planning Ngrps'!$A20,'Feb 2019'!$A$2:$A$161,0),MATCH(AP$9,'Feb 2019'!$G$1:$BR$1,0))/INDEX('Planning CPRP'!$G$10:$BA$168,MATCH('Planning Ngrps'!$A20,'Planning CPRP'!$A$10:$A$170,0),MATCH('Planning Ngrps'!AP$9,'Planning CPRP'!$G$9:$BA$9,0)),"")</f>
        <v/>
      </c>
      <c r="AQ20" s="158" t="str">
        <f>IFERROR(INDEX('Feb 2019'!$G$2:$BR$159,MATCH('Planning Ngrps'!$A20,'Feb 2019'!$A$2:$A$161,0),MATCH(AQ$9,'Feb 2019'!$G$1:$BR$1,0))/INDEX('Planning CPRP'!$G$10:$BA$168,MATCH('Planning Ngrps'!$A20,'Planning CPRP'!$A$10:$A$170,0),MATCH('Planning Ngrps'!AQ$9,'Planning CPRP'!$G$9:$BA$9,0)),"")</f>
        <v/>
      </c>
      <c r="AR20" s="158" t="str">
        <f>IFERROR(INDEX('Feb 2019'!$G$2:$BR$159,MATCH('Planning Ngrps'!$A20,'Feb 2019'!$A$2:$A$161,0),MATCH(AR$9,'Feb 2019'!$G$1:$BR$1,0))/INDEX('Planning CPRP'!$G$10:$BA$168,MATCH('Planning Ngrps'!$A20,'Planning CPRP'!$A$10:$A$170,0),MATCH('Planning Ngrps'!AR$9,'Planning CPRP'!$G$9:$BA$9,0)),"")</f>
        <v/>
      </c>
      <c r="AS20" s="158" t="str">
        <f>IFERROR(INDEX('Feb 2019'!$G$2:$BR$159,MATCH('Planning Ngrps'!$A20,'Feb 2019'!$A$2:$A$161,0),MATCH(AS$9,'Feb 2019'!$G$1:$BR$1,0))/INDEX('Planning CPRP'!$G$10:$BA$168,MATCH('Planning Ngrps'!$A20,'Planning CPRP'!$A$10:$A$170,0),MATCH('Planning Ngrps'!AS$9,'Planning CPRP'!$G$9:$BA$9,0)),"")</f>
        <v/>
      </c>
      <c r="AT20" s="158" t="str">
        <f>IFERROR(INDEX('Feb 2019'!$G$2:$BR$159,MATCH('Planning Ngrps'!$A20,'Feb 2019'!$A$2:$A$161,0),MATCH(AT$9,'Feb 2019'!$G$1:$BR$1,0))/INDEX('Planning CPRP'!$G$10:$BA$168,MATCH('Planning Ngrps'!$A20,'Planning CPRP'!$A$10:$A$170,0),MATCH('Planning Ngrps'!AT$9,'Planning CPRP'!$G$9:$BA$9,0)),"")</f>
        <v/>
      </c>
      <c r="AU20" s="158" t="str">
        <f>IFERROR(INDEX('Feb 2019'!$G$2:$BR$159,MATCH('Planning Ngrps'!$A20,'Feb 2019'!$A$2:$A$161,0),MATCH(AU$9,'Feb 2019'!$G$1:$BR$1,0))/INDEX('Planning CPRP'!$G$10:$BA$168,MATCH('Planning Ngrps'!$A20,'Planning CPRP'!$A$10:$A$170,0),MATCH('Planning Ngrps'!AU$9,'Planning CPRP'!$G$9:$BA$9,0)),"")</f>
        <v/>
      </c>
      <c r="AV20" s="158" t="str">
        <f>IFERROR(INDEX('Feb 2019'!$G$2:$BR$159,MATCH('Planning Ngrps'!$A20,'Feb 2019'!$A$2:$A$161,0),MATCH(AV$9,'Feb 2019'!$G$1:$BR$1,0))/INDEX('Planning CPRP'!$G$10:$BA$168,MATCH('Planning Ngrps'!$A20,'Planning CPRP'!$A$10:$A$170,0),MATCH('Planning Ngrps'!AV$9,'Planning CPRP'!$G$9:$BA$9,0)),"")</f>
        <v/>
      </c>
      <c r="AW20" s="158" t="str">
        <f>IFERROR(INDEX('Feb 2019'!$G$2:$BR$159,MATCH('Planning Ngrps'!$A20,'Feb 2019'!$A$2:$A$161,0),MATCH(AW$9,'Feb 2019'!$G$1:$BR$1,0))/INDEX('Planning CPRP'!$G$10:$BA$168,MATCH('Planning Ngrps'!$A20,'Planning CPRP'!$A$10:$A$170,0),MATCH('Planning Ngrps'!AW$9,'Planning CPRP'!$G$9:$BA$9,0)),"")</f>
        <v/>
      </c>
      <c r="AX20" s="158" t="str">
        <f>IFERROR(INDEX('Feb 2019'!$G$2:$BR$159,MATCH('Planning Ngrps'!$A20,'Feb 2019'!$A$2:$A$161,0),MATCH(AX$9,'Feb 2019'!$G$1:$BR$1,0))/INDEX('Planning CPRP'!$G$10:$BA$168,MATCH('Planning Ngrps'!$A20,'Planning CPRP'!$A$10:$A$170,0),MATCH('Planning Ngrps'!AX$9,'Planning CPRP'!$G$9:$BA$9,0)),"")</f>
        <v/>
      </c>
      <c r="AY20" s="158" t="str">
        <f>IFERROR(INDEX('Feb 2019'!$G$2:$BR$159,MATCH('Planning Ngrps'!$A20,'Feb 2019'!$A$2:$A$161,0),MATCH(AY$9,'Feb 2019'!$G$1:$BR$1,0))/INDEX('Planning CPRP'!$G$10:$BA$168,MATCH('Planning Ngrps'!$A20,'Planning CPRP'!$A$10:$A$170,0),MATCH('Planning Ngrps'!AY$9,'Planning CPRP'!$G$9:$BA$9,0)),"")</f>
        <v/>
      </c>
      <c r="AZ20" s="158" t="str">
        <f>IFERROR(INDEX('Feb 2019'!$G$2:$BR$159,MATCH('Planning Ngrps'!$A20,'Feb 2019'!$A$2:$A$161,0),MATCH(AZ$9,'Feb 2019'!$G$1:$BR$1,0))/INDEX('Planning CPRP'!$G$10:$BA$168,MATCH('Planning Ngrps'!$A20,'Planning CPRP'!$A$10:$A$170,0),MATCH('Planning Ngrps'!AZ$9,'Planning CPRP'!$G$9:$BA$9,0)),"")</f>
        <v/>
      </c>
      <c r="BA20" s="158" t="str">
        <f>IFERROR(INDEX('Feb 2019'!$G$2:$BR$159,MATCH('Planning Ngrps'!$A20,'Feb 2019'!$A$2:$A$161,0),MATCH(BA$9,'Feb 2019'!$G$1:$BR$1,0))/INDEX('Planning CPRP'!$G$10:$BA$168,MATCH('Planning Ngrps'!$A20,'Planning CPRP'!$A$10:$A$170,0),MATCH('Planning Ngrps'!BA$9,'Planning CPRP'!$G$9:$BA$9,0)),"")</f>
        <v/>
      </c>
      <c r="BB20" s="11">
        <f t="shared" si="22"/>
        <v>0</v>
      </c>
      <c r="BC20" s="11"/>
      <c r="BD20" s="106">
        <f t="shared" si="23"/>
        <v>0</v>
      </c>
    </row>
    <row r="21" spans="1:59" ht="15" x14ac:dyDescent="0.3">
      <c r="A21" s="80" t="s">
        <v>44</v>
      </c>
      <c r="B21" s="105">
        <f t="shared" si="18"/>
        <v>0</v>
      </c>
      <c r="C21" s="192">
        <f t="shared" si="19"/>
        <v>0</v>
      </c>
      <c r="D21" s="48">
        <f t="shared" si="20"/>
        <v>0</v>
      </c>
      <c r="E21" s="138">
        <f t="shared" si="21"/>
        <v>0</v>
      </c>
      <c r="F21" s="93" t="s">
        <v>44</v>
      </c>
      <c r="G21" s="158" t="str">
        <f>IFERROR(INDEX('Feb 2019'!$G$2:$BR$159,MATCH('Planning Ngrps'!$A21,'Feb 2019'!$A$2:$A$161,0),MATCH(G$9,'Feb 2019'!$G$1:$BR$1,0))/INDEX('Planning CPRP'!$G$10:$BA$168,MATCH('Planning Ngrps'!$A21,'Planning CPRP'!$A$10:$A$170,0),MATCH('Planning Ngrps'!G$9,'Planning CPRP'!$G$9:$BA$9,0)),"")</f>
        <v/>
      </c>
      <c r="H21" s="158" t="str">
        <f>IFERROR(INDEX('Feb 2019'!$G$2:$BR$159,MATCH('Planning Ngrps'!$A21,'Feb 2019'!$A$2:$A$161,0),MATCH(H$9,'Feb 2019'!$G$1:$BR$1,0))/INDEX('Planning CPRP'!$G$10:$BA$168,MATCH('Planning Ngrps'!$A21,'Planning CPRP'!$A$10:$A$170,0),MATCH('Planning Ngrps'!H$9,'Planning CPRP'!$G$9:$BA$9,0)),"")</f>
        <v/>
      </c>
      <c r="I21" s="158" t="str">
        <f>IFERROR(INDEX('Feb 2019'!$G$2:$BR$159,MATCH('Planning Ngrps'!$A21,'Feb 2019'!$A$2:$A$161,0),MATCH(I$9,'Feb 2019'!$G$1:$BR$1,0))/INDEX('Planning CPRP'!$G$10:$BA$168,MATCH('Planning Ngrps'!$A21,'Planning CPRP'!$A$10:$A$170,0),MATCH('Planning Ngrps'!I$9,'Planning CPRP'!$G$9:$BA$9,0)),"")</f>
        <v/>
      </c>
      <c r="J21" s="158" t="str">
        <f>IFERROR(INDEX('Feb 2019'!$G$2:$BR$159,MATCH('Planning Ngrps'!$A21,'Feb 2019'!$A$2:$A$161,0),MATCH(J$9,'Feb 2019'!$G$1:$BR$1,0))/INDEX('Planning CPRP'!$G$10:$BA$168,MATCH('Planning Ngrps'!$A21,'Planning CPRP'!$A$10:$A$170,0),MATCH('Planning Ngrps'!J$9,'Planning CPRP'!$G$9:$BA$9,0)),"")</f>
        <v/>
      </c>
      <c r="K21" s="158" t="str">
        <f>IFERROR(INDEX('Feb 2019'!$G$2:$BR$159,MATCH('Planning Ngrps'!$A21,'Feb 2019'!$A$2:$A$161,0),MATCH(K$9,'Feb 2019'!$G$1:$BR$1,0))/INDEX('Planning CPRP'!$G$10:$BA$168,MATCH('Planning Ngrps'!$A21,'Planning CPRP'!$A$10:$A$170,0),MATCH('Planning Ngrps'!K$9,'Planning CPRP'!$G$9:$BA$9,0)),"")</f>
        <v/>
      </c>
      <c r="L21" s="158" t="str">
        <f>IFERROR(INDEX('Feb 2019'!$G$2:$BR$159,MATCH('Planning Ngrps'!$A21,'Feb 2019'!$A$2:$A$161,0),MATCH(L$9,'Feb 2019'!$G$1:$BR$1,0))/INDEX('Planning CPRP'!$G$10:$BA$168,MATCH('Planning Ngrps'!$A21,'Planning CPRP'!$A$10:$A$170,0),MATCH('Planning Ngrps'!L$9,'Planning CPRP'!$G$9:$BA$9,0)),"")</f>
        <v/>
      </c>
      <c r="M21" s="158" t="str">
        <f>IFERROR(INDEX('Feb 2019'!$G$2:$BR$159,MATCH('Planning Ngrps'!$A21,'Feb 2019'!$A$2:$A$161,0),MATCH(M$9,'Feb 2019'!$G$1:$BR$1,0))/INDEX('Planning CPRP'!$G$10:$BA$168,MATCH('Planning Ngrps'!$A21,'Planning CPRP'!$A$10:$A$170,0),MATCH('Planning Ngrps'!M$9,'Planning CPRP'!$G$9:$BA$9,0)),"")</f>
        <v/>
      </c>
      <c r="N21" s="158" t="str">
        <f>IFERROR(INDEX('Feb 2019'!$G$2:$BR$159,MATCH('Planning Ngrps'!$A21,'Feb 2019'!$A$2:$A$161,0),MATCH(N$9,'Feb 2019'!$G$1:$BR$1,0))/INDEX('Planning CPRP'!$G$10:$BA$168,MATCH('Planning Ngrps'!$A21,'Planning CPRP'!$A$10:$A$170,0),MATCH('Planning Ngrps'!N$9,'Planning CPRP'!$G$9:$BA$9,0)),"")</f>
        <v/>
      </c>
      <c r="O21" s="158" t="str">
        <f>IFERROR(INDEX('Feb 2019'!$G$2:$BR$159,MATCH('Planning Ngrps'!$A21,'Feb 2019'!$A$2:$A$161,0),MATCH(O$9,'Feb 2019'!$G$1:$BR$1,0))/INDEX('Planning CPRP'!$G$10:$BA$168,MATCH('Planning Ngrps'!$A21,'Planning CPRP'!$A$10:$A$170,0),MATCH('Planning Ngrps'!O$9,'Planning CPRP'!$G$9:$BA$9,0)),"")</f>
        <v/>
      </c>
      <c r="P21" s="158" t="str">
        <f>IFERROR(INDEX('Feb 2019'!$G$2:$BR$159,MATCH('Planning Ngrps'!$A21,'Feb 2019'!$A$2:$A$161,0),MATCH(P$9,'Feb 2019'!$G$1:$BR$1,0))/INDEX('Planning CPRP'!$G$10:$BA$168,MATCH('Planning Ngrps'!$A21,'Planning CPRP'!$A$10:$A$170,0),MATCH('Planning Ngrps'!P$9,'Planning CPRP'!$G$9:$BA$9,0)),"")</f>
        <v/>
      </c>
      <c r="Q21" s="158" t="str">
        <f>IFERROR(INDEX('Feb 2019'!$G$2:$BR$159,MATCH('Planning Ngrps'!$A21,'Feb 2019'!$A$2:$A$161,0),MATCH(Q$9,'Feb 2019'!$G$1:$BR$1,0))/INDEX('Planning CPRP'!$G$10:$BA$168,MATCH('Planning Ngrps'!$A21,'Planning CPRP'!$A$10:$A$170,0),MATCH('Planning Ngrps'!Q$9,'Planning CPRP'!$G$9:$BA$9,0)),"")</f>
        <v/>
      </c>
      <c r="R21" s="158" t="str">
        <f>IFERROR(INDEX('Feb 2019'!$G$2:$BR$159,MATCH('Planning Ngrps'!$A21,'Feb 2019'!$A$2:$A$161,0),MATCH(R$9,'Feb 2019'!$G$1:$BR$1,0))/INDEX('Planning CPRP'!$G$10:$BA$168,MATCH('Planning Ngrps'!$A21,'Planning CPRP'!$A$10:$A$170,0),MATCH('Planning Ngrps'!R$9,'Planning CPRP'!$G$9:$BA$9,0)),"")</f>
        <v/>
      </c>
      <c r="S21" s="158" t="str">
        <f>IFERROR(INDEX('Feb 2019'!$G$2:$BR$159,MATCH('Planning Ngrps'!$A21,'Feb 2019'!$A$2:$A$161,0),MATCH(S$9,'Feb 2019'!$G$1:$BR$1,0))/INDEX('Planning CPRP'!$G$10:$BA$168,MATCH('Planning Ngrps'!$A21,'Planning CPRP'!$A$10:$A$170,0),MATCH('Planning Ngrps'!S$9,'Planning CPRP'!$G$9:$BA$9,0)),"")</f>
        <v/>
      </c>
      <c r="T21" s="158" t="str">
        <f>IFERROR(INDEX('Feb 2019'!$G$2:$BR$159,MATCH('Planning Ngrps'!$A21,'Feb 2019'!$A$2:$A$161,0),MATCH(T$9,'Feb 2019'!$G$1:$BR$1,0))/INDEX('Planning CPRP'!$G$10:$BA$168,MATCH('Planning Ngrps'!$A21,'Planning CPRP'!$A$10:$A$170,0),MATCH('Planning Ngrps'!T$9,'Planning CPRP'!$G$9:$BA$9,0)),"")</f>
        <v/>
      </c>
      <c r="U21" s="158" t="str">
        <f>IFERROR(INDEX('Feb 2019'!$G$2:$BR$159,MATCH('Planning Ngrps'!$A21,'Feb 2019'!$A$2:$A$161,0),MATCH(U$9,'Feb 2019'!$G$1:$BR$1,0))/INDEX('Planning CPRP'!$G$10:$BA$168,MATCH('Planning Ngrps'!$A21,'Planning CPRP'!$A$10:$A$170,0),MATCH('Planning Ngrps'!U$9,'Planning CPRP'!$G$9:$BA$9,0)),"")</f>
        <v/>
      </c>
      <c r="V21" s="158" t="str">
        <f>IFERROR(INDEX('Feb 2019'!$G$2:$BR$159,MATCH('Planning Ngrps'!$A21,'Feb 2019'!$A$2:$A$161,0),MATCH(V$9,'Feb 2019'!$G$1:$BR$1,0))/INDEX('Planning CPRP'!$G$10:$BA$168,MATCH('Planning Ngrps'!$A21,'Planning CPRP'!$A$10:$A$170,0),MATCH('Planning Ngrps'!V$9,'Planning CPRP'!$G$9:$BA$9,0)),"")</f>
        <v/>
      </c>
      <c r="W21" s="158" t="str">
        <f>IFERROR(INDEX('Feb 2019'!$G$2:$BR$159,MATCH('Planning Ngrps'!$A21,'Feb 2019'!$A$2:$A$161,0),MATCH(W$9,'Feb 2019'!$G$1:$BR$1,0))/INDEX('Planning CPRP'!$G$10:$BA$168,MATCH('Planning Ngrps'!$A21,'Planning CPRP'!$A$10:$A$170,0),MATCH('Planning Ngrps'!W$9,'Planning CPRP'!$G$9:$BA$9,0)),"")</f>
        <v/>
      </c>
      <c r="X21" s="158" t="str">
        <f>IFERROR(INDEX('Feb 2019'!$G$2:$BR$159,MATCH('Planning Ngrps'!$A21,'Feb 2019'!$A$2:$A$161,0),MATCH(X$9,'Feb 2019'!$G$1:$BR$1,0))/INDEX('Planning CPRP'!$G$10:$BA$168,MATCH('Planning Ngrps'!$A21,'Planning CPRP'!$A$10:$A$170,0),MATCH('Planning Ngrps'!X$9,'Planning CPRP'!$G$9:$BA$9,0)),"")</f>
        <v/>
      </c>
      <c r="Y21" s="158" t="str">
        <f>IFERROR(INDEX('Feb 2019'!$G$2:$BR$159,MATCH('Planning Ngrps'!$A21,'Feb 2019'!$A$2:$A$161,0),MATCH(Y$9,'Feb 2019'!$G$1:$BR$1,0))/INDEX('Planning CPRP'!$G$10:$BA$168,MATCH('Planning Ngrps'!$A21,'Planning CPRP'!$A$10:$A$170,0),MATCH('Planning Ngrps'!Y$9,'Planning CPRP'!$G$9:$BA$9,0)),"")</f>
        <v/>
      </c>
      <c r="Z21" s="158" t="str">
        <f>IFERROR(INDEX('Feb 2019'!$G$2:$BR$159,MATCH('Planning Ngrps'!$A21,'Feb 2019'!$A$2:$A$161,0),MATCH(Z$9,'Feb 2019'!$G$1:$BR$1,0))/INDEX('Planning CPRP'!$G$10:$BA$168,MATCH('Planning Ngrps'!$A21,'Planning CPRP'!$A$10:$A$170,0),MATCH('Planning Ngrps'!Z$9,'Planning CPRP'!$G$9:$BA$9,0)),"")</f>
        <v/>
      </c>
      <c r="AA21" s="158" t="str">
        <f>IFERROR(INDEX('Feb 2019'!$G$2:$BR$159,MATCH('Planning Ngrps'!$A21,'Feb 2019'!$A$2:$A$161,0),MATCH(AA$9,'Feb 2019'!$G$1:$BR$1,0))/INDEX('Planning CPRP'!$G$10:$BA$168,MATCH('Planning Ngrps'!$A21,'Planning CPRP'!$A$10:$A$170,0),MATCH('Planning Ngrps'!AA$9,'Planning CPRP'!$G$9:$BA$9,0)),"")</f>
        <v/>
      </c>
      <c r="AB21" s="158" t="str">
        <f>IFERROR(INDEX('Feb 2019'!$G$2:$BR$159,MATCH('Planning Ngrps'!$A21,'Feb 2019'!$A$2:$A$161,0),MATCH(AB$9,'Feb 2019'!$G$1:$BR$1,0))/INDEX('Planning CPRP'!$G$10:$BA$168,MATCH('Planning Ngrps'!$A21,'Planning CPRP'!$A$10:$A$170,0),MATCH('Planning Ngrps'!AB$9,'Planning CPRP'!$G$9:$BA$9,0)),"")</f>
        <v/>
      </c>
      <c r="AC21" s="158" t="str">
        <f>IFERROR(INDEX('Feb 2019'!$G$2:$BR$159,MATCH('Planning Ngrps'!$A21,'Feb 2019'!$A$2:$A$161,0),MATCH(AC$9,'Feb 2019'!$G$1:$BR$1,0))/INDEX('Planning CPRP'!$G$10:$BA$168,MATCH('Planning Ngrps'!$A21,'Planning CPRP'!$A$10:$A$170,0),MATCH('Planning Ngrps'!AC$9,'Planning CPRP'!$G$9:$BA$9,0)),"")</f>
        <v/>
      </c>
      <c r="AD21" s="158" t="str">
        <f>IFERROR(INDEX('Feb 2019'!$G$2:$BR$159,MATCH('Planning Ngrps'!$A21,'Feb 2019'!$A$2:$A$161,0),MATCH(AD$9,'Feb 2019'!$G$1:$BR$1,0))/INDEX('Planning CPRP'!$G$10:$BA$168,MATCH('Planning Ngrps'!$A21,'Planning CPRP'!$A$10:$A$170,0),MATCH('Planning Ngrps'!AD$9,'Planning CPRP'!$G$9:$BA$9,0)),"")</f>
        <v/>
      </c>
      <c r="AE21" s="158" t="str">
        <f>IFERROR(INDEX('Feb 2019'!$G$2:$BR$159,MATCH('Planning Ngrps'!$A21,'Feb 2019'!$A$2:$A$161,0),MATCH(AE$9,'Feb 2019'!$G$1:$BR$1,0))/INDEX('Planning CPRP'!$G$10:$BA$168,MATCH('Planning Ngrps'!$A21,'Planning CPRP'!$A$10:$A$170,0),MATCH('Planning Ngrps'!AE$9,'Planning CPRP'!$G$9:$BA$9,0)),"")</f>
        <v/>
      </c>
      <c r="AF21" s="158" t="str">
        <f>IFERROR(INDEX('Feb 2019'!$G$2:$BR$159,MATCH('Planning Ngrps'!$A21,'Feb 2019'!$A$2:$A$161,0),MATCH(AF$9,'Feb 2019'!$G$1:$BR$1,0))/INDEX('Planning CPRP'!$G$10:$BA$168,MATCH('Planning Ngrps'!$A21,'Planning CPRP'!$A$10:$A$170,0),MATCH('Planning Ngrps'!AF$9,'Planning CPRP'!$G$9:$BA$9,0)),"")</f>
        <v/>
      </c>
      <c r="AG21" s="158" t="str">
        <f>IFERROR(INDEX('Feb 2019'!$G$2:$BR$159,MATCH('Planning Ngrps'!$A21,'Feb 2019'!$A$2:$A$161,0),MATCH(AG$9,'Feb 2019'!$G$1:$BR$1,0))/INDEX('Planning CPRP'!$G$10:$BA$168,MATCH('Planning Ngrps'!$A21,'Planning CPRP'!$A$10:$A$170,0),MATCH('Planning Ngrps'!AG$9,'Planning CPRP'!$G$9:$BA$9,0)),"")</f>
        <v/>
      </c>
      <c r="AH21" s="158" t="str">
        <f>IFERROR(INDEX('Feb 2019'!$G$2:$BR$159,MATCH('Planning Ngrps'!$A21,'Feb 2019'!$A$2:$A$161,0),MATCH(AH$9,'Feb 2019'!$G$1:$BR$1,0))/INDEX('Planning CPRP'!$G$10:$BA$168,MATCH('Planning Ngrps'!$A21,'Planning CPRP'!$A$10:$A$170,0),MATCH('Planning Ngrps'!AH$9,'Planning CPRP'!$G$9:$BA$9,0)),"")</f>
        <v/>
      </c>
      <c r="AI21" s="158" t="str">
        <f>IFERROR(INDEX('Feb 2019'!$G$2:$BR$159,MATCH('Planning Ngrps'!$A21,'Feb 2019'!$A$2:$A$161,0),MATCH(AI$9,'Feb 2019'!$G$1:$BR$1,0))/INDEX('Planning CPRP'!$G$10:$BA$168,MATCH('Planning Ngrps'!$A21,'Planning CPRP'!$A$10:$A$170,0),MATCH('Planning Ngrps'!AI$9,'Planning CPRP'!$G$9:$BA$9,0)),"")</f>
        <v/>
      </c>
      <c r="AJ21" s="158" t="str">
        <f>IFERROR(INDEX('Feb 2019'!$G$2:$BR$159,MATCH('Planning Ngrps'!$A21,'Feb 2019'!$A$2:$A$161,0),MATCH(AJ$9,'Feb 2019'!$G$1:$BR$1,0))/INDEX('Planning CPRP'!$G$10:$BA$168,MATCH('Planning Ngrps'!$A21,'Planning CPRP'!$A$10:$A$170,0),MATCH('Planning Ngrps'!AJ$9,'Planning CPRP'!$G$9:$BA$9,0)),"")</f>
        <v/>
      </c>
      <c r="AK21" s="158" t="str">
        <f>IFERROR(INDEX('Feb 2019'!$G$2:$BR$159,MATCH('Planning Ngrps'!$A21,'Feb 2019'!$A$2:$A$161,0),MATCH(AK$9,'Feb 2019'!$G$1:$BR$1,0))/INDEX('Planning CPRP'!$G$10:$BA$168,MATCH('Planning Ngrps'!$A21,'Planning CPRP'!$A$10:$A$170,0),MATCH('Planning Ngrps'!AK$9,'Planning CPRP'!$G$9:$BA$9,0)),"")</f>
        <v/>
      </c>
      <c r="AL21" s="158" t="str">
        <f>IFERROR(INDEX('Feb 2019'!$G$2:$BR$159,MATCH('Planning Ngrps'!$A21,'Feb 2019'!$A$2:$A$161,0),MATCH(AL$9,'Feb 2019'!$G$1:$BR$1,0))/INDEX('Planning CPRP'!$G$10:$BA$168,MATCH('Planning Ngrps'!$A21,'Planning CPRP'!$A$10:$A$170,0),MATCH('Planning Ngrps'!AL$9,'Planning CPRP'!$G$9:$BA$9,0)),"")</f>
        <v/>
      </c>
      <c r="AM21" s="158" t="str">
        <f>IFERROR(INDEX('Feb 2019'!$G$2:$BR$159,MATCH('Planning Ngrps'!$A21,'Feb 2019'!$A$2:$A$161,0),MATCH(AM$9,'Feb 2019'!$G$1:$BR$1,0))/INDEX('Planning CPRP'!$G$10:$BA$168,MATCH('Planning Ngrps'!$A21,'Planning CPRP'!$A$10:$A$170,0),MATCH('Planning Ngrps'!AM$9,'Planning CPRP'!$G$9:$BA$9,0)),"")</f>
        <v/>
      </c>
      <c r="AN21" s="158" t="str">
        <f>IFERROR(INDEX('Feb 2019'!$G$2:$BR$159,MATCH('Planning Ngrps'!$A21,'Feb 2019'!$A$2:$A$161,0),MATCH(AN$9,'Feb 2019'!$G$1:$BR$1,0))/INDEX('Planning CPRP'!$G$10:$BA$168,MATCH('Planning Ngrps'!$A21,'Planning CPRP'!$A$10:$A$170,0),MATCH('Planning Ngrps'!AN$9,'Planning CPRP'!$G$9:$BA$9,0)),"")</f>
        <v/>
      </c>
      <c r="AO21" s="158" t="str">
        <f>IFERROR(INDEX('Feb 2019'!$G$2:$BR$159,MATCH('Planning Ngrps'!$A21,'Feb 2019'!$A$2:$A$161,0),MATCH(AO$9,'Feb 2019'!$G$1:$BR$1,0))/INDEX('Planning CPRP'!$G$10:$BA$168,MATCH('Planning Ngrps'!$A21,'Planning CPRP'!$A$10:$A$170,0),MATCH('Planning Ngrps'!AO$9,'Planning CPRP'!$G$9:$BA$9,0)),"")</f>
        <v/>
      </c>
      <c r="AP21" s="158" t="str">
        <f>IFERROR(INDEX('Feb 2019'!$G$2:$BR$159,MATCH('Planning Ngrps'!$A21,'Feb 2019'!$A$2:$A$161,0),MATCH(AP$9,'Feb 2019'!$G$1:$BR$1,0))/INDEX('Planning CPRP'!$G$10:$BA$168,MATCH('Planning Ngrps'!$A21,'Planning CPRP'!$A$10:$A$170,0),MATCH('Planning Ngrps'!AP$9,'Planning CPRP'!$G$9:$BA$9,0)),"")</f>
        <v/>
      </c>
      <c r="AQ21" s="158" t="str">
        <f>IFERROR(INDEX('Feb 2019'!$G$2:$BR$159,MATCH('Planning Ngrps'!$A21,'Feb 2019'!$A$2:$A$161,0),MATCH(AQ$9,'Feb 2019'!$G$1:$BR$1,0))/INDEX('Planning CPRP'!$G$10:$BA$168,MATCH('Planning Ngrps'!$A21,'Planning CPRP'!$A$10:$A$170,0),MATCH('Planning Ngrps'!AQ$9,'Planning CPRP'!$G$9:$BA$9,0)),"")</f>
        <v/>
      </c>
      <c r="AR21" s="158" t="str">
        <f>IFERROR(INDEX('Feb 2019'!$G$2:$BR$159,MATCH('Planning Ngrps'!$A21,'Feb 2019'!$A$2:$A$161,0),MATCH(AR$9,'Feb 2019'!$G$1:$BR$1,0))/INDEX('Planning CPRP'!$G$10:$BA$168,MATCH('Planning Ngrps'!$A21,'Planning CPRP'!$A$10:$A$170,0),MATCH('Planning Ngrps'!AR$9,'Planning CPRP'!$G$9:$BA$9,0)),"")</f>
        <v/>
      </c>
      <c r="AS21" s="158" t="str">
        <f>IFERROR(INDEX('Feb 2019'!$G$2:$BR$159,MATCH('Planning Ngrps'!$A21,'Feb 2019'!$A$2:$A$161,0),MATCH(AS$9,'Feb 2019'!$G$1:$BR$1,0))/INDEX('Planning CPRP'!$G$10:$BA$168,MATCH('Planning Ngrps'!$A21,'Planning CPRP'!$A$10:$A$170,0),MATCH('Planning Ngrps'!AS$9,'Planning CPRP'!$G$9:$BA$9,0)),"")</f>
        <v/>
      </c>
      <c r="AT21" s="158" t="str">
        <f>IFERROR(INDEX('Feb 2019'!$G$2:$BR$159,MATCH('Planning Ngrps'!$A21,'Feb 2019'!$A$2:$A$161,0),MATCH(AT$9,'Feb 2019'!$G$1:$BR$1,0))/INDEX('Planning CPRP'!$G$10:$BA$168,MATCH('Planning Ngrps'!$A21,'Planning CPRP'!$A$10:$A$170,0),MATCH('Planning Ngrps'!AT$9,'Planning CPRP'!$G$9:$BA$9,0)),"")</f>
        <v/>
      </c>
      <c r="AU21" s="158" t="str">
        <f>IFERROR(INDEX('Feb 2019'!$G$2:$BR$159,MATCH('Planning Ngrps'!$A21,'Feb 2019'!$A$2:$A$161,0),MATCH(AU$9,'Feb 2019'!$G$1:$BR$1,0))/INDEX('Planning CPRP'!$G$10:$BA$168,MATCH('Planning Ngrps'!$A21,'Planning CPRP'!$A$10:$A$170,0),MATCH('Planning Ngrps'!AU$9,'Planning CPRP'!$G$9:$BA$9,0)),"")</f>
        <v/>
      </c>
      <c r="AV21" s="158" t="str">
        <f>IFERROR(INDEX('Feb 2019'!$G$2:$BR$159,MATCH('Planning Ngrps'!$A21,'Feb 2019'!$A$2:$A$161,0),MATCH(AV$9,'Feb 2019'!$G$1:$BR$1,0))/INDEX('Planning CPRP'!$G$10:$BA$168,MATCH('Planning Ngrps'!$A21,'Planning CPRP'!$A$10:$A$170,0),MATCH('Planning Ngrps'!AV$9,'Planning CPRP'!$G$9:$BA$9,0)),"")</f>
        <v/>
      </c>
      <c r="AW21" s="158" t="str">
        <f>IFERROR(INDEX('Feb 2019'!$G$2:$BR$159,MATCH('Planning Ngrps'!$A21,'Feb 2019'!$A$2:$A$161,0),MATCH(AW$9,'Feb 2019'!$G$1:$BR$1,0))/INDEX('Planning CPRP'!$G$10:$BA$168,MATCH('Planning Ngrps'!$A21,'Planning CPRP'!$A$10:$A$170,0),MATCH('Planning Ngrps'!AW$9,'Planning CPRP'!$G$9:$BA$9,0)),"")</f>
        <v/>
      </c>
      <c r="AX21" s="158" t="str">
        <f>IFERROR(INDEX('Feb 2019'!$G$2:$BR$159,MATCH('Planning Ngrps'!$A21,'Feb 2019'!$A$2:$A$161,0),MATCH(AX$9,'Feb 2019'!$G$1:$BR$1,0))/INDEX('Planning CPRP'!$G$10:$BA$168,MATCH('Planning Ngrps'!$A21,'Planning CPRP'!$A$10:$A$170,0),MATCH('Planning Ngrps'!AX$9,'Planning CPRP'!$G$9:$BA$9,0)),"")</f>
        <v/>
      </c>
      <c r="AY21" s="158" t="str">
        <f>IFERROR(INDEX('Feb 2019'!$G$2:$BR$159,MATCH('Planning Ngrps'!$A21,'Feb 2019'!$A$2:$A$161,0),MATCH(AY$9,'Feb 2019'!$G$1:$BR$1,0))/INDEX('Planning CPRP'!$G$10:$BA$168,MATCH('Planning Ngrps'!$A21,'Planning CPRP'!$A$10:$A$170,0),MATCH('Planning Ngrps'!AY$9,'Planning CPRP'!$G$9:$BA$9,0)),"")</f>
        <v/>
      </c>
      <c r="AZ21" s="158" t="str">
        <f>IFERROR(INDEX('Feb 2019'!$G$2:$BR$159,MATCH('Planning Ngrps'!$A21,'Feb 2019'!$A$2:$A$161,0),MATCH(AZ$9,'Feb 2019'!$G$1:$BR$1,0))/INDEX('Planning CPRP'!$G$10:$BA$168,MATCH('Planning Ngrps'!$A21,'Planning CPRP'!$A$10:$A$170,0),MATCH('Planning Ngrps'!AZ$9,'Planning CPRP'!$G$9:$BA$9,0)),"")</f>
        <v/>
      </c>
      <c r="BA21" s="158" t="str">
        <f>IFERROR(INDEX('Feb 2019'!$G$2:$BR$159,MATCH('Planning Ngrps'!$A21,'Feb 2019'!$A$2:$A$161,0),MATCH(BA$9,'Feb 2019'!$G$1:$BR$1,0))/INDEX('Planning CPRP'!$G$10:$BA$168,MATCH('Planning Ngrps'!$A21,'Planning CPRP'!$A$10:$A$170,0),MATCH('Planning Ngrps'!BA$9,'Planning CPRP'!$G$9:$BA$9,0)),"")</f>
        <v/>
      </c>
      <c r="BB21" s="11">
        <f t="shared" si="22"/>
        <v>0</v>
      </c>
      <c r="BC21" s="11"/>
      <c r="BD21" s="106">
        <f t="shared" si="23"/>
        <v>0</v>
      </c>
    </row>
    <row r="22" spans="1:59" ht="15" x14ac:dyDescent="0.3">
      <c r="A22" s="80" t="s">
        <v>45</v>
      </c>
      <c r="B22" s="105">
        <f t="shared" si="18"/>
        <v>0</v>
      </c>
      <c r="C22" s="192">
        <f t="shared" si="19"/>
        <v>0</v>
      </c>
      <c r="D22" s="48">
        <f t="shared" si="20"/>
        <v>0</v>
      </c>
      <c r="E22" s="138">
        <f t="shared" si="21"/>
        <v>0</v>
      </c>
      <c r="F22" s="93" t="s">
        <v>45</v>
      </c>
      <c r="G22" s="158" t="str">
        <f>IFERROR(INDEX('Feb 2019'!$G$2:$BR$159,MATCH('Planning Ngrps'!$A22,'Feb 2019'!$A$2:$A$161,0),MATCH(G$9,'Feb 2019'!$G$1:$BR$1,0))/INDEX('Planning CPRP'!$G$10:$BA$168,MATCH('Planning Ngrps'!$A22,'Planning CPRP'!$A$10:$A$170,0),MATCH('Planning Ngrps'!G$9,'Planning CPRP'!$G$9:$BA$9,0)),"")</f>
        <v/>
      </c>
      <c r="H22" s="158" t="str">
        <f>IFERROR(INDEX('Feb 2019'!$G$2:$BR$159,MATCH('Planning Ngrps'!$A22,'Feb 2019'!$A$2:$A$161,0),MATCH(H$9,'Feb 2019'!$G$1:$BR$1,0))/INDEX('Planning CPRP'!$G$10:$BA$168,MATCH('Planning Ngrps'!$A22,'Planning CPRP'!$A$10:$A$170,0),MATCH('Planning Ngrps'!H$9,'Planning CPRP'!$G$9:$BA$9,0)),"")</f>
        <v/>
      </c>
      <c r="I22" s="158" t="str">
        <f>IFERROR(INDEX('Feb 2019'!$G$2:$BR$159,MATCH('Planning Ngrps'!$A22,'Feb 2019'!$A$2:$A$161,0),MATCH(I$9,'Feb 2019'!$G$1:$BR$1,0))/INDEX('Planning CPRP'!$G$10:$BA$168,MATCH('Planning Ngrps'!$A22,'Planning CPRP'!$A$10:$A$170,0),MATCH('Planning Ngrps'!I$9,'Planning CPRP'!$G$9:$BA$9,0)),"")</f>
        <v/>
      </c>
      <c r="J22" s="158" t="str">
        <f>IFERROR(INDEX('Feb 2019'!$G$2:$BR$159,MATCH('Planning Ngrps'!$A22,'Feb 2019'!$A$2:$A$161,0),MATCH(J$9,'Feb 2019'!$G$1:$BR$1,0))/INDEX('Planning CPRP'!$G$10:$BA$168,MATCH('Planning Ngrps'!$A22,'Planning CPRP'!$A$10:$A$170,0),MATCH('Planning Ngrps'!J$9,'Planning CPRP'!$G$9:$BA$9,0)),"")</f>
        <v/>
      </c>
      <c r="K22" s="158" t="str">
        <f>IFERROR(INDEX('Feb 2019'!$G$2:$BR$159,MATCH('Planning Ngrps'!$A22,'Feb 2019'!$A$2:$A$161,0),MATCH(K$9,'Feb 2019'!$G$1:$BR$1,0))/INDEX('Planning CPRP'!$G$10:$BA$168,MATCH('Planning Ngrps'!$A22,'Planning CPRP'!$A$10:$A$170,0),MATCH('Planning Ngrps'!K$9,'Planning CPRP'!$G$9:$BA$9,0)),"")</f>
        <v/>
      </c>
      <c r="L22" s="158" t="str">
        <f>IFERROR(INDEX('Feb 2019'!$G$2:$BR$159,MATCH('Planning Ngrps'!$A22,'Feb 2019'!$A$2:$A$161,0),MATCH(L$9,'Feb 2019'!$G$1:$BR$1,0))/INDEX('Planning CPRP'!$G$10:$BA$168,MATCH('Planning Ngrps'!$A22,'Planning CPRP'!$A$10:$A$170,0),MATCH('Planning Ngrps'!L$9,'Planning CPRP'!$G$9:$BA$9,0)),"")</f>
        <v/>
      </c>
      <c r="M22" s="158" t="str">
        <f>IFERROR(INDEX('Feb 2019'!$G$2:$BR$159,MATCH('Planning Ngrps'!$A22,'Feb 2019'!$A$2:$A$161,0),MATCH(M$9,'Feb 2019'!$G$1:$BR$1,0))/INDEX('Planning CPRP'!$G$10:$BA$168,MATCH('Planning Ngrps'!$A22,'Planning CPRP'!$A$10:$A$170,0),MATCH('Planning Ngrps'!M$9,'Planning CPRP'!$G$9:$BA$9,0)),"")</f>
        <v/>
      </c>
      <c r="N22" s="158" t="str">
        <f>IFERROR(INDEX('Feb 2019'!$G$2:$BR$159,MATCH('Planning Ngrps'!$A22,'Feb 2019'!$A$2:$A$161,0),MATCH(N$9,'Feb 2019'!$G$1:$BR$1,0))/INDEX('Planning CPRP'!$G$10:$BA$168,MATCH('Planning Ngrps'!$A22,'Planning CPRP'!$A$10:$A$170,0),MATCH('Planning Ngrps'!N$9,'Planning CPRP'!$G$9:$BA$9,0)),"")</f>
        <v/>
      </c>
      <c r="O22" s="158" t="str">
        <f>IFERROR(INDEX('Feb 2019'!$G$2:$BR$159,MATCH('Planning Ngrps'!$A22,'Feb 2019'!$A$2:$A$161,0),MATCH(O$9,'Feb 2019'!$G$1:$BR$1,0))/INDEX('Planning CPRP'!$G$10:$BA$168,MATCH('Planning Ngrps'!$A22,'Planning CPRP'!$A$10:$A$170,0),MATCH('Planning Ngrps'!O$9,'Planning CPRP'!$G$9:$BA$9,0)),"")</f>
        <v/>
      </c>
      <c r="P22" s="158" t="str">
        <f>IFERROR(INDEX('Feb 2019'!$G$2:$BR$159,MATCH('Planning Ngrps'!$A22,'Feb 2019'!$A$2:$A$161,0),MATCH(P$9,'Feb 2019'!$G$1:$BR$1,0))/INDEX('Planning CPRP'!$G$10:$BA$168,MATCH('Planning Ngrps'!$A22,'Planning CPRP'!$A$10:$A$170,0),MATCH('Planning Ngrps'!P$9,'Planning CPRP'!$G$9:$BA$9,0)),"")</f>
        <v/>
      </c>
      <c r="Q22" s="158" t="str">
        <f>IFERROR(INDEX('Feb 2019'!$G$2:$BR$159,MATCH('Planning Ngrps'!$A22,'Feb 2019'!$A$2:$A$161,0),MATCH(Q$9,'Feb 2019'!$G$1:$BR$1,0))/INDEX('Planning CPRP'!$G$10:$BA$168,MATCH('Planning Ngrps'!$A22,'Planning CPRP'!$A$10:$A$170,0),MATCH('Planning Ngrps'!Q$9,'Planning CPRP'!$G$9:$BA$9,0)),"")</f>
        <v/>
      </c>
      <c r="R22" s="158" t="str">
        <f>IFERROR(INDEX('Feb 2019'!$G$2:$BR$159,MATCH('Planning Ngrps'!$A22,'Feb 2019'!$A$2:$A$161,0),MATCH(R$9,'Feb 2019'!$G$1:$BR$1,0))/INDEX('Planning CPRP'!$G$10:$BA$168,MATCH('Planning Ngrps'!$A22,'Planning CPRP'!$A$10:$A$170,0),MATCH('Planning Ngrps'!R$9,'Planning CPRP'!$G$9:$BA$9,0)),"")</f>
        <v/>
      </c>
      <c r="S22" s="158" t="str">
        <f>IFERROR(INDEX('Feb 2019'!$G$2:$BR$159,MATCH('Planning Ngrps'!$A22,'Feb 2019'!$A$2:$A$161,0),MATCH(S$9,'Feb 2019'!$G$1:$BR$1,0))/INDEX('Planning CPRP'!$G$10:$BA$168,MATCH('Planning Ngrps'!$A22,'Planning CPRP'!$A$10:$A$170,0),MATCH('Planning Ngrps'!S$9,'Planning CPRP'!$G$9:$BA$9,0)),"")</f>
        <v/>
      </c>
      <c r="T22" s="158" t="str">
        <f>IFERROR(INDEX('Feb 2019'!$G$2:$BR$159,MATCH('Planning Ngrps'!$A22,'Feb 2019'!$A$2:$A$161,0),MATCH(T$9,'Feb 2019'!$G$1:$BR$1,0))/INDEX('Planning CPRP'!$G$10:$BA$168,MATCH('Planning Ngrps'!$A22,'Planning CPRP'!$A$10:$A$170,0),MATCH('Planning Ngrps'!T$9,'Planning CPRP'!$G$9:$BA$9,0)),"")</f>
        <v/>
      </c>
      <c r="U22" s="158" t="str">
        <f>IFERROR(INDEX('Feb 2019'!$G$2:$BR$159,MATCH('Planning Ngrps'!$A22,'Feb 2019'!$A$2:$A$161,0),MATCH(U$9,'Feb 2019'!$G$1:$BR$1,0))/INDEX('Planning CPRP'!$G$10:$BA$168,MATCH('Planning Ngrps'!$A22,'Planning CPRP'!$A$10:$A$170,0),MATCH('Planning Ngrps'!U$9,'Planning CPRP'!$G$9:$BA$9,0)),"")</f>
        <v/>
      </c>
      <c r="V22" s="158" t="str">
        <f>IFERROR(INDEX('Feb 2019'!$G$2:$BR$159,MATCH('Planning Ngrps'!$A22,'Feb 2019'!$A$2:$A$161,0),MATCH(V$9,'Feb 2019'!$G$1:$BR$1,0))/INDEX('Planning CPRP'!$G$10:$BA$168,MATCH('Planning Ngrps'!$A22,'Planning CPRP'!$A$10:$A$170,0),MATCH('Planning Ngrps'!V$9,'Planning CPRP'!$G$9:$BA$9,0)),"")</f>
        <v/>
      </c>
      <c r="W22" s="158" t="str">
        <f>IFERROR(INDEX('Feb 2019'!$G$2:$BR$159,MATCH('Planning Ngrps'!$A22,'Feb 2019'!$A$2:$A$161,0),MATCH(W$9,'Feb 2019'!$G$1:$BR$1,0))/INDEX('Planning CPRP'!$G$10:$BA$168,MATCH('Planning Ngrps'!$A22,'Planning CPRP'!$A$10:$A$170,0),MATCH('Planning Ngrps'!W$9,'Planning CPRP'!$G$9:$BA$9,0)),"")</f>
        <v/>
      </c>
      <c r="X22" s="158" t="str">
        <f>IFERROR(INDEX('Feb 2019'!$G$2:$BR$159,MATCH('Planning Ngrps'!$A22,'Feb 2019'!$A$2:$A$161,0),MATCH(X$9,'Feb 2019'!$G$1:$BR$1,0))/INDEX('Planning CPRP'!$G$10:$BA$168,MATCH('Planning Ngrps'!$A22,'Planning CPRP'!$A$10:$A$170,0),MATCH('Planning Ngrps'!X$9,'Planning CPRP'!$G$9:$BA$9,0)),"")</f>
        <v/>
      </c>
      <c r="Y22" s="158" t="str">
        <f>IFERROR(INDEX('Feb 2019'!$G$2:$BR$159,MATCH('Planning Ngrps'!$A22,'Feb 2019'!$A$2:$A$161,0),MATCH(Y$9,'Feb 2019'!$G$1:$BR$1,0))/INDEX('Planning CPRP'!$G$10:$BA$168,MATCH('Planning Ngrps'!$A22,'Planning CPRP'!$A$10:$A$170,0),MATCH('Planning Ngrps'!Y$9,'Planning CPRP'!$G$9:$BA$9,0)),"")</f>
        <v/>
      </c>
      <c r="Z22" s="158" t="str">
        <f>IFERROR(INDEX('Feb 2019'!$G$2:$BR$159,MATCH('Planning Ngrps'!$A22,'Feb 2019'!$A$2:$A$161,0),MATCH(Z$9,'Feb 2019'!$G$1:$BR$1,0))/INDEX('Planning CPRP'!$G$10:$BA$168,MATCH('Planning Ngrps'!$A22,'Planning CPRP'!$A$10:$A$170,0),MATCH('Planning Ngrps'!Z$9,'Planning CPRP'!$G$9:$BA$9,0)),"")</f>
        <v/>
      </c>
      <c r="AA22" s="158" t="str">
        <f>IFERROR(INDEX('Feb 2019'!$G$2:$BR$159,MATCH('Planning Ngrps'!$A22,'Feb 2019'!$A$2:$A$161,0),MATCH(AA$9,'Feb 2019'!$G$1:$BR$1,0))/INDEX('Planning CPRP'!$G$10:$BA$168,MATCH('Planning Ngrps'!$A22,'Planning CPRP'!$A$10:$A$170,0),MATCH('Planning Ngrps'!AA$9,'Planning CPRP'!$G$9:$BA$9,0)),"")</f>
        <v/>
      </c>
      <c r="AB22" s="158" t="str">
        <f>IFERROR(INDEX('Feb 2019'!$G$2:$BR$159,MATCH('Planning Ngrps'!$A22,'Feb 2019'!$A$2:$A$161,0),MATCH(AB$9,'Feb 2019'!$G$1:$BR$1,0))/INDEX('Planning CPRP'!$G$10:$BA$168,MATCH('Planning Ngrps'!$A22,'Planning CPRP'!$A$10:$A$170,0),MATCH('Planning Ngrps'!AB$9,'Planning CPRP'!$G$9:$BA$9,0)),"")</f>
        <v/>
      </c>
      <c r="AC22" s="158" t="str">
        <f>IFERROR(INDEX('Feb 2019'!$G$2:$BR$159,MATCH('Planning Ngrps'!$A22,'Feb 2019'!$A$2:$A$161,0),MATCH(AC$9,'Feb 2019'!$G$1:$BR$1,0))/INDEX('Planning CPRP'!$G$10:$BA$168,MATCH('Planning Ngrps'!$A22,'Planning CPRP'!$A$10:$A$170,0),MATCH('Planning Ngrps'!AC$9,'Planning CPRP'!$G$9:$BA$9,0)),"")</f>
        <v/>
      </c>
      <c r="AD22" s="158" t="str">
        <f>IFERROR(INDEX('Feb 2019'!$G$2:$BR$159,MATCH('Planning Ngrps'!$A22,'Feb 2019'!$A$2:$A$161,0),MATCH(AD$9,'Feb 2019'!$G$1:$BR$1,0))/INDEX('Planning CPRP'!$G$10:$BA$168,MATCH('Planning Ngrps'!$A22,'Planning CPRP'!$A$10:$A$170,0),MATCH('Planning Ngrps'!AD$9,'Planning CPRP'!$G$9:$BA$9,0)),"")</f>
        <v/>
      </c>
      <c r="AE22" s="158" t="str">
        <f>IFERROR(INDEX('Feb 2019'!$G$2:$BR$159,MATCH('Planning Ngrps'!$A22,'Feb 2019'!$A$2:$A$161,0),MATCH(AE$9,'Feb 2019'!$G$1:$BR$1,0))/INDEX('Planning CPRP'!$G$10:$BA$168,MATCH('Planning Ngrps'!$A22,'Planning CPRP'!$A$10:$A$170,0),MATCH('Planning Ngrps'!AE$9,'Planning CPRP'!$G$9:$BA$9,0)),"")</f>
        <v/>
      </c>
      <c r="AF22" s="158" t="str">
        <f>IFERROR(INDEX('Feb 2019'!$G$2:$BR$159,MATCH('Planning Ngrps'!$A22,'Feb 2019'!$A$2:$A$161,0),MATCH(AF$9,'Feb 2019'!$G$1:$BR$1,0))/INDEX('Planning CPRP'!$G$10:$BA$168,MATCH('Planning Ngrps'!$A22,'Planning CPRP'!$A$10:$A$170,0),MATCH('Planning Ngrps'!AF$9,'Planning CPRP'!$G$9:$BA$9,0)),"")</f>
        <v/>
      </c>
      <c r="AG22" s="158" t="str">
        <f>IFERROR(INDEX('Feb 2019'!$G$2:$BR$159,MATCH('Planning Ngrps'!$A22,'Feb 2019'!$A$2:$A$161,0),MATCH(AG$9,'Feb 2019'!$G$1:$BR$1,0))/INDEX('Planning CPRP'!$G$10:$BA$168,MATCH('Planning Ngrps'!$A22,'Planning CPRP'!$A$10:$A$170,0),MATCH('Planning Ngrps'!AG$9,'Planning CPRP'!$G$9:$BA$9,0)),"")</f>
        <v/>
      </c>
      <c r="AH22" s="158" t="str">
        <f>IFERROR(INDEX('Feb 2019'!$G$2:$BR$159,MATCH('Planning Ngrps'!$A22,'Feb 2019'!$A$2:$A$161,0),MATCH(AH$9,'Feb 2019'!$G$1:$BR$1,0))/INDEX('Planning CPRP'!$G$10:$BA$168,MATCH('Planning Ngrps'!$A22,'Planning CPRP'!$A$10:$A$170,0),MATCH('Planning Ngrps'!AH$9,'Planning CPRP'!$G$9:$BA$9,0)),"")</f>
        <v/>
      </c>
      <c r="AI22" s="158" t="str">
        <f>IFERROR(INDEX('Feb 2019'!$G$2:$BR$159,MATCH('Planning Ngrps'!$A22,'Feb 2019'!$A$2:$A$161,0),MATCH(AI$9,'Feb 2019'!$G$1:$BR$1,0))/INDEX('Planning CPRP'!$G$10:$BA$168,MATCH('Planning Ngrps'!$A22,'Planning CPRP'!$A$10:$A$170,0),MATCH('Planning Ngrps'!AI$9,'Planning CPRP'!$G$9:$BA$9,0)),"")</f>
        <v/>
      </c>
      <c r="AJ22" s="158" t="str">
        <f>IFERROR(INDEX('Feb 2019'!$G$2:$BR$159,MATCH('Planning Ngrps'!$A22,'Feb 2019'!$A$2:$A$161,0),MATCH(AJ$9,'Feb 2019'!$G$1:$BR$1,0))/INDEX('Planning CPRP'!$G$10:$BA$168,MATCH('Planning Ngrps'!$A22,'Planning CPRP'!$A$10:$A$170,0),MATCH('Planning Ngrps'!AJ$9,'Planning CPRP'!$G$9:$BA$9,0)),"")</f>
        <v/>
      </c>
      <c r="AK22" s="158" t="str">
        <f>IFERROR(INDEX('Feb 2019'!$G$2:$BR$159,MATCH('Planning Ngrps'!$A22,'Feb 2019'!$A$2:$A$161,0),MATCH(AK$9,'Feb 2019'!$G$1:$BR$1,0))/INDEX('Planning CPRP'!$G$10:$BA$168,MATCH('Planning Ngrps'!$A22,'Planning CPRP'!$A$10:$A$170,0),MATCH('Planning Ngrps'!AK$9,'Planning CPRP'!$G$9:$BA$9,0)),"")</f>
        <v/>
      </c>
      <c r="AL22" s="158" t="str">
        <f>IFERROR(INDEX('Feb 2019'!$G$2:$BR$159,MATCH('Planning Ngrps'!$A22,'Feb 2019'!$A$2:$A$161,0),MATCH(AL$9,'Feb 2019'!$G$1:$BR$1,0))/INDEX('Planning CPRP'!$G$10:$BA$168,MATCH('Planning Ngrps'!$A22,'Planning CPRP'!$A$10:$A$170,0),MATCH('Planning Ngrps'!AL$9,'Planning CPRP'!$G$9:$BA$9,0)),"")</f>
        <v/>
      </c>
      <c r="AM22" s="158" t="str">
        <f>IFERROR(INDEX('Feb 2019'!$G$2:$BR$159,MATCH('Planning Ngrps'!$A22,'Feb 2019'!$A$2:$A$161,0),MATCH(AM$9,'Feb 2019'!$G$1:$BR$1,0))/INDEX('Planning CPRP'!$G$10:$BA$168,MATCH('Planning Ngrps'!$A22,'Planning CPRP'!$A$10:$A$170,0),MATCH('Planning Ngrps'!AM$9,'Planning CPRP'!$G$9:$BA$9,0)),"")</f>
        <v/>
      </c>
      <c r="AN22" s="158" t="str">
        <f>IFERROR(INDEX('Feb 2019'!$G$2:$BR$159,MATCH('Planning Ngrps'!$A22,'Feb 2019'!$A$2:$A$161,0),MATCH(AN$9,'Feb 2019'!$G$1:$BR$1,0))/INDEX('Planning CPRP'!$G$10:$BA$168,MATCH('Planning Ngrps'!$A22,'Planning CPRP'!$A$10:$A$170,0),MATCH('Planning Ngrps'!AN$9,'Planning CPRP'!$G$9:$BA$9,0)),"")</f>
        <v/>
      </c>
      <c r="AO22" s="158" t="str">
        <f>IFERROR(INDEX('Feb 2019'!$G$2:$BR$159,MATCH('Planning Ngrps'!$A22,'Feb 2019'!$A$2:$A$161,0),MATCH(AO$9,'Feb 2019'!$G$1:$BR$1,0))/INDEX('Planning CPRP'!$G$10:$BA$168,MATCH('Planning Ngrps'!$A22,'Planning CPRP'!$A$10:$A$170,0),MATCH('Planning Ngrps'!AO$9,'Planning CPRP'!$G$9:$BA$9,0)),"")</f>
        <v/>
      </c>
      <c r="AP22" s="158" t="str">
        <f>IFERROR(INDEX('Feb 2019'!$G$2:$BR$159,MATCH('Planning Ngrps'!$A22,'Feb 2019'!$A$2:$A$161,0),MATCH(AP$9,'Feb 2019'!$G$1:$BR$1,0))/INDEX('Planning CPRP'!$G$10:$BA$168,MATCH('Planning Ngrps'!$A22,'Planning CPRP'!$A$10:$A$170,0),MATCH('Planning Ngrps'!AP$9,'Planning CPRP'!$G$9:$BA$9,0)),"")</f>
        <v/>
      </c>
      <c r="AQ22" s="158" t="str">
        <f>IFERROR(INDEX('Feb 2019'!$G$2:$BR$159,MATCH('Planning Ngrps'!$A22,'Feb 2019'!$A$2:$A$161,0),MATCH(AQ$9,'Feb 2019'!$G$1:$BR$1,0))/INDEX('Planning CPRP'!$G$10:$BA$168,MATCH('Planning Ngrps'!$A22,'Planning CPRP'!$A$10:$A$170,0),MATCH('Planning Ngrps'!AQ$9,'Planning CPRP'!$G$9:$BA$9,0)),"")</f>
        <v/>
      </c>
      <c r="AR22" s="158" t="str">
        <f>IFERROR(INDEX('Feb 2019'!$G$2:$BR$159,MATCH('Planning Ngrps'!$A22,'Feb 2019'!$A$2:$A$161,0),MATCH(AR$9,'Feb 2019'!$G$1:$BR$1,0))/INDEX('Planning CPRP'!$G$10:$BA$168,MATCH('Planning Ngrps'!$A22,'Planning CPRP'!$A$10:$A$170,0),MATCH('Planning Ngrps'!AR$9,'Planning CPRP'!$G$9:$BA$9,0)),"")</f>
        <v/>
      </c>
      <c r="AS22" s="158" t="str">
        <f>IFERROR(INDEX('Feb 2019'!$G$2:$BR$159,MATCH('Planning Ngrps'!$A22,'Feb 2019'!$A$2:$A$161,0),MATCH(AS$9,'Feb 2019'!$G$1:$BR$1,0))/INDEX('Planning CPRP'!$G$10:$BA$168,MATCH('Planning Ngrps'!$A22,'Planning CPRP'!$A$10:$A$170,0),MATCH('Planning Ngrps'!AS$9,'Planning CPRP'!$G$9:$BA$9,0)),"")</f>
        <v/>
      </c>
      <c r="AT22" s="158" t="str">
        <f>IFERROR(INDEX('Feb 2019'!$G$2:$BR$159,MATCH('Planning Ngrps'!$A22,'Feb 2019'!$A$2:$A$161,0),MATCH(AT$9,'Feb 2019'!$G$1:$BR$1,0))/INDEX('Planning CPRP'!$G$10:$BA$168,MATCH('Planning Ngrps'!$A22,'Planning CPRP'!$A$10:$A$170,0),MATCH('Planning Ngrps'!AT$9,'Planning CPRP'!$G$9:$BA$9,0)),"")</f>
        <v/>
      </c>
      <c r="AU22" s="158" t="str">
        <f>IFERROR(INDEX('Feb 2019'!$G$2:$BR$159,MATCH('Planning Ngrps'!$A22,'Feb 2019'!$A$2:$A$161,0),MATCH(AU$9,'Feb 2019'!$G$1:$BR$1,0))/INDEX('Planning CPRP'!$G$10:$BA$168,MATCH('Planning Ngrps'!$A22,'Planning CPRP'!$A$10:$A$170,0),MATCH('Planning Ngrps'!AU$9,'Planning CPRP'!$G$9:$BA$9,0)),"")</f>
        <v/>
      </c>
      <c r="AV22" s="158" t="str">
        <f>IFERROR(INDEX('Feb 2019'!$G$2:$BR$159,MATCH('Planning Ngrps'!$A22,'Feb 2019'!$A$2:$A$161,0),MATCH(AV$9,'Feb 2019'!$G$1:$BR$1,0))/INDEX('Planning CPRP'!$G$10:$BA$168,MATCH('Planning Ngrps'!$A22,'Planning CPRP'!$A$10:$A$170,0),MATCH('Planning Ngrps'!AV$9,'Planning CPRP'!$G$9:$BA$9,0)),"")</f>
        <v/>
      </c>
      <c r="AW22" s="158" t="str">
        <f>IFERROR(INDEX('Feb 2019'!$G$2:$BR$159,MATCH('Planning Ngrps'!$A22,'Feb 2019'!$A$2:$A$161,0),MATCH(AW$9,'Feb 2019'!$G$1:$BR$1,0))/INDEX('Planning CPRP'!$G$10:$BA$168,MATCH('Planning Ngrps'!$A22,'Planning CPRP'!$A$10:$A$170,0),MATCH('Planning Ngrps'!AW$9,'Planning CPRP'!$G$9:$BA$9,0)),"")</f>
        <v/>
      </c>
      <c r="AX22" s="158" t="str">
        <f>IFERROR(INDEX('Feb 2019'!$G$2:$BR$159,MATCH('Planning Ngrps'!$A22,'Feb 2019'!$A$2:$A$161,0),MATCH(AX$9,'Feb 2019'!$G$1:$BR$1,0))/INDEX('Planning CPRP'!$G$10:$BA$168,MATCH('Planning Ngrps'!$A22,'Planning CPRP'!$A$10:$A$170,0),MATCH('Planning Ngrps'!AX$9,'Planning CPRP'!$G$9:$BA$9,0)),"")</f>
        <v/>
      </c>
      <c r="AY22" s="158" t="str">
        <f>IFERROR(INDEX('Feb 2019'!$G$2:$BR$159,MATCH('Planning Ngrps'!$A22,'Feb 2019'!$A$2:$A$161,0),MATCH(AY$9,'Feb 2019'!$G$1:$BR$1,0))/INDEX('Planning CPRP'!$G$10:$BA$168,MATCH('Planning Ngrps'!$A22,'Planning CPRP'!$A$10:$A$170,0),MATCH('Planning Ngrps'!AY$9,'Planning CPRP'!$G$9:$BA$9,0)),"")</f>
        <v/>
      </c>
      <c r="AZ22" s="158" t="str">
        <f>IFERROR(INDEX('Feb 2019'!$G$2:$BR$159,MATCH('Planning Ngrps'!$A22,'Feb 2019'!$A$2:$A$161,0),MATCH(AZ$9,'Feb 2019'!$G$1:$BR$1,0))/INDEX('Planning CPRP'!$G$10:$BA$168,MATCH('Planning Ngrps'!$A22,'Planning CPRP'!$A$10:$A$170,0),MATCH('Planning Ngrps'!AZ$9,'Planning CPRP'!$G$9:$BA$9,0)),"")</f>
        <v/>
      </c>
      <c r="BA22" s="158" t="str">
        <f>IFERROR(INDEX('Feb 2019'!$G$2:$BR$159,MATCH('Planning Ngrps'!$A22,'Feb 2019'!$A$2:$A$161,0),MATCH(BA$9,'Feb 2019'!$G$1:$BR$1,0))/INDEX('Planning CPRP'!$G$10:$BA$168,MATCH('Planning Ngrps'!$A22,'Planning CPRP'!$A$10:$A$170,0),MATCH('Planning Ngrps'!BA$9,'Planning CPRP'!$G$9:$BA$9,0)),"")</f>
        <v/>
      </c>
      <c r="BB22" s="11">
        <f t="shared" si="22"/>
        <v>0</v>
      </c>
      <c r="BC22" s="11"/>
      <c r="BD22" s="106">
        <f t="shared" si="23"/>
        <v>0</v>
      </c>
    </row>
    <row r="23" spans="1:59" ht="15" x14ac:dyDescent="0.3">
      <c r="A23" s="80" t="s">
        <v>182</v>
      </c>
      <c r="B23" s="105">
        <f t="shared" si="18"/>
        <v>0</v>
      </c>
      <c r="C23" s="192">
        <f t="shared" si="19"/>
        <v>0</v>
      </c>
      <c r="D23" s="48">
        <f t="shared" si="20"/>
        <v>0</v>
      </c>
      <c r="E23" s="138">
        <f t="shared" si="21"/>
        <v>0</v>
      </c>
      <c r="F23" s="93" t="s">
        <v>182</v>
      </c>
      <c r="G23" s="158" t="str">
        <f>IFERROR(INDEX('Feb 2019'!$G$2:$BR$159,MATCH('Planning Ngrps'!$A23,'Feb 2019'!$A$2:$A$161,0),MATCH(G$9,'Feb 2019'!$G$1:$BR$1,0))/INDEX('Planning CPRP'!$G$10:$BA$168,MATCH('Planning Ngrps'!$A23,'Planning CPRP'!$A$10:$A$170,0),MATCH('Planning Ngrps'!G$9,'Planning CPRP'!$G$9:$BA$9,0)),"")</f>
        <v/>
      </c>
      <c r="H23" s="158" t="str">
        <f>IFERROR(INDEX('Feb 2019'!$G$2:$BR$159,MATCH('Planning Ngrps'!$A23,'Feb 2019'!$A$2:$A$161,0),MATCH(H$9,'Feb 2019'!$G$1:$BR$1,0))/INDEX('Planning CPRP'!$G$10:$BA$168,MATCH('Planning Ngrps'!$A23,'Planning CPRP'!$A$10:$A$170,0),MATCH('Planning Ngrps'!H$9,'Planning CPRP'!$G$9:$BA$9,0)),"")</f>
        <v/>
      </c>
      <c r="I23" s="158" t="str">
        <f>IFERROR(INDEX('Feb 2019'!$G$2:$BR$159,MATCH('Planning Ngrps'!$A23,'Feb 2019'!$A$2:$A$161,0),MATCH(I$9,'Feb 2019'!$G$1:$BR$1,0))/INDEX('Planning CPRP'!$G$10:$BA$168,MATCH('Planning Ngrps'!$A23,'Planning CPRP'!$A$10:$A$170,0),MATCH('Planning Ngrps'!I$9,'Planning CPRP'!$G$9:$BA$9,0)),"")</f>
        <v/>
      </c>
      <c r="J23" s="158" t="str">
        <f>IFERROR(INDEX('Feb 2019'!$G$2:$BR$159,MATCH('Planning Ngrps'!$A23,'Feb 2019'!$A$2:$A$161,0),MATCH(J$9,'Feb 2019'!$G$1:$BR$1,0))/INDEX('Planning CPRP'!$G$10:$BA$168,MATCH('Planning Ngrps'!$A23,'Planning CPRP'!$A$10:$A$170,0),MATCH('Planning Ngrps'!J$9,'Planning CPRP'!$G$9:$BA$9,0)),"")</f>
        <v/>
      </c>
      <c r="K23" s="158" t="str">
        <f>IFERROR(INDEX('Feb 2019'!$G$2:$BR$159,MATCH('Planning Ngrps'!$A23,'Feb 2019'!$A$2:$A$161,0),MATCH(K$9,'Feb 2019'!$G$1:$BR$1,0))/INDEX('Planning CPRP'!$G$10:$BA$168,MATCH('Planning Ngrps'!$A23,'Planning CPRP'!$A$10:$A$170,0),MATCH('Planning Ngrps'!K$9,'Planning CPRP'!$G$9:$BA$9,0)),"")</f>
        <v/>
      </c>
      <c r="L23" s="158" t="str">
        <f>IFERROR(INDEX('Feb 2019'!$G$2:$BR$159,MATCH('Planning Ngrps'!$A23,'Feb 2019'!$A$2:$A$161,0),MATCH(L$9,'Feb 2019'!$G$1:$BR$1,0))/INDEX('Planning CPRP'!$G$10:$BA$168,MATCH('Planning Ngrps'!$A23,'Planning CPRP'!$A$10:$A$170,0),MATCH('Planning Ngrps'!L$9,'Planning CPRP'!$G$9:$BA$9,0)),"")</f>
        <v/>
      </c>
      <c r="M23" s="158" t="str">
        <f>IFERROR(INDEX('Feb 2019'!$G$2:$BR$159,MATCH('Planning Ngrps'!$A23,'Feb 2019'!$A$2:$A$161,0),MATCH(M$9,'Feb 2019'!$G$1:$BR$1,0))/INDEX('Planning CPRP'!$G$10:$BA$168,MATCH('Planning Ngrps'!$A23,'Planning CPRP'!$A$10:$A$170,0),MATCH('Planning Ngrps'!M$9,'Planning CPRP'!$G$9:$BA$9,0)),"")</f>
        <v/>
      </c>
      <c r="N23" s="158" t="str">
        <f>IFERROR(INDEX('Feb 2019'!$G$2:$BR$159,MATCH('Planning Ngrps'!$A23,'Feb 2019'!$A$2:$A$161,0),MATCH(N$9,'Feb 2019'!$G$1:$BR$1,0))/INDEX('Planning CPRP'!$G$10:$BA$168,MATCH('Planning Ngrps'!$A23,'Planning CPRP'!$A$10:$A$170,0),MATCH('Planning Ngrps'!N$9,'Planning CPRP'!$G$9:$BA$9,0)),"")</f>
        <v/>
      </c>
      <c r="O23" s="158" t="str">
        <f>IFERROR(INDEX('Feb 2019'!$G$2:$BR$159,MATCH('Planning Ngrps'!$A23,'Feb 2019'!$A$2:$A$161,0),MATCH(O$9,'Feb 2019'!$G$1:$BR$1,0))/INDEX('Planning CPRP'!$G$10:$BA$168,MATCH('Planning Ngrps'!$A23,'Planning CPRP'!$A$10:$A$170,0),MATCH('Planning Ngrps'!O$9,'Planning CPRP'!$G$9:$BA$9,0)),"")</f>
        <v/>
      </c>
      <c r="P23" s="158" t="str">
        <f>IFERROR(INDEX('Feb 2019'!$G$2:$BR$159,MATCH('Planning Ngrps'!$A23,'Feb 2019'!$A$2:$A$161,0),MATCH(P$9,'Feb 2019'!$G$1:$BR$1,0))/INDEX('Planning CPRP'!$G$10:$BA$168,MATCH('Planning Ngrps'!$A23,'Planning CPRP'!$A$10:$A$170,0),MATCH('Planning Ngrps'!P$9,'Planning CPRP'!$G$9:$BA$9,0)),"")</f>
        <v/>
      </c>
      <c r="Q23" s="158" t="str">
        <f>IFERROR(INDEX('Feb 2019'!$G$2:$BR$159,MATCH('Planning Ngrps'!$A23,'Feb 2019'!$A$2:$A$161,0),MATCH(Q$9,'Feb 2019'!$G$1:$BR$1,0))/INDEX('Planning CPRP'!$G$10:$BA$168,MATCH('Planning Ngrps'!$A23,'Planning CPRP'!$A$10:$A$170,0),MATCH('Planning Ngrps'!Q$9,'Planning CPRP'!$G$9:$BA$9,0)),"")</f>
        <v/>
      </c>
      <c r="R23" s="158" t="str">
        <f>IFERROR(INDEX('Feb 2019'!$G$2:$BR$159,MATCH('Planning Ngrps'!$A23,'Feb 2019'!$A$2:$A$161,0),MATCH(R$9,'Feb 2019'!$G$1:$BR$1,0))/INDEX('Planning CPRP'!$G$10:$BA$168,MATCH('Planning Ngrps'!$A23,'Planning CPRP'!$A$10:$A$170,0),MATCH('Planning Ngrps'!R$9,'Planning CPRP'!$G$9:$BA$9,0)),"")</f>
        <v/>
      </c>
      <c r="S23" s="158" t="str">
        <f>IFERROR(INDEX('Feb 2019'!$G$2:$BR$159,MATCH('Planning Ngrps'!$A23,'Feb 2019'!$A$2:$A$161,0),MATCH(S$9,'Feb 2019'!$G$1:$BR$1,0))/INDEX('Planning CPRP'!$G$10:$BA$168,MATCH('Planning Ngrps'!$A23,'Planning CPRP'!$A$10:$A$170,0),MATCH('Planning Ngrps'!S$9,'Planning CPRP'!$G$9:$BA$9,0)),"")</f>
        <v/>
      </c>
      <c r="T23" s="158" t="str">
        <f>IFERROR(INDEX('Feb 2019'!$G$2:$BR$159,MATCH('Planning Ngrps'!$A23,'Feb 2019'!$A$2:$A$161,0),MATCH(T$9,'Feb 2019'!$G$1:$BR$1,0))/INDEX('Planning CPRP'!$G$10:$BA$168,MATCH('Planning Ngrps'!$A23,'Planning CPRP'!$A$10:$A$170,0),MATCH('Planning Ngrps'!T$9,'Planning CPRP'!$G$9:$BA$9,0)),"")</f>
        <v/>
      </c>
      <c r="U23" s="158" t="str">
        <f>IFERROR(INDEX('Feb 2019'!$G$2:$BR$159,MATCH('Planning Ngrps'!$A23,'Feb 2019'!$A$2:$A$161,0),MATCH(U$9,'Feb 2019'!$G$1:$BR$1,0))/INDEX('Planning CPRP'!$G$10:$BA$168,MATCH('Planning Ngrps'!$A23,'Planning CPRP'!$A$10:$A$170,0),MATCH('Planning Ngrps'!U$9,'Planning CPRP'!$G$9:$BA$9,0)),"")</f>
        <v/>
      </c>
      <c r="V23" s="158" t="str">
        <f>IFERROR(INDEX('Feb 2019'!$G$2:$BR$159,MATCH('Planning Ngrps'!$A23,'Feb 2019'!$A$2:$A$161,0),MATCH(V$9,'Feb 2019'!$G$1:$BR$1,0))/INDEX('Planning CPRP'!$G$10:$BA$168,MATCH('Planning Ngrps'!$A23,'Planning CPRP'!$A$10:$A$170,0),MATCH('Planning Ngrps'!V$9,'Planning CPRP'!$G$9:$BA$9,0)),"")</f>
        <v/>
      </c>
      <c r="W23" s="158" t="str">
        <f>IFERROR(INDEX('Feb 2019'!$G$2:$BR$159,MATCH('Planning Ngrps'!$A23,'Feb 2019'!$A$2:$A$161,0),MATCH(W$9,'Feb 2019'!$G$1:$BR$1,0))/INDEX('Planning CPRP'!$G$10:$BA$168,MATCH('Planning Ngrps'!$A23,'Planning CPRP'!$A$10:$A$170,0),MATCH('Planning Ngrps'!W$9,'Planning CPRP'!$G$9:$BA$9,0)),"")</f>
        <v/>
      </c>
      <c r="X23" s="158" t="str">
        <f>IFERROR(INDEX('Feb 2019'!$G$2:$BR$159,MATCH('Planning Ngrps'!$A23,'Feb 2019'!$A$2:$A$161,0),MATCH(X$9,'Feb 2019'!$G$1:$BR$1,0))/INDEX('Planning CPRP'!$G$10:$BA$168,MATCH('Planning Ngrps'!$A23,'Planning CPRP'!$A$10:$A$170,0),MATCH('Planning Ngrps'!X$9,'Planning CPRP'!$G$9:$BA$9,0)),"")</f>
        <v/>
      </c>
      <c r="Y23" s="158" t="str">
        <f>IFERROR(INDEX('Feb 2019'!$G$2:$BR$159,MATCH('Planning Ngrps'!$A23,'Feb 2019'!$A$2:$A$161,0),MATCH(Y$9,'Feb 2019'!$G$1:$BR$1,0))/INDEX('Planning CPRP'!$G$10:$BA$168,MATCH('Planning Ngrps'!$A23,'Planning CPRP'!$A$10:$A$170,0),MATCH('Planning Ngrps'!Y$9,'Planning CPRP'!$G$9:$BA$9,0)),"")</f>
        <v/>
      </c>
      <c r="Z23" s="158" t="str">
        <f>IFERROR(INDEX('Feb 2019'!$G$2:$BR$159,MATCH('Planning Ngrps'!$A23,'Feb 2019'!$A$2:$A$161,0),MATCH(Z$9,'Feb 2019'!$G$1:$BR$1,0))/INDEX('Planning CPRP'!$G$10:$BA$168,MATCH('Planning Ngrps'!$A23,'Planning CPRP'!$A$10:$A$170,0),MATCH('Planning Ngrps'!Z$9,'Planning CPRP'!$G$9:$BA$9,0)),"")</f>
        <v/>
      </c>
      <c r="AA23" s="158" t="str">
        <f>IFERROR(INDEX('Feb 2019'!$G$2:$BR$159,MATCH('Planning Ngrps'!$A23,'Feb 2019'!$A$2:$A$161,0),MATCH(AA$9,'Feb 2019'!$G$1:$BR$1,0))/INDEX('Planning CPRP'!$G$10:$BA$168,MATCH('Planning Ngrps'!$A23,'Planning CPRP'!$A$10:$A$170,0),MATCH('Planning Ngrps'!AA$9,'Planning CPRP'!$G$9:$BA$9,0)),"")</f>
        <v/>
      </c>
      <c r="AB23" s="158" t="str">
        <f>IFERROR(INDEX('Feb 2019'!$G$2:$BR$159,MATCH('Planning Ngrps'!$A23,'Feb 2019'!$A$2:$A$161,0),MATCH(AB$9,'Feb 2019'!$G$1:$BR$1,0))/INDEX('Planning CPRP'!$G$10:$BA$168,MATCH('Planning Ngrps'!$A23,'Planning CPRP'!$A$10:$A$170,0),MATCH('Planning Ngrps'!AB$9,'Planning CPRP'!$G$9:$BA$9,0)),"")</f>
        <v/>
      </c>
      <c r="AC23" s="158" t="str">
        <f>IFERROR(INDEX('Feb 2019'!$G$2:$BR$159,MATCH('Planning Ngrps'!$A23,'Feb 2019'!$A$2:$A$161,0),MATCH(AC$9,'Feb 2019'!$G$1:$BR$1,0))/INDEX('Planning CPRP'!$G$10:$BA$168,MATCH('Planning Ngrps'!$A23,'Planning CPRP'!$A$10:$A$170,0),MATCH('Planning Ngrps'!AC$9,'Planning CPRP'!$G$9:$BA$9,0)),"")</f>
        <v/>
      </c>
      <c r="AD23" s="158" t="str">
        <f>IFERROR(INDEX('Feb 2019'!$G$2:$BR$159,MATCH('Planning Ngrps'!$A23,'Feb 2019'!$A$2:$A$161,0),MATCH(AD$9,'Feb 2019'!$G$1:$BR$1,0))/INDEX('Planning CPRP'!$G$10:$BA$168,MATCH('Planning Ngrps'!$A23,'Planning CPRP'!$A$10:$A$170,0),MATCH('Planning Ngrps'!AD$9,'Planning CPRP'!$G$9:$BA$9,0)),"")</f>
        <v/>
      </c>
      <c r="AE23" s="158" t="str">
        <f>IFERROR(INDEX('Feb 2019'!$G$2:$BR$159,MATCH('Planning Ngrps'!$A23,'Feb 2019'!$A$2:$A$161,0),MATCH(AE$9,'Feb 2019'!$G$1:$BR$1,0))/INDEX('Planning CPRP'!$G$10:$BA$168,MATCH('Planning Ngrps'!$A23,'Planning CPRP'!$A$10:$A$170,0),MATCH('Planning Ngrps'!AE$9,'Planning CPRP'!$G$9:$BA$9,0)),"")</f>
        <v/>
      </c>
      <c r="AF23" s="158" t="str">
        <f>IFERROR(INDEX('Feb 2019'!$G$2:$BR$159,MATCH('Planning Ngrps'!$A23,'Feb 2019'!$A$2:$A$161,0),MATCH(AF$9,'Feb 2019'!$G$1:$BR$1,0))/INDEX('Planning CPRP'!$G$10:$BA$168,MATCH('Planning Ngrps'!$A23,'Planning CPRP'!$A$10:$A$170,0),MATCH('Planning Ngrps'!AF$9,'Planning CPRP'!$G$9:$BA$9,0)),"")</f>
        <v/>
      </c>
      <c r="AG23" s="158" t="str">
        <f>IFERROR(INDEX('Feb 2019'!$G$2:$BR$159,MATCH('Planning Ngrps'!$A23,'Feb 2019'!$A$2:$A$161,0),MATCH(AG$9,'Feb 2019'!$G$1:$BR$1,0))/INDEX('Planning CPRP'!$G$10:$BA$168,MATCH('Planning Ngrps'!$A23,'Planning CPRP'!$A$10:$A$170,0),MATCH('Planning Ngrps'!AG$9,'Planning CPRP'!$G$9:$BA$9,0)),"")</f>
        <v/>
      </c>
      <c r="AH23" s="158" t="str">
        <f>IFERROR(INDEX('Feb 2019'!$G$2:$BR$159,MATCH('Planning Ngrps'!$A23,'Feb 2019'!$A$2:$A$161,0),MATCH(AH$9,'Feb 2019'!$G$1:$BR$1,0))/INDEX('Planning CPRP'!$G$10:$BA$168,MATCH('Planning Ngrps'!$A23,'Planning CPRP'!$A$10:$A$170,0),MATCH('Planning Ngrps'!AH$9,'Planning CPRP'!$G$9:$BA$9,0)),"")</f>
        <v/>
      </c>
      <c r="AI23" s="158" t="str">
        <f>IFERROR(INDEX('Feb 2019'!$G$2:$BR$159,MATCH('Planning Ngrps'!$A23,'Feb 2019'!$A$2:$A$161,0),MATCH(AI$9,'Feb 2019'!$G$1:$BR$1,0))/INDEX('Planning CPRP'!$G$10:$BA$168,MATCH('Planning Ngrps'!$A23,'Planning CPRP'!$A$10:$A$170,0),MATCH('Planning Ngrps'!AI$9,'Planning CPRP'!$G$9:$BA$9,0)),"")</f>
        <v/>
      </c>
      <c r="AJ23" s="158" t="str">
        <f>IFERROR(INDEX('Feb 2019'!$G$2:$BR$159,MATCH('Planning Ngrps'!$A23,'Feb 2019'!$A$2:$A$161,0),MATCH(AJ$9,'Feb 2019'!$G$1:$BR$1,0))/INDEX('Planning CPRP'!$G$10:$BA$168,MATCH('Planning Ngrps'!$A23,'Planning CPRP'!$A$10:$A$170,0),MATCH('Planning Ngrps'!AJ$9,'Planning CPRP'!$G$9:$BA$9,0)),"")</f>
        <v/>
      </c>
      <c r="AK23" s="158" t="str">
        <f>IFERROR(INDEX('Feb 2019'!$G$2:$BR$159,MATCH('Planning Ngrps'!$A23,'Feb 2019'!$A$2:$A$161,0),MATCH(AK$9,'Feb 2019'!$G$1:$BR$1,0))/INDEX('Planning CPRP'!$G$10:$BA$168,MATCH('Planning Ngrps'!$A23,'Planning CPRP'!$A$10:$A$170,0),MATCH('Planning Ngrps'!AK$9,'Planning CPRP'!$G$9:$BA$9,0)),"")</f>
        <v/>
      </c>
      <c r="AL23" s="158" t="str">
        <f>IFERROR(INDEX('Feb 2019'!$G$2:$BR$159,MATCH('Planning Ngrps'!$A23,'Feb 2019'!$A$2:$A$161,0),MATCH(AL$9,'Feb 2019'!$G$1:$BR$1,0))/INDEX('Planning CPRP'!$G$10:$BA$168,MATCH('Planning Ngrps'!$A23,'Planning CPRP'!$A$10:$A$170,0),MATCH('Planning Ngrps'!AL$9,'Planning CPRP'!$G$9:$BA$9,0)),"")</f>
        <v/>
      </c>
      <c r="AM23" s="158" t="str">
        <f>IFERROR(INDEX('Feb 2019'!$G$2:$BR$159,MATCH('Planning Ngrps'!$A23,'Feb 2019'!$A$2:$A$161,0),MATCH(AM$9,'Feb 2019'!$G$1:$BR$1,0))/INDEX('Planning CPRP'!$G$10:$BA$168,MATCH('Planning Ngrps'!$A23,'Planning CPRP'!$A$10:$A$170,0),MATCH('Planning Ngrps'!AM$9,'Planning CPRP'!$G$9:$BA$9,0)),"")</f>
        <v/>
      </c>
      <c r="AN23" s="158" t="str">
        <f>IFERROR(INDEX('Feb 2019'!$G$2:$BR$159,MATCH('Planning Ngrps'!$A23,'Feb 2019'!$A$2:$A$161,0),MATCH(AN$9,'Feb 2019'!$G$1:$BR$1,0))/INDEX('Planning CPRP'!$G$10:$BA$168,MATCH('Planning Ngrps'!$A23,'Planning CPRP'!$A$10:$A$170,0),MATCH('Planning Ngrps'!AN$9,'Planning CPRP'!$G$9:$BA$9,0)),"")</f>
        <v/>
      </c>
      <c r="AO23" s="158" t="str">
        <f>IFERROR(INDEX('Feb 2019'!$G$2:$BR$159,MATCH('Planning Ngrps'!$A23,'Feb 2019'!$A$2:$A$161,0),MATCH(AO$9,'Feb 2019'!$G$1:$BR$1,0))/INDEX('Planning CPRP'!$G$10:$BA$168,MATCH('Planning Ngrps'!$A23,'Planning CPRP'!$A$10:$A$170,0),MATCH('Planning Ngrps'!AO$9,'Planning CPRP'!$G$9:$BA$9,0)),"")</f>
        <v/>
      </c>
      <c r="AP23" s="158" t="str">
        <f>IFERROR(INDEX('Feb 2019'!$G$2:$BR$159,MATCH('Planning Ngrps'!$A23,'Feb 2019'!$A$2:$A$161,0),MATCH(AP$9,'Feb 2019'!$G$1:$BR$1,0))/INDEX('Planning CPRP'!$G$10:$BA$168,MATCH('Planning Ngrps'!$A23,'Planning CPRP'!$A$10:$A$170,0),MATCH('Planning Ngrps'!AP$9,'Planning CPRP'!$G$9:$BA$9,0)),"")</f>
        <v/>
      </c>
      <c r="AQ23" s="158" t="str">
        <f>IFERROR(INDEX('Feb 2019'!$G$2:$BR$159,MATCH('Planning Ngrps'!$A23,'Feb 2019'!$A$2:$A$161,0),MATCH(AQ$9,'Feb 2019'!$G$1:$BR$1,0))/INDEX('Planning CPRP'!$G$10:$BA$168,MATCH('Planning Ngrps'!$A23,'Planning CPRP'!$A$10:$A$170,0),MATCH('Planning Ngrps'!AQ$9,'Planning CPRP'!$G$9:$BA$9,0)),"")</f>
        <v/>
      </c>
      <c r="AR23" s="158" t="str">
        <f>IFERROR(INDEX('Feb 2019'!$G$2:$BR$159,MATCH('Planning Ngrps'!$A23,'Feb 2019'!$A$2:$A$161,0),MATCH(AR$9,'Feb 2019'!$G$1:$BR$1,0))/INDEX('Planning CPRP'!$G$10:$BA$168,MATCH('Planning Ngrps'!$A23,'Planning CPRP'!$A$10:$A$170,0),MATCH('Planning Ngrps'!AR$9,'Planning CPRP'!$G$9:$BA$9,0)),"")</f>
        <v/>
      </c>
      <c r="AS23" s="158" t="str">
        <f>IFERROR(INDEX('Feb 2019'!$G$2:$BR$159,MATCH('Planning Ngrps'!$A23,'Feb 2019'!$A$2:$A$161,0),MATCH(AS$9,'Feb 2019'!$G$1:$BR$1,0))/INDEX('Planning CPRP'!$G$10:$BA$168,MATCH('Planning Ngrps'!$A23,'Planning CPRP'!$A$10:$A$170,0),MATCH('Planning Ngrps'!AS$9,'Planning CPRP'!$G$9:$BA$9,0)),"")</f>
        <v/>
      </c>
      <c r="AT23" s="158" t="str">
        <f>IFERROR(INDEX('Feb 2019'!$G$2:$BR$159,MATCH('Planning Ngrps'!$A23,'Feb 2019'!$A$2:$A$161,0),MATCH(AT$9,'Feb 2019'!$G$1:$BR$1,0))/INDEX('Planning CPRP'!$G$10:$BA$168,MATCH('Planning Ngrps'!$A23,'Planning CPRP'!$A$10:$A$170,0),MATCH('Planning Ngrps'!AT$9,'Planning CPRP'!$G$9:$BA$9,0)),"")</f>
        <v/>
      </c>
      <c r="AU23" s="158" t="str">
        <f>IFERROR(INDEX('Feb 2019'!$G$2:$BR$159,MATCH('Planning Ngrps'!$A23,'Feb 2019'!$A$2:$A$161,0),MATCH(AU$9,'Feb 2019'!$G$1:$BR$1,0))/INDEX('Planning CPRP'!$G$10:$BA$168,MATCH('Planning Ngrps'!$A23,'Planning CPRP'!$A$10:$A$170,0),MATCH('Planning Ngrps'!AU$9,'Planning CPRP'!$G$9:$BA$9,0)),"")</f>
        <v/>
      </c>
      <c r="AV23" s="158" t="str">
        <f>IFERROR(INDEX('Feb 2019'!$G$2:$BR$159,MATCH('Planning Ngrps'!$A23,'Feb 2019'!$A$2:$A$161,0),MATCH(AV$9,'Feb 2019'!$G$1:$BR$1,0))/INDEX('Planning CPRP'!$G$10:$BA$168,MATCH('Planning Ngrps'!$A23,'Planning CPRP'!$A$10:$A$170,0),MATCH('Planning Ngrps'!AV$9,'Planning CPRP'!$G$9:$BA$9,0)),"")</f>
        <v/>
      </c>
      <c r="AW23" s="158" t="str">
        <f>IFERROR(INDEX('Feb 2019'!$G$2:$BR$159,MATCH('Planning Ngrps'!$A23,'Feb 2019'!$A$2:$A$161,0),MATCH(AW$9,'Feb 2019'!$G$1:$BR$1,0))/INDEX('Planning CPRP'!$G$10:$BA$168,MATCH('Planning Ngrps'!$A23,'Planning CPRP'!$A$10:$A$170,0),MATCH('Planning Ngrps'!AW$9,'Planning CPRP'!$G$9:$BA$9,0)),"")</f>
        <v/>
      </c>
      <c r="AX23" s="158" t="str">
        <f>IFERROR(INDEX('Feb 2019'!$G$2:$BR$159,MATCH('Planning Ngrps'!$A23,'Feb 2019'!$A$2:$A$161,0),MATCH(AX$9,'Feb 2019'!$G$1:$BR$1,0))/INDEX('Planning CPRP'!$G$10:$BA$168,MATCH('Planning Ngrps'!$A23,'Planning CPRP'!$A$10:$A$170,0),MATCH('Planning Ngrps'!AX$9,'Planning CPRP'!$G$9:$BA$9,0)),"")</f>
        <v/>
      </c>
      <c r="AY23" s="158" t="str">
        <f>IFERROR(INDEX('Feb 2019'!$G$2:$BR$159,MATCH('Planning Ngrps'!$A23,'Feb 2019'!$A$2:$A$161,0),MATCH(AY$9,'Feb 2019'!$G$1:$BR$1,0))/INDEX('Planning CPRP'!$G$10:$BA$168,MATCH('Planning Ngrps'!$A23,'Planning CPRP'!$A$10:$A$170,0),MATCH('Planning Ngrps'!AY$9,'Planning CPRP'!$G$9:$BA$9,0)),"")</f>
        <v/>
      </c>
      <c r="AZ23" s="158" t="str">
        <f>IFERROR(INDEX('Feb 2019'!$G$2:$BR$159,MATCH('Planning Ngrps'!$A23,'Feb 2019'!$A$2:$A$161,0),MATCH(AZ$9,'Feb 2019'!$G$1:$BR$1,0))/INDEX('Planning CPRP'!$G$10:$BA$168,MATCH('Planning Ngrps'!$A23,'Planning CPRP'!$A$10:$A$170,0),MATCH('Planning Ngrps'!AZ$9,'Planning CPRP'!$G$9:$BA$9,0)),"")</f>
        <v/>
      </c>
      <c r="BA23" s="158" t="str">
        <f>IFERROR(INDEX('Feb 2019'!$G$2:$BR$159,MATCH('Planning Ngrps'!$A23,'Feb 2019'!$A$2:$A$161,0),MATCH(BA$9,'Feb 2019'!$G$1:$BR$1,0))/INDEX('Planning CPRP'!$G$10:$BA$168,MATCH('Planning Ngrps'!$A23,'Planning CPRP'!$A$10:$A$170,0),MATCH('Planning Ngrps'!BA$9,'Planning CPRP'!$G$9:$BA$9,0)),"")</f>
        <v/>
      </c>
      <c r="BB23" s="11">
        <f t="shared" si="22"/>
        <v>0</v>
      </c>
      <c r="BC23" s="11"/>
      <c r="BD23" s="109">
        <f t="shared" si="23"/>
        <v>0</v>
      </c>
    </row>
    <row r="24" spans="1:59" ht="15" x14ac:dyDescent="0.3">
      <c r="A24" s="80" t="s">
        <v>173</v>
      </c>
      <c r="B24" s="105">
        <f t="shared" si="18"/>
        <v>0</v>
      </c>
      <c r="C24" s="192">
        <f t="shared" si="19"/>
        <v>0</v>
      </c>
      <c r="D24" s="48">
        <f t="shared" si="20"/>
        <v>0</v>
      </c>
      <c r="E24" s="138">
        <f>D24-B24</f>
        <v>0</v>
      </c>
      <c r="F24" s="93" t="s">
        <v>173</v>
      </c>
      <c r="G24" s="158" t="str">
        <f>IFERROR(INDEX('Feb 2019'!$G$2:$BR$159,MATCH('Planning Ngrps'!$A24,'Feb 2019'!$A$2:$A$161,0),MATCH(G$9,'Feb 2019'!$G$1:$BR$1,0))/INDEX('Planning CPRP'!$G$10:$BA$168,MATCH('Planning Ngrps'!$A24,'Planning CPRP'!$A$10:$A$170,0),MATCH('Planning Ngrps'!G$9,'Planning CPRP'!$G$9:$BA$9,0)),"")</f>
        <v/>
      </c>
      <c r="H24" s="158" t="str">
        <f>IFERROR(INDEX('Feb 2019'!$G$2:$BR$159,MATCH('Planning Ngrps'!$A24,'Feb 2019'!$A$2:$A$161,0),MATCH(H$9,'Feb 2019'!$G$1:$BR$1,0))/INDEX('Planning CPRP'!$G$10:$BA$168,MATCH('Planning Ngrps'!$A24,'Planning CPRP'!$A$10:$A$170,0),MATCH('Planning Ngrps'!H$9,'Planning CPRP'!$G$9:$BA$9,0)),"")</f>
        <v/>
      </c>
      <c r="I24" s="158" t="str">
        <f>IFERROR(INDEX('Feb 2019'!$G$2:$BR$159,MATCH('Planning Ngrps'!$A24,'Feb 2019'!$A$2:$A$161,0),MATCH(I$9,'Feb 2019'!$G$1:$BR$1,0))/INDEX('Planning CPRP'!$G$10:$BA$168,MATCH('Planning Ngrps'!$A24,'Planning CPRP'!$A$10:$A$170,0),MATCH('Planning Ngrps'!I$9,'Planning CPRP'!$G$9:$BA$9,0)),"")</f>
        <v/>
      </c>
      <c r="J24" s="158" t="str">
        <f>IFERROR(INDEX('Feb 2019'!$G$2:$BR$159,MATCH('Planning Ngrps'!$A24,'Feb 2019'!$A$2:$A$161,0),MATCH(J$9,'Feb 2019'!$G$1:$BR$1,0))/INDEX('Planning CPRP'!$G$10:$BA$168,MATCH('Planning Ngrps'!$A24,'Planning CPRP'!$A$10:$A$170,0),MATCH('Planning Ngrps'!J$9,'Planning CPRP'!$G$9:$BA$9,0)),"")</f>
        <v/>
      </c>
      <c r="K24" s="158" t="str">
        <f>IFERROR(INDEX('Feb 2019'!$G$2:$BR$159,MATCH('Planning Ngrps'!$A24,'Feb 2019'!$A$2:$A$161,0),MATCH(K$9,'Feb 2019'!$G$1:$BR$1,0))/INDEX('Planning CPRP'!$G$10:$BA$168,MATCH('Planning Ngrps'!$A24,'Planning CPRP'!$A$10:$A$170,0),MATCH('Planning Ngrps'!K$9,'Planning CPRP'!$G$9:$BA$9,0)),"")</f>
        <v/>
      </c>
      <c r="L24" s="158" t="str">
        <f>IFERROR(INDEX('Feb 2019'!$G$2:$BR$159,MATCH('Planning Ngrps'!$A24,'Feb 2019'!$A$2:$A$161,0),MATCH(L$9,'Feb 2019'!$G$1:$BR$1,0))/INDEX('Planning CPRP'!$G$10:$BA$168,MATCH('Planning Ngrps'!$A24,'Planning CPRP'!$A$10:$A$170,0),MATCH('Planning Ngrps'!L$9,'Planning CPRP'!$G$9:$BA$9,0)),"")</f>
        <v/>
      </c>
      <c r="M24" s="158" t="str">
        <f>IFERROR(INDEX('Feb 2019'!$G$2:$BR$159,MATCH('Planning Ngrps'!$A24,'Feb 2019'!$A$2:$A$161,0),MATCH(M$9,'Feb 2019'!$G$1:$BR$1,0))/INDEX('Planning CPRP'!$G$10:$BA$168,MATCH('Planning Ngrps'!$A24,'Planning CPRP'!$A$10:$A$170,0),MATCH('Planning Ngrps'!M$9,'Planning CPRP'!$G$9:$BA$9,0)),"")</f>
        <v/>
      </c>
      <c r="N24" s="158" t="str">
        <f>IFERROR(INDEX('Feb 2019'!$G$2:$BR$159,MATCH('Planning Ngrps'!$A24,'Feb 2019'!$A$2:$A$161,0),MATCH(N$9,'Feb 2019'!$G$1:$BR$1,0))/INDEX('Planning CPRP'!$G$10:$BA$168,MATCH('Planning Ngrps'!$A24,'Planning CPRP'!$A$10:$A$170,0),MATCH('Planning Ngrps'!N$9,'Planning CPRP'!$G$9:$BA$9,0)),"")</f>
        <v/>
      </c>
      <c r="O24" s="158" t="str">
        <f>IFERROR(INDEX('Feb 2019'!$G$2:$BR$159,MATCH('Planning Ngrps'!$A24,'Feb 2019'!$A$2:$A$161,0),MATCH(O$9,'Feb 2019'!$G$1:$BR$1,0))/INDEX('Planning CPRP'!$G$10:$BA$168,MATCH('Planning Ngrps'!$A24,'Planning CPRP'!$A$10:$A$170,0),MATCH('Planning Ngrps'!O$9,'Planning CPRP'!$G$9:$BA$9,0)),"")</f>
        <v/>
      </c>
      <c r="P24" s="158" t="str">
        <f>IFERROR(INDEX('Feb 2019'!$G$2:$BR$159,MATCH('Planning Ngrps'!$A24,'Feb 2019'!$A$2:$A$161,0),MATCH(P$9,'Feb 2019'!$G$1:$BR$1,0))/INDEX('Planning CPRP'!$G$10:$BA$168,MATCH('Planning Ngrps'!$A24,'Planning CPRP'!$A$10:$A$170,0),MATCH('Planning Ngrps'!P$9,'Planning CPRP'!$G$9:$BA$9,0)),"")</f>
        <v/>
      </c>
      <c r="Q24" s="158" t="str">
        <f>IFERROR(INDEX('Feb 2019'!$G$2:$BR$159,MATCH('Planning Ngrps'!$A24,'Feb 2019'!$A$2:$A$161,0),MATCH(Q$9,'Feb 2019'!$G$1:$BR$1,0))/INDEX('Planning CPRP'!$G$10:$BA$168,MATCH('Planning Ngrps'!$A24,'Planning CPRP'!$A$10:$A$170,0),MATCH('Planning Ngrps'!Q$9,'Planning CPRP'!$G$9:$BA$9,0)),"")</f>
        <v/>
      </c>
      <c r="R24" s="158" t="str">
        <f>IFERROR(INDEX('Feb 2019'!$G$2:$BR$159,MATCH('Planning Ngrps'!$A24,'Feb 2019'!$A$2:$A$161,0),MATCH(R$9,'Feb 2019'!$G$1:$BR$1,0))/INDEX('Planning CPRP'!$G$10:$BA$168,MATCH('Planning Ngrps'!$A24,'Planning CPRP'!$A$10:$A$170,0),MATCH('Planning Ngrps'!R$9,'Planning CPRP'!$G$9:$BA$9,0)),"")</f>
        <v/>
      </c>
      <c r="S24" s="158" t="str">
        <f>IFERROR(INDEX('Feb 2019'!$G$2:$BR$159,MATCH('Planning Ngrps'!$A24,'Feb 2019'!$A$2:$A$161,0),MATCH(S$9,'Feb 2019'!$G$1:$BR$1,0))/INDEX('Planning CPRP'!$G$10:$BA$168,MATCH('Planning Ngrps'!$A24,'Planning CPRP'!$A$10:$A$170,0),MATCH('Planning Ngrps'!S$9,'Planning CPRP'!$G$9:$BA$9,0)),"")</f>
        <v/>
      </c>
      <c r="T24" s="158" t="str">
        <f>IFERROR(INDEX('Feb 2019'!$G$2:$BR$159,MATCH('Planning Ngrps'!$A24,'Feb 2019'!$A$2:$A$161,0),MATCH(T$9,'Feb 2019'!$G$1:$BR$1,0))/INDEX('Planning CPRP'!$G$10:$BA$168,MATCH('Planning Ngrps'!$A24,'Planning CPRP'!$A$10:$A$170,0),MATCH('Planning Ngrps'!T$9,'Planning CPRP'!$G$9:$BA$9,0)),"")</f>
        <v/>
      </c>
      <c r="U24" s="158" t="str">
        <f>IFERROR(INDEX('Feb 2019'!$G$2:$BR$159,MATCH('Planning Ngrps'!$A24,'Feb 2019'!$A$2:$A$161,0),MATCH(U$9,'Feb 2019'!$G$1:$BR$1,0))/INDEX('Planning CPRP'!$G$10:$BA$168,MATCH('Planning Ngrps'!$A24,'Planning CPRP'!$A$10:$A$170,0),MATCH('Planning Ngrps'!U$9,'Planning CPRP'!$G$9:$BA$9,0)),"")</f>
        <v/>
      </c>
      <c r="V24" s="158" t="str">
        <f>IFERROR(INDEX('Feb 2019'!$G$2:$BR$159,MATCH('Planning Ngrps'!$A24,'Feb 2019'!$A$2:$A$161,0),MATCH(V$9,'Feb 2019'!$G$1:$BR$1,0))/INDEX('Planning CPRP'!$G$10:$BA$168,MATCH('Planning Ngrps'!$A24,'Planning CPRP'!$A$10:$A$170,0),MATCH('Planning Ngrps'!V$9,'Planning CPRP'!$G$9:$BA$9,0)),"")</f>
        <v/>
      </c>
      <c r="W24" s="158" t="str">
        <f>IFERROR(INDEX('Feb 2019'!$G$2:$BR$159,MATCH('Planning Ngrps'!$A24,'Feb 2019'!$A$2:$A$161,0),MATCH(W$9,'Feb 2019'!$G$1:$BR$1,0))/INDEX('Planning CPRP'!$G$10:$BA$168,MATCH('Planning Ngrps'!$A24,'Planning CPRP'!$A$10:$A$170,0),MATCH('Planning Ngrps'!W$9,'Planning CPRP'!$G$9:$BA$9,0)),"")</f>
        <v/>
      </c>
      <c r="X24" s="158" t="str">
        <f>IFERROR(INDEX('Feb 2019'!$G$2:$BR$159,MATCH('Planning Ngrps'!$A24,'Feb 2019'!$A$2:$A$161,0),MATCH(X$9,'Feb 2019'!$G$1:$BR$1,0))/INDEX('Planning CPRP'!$G$10:$BA$168,MATCH('Planning Ngrps'!$A24,'Planning CPRP'!$A$10:$A$170,0),MATCH('Planning Ngrps'!X$9,'Planning CPRP'!$G$9:$BA$9,0)),"")</f>
        <v/>
      </c>
      <c r="Y24" s="158" t="str">
        <f>IFERROR(INDEX('Feb 2019'!$G$2:$BR$159,MATCH('Planning Ngrps'!$A24,'Feb 2019'!$A$2:$A$161,0),MATCH(Y$9,'Feb 2019'!$G$1:$BR$1,0))/INDEX('Planning CPRP'!$G$10:$BA$168,MATCH('Planning Ngrps'!$A24,'Planning CPRP'!$A$10:$A$170,0),MATCH('Planning Ngrps'!Y$9,'Planning CPRP'!$G$9:$BA$9,0)),"")</f>
        <v/>
      </c>
      <c r="Z24" s="158" t="str">
        <f>IFERROR(INDEX('Feb 2019'!$G$2:$BR$159,MATCH('Planning Ngrps'!$A24,'Feb 2019'!$A$2:$A$161,0),MATCH(Z$9,'Feb 2019'!$G$1:$BR$1,0))/INDEX('Planning CPRP'!$G$10:$BA$168,MATCH('Planning Ngrps'!$A24,'Planning CPRP'!$A$10:$A$170,0),MATCH('Planning Ngrps'!Z$9,'Planning CPRP'!$G$9:$BA$9,0)),"")</f>
        <v/>
      </c>
      <c r="AA24" s="158" t="str">
        <f>IFERROR(INDEX('Feb 2019'!$G$2:$BR$159,MATCH('Planning Ngrps'!$A24,'Feb 2019'!$A$2:$A$161,0),MATCH(AA$9,'Feb 2019'!$G$1:$BR$1,0))/INDEX('Planning CPRP'!$G$10:$BA$168,MATCH('Planning Ngrps'!$A24,'Planning CPRP'!$A$10:$A$170,0),MATCH('Planning Ngrps'!AA$9,'Planning CPRP'!$G$9:$BA$9,0)),"")</f>
        <v/>
      </c>
      <c r="AB24" s="158" t="str">
        <f>IFERROR(INDEX('Feb 2019'!$G$2:$BR$159,MATCH('Planning Ngrps'!$A24,'Feb 2019'!$A$2:$A$161,0),MATCH(AB$9,'Feb 2019'!$G$1:$BR$1,0))/INDEX('Planning CPRP'!$G$10:$BA$168,MATCH('Planning Ngrps'!$A24,'Planning CPRP'!$A$10:$A$170,0),MATCH('Planning Ngrps'!AB$9,'Planning CPRP'!$G$9:$BA$9,0)),"")</f>
        <v/>
      </c>
      <c r="AC24" s="158" t="str">
        <f>IFERROR(INDEX('Feb 2019'!$G$2:$BR$159,MATCH('Planning Ngrps'!$A24,'Feb 2019'!$A$2:$A$161,0),MATCH(AC$9,'Feb 2019'!$G$1:$BR$1,0))/INDEX('Planning CPRP'!$G$10:$BA$168,MATCH('Planning Ngrps'!$A24,'Planning CPRP'!$A$10:$A$170,0),MATCH('Planning Ngrps'!AC$9,'Planning CPRP'!$G$9:$BA$9,0)),"")</f>
        <v/>
      </c>
      <c r="AD24" s="158" t="str">
        <f>IFERROR(INDEX('Feb 2019'!$G$2:$BR$159,MATCH('Planning Ngrps'!$A24,'Feb 2019'!$A$2:$A$161,0),MATCH(AD$9,'Feb 2019'!$G$1:$BR$1,0))/INDEX('Planning CPRP'!$G$10:$BA$168,MATCH('Planning Ngrps'!$A24,'Planning CPRP'!$A$10:$A$170,0),MATCH('Planning Ngrps'!AD$9,'Planning CPRP'!$G$9:$BA$9,0)),"")</f>
        <v/>
      </c>
      <c r="AE24" s="158" t="str">
        <f>IFERROR(INDEX('Feb 2019'!$G$2:$BR$159,MATCH('Planning Ngrps'!$A24,'Feb 2019'!$A$2:$A$161,0),MATCH(AE$9,'Feb 2019'!$G$1:$BR$1,0))/INDEX('Planning CPRP'!$G$10:$BA$168,MATCH('Planning Ngrps'!$A24,'Planning CPRP'!$A$10:$A$170,0),MATCH('Planning Ngrps'!AE$9,'Planning CPRP'!$G$9:$BA$9,0)),"")</f>
        <v/>
      </c>
      <c r="AF24" s="158" t="str">
        <f>IFERROR(INDEX('Feb 2019'!$G$2:$BR$159,MATCH('Planning Ngrps'!$A24,'Feb 2019'!$A$2:$A$161,0),MATCH(AF$9,'Feb 2019'!$G$1:$BR$1,0))/INDEX('Planning CPRP'!$G$10:$BA$168,MATCH('Planning Ngrps'!$A24,'Planning CPRP'!$A$10:$A$170,0),MATCH('Planning Ngrps'!AF$9,'Planning CPRP'!$G$9:$BA$9,0)),"")</f>
        <v/>
      </c>
      <c r="AG24" s="158" t="str">
        <f>IFERROR(INDEX('Feb 2019'!$G$2:$BR$159,MATCH('Planning Ngrps'!$A24,'Feb 2019'!$A$2:$A$161,0),MATCH(AG$9,'Feb 2019'!$G$1:$BR$1,0))/INDEX('Planning CPRP'!$G$10:$BA$168,MATCH('Planning Ngrps'!$A24,'Planning CPRP'!$A$10:$A$170,0),MATCH('Planning Ngrps'!AG$9,'Planning CPRP'!$G$9:$BA$9,0)),"")</f>
        <v/>
      </c>
      <c r="AH24" s="158" t="str">
        <f>IFERROR(INDEX('Feb 2019'!$G$2:$BR$159,MATCH('Planning Ngrps'!$A24,'Feb 2019'!$A$2:$A$161,0),MATCH(AH$9,'Feb 2019'!$G$1:$BR$1,0))/INDEX('Planning CPRP'!$G$10:$BA$168,MATCH('Planning Ngrps'!$A24,'Planning CPRP'!$A$10:$A$170,0),MATCH('Planning Ngrps'!AH$9,'Planning CPRP'!$G$9:$BA$9,0)),"")</f>
        <v/>
      </c>
      <c r="AI24" s="158" t="str">
        <f>IFERROR(INDEX('Feb 2019'!$G$2:$BR$159,MATCH('Planning Ngrps'!$A24,'Feb 2019'!$A$2:$A$161,0),MATCH(AI$9,'Feb 2019'!$G$1:$BR$1,0))/INDEX('Planning CPRP'!$G$10:$BA$168,MATCH('Planning Ngrps'!$A24,'Planning CPRP'!$A$10:$A$170,0),MATCH('Planning Ngrps'!AI$9,'Planning CPRP'!$G$9:$BA$9,0)),"")</f>
        <v/>
      </c>
      <c r="AJ24" s="158" t="str">
        <f>IFERROR(INDEX('Feb 2019'!$G$2:$BR$159,MATCH('Planning Ngrps'!$A24,'Feb 2019'!$A$2:$A$161,0),MATCH(AJ$9,'Feb 2019'!$G$1:$BR$1,0))/INDEX('Planning CPRP'!$G$10:$BA$168,MATCH('Planning Ngrps'!$A24,'Planning CPRP'!$A$10:$A$170,0),MATCH('Planning Ngrps'!AJ$9,'Planning CPRP'!$G$9:$BA$9,0)),"")</f>
        <v/>
      </c>
      <c r="AK24" s="158" t="str">
        <f>IFERROR(INDEX('Feb 2019'!$G$2:$BR$159,MATCH('Planning Ngrps'!$A24,'Feb 2019'!$A$2:$A$161,0),MATCH(AK$9,'Feb 2019'!$G$1:$BR$1,0))/INDEX('Planning CPRP'!$G$10:$BA$168,MATCH('Planning Ngrps'!$A24,'Planning CPRP'!$A$10:$A$170,0),MATCH('Planning Ngrps'!AK$9,'Planning CPRP'!$G$9:$BA$9,0)),"")</f>
        <v/>
      </c>
      <c r="AL24" s="158" t="str">
        <f>IFERROR(INDEX('Feb 2019'!$G$2:$BR$159,MATCH('Planning Ngrps'!$A24,'Feb 2019'!$A$2:$A$161,0),MATCH(AL$9,'Feb 2019'!$G$1:$BR$1,0))/INDEX('Planning CPRP'!$G$10:$BA$168,MATCH('Planning Ngrps'!$A24,'Planning CPRP'!$A$10:$A$170,0),MATCH('Planning Ngrps'!AL$9,'Planning CPRP'!$G$9:$BA$9,0)),"")</f>
        <v/>
      </c>
      <c r="AM24" s="158" t="str">
        <f>IFERROR(INDEX('Feb 2019'!$G$2:$BR$159,MATCH('Planning Ngrps'!$A24,'Feb 2019'!$A$2:$A$161,0),MATCH(AM$9,'Feb 2019'!$G$1:$BR$1,0))/INDEX('Planning CPRP'!$G$10:$BA$168,MATCH('Planning Ngrps'!$A24,'Planning CPRP'!$A$10:$A$170,0),MATCH('Planning Ngrps'!AM$9,'Planning CPRP'!$G$9:$BA$9,0)),"")</f>
        <v/>
      </c>
      <c r="AN24" s="158" t="str">
        <f>IFERROR(INDEX('Feb 2019'!$G$2:$BR$159,MATCH('Planning Ngrps'!$A24,'Feb 2019'!$A$2:$A$161,0),MATCH(AN$9,'Feb 2019'!$G$1:$BR$1,0))/INDEX('Planning CPRP'!$G$10:$BA$168,MATCH('Planning Ngrps'!$A24,'Planning CPRP'!$A$10:$A$170,0),MATCH('Planning Ngrps'!AN$9,'Planning CPRP'!$G$9:$BA$9,0)),"")</f>
        <v/>
      </c>
      <c r="AO24" s="158" t="str">
        <f>IFERROR(INDEX('Feb 2019'!$G$2:$BR$159,MATCH('Planning Ngrps'!$A24,'Feb 2019'!$A$2:$A$161,0),MATCH(AO$9,'Feb 2019'!$G$1:$BR$1,0))/INDEX('Planning CPRP'!$G$10:$BA$168,MATCH('Planning Ngrps'!$A24,'Planning CPRP'!$A$10:$A$170,0),MATCH('Planning Ngrps'!AO$9,'Planning CPRP'!$G$9:$BA$9,0)),"")</f>
        <v/>
      </c>
      <c r="AP24" s="158" t="str">
        <f>IFERROR(INDEX('Feb 2019'!$G$2:$BR$159,MATCH('Planning Ngrps'!$A24,'Feb 2019'!$A$2:$A$161,0),MATCH(AP$9,'Feb 2019'!$G$1:$BR$1,0))/INDEX('Planning CPRP'!$G$10:$BA$168,MATCH('Planning Ngrps'!$A24,'Planning CPRP'!$A$10:$A$170,0),MATCH('Planning Ngrps'!AP$9,'Planning CPRP'!$G$9:$BA$9,0)),"")</f>
        <v/>
      </c>
      <c r="AQ24" s="158" t="str">
        <f>IFERROR(INDEX('Feb 2019'!$G$2:$BR$159,MATCH('Planning Ngrps'!$A24,'Feb 2019'!$A$2:$A$161,0),MATCH(AQ$9,'Feb 2019'!$G$1:$BR$1,0))/INDEX('Planning CPRP'!$G$10:$BA$168,MATCH('Planning Ngrps'!$A24,'Planning CPRP'!$A$10:$A$170,0),MATCH('Planning Ngrps'!AQ$9,'Planning CPRP'!$G$9:$BA$9,0)),"")</f>
        <v/>
      </c>
      <c r="AR24" s="158" t="str">
        <f>IFERROR(INDEX('Feb 2019'!$G$2:$BR$159,MATCH('Planning Ngrps'!$A24,'Feb 2019'!$A$2:$A$161,0),MATCH(AR$9,'Feb 2019'!$G$1:$BR$1,0))/INDEX('Planning CPRP'!$G$10:$BA$168,MATCH('Planning Ngrps'!$A24,'Planning CPRP'!$A$10:$A$170,0),MATCH('Planning Ngrps'!AR$9,'Planning CPRP'!$G$9:$BA$9,0)),"")</f>
        <v/>
      </c>
      <c r="AS24" s="158" t="str">
        <f>IFERROR(INDEX('Feb 2019'!$G$2:$BR$159,MATCH('Planning Ngrps'!$A24,'Feb 2019'!$A$2:$A$161,0),MATCH(AS$9,'Feb 2019'!$G$1:$BR$1,0))/INDEX('Planning CPRP'!$G$10:$BA$168,MATCH('Planning Ngrps'!$A24,'Planning CPRP'!$A$10:$A$170,0),MATCH('Planning Ngrps'!AS$9,'Planning CPRP'!$G$9:$BA$9,0)),"")</f>
        <v/>
      </c>
      <c r="AT24" s="158" t="str">
        <f>IFERROR(INDEX('Feb 2019'!$G$2:$BR$159,MATCH('Planning Ngrps'!$A24,'Feb 2019'!$A$2:$A$161,0),MATCH(AT$9,'Feb 2019'!$G$1:$BR$1,0))/INDEX('Planning CPRP'!$G$10:$BA$168,MATCH('Planning Ngrps'!$A24,'Planning CPRP'!$A$10:$A$170,0),MATCH('Planning Ngrps'!AT$9,'Planning CPRP'!$G$9:$BA$9,0)),"")</f>
        <v/>
      </c>
      <c r="AU24" s="158" t="str">
        <f>IFERROR(INDEX('Feb 2019'!$G$2:$BR$159,MATCH('Planning Ngrps'!$A24,'Feb 2019'!$A$2:$A$161,0),MATCH(AU$9,'Feb 2019'!$G$1:$BR$1,0))/INDEX('Planning CPRP'!$G$10:$BA$168,MATCH('Planning Ngrps'!$A24,'Planning CPRP'!$A$10:$A$170,0),MATCH('Planning Ngrps'!AU$9,'Planning CPRP'!$G$9:$BA$9,0)),"")</f>
        <v/>
      </c>
      <c r="AV24" s="158" t="str">
        <f>IFERROR(INDEX('Feb 2019'!$G$2:$BR$159,MATCH('Planning Ngrps'!$A24,'Feb 2019'!$A$2:$A$161,0),MATCH(AV$9,'Feb 2019'!$G$1:$BR$1,0))/INDEX('Planning CPRP'!$G$10:$BA$168,MATCH('Planning Ngrps'!$A24,'Planning CPRP'!$A$10:$A$170,0),MATCH('Planning Ngrps'!AV$9,'Planning CPRP'!$G$9:$BA$9,0)),"")</f>
        <v/>
      </c>
      <c r="AW24" s="158" t="str">
        <f>IFERROR(INDEX('Feb 2019'!$G$2:$BR$159,MATCH('Planning Ngrps'!$A24,'Feb 2019'!$A$2:$A$161,0),MATCH(AW$9,'Feb 2019'!$G$1:$BR$1,0))/INDEX('Planning CPRP'!$G$10:$BA$168,MATCH('Planning Ngrps'!$A24,'Planning CPRP'!$A$10:$A$170,0),MATCH('Planning Ngrps'!AW$9,'Planning CPRP'!$G$9:$BA$9,0)),"")</f>
        <v/>
      </c>
      <c r="AX24" s="158" t="str">
        <f>IFERROR(INDEX('Feb 2019'!$G$2:$BR$159,MATCH('Planning Ngrps'!$A24,'Feb 2019'!$A$2:$A$161,0),MATCH(AX$9,'Feb 2019'!$G$1:$BR$1,0))/INDEX('Planning CPRP'!$G$10:$BA$168,MATCH('Planning Ngrps'!$A24,'Planning CPRP'!$A$10:$A$170,0),MATCH('Planning Ngrps'!AX$9,'Planning CPRP'!$G$9:$BA$9,0)),"")</f>
        <v/>
      </c>
      <c r="AY24" s="158" t="str">
        <f>IFERROR(INDEX('Feb 2019'!$G$2:$BR$159,MATCH('Planning Ngrps'!$A24,'Feb 2019'!$A$2:$A$161,0),MATCH(AY$9,'Feb 2019'!$G$1:$BR$1,0))/INDEX('Planning CPRP'!$G$10:$BA$168,MATCH('Planning Ngrps'!$A24,'Planning CPRP'!$A$10:$A$170,0),MATCH('Planning Ngrps'!AY$9,'Planning CPRP'!$G$9:$BA$9,0)),"")</f>
        <v/>
      </c>
      <c r="AZ24" s="158" t="str">
        <f>IFERROR(INDEX('Feb 2019'!$G$2:$BR$159,MATCH('Planning Ngrps'!$A24,'Feb 2019'!$A$2:$A$161,0),MATCH(AZ$9,'Feb 2019'!$G$1:$BR$1,0))/INDEX('Planning CPRP'!$G$10:$BA$168,MATCH('Planning Ngrps'!$A24,'Planning CPRP'!$A$10:$A$170,0),MATCH('Planning Ngrps'!AZ$9,'Planning CPRP'!$G$9:$BA$9,0)),"")</f>
        <v/>
      </c>
      <c r="BA24" s="158" t="str">
        <f>IFERROR(INDEX('Feb 2019'!$G$2:$BR$159,MATCH('Planning Ngrps'!$A24,'Feb 2019'!$A$2:$A$161,0),MATCH(BA$9,'Feb 2019'!$G$1:$BR$1,0))/INDEX('Planning CPRP'!$G$10:$BA$168,MATCH('Planning Ngrps'!$A24,'Planning CPRP'!$A$10:$A$170,0),MATCH('Planning Ngrps'!BA$9,'Planning CPRP'!$G$9:$BA$9,0)),"")</f>
        <v/>
      </c>
      <c r="BB24" s="11">
        <f t="shared" si="22"/>
        <v>0</v>
      </c>
      <c r="BC24" s="11"/>
      <c r="BD24" s="109">
        <f>BC24-BB24</f>
        <v>0</v>
      </c>
    </row>
    <row r="25" spans="1:59" ht="15" x14ac:dyDescent="0.3">
      <c r="A25" s="80" t="s">
        <v>46</v>
      </c>
      <c r="B25" s="105">
        <f t="shared" si="18"/>
        <v>0</v>
      </c>
      <c r="C25" s="192">
        <f t="shared" si="19"/>
        <v>0</v>
      </c>
      <c r="D25" s="48">
        <f t="shared" si="20"/>
        <v>0</v>
      </c>
      <c r="E25" s="138">
        <f t="shared" ref="E25:E26" si="24">D25-B25</f>
        <v>0</v>
      </c>
      <c r="F25" s="93" t="s">
        <v>46</v>
      </c>
      <c r="G25" s="158" t="str">
        <f>IFERROR(INDEX('Feb 2019'!$G$2:$BR$159,MATCH('Planning Ngrps'!$A25,'Feb 2019'!$A$2:$A$161,0),MATCH(G$9,'Feb 2019'!$G$1:$BR$1,0))/INDEX('Planning CPRP'!$G$10:$BA$168,MATCH('Planning Ngrps'!$A25,'Planning CPRP'!$A$10:$A$170,0),MATCH('Planning Ngrps'!G$9,'Planning CPRP'!$G$9:$BA$9,0)),"")</f>
        <v/>
      </c>
      <c r="H25" s="158" t="str">
        <f>IFERROR(INDEX('Feb 2019'!$G$2:$BR$159,MATCH('Planning Ngrps'!$A25,'Feb 2019'!$A$2:$A$161,0),MATCH(H$9,'Feb 2019'!$G$1:$BR$1,0))/INDEX('Planning CPRP'!$G$10:$BA$168,MATCH('Planning Ngrps'!$A25,'Planning CPRP'!$A$10:$A$170,0),MATCH('Planning Ngrps'!H$9,'Planning CPRP'!$G$9:$BA$9,0)),"")</f>
        <v/>
      </c>
      <c r="I25" s="158" t="str">
        <f>IFERROR(INDEX('Feb 2019'!$G$2:$BR$159,MATCH('Planning Ngrps'!$A25,'Feb 2019'!$A$2:$A$161,0),MATCH(I$9,'Feb 2019'!$G$1:$BR$1,0))/INDEX('Planning CPRP'!$G$10:$BA$168,MATCH('Planning Ngrps'!$A25,'Planning CPRP'!$A$10:$A$170,0),MATCH('Planning Ngrps'!I$9,'Planning CPRP'!$G$9:$BA$9,0)),"")</f>
        <v/>
      </c>
      <c r="J25" s="158" t="str">
        <f>IFERROR(INDEX('Feb 2019'!$G$2:$BR$159,MATCH('Planning Ngrps'!$A25,'Feb 2019'!$A$2:$A$161,0),MATCH(J$9,'Feb 2019'!$G$1:$BR$1,0))/INDEX('Planning CPRP'!$G$10:$BA$168,MATCH('Planning Ngrps'!$A25,'Planning CPRP'!$A$10:$A$170,0),MATCH('Planning Ngrps'!J$9,'Planning CPRP'!$G$9:$BA$9,0)),"")</f>
        <v/>
      </c>
      <c r="K25" s="158" t="str">
        <f>IFERROR(INDEX('Feb 2019'!$G$2:$BR$159,MATCH('Planning Ngrps'!$A25,'Feb 2019'!$A$2:$A$161,0),MATCH(K$9,'Feb 2019'!$G$1:$BR$1,0))/INDEX('Planning CPRP'!$G$10:$BA$168,MATCH('Planning Ngrps'!$A25,'Planning CPRP'!$A$10:$A$170,0),MATCH('Planning Ngrps'!K$9,'Planning CPRP'!$G$9:$BA$9,0)),"")</f>
        <v/>
      </c>
      <c r="L25" s="158" t="str">
        <f>IFERROR(INDEX('Feb 2019'!$G$2:$BR$159,MATCH('Planning Ngrps'!$A25,'Feb 2019'!$A$2:$A$161,0),MATCH(L$9,'Feb 2019'!$G$1:$BR$1,0))/INDEX('Planning CPRP'!$G$10:$BA$168,MATCH('Planning Ngrps'!$A25,'Planning CPRP'!$A$10:$A$170,0),MATCH('Planning Ngrps'!L$9,'Planning CPRP'!$G$9:$BA$9,0)),"")</f>
        <v/>
      </c>
      <c r="M25" s="158" t="str">
        <f>IFERROR(INDEX('Feb 2019'!$G$2:$BR$159,MATCH('Planning Ngrps'!$A25,'Feb 2019'!$A$2:$A$161,0),MATCH(M$9,'Feb 2019'!$G$1:$BR$1,0))/INDEX('Planning CPRP'!$G$10:$BA$168,MATCH('Planning Ngrps'!$A25,'Planning CPRP'!$A$10:$A$170,0),MATCH('Planning Ngrps'!M$9,'Planning CPRP'!$G$9:$BA$9,0)),"")</f>
        <v/>
      </c>
      <c r="N25" s="158" t="str">
        <f>IFERROR(INDEX('Feb 2019'!$G$2:$BR$159,MATCH('Planning Ngrps'!$A25,'Feb 2019'!$A$2:$A$161,0),MATCH(N$9,'Feb 2019'!$G$1:$BR$1,0))/INDEX('Planning CPRP'!$G$10:$BA$168,MATCH('Planning Ngrps'!$A25,'Planning CPRP'!$A$10:$A$170,0),MATCH('Planning Ngrps'!N$9,'Planning CPRP'!$G$9:$BA$9,0)),"")</f>
        <v/>
      </c>
      <c r="O25" s="158" t="str">
        <f>IFERROR(INDEX('Feb 2019'!$G$2:$BR$159,MATCH('Planning Ngrps'!$A25,'Feb 2019'!$A$2:$A$161,0),MATCH(O$9,'Feb 2019'!$G$1:$BR$1,0))/INDEX('Planning CPRP'!$G$10:$BA$168,MATCH('Planning Ngrps'!$A25,'Planning CPRP'!$A$10:$A$170,0),MATCH('Planning Ngrps'!O$9,'Planning CPRP'!$G$9:$BA$9,0)),"")</f>
        <v/>
      </c>
      <c r="P25" s="158" t="str">
        <f>IFERROR(INDEX('Feb 2019'!$G$2:$BR$159,MATCH('Planning Ngrps'!$A25,'Feb 2019'!$A$2:$A$161,0),MATCH(P$9,'Feb 2019'!$G$1:$BR$1,0))/INDEX('Planning CPRP'!$G$10:$BA$168,MATCH('Planning Ngrps'!$A25,'Planning CPRP'!$A$10:$A$170,0),MATCH('Planning Ngrps'!P$9,'Planning CPRP'!$G$9:$BA$9,0)),"")</f>
        <v/>
      </c>
      <c r="Q25" s="158" t="str">
        <f>IFERROR(INDEX('Feb 2019'!$G$2:$BR$159,MATCH('Planning Ngrps'!$A25,'Feb 2019'!$A$2:$A$161,0),MATCH(Q$9,'Feb 2019'!$G$1:$BR$1,0))/INDEX('Planning CPRP'!$G$10:$BA$168,MATCH('Planning Ngrps'!$A25,'Planning CPRP'!$A$10:$A$170,0),MATCH('Planning Ngrps'!Q$9,'Planning CPRP'!$G$9:$BA$9,0)),"")</f>
        <v/>
      </c>
      <c r="R25" s="158" t="str">
        <f>IFERROR(INDEX('Feb 2019'!$G$2:$BR$159,MATCH('Planning Ngrps'!$A25,'Feb 2019'!$A$2:$A$161,0),MATCH(R$9,'Feb 2019'!$G$1:$BR$1,0))/INDEX('Planning CPRP'!$G$10:$BA$168,MATCH('Planning Ngrps'!$A25,'Planning CPRP'!$A$10:$A$170,0),MATCH('Planning Ngrps'!R$9,'Planning CPRP'!$G$9:$BA$9,0)),"")</f>
        <v/>
      </c>
      <c r="S25" s="158" t="str">
        <f>IFERROR(INDEX('Feb 2019'!$G$2:$BR$159,MATCH('Planning Ngrps'!$A25,'Feb 2019'!$A$2:$A$161,0),MATCH(S$9,'Feb 2019'!$G$1:$BR$1,0))/INDEX('Planning CPRP'!$G$10:$BA$168,MATCH('Planning Ngrps'!$A25,'Planning CPRP'!$A$10:$A$170,0),MATCH('Planning Ngrps'!S$9,'Planning CPRP'!$G$9:$BA$9,0)),"")</f>
        <v/>
      </c>
      <c r="T25" s="158" t="str">
        <f>IFERROR(INDEX('Feb 2019'!$G$2:$BR$159,MATCH('Planning Ngrps'!$A25,'Feb 2019'!$A$2:$A$161,0),MATCH(T$9,'Feb 2019'!$G$1:$BR$1,0))/INDEX('Planning CPRP'!$G$10:$BA$168,MATCH('Planning Ngrps'!$A25,'Planning CPRP'!$A$10:$A$170,0),MATCH('Planning Ngrps'!T$9,'Planning CPRP'!$G$9:$BA$9,0)),"")</f>
        <v/>
      </c>
      <c r="U25" s="158" t="str">
        <f>IFERROR(INDEX('Feb 2019'!$G$2:$BR$159,MATCH('Planning Ngrps'!$A25,'Feb 2019'!$A$2:$A$161,0),MATCH(U$9,'Feb 2019'!$G$1:$BR$1,0))/INDEX('Planning CPRP'!$G$10:$BA$168,MATCH('Planning Ngrps'!$A25,'Planning CPRP'!$A$10:$A$170,0),MATCH('Planning Ngrps'!U$9,'Planning CPRP'!$G$9:$BA$9,0)),"")</f>
        <v/>
      </c>
      <c r="V25" s="158" t="str">
        <f>IFERROR(INDEX('Feb 2019'!$G$2:$BR$159,MATCH('Planning Ngrps'!$A25,'Feb 2019'!$A$2:$A$161,0),MATCH(V$9,'Feb 2019'!$G$1:$BR$1,0))/INDEX('Planning CPRP'!$G$10:$BA$168,MATCH('Planning Ngrps'!$A25,'Planning CPRP'!$A$10:$A$170,0),MATCH('Planning Ngrps'!V$9,'Planning CPRP'!$G$9:$BA$9,0)),"")</f>
        <v/>
      </c>
      <c r="W25" s="158" t="str">
        <f>IFERROR(INDEX('Feb 2019'!$G$2:$BR$159,MATCH('Planning Ngrps'!$A25,'Feb 2019'!$A$2:$A$161,0),MATCH(W$9,'Feb 2019'!$G$1:$BR$1,0))/INDEX('Planning CPRP'!$G$10:$BA$168,MATCH('Planning Ngrps'!$A25,'Planning CPRP'!$A$10:$A$170,0),MATCH('Planning Ngrps'!W$9,'Planning CPRP'!$G$9:$BA$9,0)),"")</f>
        <v/>
      </c>
      <c r="X25" s="158" t="str">
        <f>IFERROR(INDEX('Feb 2019'!$G$2:$BR$159,MATCH('Planning Ngrps'!$A25,'Feb 2019'!$A$2:$A$161,0),MATCH(X$9,'Feb 2019'!$G$1:$BR$1,0))/INDEX('Planning CPRP'!$G$10:$BA$168,MATCH('Planning Ngrps'!$A25,'Planning CPRP'!$A$10:$A$170,0),MATCH('Planning Ngrps'!X$9,'Planning CPRP'!$G$9:$BA$9,0)),"")</f>
        <v/>
      </c>
      <c r="Y25" s="158" t="str">
        <f>IFERROR(INDEX('Feb 2019'!$G$2:$BR$159,MATCH('Planning Ngrps'!$A25,'Feb 2019'!$A$2:$A$161,0),MATCH(Y$9,'Feb 2019'!$G$1:$BR$1,0))/INDEX('Planning CPRP'!$G$10:$BA$168,MATCH('Planning Ngrps'!$A25,'Planning CPRP'!$A$10:$A$170,0),MATCH('Planning Ngrps'!Y$9,'Planning CPRP'!$G$9:$BA$9,0)),"")</f>
        <v/>
      </c>
      <c r="Z25" s="158" t="str">
        <f>IFERROR(INDEX('Feb 2019'!$G$2:$BR$159,MATCH('Planning Ngrps'!$A25,'Feb 2019'!$A$2:$A$161,0),MATCH(Z$9,'Feb 2019'!$G$1:$BR$1,0))/INDEX('Planning CPRP'!$G$10:$BA$168,MATCH('Planning Ngrps'!$A25,'Planning CPRP'!$A$10:$A$170,0),MATCH('Planning Ngrps'!Z$9,'Planning CPRP'!$G$9:$BA$9,0)),"")</f>
        <v/>
      </c>
      <c r="AA25" s="158" t="str">
        <f>IFERROR(INDEX('Feb 2019'!$G$2:$BR$159,MATCH('Planning Ngrps'!$A25,'Feb 2019'!$A$2:$A$161,0),MATCH(AA$9,'Feb 2019'!$G$1:$BR$1,0))/INDEX('Planning CPRP'!$G$10:$BA$168,MATCH('Planning Ngrps'!$A25,'Planning CPRP'!$A$10:$A$170,0),MATCH('Planning Ngrps'!AA$9,'Planning CPRP'!$G$9:$BA$9,0)),"")</f>
        <v/>
      </c>
      <c r="AB25" s="158" t="str">
        <f>IFERROR(INDEX('Feb 2019'!$G$2:$BR$159,MATCH('Planning Ngrps'!$A25,'Feb 2019'!$A$2:$A$161,0),MATCH(AB$9,'Feb 2019'!$G$1:$BR$1,0))/INDEX('Planning CPRP'!$G$10:$BA$168,MATCH('Planning Ngrps'!$A25,'Planning CPRP'!$A$10:$A$170,0),MATCH('Planning Ngrps'!AB$9,'Planning CPRP'!$G$9:$BA$9,0)),"")</f>
        <v/>
      </c>
      <c r="AC25" s="158" t="str">
        <f>IFERROR(INDEX('Feb 2019'!$G$2:$BR$159,MATCH('Planning Ngrps'!$A25,'Feb 2019'!$A$2:$A$161,0),MATCH(AC$9,'Feb 2019'!$G$1:$BR$1,0))/INDEX('Planning CPRP'!$G$10:$BA$168,MATCH('Planning Ngrps'!$A25,'Planning CPRP'!$A$10:$A$170,0),MATCH('Planning Ngrps'!AC$9,'Planning CPRP'!$G$9:$BA$9,0)),"")</f>
        <v/>
      </c>
      <c r="AD25" s="158" t="str">
        <f>IFERROR(INDEX('Feb 2019'!$G$2:$BR$159,MATCH('Planning Ngrps'!$A25,'Feb 2019'!$A$2:$A$161,0),MATCH(AD$9,'Feb 2019'!$G$1:$BR$1,0))/INDEX('Planning CPRP'!$G$10:$BA$168,MATCH('Planning Ngrps'!$A25,'Planning CPRP'!$A$10:$A$170,0),MATCH('Planning Ngrps'!AD$9,'Planning CPRP'!$G$9:$BA$9,0)),"")</f>
        <v/>
      </c>
      <c r="AE25" s="158" t="str">
        <f>IFERROR(INDEX('Feb 2019'!$G$2:$BR$159,MATCH('Planning Ngrps'!$A25,'Feb 2019'!$A$2:$A$161,0),MATCH(AE$9,'Feb 2019'!$G$1:$BR$1,0))/INDEX('Planning CPRP'!$G$10:$BA$168,MATCH('Planning Ngrps'!$A25,'Planning CPRP'!$A$10:$A$170,0),MATCH('Planning Ngrps'!AE$9,'Planning CPRP'!$G$9:$BA$9,0)),"")</f>
        <v/>
      </c>
      <c r="AF25" s="158" t="str">
        <f>IFERROR(INDEX('Feb 2019'!$G$2:$BR$159,MATCH('Planning Ngrps'!$A25,'Feb 2019'!$A$2:$A$161,0),MATCH(AF$9,'Feb 2019'!$G$1:$BR$1,0))/INDEX('Planning CPRP'!$G$10:$BA$168,MATCH('Planning Ngrps'!$A25,'Planning CPRP'!$A$10:$A$170,0),MATCH('Planning Ngrps'!AF$9,'Planning CPRP'!$G$9:$BA$9,0)),"")</f>
        <v/>
      </c>
      <c r="AG25" s="158" t="str">
        <f>IFERROR(INDEX('Feb 2019'!$G$2:$BR$159,MATCH('Planning Ngrps'!$A25,'Feb 2019'!$A$2:$A$161,0),MATCH(AG$9,'Feb 2019'!$G$1:$BR$1,0))/INDEX('Planning CPRP'!$G$10:$BA$168,MATCH('Planning Ngrps'!$A25,'Planning CPRP'!$A$10:$A$170,0),MATCH('Planning Ngrps'!AG$9,'Planning CPRP'!$G$9:$BA$9,0)),"")</f>
        <v/>
      </c>
      <c r="AH25" s="158" t="str">
        <f>IFERROR(INDEX('Feb 2019'!$G$2:$BR$159,MATCH('Planning Ngrps'!$A25,'Feb 2019'!$A$2:$A$161,0),MATCH(AH$9,'Feb 2019'!$G$1:$BR$1,0))/INDEX('Planning CPRP'!$G$10:$BA$168,MATCH('Planning Ngrps'!$A25,'Planning CPRP'!$A$10:$A$170,0),MATCH('Planning Ngrps'!AH$9,'Planning CPRP'!$G$9:$BA$9,0)),"")</f>
        <v/>
      </c>
      <c r="AI25" s="158" t="str">
        <f>IFERROR(INDEX('Feb 2019'!$G$2:$BR$159,MATCH('Planning Ngrps'!$A25,'Feb 2019'!$A$2:$A$161,0),MATCH(AI$9,'Feb 2019'!$G$1:$BR$1,0))/INDEX('Planning CPRP'!$G$10:$BA$168,MATCH('Planning Ngrps'!$A25,'Planning CPRP'!$A$10:$A$170,0),MATCH('Planning Ngrps'!AI$9,'Planning CPRP'!$G$9:$BA$9,0)),"")</f>
        <v/>
      </c>
      <c r="AJ25" s="158" t="str">
        <f>IFERROR(INDEX('Feb 2019'!$G$2:$BR$159,MATCH('Planning Ngrps'!$A25,'Feb 2019'!$A$2:$A$161,0),MATCH(AJ$9,'Feb 2019'!$G$1:$BR$1,0))/INDEX('Planning CPRP'!$G$10:$BA$168,MATCH('Planning Ngrps'!$A25,'Planning CPRP'!$A$10:$A$170,0),MATCH('Planning Ngrps'!AJ$9,'Planning CPRP'!$G$9:$BA$9,0)),"")</f>
        <v/>
      </c>
      <c r="AK25" s="158" t="str">
        <f>IFERROR(INDEX('Feb 2019'!$G$2:$BR$159,MATCH('Planning Ngrps'!$A25,'Feb 2019'!$A$2:$A$161,0),MATCH(AK$9,'Feb 2019'!$G$1:$BR$1,0))/INDEX('Planning CPRP'!$G$10:$BA$168,MATCH('Planning Ngrps'!$A25,'Planning CPRP'!$A$10:$A$170,0),MATCH('Planning Ngrps'!AK$9,'Planning CPRP'!$G$9:$BA$9,0)),"")</f>
        <v/>
      </c>
      <c r="AL25" s="158" t="str">
        <f>IFERROR(INDEX('Feb 2019'!$G$2:$BR$159,MATCH('Planning Ngrps'!$A25,'Feb 2019'!$A$2:$A$161,0),MATCH(AL$9,'Feb 2019'!$G$1:$BR$1,0))/INDEX('Planning CPRP'!$G$10:$BA$168,MATCH('Planning Ngrps'!$A25,'Planning CPRP'!$A$10:$A$170,0),MATCH('Planning Ngrps'!AL$9,'Planning CPRP'!$G$9:$BA$9,0)),"")</f>
        <v/>
      </c>
      <c r="AM25" s="158" t="str">
        <f>IFERROR(INDEX('Feb 2019'!$G$2:$BR$159,MATCH('Planning Ngrps'!$A25,'Feb 2019'!$A$2:$A$161,0),MATCH(AM$9,'Feb 2019'!$G$1:$BR$1,0))/INDEX('Planning CPRP'!$G$10:$BA$168,MATCH('Planning Ngrps'!$A25,'Planning CPRP'!$A$10:$A$170,0),MATCH('Planning Ngrps'!AM$9,'Planning CPRP'!$G$9:$BA$9,0)),"")</f>
        <v/>
      </c>
      <c r="AN25" s="158" t="str">
        <f>IFERROR(INDEX('Feb 2019'!$G$2:$BR$159,MATCH('Planning Ngrps'!$A25,'Feb 2019'!$A$2:$A$161,0),MATCH(AN$9,'Feb 2019'!$G$1:$BR$1,0))/INDEX('Planning CPRP'!$G$10:$BA$168,MATCH('Planning Ngrps'!$A25,'Planning CPRP'!$A$10:$A$170,0),MATCH('Planning Ngrps'!AN$9,'Planning CPRP'!$G$9:$BA$9,0)),"")</f>
        <v/>
      </c>
      <c r="AO25" s="158" t="str">
        <f>IFERROR(INDEX('Feb 2019'!$G$2:$BR$159,MATCH('Planning Ngrps'!$A25,'Feb 2019'!$A$2:$A$161,0),MATCH(AO$9,'Feb 2019'!$G$1:$BR$1,0))/INDEX('Planning CPRP'!$G$10:$BA$168,MATCH('Planning Ngrps'!$A25,'Planning CPRP'!$A$10:$A$170,0),MATCH('Planning Ngrps'!AO$9,'Planning CPRP'!$G$9:$BA$9,0)),"")</f>
        <v/>
      </c>
      <c r="AP25" s="158" t="str">
        <f>IFERROR(INDEX('Feb 2019'!$G$2:$BR$159,MATCH('Planning Ngrps'!$A25,'Feb 2019'!$A$2:$A$161,0),MATCH(AP$9,'Feb 2019'!$G$1:$BR$1,0))/INDEX('Planning CPRP'!$G$10:$BA$168,MATCH('Planning Ngrps'!$A25,'Planning CPRP'!$A$10:$A$170,0),MATCH('Planning Ngrps'!AP$9,'Planning CPRP'!$G$9:$BA$9,0)),"")</f>
        <v/>
      </c>
      <c r="AQ25" s="158" t="str">
        <f>IFERROR(INDEX('Feb 2019'!$G$2:$BR$159,MATCH('Planning Ngrps'!$A25,'Feb 2019'!$A$2:$A$161,0),MATCH(AQ$9,'Feb 2019'!$G$1:$BR$1,0))/INDEX('Planning CPRP'!$G$10:$BA$168,MATCH('Planning Ngrps'!$A25,'Planning CPRP'!$A$10:$A$170,0),MATCH('Planning Ngrps'!AQ$9,'Planning CPRP'!$G$9:$BA$9,0)),"")</f>
        <v/>
      </c>
      <c r="AR25" s="158" t="str">
        <f>IFERROR(INDEX('Feb 2019'!$G$2:$BR$159,MATCH('Planning Ngrps'!$A25,'Feb 2019'!$A$2:$A$161,0),MATCH(AR$9,'Feb 2019'!$G$1:$BR$1,0))/INDEX('Planning CPRP'!$G$10:$BA$168,MATCH('Planning Ngrps'!$A25,'Planning CPRP'!$A$10:$A$170,0),MATCH('Planning Ngrps'!AR$9,'Planning CPRP'!$G$9:$BA$9,0)),"")</f>
        <v/>
      </c>
      <c r="AS25" s="158" t="str">
        <f>IFERROR(INDEX('Feb 2019'!$G$2:$BR$159,MATCH('Planning Ngrps'!$A25,'Feb 2019'!$A$2:$A$161,0),MATCH(AS$9,'Feb 2019'!$G$1:$BR$1,0))/INDEX('Planning CPRP'!$G$10:$BA$168,MATCH('Planning Ngrps'!$A25,'Planning CPRP'!$A$10:$A$170,0),MATCH('Planning Ngrps'!AS$9,'Planning CPRP'!$G$9:$BA$9,0)),"")</f>
        <v/>
      </c>
      <c r="AT25" s="158" t="str">
        <f>IFERROR(INDEX('Feb 2019'!$G$2:$BR$159,MATCH('Planning Ngrps'!$A25,'Feb 2019'!$A$2:$A$161,0),MATCH(AT$9,'Feb 2019'!$G$1:$BR$1,0))/INDEX('Planning CPRP'!$G$10:$BA$168,MATCH('Planning Ngrps'!$A25,'Planning CPRP'!$A$10:$A$170,0),MATCH('Planning Ngrps'!AT$9,'Planning CPRP'!$G$9:$BA$9,0)),"")</f>
        <v/>
      </c>
      <c r="AU25" s="158" t="str">
        <f>IFERROR(INDEX('Feb 2019'!$G$2:$BR$159,MATCH('Planning Ngrps'!$A25,'Feb 2019'!$A$2:$A$161,0),MATCH(AU$9,'Feb 2019'!$G$1:$BR$1,0))/INDEX('Planning CPRP'!$G$10:$BA$168,MATCH('Planning Ngrps'!$A25,'Planning CPRP'!$A$10:$A$170,0),MATCH('Planning Ngrps'!AU$9,'Planning CPRP'!$G$9:$BA$9,0)),"")</f>
        <v/>
      </c>
      <c r="AV25" s="158" t="str">
        <f>IFERROR(INDEX('Feb 2019'!$G$2:$BR$159,MATCH('Planning Ngrps'!$A25,'Feb 2019'!$A$2:$A$161,0),MATCH(AV$9,'Feb 2019'!$G$1:$BR$1,0))/INDEX('Planning CPRP'!$G$10:$BA$168,MATCH('Planning Ngrps'!$A25,'Planning CPRP'!$A$10:$A$170,0),MATCH('Planning Ngrps'!AV$9,'Planning CPRP'!$G$9:$BA$9,0)),"")</f>
        <v/>
      </c>
      <c r="AW25" s="158" t="str">
        <f>IFERROR(INDEX('Feb 2019'!$G$2:$BR$159,MATCH('Planning Ngrps'!$A25,'Feb 2019'!$A$2:$A$161,0),MATCH(AW$9,'Feb 2019'!$G$1:$BR$1,0))/INDEX('Planning CPRP'!$G$10:$BA$168,MATCH('Planning Ngrps'!$A25,'Planning CPRP'!$A$10:$A$170,0),MATCH('Planning Ngrps'!AW$9,'Planning CPRP'!$G$9:$BA$9,0)),"")</f>
        <v/>
      </c>
      <c r="AX25" s="158" t="str">
        <f>IFERROR(INDEX('Feb 2019'!$G$2:$BR$159,MATCH('Planning Ngrps'!$A25,'Feb 2019'!$A$2:$A$161,0),MATCH(AX$9,'Feb 2019'!$G$1:$BR$1,0))/INDEX('Planning CPRP'!$G$10:$BA$168,MATCH('Planning Ngrps'!$A25,'Planning CPRP'!$A$10:$A$170,0),MATCH('Planning Ngrps'!AX$9,'Planning CPRP'!$G$9:$BA$9,0)),"")</f>
        <v/>
      </c>
      <c r="AY25" s="158" t="str">
        <f>IFERROR(INDEX('Feb 2019'!$G$2:$BR$159,MATCH('Planning Ngrps'!$A25,'Feb 2019'!$A$2:$A$161,0),MATCH(AY$9,'Feb 2019'!$G$1:$BR$1,0))/INDEX('Planning CPRP'!$G$10:$BA$168,MATCH('Planning Ngrps'!$A25,'Planning CPRP'!$A$10:$A$170,0),MATCH('Planning Ngrps'!AY$9,'Planning CPRP'!$G$9:$BA$9,0)),"")</f>
        <v/>
      </c>
      <c r="AZ25" s="158" t="str">
        <f>IFERROR(INDEX('Feb 2019'!$G$2:$BR$159,MATCH('Planning Ngrps'!$A25,'Feb 2019'!$A$2:$A$161,0),MATCH(AZ$9,'Feb 2019'!$G$1:$BR$1,0))/INDEX('Planning CPRP'!$G$10:$BA$168,MATCH('Planning Ngrps'!$A25,'Planning CPRP'!$A$10:$A$170,0),MATCH('Planning Ngrps'!AZ$9,'Planning CPRP'!$G$9:$BA$9,0)),"")</f>
        <v/>
      </c>
      <c r="BA25" s="158" t="str">
        <f>IFERROR(INDEX('Feb 2019'!$G$2:$BR$159,MATCH('Planning Ngrps'!$A25,'Feb 2019'!$A$2:$A$161,0),MATCH(BA$9,'Feb 2019'!$G$1:$BR$1,0))/INDEX('Planning CPRP'!$G$10:$BA$168,MATCH('Planning Ngrps'!$A25,'Planning CPRP'!$A$10:$A$170,0),MATCH('Planning Ngrps'!BA$9,'Planning CPRP'!$G$9:$BA$9,0)),"")</f>
        <v/>
      </c>
      <c r="BB25" s="11">
        <f t="shared" si="22"/>
        <v>0</v>
      </c>
      <c r="BC25" s="11"/>
      <c r="BD25" s="109">
        <f t="shared" si="23"/>
        <v>0</v>
      </c>
    </row>
    <row r="26" spans="1:59" ht="15" x14ac:dyDescent="0.3">
      <c r="A26" s="80" t="s">
        <v>47</v>
      </c>
      <c r="B26" s="105">
        <f t="shared" si="18"/>
        <v>0</v>
      </c>
      <c r="C26" s="192">
        <f t="shared" si="19"/>
        <v>0</v>
      </c>
      <c r="D26" s="48">
        <f t="shared" si="20"/>
        <v>0</v>
      </c>
      <c r="E26" s="138">
        <f t="shared" si="24"/>
        <v>0</v>
      </c>
      <c r="F26" s="93" t="s">
        <v>47</v>
      </c>
      <c r="G26" s="158" t="str">
        <f>IFERROR(INDEX('Feb 2019'!$G$2:$BR$159,MATCH('Planning Ngrps'!$A26,'Feb 2019'!$A$2:$A$161,0),MATCH(G$9,'Feb 2019'!$G$1:$BR$1,0))/INDEX('Planning CPRP'!$G$10:$BA$168,MATCH('Planning Ngrps'!$A26,'Planning CPRP'!$A$10:$A$170,0),MATCH('Planning Ngrps'!G$9,'Planning CPRP'!$G$9:$BA$9,0)),"")</f>
        <v/>
      </c>
      <c r="H26" s="158" t="str">
        <f>IFERROR(INDEX('Feb 2019'!$G$2:$BR$159,MATCH('Planning Ngrps'!$A26,'Feb 2019'!$A$2:$A$161,0),MATCH(H$9,'Feb 2019'!$G$1:$BR$1,0))/INDEX('Planning CPRP'!$G$10:$BA$168,MATCH('Planning Ngrps'!$A26,'Planning CPRP'!$A$10:$A$170,0),MATCH('Planning Ngrps'!H$9,'Planning CPRP'!$G$9:$BA$9,0)),"")</f>
        <v/>
      </c>
      <c r="I26" s="158" t="str">
        <f>IFERROR(INDEX('Feb 2019'!$G$2:$BR$159,MATCH('Planning Ngrps'!$A26,'Feb 2019'!$A$2:$A$161,0),MATCH(I$9,'Feb 2019'!$G$1:$BR$1,0))/INDEX('Planning CPRP'!$G$10:$BA$168,MATCH('Planning Ngrps'!$A26,'Planning CPRP'!$A$10:$A$170,0),MATCH('Planning Ngrps'!I$9,'Planning CPRP'!$G$9:$BA$9,0)),"")</f>
        <v/>
      </c>
      <c r="J26" s="158" t="str">
        <f>IFERROR(INDEX('Feb 2019'!$G$2:$BR$159,MATCH('Planning Ngrps'!$A26,'Feb 2019'!$A$2:$A$161,0),MATCH(J$9,'Feb 2019'!$G$1:$BR$1,0))/INDEX('Planning CPRP'!$G$10:$BA$168,MATCH('Planning Ngrps'!$A26,'Planning CPRP'!$A$10:$A$170,0),MATCH('Planning Ngrps'!J$9,'Planning CPRP'!$G$9:$BA$9,0)),"")</f>
        <v/>
      </c>
      <c r="K26" s="158" t="str">
        <f>IFERROR(INDEX('Feb 2019'!$G$2:$BR$159,MATCH('Planning Ngrps'!$A26,'Feb 2019'!$A$2:$A$161,0),MATCH(K$9,'Feb 2019'!$G$1:$BR$1,0))/INDEX('Planning CPRP'!$G$10:$BA$168,MATCH('Planning Ngrps'!$A26,'Planning CPRP'!$A$10:$A$170,0),MATCH('Planning Ngrps'!K$9,'Planning CPRP'!$G$9:$BA$9,0)),"")</f>
        <v/>
      </c>
      <c r="L26" s="158" t="str">
        <f>IFERROR(INDEX('Feb 2019'!$G$2:$BR$159,MATCH('Planning Ngrps'!$A26,'Feb 2019'!$A$2:$A$161,0),MATCH(L$9,'Feb 2019'!$G$1:$BR$1,0))/INDEX('Planning CPRP'!$G$10:$BA$168,MATCH('Planning Ngrps'!$A26,'Planning CPRP'!$A$10:$A$170,0),MATCH('Planning Ngrps'!L$9,'Planning CPRP'!$G$9:$BA$9,0)),"")</f>
        <v/>
      </c>
      <c r="M26" s="158" t="str">
        <f>IFERROR(INDEX('Feb 2019'!$G$2:$BR$159,MATCH('Planning Ngrps'!$A26,'Feb 2019'!$A$2:$A$161,0),MATCH(M$9,'Feb 2019'!$G$1:$BR$1,0))/INDEX('Planning CPRP'!$G$10:$BA$168,MATCH('Planning Ngrps'!$A26,'Planning CPRP'!$A$10:$A$170,0),MATCH('Planning Ngrps'!M$9,'Planning CPRP'!$G$9:$BA$9,0)),"")</f>
        <v/>
      </c>
      <c r="N26" s="158" t="str">
        <f>IFERROR(INDEX('Feb 2019'!$G$2:$BR$159,MATCH('Planning Ngrps'!$A26,'Feb 2019'!$A$2:$A$161,0),MATCH(N$9,'Feb 2019'!$G$1:$BR$1,0))/INDEX('Planning CPRP'!$G$10:$BA$168,MATCH('Planning Ngrps'!$A26,'Planning CPRP'!$A$10:$A$170,0),MATCH('Planning Ngrps'!N$9,'Planning CPRP'!$G$9:$BA$9,0)),"")</f>
        <v/>
      </c>
      <c r="O26" s="158" t="str">
        <f>IFERROR(INDEX('Feb 2019'!$G$2:$BR$159,MATCH('Planning Ngrps'!$A26,'Feb 2019'!$A$2:$A$161,0),MATCH(O$9,'Feb 2019'!$G$1:$BR$1,0))/INDEX('Planning CPRP'!$G$10:$BA$168,MATCH('Planning Ngrps'!$A26,'Planning CPRP'!$A$10:$A$170,0),MATCH('Planning Ngrps'!O$9,'Planning CPRP'!$G$9:$BA$9,0)),"")</f>
        <v/>
      </c>
      <c r="P26" s="158" t="str">
        <f>IFERROR(INDEX('Feb 2019'!$G$2:$BR$159,MATCH('Planning Ngrps'!$A26,'Feb 2019'!$A$2:$A$161,0),MATCH(P$9,'Feb 2019'!$G$1:$BR$1,0))/INDEX('Planning CPRP'!$G$10:$BA$168,MATCH('Planning Ngrps'!$A26,'Planning CPRP'!$A$10:$A$170,0),MATCH('Planning Ngrps'!P$9,'Planning CPRP'!$G$9:$BA$9,0)),"")</f>
        <v/>
      </c>
      <c r="Q26" s="158" t="str">
        <f>IFERROR(INDEX('Feb 2019'!$G$2:$BR$159,MATCH('Planning Ngrps'!$A26,'Feb 2019'!$A$2:$A$161,0),MATCH(Q$9,'Feb 2019'!$G$1:$BR$1,0))/INDEX('Planning CPRP'!$G$10:$BA$168,MATCH('Planning Ngrps'!$A26,'Planning CPRP'!$A$10:$A$170,0),MATCH('Planning Ngrps'!Q$9,'Planning CPRP'!$G$9:$BA$9,0)),"")</f>
        <v/>
      </c>
      <c r="R26" s="158" t="str">
        <f>IFERROR(INDEX('Feb 2019'!$G$2:$BR$159,MATCH('Planning Ngrps'!$A26,'Feb 2019'!$A$2:$A$161,0),MATCH(R$9,'Feb 2019'!$G$1:$BR$1,0))/INDEX('Planning CPRP'!$G$10:$BA$168,MATCH('Planning Ngrps'!$A26,'Planning CPRP'!$A$10:$A$170,0),MATCH('Planning Ngrps'!R$9,'Planning CPRP'!$G$9:$BA$9,0)),"")</f>
        <v/>
      </c>
      <c r="S26" s="158" t="str">
        <f>IFERROR(INDEX('Feb 2019'!$G$2:$BR$159,MATCH('Planning Ngrps'!$A26,'Feb 2019'!$A$2:$A$161,0),MATCH(S$9,'Feb 2019'!$G$1:$BR$1,0))/INDEX('Planning CPRP'!$G$10:$BA$168,MATCH('Planning Ngrps'!$A26,'Planning CPRP'!$A$10:$A$170,0),MATCH('Planning Ngrps'!S$9,'Planning CPRP'!$G$9:$BA$9,0)),"")</f>
        <v/>
      </c>
      <c r="T26" s="158" t="str">
        <f>IFERROR(INDEX('Feb 2019'!$G$2:$BR$159,MATCH('Planning Ngrps'!$A26,'Feb 2019'!$A$2:$A$161,0),MATCH(T$9,'Feb 2019'!$G$1:$BR$1,0))/INDEX('Planning CPRP'!$G$10:$BA$168,MATCH('Planning Ngrps'!$A26,'Planning CPRP'!$A$10:$A$170,0),MATCH('Planning Ngrps'!T$9,'Planning CPRP'!$G$9:$BA$9,0)),"")</f>
        <v/>
      </c>
      <c r="U26" s="158" t="str">
        <f>IFERROR(INDEX('Feb 2019'!$G$2:$BR$159,MATCH('Planning Ngrps'!$A26,'Feb 2019'!$A$2:$A$161,0),MATCH(U$9,'Feb 2019'!$G$1:$BR$1,0))/INDEX('Planning CPRP'!$G$10:$BA$168,MATCH('Planning Ngrps'!$A26,'Planning CPRP'!$A$10:$A$170,0),MATCH('Planning Ngrps'!U$9,'Planning CPRP'!$G$9:$BA$9,0)),"")</f>
        <v/>
      </c>
      <c r="V26" s="158" t="str">
        <f>IFERROR(INDEX('Feb 2019'!$G$2:$BR$159,MATCH('Planning Ngrps'!$A26,'Feb 2019'!$A$2:$A$161,0),MATCH(V$9,'Feb 2019'!$G$1:$BR$1,0))/INDEX('Planning CPRP'!$G$10:$BA$168,MATCH('Planning Ngrps'!$A26,'Planning CPRP'!$A$10:$A$170,0),MATCH('Planning Ngrps'!V$9,'Planning CPRP'!$G$9:$BA$9,0)),"")</f>
        <v/>
      </c>
      <c r="W26" s="158" t="str">
        <f>IFERROR(INDEX('Feb 2019'!$G$2:$BR$159,MATCH('Planning Ngrps'!$A26,'Feb 2019'!$A$2:$A$161,0),MATCH(W$9,'Feb 2019'!$G$1:$BR$1,0))/INDEX('Planning CPRP'!$G$10:$BA$168,MATCH('Planning Ngrps'!$A26,'Planning CPRP'!$A$10:$A$170,0),MATCH('Planning Ngrps'!W$9,'Planning CPRP'!$G$9:$BA$9,0)),"")</f>
        <v/>
      </c>
      <c r="X26" s="158" t="str">
        <f>IFERROR(INDEX('Feb 2019'!$G$2:$BR$159,MATCH('Planning Ngrps'!$A26,'Feb 2019'!$A$2:$A$161,0),MATCH(X$9,'Feb 2019'!$G$1:$BR$1,0))/INDEX('Planning CPRP'!$G$10:$BA$168,MATCH('Planning Ngrps'!$A26,'Planning CPRP'!$A$10:$A$170,0),MATCH('Planning Ngrps'!X$9,'Planning CPRP'!$G$9:$BA$9,0)),"")</f>
        <v/>
      </c>
      <c r="Y26" s="158" t="str">
        <f>IFERROR(INDEX('Feb 2019'!$G$2:$BR$159,MATCH('Planning Ngrps'!$A26,'Feb 2019'!$A$2:$A$161,0),MATCH(Y$9,'Feb 2019'!$G$1:$BR$1,0))/INDEX('Planning CPRP'!$G$10:$BA$168,MATCH('Planning Ngrps'!$A26,'Planning CPRP'!$A$10:$A$170,0),MATCH('Planning Ngrps'!Y$9,'Planning CPRP'!$G$9:$BA$9,0)),"")</f>
        <v/>
      </c>
      <c r="Z26" s="158" t="str">
        <f>IFERROR(INDEX('Feb 2019'!$G$2:$BR$159,MATCH('Planning Ngrps'!$A26,'Feb 2019'!$A$2:$A$161,0),MATCH(Z$9,'Feb 2019'!$G$1:$BR$1,0))/INDEX('Planning CPRP'!$G$10:$BA$168,MATCH('Planning Ngrps'!$A26,'Planning CPRP'!$A$10:$A$170,0),MATCH('Planning Ngrps'!Z$9,'Planning CPRP'!$G$9:$BA$9,0)),"")</f>
        <v/>
      </c>
      <c r="AA26" s="158" t="str">
        <f>IFERROR(INDEX('Feb 2019'!$G$2:$BR$159,MATCH('Planning Ngrps'!$A26,'Feb 2019'!$A$2:$A$161,0),MATCH(AA$9,'Feb 2019'!$G$1:$BR$1,0))/INDEX('Planning CPRP'!$G$10:$BA$168,MATCH('Planning Ngrps'!$A26,'Planning CPRP'!$A$10:$A$170,0),MATCH('Planning Ngrps'!AA$9,'Planning CPRP'!$G$9:$BA$9,0)),"")</f>
        <v/>
      </c>
      <c r="AB26" s="158" t="str">
        <f>IFERROR(INDEX('Feb 2019'!$G$2:$BR$159,MATCH('Planning Ngrps'!$A26,'Feb 2019'!$A$2:$A$161,0),MATCH(AB$9,'Feb 2019'!$G$1:$BR$1,0))/INDEX('Planning CPRP'!$G$10:$BA$168,MATCH('Planning Ngrps'!$A26,'Planning CPRP'!$A$10:$A$170,0),MATCH('Planning Ngrps'!AB$9,'Planning CPRP'!$G$9:$BA$9,0)),"")</f>
        <v/>
      </c>
      <c r="AC26" s="158" t="str">
        <f>IFERROR(INDEX('Feb 2019'!$G$2:$BR$159,MATCH('Planning Ngrps'!$A26,'Feb 2019'!$A$2:$A$161,0),MATCH(AC$9,'Feb 2019'!$G$1:$BR$1,0))/INDEX('Planning CPRP'!$G$10:$BA$168,MATCH('Planning Ngrps'!$A26,'Planning CPRP'!$A$10:$A$170,0),MATCH('Planning Ngrps'!AC$9,'Planning CPRP'!$G$9:$BA$9,0)),"")</f>
        <v/>
      </c>
      <c r="AD26" s="158" t="str">
        <f>IFERROR(INDEX('Feb 2019'!$G$2:$BR$159,MATCH('Planning Ngrps'!$A26,'Feb 2019'!$A$2:$A$161,0),MATCH(AD$9,'Feb 2019'!$G$1:$BR$1,0))/INDEX('Planning CPRP'!$G$10:$BA$168,MATCH('Planning Ngrps'!$A26,'Planning CPRP'!$A$10:$A$170,0),MATCH('Planning Ngrps'!AD$9,'Planning CPRP'!$G$9:$BA$9,0)),"")</f>
        <v/>
      </c>
      <c r="AE26" s="158" t="str">
        <f>IFERROR(INDEX('Feb 2019'!$G$2:$BR$159,MATCH('Planning Ngrps'!$A26,'Feb 2019'!$A$2:$A$161,0),MATCH(AE$9,'Feb 2019'!$G$1:$BR$1,0))/INDEX('Planning CPRP'!$G$10:$BA$168,MATCH('Planning Ngrps'!$A26,'Planning CPRP'!$A$10:$A$170,0),MATCH('Planning Ngrps'!AE$9,'Planning CPRP'!$G$9:$BA$9,0)),"")</f>
        <v/>
      </c>
      <c r="AF26" s="158" t="str">
        <f>IFERROR(INDEX('Feb 2019'!$G$2:$BR$159,MATCH('Planning Ngrps'!$A26,'Feb 2019'!$A$2:$A$161,0),MATCH(AF$9,'Feb 2019'!$G$1:$BR$1,0))/INDEX('Planning CPRP'!$G$10:$BA$168,MATCH('Planning Ngrps'!$A26,'Planning CPRP'!$A$10:$A$170,0),MATCH('Planning Ngrps'!AF$9,'Planning CPRP'!$G$9:$BA$9,0)),"")</f>
        <v/>
      </c>
      <c r="AG26" s="158" t="str">
        <f>IFERROR(INDEX('Feb 2019'!$G$2:$BR$159,MATCH('Planning Ngrps'!$A26,'Feb 2019'!$A$2:$A$161,0),MATCH(AG$9,'Feb 2019'!$G$1:$BR$1,0))/INDEX('Planning CPRP'!$G$10:$BA$168,MATCH('Planning Ngrps'!$A26,'Planning CPRP'!$A$10:$A$170,0),MATCH('Planning Ngrps'!AG$9,'Planning CPRP'!$G$9:$BA$9,0)),"")</f>
        <v/>
      </c>
      <c r="AH26" s="158" t="str">
        <f>IFERROR(INDEX('Feb 2019'!$G$2:$BR$159,MATCH('Planning Ngrps'!$A26,'Feb 2019'!$A$2:$A$161,0),MATCH(AH$9,'Feb 2019'!$G$1:$BR$1,0))/INDEX('Planning CPRP'!$G$10:$BA$168,MATCH('Planning Ngrps'!$A26,'Planning CPRP'!$A$10:$A$170,0),MATCH('Planning Ngrps'!AH$9,'Planning CPRP'!$G$9:$BA$9,0)),"")</f>
        <v/>
      </c>
      <c r="AI26" s="158" t="str">
        <f>IFERROR(INDEX('Feb 2019'!$G$2:$BR$159,MATCH('Planning Ngrps'!$A26,'Feb 2019'!$A$2:$A$161,0),MATCH(AI$9,'Feb 2019'!$G$1:$BR$1,0))/INDEX('Planning CPRP'!$G$10:$BA$168,MATCH('Planning Ngrps'!$A26,'Planning CPRP'!$A$10:$A$170,0),MATCH('Planning Ngrps'!AI$9,'Planning CPRP'!$G$9:$BA$9,0)),"")</f>
        <v/>
      </c>
      <c r="AJ26" s="158" t="str">
        <f>IFERROR(INDEX('Feb 2019'!$G$2:$BR$159,MATCH('Planning Ngrps'!$A26,'Feb 2019'!$A$2:$A$161,0),MATCH(AJ$9,'Feb 2019'!$G$1:$BR$1,0))/INDEX('Planning CPRP'!$G$10:$BA$168,MATCH('Planning Ngrps'!$A26,'Planning CPRP'!$A$10:$A$170,0),MATCH('Planning Ngrps'!AJ$9,'Planning CPRP'!$G$9:$BA$9,0)),"")</f>
        <v/>
      </c>
      <c r="AK26" s="158" t="str">
        <f>IFERROR(INDEX('Feb 2019'!$G$2:$BR$159,MATCH('Planning Ngrps'!$A26,'Feb 2019'!$A$2:$A$161,0),MATCH(AK$9,'Feb 2019'!$G$1:$BR$1,0))/INDEX('Planning CPRP'!$G$10:$BA$168,MATCH('Planning Ngrps'!$A26,'Planning CPRP'!$A$10:$A$170,0),MATCH('Planning Ngrps'!AK$9,'Planning CPRP'!$G$9:$BA$9,0)),"")</f>
        <v/>
      </c>
      <c r="AL26" s="158" t="str">
        <f>IFERROR(INDEX('Feb 2019'!$G$2:$BR$159,MATCH('Planning Ngrps'!$A26,'Feb 2019'!$A$2:$A$161,0),MATCH(AL$9,'Feb 2019'!$G$1:$BR$1,0))/INDEX('Planning CPRP'!$G$10:$BA$168,MATCH('Planning Ngrps'!$A26,'Planning CPRP'!$A$10:$A$170,0),MATCH('Planning Ngrps'!AL$9,'Planning CPRP'!$G$9:$BA$9,0)),"")</f>
        <v/>
      </c>
      <c r="AM26" s="158" t="str">
        <f>IFERROR(INDEX('Feb 2019'!$G$2:$BR$159,MATCH('Planning Ngrps'!$A26,'Feb 2019'!$A$2:$A$161,0),MATCH(AM$9,'Feb 2019'!$G$1:$BR$1,0))/INDEX('Planning CPRP'!$G$10:$BA$168,MATCH('Planning Ngrps'!$A26,'Planning CPRP'!$A$10:$A$170,0),MATCH('Planning Ngrps'!AM$9,'Planning CPRP'!$G$9:$BA$9,0)),"")</f>
        <v/>
      </c>
      <c r="AN26" s="158" t="str">
        <f>IFERROR(INDEX('Feb 2019'!$G$2:$BR$159,MATCH('Planning Ngrps'!$A26,'Feb 2019'!$A$2:$A$161,0),MATCH(AN$9,'Feb 2019'!$G$1:$BR$1,0))/INDEX('Planning CPRP'!$G$10:$BA$168,MATCH('Planning Ngrps'!$A26,'Planning CPRP'!$A$10:$A$170,0),MATCH('Planning Ngrps'!AN$9,'Planning CPRP'!$G$9:$BA$9,0)),"")</f>
        <v/>
      </c>
      <c r="AO26" s="158" t="str">
        <f>IFERROR(INDEX('Feb 2019'!$G$2:$BR$159,MATCH('Planning Ngrps'!$A26,'Feb 2019'!$A$2:$A$161,0),MATCH(AO$9,'Feb 2019'!$G$1:$BR$1,0))/INDEX('Planning CPRP'!$G$10:$BA$168,MATCH('Planning Ngrps'!$A26,'Planning CPRP'!$A$10:$A$170,0),MATCH('Planning Ngrps'!AO$9,'Planning CPRP'!$G$9:$BA$9,0)),"")</f>
        <v/>
      </c>
      <c r="AP26" s="158" t="str">
        <f>IFERROR(INDEX('Feb 2019'!$G$2:$BR$159,MATCH('Planning Ngrps'!$A26,'Feb 2019'!$A$2:$A$161,0),MATCH(AP$9,'Feb 2019'!$G$1:$BR$1,0))/INDEX('Planning CPRP'!$G$10:$BA$168,MATCH('Planning Ngrps'!$A26,'Planning CPRP'!$A$10:$A$170,0),MATCH('Planning Ngrps'!AP$9,'Planning CPRP'!$G$9:$BA$9,0)),"")</f>
        <v/>
      </c>
      <c r="AQ26" s="158" t="str">
        <f>IFERROR(INDEX('Feb 2019'!$G$2:$BR$159,MATCH('Planning Ngrps'!$A26,'Feb 2019'!$A$2:$A$161,0),MATCH(AQ$9,'Feb 2019'!$G$1:$BR$1,0))/INDEX('Planning CPRP'!$G$10:$BA$168,MATCH('Planning Ngrps'!$A26,'Planning CPRP'!$A$10:$A$170,0),MATCH('Planning Ngrps'!AQ$9,'Planning CPRP'!$G$9:$BA$9,0)),"")</f>
        <v/>
      </c>
      <c r="AR26" s="158" t="str">
        <f>IFERROR(INDEX('Feb 2019'!$G$2:$BR$159,MATCH('Planning Ngrps'!$A26,'Feb 2019'!$A$2:$A$161,0),MATCH(AR$9,'Feb 2019'!$G$1:$BR$1,0))/INDEX('Planning CPRP'!$G$10:$BA$168,MATCH('Planning Ngrps'!$A26,'Planning CPRP'!$A$10:$A$170,0),MATCH('Planning Ngrps'!AR$9,'Planning CPRP'!$G$9:$BA$9,0)),"")</f>
        <v/>
      </c>
      <c r="AS26" s="158" t="str">
        <f>IFERROR(INDEX('Feb 2019'!$G$2:$BR$159,MATCH('Planning Ngrps'!$A26,'Feb 2019'!$A$2:$A$161,0),MATCH(AS$9,'Feb 2019'!$G$1:$BR$1,0))/INDEX('Planning CPRP'!$G$10:$BA$168,MATCH('Planning Ngrps'!$A26,'Planning CPRP'!$A$10:$A$170,0),MATCH('Planning Ngrps'!AS$9,'Planning CPRP'!$G$9:$BA$9,0)),"")</f>
        <v/>
      </c>
      <c r="AT26" s="158" t="str">
        <f>IFERROR(INDEX('Feb 2019'!$G$2:$BR$159,MATCH('Planning Ngrps'!$A26,'Feb 2019'!$A$2:$A$161,0),MATCH(AT$9,'Feb 2019'!$G$1:$BR$1,0))/INDEX('Planning CPRP'!$G$10:$BA$168,MATCH('Planning Ngrps'!$A26,'Planning CPRP'!$A$10:$A$170,0),MATCH('Planning Ngrps'!AT$9,'Planning CPRP'!$G$9:$BA$9,0)),"")</f>
        <v/>
      </c>
      <c r="AU26" s="158" t="str">
        <f>IFERROR(INDEX('Feb 2019'!$G$2:$BR$159,MATCH('Planning Ngrps'!$A26,'Feb 2019'!$A$2:$A$161,0),MATCH(AU$9,'Feb 2019'!$G$1:$BR$1,0))/INDEX('Planning CPRP'!$G$10:$BA$168,MATCH('Planning Ngrps'!$A26,'Planning CPRP'!$A$10:$A$170,0),MATCH('Planning Ngrps'!AU$9,'Planning CPRP'!$G$9:$BA$9,0)),"")</f>
        <v/>
      </c>
      <c r="AV26" s="158" t="str">
        <f>IFERROR(INDEX('Feb 2019'!$G$2:$BR$159,MATCH('Planning Ngrps'!$A26,'Feb 2019'!$A$2:$A$161,0),MATCH(AV$9,'Feb 2019'!$G$1:$BR$1,0))/INDEX('Planning CPRP'!$G$10:$BA$168,MATCH('Planning Ngrps'!$A26,'Planning CPRP'!$A$10:$A$170,0),MATCH('Planning Ngrps'!AV$9,'Planning CPRP'!$G$9:$BA$9,0)),"")</f>
        <v/>
      </c>
      <c r="AW26" s="158" t="str">
        <f>IFERROR(INDEX('Feb 2019'!$G$2:$BR$159,MATCH('Planning Ngrps'!$A26,'Feb 2019'!$A$2:$A$161,0),MATCH(AW$9,'Feb 2019'!$G$1:$BR$1,0))/INDEX('Planning CPRP'!$G$10:$BA$168,MATCH('Planning Ngrps'!$A26,'Planning CPRP'!$A$10:$A$170,0),MATCH('Planning Ngrps'!AW$9,'Planning CPRP'!$G$9:$BA$9,0)),"")</f>
        <v/>
      </c>
      <c r="AX26" s="158" t="str">
        <f>IFERROR(INDEX('Feb 2019'!$G$2:$BR$159,MATCH('Planning Ngrps'!$A26,'Feb 2019'!$A$2:$A$161,0),MATCH(AX$9,'Feb 2019'!$G$1:$BR$1,0))/INDEX('Planning CPRP'!$G$10:$BA$168,MATCH('Planning Ngrps'!$A26,'Planning CPRP'!$A$10:$A$170,0),MATCH('Planning Ngrps'!AX$9,'Planning CPRP'!$G$9:$BA$9,0)),"")</f>
        <v/>
      </c>
      <c r="AY26" s="158" t="str">
        <f>IFERROR(INDEX('Feb 2019'!$G$2:$BR$159,MATCH('Planning Ngrps'!$A26,'Feb 2019'!$A$2:$A$161,0),MATCH(AY$9,'Feb 2019'!$G$1:$BR$1,0))/INDEX('Planning CPRP'!$G$10:$BA$168,MATCH('Planning Ngrps'!$A26,'Planning CPRP'!$A$10:$A$170,0),MATCH('Planning Ngrps'!AY$9,'Planning CPRP'!$G$9:$BA$9,0)),"")</f>
        <v/>
      </c>
      <c r="AZ26" s="158" t="str">
        <f>IFERROR(INDEX('Feb 2019'!$G$2:$BR$159,MATCH('Planning Ngrps'!$A26,'Feb 2019'!$A$2:$A$161,0),MATCH(AZ$9,'Feb 2019'!$G$1:$BR$1,0))/INDEX('Planning CPRP'!$G$10:$BA$168,MATCH('Planning Ngrps'!$A26,'Planning CPRP'!$A$10:$A$170,0),MATCH('Planning Ngrps'!AZ$9,'Planning CPRP'!$G$9:$BA$9,0)),"")</f>
        <v/>
      </c>
      <c r="BA26" s="158" t="str">
        <f>IFERROR(INDEX('Feb 2019'!$G$2:$BR$159,MATCH('Planning Ngrps'!$A26,'Feb 2019'!$A$2:$A$161,0),MATCH(BA$9,'Feb 2019'!$G$1:$BR$1,0))/INDEX('Planning CPRP'!$G$10:$BA$168,MATCH('Planning Ngrps'!$A26,'Planning CPRP'!$A$10:$A$170,0),MATCH('Planning Ngrps'!BA$9,'Planning CPRP'!$G$9:$BA$9,0)),"")</f>
        <v/>
      </c>
      <c r="BB26" s="11">
        <f t="shared" si="22"/>
        <v>0</v>
      </c>
      <c r="BC26" s="11"/>
      <c r="BD26" s="109">
        <f t="shared" si="23"/>
        <v>0</v>
      </c>
    </row>
    <row r="27" spans="1:59" ht="15" x14ac:dyDescent="0.3">
      <c r="A27" s="80" t="s">
        <v>48</v>
      </c>
      <c r="B27" s="105">
        <f t="shared" si="18"/>
        <v>0</v>
      </c>
      <c r="C27" s="192">
        <f t="shared" si="19"/>
        <v>0</v>
      </c>
      <c r="D27" s="48">
        <f t="shared" si="20"/>
        <v>0</v>
      </c>
      <c r="E27" s="138">
        <f>D27-B27</f>
        <v>0</v>
      </c>
      <c r="F27" s="93" t="s">
        <v>48</v>
      </c>
      <c r="G27" s="158" t="str">
        <f>IFERROR(INDEX('Feb 2019'!$G$2:$BR$159,MATCH('Planning Ngrps'!$A27,'Feb 2019'!$A$2:$A$161,0),MATCH(G$9,'Feb 2019'!$G$1:$BR$1,0))/INDEX('Planning CPRP'!$G$10:$BA$168,MATCH('Planning Ngrps'!$A27,'Planning CPRP'!$A$10:$A$170,0),MATCH('Planning Ngrps'!G$9,'Planning CPRP'!$G$9:$BA$9,0)),"")</f>
        <v/>
      </c>
      <c r="H27" s="158" t="str">
        <f>IFERROR(INDEX('Feb 2019'!$G$2:$BR$159,MATCH('Planning Ngrps'!$A27,'Feb 2019'!$A$2:$A$161,0),MATCH(H$9,'Feb 2019'!$G$1:$BR$1,0))/INDEX('Planning CPRP'!$G$10:$BA$168,MATCH('Planning Ngrps'!$A27,'Planning CPRP'!$A$10:$A$170,0),MATCH('Planning Ngrps'!H$9,'Planning CPRP'!$G$9:$BA$9,0)),"")</f>
        <v/>
      </c>
      <c r="I27" s="158" t="str">
        <f>IFERROR(INDEX('Feb 2019'!$G$2:$BR$159,MATCH('Planning Ngrps'!$A27,'Feb 2019'!$A$2:$A$161,0),MATCH(I$9,'Feb 2019'!$G$1:$BR$1,0))/INDEX('Planning CPRP'!$G$10:$BA$168,MATCH('Planning Ngrps'!$A27,'Planning CPRP'!$A$10:$A$170,0),MATCH('Planning Ngrps'!I$9,'Planning CPRP'!$G$9:$BA$9,0)),"")</f>
        <v/>
      </c>
      <c r="J27" s="158" t="str">
        <f>IFERROR(INDEX('Feb 2019'!$G$2:$BR$159,MATCH('Planning Ngrps'!$A27,'Feb 2019'!$A$2:$A$161,0),MATCH(J$9,'Feb 2019'!$G$1:$BR$1,0))/INDEX('Planning CPRP'!$G$10:$BA$168,MATCH('Planning Ngrps'!$A27,'Planning CPRP'!$A$10:$A$170,0),MATCH('Planning Ngrps'!J$9,'Planning CPRP'!$G$9:$BA$9,0)),"")</f>
        <v/>
      </c>
      <c r="K27" s="158" t="str">
        <f>IFERROR(INDEX('Feb 2019'!$G$2:$BR$159,MATCH('Planning Ngrps'!$A27,'Feb 2019'!$A$2:$A$161,0),MATCH(K$9,'Feb 2019'!$G$1:$BR$1,0))/INDEX('Planning CPRP'!$G$10:$BA$168,MATCH('Planning Ngrps'!$A27,'Planning CPRP'!$A$10:$A$170,0),MATCH('Planning Ngrps'!K$9,'Planning CPRP'!$G$9:$BA$9,0)),"")</f>
        <v/>
      </c>
      <c r="L27" s="158" t="str">
        <f>IFERROR(INDEX('Feb 2019'!$G$2:$BR$159,MATCH('Planning Ngrps'!$A27,'Feb 2019'!$A$2:$A$161,0),MATCH(L$9,'Feb 2019'!$G$1:$BR$1,0))/INDEX('Planning CPRP'!$G$10:$BA$168,MATCH('Planning Ngrps'!$A27,'Planning CPRP'!$A$10:$A$170,0),MATCH('Planning Ngrps'!L$9,'Planning CPRP'!$G$9:$BA$9,0)),"")</f>
        <v/>
      </c>
      <c r="M27" s="158" t="str">
        <f>IFERROR(INDEX('Feb 2019'!$G$2:$BR$159,MATCH('Planning Ngrps'!$A27,'Feb 2019'!$A$2:$A$161,0),MATCH(M$9,'Feb 2019'!$G$1:$BR$1,0))/INDEX('Planning CPRP'!$G$10:$BA$168,MATCH('Planning Ngrps'!$A27,'Planning CPRP'!$A$10:$A$170,0),MATCH('Planning Ngrps'!M$9,'Planning CPRP'!$G$9:$BA$9,0)),"")</f>
        <v/>
      </c>
      <c r="N27" s="158" t="str">
        <f>IFERROR(INDEX('Feb 2019'!$G$2:$BR$159,MATCH('Planning Ngrps'!$A27,'Feb 2019'!$A$2:$A$161,0),MATCH(N$9,'Feb 2019'!$G$1:$BR$1,0))/INDEX('Planning CPRP'!$G$10:$BA$168,MATCH('Planning Ngrps'!$A27,'Planning CPRP'!$A$10:$A$170,0),MATCH('Planning Ngrps'!N$9,'Planning CPRP'!$G$9:$BA$9,0)),"")</f>
        <v/>
      </c>
      <c r="O27" s="158" t="str">
        <f>IFERROR(INDEX('Feb 2019'!$G$2:$BR$159,MATCH('Planning Ngrps'!$A27,'Feb 2019'!$A$2:$A$161,0),MATCH(O$9,'Feb 2019'!$G$1:$BR$1,0))/INDEX('Planning CPRP'!$G$10:$BA$168,MATCH('Planning Ngrps'!$A27,'Planning CPRP'!$A$10:$A$170,0),MATCH('Planning Ngrps'!O$9,'Planning CPRP'!$G$9:$BA$9,0)),"")</f>
        <v/>
      </c>
      <c r="P27" s="158" t="str">
        <f>IFERROR(INDEX('Feb 2019'!$G$2:$BR$159,MATCH('Planning Ngrps'!$A27,'Feb 2019'!$A$2:$A$161,0),MATCH(P$9,'Feb 2019'!$G$1:$BR$1,0))/INDEX('Planning CPRP'!$G$10:$BA$168,MATCH('Planning Ngrps'!$A27,'Planning CPRP'!$A$10:$A$170,0),MATCH('Planning Ngrps'!P$9,'Planning CPRP'!$G$9:$BA$9,0)),"")</f>
        <v/>
      </c>
      <c r="Q27" s="158" t="str">
        <f>IFERROR(INDEX('Feb 2019'!$G$2:$BR$159,MATCH('Planning Ngrps'!$A27,'Feb 2019'!$A$2:$A$161,0),MATCH(Q$9,'Feb 2019'!$G$1:$BR$1,0))/INDEX('Planning CPRP'!$G$10:$BA$168,MATCH('Planning Ngrps'!$A27,'Planning CPRP'!$A$10:$A$170,0),MATCH('Planning Ngrps'!Q$9,'Planning CPRP'!$G$9:$BA$9,0)),"")</f>
        <v/>
      </c>
      <c r="R27" s="158" t="str">
        <f>IFERROR(INDEX('Feb 2019'!$G$2:$BR$159,MATCH('Planning Ngrps'!$A27,'Feb 2019'!$A$2:$A$161,0),MATCH(R$9,'Feb 2019'!$G$1:$BR$1,0))/INDEX('Planning CPRP'!$G$10:$BA$168,MATCH('Planning Ngrps'!$A27,'Planning CPRP'!$A$10:$A$170,0),MATCH('Planning Ngrps'!R$9,'Planning CPRP'!$G$9:$BA$9,0)),"")</f>
        <v/>
      </c>
      <c r="S27" s="158" t="str">
        <f>IFERROR(INDEX('Feb 2019'!$G$2:$BR$159,MATCH('Planning Ngrps'!$A27,'Feb 2019'!$A$2:$A$161,0),MATCH(S$9,'Feb 2019'!$G$1:$BR$1,0))/INDEX('Planning CPRP'!$G$10:$BA$168,MATCH('Planning Ngrps'!$A27,'Planning CPRP'!$A$10:$A$170,0),MATCH('Planning Ngrps'!S$9,'Planning CPRP'!$G$9:$BA$9,0)),"")</f>
        <v/>
      </c>
      <c r="T27" s="158" t="str">
        <f>IFERROR(INDEX('Feb 2019'!$G$2:$BR$159,MATCH('Planning Ngrps'!$A27,'Feb 2019'!$A$2:$A$161,0),MATCH(T$9,'Feb 2019'!$G$1:$BR$1,0))/INDEX('Planning CPRP'!$G$10:$BA$168,MATCH('Planning Ngrps'!$A27,'Planning CPRP'!$A$10:$A$170,0),MATCH('Planning Ngrps'!T$9,'Planning CPRP'!$G$9:$BA$9,0)),"")</f>
        <v/>
      </c>
      <c r="U27" s="158" t="str">
        <f>IFERROR(INDEX('Feb 2019'!$G$2:$BR$159,MATCH('Planning Ngrps'!$A27,'Feb 2019'!$A$2:$A$161,0),MATCH(U$9,'Feb 2019'!$G$1:$BR$1,0))/INDEX('Planning CPRP'!$G$10:$BA$168,MATCH('Planning Ngrps'!$A27,'Planning CPRP'!$A$10:$A$170,0),MATCH('Planning Ngrps'!U$9,'Planning CPRP'!$G$9:$BA$9,0)),"")</f>
        <v/>
      </c>
      <c r="V27" s="158" t="str">
        <f>IFERROR(INDEX('Feb 2019'!$G$2:$BR$159,MATCH('Planning Ngrps'!$A27,'Feb 2019'!$A$2:$A$161,0),MATCH(V$9,'Feb 2019'!$G$1:$BR$1,0))/INDEX('Planning CPRP'!$G$10:$BA$168,MATCH('Planning Ngrps'!$A27,'Planning CPRP'!$A$10:$A$170,0),MATCH('Planning Ngrps'!V$9,'Planning CPRP'!$G$9:$BA$9,0)),"")</f>
        <v/>
      </c>
      <c r="W27" s="158" t="str">
        <f>IFERROR(INDEX('Feb 2019'!$G$2:$BR$159,MATCH('Planning Ngrps'!$A27,'Feb 2019'!$A$2:$A$161,0),MATCH(W$9,'Feb 2019'!$G$1:$BR$1,0))/INDEX('Planning CPRP'!$G$10:$BA$168,MATCH('Planning Ngrps'!$A27,'Planning CPRP'!$A$10:$A$170,0),MATCH('Planning Ngrps'!W$9,'Planning CPRP'!$G$9:$BA$9,0)),"")</f>
        <v/>
      </c>
      <c r="X27" s="158" t="str">
        <f>IFERROR(INDEX('Feb 2019'!$G$2:$BR$159,MATCH('Planning Ngrps'!$A27,'Feb 2019'!$A$2:$A$161,0),MATCH(X$9,'Feb 2019'!$G$1:$BR$1,0))/INDEX('Planning CPRP'!$G$10:$BA$168,MATCH('Planning Ngrps'!$A27,'Planning CPRP'!$A$10:$A$170,0),MATCH('Planning Ngrps'!X$9,'Planning CPRP'!$G$9:$BA$9,0)),"")</f>
        <v/>
      </c>
      <c r="Y27" s="158" t="str">
        <f>IFERROR(INDEX('Feb 2019'!$G$2:$BR$159,MATCH('Planning Ngrps'!$A27,'Feb 2019'!$A$2:$A$161,0),MATCH(Y$9,'Feb 2019'!$G$1:$BR$1,0))/INDEX('Planning CPRP'!$G$10:$BA$168,MATCH('Planning Ngrps'!$A27,'Planning CPRP'!$A$10:$A$170,0),MATCH('Planning Ngrps'!Y$9,'Planning CPRP'!$G$9:$BA$9,0)),"")</f>
        <v/>
      </c>
      <c r="Z27" s="158" t="str">
        <f>IFERROR(INDEX('Feb 2019'!$G$2:$BR$159,MATCH('Planning Ngrps'!$A27,'Feb 2019'!$A$2:$A$161,0),MATCH(Z$9,'Feb 2019'!$G$1:$BR$1,0))/INDEX('Planning CPRP'!$G$10:$BA$168,MATCH('Planning Ngrps'!$A27,'Planning CPRP'!$A$10:$A$170,0),MATCH('Planning Ngrps'!Z$9,'Planning CPRP'!$G$9:$BA$9,0)),"")</f>
        <v/>
      </c>
      <c r="AA27" s="158" t="str">
        <f>IFERROR(INDEX('Feb 2019'!$G$2:$BR$159,MATCH('Planning Ngrps'!$A27,'Feb 2019'!$A$2:$A$161,0),MATCH(AA$9,'Feb 2019'!$G$1:$BR$1,0))/INDEX('Planning CPRP'!$G$10:$BA$168,MATCH('Planning Ngrps'!$A27,'Planning CPRP'!$A$10:$A$170,0),MATCH('Planning Ngrps'!AA$9,'Planning CPRP'!$G$9:$BA$9,0)),"")</f>
        <v/>
      </c>
      <c r="AB27" s="158" t="str">
        <f>IFERROR(INDEX('Feb 2019'!$G$2:$BR$159,MATCH('Planning Ngrps'!$A27,'Feb 2019'!$A$2:$A$161,0),MATCH(AB$9,'Feb 2019'!$G$1:$BR$1,0))/INDEX('Planning CPRP'!$G$10:$BA$168,MATCH('Planning Ngrps'!$A27,'Planning CPRP'!$A$10:$A$170,0),MATCH('Planning Ngrps'!AB$9,'Planning CPRP'!$G$9:$BA$9,0)),"")</f>
        <v/>
      </c>
      <c r="AC27" s="158" t="str">
        <f>IFERROR(INDEX('Feb 2019'!$G$2:$BR$159,MATCH('Planning Ngrps'!$A27,'Feb 2019'!$A$2:$A$161,0),MATCH(AC$9,'Feb 2019'!$G$1:$BR$1,0))/INDEX('Planning CPRP'!$G$10:$BA$168,MATCH('Planning Ngrps'!$A27,'Planning CPRP'!$A$10:$A$170,0),MATCH('Planning Ngrps'!AC$9,'Planning CPRP'!$G$9:$BA$9,0)),"")</f>
        <v/>
      </c>
      <c r="AD27" s="158" t="str">
        <f>IFERROR(INDEX('Feb 2019'!$G$2:$BR$159,MATCH('Planning Ngrps'!$A27,'Feb 2019'!$A$2:$A$161,0),MATCH(AD$9,'Feb 2019'!$G$1:$BR$1,0))/INDEX('Planning CPRP'!$G$10:$BA$168,MATCH('Planning Ngrps'!$A27,'Planning CPRP'!$A$10:$A$170,0),MATCH('Planning Ngrps'!AD$9,'Planning CPRP'!$G$9:$BA$9,0)),"")</f>
        <v/>
      </c>
      <c r="AE27" s="158" t="str">
        <f>IFERROR(INDEX('Feb 2019'!$G$2:$BR$159,MATCH('Planning Ngrps'!$A27,'Feb 2019'!$A$2:$A$161,0),MATCH(AE$9,'Feb 2019'!$G$1:$BR$1,0))/INDEX('Planning CPRP'!$G$10:$BA$168,MATCH('Planning Ngrps'!$A27,'Planning CPRP'!$A$10:$A$170,0),MATCH('Planning Ngrps'!AE$9,'Planning CPRP'!$G$9:$BA$9,0)),"")</f>
        <v/>
      </c>
      <c r="AF27" s="158" t="str">
        <f>IFERROR(INDEX('Feb 2019'!$G$2:$BR$159,MATCH('Planning Ngrps'!$A27,'Feb 2019'!$A$2:$A$161,0),MATCH(AF$9,'Feb 2019'!$G$1:$BR$1,0))/INDEX('Planning CPRP'!$G$10:$BA$168,MATCH('Planning Ngrps'!$A27,'Planning CPRP'!$A$10:$A$170,0),MATCH('Planning Ngrps'!AF$9,'Planning CPRP'!$G$9:$BA$9,0)),"")</f>
        <v/>
      </c>
      <c r="AG27" s="158" t="str">
        <f>IFERROR(INDEX('Feb 2019'!$G$2:$BR$159,MATCH('Planning Ngrps'!$A27,'Feb 2019'!$A$2:$A$161,0),MATCH(AG$9,'Feb 2019'!$G$1:$BR$1,0))/INDEX('Planning CPRP'!$G$10:$BA$168,MATCH('Planning Ngrps'!$A27,'Planning CPRP'!$A$10:$A$170,0),MATCH('Planning Ngrps'!AG$9,'Planning CPRP'!$G$9:$BA$9,0)),"")</f>
        <v/>
      </c>
      <c r="AH27" s="158" t="str">
        <f>IFERROR(INDEX('Feb 2019'!$G$2:$BR$159,MATCH('Planning Ngrps'!$A27,'Feb 2019'!$A$2:$A$161,0),MATCH(AH$9,'Feb 2019'!$G$1:$BR$1,0))/INDEX('Planning CPRP'!$G$10:$BA$168,MATCH('Planning Ngrps'!$A27,'Planning CPRP'!$A$10:$A$170,0),MATCH('Planning Ngrps'!AH$9,'Planning CPRP'!$G$9:$BA$9,0)),"")</f>
        <v/>
      </c>
      <c r="AI27" s="158" t="str">
        <f>IFERROR(INDEX('Feb 2019'!$G$2:$BR$159,MATCH('Planning Ngrps'!$A27,'Feb 2019'!$A$2:$A$161,0),MATCH(AI$9,'Feb 2019'!$G$1:$BR$1,0))/INDEX('Planning CPRP'!$G$10:$BA$168,MATCH('Planning Ngrps'!$A27,'Planning CPRP'!$A$10:$A$170,0),MATCH('Planning Ngrps'!AI$9,'Planning CPRP'!$G$9:$BA$9,0)),"")</f>
        <v/>
      </c>
      <c r="AJ27" s="158" t="str">
        <f>IFERROR(INDEX('Feb 2019'!$G$2:$BR$159,MATCH('Planning Ngrps'!$A27,'Feb 2019'!$A$2:$A$161,0),MATCH(AJ$9,'Feb 2019'!$G$1:$BR$1,0))/INDEX('Planning CPRP'!$G$10:$BA$168,MATCH('Planning Ngrps'!$A27,'Planning CPRP'!$A$10:$A$170,0),MATCH('Planning Ngrps'!AJ$9,'Planning CPRP'!$G$9:$BA$9,0)),"")</f>
        <v/>
      </c>
      <c r="AK27" s="158" t="str">
        <f>IFERROR(INDEX('Feb 2019'!$G$2:$BR$159,MATCH('Planning Ngrps'!$A27,'Feb 2019'!$A$2:$A$161,0),MATCH(AK$9,'Feb 2019'!$G$1:$BR$1,0))/INDEX('Planning CPRP'!$G$10:$BA$168,MATCH('Planning Ngrps'!$A27,'Planning CPRP'!$A$10:$A$170,0),MATCH('Planning Ngrps'!AK$9,'Planning CPRP'!$G$9:$BA$9,0)),"")</f>
        <v/>
      </c>
      <c r="AL27" s="158" t="str">
        <f>IFERROR(INDEX('Feb 2019'!$G$2:$BR$159,MATCH('Planning Ngrps'!$A27,'Feb 2019'!$A$2:$A$161,0),MATCH(AL$9,'Feb 2019'!$G$1:$BR$1,0))/INDEX('Planning CPRP'!$G$10:$BA$168,MATCH('Planning Ngrps'!$A27,'Planning CPRP'!$A$10:$A$170,0),MATCH('Planning Ngrps'!AL$9,'Planning CPRP'!$G$9:$BA$9,0)),"")</f>
        <v/>
      </c>
      <c r="AM27" s="158" t="str">
        <f>IFERROR(INDEX('Feb 2019'!$G$2:$BR$159,MATCH('Planning Ngrps'!$A27,'Feb 2019'!$A$2:$A$161,0),MATCH(AM$9,'Feb 2019'!$G$1:$BR$1,0))/INDEX('Planning CPRP'!$G$10:$BA$168,MATCH('Planning Ngrps'!$A27,'Planning CPRP'!$A$10:$A$170,0),MATCH('Planning Ngrps'!AM$9,'Planning CPRP'!$G$9:$BA$9,0)),"")</f>
        <v/>
      </c>
      <c r="AN27" s="158" t="str">
        <f>IFERROR(INDEX('Feb 2019'!$G$2:$BR$159,MATCH('Planning Ngrps'!$A27,'Feb 2019'!$A$2:$A$161,0),MATCH(AN$9,'Feb 2019'!$G$1:$BR$1,0))/INDEX('Planning CPRP'!$G$10:$BA$168,MATCH('Planning Ngrps'!$A27,'Planning CPRP'!$A$10:$A$170,0),MATCH('Planning Ngrps'!AN$9,'Planning CPRP'!$G$9:$BA$9,0)),"")</f>
        <v/>
      </c>
      <c r="AO27" s="158" t="str">
        <f>IFERROR(INDEX('Feb 2019'!$G$2:$BR$159,MATCH('Planning Ngrps'!$A27,'Feb 2019'!$A$2:$A$161,0),MATCH(AO$9,'Feb 2019'!$G$1:$BR$1,0))/INDEX('Planning CPRP'!$G$10:$BA$168,MATCH('Planning Ngrps'!$A27,'Planning CPRP'!$A$10:$A$170,0),MATCH('Planning Ngrps'!AO$9,'Planning CPRP'!$G$9:$BA$9,0)),"")</f>
        <v/>
      </c>
      <c r="AP27" s="158" t="str">
        <f>IFERROR(INDEX('Feb 2019'!$G$2:$BR$159,MATCH('Planning Ngrps'!$A27,'Feb 2019'!$A$2:$A$161,0),MATCH(AP$9,'Feb 2019'!$G$1:$BR$1,0))/INDEX('Planning CPRP'!$G$10:$BA$168,MATCH('Planning Ngrps'!$A27,'Planning CPRP'!$A$10:$A$170,0),MATCH('Planning Ngrps'!AP$9,'Planning CPRP'!$G$9:$BA$9,0)),"")</f>
        <v/>
      </c>
      <c r="AQ27" s="158" t="str">
        <f>IFERROR(INDEX('Feb 2019'!$G$2:$BR$159,MATCH('Planning Ngrps'!$A27,'Feb 2019'!$A$2:$A$161,0),MATCH(AQ$9,'Feb 2019'!$G$1:$BR$1,0))/INDEX('Planning CPRP'!$G$10:$BA$168,MATCH('Planning Ngrps'!$A27,'Planning CPRP'!$A$10:$A$170,0),MATCH('Planning Ngrps'!AQ$9,'Planning CPRP'!$G$9:$BA$9,0)),"")</f>
        <v/>
      </c>
      <c r="AR27" s="158" t="str">
        <f>IFERROR(INDEX('Feb 2019'!$G$2:$BR$159,MATCH('Planning Ngrps'!$A27,'Feb 2019'!$A$2:$A$161,0),MATCH(AR$9,'Feb 2019'!$G$1:$BR$1,0))/INDEX('Planning CPRP'!$G$10:$BA$168,MATCH('Planning Ngrps'!$A27,'Planning CPRP'!$A$10:$A$170,0),MATCH('Planning Ngrps'!AR$9,'Planning CPRP'!$G$9:$BA$9,0)),"")</f>
        <v/>
      </c>
      <c r="AS27" s="158" t="str">
        <f>IFERROR(INDEX('Feb 2019'!$G$2:$BR$159,MATCH('Planning Ngrps'!$A27,'Feb 2019'!$A$2:$A$161,0),MATCH(AS$9,'Feb 2019'!$G$1:$BR$1,0))/INDEX('Planning CPRP'!$G$10:$BA$168,MATCH('Planning Ngrps'!$A27,'Planning CPRP'!$A$10:$A$170,0),MATCH('Planning Ngrps'!AS$9,'Planning CPRP'!$G$9:$BA$9,0)),"")</f>
        <v/>
      </c>
      <c r="AT27" s="158" t="str">
        <f>IFERROR(INDEX('Feb 2019'!$G$2:$BR$159,MATCH('Planning Ngrps'!$A27,'Feb 2019'!$A$2:$A$161,0),MATCH(AT$9,'Feb 2019'!$G$1:$BR$1,0))/INDEX('Planning CPRP'!$G$10:$BA$168,MATCH('Planning Ngrps'!$A27,'Planning CPRP'!$A$10:$A$170,0),MATCH('Planning Ngrps'!AT$9,'Planning CPRP'!$G$9:$BA$9,0)),"")</f>
        <v/>
      </c>
      <c r="AU27" s="158" t="str">
        <f>IFERROR(INDEX('Feb 2019'!$G$2:$BR$159,MATCH('Planning Ngrps'!$A27,'Feb 2019'!$A$2:$A$161,0),MATCH(AU$9,'Feb 2019'!$G$1:$BR$1,0))/INDEX('Planning CPRP'!$G$10:$BA$168,MATCH('Planning Ngrps'!$A27,'Planning CPRP'!$A$10:$A$170,0),MATCH('Planning Ngrps'!AU$9,'Planning CPRP'!$G$9:$BA$9,0)),"")</f>
        <v/>
      </c>
      <c r="AV27" s="158" t="str">
        <f>IFERROR(INDEX('Feb 2019'!$G$2:$BR$159,MATCH('Planning Ngrps'!$A27,'Feb 2019'!$A$2:$A$161,0),MATCH(AV$9,'Feb 2019'!$G$1:$BR$1,0))/INDEX('Planning CPRP'!$G$10:$BA$168,MATCH('Planning Ngrps'!$A27,'Planning CPRP'!$A$10:$A$170,0),MATCH('Planning Ngrps'!AV$9,'Planning CPRP'!$G$9:$BA$9,0)),"")</f>
        <v/>
      </c>
      <c r="AW27" s="158" t="str">
        <f>IFERROR(INDEX('Feb 2019'!$G$2:$BR$159,MATCH('Planning Ngrps'!$A27,'Feb 2019'!$A$2:$A$161,0),MATCH(AW$9,'Feb 2019'!$G$1:$BR$1,0))/INDEX('Planning CPRP'!$G$10:$BA$168,MATCH('Planning Ngrps'!$A27,'Planning CPRP'!$A$10:$A$170,0),MATCH('Planning Ngrps'!AW$9,'Planning CPRP'!$G$9:$BA$9,0)),"")</f>
        <v/>
      </c>
      <c r="AX27" s="158" t="str">
        <f>IFERROR(INDEX('Feb 2019'!$G$2:$BR$159,MATCH('Planning Ngrps'!$A27,'Feb 2019'!$A$2:$A$161,0),MATCH(AX$9,'Feb 2019'!$G$1:$BR$1,0))/INDEX('Planning CPRP'!$G$10:$BA$168,MATCH('Planning Ngrps'!$A27,'Planning CPRP'!$A$10:$A$170,0),MATCH('Planning Ngrps'!AX$9,'Planning CPRP'!$G$9:$BA$9,0)),"")</f>
        <v/>
      </c>
      <c r="AY27" s="158" t="str">
        <f>IFERROR(INDEX('Feb 2019'!$G$2:$BR$159,MATCH('Planning Ngrps'!$A27,'Feb 2019'!$A$2:$A$161,0),MATCH(AY$9,'Feb 2019'!$G$1:$BR$1,0))/INDEX('Planning CPRP'!$G$10:$BA$168,MATCH('Planning Ngrps'!$A27,'Planning CPRP'!$A$10:$A$170,0),MATCH('Planning Ngrps'!AY$9,'Planning CPRP'!$G$9:$BA$9,0)),"")</f>
        <v/>
      </c>
      <c r="AZ27" s="158" t="str">
        <f>IFERROR(INDEX('Feb 2019'!$G$2:$BR$159,MATCH('Planning Ngrps'!$A27,'Feb 2019'!$A$2:$A$161,0),MATCH(AZ$9,'Feb 2019'!$G$1:$BR$1,0))/INDEX('Planning CPRP'!$G$10:$BA$168,MATCH('Planning Ngrps'!$A27,'Planning CPRP'!$A$10:$A$170,0),MATCH('Planning Ngrps'!AZ$9,'Planning CPRP'!$G$9:$BA$9,0)),"")</f>
        <v/>
      </c>
      <c r="BA27" s="158" t="str">
        <f>IFERROR(INDEX('Feb 2019'!$G$2:$BR$159,MATCH('Planning Ngrps'!$A27,'Feb 2019'!$A$2:$A$161,0),MATCH(BA$9,'Feb 2019'!$G$1:$BR$1,0))/INDEX('Planning CPRP'!$G$10:$BA$168,MATCH('Planning Ngrps'!$A27,'Planning CPRP'!$A$10:$A$170,0),MATCH('Planning Ngrps'!BA$9,'Planning CPRP'!$G$9:$BA$9,0)),"")</f>
        <v/>
      </c>
      <c r="BB27" s="11">
        <f t="shared" si="22"/>
        <v>0</v>
      </c>
      <c r="BC27" s="11"/>
      <c r="BD27" s="109">
        <f>BC27-BB27</f>
        <v>0</v>
      </c>
    </row>
    <row r="28" spans="1:59" ht="15" x14ac:dyDescent="0.3">
      <c r="A28" s="80" t="s">
        <v>53</v>
      </c>
      <c r="B28" s="105">
        <f t="shared" si="18"/>
        <v>0</v>
      </c>
      <c r="C28" s="192">
        <f t="shared" si="19"/>
        <v>0</v>
      </c>
      <c r="D28" s="48">
        <f t="shared" si="20"/>
        <v>0</v>
      </c>
      <c r="E28" s="138">
        <f>D28-B28</f>
        <v>0</v>
      </c>
      <c r="F28" s="93" t="s">
        <v>53</v>
      </c>
      <c r="G28" s="158" t="str">
        <f>IFERROR(INDEX('Feb 2019'!$G$2:$BR$159,MATCH('Planning Ngrps'!$A28,'Feb 2019'!$A$2:$A$161,0),MATCH(G$9,'Feb 2019'!$G$1:$BR$1,0))/INDEX('Planning CPRP'!$G$10:$BA$168,MATCH('Planning Ngrps'!$A28,'Planning CPRP'!$A$10:$A$170,0),MATCH('Planning Ngrps'!G$9,'Planning CPRP'!$G$9:$BA$9,0)),"")</f>
        <v/>
      </c>
      <c r="H28" s="158" t="str">
        <f>IFERROR(INDEX('Feb 2019'!$G$2:$BR$159,MATCH('Planning Ngrps'!$A28,'Feb 2019'!$A$2:$A$161,0),MATCH(H$9,'Feb 2019'!$G$1:$BR$1,0))/INDEX('Planning CPRP'!$G$10:$BA$168,MATCH('Planning Ngrps'!$A28,'Planning CPRP'!$A$10:$A$170,0),MATCH('Planning Ngrps'!H$9,'Planning CPRP'!$G$9:$BA$9,0)),"")</f>
        <v/>
      </c>
      <c r="I28" s="158" t="str">
        <f>IFERROR(INDEX('Feb 2019'!$G$2:$BR$159,MATCH('Planning Ngrps'!$A28,'Feb 2019'!$A$2:$A$161,0),MATCH(I$9,'Feb 2019'!$G$1:$BR$1,0))/INDEX('Planning CPRP'!$G$10:$BA$168,MATCH('Planning Ngrps'!$A28,'Planning CPRP'!$A$10:$A$170,0),MATCH('Planning Ngrps'!I$9,'Planning CPRP'!$G$9:$BA$9,0)),"")</f>
        <v/>
      </c>
      <c r="J28" s="158" t="str">
        <f>IFERROR(INDEX('Feb 2019'!$G$2:$BR$159,MATCH('Planning Ngrps'!$A28,'Feb 2019'!$A$2:$A$161,0),MATCH(J$9,'Feb 2019'!$G$1:$BR$1,0))/INDEX('Planning CPRP'!$G$10:$BA$168,MATCH('Planning Ngrps'!$A28,'Planning CPRP'!$A$10:$A$170,0),MATCH('Planning Ngrps'!J$9,'Planning CPRP'!$G$9:$BA$9,0)),"")</f>
        <v/>
      </c>
      <c r="K28" s="158" t="str">
        <f>IFERROR(INDEX('Feb 2019'!$G$2:$BR$159,MATCH('Planning Ngrps'!$A28,'Feb 2019'!$A$2:$A$161,0),MATCH(K$9,'Feb 2019'!$G$1:$BR$1,0))/INDEX('Planning CPRP'!$G$10:$BA$168,MATCH('Planning Ngrps'!$A28,'Planning CPRP'!$A$10:$A$170,0),MATCH('Planning Ngrps'!K$9,'Planning CPRP'!$G$9:$BA$9,0)),"")</f>
        <v/>
      </c>
      <c r="L28" s="158" t="str">
        <f>IFERROR(INDEX('Feb 2019'!$G$2:$BR$159,MATCH('Planning Ngrps'!$A28,'Feb 2019'!$A$2:$A$161,0),MATCH(L$9,'Feb 2019'!$G$1:$BR$1,0))/INDEX('Planning CPRP'!$G$10:$BA$168,MATCH('Planning Ngrps'!$A28,'Planning CPRP'!$A$10:$A$170,0),MATCH('Planning Ngrps'!L$9,'Planning CPRP'!$G$9:$BA$9,0)),"")</f>
        <v/>
      </c>
      <c r="M28" s="158" t="str">
        <f>IFERROR(INDEX('Feb 2019'!$G$2:$BR$159,MATCH('Planning Ngrps'!$A28,'Feb 2019'!$A$2:$A$161,0),MATCH(M$9,'Feb 2019'!$G$1:$BR$1,0))/INDEX('Planning CPRP'!$G$10:$BA$168,MATCH('Planning Ngrps'!$A28,'Planning CPRP'!$A$10:$A$170,0),MATCH('Planning Ngrps'!M$9,'Planning CPRP'!$G$9:$BA$9,0)),"")</f>
        <v/>
      </c>
      <c r="N28" s="158" t="str">
        <f>IFERROR(INDEX('Feb 2019'!$G$2:$BR$159,MATCH('Planning Ngrps'!$A28,'Feb 2019'!$A$2:$A$161,0),MATCH(N$9,'Feb 2019'!$G$1:$BR$1,0))/INDEX('Planning CPRP'!$G$10:$BA$168,MATCH('Planning Ngrps'!$A28,'Planning CPRP'!$A$10:$A$170,0),MATCH('Planning Ngrps'!N$9,'Planning CPRP'!$G$9:$BA$9,0)),"")</f>
        <v/>
      </c>
      <c r="O28" s="158" t="str">
        <f>IFERROR(INDEX('Feb 2019'!$G$2:$BR$159,MATCH('Planning Ngrps'!$A28,'Feb 2019'!$A$2:$A$161,0),MATCH(O$9,'Feb 2019'!$G$1:$BR$1,0))/INDEX('Planning CPRP'!$G$10:$BA$168,MATCH('Planning Ngrps'!$A28,'Planning CPRP'!$A$10:$A$170,0),MATCH('Planning Ngrps'!O$9,'Planning CPRP'!$G$9:$BA$9,0)),"")</f>
        <v/>
      </c>
      <c r="P28" s="158" t="str">
        <f>IFERROR(INDEX('Feb 2019'!$G$2:$BR$159,MATCH('Planning Ngrps'!$A28,'Feb 2019'!$A$2:$A$161,0),MATCH(P$9,'Feb 2019'!$G$1:$BR$1,0))/INDEX('Planning CPRP'!$G$10:$BA$168,MATCH('Planning Ngrps'!$A28,'Planning CPRP'!$A$10:$A$170,0),MATCH('Planning Ngrps'!P$9,'Planning CPRP'!$G$9:$BA$9,0)),"")</f>
        <v/>
      </c>
      <c r="Q28" s="158" t="str">
        <f>IFERROR(INDEX('Feb 2019'!$G$2:$BR$159,MATCH('Planning Ngrps'!$A28,'Feb 2019'!$A$2:$A$161,0),MATCH(Q$9,'Feb 2019'!$G$1:$BR$1,0))/INDEX('Planning CPRP'!$G$10:$BA$168,MATCH('Planning Ngrps'!$A28,'Planning CPRP'!$A$10:$A$170,0),MATCH('Planning Ngrps'!Q$9,'Planning CPRP'!$G$9:$BA$9,0)),"")</f>
        <v/>
      </c>
      <c r="R28" s="158" t="str">
        <f>IFERROR(INDEX('Feb 2019'!$G$2:$BR$159,MATCH('Planning Ngrps'!$A28,'Feb 2019'!$A$2:$A$161,0),MATCH(R$9,'Feb 2019'!$G$1:$BR$1,0))/INDEX('Planning CPRP'!$G$10:$BA$168,MATCH('Planning Ngrps'!$A28,'Planning CPRP'!$A$10:$A$170,0),MATCH('Planning Ngrps'!R$9,'Planning CPRP'!$G$9:$BA$9,0)),"")</f>
        <v/>
      </c>
      <c r="S28" s="158" t="str">
        <f>IFERROR(INDEX('Feb 2019'!$G$2:$BR$159,MATCH('Planning Ngrps'!$A28,'Feb 2019'!$A$2:$A$161,0),MATCH(S$9,'Feb 2019'!$G$1:$BR$1,0))/INDEX('Planning CPRP'!$G$10:$BA$168,MATCH('Planning Ngrps'!$A28,'Planning CPRP'!$A$10:$A$170,0),MATCH('Planning Ngrps'!S$9,'Planning CPRP'!$G$9:$BA$9,0)),"")</f>
        <v/>
      </c>
      <c r="T28" s="158" t="str">
        <f>IFERROR(INDEX('Feb 2019'!$G$2:$BR$159,MATCH('Planning Ngrps'!$A28,'Feb 2019'!$A$2:$A$161,0),MATCH(T$9,'Feb 2019'!$G$1:$BR$1,0))/INDEX('Planning CPRP'!$G$10:$BA$168,MATCH('Planning Ngrps'!$A28,'Planning CPRP'!$A$10:$A$170,0),MATCH('Planning Ngrps'!T$9,'Planning CPRP'!$G$9:$BA$9,0)),"")</f>
        <v/>
      </c>
      <c r="U28" s="158" t="str">
        <f>IFERROR(INDEX('Feb 2019'!$G$2:$BR$159,MATCH('Planning Ngrps'!$A28,'Feb 2019'!$A$2:$A$161,0),MATCH(U$9,'Feb 2019'!$G$1:$BR$1,0))/INDEX('Planning CPRP'!$G$10:$BA$168,MATCH('Planning Ngrps'!$A28,'Planning CPRP'!$A$10:$A$170,0),MATCH('Planning Ngrps'!U$9,'Planning CPRP'!$G$9:$BA$9,0)),"")</f>
        <v/>
      </c>
      <c r="V28" s="158" t="str">
        <f>IFERROR(INDEX('Feb 2019'!$G$2:$BR$159,MATCH('Planning Ngrps'!$A28,'Feb 2019'!$A$2:$A$161,0),MATCH(V$9,'Feb 2019'!$G$1:$BR$1,0))/INDEX('Planning CPRP'!$G$10:$BA$168,MATCH('Planning Ngrps'!$A28,'Planning CPRP'!$A$10:$A$170,0),MATCH('Planning Ngrps'!V$9,'Planning CPRP'!$G$9:$BA$9,0)),"")</f>
        <v/>
      </c>
      <c r="W28" s="158" t="str">
        <f>IFERROR(INDEX('Feb 2019'!$G$2:$BR$159,MATCH('Planning Ngrps'!$A28,'Feb 2019'!$A$2:$A$161,0),MATCH(W$9,'Feb 2019'!$G$1:$BR$1,0))/INDEX('Planning CPRP'!$G$10:$BA$168,MATCH('Planning Ngrps'!$A28,'Planning CPRP'!$A$10:$A$170,0),MATCH('Planning Ngrps'!W$9,'Planning CPRP'!$G$9:$BA$9,0)),"")</f>
        <v/>
      </c>
      <c r="X28" s="158" t="str">
        <f>IFERROR(INDEX('Feb 2019'!$G$2:$BR$159,MATCH('Planning Ngrps'!$A28,'Feb 2019'!$A$2:$A$161,0),MATCH(X$9,'Feb 2019'!$G$1:$BR$1,0))/INDEX('Planning CPRP'!$G$10:$BA$168,MATCH('Planning Ngrps'!$A28,'Planning CPRP'!$A$10:$A$170,0),MATCH('Planning Ngrps'!X$9,'Planning CPRP'!$G$9:$BA$9,0)),"")</f>
        <v/>
      </c>
      <c r="Y28" s="158" t="str">
        <f>IFERROR(INDEX('Feb 2019'!$G$2:$BR$159,MATCH('Planning Ngrps'!$A28,'Feb 2019'!$A$2:$A$161,0),MATCH(Y$9,'Feb 2019'!$G$1:$BR$1,0))/INDEX('Planning CPRP'!$G$10:$BA$168,MATCH('Planning Ngrps'!$A28,'Planning CPRP'!$A$10:$A$170,0),MATCH('Planning Ngrps'!Y$9,'Planning CPRP'!$G$9:$BA$9,0)),"")</f>
        <v/>
      </c>
      <c r="Z28" s="158" t="str">
        <f>IFERROR(INDEX('Feb 2019'!$G$2:$BR$159,MATCH('Planning Ngrps'!$A28,'Feb 2019'!$A$2:$A$161,0),MATCH(Z$9,'Feb 2019'!$G$1:$BR$1,0))/INDEX('Planning CPRP'!$G$10:$BA$168,MATCH('Planning Ngrps'!$A28,'Planning CPRP'!$A$10:$A$170,0),MATCH('Planning Ngrps'!Z$9,'Planning CPRP'!$G$9:$BA$9,0)),"")</f>
        <v/>
      </c>
      <c r="AA28" s="158" t="str">
        <f>IFERROR(INDEX('Feb 2019'!$G$2:$BR$159,MATCH('Planning Ngrps'!$A28,'Feb 2019'!$A$2:$A$161,0),MATCH(AA$9,'Feb 2019'!$G$1:$BR$1,0))/INDEX('Planning CPRP'!$G$10:$BA$168,MATCH('Planning Ngrps'!$A28,'Planning CPRP'!$A$10:$A$170,0),MATCH('Planning Ngrps'!AA$9,'Planning CPRP'!$G$9:$BA$9,0)),"")</f>
        <v/>
      </c>
      <c r="AB28" s="158" t="str">
        <f>IFERROR(INDEX('Feb 2019'!$G$2:$BR$159,MATCH('Planning Ngrps'!$A28,'Feb 2019'!$A$2:$A$161,0),MATCH(AB$9,'Feb 2019'!$G$1:$BR$1,0))/INDEX('Planning CPRP'!$G$10:$BA$168,MATCH('Planning Ngrps'!$A28,'Planning CPRP'!$A$10:$A$170,0),MATCH('Planning Ngrps'!AB$9,'Planning CPRP'!$G$9:$BA$9,0)),"")</f>
        <v/>
      </c>
      <c r="AC28" s="158" t="str">
        <f>IFERROR(INDEX('Feb 2019'!$G$2:$BR$159,MATCH('Planning Ngrps'!$A28,'Feb 2019'!$A$2:$A$161,0),MATCH(AC$9,'Feb 2019'!$G$1:$BR$1,0))/INDEX('Planning CPRP'!$G$10:$BA$168,MATCH('Planning Ngrps'!$A28,'Planning CPRP'!$A$10:$A$170,0),MATCH('Planning Ngrps'!AC$9,'Planning CPRP'!$G$9:$BA$9,0)),"")</f>
        <v/>
      </c>
      <c r="AD28" s="158" t="str">
        <f>IFERROR(INDEX('Feb 2019'!$G$2:$BR$159,MATCH('Planning Ngrps'!$A28,'Feb 2019'!$A$2:$A$161,0),MATCH(AD$9,'Feb 2019'!$G$1:$BR$1,0))/INDEX('Planning CPRP'!$G$10:$BA$168,MATCH('Planning Ngrps'!$A28,'Planning CPRP'!$A$10:$A$170,0),MATCH('Planning Ngrps'!AD$9,'Planning CPRP'!$G$9:$BA$9,0)),"")</f>
        <v/>
      </c>
      <c r="AE28" s="158" t="str">
        <f>IFERROR(INDEX('Feb 2019'!$G$2:$BR$159,MATCH('Planning Ngrps'!$A28,'Feb 2019'!$A$2:$A$161,0),MATCH(AE$9,'Feb 2019'!$G$1:$BR$1,0))/INDEX('Planning CPRP'!$G$10:$BA$168,MATCH('Planning Ngrps'!$A28,'Planning CPRP'!$A$10:$A$170,0),MATCH('Planning Ngrps'!AE$9,'Planning CPRP'!$G$9:$BA$9,0)),"")</f>
        <v/>
      </c>
      <c r="AF28" s="158" t="str">
        <f>IFERROR(INDEX('Feb 2019'!$G$2:$BR$159,MATCH('Planning Ngrps'!$A28,'Feb 2019'!$A$2:$A$161,0),MATCH(AF$9,'Feb 2019'!$G$1:$BR$1,0))/INDEX('Planning CPRP'!$G$10:$BA$168,MATCH('Planning Ngrps'!$A28,'Planning CPRP'!$A$10:$A$170,0),MATCH('Planning Ngrps'!AF$9,'Planning CPRP'!$G$9:$BA$9,0)),"")</f>
        <v/>
      </c>
      <c r="AG28" s="158" t="str">
        <f>IFERROR(INDEX('Feb 2019'!$G$2:$BR$159,MATCH('Planning Ngrps'!$A28,'Feb 2019'!$A$2:$A$161,0),MATCH(AG$9,'Feb 2019'!$G$1:$BR$1,0))/INDEX('Planning CPRP'!$G$10:$BA$168,MATCH('Planning Ngrps'!$A28,'Planning CPRP'!$A$10:$A$170,0),MATCH('Planning Ngrps'!AG$9,'Planning CPRP'!$G$9:$BA$9,0)),"")</f>
        <v/>
      </c>
      <c r="AH28" s="158" t="str">
        <f>IFERROR(INDEX('Feb 2019'!$G$2:$BR$159,MATCH('Planning Ngrps'!$A28,'Feb 2019'!$A$2:$A$161,0),MATCH(AH$9,'Feb 2019'!$G$1:$BR$1,0))/INDEX('Planning CPRP'!$G$10:$BA$168,MATCH('Planning Ngrps'!$A28,'Planning CPRP'!$A$10:$A$170,0),MATCH('Planning Ngrps'!AH$9,'Planning CPRP'!$G$9:$BA$9,0)),"")</f>
        <v/>
      </c>
      <c r="AI28" s="158" t="str">
        <f>IFERROR(INDEX('Feb 2019'!$G$2:$BR$159,MATCH('Planning Ngrps'!$A28,'Feb 2019'!$A$2:$A$161,0),MATCH(AI$9,'Feb 2019'!$G$1:$BR$1,0))/INDEX('Planning CPRP'!$G$10:$BA$168,MATCH('Planning Ngrps'!$A28,'Planning CPRP'!$A$10:$A$170,0),MATCH('Planning Ngrps'!AI$9,'Planning CPRP'!$G$9:$BA$9,0)),"")</f>
        <v/>
      </c>
      <c r="AJ28" s="158" t="str">
        <f>IFERROR(INDEX('Feb 2019'!$G$2:$BR$159,MATCH('Planning Ngrps'!$A28,'Feb 2019'!$A$2:$A$161,0),MATCH(AJ$9,'Feb 2019'!$G$1:$BR$1,0))/INDEX('Planning CPRP'!$G$10:$BA$168,MATCH('Planning Ngrps'!$A28,'Planning CPRP'!$A$10:$A$170,0),MATCH('Planning Ngrps'!AJ$9,'Planning CPRP'!$G$9:$BA$9,0)),"")</f>
        <v/>
      </c>
      <c r="AK28" s="158" t="str">
        <f>IFERROR(INDEX('Feb 2019'!$G$2:$BR$159,MATCH('Planning Ngrps'!$A28,'Feb 2019'!$A$2:$A$161,0),MATCH(AK$9,'Feb 2019'!$G$1:$BR$1,0))/INDEX('Planning CPRP'!$G$10:$BA$168,MATCH('Planning Ngrps'!$A28,'Planning CPRP'!$A$10:$A$170,0),MATCH('Planning Ngrps'!AK$9,'Planning CPRP'!$G$9:$BA$9,0)),"")</f>
        <v/>
      </c>
      <c r="AL28" s="158" t="str">
        <f>IFERROR(INDEX('Feb 2019'!$G$2:$BR$159,MATCH('Planning Ngrps'!$A28,'Feb 2019'!$A$2:$A$161,0),MATCH(AL$9,'Feb 2019'!$G$1:$BR$1,0))/INDEX('Planning CPRP'!$G$10:$BA$168,MATCH('Planning Ngrps'!$A28,'Planning CPRP'!$A$10:$A$170,0),MATCH('Planning Ngrps'!AL$9,'Planning CPRP'!$G$9:$BA$9,0)),"")</f>
        <v/>
      </c>
      <c r="AM28" s="158" t="str">
        <f>IFERROR(INDEX('Feb 2019'!$G$2:$BR$159,MATCH('Planning Ngrps'!$A28,'Feb 2019'!$A$2:$A$161,0),MATCH(AM$9,'Feb 2019'!$G$1:$BR$1,0))/INDEX('Planning CPRP'!$G$10:$BA$168,MATCH('Planning Ngrps'!$A28,'Planning CPRP'!$A$10:$A$170,0),MATCH('Planning Ngrps'!AM$9,'Planning CPRP'!$G$9:$BA$9,0)),"")</f>
        <v/>
      </c>
      <c r="AN28" s="158" t="str">
        <f>IFERROR(INDEX('Feb 2019'!$G$2:$BR$159,MATCH('Planning Ngrps'!$A28,'Feb 2019'!$A$2:$A$161,0),MATCH(AN$9,'Feb 2019'!$G$1:$BR$1,0))/INDEX('Planning CPRP'!$G$10:$BA$168,MATCH('Planning Ngrps'!$A28,'Planning CPRP'!$A$10:$A$170,0),MATCH('Planning Ngrps'!AN$9,'Planning CPRP'!$G$9:$BA$9,0)),"")</f>
        <v/>
      </c>
      <c r="AO28" s="158" t="str">
        <f>IFERROR(INDEX('Feb 2019'!$G$2:$BR$159,MATCH('Planning Ngrps'!$A28,'Feb 2019'!$A$2:$A$161,0),MATCH(AO$9,'Feb 2019'!$G$1:$BR$1,0))/INDEX('Planning CPRP'!$G$10:$BA$168,MATCH('Planning Ngrps'!$A28,'Planning CPRP'!$A$10:$A$170,0),MATCH('Planning Ngrps'!AO$9,'Planning CPRP'!$G$9:$BA$9,0)),"")</f>
        <v/>
      </c>
      <c r="AP28" s="158" t="str">
        <f>IFERROR(INDEX('Feb 2019'!$G$2:$BR$159,MATCH('Planning Ngrps'!$A28,'Feb 2019'!$A$2:$A$161,0),MATCH(AP$9,'Feb 2019'!$G$1:$BR$1,0))/INDEX('Planning CPRP'!$G$10:$BA$168,MATCH('Planning Ngrps'!$A28,'Planning CPRP'!$A$10:$A$170,0),MATCH('Planning Ngrps'!AP$9,'Planning CPRP'!$G$9:$BA$9,0)),"")</f>
        <v/>
      </c>
      <c r="AQ28" s="158" t="str">
        <f>IFERROR(INDEX('Feb 2019'!$G$2:$BR$159,MATCH('Planning Ngrps'!$A28,'Feb 2019'!$A$2:$A$161,0),MATCH(AQ$9,'Feb 2019'!$G$1:$BR$1,0))/INDEX('Planning CPRP'!$G$10:$BA$168,MATCH('Planning Ngrps'!$A28,'Planning CPRP'!$A$10:$A$170,0),MATCH('Planning Ngrps'!AQ$9,'Planning CPRP'!$G$9:$BA$9,0)),"")</f>
        <v/>
      </c>
      <c r="AR28" s="158" t="str">
        <f>IFERROR(INDEX('Feb 2019'!$G$2:$BR$159,MATCH('Planning Ngrps'!$A28,'Feb 2019'!$A$2:$A$161,0),MATCH(AR$9,'Feb 2019'!$G$1:$BR$1,0))/INDEX('Planning CPRP'!$G$10:$BA$168,MATCH('Planning Ngrps'!$A28,'Planning CPRP'!$A$10:$A$170,0),MATCH('Planning Ngrps'!AR$9,'Planning CPRP'!$G$9:$BA$9,0)),"")</f>
        <v/>
      </c>
      <c r="AS28" s="158" t="str">
        <f>IFERROR(INDEX('Feb 2019'!$G$2:$BR$159,MATCH('Planning Ngrps'!$A28,'Feb 2019'!$A$2:$A$161,0),MATCH(AS$9,'Feb 2019'!$G$1:$BR$1,0))/INDEX('Planning CPRP'!$G$10:$BA$168,MATCH('Planning Ngrps'!$A28,'Planning CPRP'!$A$10:$A$170,0),MATCH('Planning Ngrps'!AS$9,'Planning CPRP'!$G$9:$BA$9,0)),"")</f>
        <v/>
      </c>
      <c r="AT28" s="158" t="str">
        <f>IFERROR(INDEX('Feb 2019'!$G$2:$BR$159,MATCH('Planning Ngrps'!$A28,'Feb 2019'!$A$2:$A$161,0),MATCH(AT$9,'Feb 2019'!$G$1:$BR$1,0))/INDEX('Planning CPRP'!$G$10:$BA$168,MATCH('Planning Ngrps'!$A28,'Planning CPRP'!$A$10:$A$170,0),MATCH('Planning Ngrps'!AT$9,'Planning CPRP'!$G$9:$BA$9,0)),"")</f>
        <v/>
      </c>
      <c r="AU28" s="158" t="str">
        <f>IFERROR(INDEX('Feb 2019'!$G$2:$BR$159,MATCH('Planning Ngrps'!$A28,'Feb 2019'!$A$2:$A$161,0),MATCH(AU$9,'Feb 2019'!$G$1:$BR$1,0))/INDEX('Planning CPRP'!$G$10:$BA$168,MATCH('Planning Ngrps'!$A28,'Planning CPRP'!$A$10:$A$170,0),MATCH('Planning Ngrps'!AU$9,'Planning CPRP'!$G$9:$BA$9,0)),"")</f>
        <v/>
      </c>
      <c r="AV28" s="158" t="str">
        <f>IFERROR(INDEX('Feb 2019'!$G$2:$BR$159,MATCH('Planning Ngrps'!$A28,'Feb 2019'!$A$2:$A$161,0),MATCH(AV$9,'Feb 2019'!$G$1:$BR$1,0))/INDEX('Planning CPRP'!$G$10:$BA$168,MATCH('Planning Ngrps'!$A28,'Planning CPRP'!$A$10:$A$170,0),MATCH('Planning Ngrps'!AV$9,'Planning CPRP'!$G$9:$BA$9,0)),"")</f>
        <v/>
      </c>
      <c r="AW28" s="158" t="str">
        <f>IFERROR(INDEX('Feb 2019'!$G$2:$BR$159,MATCH('Planning Ngrps'!$A28,'Feb 2019'!$A$2:$A$161,0),MATCH(AW$9,'Feb 2019'!$G$1:$BR$1,0))/INDEX('Planning CPRP'!$G$10:$BA$168,MATCH('Planning Ngrps'!$A28,'Planning CPRP'!$A$10:$A$170,0),MATCH('Planning Ngrps'!AW$9,'Planning CPRP'!$G$9:$BA$9,0)),"")</f>
        <v/>
      </c>
      <c r="AX28" s="158" t="str">
        <f>IFERROR(INDEX('Feb 2019'!$G$2:$BR$159,MATCH('Planning Ngrps'!$A28,'Feb 2019'!$A$2:$A$161,0),MATCH(AX$9,'Feb 2019'!$G$1:$BR$1,0))/INDEX('Planning CPRP'!$G$10:$BA$168,MATCH('Planning Ngrps'!$A28,'Planning CPRP'!$A$10:$A$170,0),MATCH('Planning Ngrps'!AX$9,'Planning CPRP'!$G$9:$BA$9,0)),"")</f>
        <v/>
      </c>
      <c r="AY28" s="158" t="str">
        <f>IFERROR(INDEX('Feb 2019'!$G$2:$BR$159,MATCH('Planning Ngrps'!$A28,'Feb 2019'!$A$2:$A$161,0),MATCH(AY$9,'Feb 2019'!$G$1:$BR$1,0))/INDEX('Planning CPRP'!$G$10:$BA$168,MATCH('Planning Ngrps'!$A28,'Planning CPRP'!$A$10:$A$170,0),MATCH('Planning Ngrps'!AY$9,'Planning CPRP'!$G$9:$BA$9,0)),"")</f>
        <v/>
      </c>
      <c r="AZ28" s="158" t="str">
        <f>IFERROR(INDEX('Feb 2019'!$G$2:$BR$159,MATCH('Planning Ngrps'!$A28,'Feb 2019'!$A$2:$A$161,0),MATCH(AZ$9,'Feb 2019'!$G$1:$BR$1,0))/INDEX('Planning CPRP'!$G$10:$BA$168,MATCH('Planning Ngrps'!$A28,'Planning CPRP'!$A$10:$A$170,0),MATCH('Planning Ngrps'!AZ$9,'Planning CPRP'!$G$9:$BA$9,0)),"")</f>
        <v/>
      </c>
      <c r="BA28" s="158" t="str">
        <f>IFERROR(INDEX('Feb 2019'!$G$2:$BR$159,MATCH('Planning Ngrps'!$A28,'Feb 2019'!$A$2:$A$161,0),MATCH(BA$9,'Feb 2019'!$G$1:$BR$1,0))/INDEX('Planning CPRP'!$G$10:$BA$168,MATCH('Planning Ngrps'!$A28,'Planning CPRP'!$A$10:$A$170,0),MATCH('Planning Ngrps'!BA$9,'Planning CPRP'!$G$9:$BA$9,0)),"")</f>
        <v/>
      </c>
      <c r="BB28" s="11">
        <f t="shared" si="22"/>
        <v>0</v>
      </c>
      <c r="BC28" s="11"/>
      <c r="BD28" s="109">
        <f>BC28-BB28</f>
        <v>0</v>
      </c>
    </row>
    <row r="29" spans="1:59" ht="15" x14ac:dyDescent="0.3">
      <c r="A29" s="80" t="s">
        <v>183</v>
      </c>
      <c r="B29" s="105">
        <f t="shared" si="18"/>
        <v>0</v>
      </c>
      <c r="C29" s="192">
        <f t="shared" si="19"/>
        <v>0</v>
      </c>
      <c r="D29" s="48">
        <f t="shared" si="20"/>
        <v>0</v>
      </c>
      <c r="E29" s="138">
        <f>D29-B29</f>
        <v>0</v>
      </c>
      <c r="F29" s="93" t="s">
        <v>183</v>
      </c>
      <c r="G29" s="158" t="str">
        <f>IFERROR(INDEX('Feb 2019'!$G$2:$BR$159,MATCH('Planning Ngrps'!$A29,'Feb 2019'!$A$2:$A$161,0),MATCH(G$9,'Feb 2019'!$G$1:$BR$1,0))/INDEX('Planning CPRP'!$G$10:$BA$168,MATCH('Planning Ngrps'!$A29,'Planning CPRP'!$A$10:$A$170,0),MATCH('Planning Ngrps'!G$9,'Planning CPRP'!$G$9:$BA$9,0)),"")</f>
        <v/>
      </c>
      <c r="H29" s="158" t="str">
        <f>IFERROR(INDEX('Feb 2019'!$G$2:$BR$159,MATCH('Planning Ngrps'!$A29,'Feb 2019'!$A$2:$A$161,0),MATCH(H$9,'Feb 2019'!$G$1:$BR$1,0))/INDEX('Planning CPRP'!$G$10:$BA$168,MATCH('Planning Ngrps'!$A29,'Planning CPRP'!$A$10:$A$170,0),MATCH('Planning Ngrps'!H$9,'Planning CPRP'!$G$9:$BA$9,0)),"")</f>
        <v/>
      </c>
      <c r="I29" s="158" t="str">
        <f>IFERROR(INDEX('Feb 2019'!$G$2:$BR$159,MATCH('Planning Ngrps'!$A29,'Feb 2019'!$A$2:$A$161,0),MATCH(I$9,'Feb 2019'!$G$1:$BR$1,0))/INDEX('Planning CPRP'!$G$10:$BA$168,MATCH('Planning Ngrps'!$A29,'Planning CPRP'!$A$10:$A$170,0),MATCH('Planning Ngrps'!I$9,'Planning CPRP'!$G$9:$BA$9,0)),"")</f>
        <v/>
      </c>
      <c r="J29" s="158" t="str">
        <f>IFERROR(INDEX('Feb 2019'!$G$2:$BR$159,MATCH('Planning Ngrps'!$A29,'Feb 2019'!$A$2:$A$161,0),MATCH(J$9,'Feb 2019'!$G$1:$BR$1,0))/INDEX('Planning CPRP'!$G$10:$BA$168,MATCH('Planning Ngrps'!$A29,'Planning CPRP'!$A$10:$A$170,0),MATCH('Planning Ngrps'!J$9,'Planning CPRP'!$G$9:$BA$9,0)),"")</f>
        <v/>
      </c>
      <c r="K29" s="158" t="str">
        <f>IFERROR(INDEX('Feb 2019'!$G$2:$BR$159,MATCH('Planning Ngrps'!$A29,'Feb 2019'!$A$2:$A$161,0),MATCH(K$9,'Feb 2019'!$G$1:$BR$1,0))/INDEX('Planning CPRP'!$G$10:$BA$168,MATCH('Planning Ngrps'!$A29,'Planning CPRP'!$A$10:$A$170,0),MATCH('Planning Ngrps'!K$9,'Planning CPRP'!$G$9:$BA$9,0)),"")</f>
        <v/>
      </c>
      <c r="L29" s="158" t="str">
        <f>IFERROR(INDEX('Feb 2019'!$G$2:$BR$159,MATCH('Planning Ngrps'!$A29,'Feb 2019'!$A$2:$A$161,0),MATCH(L$9,'Feb 2019'!$G$1:$BR$1,0))/INDEX('Planning CPRP'!$G$10:$BA$168,MATCH('Planning Ngrps'!$A29,'Planning CPRP'!$A$10:$A$170,0),MATCH('Planning Ngrps'!L$9,'Planning CPRP'!$G$9:$BA$9,0)),"")</f>
        <v/>
      </c>
      <c r="M29" s="158" t="str">
        <f>IFERROR(INDEX('Feb 2019'!$G$2:$BR$159,MATCH('Planning Ngrps'!$A29,'Feb 2019'!$A$2:$A$161,0),MATCH(M$9,'Feb 2019'!$G$1:$BR$1,0))/INDEX('Planning CPRP'!$G$10:$BA$168,MATCH('Planning Ngrps'!$A29,'Planning CPRP'!$A$10:$A$170,0),MATCH('Planning Ngrps'!M$9,'Planning CPRP'!$G$9:$BA$9,0)),"")</f>
        <v/>
      </c>
      <c r="N29" s="158" t="str">
        <f>IFERROR(INDEX('Feb 2019'!$G$2:$BR$159,MATCH('Planning Ngrps'!$A29,'Feb 2019'!$A$2:$A$161,0),MATCH(N$9,'Feb 2019'!$G$1:$BR$1,0))/INDEX('Planning CPRP'!$G$10:$BA$168,MATCH('Planning Ngrps'!$A29,'Planning CPRP'!$A$10:$A$170,0),MATCH('Planning Ngrps'!N$9,'Planning CPRP'!$G$9:$BA$9,0)),"")</f>
        <v/>
      </c>
      <c r="O29" s="158" t="str">
        <f>IFERROR(INDEX('Feb 2019'!$G$2:$BR$159,MATCH('Planning Ngrps'!$A29,'Feb 2019'!$A$2:$A$161,0),MATCH(O$9,'Feb 2019'!$G$1:$BR$1,0))/INDEX('Planning CPRP'!$G$10:$BA$168,MATCH('Planning Ngrps'!$A29,'Planning CPRP'!$A$10:$A$170,0),MATCH('Planning Ngrps'!O$9,'Planning CPRP'!$G$9:$BA$9,0)),"")</f>
        <v/>
      </c>
      <c r="P29" s="158" t="str">
        <f>IFERROR(INDEX('Feb 2019'!$G$2:$BR$159,MATCH('Planning Ngrps'!$A29,'Feb 2019'!$A$2:$A$161,0),MATCH(P$9,'Feb 2019'!$G$1:$BR$1,0))/INDEX('Planning CPRP'!$G$10:$BA$168,MATCH('Planning Ngrps'!$A29,'Planning CPRP'!$A$10:$A$170,0),MATCH('Planning Ngrps'!P$9,'Planning CPRP'!$G$9:$BA$9,0)),"")</f>
        <v/>
      </c>
      <c r="Q29" s="158" t="str">
        <f>IFERROR(INDEX('Feb 2019'!$G$2:$BR$159,MATCH('Planning Ngrps'!$A29,'Feb 2019'!$A$2:$A$161,0),MATCH(Q$9,'Feb 2019'!$G$1:$BR$1,0))/INDEX('Planning CPRP'!$G$10:$BA$168,MATCH('Planning Ngrps'!$A29,'Planning CPRP'!$A$10:$A$170,0),MATCH('Planning Ngrps'!Q$9,'Planning CPRP'!$G$9:$BA$9,0)),"")</f>
        <v/>
      </c>
      <c r="R29" s="158" t="str">
        <f>IFERROR(INDEX('Feb 2019'!$G$2:$BR$159,MATCH('Planning Ngrps'!$A29,'Feb 2019'!$A$2:$A$161,0),MATCH(R$9,'Feb 2019'!$G$1:$BR$1,0))/INDEX('Planning CPRP'!$G$10:$BA$168,MATCH('Planning Ngrps'!$A29,'Planning CPRP'!$A$10:$A$170,0),MATCH('Planning Ngrps'!R$9,'Planning CPRP'!$G$9:$BA$9,0)),"")</f>
        <v/>
      </c>
      <c r="S29" s="158" t="str">
        <f>IFERROR(INDEX('Feb 2019'!$G$2:$BR$159,MATCH('Planning Ngrps'!$A29,'Feb 2019'!$A$2:$A$161,0),MATCH(S$9,'Feb 2019'!$G$1:$BR$1,0))/INDEX('Planning CPRP'!$G$10:$BA$168,MATCH('Planning Ngrps'!$A29,'Planning CPRP'!$A$10:$A$170,0),MATCH('Planning Ngrps'!S$9,'Planning CPRP'!$G$9:$BA$9,0)),"")</f>
        <v/>
      </c>
      <c r="T29" s="158" t="str">
        <f>IFERROR(INDEX('Feb 2019'!$G$2:$BR$159,MATCH('Planning Ngrps'!$A29,'Feb 2019'!$A$2:$A$161,0),MATCH(T$9,'Feb 2019'!$G$1:$BR$1,0))/INDEX('Planning CPRP'!$G$10:$BA$168,MATCH('Planning Ngrps'!$A29,'Planning CPRP'!$A$10:$A$170,0),MATCH('Planning Ngrps'!T$9,'Planning CPRP'!$G$9:$BA$9,0)),"")</f>
        <v/>
      </c>
      <c r="U29" s="158" t="str">
        <f>IFERROR(INDEX('Feb 2019'!$G$2:$BR$159,MATCH('Planning Ngrps'!$A29,'Feb 2019'!$A$2:$A$161,0),MATCH(U$9,'Feb 2019'!$G$1:$BR$1,0))/INDEX('Planning CPRP'!$G$10:$BA$168,MATCH('Planning Ngrps'!$A29,'Planning CPRP'!$A$10:$A$170,0),MATCH('Planning Ngrps'!U$9,'Planning CPRP'!$G$9:$BA$9,0)),"")</f>
        <v/>
      </c>
      <c r="V29" s="158" t="str">
        <f>IFERROR(INDEX('Feb 2019'!$G$2:$BR$159,MATCH('Planning Ngrps'!$A29,'Feb 2019'!$A$2:$A$161,0),MATCH(V$9,'Feb 2019'!$G$1:$BR$1,0))/INDEX('Planning CPRP'!$G$10:$BA$168,MATCH('Planning Ngrps'!$A29,'Planning CPRP'!$A$10:$A$170,0),MATCH('Planning Ngrps'!V$9,'Planning CPRP'!$G$9:$BA$9,0)),"")</f>
        <v/>
      </c>
      <c r="W29" s="158" t="str">
        <f>IFERROR(INDEX('Feb 2019'!$G$2:$BR$159,MATCH('Planning Ngrps'!$A29,'Feb 2019'!$A$2:$A$161,0),MATCH(W$9,'Feb 2019'!$G$1:$BR$1,0))/INDEX('Planning CPRP'!$G$10:$BA$168,MATCH('Planning Ngrps'!$A29,'Planning CPRP'!$A$10:$A$170,0),MATCH('Planning Ngrps'!W$9,'Planning CPRP'!$G$9:$BA$9,0)),"")</f>
        <v/>
      </c>
      <c r="X29" s="158" t="str">
        <f>IFERROR(INDEX('Feb 2019'!$G$2:$BR$159,MATCH('Planning Ngrps'!$A29,'Feb 2019'!$A$2:$A$161,0),MATCH(X$9,'Feb 2019'!$G$1:$BR$1,0))/INDEX('Planning CPRP'!$G$10:$BA$168,MATCH('Planning Ngrps'!$A29,'Planning CPRP'!$A$10:$A$170,0),MATCH('Planning Ngrps'!X$9,'Planning CPRP'!$G$9:$BA$9,0)),"")</f>
        <v/>
      </c>
      <c r="Y29" s="158" t="str">
        <f>IFERROR(INDEX('Feb 2019'!$G$2:$BR$159,MATCH('Planning Ngrps'!$A29,'Feb 2019'!$A$2:$A$161,0),MATCH(Y$9,'Feb 2019'!$G$1:$BR$1,0))/INDEX('Planning CPRP'!$G$10:$BA$168,MATCH('Planning Ngrps'!$A29,'Planning CPRP'!$A$10:$A$170,0),MATCH('Planning Ngrps'!Y$9,'Planning CPRP'!$G$9:$BA$9,0)),"")</f>
        <v/>
      </c>
      <c r="Z29" s="158" t="str">
        <f>IFERROR(INDEX('Feb 2019'!$G$2:$BR$159,MATCH('Planning Ngrps'!$A29,'Feb 2019'!$A$2:$A$161,0),MATCH(Z$9,'Feb 2019'!$G$1:$BR$1,0))/INDEX('Planning CPRP'!$G$10:$BA$168,MATCH('Planning Ngrps'!$A29,'Planning CPRP'!$A$10:$A$170,0),MATCH('Planning Ngrps'!Z$9,'Planning CPRP'!$G$9:$BA$9,0)),"")</f>
        <v/>
      </c>
      <c r="AA29" s="158" t="str">
        <f>IFERROR(INDEX('Feb 2019'!$G$2:$BR$159,MATCH('Planning Ngrps'!$A29,'Feb 2019'!$A$2:$A$161,0),MATCH(AA$9,'Feb 2019'!$G$1:$BR$1,0))/INDEX('Planning CPRP'!$G$10:$BA$168,MATCH('Planning Ngrps'!$A29,'Planning CPRP'!$A$10:$A$170,0),MATCH('Planning Ngrps'!AA$9,'Planning CPRP'!$G$9:$BA$9,0)),"")</f>
        <v/>
      </c>
      <c r="AB29" s="158" t="str">
        <f>IFERROR(INDEX('Feb 2019'!$G$2:$BR$159,MATCH('Planning Ngrps'!$A29,'Feb 2019'!$A$2:$A$161,0),MATCH(AB$9,'Feb 2019'!$G$1:$BR$1,0))/INDEX('Planning CPRP'!$G$10:$BA$168,MATCH('Planning Ngrps'!$A29,'Planning CPRP'!$A$10:$A$170,0),MATCH('Planning Ngrps'!AB$9,'Planning CPRP'!$G$9:$BA$9,0)),"")</f>
        <v/>
      </c>
      <c r="AC29" s="158" t="str">
        <f>IFERROR(INDEX('Feb 2019'!$G$2:$BR$159,MATCH('Planning Ngrps'!$A29,'Feb 2019'!$A$2:$A$161,0),MATCH(AC$9,'Feb 2019'!$G$1:$BR$1,0))/INDEX('Planning CPRP'!$G$10:$BA$168,MATCH('Planning Ngrps'!$A29,'Planning CPRP'!$A$10:$A$170,0),MATCH('Planning Ngrps'!AC$9,'Planning CPRP'!$G$9:$BA$9,0)),"")</f>
        <v/>
      </c>
      <c r="AD29" s="158" t="str">
        <f>IFERROR(INDEX('Feb 2019'!$G$2:$BR$159,MATCH('Planning Ngrps'!$A29,'Feb 2019'!$A$2:$A$161,0),MATCH(AD$9,'Feb 2019'!$G$1:$BR$1,0))/INDEX('Planning CPRP'!$G$10:$BA$168,MATCH('Planning Ngrps'!$A29,'Planning CPRP'!$A$10:$A$170,0),MATCH('Planning Ngrps'!AD$9,'Planning CPRP'!$G$9:$BA$9,0)),"")</f>
        <v/>
      </c>
      <c r="AE29" s="158" t="str">
        <f>IFERROR(INDEX('Feb 2019'!$G$2:$BR$159,MATCH('Planning Ngrps'!$A29,'Feb 2019'!$A$2:$A$161,0),MATCH(AE$9,'Feb 2019'!$G$1:$BR$1,0))/INDEX('Planning CPRP'!$G$10:$BA$168,MATCH('Planning Ngrps'!$A29,'Planning CPRP'!$A$10:$A$170,0),MATCH('Planning Ngrps'!AE$9,'Planning CPRP'!$G$9:$BA$9,0)),"")</f>
        <v/>
      </c>
      <c r="AF29" s="158" t="str">
        <f>IFERROR(INDEX('Feb 2019'!$G$2:$BR$159,MATCH('Planning Ngrps'!$A29,'Feb 2019'!$A$2:$A$161,0),MATCH(AF$9,'Feb 2019'!$G$1:$BR$1,0))/INDEX('Planning CPRP'!$G$10:$BA$168,MATCH('Planning Ngrps'!$A29,'Planning CPRP'!$A$10:$A$170,0),MATCH('Planning Ngrps'!AF$9,'Planning CPRP'!$G$9:$BA$9,0)),"")</f>
        <v/>
      </c>
      <c r="AG29" s="158" t="str">
        <f>IFERROR(INDEX('Feb 2019'!$G$2:$BR$159,MATCH('Planning Ngrps'!$A29,'Feb 2019'!$A$2:$A$161,0),MATCH(AG$9,'Feb 2019'!$G$1:$BR$1,0))/INDEX('Planning CPRP'!$G$10:$BA$168,MATCH('Planning Ngrps'!$A29,'Planning CPRP'!$A$10:$A$170,0),MATCH('Planning Ngrps'!AG$9,'Planning CPRP'!$G$9:$BA$9,0)),"")</f>
        <v/>
      </c>
      <c r="AH29" s="158" t="str">
        <f>IFERROR(INDEX('Feb 2019'!$G$2:$BR$159,MATCH('Planning Ngrps'!$A29,'Feb 2019'!$A$2:$A$161,0),MATCH(AH$9,'Feb 2019'!$G$1:$BR$1,0))/INDEX('Planning CPRP'!$G$10:$BA$168,MATCH('Planning Ngrps'!$A29,'Planning CPRP'!$A$10:$A$170,0),MATCH('Planning Ngrps'!AH$9,'Planning CPRP'!$G$9:$BA$9,0)),"")</f>
        <v/>
      </c>
      <c r="AI29" s="158" t="str">
        <f>IFERROR(INDEX('Feb 2019'!$G$2:$BR$159,MATCH('Planning Ngrps'!$A29,'Feb 2019'!$A$2:$A$161,0),MATCH(AI$9,'Feb 2019'!$G$1:$BR$1,0))/INDEX('Planning CPRP'!$G$10:$BA$168,MATCH('Planning Ngrps'!$A29,'Planning CPRP'!$A$10:$A$170,0),MATCH('Planning Ngrps'!AI$9,'Planning CPRP'!$G$9:$BA$9,0)),"")</f>
        <v/>
      </c>
      <c r="AJ29" s="158" t="str">
        <f>IFERROR(INDEX('Feb 2019'!$G$2:$BR$159,MATCH('Planning Ngrps'!$A29,'Feb 2019'!$A$2:$A$161,0),MATCH(AJ$9,'Feb 2019'!$G$1:$BR$1,0))/INDEX('Planning CPRP'!$G$10:$BA$168,MATCH('Planning Ngrps'!$A29,'Planning CPRP'!$A$10:$A$170,0),MATCH('Planning Ngrps'!AJ$9,'Planning CPRP'!$G$9:$BA$9,0)),"")</f>
        <v/>
      </c>
      <c r="AK29" s="158" t="str">
        <f>IFERROR(INDEX('Feb 2019'!$G$2:$BR$159,MATCH('Planning Ngrps'!$A29,'Feb 2019'!$A$2:$A$161,0),MATCH(AK$9,'Feb 2019'!$G$1:$BR$1,0))/INDEX('Planning CPRP'!$G$10:$BA$168,MATCH('Planning Ngrps'!$A29,'Planning CPRP'!$A$10:$A$170,0),MATCH('Planning Ngrps'!AK$9,'Planning CPRP'!$G$9:$BA$9,0)),"")</f>
        <v/>
      </c>
      <c r="AL29" s="158" t="str">
        <f>IFERROR(INDEX('Feb 2019'!$G$2:$BR$159,MATCH('Planning Ngrps'!$A29,'Feb 2019'!$A$2:$A$161,0),MATCH(AL$9,'Feb 2019'!$G$1:$BR$1,0))/INDEX('Planning CPRP'!$G$10:$BA$168,MATCH('Planning Ngrps'!$A29,'Planning CPRP'!$A$10:$A$170,0),MATCH('Planning Ngrps'!AL$9,'Planning CPRP'!$G$9:$BA$9,0)),"")</f>
        <v/>
      </c>
      <c r="AM29" s="158" t="str">
        <f>IFERROR(INDEX('Feb 2019'!$G$2:$BR$159,MATCH('Planning Ngrps'!$A29,'Feb 2019'!$A$2:$A$161,0),MATCH(AM$9,'Feb 2019'!$G$1:$BR$1,0))/INDEX('Planning CPRP'!$G$10:$BA$168,MATCH('Planning Ngrps'!$A29,'Planning CPRP'!$A$10:$A$170,0),MATCH('Planning Ngrps'!AM$9,'Planning CPRP'!$G$9:$BA$9,0)),"")</f>
        <v/>
      </c>
      <c r="AN29" s="158" t="str">
        <f>IFERROR(INDEX('Feb 2019'!$G$2:$BR$159,MATCH('Planning Ngrps'!$A29,'Feb 2019'!$A$2:$A$161,0),MATCH(AN$9,'Feb 2019'!$G$1:$BR$1,0))/INDEX('Planning CPRP'!$G$10:$BA$168,MATCH('Planning Ngrps'!$A29,'Planning CPRP'!$A$10:$A$170,0),MATCH('Planning Ngrps'!AN$9,'Planning CPRP'!$G$9:$BA$9,0)),"")</f>
        <v/>
      </c>
      <c r="AO29" s="158" t="str">
        <f>IFERROR(INDEX('Feb 2019'!$G$2:$BR$159,MATCH('Planning Ngrps'!$A29,'Feb 2019'!$A$2:$A$161,0),MATCH(AO$9,'Feb 2019'!$G$1:$BR$1,0))/INDEX('Planning CPRP'!$G$10:$BA$168,MATCH('Planning Ngrps'!$A29,'Planning CPRP'!$A$10:$A$170,0),MATCH('Planning Ngrps'!AO$9,'Planning CPRP'!$G$9:$BA$9,0)),"")</f>
        <v/>
      </c>
      <c r="AP29" s="158" t="str">
        <f>IFERROR(INDEX('Feb 2019'!$G$2:$BR$159,MATCH('Planning Ngrps'!$A29,'Feb 2019'!$A$2:$A$161,0),MATCH(AP$9,'Feb 2019'!$G$1:$BR$1,0))/INDEX('Planning CPRP'!$G$10:$BA$168,MATCH('Planning Ngrps'!$A29,'Planning CPRP'!$A$10:$A$170,0),MATCH('Planning Ngrps'!AP$9,'Planning CPRP'!$G$9:$BA$9,0)),"")</f>
        <v/>
      </c>
      <c r="AQ29" s="158" t="str">
        <f>IFERROR(INDEX('Feb 2019'!$G$2:$BR$159,MATCH('Planning Ngrps'!$A29,'Feb 2019'!$A$2:$A$161,0),MATCH(AQ$9,'Feb 2019'!$G$1:$BR$1,0))/INDEX('Planning CPRP'!$G$10:$BA$168,MATCH('Planning Ngrps'!$A29,'Planning CPRP'!$A$10:$A$170,0),MATCH('Planning Ngrps'!AQ$9,'Planning CPRP'!$G$9:$BA$9,0)),"")</f>
        <v/>
      </c>
      <c r="AR29" s="158" t="str">
        <f>IFERROR(INDEX('Feb 2019'!$G$2:$BR$159,MATCH('Planning Ngrps'!$A29,'Feb 2019'!$A$2:$A$161,0),MATCH(AR$9,'Feb 2019'!$G$1:$BR$1,0))/INDEX('Planning CPRP'!$G$10:$BA$168,MATCH('Planning Ngrps'!$A29,'Planning CPRP'!$A$10:$A$170,0),MATCH('Planning Ngrps'!AR$9,'Planning CPRP'!$G$9:$BA$9,0)),"")</f>
        <v/>
      </c>
      <c r="AS29" s="158" t="str">
        <f>IFERROR(INDEX('Feb 2019'!$G$2:$BR$159,MATCH('Planning Ngrps'!$A29,'Feb 2019'!$A$2:$A$161,0),MATCH(AS$9,'Feb 2019'!$G$1:$BR$1,0))/INDEX('Planning CPRP'!$G$10:$BA$168,MATCH('Planning Ngrps'!$A29,'Planning CPRP'!$A$10:$A$170,0),MATCH('Planning Ngrps'!AS$9,'Planning CPRP'!$G$9:$BA$9,0)),"")</f>
        <v/>
      </c>
      <c r="AT29" s="158" t="str">
        <f>IFERROR(INDEX('Feb 2019'!$G$2:$BR$159,MATCH('Planning Ngrps'!$A29,'Feb 2019'!$A$2:$A$161,0),MATCH(AT$9,'Feb 2019'!$G$1:$BR$1,0))/INDEX('Planning CPRP'!$G$10:$BA$168,MATCH('Planning Ngrps'!$A29,'Planning CPRP'!$A$10:$A$170,0),MATCH('Planning Ngrps'!AT$9,'Planning CPRP'!$G$9:$BA$9,0)),"")</f>
        <v/>
      </c>
      <c r="AU29" s="158" t="str">
        <f>IFERROR(INDEX('Feb 2019'!$G$2:$BR$159,MATCH('Planning Ngrps'!$A29,'Feb 2019'!$A$2:$A$161,0),MATCH(AU$9,'Feb 2019'!$G$1:$BR$1,0))/INDEX('Planning CPRP'!$G$10:$BA$168,MATCH('Planning Ngrps'!$A29,'Planning CPRP'!$A$10:$A$170,0),MATCH('Planning Ngrps'!AU$9,'Planning CPRP'!$G$9:$BA$9,0)),"")</f>
        <v/>
      </c>
      <c r="AV29" s="158" t="str">
        <f>IFERROR(INDEX('Feb 2019'!$G$2:$BR$159,MATCH('Planning Ngrps'!$A29,'Feb 2019'!$A$2:$A$161,0),MATCH(AV$9,'Feb 2019'!$G$1:$BR$1,0))/INDEX('Planning CPRP'!$G$10:$BA$168,MATCH('Planning Ngrps'!$A29,'Planning CPRP'!$A$10:$A$170,0),MATCH('Planning Ngrps'!AV$9,'Planning CPRP'!$G$9:$BA$9,0)),"")</f>
        <v/>
      </c>
      <c r="AW29" s="158" t="str">
        <f>IFERROR(INDEX('Feb 2019'!$G$2:$BR$159,MATCH('Planning Ngrps'!$A29,'Feb 2019'!$A$2:$A$161,0),MATCH(AW$9,'Feb 2019'!$G$1:$BR$1,0))/INDEX('Planning CPRP'!$G$10:$BA$168,MATCH('Planning Ngrps'!$A29,'Planning CPRP'!$A$10:$A$170,0),MATCH('Planning Ngrps'!AW$9,'Planning CPRP'!$G$9:$BA$9,0)),"")</f>
        <v/>
      </c>
      <c r="AX29" s="158" t="str">
        <f>IFERROR(INDEX('Feb 2019'!$G$2:$BR$159,MATCH('Planning Ngrps'!$A29,'Feb 2019'!$A$2:$A$161,0),MATCH(AX$9,'Feb 2019'!$G$1:$BR$1,0))/INDEX('Planning CPRP'!$G$10:$BA$168,MATCH('Planning Ngrps'!$A29,'Planning CPRP'!$A$10:$A$170,0),MATCH('Planning Ngrps'!AX$9,'Planning CPRP'!$G$9:$BA$9,0)),"")</f>
        <v/>
      </c>
      <c r="AY29" s="158" t="str">
        <f>IFERROR(INDEX('Feb 2019'!$G$2:$BR$159,MATCH('Planning Ngrps'!$A29,'Feb 2019'!$A$2:$A$161,0),MATCH(AY$9,'Feb 2019'!$G$1:$BR$1,0))/INDEX('Planning CPRP'!$G$10:$BA$168,MATCH('Planning Ngrps'!$A29,'Planning CPRP'!$A$10:$A$170,0),MATCH('Planning Ngrps'!AY$9,'Planning CPRP'!$G$9:$BA$9,0)),"")</f>
        <v/>
      </c>
      <c r="AZ29" s="158" t="str">
        <f>IFERROR(INDEX('Feb 2019'!$G$2:$BR$159,MATCH('Planning Ngrps'!$A29,'Feb 2019'!$A$2:$A$161,0),MATCH(AZ$9,'Feb 2019'!$G$1:$BR$1,0))/INDEX('Planning CPRP'!$G$10:$BA$168,MATCH('Planning Ngrps'!$A29,'Planning CPRP'!$A$10:$A$170,0),MATCH('Planning Ngrps'!AZ$9,'Planning CPRP'!$G$9:$BA$9,0)),"")</f>
        <v/>
      </c>
      <c r="BA29" s="158" t="str">
        <f>IFERROR(INDEX('Feb 2019'!$G$2:$BR$159,MATCH('Planning Ngrps'!$A29,'Feb 2019'!$A$2:$A$161,0),MATCH(BA$9,'Feb 2019'!$G$1:$BR$1,0))/INDEX('Planning CPRP'!$G$10:$BA$168,MATCH('Planning Ngrps'!$A29,'Planning CPRP'!$A$10:$A$170,0),MATCH('Planning Ngrps'!BA$9,'Planning CPRP'!$G$9:$BA$9,0)),"")</f>
        <v/>
      </c>
      <c r="BB29" s="11">
        <f t="shared" si="22"/>
        <v>0</v>
      </c>
      <c r="BC29" s="11"/>
      <c r="BD29" s="109">
        <f>BC29-BB29</f>
        <v>0</v>
      </c>
    </row>
    <row r="30" spans="1:59" ht="15" x14ac:dyDescent="0.3">
      <c r="A30" s="82" t="s">
        <v>319</v>
      </c>
      <c r="B30" s="105">
        <f t="shared" si="18"/>
        <v>0</v>
      </c>
      <c r="C30" s="192">
        <f t="shared" si="19"/>
        <v>0</v>
      </c>
      <c r="D30" s="48">
        <f t="shared" si="20"/>
        <v>0</v>
      </c>
      <c r="E30" s="138">
        <f t="shared" ref="E30" si="25">D30-B30</f>
        <v>0</v>
      </c>
      <c r="F30" s="93" t="s">
        <v>49</v>
      </c>
      <c r="G30" s="158" t="str">
        <f>IFERROR(INDEX('Feb 2019'!$G$2:$BR$159,MATCH('Planning Ngrps'!$A30,'Feb 2019'!$A$2:$A$161,0),MATCH(G$9,'Feb 2019'!$G$1:$BR$1,0))/INDEX('Planning CPRP'!$G$10:$BA$168,MATCH('Planning Ngrps'!$A30,'Planning CPRP'!$A$10:$A$170,0),MATCH('Planning Ngrps'!G$9,'Planning CPRP'!$G$9:$BA$9,0)),"")</f>
        <v/>
      </c>
      <c r="H30" s="158" t="str">
        <f>IFERROR(INDEX('Feb 2019'!$G$2:$BR$159,MATCH('Planning Ngrps'!$A30,'Feb 2019'!$A$2:$A$161,0),MATCH(H$9,'Feb 2019'!$G$1:$BR$1,0))/INDEX('Planning CPRP'!$G$10:$BA$168,MATCH('Planning Ngrps'!$A30,'Planning CPRP'!$A$10:$A$170,0),MATCH('Planning Ngrps'!H$9,'Planning CPRP'!$G$9:$BA$9,0)),"")</f>
        <v/>
      </c>
      <c r="I30" s="158" t="str">
        <f>IFERROR(INDEX('Feb 2019'!$G$2:$BR$159,MATCH('Planning Ngrps'!$A30,'Feb 2019'!$A$2:$A$161,0),MATCH(I$9,'Feb 2019'!$G$1:$BR$1,0))/INDEX('Planning CPRP'!$G$10:$BA$168,MATCH('Planning Ngrps'!$A30,'Planning CPRP'!$A$10:$A$170,0),MATCH('Planning Ngrps'!I$9,'Planning CPRP'!$G$9:$BA$9,0)),"")</f>
        <v/>
      </c>
      <c r="J30" s="158" t="str">
        <f>IFERROR(INDEX('Feb 2019'!$G$2:$BR$159,MATCH('Planning Ngrps'!$A30,'Feb 2019'!$A$2:$A$161,0),MATCH(J$9,'Feb 2019'!$G$1:$BR$1,0))/INDEX('Planning CPRP'!$G$10:$BA$168,MATCH('Planning Ngrps'!$A30,'Planning CPRP'!$A$10:$A$170,0),MATCH('Planning Ngrps'!J$9,'Planning CPRP'!$G$9:$BA$9,0)),"")</f>
        <v/>
      </c>
      <c r="K30" s="158" t="str">
        <f>IFERROR(INDEX('Feb 2019'!$G$2:$BR$159,MATCH('Planning Ngrps'!$A30,'Feb 2019'!$A$2:$A$161,0),MATCH(K$9,'Feb 2019'!$G$1:$BR$1,0))/INDEX('Planning CPRP'!$G$10:$BA$168,MATCH('Planning Ngrps'!$A30,'Planning CPRP'!$A$10:$A$170,0),MATCH('Planning Ngrps'!K$9,'Planning CPRP'!$G$9:$BA$9,0)),"")</f>
        <v/>
      </c>
      <c r="L30" s="158" t="str">
        <f>IFERROR(INDEX('Feb 2019'!$G$2:$BR$159,MATCH('Planning Ngrps'!$A30,'Feb 2019'!$A$2:$A$161,0),MATCH(L$9,'Feb 2019'!$G$1:$BR$1,0))/INDEX('Planning CPRP'!$G$10:$BA$168,MATCH('Planning Ngrps'!$A30,'Planning CPRP'!$A$10:$A$170,0),MATCH('Planning Ngrps'!L$9,'Planning CPRP'!$G$9:$BA$9,0)),"")</f>
        <v/>
      </c>
      <c r="M30" s="158" t="str">
        <f>IFERROR(INDEX('Feb 2019'!$G$2:$BR$159,MATCH('Planning Ngrps'!$A30,'Feb 2019'!$A$2:$A$161,0),MATCH(M$9,'Feb 2019'!$G$1:$BR$1,0))/INDEX('Planning CPRP'!$G$10:$BA$168,MATCH('Planning Ngrps'!$A30,'Planning CPRP'!$A$10:$A$170,0),MATCH('Planning Ngrps'!M$9,'Planning CPRP'!$G$9:$BA$9,0)),"")</f>
        <v/>
      </c>
      <c r="N30" s="158" t="str">
        <f>IFERROR(INDEX('Feb 2019'!$G$2:$BR$159,MATCH('Planning Ngrps'!$A30,'Feb 2019'!$A$2:$A$161,0),MATCH(N$9,'Feb 2019'!$G$1:$BR$1,0))/INDEX('Planning CPRP'!$G$10:$BA$168,MATCH('Planning Ngrps'!$A30,'Planning CPRP'!$A$10:$A$170,0),MATCH('Planning Ngrps'!N$9,'Planning CPRP'!$G$9:$BA$9,0)),"")</f>
        <v/>
      </c>
      <c r="O30" s="158" t="str">
        <f>IFERROR(INDEX('Feb 2019'!$G$2:$BR$159,MATCH('Planning Ngrps'!$A30,'Feb 2019'!$A$2:$A$161,0),MATCH(O$9,'Feb 2019'!$G$1:$BR$1,0))/INDEX('Planning CPRP'!$G$10:$BA$168,MATCH('Planning Ngrps'!$A30,'Planning CPRP'!$A$10:$A$170,0),MATCH('Planning Ngrps'!O$9,'Planning CPRP'!$G$9:$BA$9,0)),"")</f>
        <v/>
      </c>
      <c r="P30" s="158" t="str">
        <f>IFERROR(INDEX('Feb 2019'!$G$2:$BR$159,MATCH('Planning Ngrps'!$A30,'Feb 2019'!$A$2:$A$161,0),MATCH(P$9,'Feb 2019'!$G$1:$BR$1,0))/INDEX('Planning CPRP'!$G$10:$BA$168,MATCH('Planning Ngrps'!$A30,'Planning CPRP'!$A$10:$A$170,0),MATCH('Planning Ngrps'!P$9,'Planning CPRP'!$G$9:$BA$9,0)),"")</f>
        <v/>
      </c>
      <c r="Q30" s="158" t="str">
        <f>IFERROR(INDEX('Feb 2019'!$G$2:$BR$159,MATCH('Planning Ngrps'!$A30,'Feb 2019'!$A$2:$A$161,0),MATCH(Q$9,'Feb 2019'!$G$1:$BR$1,0))/INDEX('Planning CPRP'!$G$10:$BA$168,MATCH('Planning Ngrps'!$A30,'Planning CPRP'!$A$10:$A$170,0),MATCH('Planning Ngrps'!Q$9,'Planning CPRP'!$G$9:$BA$9,0)),"")</f>
        <v/>
      </c>
      <c r="R30" s="158" t="str">
        <f>IFERROR(INDEX('Feb 2019'!$G$2:$BR$159,MATCH('Planning Ngrps'!$A30,'Feb 2019'!$A$2:$A$161,0),MATCH(R$9,'Feb 2019'!$G$1:$BR$1,0))/INDEX('Planning CPRP'!$G$10:$BA$168,MATCH('Planning Ngrps'!$A30,'Planning CPRP'!$A$10:$A$170,0),MATCH('Planning Ngrps'!R$9,'Planning CPRP'!$G$9:$BA$9,0)),"")</f>
        <v/>
      </c>
      <c r="S30" s="158" t="str">
        <f>IFERROR(INDEX('Feb 2019'!$G$2:$BR$159,MATCH('Planning Ngrps'!$A30,'Feb 2019'!$A$2:$A$161,0),MATCH(S$9,'Feb 2019'!$G$1:$BR$1,0))/INDEX('Planning CPRP'!$G$10:$BA$168,MATCH('Planning Ngrps'!$A30,'Planning CPRP'!$A$10:$A$170,0),MATCH('Planning Ngrps'!S$9,'Planning CPRP'!$G$9:$BA$9,0)),"")</f>
        <v/>
      </c>
      <c r="T30" s="158" t="str">
        <f>IFERROR(INDEX('Feb 2019'!$G$2:$BR$159,MATCH('Planning Ngrps'!$A30,'Feb 2019'!$A$2:$A$161,0),MATCH(T$9,'Feb 2019'!$G$1:$BR$1,0))/INDEX('Planning CPRP'!$G$10:$BA$168,MATCH('Planning Ngrps'!$A30,'Planning CPRP'!$A$10:$A$170,0),MATCH('Planning Ngrps'!T$9,'Planning CPRP'!$G$9:$BA$9,0)),"")</f>
        <v/>
      </c>
      <c r="U30" s="158" t="str">
        <f>IFERROR(INDEX('Feb 2019'!$G$2:$BR$159,MATCH('Planning Ngrps'!$A30,'Feb 2019'!$A$2:$A$161,0),MATCH(U$9,'Feb 2019'!$G$1:$BR$1,0))/INDEX('Planning CPRP'!$G$10:$BA$168,MATCH('Planning Ngrps'!$A30,'Planning CPRP'!$A$10:$A$170,0),MATCH('Planning Ngrps'!U$9,'Planning CPRP'!$G$9:$BA$9,0)),"")</f>
        <v/>
      </c>
      <c r="V30" s="158" t="str">
        <f>IFERROR(INDEX('Feb 2019'!$G$2:$BR$159,MATCH('Planning Ngrps'!$A30,'Feb 2019'!$A$2:$A$161,0),MATCH(V$9,'Feb 2019'!$G$1:$BR$1,0))/INDEX('Planning CPRP'!$G$10:$BA$168,MATCH('Planning Ngrps'!$A30,'Planning CPRP'!$A$10:$A$170,0),MATCH('Planning Ngrps'!V$9,'Planning CPRP'!$G$9:$BA$9,0)),"")</f>
        <v/>
      </c>
      <c r="W30" s="158" t="str">
        <f>IFERROR(INDEX('Feb 2019'!$G$2:$BR$159,MATCH('Planning Ngrps'!$A30,'Feb 2019'!$A$2:$A$161,0),MATCH(W$9,'Feb 2019'!$G$1:$BR$1,0))/INDEX('Planning CPRP'!$G$10:$BA$168,MATCH('Planning Ngrps'!$A30,'Planning CPRP'!$A$10:$A$170,0),MATCH('Planning Ngrps'!W$9,'Planning CPRP'!$G$9:$BA$9,0)),"")</f>
        <v/>
      </c>
      <c r="X30" s="158" t="str">
        <f>IFERROR(INDEX('Feb 2019'!$G$2:$BR$159,MATCH('Planning Ngrps'!$A30,'Feb 2019'!$A$2:$A$161,0),MATCH(X$9,'Feb 2019'!$G$1:$BR$1,0))/INDEX('Planning CPRP'!$G$10:$BA$168,MATCH('Planning Ngrps'!$A30,'Planning CPRP'!$A$10:$A$170,0),MATCH('Planning Ngrps'!X$9,'Planning CPRP'!$G$9:$BA$9,0)),"")</f>
        <v/>
      </c>
      <c r="Y30" s="158" t="str">
        <f>IFERROR(INDEX('Feb 2019'!$G$2:$BR$159,MATCH('Planning Ngrps'!$A30,'Feb 2019'!$A$2:$A$161,0),MATCH(Y$9,'Feb 2019'!$G$1:$BR$1,0))/INDEX('Planning CPRP'!$G$10:$BA$168,MATCH('Planning Ngrps'!$A30,'Planning CPRP'!$A$10:$A$170,0),MATCH('Planning Ngrps'!Y$9,'Planning CPRP'!$G$9:$BA$9,0)),"")</f>
        <v/>
      </c>
      <c r="Z30" s="158" t="str">
        <f>IFERROR(INDEX('Feb 2019'!$G$2:$BR$159,MATCH('Planning Ngrps'!$A30,'Feb 2019'!$A$2:$A$161,0),MATCH(Z$9,'Feb 2019'!$G$1:$BR$1,0))/INDEX('Planning CPRP'!$G$10:$BA$168,MATCH('Planning Ngrps'!$A30,'Planning CPRP'!$A$10:$A$170,0),MATCH('Planning Ngrps'!Z$9,'Planning CPRP'!$G$9:$BA$9,0)),"")</f>
        <v/>
      </c>
      <c r="AA30" s="158" t="str">
        <f>IFERROR(INDEX('Feb 2019'!$G$2:$BR$159,MATCH('Planning Ngrps'!$A30,'Feb 2019'!$A$2:$A$161,0),MATCH(AA$9,'Feb 2019'!$G$1:$BR$1,0))/INDEX('Planning CPRP'!$G$10:$BA$168,MATCH('Planning Ngrps'!$A30,'Planning CPRP'!$A$10:$A$170,0),MATCH('Planning Ngrps'!AA$9,'Planning CPRP'!$G$9:$BA$9,0)),"")</f>
        <v/>
      </c>
      <c r="AB30" s="158" t="str">
        <f>IFERROR(INDEX('Feb 2019'!$G$2:$BR$159,MATCH('Planning Ngrps'!$A30,'Feb 2019'!$A$2:$A$161,0),MATCH(AB$9,'Feb 2019'!$G$1:$BR$1,0))/INDEX('Planning CPRP'!$G$10:$BA$168,MATCH('Planning Ngrps'!$A30,'Planning CPRP'!$A$10:$A$170,0),MATCH('Planning Ngrps'!AB$9,'Planning CPRP'!$G$9:$BA$9,0)),"")</f>
        <v/>
      </c>
      <c r="AC30" s="158" t="str">
        <f>IFERROR(INDEX('Feb 2019'!$G$2:$BR$159,MATCH('Planning Ngrps'!$A30,'Feb 2019'!$A$2:$A$161,0),MATCH(AC$9,'Feb 2019'!$G$1:$BR$1,0))/INDEX('Planning CPRP'!$G$10:$BA$168,MATCH('Planning Ngrps'!$A30,'Planning CPRP'!$A$10:$A$170,0),MATCH('Planning Ngrps'!AC$9,'Planning CPRP'!$G$9:$BA$9,0)),"")</f>
        <v/>
      </c>
      <c r="AD30" s="158" t="str">
        <f>IFERROR(INDEX('Feb 2019'!$G$2:$BR$159,MATCH('Planning Ngrps'!$A30,'Feb 2019'!$A$2:$A$161,0),MATCH(AD$9,'Feb 2019'!$G$1:$BR$1,0))/INDEX('Planning CPRP'!$G$10:$BA$168,MATCH('Planning Ngrps'!$A30,'Planning CPRP'!$A$10:$A$170,0),MATCH('Planning Ngrps'!AD$9,'Planning CPRP'!$G$9:$BA$9,0)),"")</f>
        <v/>
      </c>
      <c r="AE30" s="158" t="str">
        <f>IFERROR(INDEX('Feb 2019'!$G$2:$BR$159,MATCH('Planning Ngrps'!$A30,'Feb 2019'!$A$2:$A$161,0),MATCH(AE$9,'Feb 2019'!$G$1:$BR$1,0))/INDEX('Planning CPRP'!$G$10:$BA$168,MATCH('Planning Ngrps'!$A30,'Planning CPRP'!$A$10:$A$170,0),MATCH('Planning Ngrps'!AE$9,'Planning CPRP'!$G$9:$BA$9,0)),"")</f>
        <v/>
      </c>
      <c r="AF30" s="158" t="str">
        <f>IFERROR(INDEX('Feb 2019'!$G$2:$BR$159,MATCH('Planning Ngrps'!$A30,'Feb 2019'!$A$2:$A$161,0),MATCH(AF$9,'Feb 2019'!$G$1:$BR$1,0))/INDEX('Planning CPRP'!$G$10:$BA$168,MATCH('Planning Ngrps'!$A30,'Planning CPRP'!$A$10:$A$170,0),MATCH('Planning Ngrps'!AF$9,'Planning CPRP'!$G$9:$BA$9,0)),"")</f>
        <v/>
      </c>
      <c r="AG30" s="158" t="str">
        <f>IFERROR(INDEX('Feb 2019'!$G$2:$BR$159,MATCH('Planning Ngrps'!$A30,'Feb 2019'!$A$2:$A$161,0),MATCH(AG$9,'Feb 2019'!$G$1:$BR$1,0))/INDEX('Planning CPRP'!$G$10:$BA$168,MATCH('Planning Ngrps'!$A30,'Planning CPRP'!$A$10:$A$170,0),MATCH('Planning Ngrps'!AG$9,'Planning CPRP'!$G$9:$BA$9,0)),"")</f>
        <v/>
      </c>
      <c r="AH30" s="158" t="str">
        <f>IFERROR(INDEX('Feb 2019'!$G$2:$BR$159,MATCH('Planning Ngrps'!$A30,'Feb 2019'!$A$2:$A$161,0),MATCH(AH$9,'Feb 2019'!$G$1:$BR$1,0))/INDEX('Planning CPRP'!$G$10:$BA$168,MATCH('Planning Ngrps'!$A30,'Planning CPRP'!$A$10:$A$170,0),MATCH('Planning Ngrps'!AH$9,'Planning CPRP'!$G$9:$BA$9,0)),"")</f>
        <v/>
      </c>
      <c r="AI30" s="158" t="str">
        <f>IFERROR(INDEX('Feb 2019'!$G$2:$BR$159,MATCH('Planning Ngrps'!$A30,'Feb 2019'!$A$2:$A$161,0),MATCH(AI$9,'Feb 2019'!$G$1:$BR$1,0))/INDEX('Planning CPRP'!$G$10:$BA$168,MATCH('Planning Ngrps'!$A30,'Planning CPRP'!$A$10:$A$170,0),MATCH('Planning Ngrps'!AI$9,'Planning CPRP'!$G$9:$BA$9,0)),"")</f>
        <v/>
      </c>
      <c r="AJ30" s="158" t="str">
        <f>IFERROR(INDEX('Feb 2019'!$G$2:$BR$159,MATCH('Planning Ngrps'!$A30,'Feb 2019'!$A$2:$A$161,0),MATCH(AJ$9,'Feb 2019'!$G$1:$BR$1,0))/INDEX('Planning CPRP'!$G$10:$BA$168,MATCH('Planning Ngrps'!$A30,'Planning CPRP'!$A$10:$A$170,0),MATCH('Planning Ngrps'!AJ$9,'Planning CPRP'!$G$9:$BA$9,0)),"")</f>
        <v/>
      </c>
      <c r="AK30" s="158" t="str">
        <f>IFERROR(INDEX('Feb 2019'!$G$2:$BR$159,MATCH('Planning Ngrps'!$A30,'Feb 2019'!$A$2:$A$161,0),MATCH(AK$9,'Feb 2019'!$G$1:$BR$1,0))/INDEX('Planning CPRP'!$G$10:$BA$168,MATCH('Planning Ngrps'!$A30,'Planning CPRP'!$A$10:$A$170,0),MATCH('Planning Ngrps'!AK$9,'Planning CPRP'!$G$9:$BA$9,0)),"")</f>
        <v/>
      </c>
      <c r="AL30" s="158" t="str">
        <f>IFERROR(INDEX('Feb 2019'!$G$2:$BR$159,MATCH('Planning Ngrps'!$A30,'Feb 2019'!$A$2:$A$161,0),MATCH(AL$9,'Feb 2019'!$G$1:$BR$1,0))/INDEX('Planning CPRP'!$G$10:$BA$168,MATCH('Planning Ngrps'!$A30,'Planning CPRP'!$A$10:$A$170,0),MATCH('Planning Ngrps'!AL$9,'Planning CPRP'!$G$9:$BA$9,0)),"")</f>
        <v/>
      </c>
      <c r="AM30" s="158" t="str">
        <f>IFERROR(INDEX('Feb 2019'!$G$2:$BR$159,MATCH('Planning Ngrps'!$A30,'Feb 2019'!$A$2:$A$161,0),MATCH(AM$9,'Feb 2019'!$G$1:$BR$1,0))/INDEX('Planning CPRP'!$G$10:$BA$168,MATCH('Planning Ngrps'!$A30,'Planning CPRP'!$A$10:$A$170,0),MATCH('Planning Ngrps'!AM$9,'Planning CPRP'!$G$9:$BA$9,0)),"")</f>
        <v/>
      </c>
      <c r="AN30" s="158" t="str">
        <f>IFERROR(INDEX('Feb 2019'!$G$2:$BR$159,MATCH('Planning Ngrps'!$A30,'Feb 2019'!$A$2:$A$161,0),MATCH(AN$9,'Feb 2019'!$G$1:$BR$1,0))/INDEX('Planning CPRP'!$G$10:$BA$168,MATCH('Planning Ngrps'!$A30,'Planning CPRP'!$A$10:$A$170,0),MATCH('Planning Ngrps'!AN$9,'Planning CPRP'!$G$9:$BA$9,0)),"")</f>
        <v/>
      </c>
      <c r="AO30" s="158" t="str">
        <f>IFERROR(INDEX('Feb 2019'!$G$2:$BR$159,MATCH('Planning Ngrps'!$A30,'Feb 2019'!$A$2:$A$161,0),MATCH(AO$9,'Feb 2019'!$G$1:$BR$1,0))/INDEX('Planning CPRP'!$G$10:$BA$168,MATCH('Planning Ngrps'!$A30,'Planning CPRP'!$A$10:$A$170,0),MATCH('Planning Ngrps'!AO$9,'Planning CPRP'!$G$9:$BA$9,0)),"")</f>
        <v/>
      </c>
      <c r="AP30" s="158" t="str">
        <f>IFERROR(INDEX('Feb 2019'!$G$2:$BR$159,MATCH('Planning Ngrps'!$A30,'Feb 2019'!$A$2:$A$161,0),MATCH(AP$9,'Feb 2019'!$G$1:$BR$1,0))/INDEX('Planning CPRP'!$G$10:$BA$168,MATCH('Planning Ngrps'!$A30,'Planning CPRP'!$A$10:$A$170,0),MATCH('Planning Ngrps'!AP$9,'Planning CPRP'!$G$9:$BA$9,0)),"")</f>
        <v/>
      </c>
      <c r="AQ30" s="158" t="str">
        <f>IFERROR(INDEX('Feb 2019'!$G$2:$BR$159,MATCH('Planning Ngrps'!$A30,'Feb 2019'!$A$2:$A$161,0),MATCH(AQ$9,'Feb 2019'!$G$1:$BR$1,0))/INDEX('Planning CPRP'!$G$10:$BA$168,MATCH('Planning Ngrps'!$A30,'Planning CPRP'!$A$10:$A$170,0),MATCH('Planning Ngrps'!AQ$9,'Planning CPRP'!$G$9:$BA$9,0)),"")</f>
        <v/>
      </c>
      <c r="AR30" s="158" t="str">
        <f>IFERROR(INDEX('Feb 2019'!$G$2:$BR$159,MATCH('Planning Ngrps'!$A30,'Feb 2019'!$A$2:$A$161,0),MATCH(AR$9,'Feb 2019'!$G$1:$BR$1,0))/INDEX('Planning CPRP'!$G$10:$BA$168,MATCH('Planning Ngrps'!$A30,'Planning CPRP'!$A$10:$A$170,0),MATCH('Planning Ngrps'!AR$9,'Planning CPRP'!$G$9:$BA$9,0)),"")</f>
        <v/>
      </c>
      <c r="AS30" s="158" t="str">
        <f>IFERROR(INDEX('Feb 2019'!$G$2:$BR$159,MATCH('Planning Ngrps'!$A30,'Feb 2019'!$A$2:$A$161,0),MATCH(AS$9,'Feb 2019'!$G$1:$BR$1,0))/INDEX('Planning CPRP'!$G$10:$BA$168,MATCH('Planning Ngrps'!$A30,'Planning CPRP'!$A$10:$A$170,0),MATCH('Planning Ngrps'!AS$9,'Planning CPRP'!$G$9:$BA$9,0)),"")</f>
        <v/>
      </c>
      <c r="AT30" s="158" t="str">
        <f>IFERROR(INDEX('Feb 2019'!$G$2:$BR$159,MATCH('Planning Ngrps'!$A30,'Feb 2019'!$A$2:$A$161,0),MATCH(AT$9,'Feb 2019'!$G$1:$BR$1,0))/INDEX('Planning CPRP'!$G$10:$BA$168,MATCH('Planning Ngrps'!$A30,'Planning CPRP'!$A$10:$A$170,0),MATCH('Planning Ngrps'!AT$9,'Planning CPRP'!$G$9:$BA$9,0)),"")</f>
        <v/>
      </c>
      <c r="AU30" s="158" t="str">
        <f>IFERROR(INDEX('Feb 2019'!$G$2:$BR$159,MATCH('Planning Ngrps'!$A30,'Feb 2019'!$A$2:$A$161,0),MATCH(AU$9,'Feb 2019'!$G$1:$BR$1,0))/INDEX('Planning CPRP'!$G$10:$BA$168,MATCH('Planning Ngrps'!$A30,'Planning CPRP'!$A$10:$A$170,0),MATCH('Planning Ngrps'!AU$9,'Planning CPRP'!$G$9:$BA$9,0)),"")</f>
        <v/>
      </c>
      <c r="AV30" s="158" t="str">
        <f>IFERROR(INDEX('Feb 2019'!$G$2:$BR$159,MATCH('Planning Ngrps'!$A30,'Feb 2019'!$A$2:$A$161,0),MATCH(AV$9,'Feb 2019'!$G$1:$BR$1,0))/INDEX('Planning CPRP'!$G$10:$BA$168,MATCH('Planning Ngrps'!$A30,'Planning CPRP'!$A$10:$A$170,0),MATCH('Planning Ngrps'!AV$9,'Planning CPRP'!$G$9:$BA$9,0)),"")</f>
        <v/>
      </c>
      <c r="AW30" s="158" t="str">
        <f>IFERROR(INDEX('Feb 2019'!$G$2:$BR$159,MATCH('Planning Ngrps'!$A30,'Feb 2019'!$A$2:$A$161,0),MATCH(AW$9,'Feb 2019'!$G$1:$BR$1,0))/INDEX('Planning CPRP'!$G$10:$BA$168,MATCH('Planning Ngrps'!$A30,'Planning CPRP'!$A$10:$A$170,0),MATCH('Planning Ngrps'!AW$9,'Planning CPRP'!$G$9:$BA$9,0)),"")</f>
        <v/>
      </c>
      <c r="AX30" s="158" t="str">
        <f>IFERROR(INDEX('Feb 2019'!$G$2:$BR$159,MATCH('Planning Ngrps'!$A30,'Feb 2019'!$A$2:$A$161,0),MATCH(AX$9,'Feb 2019'!$G$1:$BR$1,0))/INDEX('Planning CPRP'!$G$10:$BA$168,MATCH('Planning Ngrps'!$A30,'Planning CPRP'!$A$10:$A$170,0),MATCH('Planning Ngrps'!AX$9,'Planning CPRP'!$G$9:$BA$9,0)),"")</f>
        <v/>
      </c>
      <c r="AY30" s="158" t="str">
        <f>IFERROR(INDEX('Feb 2019'!$G$2:$BR$159,MATCH('Planning Ngrps'!$A30,'Feb 2019'!$A$2:$A$161,0),MATCH(AY$9,'Feb 2019'!$G$1:$BR$1,0))/INDEX('Planning CPRP'!$G$10:$BA$168,MATCH('Planning Ngrps'!$A30,'Planning CPRP'!$A$10:$A$170,0),MATCH('Planning Ngrps'!AY$9,'Planning CPRP'!$G$9:$BA$9,0)),"")</f>
        <v/>
      </c>
      <c r="AZ30" s="158" t="str">
        <f>IFERROR(INDEX('Feb 2019'!$G$2:$BR$159,MATCH('Planning Ngrps'!$A30,'Feb 2019'!$A$2:$A$161,0),MATCH(AZ$9,'Feb 2019'!$G$1:$BR$1,0))/INDEX('Planning CPRP'!$G$10:$BA$168,MATCH('Planning Ngrps'!$A30,'Planning CPRP'!$A$10:$A$170,0),MATCH('Planning Ngrps'!AZ$9,'Planning CPRP'!$G$9:$BA$9,0)),"")</f>
        <v/>
      </c>
      <c r="BA30" s="158" t="str">
        <f>IFERROR(INDEX('Feb 2019'!$G$2:$BR$159,MATCH('Planning Ngrps'!$A30,'Feb 2019'!$A$2:$A$161,0),MATCH(BA$9,'Feb 2019'!$G$1:$BR$1,0))/INDEX('Planning CPRP'!$G$10:$BA$168,MATCH('Planning Ngrps'!$A30,'Planning CPRP'!$A$10:$A$170,0),MATCH('Planning Ngrps'!BA$9,'Planning CPRP'!$G$9:$BA$9,0)),"")</f>
        <v/>
      </c>
      <c r="BB30" s="11">
        <f t="shared" si="22"/>
        <v>0</v>
      </c>
      <c r="BC30" s="11"/>
      <c r="BD30" s="109">
        <f t="shared" si="23"/>
        <v>0</v>
      </c>
    </row>
    <row r="31" spans="1:59" ht="15" x14ac:dyDescent="0.3">
      <c r="A31" s="77" t="s">
        <v>12</v>
      </c>
      <c r="B31" s="107">
        <f>SUM(B17:B30)</f>
        <v>0</v>
      </c>
      <c r="C31" s="188"/>
      <c r="D31" s="145">
        <f>SUM(D17:D30)</f>
        <v>0</v>
      </c>
      <c r="E31" s="108">
        <f>SUM(E17:E30)</f>
        <v>0</v>
      </c>
      <c r="F31" s="90" t="s">
        <v>12</v>
      </c>
      <c r="G31" s="165">
        <f t="shared" ref="G31:H31" si="26">SUM(G17:G30)</f>
        <v>0</v>
      </c>
      <c r="H31" s="165">
        <f t="shared" si="26"/>
        <v>0</v>
      </c>
      <c r="I31" s="165">
        <f>SUM(I17:I30)</f>
        <v>0</v>
      </c>
      <c r="J31" s="165">
        <f>SUM(J17:J30)</f>
        <v>0</v>
      </c>
      <c r="K31" s="165">
        <f t="shared" ref="K31:BD31" si="27">SUM(K17:K30)</f>
        <v>0</v>
      </c>
      <c r="L31" s="165">
        <f>SUM(L17:L30)</f>
        <v>0</v>
      </c>
      <c r="M31" s="165">
        <f>SUM(M17:M30)</f>
        <v>0</v>
      </c>
      <c r="N31" s="165">
        <f>SUM(N17:N30)</f>
        <v>0</v>
      </c>
      <c r="O31" s="165">
        <f t="shared" si="27"/>
        <v>0</v>
      </c>
      <c r="P31" s="165">
        <f t="shared" si="27"/>
        <v>0</v>
      </c>
      <c r="Q31" s="165">
        <f t="shared" si="27"/>
        <v>0</v>
      </c>
      <c r="R31" s="165">
        <f t="shared" si="27"/>
        <v>0</v>
      </c>
      <c r="S31" s="165">
        <f t="shared" si="27"/>
        <v>0</v>
      </c>
      <c r="T31" s="165">
        <f t="shared" si="27"/>
        <v>0</v>
      </c>
      <c r="U31" s="165">
        <f t="shared" si="27"/>
        <v>0</v>
      </c>
      <c r="V31" s="165">
        <f t="shared" si="27"/>
        <v>0</v>
      </c>
      <c r="W31" s="165">
        <f t="shared" si="27"/>
        <v>0</v>
      </c>
      <c r="X31" s="165">
        <f t="shared" si="27"/>
        <v>0</v>
      </c>
      <c r="Y31" s="165">
        <f t="shared" si="27"/>
        <v>0</v>
      </c>
      <c r="Z31" s="165">
        <f t="shared" si="27"/>
        <v>0</v>
      </c>
      <c r="AA31" s="62">
        <f t="shared" si="27"/>
        <v>0</v>
      </c>
      <c r="AB31" s="62">
        <f>SUM(AB17:AB30)</f>
        <v>0</v>
      </c>
      <c r="AC31" s="62">
        <f t="shared" si="27"/>
        <v>0</v>
      </c>
      <c r="AD31" s="62">
        <f>SUM(AD17:AD30)</f>
        <v>0</v>
      </c>
      <c r="AE31" s="62">
        <f>SUM(AE17:AE30)</f>
        <v>0</v>
      </c>
      <c r="AF31" s="62">
        <f t="shared" si="27"/>
        <v>0</v>
      </c>
      <c r="AG31" s="62">
        <f t="shared" si="27"/>
        <v>0</v>
      </c>
      <c r="AH31" s="165">
        <f>SUM(AH17:AH30)</f>
        <v>0</v>
      </c>
      <c r="AI31" s="165">
        <f t="shared" si="27"/>
        <v>0</v>
      </c>
      <c r="AJ31" s="165">
        <f t="shared" si="27"/>
        <v>0</v>
      </c>
      <c r="AK31" s="165">
        <f t="shared" si="27"/>
        <v>0</v>
      </c>
      <c r="AL31" s="165">
        <f t="shared" si="27"/>
        <v>0</v>
      </c>
      <c r="AM31" s="165">
        <f t="shared" si="27"/>
        <v>0</v>
      </c>
      <c r="AN31" s="165">
        <f t="shared" si="27"/>
        <v>0</v>
      </c>
      <c r="AO31" s="165">
        <f>SUM(AO17:AO30)</f>
        <v>0</v>
      </c>
      <c r="AP31" s="165">
        <f t="shared" si="27"/>
        <v>0</v>
      </c>
      <c r="AQ31" s="165">
        <f t="shared" si="27"/>
        <v>0</v>
      </c>
      <c r="AR31" s="165">
        <f>SUM(AR17:AR30)</f>
        <v>0</v>
      </c>
      <c r="AS31" s="165">
        <f t="shared" si="27"/>
        <v>0</v>
      </c>
      <c r="AT31" s="165">
        <f t="shared" si="27"/>
        <v>0</v>
      </c>
      <c r="AU31" s="165">
        <f t="shared" si="27"/>
        <v>0</v>
      </c>
      <c r="AV31" s="165">
        <f t="shared" si="27"/>
        <v>0</v>
      </c>
      <c r="AW31" s="165">
        <f t="shared" si="27"/>
        <v>0</v>
      </c>
      <c r="AX31" s="165">
        <f t="shared" si="27"/>
        <v>0</v>
      </c>
      <c r="AY31" s="165">
        <f t="shared" si="27"/>
        <v>0</v>
      </c>
      <c r="AZ31" s="165">
        <f t="shared" si="27"/>
        <v>0</v>
      </c>
      <c r="BA31" s="165">
        <f t="shared" si="27"/>
        <v>0</v>
      </c>
      <c r="BB31" s="165">
        <f t="shared" si="27"/>
        <v>0</v>
      </c>
      <c r="BC31" s="165">
        <f>SUM(BC17:BC30)</f>
        <v>0</v>
      </c>
      <c r="BD31" s="108">
        <f t="shared" si="27"/>
        <v>0</v>
      </c>
    </row>
    <row r="32" spans="1:59" ht="15" x14ac:dyDescent="0.3">
      <c r="A32" s="81" t="s">
        <v>50</v>
      </c>
      <c r="B32" s="103"/>
      <c r="C32" s="186"/>
      <c r="D32" s="147">
        <v>1.8426548268781918E-2</v>
      </c>
      <c r="E32" s="104"/>
      <c r="F32" s="94" t="s">
        <v>50</v>
      </c>
      <c r="G32" s="175" t="e">
        <f t="shared" ref="G32:H32" si="28">G41/G5</f>
        <v>#DIV/0!</v>
      </c>
      <c r="H32" s="175" t="e">
        <f t="shared" si="28"/>
        <v>#DIV/0!</v>
      </c>
      <c r="I32" s="175" t="e">
        <f>I41/I5</f>
        <v>#DIV/0!</v>
      </c>
      <c r="J32" s="175" t="e">
        <f>J41/J5</f>
        <v>#DIV/0!</v>
      </c>
      <c r="K32" s="175"/>
      <c r="L32" s="175" t="e">
        <f>L41/L5</f>
        <v>#DIV/0!</v>
      </c>
      <c r="M32" s="175" t="e">
        <f t="shared" ref="M32:AF32" si="29">M41/M5</f>
        <v>#DIV/0!</v>
      </c>
      <c r="N32" s="175"/>
      <c r="O32" s="175" t="e">
        <f t="shared" si="29"/>
        <v>#DIV/0!</v>
      </c>
      <c r="P32" s="175" t="e">
        <f t="shared" si="29"/>
        <v>#DIV/0!</v>
      </c>
      <c r="Q32" s="175" t="e">
        <f t="shared" si="29"/>
        <v>#DIV/0!</v>
      </c>
      <c r="R32" s="175" t="e">
        <f t="shared" si="29"/>
        <v>#DIV/0!</v>
      </c>
      <c r="S32" s="175" t="e">
        <f t="shared" si="29"/>
        <v>#DIV/0!</v>
      </c>
      <c r="T32" s="175" t="e">
        <f t="shared" si="29"/>
        <v>#DIV/0!</v>
      </c>
      <c r="U32" s="175" t="e">
        <f t="shared" si="29"/>
        <v>#DIV/0!</v>
      </c>
      <c r="V32" s="175" t="e">
        <f t="shared" si="29"/>
        <v>#DIV/0!</v>
      </c>
      <c r="W32" s="175" t="e">
        <f t="shared" si="29"/>
        <v>#DIV/0!</v>
      </c>
      <c r="X32" s="175" t="e">
        <f t="shared" si="29"/>
        <v>#DIV/0!</v>
      </c>
      <c r="Y32" s="175" t="e">
        <f t="shared" si="29"/>
        <v>#DIV/0!</v>
      </c>
      <c r="Z32" s="175" t="e">
        <f t="shared" si="29"/>
        <v>#DIV/0!</v>
      </c>
      <c r="AA32" s="65" t="e">
        <f t="shared" si="29"/>
        <v>#DIV/0!</v>
      </c>
      <c r="AB32" s="65" t="e">
        <f t="shared" si="29"/>
        <v>#DIV/0!</v>
      </c>
      <c r="AC32" s="65" t="e">
        <f t="shared" si="29"/>
        <v>#DIV/0!</v>
      </c>
      <c r="AD32" s="65">
        <f t="shared" si="29"/>
        <v>0</v>
      </c>
      <c r="AE32" s="65" t="e">
        <f t="shared" si="29"/>
        <v>#DIV/0!</v>
      </c>
      <c r="AF32" s="65">
        <f t="shared" si="29"/>
        <v>0</v>
      </c>
      <c r="AG32" s="65"/>
      <c r="AH32" s="175" t="e">
        <f>AH41/AH5</f>
        <v>#DIV/0!</v>
      </c>
      <c r="AI32" s="175" t="e">
        <f t="shared" ref="AI32:BA32" si="30">AI41/AI5</f>
        <v>#DIV/0!</v>
      </c>
      <c r="AJ32" s="175" t="e">
        <f t="shared" si="30"/>
        <v>#DIV/0!</v>
      </c>
      <c r="AK32" s="175" t="e">
        <f t="shared" si="30"/>
        <v>#DIV/0!</v>
      </c>
      <c r="AL32" s="175" t="e">
        <f t="shared" si="30"/>
        <v>#DIV/0!</v>
      </c>
      <c r="AM32" s="175" t="e">
        <f t="shared" si="30"/>
        <v>#DIV/0!</v>
      </c>
      <c r="AN32" s="175" t="e">
        <f t="shared" si="30"/>
        <v>#DIV/0!</v>
      </c>
      <c r="AO32" s="175" t="e">
        <f t="shared" si="30"/>
        <v>#DIV/0!</v>
      </c>
      <c r="AP32" s="175" t="e">
        <f t="shared" si="30"/>
        <v>#DIV/0!</v>
      </c>
      <c r="AQ32" s="175" t="e">
        <f t="shared" si="30"/>
        <v>#DIV/0!</v>
      </c>
      <c r="AR32" s="175">
        <v>0.02</v>
      </c>
      <c r="AS32" s="175" t="e">
        <f t="shared" si="30"/>
        <v>#DIV/0!</v>
      </c>
      <c r="AT32" s="175" t="e">
        <f t="shared" si="30"/>
        <v>#DIV/0!</v>
      </c>
      <c r="AU32" s="175" t="e">
        <f t="shared" si="30"/>
        <v>#DIV/0!</v>
      </c>
      <c r="AV32" s="175" t="e">
        <f t="shared" si="30"/>
        <v>#DIV/0!</v>
      </c>
      <c r="AW32" s="175" t="e">
        <f t="shared" si="30"/>
        <v>#DIV/0!</v>
      </c>
      <c r="AX32" s="175" t="e">
        <f t="shared" si="30"/>
        <v>#DIV/0!</v>
      </c>
      <c r="AY32" s="175"/>
      <c r="AZ32" s="175" t="e">
        <f t="shared" si="30"/>
        <v>#DIV/0!</v>
      </c>
      <c r="BA32" s="175" t="e">
        <f t="shared" si="30"/>
        <v>#DIV/0!</v>
      </c>
      <c r="BB32" s="7"/>
      <c r="BC32" s="46" t="e">
        <f>BC41/BC109</f>
        <v>#DIV/0!</v>
      </c>
      <c r="BD32" s="104"/>
    </row>
    <row r="33" spans="1:57" ht="15" x14ac:dyDescent="0.3">
      <c r="A33" s="79" t="s">
        <v>51</v>
      </c>
      <c r="B33" s="110">
        <f t="shared" ref="B33:B40" si="31">BB33</f>
        <v>0</v>
      </c>
      <c r="C33" s="192">
        <f>B33/1000000</f>
        <v>0</v>
      </c>
      <c r="D33" s="48">
        <f t="shared" ref="D33:D40" si="32">BC33</f>
        <v>0</v>
      </c>
      <c r="E33" s="138">
        <f>D33-B33</f>
        <v>0</v>
      </c>
      <c r="F33" s="93" t="s">
        <v>51</v>
      </c>
      <c r="G33" s="158" t="str">
        <f>IFERROR(INDEX('Feb 2019'!$G$2:$BR$159,MATCH('Planning Ngrps'!$A33,'Feb 2019'!$A$2:$A$161,0),MATCH(G$9,'Feb 2019'!$G$1:$BR$1,0))/INDEX('Planning CPRP'!$G$10:$BA$168,MATCH('Planning Ngrps'!$A33,'Planning CPRP'!$A$10:$A$170,0),MATCH('Planning Ngrps'!G$9,'Planning CPRP'!$G$9:$BA$9,0)),"")</f>
        <v/>
      </c>
      <c r="H33" s="158" t="str">
        <f>IFERROR(INDEX('Feb 2019'!$G$2:$BR$159,MATCH('Planning Ngrps'!$A33,'Feb 2019'!$A$2:$A$161,0),MATCH(H$9,'Feb 2019'!$G$1:$BR$1,0))/INDEX('Planning CPRP'!$G$10:$BA$168,MATCH('Planning Ngrps'!$A33,'Planning CPRP'!$A$10:$A$170,0),MATCH('Planning Ngrps'!H$9,'Planning CPRP'!$G$9:$BA$9,0)),"")</f>
        <v/>
      </c>
      <c r="I33" s="158" t="str">
        <f>IFERROR(INDEX('Feb 2019'!$G$2:$BR$159,MATCH('Planning Ngrps'!$A33,'Feb 2019'!$A$2:$A$161,0),MATCH(I$9,'Feb 2019'!$G$1:$BR$1,0))/INDEX('Planning CPRP'!$G$10:$BA$168,MATCH('Planning Ngrps'!$A33,'Planning CPRP'!$A$10:$A$170,0),MATCH('Planning Ngrps'!I$9,'Planning CPRP'!$G$9:$BA$9,0)),"")</f>
        <v/>
      </c>
      <c r="J33" s="158" t="str">
        <f>IFERROR(INDEX('Feb 2019'!$G$2:$BR$159,MATCH('Planning Ngrps'!$A33,'Feb 2019'!$A$2:$A$161,0),MATCH(J$9,'Feb 2019'!$G$1:$BR$1,0))/INDEX('Planning CPRP'!$G$10:$BA$168,MATCH('Planning Ngrps'!$A33,'Planning CPRP'!$A$10:$A$170,0),MATCH('Planning Ngrps'!J$9,'Planning CPRP'!$G$9:$BA$9,0)),"")</f>
        <v/>
      </c>
      <c r="K33" s="158" t="str">
        <f>IFERROR(INDEX('Feb 2019'!$G$2:$BR$159,MATCH('Planning Ngrps'!$A33,'Feb 2019'!$A$2:$A$161,0),MATCH(K$9,'Feb 2019'!$G$1:$BR$1,0))/INDEX('Planning CPRP'!$G$10:$BA$168,MATCH('Planning Ngrps'!$A33,'Planning CPRP'!$A$10:$A$170,0),MATCH('Planning Ngrps'!K$9,'Planning CPRP'!$G$9:$BA$9,0)),"")</f>
        <v/>
      </c>
      <c r="L33" s="158" t="str">
        <f>IFERROR(INDEX('Feb 2019'!$G$2:$BR$159,MATCH('Planning Ngrps'!$A33,'Feb 2019'!$A$2:$A$161,0),MATCH(L$9,'Feb 2019'!$G$1:$BR$1,0))/INDEX('Planning CPRP'!$G$10:$BA$168,MATCH('Planning Ngrps'!$A33,'Planning CPRP'!$A$10:$A$170,0),MATCH('Planning Ngrps'!L$9,'Planning CPRP'!$G$9:$BA$9,0)),"")</f>
        <v/>
      </c>
      <c r="M33" s="158" t="str">
        <f>IFERROR(INDEX('Feb 2019'!$G$2:$BR$159,MATCH('Planning Ngrps'!$A33,'Feb 2019'!$A$2:$A$161,0),MATCH(M$9,'Feb 2019'!$G$1:$BR$1,0))/INDEX('Planning CPRP'!$G$10:$BA$168,MATCH('Planning Ngrps'!$A33,'Planning CPRP'!$A$10:$A$170,0),MATCH('Planning Ngrps'!M$9,'Planning CPRP'!$G$9:$BA$9,0)),"")</f>
        <v/>
      </c>
      <c r="N33" s="158" t="str">
        <f>IFERROR(INDEX('Feb 2019'!$G$2:$BR$159,MATCH('Planning Ngrps'!$A33,'Feb 2019'!$A$2:$A$161,0),MATCH(N$9,'Feb 2019'!$G$1:$BR$1,0))/INDEX('Planning CPRP'!$G$10:$BA$168,MATCH('Planning Ngrps'!$A33,'Planning CPRP'!$A$10:$A$170,0),MATCH('Planning Ngrps'!N$9,'Planning CPRP'!$G$9:$BA$9,0)),"")</f>
        <v/>
      </c>
      <c r="O33" s="158" t="str">
        <f>IFERROR(INDEX('Feb 2019'!$G$2:$BR$159,MATCH('Planning Ngrps'!$A33,'Feb 2019'!$A$2:$A$161,0),MATCH(O$9,'Feb 2019'!$G$1:$BR$1,0))/INDEX('Planning CPRP'!$G$10:$BA$168,MATCH('Planning Ngrps'!$A33,'Planning CPRP'!$A$10:$A$170,0),MATCH('Planning Ngrps'!O$9,'Planning CPRP'!$G$9:$BA$9,0)),"")</f>
        <v/>
      </c>
      <c r="P33" s="158" t="str">
        <f>IFERROR(INDEX('Feb 2019'!$G$2:$BR$159,MATCH('Planning Ngrps'!$A33,'Feb 2019'!$A$2:$A$161,0),MATCH(P$9,'Feb 2019'!$G$1:$BR$1,0))/INDEX('Planning CPRP'!$G$10:$BA$168,MATCH('Planning Ngrps'!$A33,'Planning CPRP'!$A$10:$A$170,0),MATCH('Planning Ngrps'!P$9,'Planning CPRP'!$G$9:$BA$9,0)),"")</f>
        <v/>
      </c>
      <c r="Q33" s="158" t="str">
        <f>IFERROR(INDEX('Feb 2019'!$G$2:$BR$159,MATCH('Planning Ngrps'!$A33,'Feb 2019'!$A$2:$A$161,0),MATCH(Q$9,'Feb 2019'!$G$1:$BR$1,0))/INDEX('Planning CPRP'!$G$10:$BA$168,MATCH('Planning Ngrps'!$A33,'Planning CPRP'!$A$10:$A$170,0),MATCH('Planning Ngrps'!Q$9,'Planning CPRP'!$G$9:$BA$9,0)),"")</f>
        <v/>
      </c>
      <c r="R33" s="158" t="str">
        <f>IFERROR(INDEX('Feb 2019'!$G$2:$BR$159,MATCH('Planning Ngrps'!$A33,'Feb 2019'!$A$2:$A$161,0),MATCH(R$9,'Feb 2019'!$G$1:$BR$1,0))/INDEX('Planning CPRP'!$G$10:$BA$168,MATCH('Planning Ngrps'!$A33,'Planning CPRP'!$A$10:$A$170,0),MATCH('Planning Ngrps'!R$9,'Planning CPRP'!$G$9:$BA$9,0)),"")</f>
        <v/>
      </c>
      <c r="S33" s="158" t="str">
        <f>IFERROR(INDEX('Feb 2019'!$G$2:$BR$159,MATCH('Planning Ngrps'!$A33,'Feb 2019'!$A$2:$A$161,0),MATCH(S$9,'Feb 2019'!$G$1:$BR$1,0))/INDEX('Planning CPRP'!$G$10:$BA$168,MATCH('Planning Ngrps'!$A33,'Planning CPRP'!$A$10:$A$170,0),MATCH('Planning Ngrps'!S$9,'Planning CPRP'!$G$9:$BA$9,0)),"")</f>
        <v/>
      </c>
      <c r="T33" s="158" t="str">
        <f>IFERROR(INDEX('Feb 2019'!$G$2:$BR$159,MATCH('Planning Ngrps'!$A33,'Feb 2019'!$A$2:$A$161,0),MATCH(T$9,'Feb 2019'!$G$1:$BR$1,0))/INDEX('Planning CPRP'!$G$10:$BA$168,MATCH('Planning Ngrps'!$A33,'Planning CPRP'!$A$10:$A$170,0),MATCH('Planning Ngrps'!T$9,'Planning CPRP'!$G$9:$BA$9,0)),"")</f>
        <v/>
      </c>
      <c r="U33" s="158" t="str">
        <f>IFERROR(INDEX('Feb 2019'!$G$2:$BR$159,MATCH('Planning Ngrps'!$A33,'Feb 2019'!$A$2:$A$161,0),MATCH(U$9,'Feb 2019'!$G$1:$BR$1,0))/INDEX('Planning CPRP'!$G$10:$BA$168,MATCH('Planning Ngrps'!$A33,'Planning CPRP'!$A$10:$A$170,0),MATCH('Planning Ngrps'!U$9,'Planning CPRP'!$G$9:$BA$9,0)),"")</f>
        <v/>
      </c>
      <c r="V33" s="158" t="str">
        <f>IFERROR(INDEX('Feb 2019'!$G$2:$BR$159,MATCH('Planning Ngrps'!$A33,'Feb 2019'!$A$2:$A$161,0),MATCH(V$9,'Feb 2019'!$G$1:$BR$1,0))/INDEX('Planning CPRP'!$G$10:$BA$168,MATCH('Planning Ngrps'!$A33,'Planning CPRP'!$A$10:$A$170,0),MATCH('Planning Ngrps'!V$9,'Planning CPRP'!$G$9:$BA$9,0)),"")</f>
        <v/>
      </c>
      <c r="W33" s="158" t="str">
        <f>IFERROR(INDEX('Feb 2019'!$G$2:$BR$159,MATCH('Planning Ngrps'!$A33,'Feb 2019'!$A$2:$A$161,0),MATCH(W$9,'Feb 2019'!$G$1:$BR$1,0))/INDEX('Planning CPRP'!$G$10:$BA$168,MATCH('Planning Ngrps'!$A33,'Planning CPRP'!$A$10:$A$170,0),MATCH('Planning Ngrps'!W$9,'Planning CPRP'!$G$9:$BA$9,0)),"")</f>
        <v/>
      </c>
      <c r="X33" s="158" t="str">
        <f>IFERROR(INDEX('Feb 2019'!$G$2:$BR$159,MATCH('Planning Ngrps'!$A33,'Feb 2019'!$A$2:$A$161,0),MATCH(X$9,'Feb 2019'!$G$1:$BR$1,0))/INDEX('Planning CPRP'!$G$10:$BA$168,MATCH('Planning Ngrps'!$A33,'Planning CPRP'!$A$10:$A$170,0),MATCH('Planning Ngrps'!X$9,'Planning CPRP'!$G$9:$BA$9,0)),"")</f>
        <v/>
      </c>
      <c r="Y33" s="158" t="str">
        <f>IFERROR(INDEX('Feb 2019'!$G$2:$BR$159,MATCH('Planning Ngrps'!$A33,'Feb 2019'!$A$2:$A$161,0),MATCH(Y$9,'Feb 2019'!$G$1:$BR$1,0))/INDEX('Planning CPRP'!$G$10:$BA$168,MATCH('Planning Ngrps'!$A33,'Planning CPRP'!$A$10:$A$170,0),MATCH('Planning Ngrps'!Y$9,'Planning CPRP'!$G$9:$BA$9,0)),"")</f>
        <v/>
      </c>
      <c r="Z33" s="158" t="str">
        <f>IFERROR(INDEX('Feb 2019'!$G$2:$BR$159,MATCH('Planning Ngrps'!$A33,'Feb 2019'!$A$2:$A$161,0),MATCH(Z$9,'Feb 2019'!$G$1:$BR$1,0))/INDEX('Planning CPRP'!$G$10:$BA$168,MATCH('Planning Ngrps'!$A33,'Planning CPRP'!$A$10:$A$170,0),MATCH('Planning Ngrps'!Z$9,'Planning CPRP'!$G$9:$BA$9,0)),"")</f>
        <v/>
      </c>
      <c r="AA33" s="158" t="str">
        <f>IFERROR(INDEX('Feb 2019'!$G$2:$BR$159,MATCH('Planning Ngrps'!$A33,'Feb 2019'!$A$2:$A$161,0),MATCH(AA$9,'Feb 2019'!$G$1:$BR$1,0))/INDEX('Planning CPRP'!$G$10:$BA$168,MATCH('Planning Ngrps'!$A33,'Planning CPRP'!$A$10:$A$170,0),MATCH('Planning Ngrps'!AA$9,'Planning CPRP'!$G$9:$BA$9,0)),"")</f>
        <v/>
      </c>
      <c r="AB33" s="158" t="str">
        <f>IFERROR(INDEX('Feb 2019'!$G$2:$BR$159,MATCH('Planning Ngrps'!$A33,'Feb 2019'!$A$2:$A$161,0),MATCH(AB$9,'Feb 2019'!$G$1:$BR$1,0))/INDEX('Planning CPRP'!$G$10:$BA$168,MATCH('Planning Ngrps'!$A33,'Planning CPRP'!$A$10:$A$170,0),MATCH('Planning Ngrps'!AB$9,'Planning CPRP'!$G$9:$BA$9,0)),"")</f>
        <v/>
      </c>
      <c r="AC33" s="158" t="str">
        <f>IFERROR(INDEX('Feb 2019'!$G$2:$BR$159,MATCH('Planning Ngrps'!$A33,'Feb 2019'!$A$2:$A$161,0),MATCH(AC$9,'Feb 2019'!$G$1:$BR$1,0))/INDEX('Planning CPRP'!$G$10:$BA$168,MATCH('Planning Ngrps'!$A33,'Planning CPRP'!$A$10:$A$170,0),MATCH('Planning Ngrps'!AC$9,'Planning CPRP'!$G$9:$BA$9,0)),"")</f>
        <v/>
      </c>
      <c r="AD33" s="158" t="str">
        <f>IFERROR(INDEX('Feb 2019'!$G$2:$BR$159,MATCH('Planning Ngrps'!$A33,'Feb 2019'!$A$2:$A$161,0),MATCH(AD$9,'Feb 2019'!$G$1:$BR$1,0))/INDEX('Planning CPRP'!$G$10:$BA$168,MATCH('Planning Ngrps'!$A33,'Planning CPRP'!$A$10:$A$170,0),MATCH('Planning Ngrps'!AD$9,'Planning CPRP'!$G$9:$BA$9,0)),"")</f>
        <v/>
      </c>
      <c r="AE33" s="158" t="str">
        <f>IFERROR(INDEX('Feb 2019'!$G$2:$BR$159,MATCH('Planning Ngrps'!$A33,'Feb 2019'!$A$2:$A$161,0),MATCH(AE$9,'Feb 2019'!$G$1:$BR$1,0))/INDEX('Planning CPRP'!$G$10:$BA$168,MATCH('Planning Ngrps'!$A33,'Planning CPRP'!$A$10:$A$170,0),MATCH('Planning Ngrps'!AE$9,'Planning CPRP'!$G$9:$BA$9,0)),"")</f>
        <v/>
      </c>
      <c r="AF33" s="158" t="str">
        <f>IFERROR(INDEX('Feb 2019'!$G$2:$BR$159,MATCH('Planning Ngrps'!$A33,'Feb 2019'!$A$2:$A$161,0),MATCH(AF$9,'Feb 2019'!$G$1:$BR$1,0))/INDEX('Planning CPRP'!$G$10:$BA$168,MATCH('Planning Ngrps'!$A33,'Planning CPRP'!$A$10:$A$170,0),MATCH('Planning Ngrps'!AF$9,'Planning CPRP'!$G$9:$BA$9,0)),"")</f>
        <v/>
      </c>
      <c r="AG33" s="158" t="str">
        <f>IFERROR(INDEX('Feb 2019'!$G$2:$BR$159,MATCH('Planning Ngrps'!$A33,'Feb 2019'!$A$2:$A$161,0),MATCH(AG$9,'Feb 2019'!$G$1:$BR$1,0))/INDEX('Planning CPRP'!$G$10:$BA$168,MATCH('Planning Ngrps'!$A33,'Planning CPRP'!$A$10:$A$170,0),MATCH('Planning Ngrps'!AG$9,'Planning CPRP'!$G$9:$BA$9,0)),"")</f>
        <v/>
      </c>
      <c r="AH33" s="158" t="str">
        <f>IFERROR(INDEX('Feb 2019'!$G$2:$BR$159,MATCH('Planning Ngrps'!$A33,'Feb 2019'!$A$2:$A$161,0),MATCH(AH$9,'Feb 2019'!$G$1:$BR$1,0))/INDEX('Planning CPRP'!$G$10:$BA$168,MATCH('Planning Ngrps'!$A33,'Planning CPRP'!$A$10:$A$170,0),MATCH('Planning Ngrps'!AH$9,'Planning CPRP'!$G$9:$BA$9,0)),"")</f>
        <v/>
      </c>
      <c r="AI33" s="158" t="str">
        <f>IFERROR(INDEX('Feb 2019'!$G$2:$BR$159,MATCH('Planning Ngrps'!$A33,'Feb 2019'!$A$2:$A$161,0),MATCH(AI$9,'Feb 2019'!$G$1:$BR$1,0))/INDEX('Planning CPRP'!$G$10:$BA$168,MATCH('Planning Ngrps'!$A33,'Planning CPRP'!$A$10:$A$170,0),MATCH('Planning Ngrps'!AI$9,'Planning CPRP'!$G$9:$BA$9,0)),"")</f>
        <v/>
      </c>
      <c r="AJ33" s="158" t="str">
        <f>IFERROR(INDEX('Feb 2019'!$G$2:$BR$159,MATCH('Planning Ngrps'!$A33,'Feb 2019'!$A$2:$A$161,0),MATCH(AJ$9,'Feb 2019'!$G$1:$BR$1,0))/INDEX('Planning CPRP'!$G$10:$BA$168,MATCH('Planning Ngrps'!$A33,'Planning CPRP'!$A$10:$A$170,0),MATCH('Planning Ngrps'!AJ$9,'Planning CPRP'!$G$9:$BA$9,0)),"")</f>
        <v/>
      </c>
      <c r="AK33" s="158" t="str">
        <f>IFERROR(INDEX('Feb 2019'!$G$2:$BR$159,MATCH('Planning Ngrps'!$A33,'Feb 2019'!$A$2:$A$161,0),MATCH(AK$9,'Feb 2019'!$G$1:$BR$1,0))/INDEX('Planning CPRP'!$G$10:$BA$168,MATCH('Planning Ngrps'!$A33,'Planning CPRP'!$A$10:$A$170,0),MATCH('Planning Ngrps'!AK$9,'Planning CPRP'!$G$9:$BA$9,0)),"")</f>
        <v/>
      </c>
      <c r="AL33" s="158" t="str">
        <f>IFERROR(INDEX('Feb 2019'!$G$2:$BR$159,MATCH('Planning Ngrps'!$A33,'Feb 2019'!$A$2:$A$161,0),MATCH(AL$9,'Feb 2019'!$G$1:$BR$1,0))/INDEX('Planning CPRP'!$G$10:$BA$168,MATCH('Planning Ngrps'!$A33,'Planning CPRP'!$A$10:$A$170,0),MATCH('Planning Ngrps'!AL$9,'Planning CPRP'!$G$9:$BA$9,0)),"")</f>
        <v/>
      </c>
      <c r="AM33" s="158" t="str">
        <f>IFERROR(INDEX('Feb 2019'!$G$2:$BR$159,MATCH('Planning Ngrps'!$A33,'Feb 2019'!$A$2:$A$161,0),MATCH(AM$9,'Feb 2019'!$G$1:$BR$1,0))/INDEX('Planning CPRP'!$G$10:$BA$168,MATCH('Planning Ngrps'!$A33,'Planning CPRP'!$A$10:$A$170,0),MATCH('Planning Ngrps'!AM$9,'Planning CPRP'!$G$9:$BA$9,0)),"")</f>
        <v/>
      </c>
      <c r="AN33" s="158" t="str">
        <f>IFERROR(INDEX('Feb 2019'!$G$2:$BR$159,MATCH('Planning Ngrps'!$A33,'Feb 2019'!$A$2:$A$161,0),MATCH(AN$9,'Feb 2019'!$G$1:$BR$1,0))/INDEX('Planning CPRP'!$G$10:$BA$168,MATCH('Planning Ngrps'!$A33,'Planning CPRP'!$A$10:$A$170,0),MATCH('Planning Ngrps'!AN$9,'Planning CPRP'!$G$9:$BA$9,0)),"")</f>
        <v/>
      </c>
      <c r="AO33" s="158" t="str">
        <f>IFERROR(INDEX('Feb 2019'!$G$2:$BR$159,MATCH('Planning Ngrps'!$A33,'Feb 2019'!$A$2:$A$161,0),MATCH(AO$9,'Feb 2019'!$G$1:$BR$1,0))/INDEX('Planning CPRP'!$G$10:$BA$168,MATCH('Planning Ngrps'!$A33,'Planning CPRP'!$A$10:$A$170,0),MATCH('Planning Ngrps'!AO$9,'Planning CPRP'!$G$9:$BA$9,0)),"")</f>
        <v/>
      </c>
      <c r="AP33" s="158" t="str">
        <f>IFERROR(INDEX('Feb 2019'!$G$2:$BR$159,MATCH('Planning Ngrps'!$A33,'Feb 2019'!$A$2:$A$161,0),MATCH(AP$9,'Feb 2019'!$G$1:$BR$1,0))/INDEX('Planning CPRP'!$G$10:$BA$168,MATCH('Planning Ngrps'!$A33,'Planning CPRP'!$A$10:$A$170,0),MATCH('Planning Ngrps'!AP$9,'Planning CPRP'!$G$9:$BA$9,0)),"")</f>
        <v/>
      </c>
      <c r="AQ33" s="158" t="str">
        <f>IFERROR(INDEX('Feb 2019'!$G$2:$BR$159,MATCH('Planning Ngrps'!$A33,'Feb 2019'!$A$2:$A$161,0),MATCH(AQ$9,'Feb 2019'!$G$1:$BR$1,0))/INDEX('Planning CPRP'!$G$10:$BA$168,MATCH('Planning Ngrps'!$A33,'Planning CPRP'!$A$10:$A$170,0),MATCH('Planning Ngrps'!AQ$9,'Planning CPRP'!$G$9:$BA$9,0)),"")</f>
        <v/>
      </c>
      <c r="AR33" s="158" t="str">
        <f>IFERROR(INDEX('Feb 2019'!$G$2:$BR$159,MATCH('Planning Ngrps'!$A33,'Feb 2019'!$A$2:$A$161,0),MATCH(AR$9,'Feb 2019'!$G$1:$BR$1,0))/INDEX('Planning CPRP'!$G$10:$BA$168,MATCH('Planning Ngrps'!$A33,'Planning CPRP'!$A$10:$A$170,0),MATCH('Planning Ngrps'!AR$9,'Planning CPRP'!$G$9:$BA$9,0)),"")</f>
        <v/>
      </c>
      <c r="AS33" s="158" t="str">
        <f>IFERROR(INDEX('Feb 2019'!$G$2:$BR$159,MATCH('Planning Ngrps'!$A33,'Feb 2019'!$A$2:$A$161,0),MATCH(AS$9,'Feb 2019'!$G$1:$BR$1,0))/INDEX('Planning CPRP'!$G$10:$BA$168,MATCH('Planning Ngrps'!$A33,'Planning CPRP'!$A$10:$A$170,0),MATCH('Planning Ngrps'!AS$9,'Planning CPRP'!$G$9:$BA$9,0)),"")</f>
        <v/>
      </c>
      <c r="AT33" s="158" t="str">
        <f>IFERROR(INDEX('Feb 2019'!$G$2:$BR$159,MATCH('Planning Ngrps'!$A33,'Feb 2019'!$A$2:$A$161,0),MATCH(AT$9,'Feb 2019'!$G$1:$BR$1,0))/INDEX('Planning CPRP'!$G$10:$BA$168,MATCH('Planning Ngrps'!$A33,'Planning CPRP'!$A$10:$A$170,0),MATCH('Planning Ngrps'!AT$9,'Planning CPRP'!$G$9:$BA$9,0)),"")</f>
        <v/>
      </c>
      <c r="AU33" s="158" t="str">
        <f>IFERROR(INDEX('Feb 2019'!$G$2:$BR$159,MATCH('Planning Ngrps'!$A33,'Feb 2019'!$A$2:$A$161,0),MATCH(AU$9,'Feb 2019'!$G$1:$BR$1,0))/INDEX('Planning CPRP'!$G$10:$BA$168,MATCH('Planning Ngrps'!$A33,'Planning CPRP'!$A$10:$A$170,0),MATCH('Planning Ngrps'!AU$9,'Planning CPRP'!$G$9:$BA$9,0)),"")</f>
        <v/>
      </c>
      <c r="AV33" s="158" t="str">
        <f>IFERROR(INDEX('Feb 2019'!$G$2:$BR$159,MATCH('Planning Ngrps'!$A33,'Feb 2019'!$A$2:$A$161,0),MATCH(AV$9,'Feb 2019'!$G$1:$BR$1,0))/INDEX('Planning CPRP'!$G$10:$BA$168,MATCH('Planning Ngrps'!$A33,'Planning CPRP'!$A$10:$A$170,0),MATCH('Planning Ngrps'!AV$9,'Planning CPRP'!$G$9:$BA$9,0)),"")</f>
        <v/>
      </c>
      <c r="AW33" s="158" t="str">
        <f>IFERROR(INDEX('Feb 2019'!$G$2:$BR$159,MATCH('Planning Ngrps'!$A33,'Feb 2019'!$A$2:$A$161,0),MATCH(AW$9,'Feb 2019'!$G$1:$BR$1,0))/INDEX('Planning CPRP'!$G$10:$BA$168,MATCH('Planning Ngrps'!$A33,'Planning CPRP'!$A$10:$A$170,0),MATCH('Planning Ngrps'!AW$9,'Planning CPRP'!$G$9:$BA$9,0)),"")</f>
        <v/>
      </c>
      <c r="AX33" s="158" t="str">
        <f>IFERROR(INDEX('Feb 2019'!$G$2:$BR$159,MATCH('Planning Ngrps'!$A33,'Feb 2019'!$A$2:$A$161,0),MATCH(AX$9,'Feb 2019'!$G$1:$BR$1,0))/INDEX('Planning CPRP'!$G$10:$BA$168,MATCH('Planning Ngrps'!$A33,'Planning CPRP'!$A$10:$A$170,0),MATCH('Planning Ngrps'!AX$9,'Planning CPRP'!$G$9:$BA$9,0)),"")</f>
        <v/>
      </c>
      <c r="AY33" s="158" t="str">
        <f>IFERROR(INDEX('Feb 2019'!$G$2:$BR$159,MATCH('Planning Ngrps'!$A33,'Feb 2019'!$A$2:$A$161,0),MATCH(AY$9,'Feb 2019'!$G$1:$BR$1,0))/INDEX('Planning CPRP'!$G$10:$BA$168,MATCH('Planning Ngrps'!$A33,'Planning CPRP'!$A$10:$A$170,0),MATCH('Planning Ngrps'!AY$9,'Planning CPRP'!$G$9:$BA$9,0)),"")</f>
        <v/>
      </c>
      <c r="AZ33" s="158" t="str">
        <f>IFERROR(INDEX('Feb 2019'!$G$2:$BR$159,MATCH('Planning Ngrps'!$A33,'Feb 2019'!$A$2:$A$161,0),MATCH(AZ$9,'Feb 2019'!$G$1:$BR$1,0))/INDEX('Planning CPRP'!$G$10:$BA$168,MATCH('Planning Ngrps'!$A33,'Planning CPRP'!$A$10:$A$170,0),MATCH('Planning Ngrps'!AZ$9,'Planning CPRP'!$G$9:$BA$9,0)),"")</f>
        <v/>
      </c>
      <c r="BA33" s="158" t="str">
        <f>IFERROR(INDEX('Feb 2019'!$G$2:$BR$159,MATCH('Planning Ngrps'!$A33,'Feb 2019'!$A$2:$A$161,0),MATCH(BA$9,'Feb 2019'!$G$1:$BR$1,0))/INDEX('Planning CPRP'!$G$10:$BA$168,MATCH('Planning Ngrps'!$A33,'Planning CPRP'!$A$10:$A$170,0),MATCH('Planning Ngrps'!BA$9,'Planning CPRP'!$G$9:$BA$9,0)),"")</f>
        <v/>
      </c>
      <c r="BB33" s="11">
        <f t="shared" ref="BB33:BB40" si="33">SUM(G33:BA33)</f>
        <v>0</v>
      </c>
      <c r="BC33" s="11"/>
      <c r="BD33" s="106">
        <f>BC33-BB33</f>
        <v>0</v>
      </c>
    </row>
    <row r="34" spans="1:57" ht="15" x14ac:dyDescent="0.3">
      <c r="A34" s="79" t="s">
        <v>52</v>
      </c>
      <c r="B34" s="105">
        <f t="shared" si="31"/>
        <v>0</v>
      </c>
      <c r="C34" s="192"/>
      <c r="D34" s="48">
        <f t="shared" si="32"/>
        <v>0</v>
      </c>
      <c r="E34" s="138">
        <f>D34-B34</f>
        <v>0</v>
      </c>
      <c r="F34" s="93" t="s">
        <v>52</v>
      </c>
      <c r="G34" s="158" t="str">
        <f>IFERROR(INDEX('Feb 2019'!$G$2:$BR$159,MATCH('Planning Ngrps'!$A34,'Feb 2019'!$A$2:$A$161,0),MATCH(G$9,'Feb 2019'!$G$1:$BR$1,0))/INDEX('Planning CPRP'!$G$10:$BA$168,MATCH('Planning Ngrps'!$A34,'Planning CPRP'!$A$10:$A$170,0),MATCH('Planning Ngrps'!G$9,'Planning CPRP'!$G$9:$BA$9,0)),"")</f>
        <v/>
      </c>
      <c r="H34" s="158" t="str">
        <f>IFERROR(INDEX('Feb 2019'!$G$2:$BR$159,MATCH('Planning Ngrps'!$A34,'Feb 2019'!$A$2:$A$161,0),MATCH(H$9,'Feb 2019'!$G$1:$BR$1,0))/INDEX('Planning CPRP'!$G$10:$BA$168,MATCH('Planning Ngrps'!$A34,'Planning CPRP'!$A$10:$A$170,0),MATCH('Planning Ngrps'!H$9,'Planning CPRP'!$G$9:$BA$9,0)),"")</f>
        <v/>
      </c>
      <c r="I34" s="158" t="str">
        <f>IFERROR(INDEX('Feb 2019'!$G$2:$BR$159,MATCH('Planning Ngrps'!$A34,'Feb 2019'!$A$2:$A$161,0),MATCH(I$9,'Feb 2019'!$G$1:$BR$1,0))/INDEX('Planning CPRP'!$G$10:$BA$168,MATCH('Planning Ngrps'!$A34,'Planning CPRP'!$A$10:$A$170,0),MATCH('Planning Ngrps'!I$9,'Planning CPRP'!$G$9:$BA$9,0)),"")</f>
        <v/>
      </c>
      <c r="J34" s="158" t="str">
        <f>IFERROR(INDEX('Feb 2019'!$G$2:$BR$159,MATCH('Planning Ngrps'!$A34,'Feb 2019'!$A$2:$A$161,0),MATCH(J$9,'Feb 2019'!$G$1:$BR$1,0))/INDEX('Planning CPRP'!$G$10:$BA$168,MATCH('Planning Ngrps'!$A34,'Planning CPRP'!$A$10:$A$170,0),MATCH('Planning Ngrps'!J$9,'Planning CPRP'!$G$9:$BA$9,0)),"")</f>
        <v/>
      </c>
      <c r="K34" s="158" t="str">
        <f>IFERROR(INDEX('Feb 2019'!$G$2:$BR$159,MATCH('Planning Ngrps'!$A34,'Feb 2019'!$A$2:$A$161,0),MATCH(K$9,'Feb 2019'!$G$1:$BR$1,0))/INDEX('Planning CPRP'!$G$10:$BA$168,MATCH('Planning Ngrps'!$A34,'Planning CPRP'!$A$10:$A$170,0),MATCH('Planning Ngrps'!K$9,'Planning CPRP'!$G$9:$BA$9,0)),"")</f>
        <v/>
      </c>
      <c r="L34" s="158" t="str">
        <f>IFERROR(INDEX('Feb 2019'!$G$2:$BR$159,MATCH('Planning Ngrps'!$A34,'Feb 2019'!$A$2:$A$161,0),MATCH(L$9,'Feb 2019'!$G$1:$BR$1,0))/INDEX('Planning CPRP'!$G$10:$BA$168,MATCH('Planning Ngrps'!$A34,'Planning CPRP'!$A$10:$A$170,0),MATCH('Planning Ngrps'!L$9,'Planning CPRP'!$G$9:$BA$9,0)),"")</f>
        <v/>
      </c>
      <c r="M34" s="158" t="str">
        <f>IFERROR(INDEX('Feb 2019'!$G$2:$BR$159,MATCH('Planning Ngrps'!$A34,'Feb 2019'!$A$2:$A$161,0),MATCH(M$9,'Feb 2019'!$G$1:$BR$1,0))/INDEX('Planning CPRP'!$G$10:$BA$168,MATCH('Planning Ngrps'!$A34,'Planning CPRP'!$A$10:$A$170,0),MATCH('Planning Ngrps'!M$9,'Planning CPRP'!$G$9:$BA$9,0)),"")</f>
        <v/>
      </c>
      <c r="N34" s="158" t="str">
        <f>IFERROR(INDEX('Feb 2019'!$G$2:$BR$159,MATCH('Planning Ngrps'!$A34,'Feb 2019'!$A$2:$A$161,0),MATCH(N$9,'Feb 2019'!$G$1:$BR$1,0))/INDEX('Planning CPRP'!$G$10:$BA$168,MATCH('Planning Ngrps'!$A34,'Planning CPRP'!$A$10:$A$170,0),MATCH('Planning Ngrps'!N$9,'Planning CPRP'!$G$9:$BA$9,0)),"")</f>
        <v/>
      </c>
      <c r="O34" s="158" t="str">
        <f>IFERROR(INDEX('Feb 2019'!$G$2:$BR$159,MATCH('Planning Ngrps'!$A34,'Feb 2019'!$A$2:$A$161,0),MATCH(O$9,'Feb 2019'!$G$1:$BR$1,0))/INDEX('Planning CPRP'!$G$10:$BA$168,MATCH('Planning Ngrps'!$A34,'Planning CPRP'!$A$10:$A$170,0),MATCH('Planning Ngrps'!O$9,'Planning CPRP'!$G$9:$BA$9,0)),"")</f>
        <v/>
      </c>
      <c r="P34" s="158" t="str">
        <f>IFERROR(INDEX('Feb 2019'!$G$2:$BR$159,MATCH('Planning Ngrps'!$A34,'Feb 2019'!$A$2:$A$161,0),MATCH(P$9,'Feb 2019'!$G$1:$BR$1,0))/INDEX('Planning CPRP'!$G$10:$BA$168,MATCH('Planning Ngrps'!$A34,'Planning CPRP'!$A$10:$A$170,0),MATCH('Planning Ngrps'!P$9,'Planning CPRP'!$G$9:$BA$9,0)),"")</f>
        <v/>
      </c>
      <c r="Q34" s="158" t="str">
        <f>IFERROR(INDEX('Feb 2019'!$G$2:$BR$159,MATCH('Planning Ngrps'!$A34,'Feb 2019'!$A$2:$A$161,0),MATCH(Q$9,'Feb 2019'!$G$1:$BR$1,0))/INDEX('Planning CPRP'!$G$10:$BA$168,MATCH('Planning Ngrps'!$A34,'Planning CPRP'!$A$10:$A$170,0),MATCH('Planning Ngrps'!Q$9,'Planning CPRP'!$G$9:$BA$9,0)),"")</f>
        <v/>
      </c>
      <c r="R34" s="158" t="str">
        <f>IFERROR(INDEX('Feb 2019'!$G$2:$BR$159,MATCH('Planning Ngrps'!$A34,'Feb 2019'!$A$2:$A$161,0),MATCH(R$9,'Feb 2019'!$G$1:$BR$1,0))/INDEX('Planning CPRP'!$G$10:$BA$168,MATCH('Planning Ngrps'!$A34,'Planning CPRP'!$A$10:$A$170,0),MATCH('Planning Ngrps'!R$9,'Planning CPRP'!$G$9:$BA$9,0)),"")</f>
        <v/>
      </c>
      <c r="S34" s="158" t="str">
        <f>IFERROR(INDEX('Feb 2019'!$G$2:$BR$159,MATCH('Planning Ngrps'!$A34,'Feb 2019'!$A$2:$A$161,0),MATCH(S$9,'Feb 2019'!$G$1:$BR$1,0))/INDEX('Planning CPRP'!$G$10:$BA$168,MATCH('Planning Ngrps'!$A34,'Planning CPRP'!$A$10:$A$170,0),MATCH('Planning Ngrps'!S$9,'Planning CPRP'!$G$9:$BA$9,0)),"")</f>
        <v/>
      </c>
      <c r="T34" s="158" t="str">
        <f>IFERROR(INDEX('Feb 2019'!$G$2:$BR$159,MATCH('Planning Ngrps'!$A34,'Feb 2019'!$A$2:$A$161,0),MATCH(T$9,'Feb 2019'!$G$1:$BR$1,0))/INDEX('Planning CPRP'!$G$10:$BA$168,MATCH('Planning Ngrps'!$A34,'Planning CPRP'!$A$10:$A$170,0),MATCH('Planning Ngrps'!T$9,'Planning CPRP'!$G$9:$BA$9,0)),"")</f>
        <v/>
      </c>
      <c r="U34" s="158" t="str">
        <f>IFERROR(INDEX('Feb 2019'!$G$2:$BR$159,MATCH('Planning Ngrps'!$A34,'Feb 2019'!$A$2:$A$161,0),MATCH(U$9,'Feb 2019'!$G$1:$BR$1,0))/INDEX('Planning CPRP'!$G$10:$BA$168,MATCH('Planning Ngrps'!$A34,'Planning CPRP'!$A$10:$A$170,0),MATCH('Planning Ngrps'!U$9,'Planning CPRP'!$G$9:$BA$9,0)),"")</f>
        <v/>
      </c>
      <c r="V34" s="158" t="str">
        <f>IFERROR(INDEX('Feb 2019'!$G$2:$BR$159,MATCH('Planning Ngrps'!$A34,'Feb 2019'!$A$2:$A$161,0),MATCH(V$9,'Feb 2019'!$G$1:$BR$1,0))/INDEX('Planning CPRP'!$G$10:$BA$168,MATCH('Planning Ngrps'!$A34,'Planning CPRP'!$A$10:$A$170,0),MATCH('Planning Ngrps'!V$9,'Planning CPRP'!$G$9:$BA$9,0)),"")</f>
        <v/>
      </c>
      <c r="W34" s="158" t="str">
        <f>IFERROR(INDEX('Feb 2019'!$G$2:$BR$159,MATCH('Planning Ngrps'!$A34,'Feb 2019'!$A$2:$A$161,0),MATCH(W$9,'Feb 2019'!$G$1:$BR$1,0))/INDEX('Planning CPRP'!$G$10:$BA$168,MATCH('Planning Ngrps'!$A34,'Planning CPRP'!$A$10:$A$170,0),MATCH('Planning Ngrps'!W$9,'Planning CPRP'!$G$9:$BA$9,0)),"")</f>
        <v/>
      </c>
      <c r="X34" s="158" t="str">
        <f>IFERROR(INDEX('Feb 2019'!$G$2:$BR$159,MATCH('Planning Ngrps'!$A34,'Feb 2019'!$A$2:$A$161,0),MATCH(X$9,'Feb 2019'!$G$1:$BR$1,0))/INDEX('Planning CPRP'!$G$10:$BA$168,MATCH('Planning Ngrps'!$A34,'Planning CPRP'!$A$10:$A$170,0),MATCH('Planning Ngrps'!X$9,'Planning CPRP'!$G$9:$BA$9,0)),"")</f>
        <v/>
      </c>
      <c r="Y34" s="158" t="str">
        <f>IFERROR(INDEX('Feb 2019'!$G$2:$BR$159,MATCH('Planning Ngrps'!$A34,'Feb 2019'!$A$2:$A$161,0),MATCH(Y$9,'Feb 2019'!$G$1:$BR$1,0))/INDEX('Planning CPRP'!$G$10:$BA$168,MATCH('Planning Ngrps'!$A34,'Planning CPRP'!$A$10:$A$170,0),MATCH('Planning Ngrps'!Y$9,'Planning CPRP'!$G$9:$BA$9,0)),"")</f>
        <v/>
      </c>
      <c r="Z34" s="158" t="str">
        <f>IFERROR(INDEX('Feb 2019'!$G$2:$BR$159,MATCH('Planning Ngrps'!$A34,'Feb 2019'!$A$2:$A$161,0),MATCH(Z$9,'Feb 2019'!$G$1:$BR$1,0))/INDEX('Planning CPRP'!$G$10:$BA$168,MATCH('Planning Ngrps'!$A34,'Planning CPRP'!$A$10:$A$170,0),MATCH('Planning Ngrps'!Z$9,'Planning CPRP'!$G$9:$BA$9,0)),"")</f>
        <v/>
      </c>
      <c r="AA34" s="158" t="str">
        <f>IFERROR(INDEX('Feb 2019'!$G$2:$BR$159,MATCH('Planning Ngrps'!$A34,'Feb 2019'!$A$2:$A$161,0),MATCH(AA$9,'Feb 2019'!$G$1:$BR$1,0))/INDEX('Planning CPRP'!$G$10:$BA$168,MATCH('Planning Ngrps'!$A34,'Planning CPRP'!$A$10:$A$170,0),MATCH('Planning Ngrps'!AA$9,'Planning CPRP'!$G$9:$BA$9,0)),"")</f>
        <v/>
      </c>
      <c r="AB34" s="158" t="str">
        <f>IFERROR(INDEX('Feb 2019'!$G$2:$BR$159,MATCH('Planning Ngrps'!$A34,'Feb 2019'!$A$2:$A$161,0),MATCH(AB$9,'Feb 2019'!$G$1:$BR$1,0))/INDEX('Planning CPRP'!$G$10:$BA$168,MATCH('Planning Ngrps'!$A34,'Planning CPRP'!$A$10:$A$170,0),MATCH('Planning Ngrps'!AB$9,'Planning CPRP'!$G$9:$BA$9,0)),"")</f>
        <v/>
      </c>
      <c r="AC34" s="158" t="str">
        <f>IFERROR(INDEX('Feb 2019'!$G$2:$BR$159,MATCH('Planning Ngrps'!$A34,'Feb 2019'!$A$2:$A$161,0),MATCH(AC$9,'Feb 2019'!$G$1:$BR$1,0))/INDEX('Planning CPRP'!$G$10:$BA$168,MATCH('Planning Ngrps'!$A34,'Planning CPRP'!$A$10:$A$170,0),MATCH('Planning Ngrps'!AC$9,'Planning CPRP'!$G$9:$BA$9,0)),"")</f>
        <v/>
      </c>
      <c r="AD34" s="158" t="str">
        <f>IFERROR(INDEX('Feb 2019'!$G$2:$BR$159,MATCH('Planning Ngrps'!$A34,'Feb 2019'!$A$2:$A$161,0),MATCH(AD$9,'Feb 2019'!$G$1:$BR$1,0))/INDEX('Planning CPRP'!$G$10:$BA$168,MATCH('Planning Ngrps'!$A34,'Planning CPRP'!$A$10:$A$170,0),MATCH('Planning Ngrps'!AD$9,'Planning CPRP'!$G$9:$BA$9,0)),"")</f>
        <v/>
      </c>
      <c r="AE34" s="158" t="str">
        <f>IFERROR(INDEX('Feb 2019'!$G$2:$BR$159,MATCH('Planning Ngrps'!$A34,'Feb 2019'!$A$2:$A$161,0),MATCH(AE$9,'Feb 2019'!$G$1:$BR$1,0))/INDEX('Planning CPRP'!$G$10:$BA$168,MATCH('Planning Ngrps'!$A34,'Planning CPRP'!$A$10:$A$170,0),MATCH('Planning Ngrps'!AE$9,'Planning CPRP'!$G$9:$BA$9,0)),"")</f>
        <v/>
      </c>
      <c r="AF34" s="158" t="str">
        <f>IFERROR(INDEX('Feb 2019'!$G$2:$BR$159,MATCH('Planning Ngrps'!$A34,'Feb 2019'!$A$2:$A$161,0),MATCH(AF$9,'Feb 2019'!$G$1:$BR$1,0))/INDEX('Planning CPRP'!$G$10:$BA$168,MATCH('Planning Ngrps'!$A34,'Planning CPRP'!$A$10:$A$170,0),MATCH('Planning Ngrps'!AF$9,'Planning CPRP'!$G$9:$BA$9,0)),"")</f>
        <v/>
      </c>
      <c r="AG34" s="158" t="str">
        <f>IFERROR(INDEX('Feb 2019'!$G$2:$BR$159,MATCH('Planning Ngrps'!$A34,'Feb 2019'!$A$2:$A$161,0),MATCH(AG$9,'Feb 2019'!$G$1:$BR$1,0))/INDEX('Planning CPRP'!$G$10:$BA$168,MATCH('Planning Ngrps'!$A34,'Planning CPRP'!$A$10:$A$170,0),MATCH('Planning Ngrps'!AG$9,'Planning CPRP'!$G$9:$BA$9,0)),"")</f>
        <v/>
      </c>
      <c r="AH34" s="158" t="str">
        <f>IFERROR(INDEX('Feb 2019'!$G$2:$BR$159,MATCH('Planning Ngrps'!$A34,'Feb 2019'!$A$2:$A$161,0),MATCH(AH$9,'Feb 2019'!$G$1:$BR$1,0))/INDEX('Planning CPRP'!$G$10:$BA$168,MATCH('Planning Ngrps'!$A34,'Planning CPRP'!$A$10:$A$170,0),MATCH('Planning Ngrps'!AH$9,'Planning CPRP'!$G$9:$BA$9,0)),"")</f>
        <v/>
      </c>
      <c r="AI34" s="158" t="str">
        <f>IFERROR(INDEX('Feb 2019'!$G$2:$BR$159,MATCH('Planning Ngrps'!$A34,'Feb 2019'!$A$2:$A$161,0),MATCH(AI$9,'Feb 2019'!$G$1:$BR$1,0))/INDEX('Planning CPRP'!$G$10:$BA$168,MATCH('Planning Ngrps'!$A34,'Planning CPRP'!$A$10:$A$170,0),MATCH('Planning Ngrps'!AI$9,'Planning CPRP'!$G$9:$BA$9,0)),"")</f>
        <v/>
      </c>
      <c r="AJ34" s="158" t="str">
        <f>IFERROR(INDEX('Feb 2019'!$G$2:$BR$159,MATCH('Planning Ngrps'!$A34,'Feb 2019'!$A$2:$A$161,0),MATCH(AJ$9,'Feb 2019'!$G$1:$BR$1,0))/INDEX('Planning CPRP'!$G$10:$BA$168,MATCH('Planning Ngrps'!$A34,'Planning CPRP'!$A$10:$A$170,0),MATCH('Planning Ngrps'!AJ$9,'Planning CPRP'!$G$9:$BA$9,0)),"")</f>
        <v/>
      </c>
      <c r="AK34" s="158" t="str">
        <f>IFERROR(INDEX('Feb 2019'!$G$2:$BR$159,MATCH('Planning Ngrps'!$A34,'Feb 2019'!$A$2:$A$161,0),MATCH(AK$9,'Feb 2019'!$G$1:$BR$1,0))/INDEX('Planning CPRP'!$G$10:$BA$168,MATCH('Planning Ngrps'!$A34,'Planning CPRP'!$A$10:$A$170,0),MATCH('Planning Ngrps'!AK$9,'Planning CPRP'!$G$9:$BA$9,0)),"")</f>
        <v/>
      </c>
      <c r="AL34" s="158" t="str">
        <f>IFERROR(INDEX('Feb 2019'!$G$2:$BR$159,MATCH('Planning Ngrps'!$A34,'Feb 2019'!$A$2:$A$161,0),MATCH(AL$9,'Feb 2019'!$G$1:$BR$1,0))/INDEX('Planning CPRP'!$G$10:$BA$168,MATCH('Planning Ngrps'!$A34,'Planning CPRP'!$A$10:$A$170,0),MATCH('Planning Ngrps'!AL$9,'Planning CPRP'!$G$9:$BA$9,0)),"")</f>
        <v/>
      </c>
      <c r="AM34" s="158" t="str">
        <f>IFERROR(INDEX('Feb 2019'!$G$2:$BR$159,MATCH('Planning Ngrps'!$A34,'Feb 2019'!$A$2:$A$161,0),MATCH(AM$9,'Feb 2019'!$G$1:$BR$1,0))/INDEX('Planning CPRP'!$G$10:$BA$168,MATCH('Planning Ngrps'!$A34,'Planning CPRP'!$A$10:$A$170,0),MATCH('Planning Ngrps'!AM$9,'Planning CPRP'!$G$9:$BA$9,0)),"")</f>
        <v/>
      </c>
      <c r="AN34" s="158" t="str">
        <f>IFERROR(INDEX('Feb 2019'!$G$2:$BR$159,MATCH('Planning Ngrps'!$A34,'Feb 2019'!$A$2:$A$161,0),MATCH(AN$9,'Feb 2019'!$G$1:$BR$1,0))/INDEX('Planning CPRP'!$G$10:$BA$168,MATCH('Planning Ngrps'!$A34,'Planning CPRP'!$A$10:$A$170,0),MATCH('Planning Ngrps'!AN$9,'Planning CPRP'!$G$9:$BA$9,0)),"")</f>
        <v/>
      </c>
      <c r="AO34" s="158" t="str">
        <f>IFERROR(INDEX('Feb 2019'!$G$2:$BR$159,MATCH('Planning Ngrps'!$A34,'Feb 2019'!$A$2:$A$161,0),MATCH(AO$9,'Feb 2019'!$G$1:$BR$1,0))/INDEX('Planning CPRP'!$G$10:$BA$168,MATCH('Planning Ngrps'!$A34,'Planning CPRP'!$A$10:$A$170,0),MATCH('Planning Ngrps'!AO$9,'Planning CPRP'!$G$9:$BA$9,0)),"")</f>
        <v/>
      </c>
      <c r="AP34" s="158" t="str">
        <f>IFERROR(INDEX('Feb 2019'!$G$2:$BR$159,MATCH('Planning Ngrps'!$A34,'Feb 2019'!$A$2:$A$161,0),MATCH(AP$9,'Feb 2019'!$G$1:$BR$1,0))/INDEX('Planning CPRP'!$G$10:$BA$168,MATCH('Planning Ngrps'!$A34,'Planning CPRP'!$A$10:$A$170,0),MATCH('Planning Ngrps'!AP$9,'Planning CPRP'!$G$9:$BA$9,0)),"")</f>
        <v/>
      </c>
      <c r="AQ34" s="158" t="str">
        <f>IFERROR(INDEX('Feb 2019'!$G$2:$BR$159,MATCH('Planning Ngrps'!$A34,'Feb 2019'!$A$2:$A$161,0),MATCH(AQ$9,'Feb 2019'!$G$1:$BR$1,0))/INDEX('Planning CPRP'!$G$10:$BA$168,MATCH('Planning Ngrps'!$A34,'Planning CPRP'!$A$10:$A$170,0),MATCH('Planning Ngrps'!AQ$9,'Planning CPRP'!$G$9:$BA$9,0)),"")</f>
        <v/>
      </c>
      <c r="AR34" s="158" t="str">
        <f>IFERROR(INDEX('Feb 2019'!$G$2:$BR$159,MATCH('Planning Ngrps'!$A34,'Feb 2019'!$A$2:$A$161,0),MATCH(AR$9,'Feb 2019'!$G$1:$BR$1,0))/INDEX('Planning CPRP'!$G$10:$BA$168,MATCH('Planning Ngrps'!$A34,'Planning CPRP'!$A$10:$A$170,0),MATCH('Planning Ngrps'!AR$9,'Planning CPRP'!$G$9:$BA$9,0)),"")</f>
        <v/>
      </c>
      <c r="AS34" s="158" t="str">
        <f>IFERROR(INDEX('Feb 2019'!$G$2:$BR$159,MATCH('Planning Ngrps'!$A34,'Feb 2019'!$A$2:$A$161,0),MATCH(AS$9,'Feb 2019'!$G$1:$BR$1,0))/INDEX('Planning CPRP'!$G$10:$BA$168,MATCH('Planning Ngrps'!$A34,'Planning CPRP'!$A$10:$A$170,0),MATCH('Planning Ngrps'!AS$9,'Planning CPRP'!$G$9:$BA$9,0)),"")</f>
        <v/>
      </c>
      <c r="AT34" s="158" t="str">
        <f>IFERROR(INDEX('Feb 2019'!$G$2:$BR$159,MATCH('Planning Ngrps'!$A34,'Feb 2019'!$A$2:$A$161,0),MATCH(AT$9,'Feb 2019'!$G$1:$BR$1,0))/INDEX('Planning CPRP'!$G$10:$BA$168,MATCH('Planning Ngrps'!$A34,'Planning CPRP'!$A$10:$A$170,0),MATCH('Planning Ngrps'!AT$9,'Planning CPRP'!$G$9:$BA$9,0)),"")</f>
        <v/>
      </c>
      <c r="AU34" s="158" t="str">
        <f>IFERROR(INDEX('Feb 2019'!$G$2:$BR$159,MATCH('Planning Ngrps'!$A34,'Feb 2019'!$A$2:$A$161,0),MATCH(AU$9,'Feb 2019'!$G$1:$BR$1,0))/INDEX('Planning CPRP'!$G$10:$BA$168,MATCH('Planning Ngrps'!$A34,'Planning CPRP'!$A$10:$A$170,0),MATCH('Planning Ngrps'!AU$9,'Planning CPRP'!$G$9:$BA$9,0)),"")</f>
        <v/>
      </c>
      <c r="AV34" s="158" t="str">
        <f>IFERROR(INDEX('Feb 2019'!$G$2:$BR$159,MATCH('Planning Ngrps'!$A34,'Feb 2019'!$A$2:$A$161,0),MATCH(AV$9,'Feb 2019'!$G$1:$BR$1,0))/INDEX('Planning CPRP'!$G$10:$BA$168,MATCH('Planning Ngrps'!$A34,'Planning CPRP'!$A$10:$A$170,0),MATCH('Planning Ngrps'!AV$9,'Planning CPRP'!$G$9:$BA$9,0)),"")</f>
        <v/>
      </c>
      <c r="AW34" s="158" t="str">
        <f>IFERROR(INDEX('Feb 2019'!$G$2:$BR$159,MATCH('Planning Ngrps'!$A34,'Feb 2019'!$A$2:$A$161,0),MATCH(AW$9,'Feb 2019'!$G$1:$BR$1,0))/INDEX('Planning CPRP'!$G$10:$BA$168,MATCH('Planning Ngrps'!$A34,'Planning CPRP'!$A$10:$A$170,0),MATCH('Planning Ngrps'!AW$9,'Planning CPRP'!$G$9:$BA$9,0)),"")</f>
        <v/>
      </c>
      <c r="AX34" s="158" t="str">
        <f>IFERROR(INDEX('Feb 2019'!$G$2:$BR$159,MATCH('Planning Ngrps'!$A34,'Feb 2019'!$A$2:$A$161,0),MATCH(AX$9,'Feb 2019'!$G$1:$BR$1,0))/INDEX('Planning CPRP'!$G$10:$BA$168,MATCH('Planning Ngrps'!$A34,'Planning CPRP'!$A$10:$A$170,0),MATCH('Planning Ngrps'!AX$9,'Planning CPRP'!$G$9:$BA$9,0)),"")</f>
        <v/>
      </c>
      <c r="AY34" s="158" t="str">
        <f>IFERROR(INDEX('Feb 2019'!$G$2:$BR$159,MATCH('Planning Ngrps'!$A34,'Feb 2019'!$A$2:$A$161,0),MATCH(AY$9,'Feb 2019'!$G$1:$BR$1,0))/INDEX('Planning CPRP'!$G$10:$BA$168,MATCH('Planning Ngrps'!$A34,'Planning CPRP'!$A$10:$A$170,0),MATCH('Planning Ngrps'!AY$9,'Planning CPRP'!$G$9:$BA$9,0)),"")</f>
        <v/>
      </c>
      <c r="AZ34" s="158" t="str">
        <f>IFERROR(INDEX('Feb 2019'!$G$2:$BR$159,MATCH('Planning Ngrps'!$A34,'Feb 2019'!$A$2:$A$161,0),MATCH(AZ$9,'Feb 2019'!$G$1:$BR$1,0))/INDEX('Planning CPRP'!$G$10:$BA$168,MATCH('Planning Ngrps'!$A34,'Planning CPRP'!$A$10:$A$170,0),MATCH('Planning Ngrps'!AZ$9,'Planning CPRP'!$G$9:$BA$9,0)),"")</f>
        <v/>
      </c>
      <c r="BA34" s="158" t="str">
        <f>IFERROR(INDEX('Feb 2019'!$G$2:$BR$159,MATCH('Planning Ngrps'!$A34,'Feb 2019'!$A$2:$A$161,0),MATCH(BA$9,'Feb 2019'!$G$1:$BR$1,0))/INDEX('Planning CPRP'!$G$10:$BA$168,MATCH('Planning Ngrps'!$A34,'Planning CPRP'!$A$10:$A$170,0),MATCH('Planning Ngrps'!BA$9,'Planning CPRP'!$G$9:$BA$9,0)),"")</f>
        <v/>
      </c>
      <c r="BB34" s="11">
        <f t="shared" si="33"/>
        <v>0</v>
      </c>
      <c r="BC34" s="11"/>
      <c r="BD34" s="106">
        <f>BC34-BB34</f>
        <v>0</v>
      </c>
    </row>
    <row r="35" spans="1:57" ht="15" x14ac:dyDescent="0.3">
      <c r="A35" s="79" t="s">
        <v>54</v>
      </c>
      <c r="B35" s="105">
        <f t="shared" si="31"/>
        <v>0</v>
      </c>
      <c r="C35" s="192">
        <f>B35/1000000</f>
        <v>0</v>
      </c>
      <c r="D35" s="48">
        <f t="shared" si="32"/>
        <v>0</v>
      </c>
      <c r="E35" s="138">
        <f>D35-B35</f>
        <v>0</v>
      </c>
      <c r="F35" s="93" t="s">
        <v>54</v>
      </c>
      <c r="G35" s="158" t="str">
        <f>IFERROR(INDEX('Feb 2019'!$G$2:$BR$159,MATCH('Planning Ngrps'!$A35,'Feb 2019'!$A$2:$A$161,0),MATCH(G$9,'Feb 2019'!$G$1:$BR$1,0))/INDEX('Planning CPRP'!$G$10:$BA$168,MATCH('Planning Ngrps'!$A35,'Planning CPRP'!$A$10:$A$170,0),MATCH('Planning Ngrps'!G$9,'Planning CPRP'!$G$9:$BA$9,0)),"")</f>
        <v/>
      </c>
      <c r="H35" s="158" t="str">
        <f>IFERROR(INDEX('Feb 2019'!$G$2:$BR$159,MATCH('Planning Ngrps'!$A35,'Feb 2019'!$A$2:$A$161,0),MATCH(H$9,'Feb 2019'!$G$1:$BR$1,0))/INDEX('Planning CPRP'!$G$10:$BA$168,MATCH('Planning Ngrps'!$A35,'Planning CPRP'!$A$10:$A$170,0),MATCH('Planning Ngrps'!H$9,'Planning CPRP'!$G$9:$BA$9,0)),"")</f>
        <v/>
      </c>
      <c r="I35" s="158" t="str">
        <f>IFERROR(INDEX('Feb 2019'!$G$2:$BR$159,MATCH('Planning Ngrps'!$A35,'Feb 2019'!$A$2:$A$161,0),MATCH(I$9,'Feb 2019'!$G$1:$BR$1,0))/INDEX('Planning CPRP'!$G$10:$BA$168,MATCH('Planning Ngrps'!$A35,'Planning CPRP'!$A$10:$A$170,0),MATCH('Planning Ngrps'!I$9,'Planning CPRP'!$G$9:$BA$9,0)),"")</f>
        <v/>
      </c>
      <c r="J35" s="158" t="str">
        <f>IFERROR(INDEX('Feb 2019'!$G$2:$BR$159,MATCH('Planning Ngrps'!$A35,'Feb 2019'!$A$2:$A$161,0),MATCH(J$9,'Feb 2019'!$G$1:$BR$1,0))/INDEX('Planning CPRP'!$G$10:$BA$168,MATCH('Planning Ngrps'!$A35,'Planning CPRP'!$A$10:$A$170,0),MATCH('Planning Ngrps'!J$9,'Planning CPRP'!$G$9:$BA$9,0)),"")</f>
        <v/>
      </c>
      <c r="K35" s="158" t="str">
        <f>IFERROR(INDEX('Feb 2019'!$G$2:$BR$159,MATCH('Planning Ngrps'!$A35,'Feb 2019'!$A$2:$A$161,0),MATCH(K$9,'Feb 2019'!$G$1:$BR$1,0))/INDEX('Planning CPRP'!$G$10:$BA$168,MATCH('Planning Ngrps'!$A35,'Planning CPRP'!$A$10:$A$170,0),MATCH('Planning Ngrps'!K$9,'Planning CPRP'!$G$9:$BA$9,0)),"")</f>
        <v/>
      </c>
      <c r="L35" s="158" t="str">
        <f>IFERROR(INDEX('Feb 2019'!$G$2:$BR$159,MATCH('Planning Ngrps'!$A35,'Feb 2019'!$A$2:$A$161,0),MATCH(L$9,'Feb 2019'!$G$1:$BR$1,0))/INDEX('Planning CPRP'!$G$10:$BA$168,MATCH('Planning Ngrps'!$A35,'Planning CPRP'!$A$10:$A$170,0),MATCH('Planning Ngrps'!L$9,'Planning CPRP'!$G$9:$BA$9,0)),"")</f>
        <v/>
      </c>
      <c r="M35" s="158" t="str">
        <f>IFERROR(INDEX('Feb 2019'!$G$2:$BR$159,MATCH('Planning Ngrps'!$A35,'Feb 2019'!$A$2:$A$161,0),MATCH(M$9,'Feb 2019'!$G$1:$BR$1,0))/INDEX('Planning CPRP'!$G$10:$BA$168,MATCH('Planning Ngrps'!$A35,'Planning CPRP'!$A$10:$A$170,0),MATCH('Planning Ngrps'!M$9,'Planning CPRP'!$G$9:$BA$9,0)),"")</f>
        <v/>
      </c>
      <c r="N35" s="158" t="str">
        <f>IFERROR(INDEX('Feb 2019'!$G$2:$BR$159,MATCH('Planning Ngrps'!$A35,'Feb 2019'!$A$2:$A$161,0),MATCH(N$9,'Feb 2019'!$G$1:$BR$1,0))/INDEX('Planning CPRP'!$G$10:$BA$168,MATCH('Planning Ngrps'!$A35,'Planning CPRP'!$A$10:$A$170,0),MATCH('Planning Ngrps'!N$9,'Planning CPRP'!$G$9:$BA$9,0)),"")</f>
        <v/>
      </c>
      <c r="O35" s="158" t="str">
        <f>IFERROR(INDEX('Feb 2019'!$G$2:$BR$159,MATCH('Planning Ngrps'!$A35,'Feb 2019'!$A$2:$A$161,0),MATCH(O$9,'Feb 2019'!$G$1:$BR$1,0))/INDEX('Planning CPRP'!$G$10:$BA$168,MATCH('Planning Ngrps'!$A35,'Planning CPRP'!$A$10:$A$170,0),MATCH('Planning Ngrps'!O$9,'Planning CPRP'!$G$9:$BA$9,0)),"")</f>
        <v/>
      </c>
      <c r="P35" s="158" t="str">
        <f>IFERROR(INDEX('Feb 2019'!$G$2:$BR$159,MATCH('Planning Ngrps'!$A35,'Feb 2019'!$A$2:$A$161,0),MATCH(P$9,'Feb 2019'!$G$1:$BR$1,0))/INDEX('Planning CPRP'!$G$10:$BA$168,MATCH('Planning Ngrps'!$A35,'Planning CPRP'!$A$10:$A$170,0),MATCH('Planning Ngrps'!P$9,'Planning CPRP'!$G$9:$BA$9,0)),"")</f>
        <v/>
      </c>
      <c r="Q35" s="158" t="str">
        <f>IFERROR(INDEX('Feb 2019'!$G$2:$BR$159,MATCH('Planning Ngrps'!$A35,'Feb 2019'!$A$2:$A$161,0),MATCH(Q$9,'Feb 2019'!$G$1:$BR$1,0))/INDEX('Planning CPRP'!$G$10:$BA$168,MATCH('Planning Ngrps'!$A35,'Planning CPRP'!$A$10:$A$170,0),MATCH('Planning Ngrps'!Q$9,'Planning CPRP'!$G$9:$BA$9,0)),"")</f>
        <v/>
      </c>
      <c r="R35" s="158" t="str">
        <f>IFERROR(INDEX('Feb 2019'!$G$2:$BR$159,MATCH('Planning Ngrps'!$A35,'Feb 2019'!$A$2:$A$161,0),MATCH(R$9,'Feb 2019'!$G$1:$BR$1,0))/INDEX('Planning CPRP'!$G$10:$BA$168,MATCH('Planning Ngrps'!$A35,'Planning CPRP'!$A$10:$A$170,0),MATCH('Planning Ngrps'!R$9,'Planning CPRP'!$G$9:$BA$9,0)),"")</f>
        <v/>
      </c>
      <c r="S35" s="158" t="str">
        <f>IFERROR(INDEX('Feb 2019'!$G$2:$BR$159,MATCH('Planning Ngrps'!$A35,'Feb 2019'!$A$2:$A$161,0),MATCH(S$9,'Feb 2019'!$G$1:$BR$1,0))/INDEX('Planning CPRP'!$G$10:$BA$168,MATCH('Planning Ngrps'!$A35,'Planning CPRP'!$A$10:$A$170,0),MATCH('Planning Ngrps'!S$9,'Planning CPRP'!$G$9:$BA$9,0)),"")</f>
        <v/>
      </c>
      <c r="T35" s="158" t="str">
        <f>IFERROR(INDEX('Feb 2019'!$G$2:$BR$159,MATCH('Planning Ngrps'!$A35,'Feb 2019'!$A$2:$A$161,0),MATCH(T$9,'Feb 2019'!$G$1:$BR$1,0))/INDEX('Planning CPRP'!$G$10:$BA$168,MATCH('Planning Ngrps'!$A35,'Planning CPRP'!$A$10:$A$170,0),MATCH('Planning Ngrps'!T$9,'Planning CPRP'!$G$9:$BA$9,0)),"")</f>
        <v/>
      </c>
      <c r="U35" s="158" t="str">
        <f>IFERROR(INDEX('Feb 2019'!$G$2:$BR$159,MATCH('Planning Ngrps'!$A35,'Feb 2019'!$A$2:$A$161,0),MATCH(U$9,'Feb 2019'!$G$1:$BR$1,0))/INDEX('Planning CPRP'!$G$10:$BA$168,MATCH('Planning Ngrps'!$A35,'Planning CPRP'!$A$10:$A$170,0),MATCH('Planning Ngrps'!U$9,'Planning CPRP'!$G$9:$BA$9,0)),"")</f>
        <v/>
      </c>
      <c r="V35" s="158" t="str">
        <f>IFERROR(INDEX('Feb 2019'!$G$2:$BR$159,MATCH('Planning Ngrps'!$A35,'Feb 2019'!$A$2:$A$161,0),MATCH(V$9,'Feb 2019'!$G$1:$BR$1,0))/INDEX('Planning CPRP'!$G$10:$BA$168,MATCH('Planning Ngrps'!$A35,'Planning CPRP'!$A$10:$A$170,0),MATCH('Planning Ngrps'!V$9,'Planning CPRP'!$G$9:$BA$9,0)),"")</f>
        <v/>
      </c>
      <c r="W35" s="158" t="str">
        <f>IFERROR(INDEX('Feb 2019'!$G$2:$BR$159,MATCH('Planning Ngrps'!$A35,'Feb 2019'!$A$2:$A$161,0),MATCH(W$9,'Feb 2019'!$G$1:$BR$1,0))/INDEX('Planning CPRP'!$G$10:$BA$168,MATCH('Planning Ngrps'!$A35,'Planning CPRP'!$A$10:$A$170,0),MATCH('Planning Ngrps'!W$9,'Planning CPRP'!$G$9:$BA$9,0)),"")</f>
        <v/>
      </c>
      <c r="X35" s="158" t="str">
        <f>IFERROR(INDEX('Feb 2019'!$G$2:$BR$159,MATCH('Planning Ngrps'!$A35,'Feb 2019'!$A$2:$A$161,0),MATCH(X$9,'Feb 2019'!$G$1:$BR$1,0))/INDEX('Planning CPRP'!$G$10:$BA$168,MATCH('Planning Ngrps'!$A35,'Planning CPRP'!$A$10:$A$170,0),MATCH('Planning Ngrps'!X$9,'Planning CPRP'!$G$9:$BA$9,0)),"")</f>
        <v/>
      </c>
      <c r="Y35" s="158" t="str">
        <f>IFERROR(INDEX('Feb 2019'!$G$2:$BR$159,MATCH('Planning Ngrps'!$A35,'Feb 2019'!$A$2:$A$161,0),MATCH(Y$9,'Feb 2019'!$G$1:$BR$1,0))/INDEX('Planning CPRP'!$G$10:$BA$168,MATCH('Planning Ngrps'!$A35,'Planning CPRP'!$A$10:$A$170,0),MATCH('Planning Ngrps'!Y$9,'Planning CPRP'!$G$9:$BA$9,0)),"")</f>
        <v/>
      </c>
      <c r="Z35" s="158" t="str">
        <f>IFERROR(INDEX('Feb 2019'!$G$2:$BR$159,MATCH('Planning Ngrps'!$A35,'Feb 2019'!$A$2:$A$161,0),MATCH(Z$9,'Feb 2019'!$G$1:$BR$1,0))/INDEX('Planning CPRP'!$G$10:$BA$168,MATCH('Planning Ngrps'!$A35,'Planning CPRP'!$A$10:$A$170,0),MATCH('Planning Ngrps'!Z$9,'Planning CPRP'!$G$9:$BA$9,0)),"")</f>
        <v/>
      </c>
      <c r="AA35" s="158" t="str">
        <f>IFERROR(INDEX('Feb 2019'!$G$2:$BR$159,MATCH('Planning Ngrps'!$A35,'Feb 2019'!$A$2:$A$161,0),MATCH(AA$9,'Feb 2019'!$G$1:$BR$1,0))/INDEX('Planning CPRP'!$G$10:$BA$168,MATCH('Planning Ngrps'!$A35,'Planning CPRP'!$A$10:$A$170,0),MATCH('Planning Ngrps'!AA$9,'Planning CPRP'!$G$9:$BA$9,0)),"")</f>
        <v/>
      </c>
      <c r="AB35" s="158" t="str">
        <f>IFERROR(INDEX('Feb 2019'!$G$2:$BR$159,MATCH('Planning Ngrps'!$A35,'Feb 2019'!$A$2:$A$161,0),MATCH(AB$9,'Feb 2019'!$G$1:$BR$1,0))/INDEX('Planning CPRP'!$G$10:$BA$168,MATCH('Planning Ngrps'!$A35,'Planning CPRP'!$A$10:$A$170,0),MATCH('Planning Ngrps'!AB$9,'Planning CPRP'!$G$9:$BA$9,0)),"")</f>
        <v/>
      </c>
      <c r="AC35" s="158" t="str">
        <f>IFERROR(INDEX('Feb 2019'!$G$2:$BR$159,MATCH('Planning Ngrps'!$A35,'Feb 2019'!$A$2:$A$161,0),MATCH(AC$9,'Feb 2019'!$G$1:$BR$1,0))/INDEX('Planning CPRP'!$G$10:$BA$168,MATCH('Planning Ngrps'!$A35,'Planning CPRP'!$A$10:$A$170,0),MATCH('Planning Ngrps'!AC$9,'Planning CPRP'!$G$9:$BA$9,0)),"")</f>
        <v/>
      </c>
      <c r="AD35" s="158" t="str">
        <f>IFERROR(INDEX('Feb 2019'!$G$2:$BR$159,MATCH('Planning Ngrps'!$A35,'Feb 2019'!$A$2:$A$161,0),MATCH(AD$9,'Feb 2019'!$G$1:$BR$1,0))/INDEX('Planning CPRP'!$G$10:$BA$168,MATCH('Planning Ngrps'!$A35,'Planning CPRP'!$A$10:$A$170,0),MATCH('Planning Ngrps'!AD$9,'Planning CPRP'!$G$9:$BA$9,0)),"")</f>
        <v/>
      </c>
      <c r="AE35" s="158" t="str">
        <f>IFERROR(INDEX('Feb 2019'!$G$2:$BR$159,MATCH('Planning Ngrps'!$A35,'Feb 2019'!$A$2:$A$161,0),MATCH(AE$9,'Feb 2019'!$G$1:$BR$1,0))/INDEX('Planning CPRP'!$G$10:$BA$168,MATCH('Planning Ngrps'!$A35,'Planning CPRP'!$A$10:$A$170,0),MATCH('Planning Ngrps'!AE$9,'Planning CPRP'!$G$9:$BA$9,0)),"")</f>
        <v/>
      </c>
      <c r="AF35" s="158" t="str">
        <f>IFERROR(INDEX('Feb 2019'!$G$2:$BR$159,MATCH('Planning Ngrps'!$A35,'Feb 2019'!$A$2:$A$161,0),MATCH(AF$9,'Feb 2019'!$G$1:$BR$1,0))/INDEX('Planning CPRP'!$G$10:$BA$168,MATCH('Planning Ngrps'!$A35,'Planning CPRP'!$A$10:$A$170,0),MATCH('Planning Ngrps'!AF$9,'Planning CPRP'!$G$9:$BA$9,0)),"")</f>
        <v/>
      </c>
      <c r="AG35" s="158" t="str">
        <f>IFERROR(INDEX('Feb 2019'!$G$2:$BR$159,MATCH('Planning Ngrps'!$A35,'Feb 2019'!$A$2:$A$161,0),MATCH(AG$9,'Feb 2019'!$G$1:$BR$1,0))/INDEX('Planning CPRP'!$G$10:$BA$168,MATCH('Planning Ngrps'!$A35,'Planning CPRP'!$A$10:$A$170,0),MATCH('Planning Ngrps'!AG$9,'Planning CPRP'!$G$9:$BA$9,0)),"")</f>
        <v/>
      </c>
      <c r="AH35" s="158" t="str">
        <f>IFERROR(INDEX('Feb 2019'!$G$2:$BR$159,MATCH('Planning Ngrps'!$A35,'Feb 2019'!$A$2:$A$161,0),MATCH(AH$9,'Feb 2019'!$G$1:$BR$1,0))/INDEX('Planning CPRP'!$G$10:$BA$168,MATCH('Planning Ngrps'!$A35,'Planning CPRP'!$A$10:$A$170,0),MATCH('Planning Ngrps'!AH$9,'Planning CPRP'!$G$9:$BA$9,0)),"")</f>
        <v/>
      </c>
      <c r="AI35" s="158" t="str">
        <f>IFERROR(INDEX('Feb 2019'!$G$2:$BR$159,MATCH('Planning Ngrps'!$A35,'Feb 2019'!$A$2:$A$161,0),MATCH(AI$9,'Feb 2019'!$G$1:$BR$1,0))/INDEX('Planning CPRP'!$G$10:$BA$168,MATCH('Planning Ngrps'!$A35,'Planning CPRP'!$A$10:$A$170,0),MATCH('Planning Ngrps'!AI$9,'Planning CPRP'!$G$9:$BA$9,0)),"")</f>
        <v/>
      </c>
      <c r="AJ35" s="158" t="str">
        <f>IFERROR(INDEX('Feb 2019'!$G$2:$BR$159,MATCH('Planning Ngrps'!$A35,'Feb 2019'!$A$2:$A$161,0),MATCH(AJ$9,'Feb 2019'!$G$1:$BR$1,0))/INDEX('Planning CPRP'!$G$10:$BA$168,MATCH('Planning Ngrps'!$A35,'Planning CPRP'!$A$10:$A$170,0),MATCH('Planning Ngrps'!AJ$9,'Planning CPRP'!$G$9:$BA$9,0)),"")</f>
        <v/>
      </c>
      <c r="AK35" s="158" t="str">
        <f>IFERROR(INDEX('Feb 2019'!$G$2:$BR$159,MATCH('Planning Ngrps'!$A35,'Feb 2019'!$A$2:$A$161,0),MATCH(AK$9,'Feb 2019'!$G$1:$BR$1,0))/INDEX('Planning CPRP'!$G$10:$BA$168,MATCH('Planning Ngrps'!$A35,'Planning CPRP'!$A$10:$A$170,0),MATCH('Planning Ngrps'!AK$9,'Planning CPRP'!$G$9:$BA$9,0)),"")</f>
        <v/>
      </c>
      <c r="AL35" s="158" t="str">
        <f>IFERROR(INDEX('Feb 2019'!$G$2:$BR$159,MATCH('Planning Ngrps'!$A35,'Feb 2019'!$A$2:$A$161,0),MATCH(AL$9,'Feb 2019'!$G$1:$BR$1,0))/INDEX('Planning CPRP'!$G$10:$BA$168,MATCH('Planning Ngrps'!$A35,'Planning CPRP'!$A$10:$A$170,0),MATCH('Planning Ngrps'!AL$9,'Planning CPRP'!$G$9:$BA$9,0)),"")</f>
        <v/>
      </c>
      <c r="AM35" s="158" t="str">
        <f>IFERROR(INDEX('Feb 2019'!$G$2:$BR$159,MATCH('Planning Ngrps'!$A35,'Feb 2019'!$A$2:$A$161,0),MATCH(AM$9,'Feb 2019'!$G$1:$BR$1,0))/INDEX('Planning CPRP'!$G$10:$BA$168,MATCH('Planning Ngrps'!$A35,'Planning CPRP'!$A$10:$A$170,0),MATCH('Planning Ngrps'!AM$9,'Planning CPRP'!$G$9:$BA$9,0)),"")</f>
        <v/>
      </c>
      <c r="AN35" s="158" t="str">
        <f>IFERROR(INDEX('Feb 2019'!$G$2:$BR$159,MATCH('Planning Ngrps'!$A35,'Feb 2019'!$A$2:$A$161,0),MATCH(AN$9,'Feb 2019'!$G$1:$BR$1,0))/INDEX('Planning CPRP'!$G$10:$BA$168,MATCH('Planning Ngrps'!$A35,'Planning CPRP'!$A$10:$A$170,0),MATCH('Planning Ngrps'!AN$9,'Planning CPRP'!$G$9:$BA$9,0)),"")</f>
        <v/>
      </c>
      <c r="AO35" s="158" t="str">
        <f>IFERROR(INDEX('Feb 2019'!$G$2:$BR$159,MATCH('Planning Ngrps'!$A35,'Feb 2019'!$A$2:$A$161,0),MATCH(AO$9,'Feb 2019'!$G$1:$BR$1,0))/INDEX('Planning CPRP'!$G$10:$BA$168,MATCH('Planning Ngrps'!$A35,'Planning CPRP'!$A$10:$A$170,0),MATCH('Planning Ngrps'!AO$9,'Planning CPRP'!$G$9:$BA$9,0)),"")</f>
        <v/>
      </c>
      <c r="AP35" s="158" t="str">
        <f>IFERROR(INDEX('Feb 2019'!$G$2:$BR$159,MATCH('Planning Ngrps'!$A35,'Feb 2019'!$A$2:$A$161,0),MATCH(AP$9,'Feb 2019'!$G$1:$BR$1,0))/INDEX('Planning CPRP'!$G$10:$BA$168,MATCH('Planning Ngrps'!$A35,'Planning CPRP'!$A$10:$A$170,0),MATCH('Planning Ngrps'!AP$9,'Planning CPRP'!$G$9:$BA$9,0)),"")</f>
        <v/>
      </c>
      <c r="AQ35" s="158" t="str">
        <f>IFERROR(INDEX('Feb 2019'!$G$2:$BR$159,MATCH('Planning Ngrps'!$A35,'Feb 2019'!$A$2:$A$161,0),MATCH(AQ$9,'Feb 2019'!$G$1:$BR$1,0))/INDEX('Planning CPRP'!$G$10:$BA$168,MATCH('Planning Ngrps'!$A35,'Planning CPRP'!$A$10:$A$170,0),MATCH('Planning Ngrps'!AQ$9,'Planning CPRP'!$G$9:$BA$9,0)),"")</f>
        <v/>
      </c>
      <c r="AR35" s="158" t="str">
        <f>IFERROR(INDEX('Feb 2019'!$G$2:$BR$159,MATCH('Planning Ngrps'!$A35,'Feb 2019'!$A$2:$A$161,0),MATCH(AR$9,'Feb 2019'!$G$1:$BR$1,0))/INDEX('Planning CPRP'!$G$10:$BA$168,MATCH('Planning Ngrps'!$A35,'Planning CPRP'!$A$10:$A$170,0),MATCH('Planning Ngrps'!AR$9,'Planning CPRP'!$G$9:$BA$9,0)),"")</f>
        <v/>
      </c>
      <c r="AS35" s="158" t="str">
        <f>IFERROR(INDEX('Feb 2019'!$G$2:$BR$159,MATCH('Planning Ngrps'!$A35,'Feb 2019'!$A$2:$A$161,0),MATCH(AS$9,'Feb 2019'!$G$1:$BR$1,0))/INDEX('Planning CPRP'!$G$10:$BA$168,MATCH('Planning Ngrps'!$A35,'Planning CPRP'!$A$10:$A$170,0),MATCH('Planning Ngrps'!AS$9,'Planning CPRP'!$G$9:$BA$9,0)),"")</f>
        <v/>
      </c>
      <c r="AT35" s="158" t="str">
        <f>IFERROR(INDEX('Feb 2019'!$G$2:$BR$159,MATCH('Planning Ngrps'!$A35,'Feb 2019'!$A$2:$A$161,0),MATCH(AT$9,'Feb 2019'!$G$1:$BR$1,0))/INDEX('Planning CPRP'!$G$10:$BA$168,MATCH('Planning Ngrps'!$A35,'Planning CPRP'!$A$10:$A$170,0),MATCH('Planning Ngrps'!AT$9,'Planning CPRP'!$G$9:$BA$9,0)),"")</f>
        <v/>
      </c>
      <c r="AU35" s="158" t="str">
        <f>IFERROR(INDEX('Feb 2019'!$G$2:$BR$159,MATCH('Planning Ngrps'!$A35,'Feb 2019'!$A$2:$A$161,0),MATCH(AU$9,'Feb 2019'!$G$1:$BR$1,0))/INDEX('Planning CPRP'!$G$10:$BA$168,MATCH('Planning Ngrps'!$A35,'Planning CPRP'!$A$10:$A$170,0),MATCH('Planning Ngrps'!AU$9,'Planning CPRP'!$G$9:$BA$9,0)),"")</f>
        <v/>
      </c>
      <c r="AV35" s="158" t="str">
        <f>IFERROR(INDEX('Feb 2019'!$G$2:$BR$159,MATCH('Planning Ngrps'!$A35,'Feb 2019'!$A$2:$A$161,0),MATCH(AV$9,'Feb 2019'!$G$1:$BR$1,0))/INDEX('Planning CPRP'!$G$10:$BA$168,MATCH('Planning Ngrps'!$A35,'Planning CPRP'!$A$10:$A$170,0),MATCH('Planning Ngrps'!AV$9,'Planning CPRP'!$G$9:$BA$9,0)),"")</f>
        <v/>
      </c>
      <c r="AW35" s="158" t="str">
        <f>IFERROR(INDEX('Feb 2019'!$G$2:$BR$159,MATCH('Planning Ngrps'!$A35,'Feb 2019'!$A$2:$A$161,0),MATCH(AW$9,'Feb 2019'!$G$1:$BR$1,0))/INDEX('Planning CPRP'!$G$10:$BA$168,MATCH('Planning Ngrps'!$A35,'Planning CPRP'!$A$10:$A$170,0),MATCH('Planning Ngrps'!AW$9,'Planning CPRP'!$G$9:$BA$9,0)),"")</f>
        <v/>
      </c>
      <c r="AX35" s="158" t="str">
        <f>IFERROR(INDEX('Feb 2019'!$G$2:$BR$159,MATCH('Planning Ngrps'!$A35,'Feb 2019'!$A$2:$A$161,0),MATCH(AX$9,'Feb 2019'!$G$1:$BR$1,0))/INDEX('Planning CPRP'!$G$10:$BA$168,MATCH('Planning Ngrps'!$A35,'Planning CPRP'!$A$10:$A$170,0),MATCH('Planning Ngrps'!AX$9,'Planning CPRP'!$G$9:$BA$9,0)),"")</f>
        <v/>
      </c>
      <c r="AY35" s="158" t="str">
        <f>IFERROR(INDEX('Feb 2019'!$G$2:$BR$159,MATCH('Planning Ngrps'!$A35,'Feb 2019'!$A$2:$A$161,0),MATCH(AY$9,'Feb 2019'!$G$1:$BR$1,0))/INDEX('Planning CPRP'!$G$10:$BA$168,MATCH('Planning Ngrps'!$A35,'Planning CPRP'!$A$10:$A$170,0),MATCH('Planning Ngrps'!AY$9,'Planning CPRP'!$G$9:$BA$9,0)),"")</f>
        <v/>
      </c>
      <c r="AZ35" s="158" t="str">
        <f>IFERROR(INDEX('Feb 2019'!$G$2:$BR$159,MATCH('Planning Ngrps'!$A35,'Feb 2019'!$A$2:$A$161,0),MATCH(AZ$9,'Feb 2019'!$G$1:$BR$1,0))/INDEX('Planning CPRP'!$G$10:$BA$168,MATCH('Planning Ngrps'!$A35,'Planning CPRP'!$A$10:$A$170,0),MATCH('Planning Ngrps'!AZ$9,'Planning CPRP'!$G$9:$BA$9,0)),"")</f>
        <v/>
      </c>
      <c r="BA35" s="158" t="str">
        <f>IFERROR(INDEX('Feb 2019'!$G$2:$BR$159,MATCH('Planning Ngrps'!$A35,'Feb 2019'!$A$2:$A$161,0),MATCH(BA$9,'Feb 2019'!$G$1:$BR$1,0))/INDEX('Planning CPRP'!$G$10:$BA$168,MATCH('Planning Ngrps'!$A35,'Planning CPRP'!$A$10:$A$170,0),MATCH('Planning Ngrps'!BA$9,'Planning CPRP'!$G$9:$BA$9,0)),"")</f>
        <v/>
      </c>
      <c r="BB35" s="11">
        <f t="shared" si="33"/>
        <v>0</v>
      </c>
      <c r="BC35" s="11"/>
      <c r="BD35" s="109">
        <f>BC35-BB35</f>
        <v>0</v>
      </c>
    </row>
    <row r="36" spans="1:57" ht="15" x14ac:dyDescent="0.3">
      <c r="A36" s="79" t="s">
        <v>55</v>
      </c>
      <c r="B36" s="105">
        <f t="shared" si="31"/>
        <v>0</v>
      </c>
      <c r="C36" s="192">
        <f>B36/1000000</f>
        <v>0</v>
      </c>
      <c r="D36" s="48">
        <f t="shared" si="32"/>
        <v>0</v>
      </c>
      <c r="E36" s="138">
        <f>D36-B36</f>
        <v>0</v>
      </c>
      <c r="F36" s="93" t="s">
        <v>55</v>
      </c>
      <c r="G36" s="158" t="str">
        <f>IFERROR(INDEX('Feb 2019'!$G$2:$BR$159,MATCH('Planning Ngrps'!$A36,'Feb 2019'!$A$2:$A$161,0),MATCH(G$9,'Feb 2019'!$G$1:$BR$1,0))/INDEX('Planning CPRP'!$G$10:$BA$168,MATCH('Planning Ngrps'!$A36,'Planning CPRP'!$A$10:$A$170,0),MATCH('Planning Ngrps'!G$9,'Planning CPRP'!$G$9:$BA$9,0)),"")</f>
        <v/>
      </c>
      <c r="H36" s="158" t="str">
        <f>IFERROR(INDEX('Feb 2019'!$G$2:$BR$159,MATCH('Planning Ngrps'!$A36,'Feb 2019'!$A$2:$A$161,0),MATCH(H$9,'Feb 2019'!$G$1:$BR$1,0))/INDEX('Planning CPRP'!$G$10:$BA$168,MATCH('Planning Ngrps'!$A36,'Planning CPRP'!$A$10:$A$170,0),MATCH('Planning Ngrps'!H$9,'Planning CPRP'!$G$9:$BA$9,0)),"")</f>
        <v/>
      </c>
      <c r="I36" s="158" t="str">
        <f>IFERROR(INDEX('Feb 2019'!$G$2:$BR$159,MATCH('Planning Ngrps'!$A36,'Feb 2019'!$A$2:$A$161,0),MATCH(I$9,'Feb 2019'!$G$1:$BR$1,0))/INDEX('Planning CPRP'!$G$10:$BA$168,MATCH('Planning Ngrps'!$A36,'Planning CPRP'!$A$10:$A$170,0),MATCH('Planning Ngrps'!I$9,'Planning CPRP'!$G$9:$BA$9,0)),"")</f>
        <v/>
      </c>
      <c r="J36" s="158" t="str">
        <f>IFERROR(INDEX('Feb 2019'!$G$2:$BR$159,MATCH('Planning Ngrps'!$A36,'Feb 2019'!$A$2:$A$161,0),MATCH(J$9,'Feb 2019'!$G$1:$BR$1,0))/INDEX('Planning CPRP'!$G$10:$BA$168,MATCH('Planning Ngrps'!$A36,'Planning CPRP'!$A$10:$A$170,0),MATCH('Planning Ngrps'!J$9,'Planning CPRP'!$G$9:$BA$9,0)),"")</f>
        <v/>
      </c>
      <c r="K36" s="158" t="str">
        <f>IFERROR(INDEX('Feb 2019'!$G$2:$BR$159,MATCH('Planning Ngrps'!$A36,'Feb 2019'!$A$2:$A$161,0),MATCH(K$9,'Feb 2019'!$G$1:$BR$1,0))/INDEX('Planning CPRP'!$G$10:$BA$168,MATCH('Planning Ngrps'!$A36,'Planning CPRP'!$A$10:$A$170,0),MATCH('Planning Ngrps'!K$9,'Planning CPRP'!$G$9:$BA$9,0)),"")</f>
        <v/>
      </c>
      <c r="L36" s="158" t="str">
        <f>IFERROR(INDEX('Feb 2019'!$G$2:$BR$159,MATCH('Planning Ngrps'!$A36,'Feb 2019'!$A$2:$A$161,0),MATCH(L$9,'Feb 2019'!$G$1:$BR$1,0))/INDEX('Planning CPRP'!$G$10:$BA$168,MATCH('Planning Ngrps'!$A36,'Planning CPRP'!$A$10:$A$170,0),MATCH('Planning Ngrps'!L$9,'Planning CPRP'!$G$9:$BA$9,0)),"")</f>
        <v/>
      </c>
      <c r="M36" s="158" t="str">
        <f>IFERROR(INDEX('Feb 2019'!$G$2:$BR$159,MATCH('Planning Ngrps'!$A36,'Feb 2019'!$A$2:$A$161,0),MATCH(M$9,'Feb 2019'!$G$1:$BR$1,0))/INDEX('Planning CPRP'!$G$10:$BA$168,MATCH('Planning Ngrps'!$A36,'Planning CPRP'!$A$10:$A$170,0),MATCH('Planning Ngrps'!M$9,'Planning CPRP'!$G$9:$BA$9,0)),"")</f>
        <v/>
      </c>
      <c r="N36" s="158" t="str">
        <f>IFERROR(INDEX('Feb 2019'!$G$2:$BR$159,MATCH('Planning Ngrps'!$A36,'Feb 2019'!$A$2:$A$161,0),MATCH(N$9,'Feb 2019'!$G$1:$BR$1,0))/INDEX('Planning CPRP'!$G$10:$BA$168,MATCH('Planning Ngrps'!$A36,'Planning CPRP'!$A$10:$A$170,0),MATCH('Planning Ngrps'!N$9,'Planning CPRP'!$G$9:$BA$9,0)),"")</f>
        <v/>
      </c>
      <c r="O36" s="158" t="str">
        <f>IFERROR(INDEX('Feb 2019'!$G$2:$BR$159,MATCH('Planning Ngrps'!$A36,'Feb 2019'!$A$2:$A$161,0),MATCH(O$9,'Feb 2019'!$G$1:$BR$1,0))/INDEX('Planning CPRP'!$G$10:$BA$168,MATCH('Planning Ngrps'!$A36,'Planning CPRP'!$A$10:$A$170,0),MATCH('Planning Ngrps'!O$9,'Planning CPRP'!$G$9:$BA$9,0)),"")</f>
        <v/>
      </c>
      <c r="P36" s="158" t="str">
        <f>IFERROR(INDEX('Feb 2019'!$G$2:$BR$159,MATCH('Planning Ngrps'!$A36,'Feb 2019'!$A$2:$A$161,0),MATCH(P$9,'Feb 2019'!$G$1:$BR$1,0))/INDEX('Planning CPRP'!$G$10:$BA$168,MATCH('Planning Ngrps'!$A36,'Planning CPRP'!$A$10:$A$170,0),MATCH('Planning Ngrps'!P$9,'Planning CPRP'!$G$9:$BA$9,0)),"")</f>
        <v/>
      </c>
      <c r="Q36" s="158" t="str">
        <f>IFERROR(INDEX('Feb 2019'!$G$2:$BR$159,MATCH('Planning Ngrps'!$A36,'Feb 2019'!$A$2:$A$161,0),MATCH(Q$9,'Feb 2019'!$G$1:$BR$1,0))/INDEX('Planning CPRP'!$G$10:$BA$168,MATCH('Planning Ngrps'!$A36,'Planning CPRP'!$A$10:$A$170,0),MATCH('Planning Ngrps'!Q$9,'Planning CPRP'!$G$9:$BA$9,0)),"")</f>
        <v/>
      </c>
      <c r="R36" s="158" t="str">
        <f>IFERROR(INDEX('Feb 2019'!$G$2:$BR$159,MATCH('Planning Ngrps'!$A36,'Feb 2019'!$A$2:$A$161,0),MATCH(R$9,'Feb 2019'!$G$1:$BR$1,0))/INDEX('Planning CPRP'!$G$10:$BA$168,MATCH('Planning Ngrps'!$A36,'Planning CPRP'!$A$10:$A$170,0),MATCH('Planning Ngrps'!R$9,'Planning CPRP'!$G$9:$BA$9,0)),"")</f>
        <v/>
      </c>
      <c r="S36" s="158" t="str">
        <f>IFERROR(INDEX('Feb 2019'!$G$2:$BR$159,MATCH('Planning Ngrps'!$A36,'Feb 2019'!$A$2:$A$161,0),MATCH(S$9,'Feb 2019'!$G$1:$BR$1,0))/INDEX('Planning CPRP'!$G$10:$BA$168,MATCH('Planning Ngrps'!$A36,'Planning CPRP'!$A$10:$A$170,0),MATCH('Planning Ngrps'!S$9,'Planning CPRP'!$G$9:$BA$9,0)),"")</f>
        <v/>
      </c>
      <c r="T36" s="158" t="str">
        <f>IFERROR(INDEX('Feb 2019'!$G$2:$BR$159,MATCH('Planning Ngrps'!$A36,'Feb 2019'!$A$2:$A$161,0),MATCH(T$9,'Feb 2019'!$G$1:$BR$1,0))/INDEX('Planning CPRP'!$G$10:$BA$168,MATCH('Planning Ngrps'!$A36,'Planning CPRP'!$A$10:$A$170,0),MATCH('Planning Ngrps'!T$9,'Planning CPRP'!$G$9:$BA$9,0)),"")</f>
        <v/>
      </c>
      <c r="U36" s="158" t="str">
        <f>IFERROR(INDEX('Feb 2019'!$G$2:$BR$159,MATCH('Planning Ngrps'!$A36,'Feb 2019'!$A$2:$A$161,0),MATCH(U$9,'Feb 2019'!$G$1:$BR$1,0))/INDEX('Planning CPRP'!$G$10:$BA$168,MATCH('Planning Ngrps'!$A36,'Planning CPRP'!$A$10:$A$170,0),MATCH('Planning Ngrps'!U$9,'Planning CPRP'!$G$9:$BA$9,0)),"")</f>
        <v/>
      </c>
      <c r="V36" s="158" t="str">
        <f>IFERROR(INDEX('Feb 2019'!$G$2:$BR$159,MATCH('Planning Ngrps'!$A36,'Feb 2019'!$A$2:$A$161,0),MATCH(V$9,'Feb 2019'!$G$1:$BR$1,0))/INDEX('Planning CPRP'!$G$10:$BA$168,MATCH('Planning Ngrps'!$A36,'Planning CPRP'!$A$10:$A$170,0),MATCH('Planning Ngrps'!V$9,'Planning CPRP'!$G$9:$BA$9,0)),"")</f>
        <v/>
      </c>
      <c r="W36" s="158" t="str">
        <f>IFERROR(INDEX('Feb 2019'!$G$2:$BR$159,MATCH('Planning Ngrps'!$A36,'Feb 2019'!$A$2:$A$161,0),MATCH(W$9,'Feb 2019'!$G$1:$BR$1,0))/INDEX('Planning CPRP'!$G$10:$BA$168,MATCH('Planning Ngrps'!$A36,'Planning CPRP'!$A$10:$A$170,0),MATCH('Planning Ngrps'!W$9,'Planning CPRP'!$G$9:$BA$9,0)),"")</f>
        <v/>
      </c>
      <c r="X36" s="158" t="str">
        <f>IFERROR(INDEX('Feb 2019'!$G$2:$BR$159,MATCH('Planning Ngrps'!$A36,'Feb 2019'!$A$2:$A$161,0),MATCH(X$9,'Feb 2019'!$G$1:$BR$1,0))/INDEX('Planning CPRP'!$G$10:$BA$168,MATCH('Planning Ngrps'!$A36,'Planning CPRP'!$A$10:$A$170,0),MATCH('Planning Ngrps'!X$9,'Planning CPRP'!$G$9:$BA$9,0)),"")</f>
        <v/>
      </c>
      <c r="Y36" s="158" t="str">
        <f>IFERROR(INDEX('Feb 2019'!$G$2:$BR$159,MATCH('Planning Ngrps'!$A36,'Feb 2019'!$A$2:$A$161,0),MATCH(Y$9,'Feb 2019'!$G$1:$BR$1,0))/INDEX('Planning CPRP'!$G$10:$BA$168,MATCH('Planning Ngrps'!$A36,'Planning CPRP'!$A$10:$A$170,0),MATCH('Planning Ngrps'!Y$9,'Planning CPRP'!$G$9:$BA$9,0)),"")</f>
        <v/>
      </c>
      <c r="Z36" s="158" t="str">
        <f>IFERROR(INDEX('Feb 2019'!$G$2:$BR$159,MATCH('Planning Ngrps'!$A36,'Feb 2019'!$A$2:$A$161,0),MATCH(Z$9,'Feb 2019'!$G$1:$BR$1,0))/INDEX('Planning CPRP'!$G$10:$BA$168,MATCH('Planning Ngrps'!$A36,'Planning CPRP'!$A$10:$A$170,0),MATCH('Planning Ngrps'!Z$9,'Planning CPRP'!$G$9:$BA$9,0)),"")</f>
        <v/>
      </c>
      <c r="AA36" s="158" t="str">
        <f>IFERROR(INDEX('Feb 2019'!$G$2:$BR$159,MATCH('Planning Ngrps'!$A36,'Feb 2019'!$A$2:$A$161,0),MATCH(AA$9,'Feb 2019'!$G$1:$BR$1,0))/INDEX('Planning CPRP'!$G$10:$BA$168,MATCH('Planning Ngrps'!$A36,'Planning CPRP'!$A$10:$A$170,0),MATCH('Planning Ngrps'!AA$9,'Planning CPRP'!$G$9:$BA$9,0)),"")</f>
        <v/>
      </c>
      <c r="AB36" s="158" t="str">
        <f>IFERROR(INDEX('Feb 2019'!$G$2:$BR$159,MATCH('Planning Ngrps'!$A36,'Feb 2019'!$A$2:$A$161,0),MATCH(AB$9,'Feb 2019'!$G$1:$BR$1,0))/INDEX('Planning CPRP'!$G$10:$BA$168,MATCH('Planning Ngrps'!$A36,'Planning CPRP'!$A$10:$A$170,0),MATCH('Planning Ngrps'!AB$9,'Planning CPRP'!$G$9:$BA$9,0)),"")</f>
        <v/>
      </c>
      <c r="AC36" s="158" t="str">
        <f>IFERROR(INDEX('Feb 2019'!$G$2:$BR$159,MATCH('Planning Ngrps'!$A36,'Feb 2019'!$A$2:$A$161,0),MATCH(AC$9,'Feb 2019'!$G$1:$BR$1,0))/INDEX('Planning CPRP'!$G$10:$BA$168,MATCH('Planning Ngrps'!$A36,'Planning CPRP'!$A$10:$A$170,0),MATCH('Planning Ngrps'!AC$9,'Planning CPRP'!$G$9:$BA$9,0)),"")</f>
        <v/>
      </c>
      <c r="AD36" s="158" t="str">
        <f>IFERROR(INDEX('Feb 2019'!$G$2:$BR$159,MATCH('Planning Ngrps'!$A36,'Feb 2019'!$A$2:$A$161,0),MATCH(AD$9,'Feb 2019'!$G$1:$BR$1,0))/INDEX('Planning CPRP'!$G$10:$BA$168,MATCH('Planning Ngrps'!$A36,'Planning CPRP'!$A$10:$A$170,0),MATCH('Planning Ngrps'!AD$9,'Planning CPRP'!$G$9:$BA$9,0)),"")</f>
        <v/>
      </c>
      <c r="AE36" s="158" t="str">
        <f>IFERROR(INDEX('Feb 2019'!$G$2:$BR$159,MATCH('Planning Ngrps'!$A36,'Feb 2019'!$A$2:$A$161,0),MATCH(AE$9,'Feb 2019'!$G$1:$BR$1,0))/INDEX('Planning CPRP'!$G$10:$BA$168,MATCH('Planning Ngrps'!$A36,'Planning CPRP'!$A$10:$A$170,0),MATCH('Planning Ngrps'!AE$9,'Planning CPRP'!$G$9:$BA$9,0)),"")</f>
        <v/>
      </c>
      <c r="AF36" s="158" t="str">
        <f>IFERROR(INDEX('Feb 2019'!$G$2:$BR$159,MATCH('Planning Ngrps'!$A36,'Feb 2019'!$A$2:$A$161,0),MATCH(AF$9,'Feb 2019'!$G$1:$BR$1,0))/INDEX('Planning CPRP'!$G$10:$BA$168,MATCH('Planning Ngrps'!$A36,'Planning CPRP'!$A$10:$A$170,0),MATCH('Planning Ngrps'!AF$9,'Planning CPRP'!$G$9:$BA$9,0)),"")</f>
        <v/>
      </c>
      <c r="AG36" s="158" t="str">
        <f>IFERROR(INDEX('Feb 2019'!$G$2:$BR$159,MATCH('Planning Ngrps'!$A36,'Feb 2019'!$A$2:$A$161,0),MATCH(AG$9,'Feb 2019'!$G$1:$BR$1,0))/INDEX('Planning CPRP'!$G$10:$BA$168,MATCH('Planning Ngrps'!$A36,'Planning CPRP'!$A$10:$A$170,0),MATCH('Planning Ngrps'!AG$9,'Planning CPRP'!$G$9:$BA$9,0)),"")</f>
        <v/>
      </c>
      <c r="AH36" s="158" t="str">
        <f>IFERROR(INDEX('Feb 2019'!$G$2:$BR$159,MATCH('Planning Ngrps'!$A36,'Feb 2019'!$A$2:$A$161,0),MATCH(AH$9,'Feb 2019'!$G$1:$BR$1,0))/INDEX('Planning CPRP'!$G$10:$BA$168,MATCH('Planning Ngrps'!$A36,'Planning CPRP'!$A$10:$A$170,0),MATCH('Planning Ngrps'!AH$9,'Planning CPRP'!$G$9:$BA$9,0)),"")</f>
        <v/>
      </c>
      <c r="AI36" s="158" t="str">
        <f>IFERROR(INDEX('Feb 2019'!$G$2:$BR$159,MATCH('Planning Ngrps'!$A36,'Feb 2019'!$A$2:$A$161,0),MATCH(AI$9,'Feb 2019'!$G$1:$BR$1,0))/INDEX('Planning CPRP'!$G$10:$BA$168,MATCH('Planning Ngrps'!$A36,'Planning CPRP'!$A$10:$A$170,0),MATCH('Planning Ngrps'!AI$9,'Planning CPRP'!$G$9:$BA$9,0)),"")</f>
        <v/>
      </c>
      <c r="AJ36" s="158" t="str">
        <f>IFERROR(INDEX('Feb 2019'!$G$2:$BR$159,MATCH('Planning Ngrps'!$A36,'Feb 2019'!$A$2:$A$161,0),MATCH(AJ$9,'Feb 2019'!$G$1:$BR$1,0))/INDEX('Planning CPRP'!$G$10:$BA$168,MATCH('Planning Ngrps'!$A36,'Planning CPRP'!$A$10:$A$170,0),MATCH('Planning Ngrps'!AJ$9,'Planning CPRP'!$G$9:$BA$9,0)),"")</f>
        <v/>
      </c>
      <c r="AK36" s="158" t="str">
        <f>IFERROR(INDEX('Feb 2019'!$G$2:$BR$159,MATCH('Planning Ngrps'!$A36,'Feb 2019'!$A$2:$A$161,0),MATCH(AK$9,'Feb 2019'!$G$1:$BR$1,0))/INDEX('Planning CPRP'!$G$10:$BA$168,MATCH('Planning Ngrps'!$A36,'Planning CPRP'!$A$10:$A$170,0),MATCH('Planning Ngrps'!AK$9,'Planning CPRP'!$G$9:$BA$9,0)),"")</f>
        <v/>
      </c>
      <c r="AL36" s="158" t="str">
        <f>IFERROR(INDEX('Feb 2019'!$G$2:$BR$159,MATCH('Planning Ngrps'!$A36,'Feb 2019'!$A$2:$A$161,0),MATCH(AL$9,'Feb 2019'!$G$1:$BR$1,0))/INDEX('Planning CPRP'!$G$10:$BA$168,MATCH('Planning Ngrps'!$A36,'Planning CPRP'!$A$10:$A$170,0),MATCH('Planning Ngrps'!AL$9,'Planning CPRP'!$G$9:$BA$9,0)),"")</f>
        <v/>
      </c>
      <c r="AM36" s="158" t="str">
        <f>IFERROR(INDEX('Feb 2019'!$G$2:$BR$159,MATCH('Planning Ngrps'!$A36,'Feb 2019'!$A$2:$A$161,0),MATCH(AM$9,'Feb 2019'!$G$1:$BR$1,0))/INDEX('Planning CPRP'!$G$10:$BA$168,MATCH('Planning Ngrps'!$A36,'Planning CPRP'!$A$10:$A$170,0),MATCH('Planning Ngrps'!AM$9,'Planning CPRP'!$G$9:$BA$9,0)),"")</f>
        <v/>
      </c>
      <c r="AN36" s="158" t="str">
        <f>IFERROR(INDEX('Feb 2019'!$G$2:$BR$159,MATCH('Planning Ngrps'!$A36,'Feb 2019'!$A$2:$A$161,0),MATCH(AN$9,'Feb 2019'!$G$1:$BR$1,0))/INDEX('Planning CPRP'!$G$10:$BA$168,MATCH('Planning Ngrps'!$A36,'Planning CPRP'!$A$10:$A$170,0),MATCH('Planning Ngrps'!AN$9,'Planning CPRP'!$G$9:$BA$9,0)),"")</f>
        <v/>
      </c>
      <c r="AO36" s="158" t="str">
        <f>IFERROR(INDEX('Feb 2019'!$G$2:$BR$159,MATCH('Planning Ngrps'!$A36,'Feb 2019'!$A$2:$A$161,0),MATCH(AO$9,'Feb 2019'!$G$1:$BR$1,0))/INDEX('Planning CPRP'!$G$10:$BA$168,MATCH('Planning Ngrps'!$A36,'Planning CPRP'!$A$10:$A$170,0),MATCH('Planning Ngrps'!AO$9,'Planning CPRP'!$G$9:$BA$9,0)),"")</f>
        <v/>
      </c>
      <c r="AP36" s="158" t="str">
        <f>IFERROR(INDEX('Feb 2019'!$G$2:$BR$159,MATCH('Planning Ngrps'!$A36,'Feb 2019'!$A$2:$A$161,0),MATCH(AP$9,'Feb 2019'!$G$1:$BR$1,0))/INDEX('Planning CPRP'!$G$10:$BA$168,MATCH('Planning Ngrps'!$A36,'Planning CPRP'!$A$10:$A$170,0),MATCH('Planning Ngrps'!AP$9,'Planning CPRP'!$G$9:$BA$9,0)),"")</f>
        <v/>
      </c>
      <c r="AQ36" s="158" t="str">
        <f>IFERROR(INDEX('Feb 2019'!$G$2:$BR$159,MATCH('Planning Ngrps'!$A36,'Feb 2019'!$A$2:$A$161,0),MATCH(AQ$9,'Feb 2019'!$G$1:$BR$1,0))/INDEX('Planning CPRP'!$G$10:$BA$168,MATCH('Planning Ngrps'!$A36,'Planning CPRP'!$A$10:$A$170,0),MATCH('Planning Ngrps'!AQ$9,'Planning CPRP'!$G$9:$BA$9,0)),"")</f>
        <v/>
      </c>
      <c r="AR36" s="158" t="str">
        <f>IFERROR(INDEX('Feb 2019'!$G$2:$BR$159,MATCH('Planning Ngrps'!$A36,'Feb 2019'!$A$2:$A$161,0),MATCH(AR$9,'Feb 2019'!$G$1:$BR$1,0))/INDEX('Planning CPRP'!$G$10:$BA$168,MATCH('Planning Ngrps'!$A36,'Planning CPRP'!$A$10:$A$170,0),MATCH('Planning Ngrps'!AR$9,'Planning CPRP'!$G$9:$BA$9,0)),"")</f>
        <v/>
      </c>
      <c r="AS36" s="158" t="str">
        <f>IFERROR(INDEX('Feb 2019'!$G$2:$BR$159,MATCH('Planning Ngrps'!$A36,'Feb 2019'!$A$2:$A$161,0),MATCH(AS$9,'Feb 2019'!$G$1:$BR$1,0))/INDEX('Planning CPRP'!$G$10:$BA$168,MATCH('Planning Ngrps'!$A36,'Planning CPRP'!$A$10:$A$170,0),MATCH('Planning Ngrps'!AS$9,'Planning CPRP'!$G$9:$BA$9,0)),"")</f>
        <v/>
      </c>
      <c r="AT36" s="158" t="str">
        <f>IFERROR(INDEX('Feb 2019'!$G$2:$BR$159,MATCH('Planning Ngrps'!$A36,'Feb 2019'!$A$2:$A$161,0),MATCH(AT$9,'Feb 2019'!$G$1:$BR$1,0))/INDEX('Planning CPRP'!$G$10:$BA$168,MATCH('Planning Ngrps'!$A36,'Planning CPRP'!$A$10:$A$170,0),MATCH('Planning Ngrps'!AT$9,'Planning CPRP'!$G$9:$BA$9,0)),"")</f>
        <v/>
      </c>
      <c r="AU36" s="158" t="str">
        <f>IFERROR(INDEX('Feb 2019'!$G$2:$BR$159,MATCH('Planning Ngrps'!$A36,'Feb 2019'!$A$2:$A$161,0),MATCH(AU$9,'Feb 2019'!$G$1:$BR$1,0))/INDEX('Planning CPRP'!$G$10:$BA$168,MATCH('Planning Ngrps'!$A36,'Planning CPRP'!$A$10:$A$170,0),MATCH('Planning Ngrps'!AU$9,'Planning CPRP'!$G$9:$BA$9,0)),"")</f>
        <v/>
      </c>
      <c r="AV36" s="158" t="str">
        <f>IFERROR(INDEX('Feb 2019'!$G$2:$BR$159,MATCH('Planning Ngrps'!$A36,'Feb 2019'!$A$2:$A$161,0),MATCH(AV$9,'Feb 2019'!$G$1:$BR$1,0))/INDEX('Planning CPRP'!$G$10:$BA$168,MATCH('Planning Ngrps'!$A36,'Planning CPRP'!$A$10:$A$170,0),MATCH('Planning Ngrps'!AV$9,'Planning CPRP'!$G$9:$BA$9,0)),"")</f>
        <v/>
      </c>
      <c r="AW36" s="158" t="str">
        <f>IFERROR(INDEX('Feb 2019'!$G$2:$BR$159,MATCH('Planning Ngrps'!$A36,'Feb 2019'!$A$2:$A$161,0),MATCH(AW$9,'Feb 2019'!$G$1:$BR$1,0))/INDEX('Planning CPRP'!$G$10:$BA$168,MATCH('Planning Ngrps'!$A36,'Planning CPRP'!$A$10:$A$170,0),MATCH('Planning Ngrps'!AW$9,'Planning CPRP'!$G$9:$BA$9,0)),"")</f>
        <v/>
      </c>
      <c r="AX36" s="158" t="str">
        <f>IFERROR(INDEX('Feb 2019'!$G$2:$BR$159,MATCH('Planning Ngrps'!$A36,'Feb 2019'!$A$2:$A$161,0),MATCH(AX$9,'Feb 2019'!$G$1:$BR$1,0))/INDEX('Planning CPRP'!$G$10:$BA$168,MATCH('Planning Ngrps'!$A36,'Planning CPRP'!$A$10:$A$170,0),MATCH('Planning Ngrps'!AX$9,'Planning CPRP'!$G$9:$BA$9,0)),"")</f>
        <v/>
      </c>
      <c r="AY36" s="158" t="str">
        <f>IFERROR(INDEX('Feb 2019'!$G$2:$BR$159,MATCH('Planning Ngrps'!$A36,'Feb 2019'!$A$2:$A$161,0),MATCH(AY$9,'Feb 2019'!$G$1:$BR$1,0))/INDEX('Planning CPRP'!$G$10:$BA$168,MATCH('Planning Ngrps'!$A36,'Planning CPRP'!$A$10:$A$170,0),MATCH('Planning Ngrps'!AY$9,'Planning CPRP'!$G$9:$BA$9,0)),"")</f>
        <v/>
      </c>
      <c r="AZ36" s="158" t="str">
        <f>IFERROR(INDEX('Feb 2019'!$G$2:$BR$159,MATCH('Planning Ngrps'!$A36,'Feb 2019'!$A$2:$A$161,0),MATCH(AZ$9,'Feb 2019'!$G$1:$BR$1,0))/INDEX('Planning CPRP'!$G$10:$BA$168,MATCH('Planning Ngrps'!$A36,'Planning CPRP'!$A$10:$A$170,0),MATCH('Planning Ngrps'!AZ$9,'Planning CPRP'!$G$9:$BA$9,0)),"")</f>
        <v/>
      </c>
      <c r="BA36" s="158" t="str">
        <f>IFERROR(INDEX('Feb 2019'!$G$2:$BR$159,MATCH('Planning Ngrps'!$A36,'Feb 2019'!$A$2:$A$161,0),MATCH(BA$9,'Feb 2019'!$G$1:$BR$1,0))/INDEX('Planning CPRP'!$G$10:$BA$168,MATCH('Planning Ngrps'!$A36,'Planning CPRP'!$A$10:$A$170,0),MATCH('Planning Ngrps'!BA$9,'Planning CPRP'!$G$9:$BA$9,0)),"")</f>
        <v/>
      </c>
      <c r="BB36" s="11">
        <f t="shared" si="33"/>
        <v>0</v>
      </c>
      <c r="BC36" s="11"/>
      <c r="BD36" s="109">
        <f>BC36-BB36</f>
        <v>0</v>
      </c>
    </row>
    <row r="37" spans="1:57" ht="15" x14ac:dyDescent="0.3">
      <c r="A37" s="79" t="s">
        <v>56</v>
      </c>
      <c r="B37" s="105">
        <f t="shared" si="31"/>
        <v>0</v>
      </c>
      <c r="C37" s="192"/>
      <c r="D37" s="48">
        <f t="shared" si="32"/>
        <v>0</v>
      </c>
      <c r="E37" s="138">
        <f t="shared" ref="E37:E40" si="34">D37-B37</f>
        <v>0</v>
      </c>
      <c r="F37" s="92" t="s">
        <v>56</v>
      </c>
      <c r="G37" s="158" t="str">
        <f>IFERROR(INDEX('Feb 2019'!$G$2:$BR$159,MATCH('Planning Ngrps'!$A37,'Feb 2019'!$A$2:$A$161,0),MATCH(G$9,'Feb 2019'!$G$1:$BR$1,0))/INDEX('Planning CPRP'!$G$10:$BA$168,MATCH('Planning Ngrps'!$A37,'Planning CPRP'!$A$10:$A$170,0),MATCH('Planning Ngrps'!G$9,'Planning CPRP'!$G$9:$BA$9,0)),"")</f>
        <v/>
      </c>
      <c r="H37" s="158" t="str">
        <f>IFERROR(INDEX('Feb 2019'!$G$2:$BR$159,MATCH('Planning Ngrps'!$A37,'Feb 2019'!$A$2:$A$161,0),MATCH(H$9,'Feb 2019'!$G$1:$BR$1,0))/INDEX('Planning CPRP'!$G$10:$BA$168,MATCH('Planning Ngrps'!$A37,'Planning CPRP'!$A$10:$A$170,0),MATCH('Planning Ngrps'!H$9,'Planning CPRP'!$G$9:$BA$9,0)),"")</f>
        <v/>
      </c>
      <c r="I37" s="158" t="str">
        <f>IFERROR(INDEX('Feb 2019'!$G$2:$BR$159,MATCH('Planning Ngrps'!$A37,'Feb 2019'!$A$2:$A$161,0),MATCH(I$9,'Feb 2019'!$G$1:$BR$1,0))/INDEX('Planning CPRP'!$G$10:$BA$168,MATCH('Planning Ngrps'!$A37,'Planning CPRP'!$A$10:$A$170,0),MATCH('Planning Ngrps'!I$9,'Planning CPRP'!$G$9:$BA$9,0)),"")</f>
        <v/>
      </c>
      <c r="J37" s="158" t="str">
        <f>IFERROR(INDEX('Feb 2019'!$G$2:$BR$159,MATCH('Planning Ngrps'!$A37,'Feb 2019'!$A$2:$A$161,0),MATCH(J$9,'Feb 2019'!$G$1:$BR$1,0))/INDEX('Planning CPRP'!$G$10:$BA$168,MATCH('Planning Ngrps'!$A37,'Planning CPRP'!$A$10:$A$170,0),MATCH('Planning Ngrps'!J$9,'Planning CPRP'!$G$9:$BA$9,0)),"")</f>
        <v/>
      </c>
      <c r="K37" s="158" t="str">
        <f>IFERROR(INDEX('Feb 2019'!$G$2:$BR$159,MATCH('Planning Ngrps'!$A37,'Feb 2019'!$A$2:$A$161,0),MATCH(K$9,'Feb 2019'!$G$1:$BR$1,0))/INDEX('Planning CPRP'!$G$10:$BA$168,MATCH('Planning Ngrps'!$A37,'Planning CPRP'!$A$10:$A$170,0),MATCH('Planning Ngrps'!K$9,'Planning CPRP'!$G$9:$BA$9,0)),"")</f>
        <v/>
      </c>
      <c r="L37" s="158" t="str">
        <f>IFERROR(INDEX('Feb 2019'!$G$2:$BR$159,MATCH('Planning Ngrps'!$A37,'Feb 2019'!$A$2:$A$161,0),MATCH(L$9,'Feb 2019'!$G$1:$BR$1,0))/INDEX('Planning CPRP'!$G$10:$BA$168,MATCH('Planning Ngrps'!$A37,'Planning CPRP'!$A$10:$A$170,0),MATCH('Planning Ngrps'!L$9,'Planning CPRP'!$G$9:$BA$9,0)),"")</f>
        <v/>
      </c>
      <c r="M37" s="158" t="str">
        <f>IFERROR(INDEX('Feb 2019'!$G$2:$BR$159,MATCH('Planning Ngrps'!$A37,'Feb 2019'!$A$2:$A$161,0),MATCH(M$9,'Feb 2019'!$G$1:$BR$1,0))/INDEX('Planning CPRP'!$G$10:$BA$168,MATCH('Planning Ngrps'!$A37,'Planning CPRP'!$A$10:$A$170,0),MATCH('Planning Ngrps'!M$9,'Planning CPRP'!$G$9:$BA$9,0)),"")</f>
        <v/>
      </c>
      <c r="N37" s="158" t="str">
        <f>IFERROR(INDEX('Feb 2019'!$G$2:$BR$159,MATCH('Planning Ngrps'!$A37,'Feb 2019'!$A$2:$A$161,0),MATCH(N$9,'Feb 2019'!$G$1:$BR$1,0))/INDEX('Planning CPRP'!$G$10:$BA$168,MATCH('Planning Ngrps'!$A37,'Planning CPRP'!$A$10:$A$170,0),MATCH('Planning Ngrps'!N$9,'Planning CPRP'!$G$9:$BA$9,0)),"")</f>
        <v/>
      </c>
      <c r="O37" s="158" t="str">
        <f>IFERROR(INDEX('Feb 2019'!$G$2:$BR$159,MATCH('Planning Ngrps'!$A37,'Feb 2019'!$A$2:$A$161,0),MATCH(O$9,'Feb 2019'!$G$1:$BR$1,0))/INDEX('Planning CPRP'!$G$10:$BA$168,MATCH('Planning Ngrps'!$A37,'Planning CPRP'!$A$10:$A$170,0),MATCH('Planning Ngrps'!O$9,'Planning CPRP'!$G$9:$BA$9,0)),"")</f>
        <v/>
      </c>
      <c r="P37" s="158" t="str">
        <f>IFERROR(INDEX('Feb 2019'!$G$2:$BR$159,MATCH('Planning Ngrps'!$A37,'Feb 2019'!$A$2:$A$161,0),MATCH(P$9,'Feb 2019'!$G$1:$BR$1,0))/INDEX('Planning CPRP'!$G$10:$BA$168,MATCH('Planning Ngrps'!$A37,'Planning CPRP'!$A$10:$A$170,0),MATCH('Planning Ngrps'!P$9,'Planning CPRP'!$G$9:$BA$9,0)),"")</f>
        <v/>
      </c>
      <c r="Q37" s="158" t="str">
        <f>IFERROR(INDEX('Feb 2019'!$G$2:$BR$159,MATCH('Planning Ngrps'!$A37,'Feb 2019'!$A$2:$A$161,0),MATCH(Q$9,'Feb 2019'!$G$1:$BR$1,0))/INDEX('Planning CPRP'!$G$10:$BA$168,MATCH('Planning Ngrps'!$A37,'Planning CPRP'!$A$10:$A$170,0),MATCH('Planning Ngrps'!Q$9,'Planning CPRP'!$G$9:$BA$9,0)),"")</f>
        <v/>
      </c>
      <c r="R37" s="158" t="str">
        <f>IFERROR(INDEX('Feb 2019'!$G$2:$BR$159,MATCH('Planning Ngrps'!$A37,'Feb 2019'!$A$2:$A$161,0),MATCH(R$9,'Feb 2019'!$G$1:$BR$1,0))/INDEX('Planning CPRP'!$G$10:$BA$168,MATCH('Planning Ngrps'!$A37,'Planning CPRP'!$A$10:$A$170,0),MATCH('Planning Ngrps'!R$9,'Planning CPRP'!$G$9:$BA$9,0)),"")</f>
        <v/>
      </c>
      <c r="S37" s="158" t="str">
        <f>IFERROR(INDEX('Feb 2019'!$G$2:$BR$159,MATCH('Planning Ngrps'!$A37,'Feb 2019'!$A$2:$A$161,0),MATCH(S$9,'Feb 2019'!$G$1:$BR$1,0))/INDEX('Planning CPRP'!$G$10:$BA$168,MATCH('Planning Ngrps'!$A37,'Planning CPRP'!$A$10:$A$170,0),MATCH('Planning Ngrps'!S$9,'Planning CPRP'!$G$9:$BA$9,0)),"")</f>
        <v/>
      </c>
      <c r="T37" s="158" t="str">
        <f>IFERROR(INDEX('Feb 2019'!$G$2:$BR$159,MATCH('Planning Ngrps'!$A37,'Feb 2019'!$A$2:$A$161,0),MATCH(T$9,'Feb 2019'!$G$1:$BR$1,0))/INDEX('Planning CPRP'!$G$10:$BA$168,MATCH('Planning Ngrps'!$A37,'Planning CPRP'!$A$10:$A$170,0),MATCH('Planning Ngrps'!T$9,'Planning CPRP'!$G$9:$BA$9,0)),"")</f>
        <v/>
      </c>
      <c r="U37" s="158" t="str">
        <f>IFERROR(INDEX('Feb 2019'!$G$2:$BR$159,MATCH('Planning Ngrps'!$A37,'Feb 2019'!$A$2:$A$161,0),MATCH(U$9,'Feb 2019'!$G$1:$BR$1,0))/INDEX('Planning CPRP'!$G$10:$BA$168,MATCH('Planning Ngrps'!$A37,'Planning CPRP'!$A$10:$A$170,0),MATCH('Planning Ngrps'!U$9,'Planning CPRP'!$G$9:$BA$9,0)),"")</f>
        <v/>
      </c>
      <c r="V37" s="158" t="str">
        <f>IFERROR(INDEX('Feb 2019'!$G$2:$BR$159,MATCH('Planning Ngrps'!$A37,'Feb 2019'!$A$2:$A$161,0),MATCH(V$9,'Feb 2019'!$G$1:$BR$1,0))/INDEX('Planning CPRP'!$G$10:$BA$168,MATCH('Planning Ngrps'!$A37,'Planning CPRP'!$A$10:$A$170,0),MATCH('Planning Ngrps'!V$9,'Planning CPRP'!$G$9:$BA$9,0)),"")</f>
        <v/>
      </c>
      <c r="W37" s="158" t="str">
        <f>IFERROR(INDEX('Feb 2019'!$G$2:$BR$159,MATCH('Planning Ngrps'!$A37,'Feb 2019'!$A$2:$A$161,0),MATCH(W$9,'Feb 2019'!$G$1:$BR$1,0))/INDEX('Planning CPRP'!$G$10:$BA$168,MATCH('Planning Ngrps'!$A37,'Planning CPRP'!$A$10:$A$170,0),MATCH('Planning Ngrps'!W$9,'Planning CPRP'!$G$9:$BA$9,0)),"")</f>
        <v/>
      </c>
      <c r="X37" s="158" t="str">
        <f>IFERROR(INDEX('Feb 2019'!$G$2:$BR$159,MATCH('Planning Ngrps'!$A37,'Feb 2019'!$A$2:$A$161,0),MATCH(X$9,'Feb 2019'!$G$1:$BR$1,0))/INDEX('Planning CPRP'!$G$10:$BA$168,MATCH('Planning Ngrps'!$A37,'Planning CPRP'!$A$10:$A$170,0),MATCH('Planning Ngrps'!X$9,'Planning CPRP'!$G$9:$BA$9,0)),"")</f>
        <v/>
      </c>
      <c r="Y37" s="158" t="str">
        <f>IFERROR(INDEX('Feb 2019'!$G$2:$BR$159,MATCH('Planning Ngrps'!$A37,'Feb 2019'!$A$2:$A$161,0),MATCH(Y$9,'Feb 2019'!$G$1:$BR$1,0))/INDEX('Planning CPRP'!$G$10:$BA$168,MATCH('Planning Ngrps'!$A37,'Planning CPRP'!$A$10:$A$170,0),MATCH('Planning Ngrps'!Y$9,'Planning CPRP'!$G$9:$BA$9,0)),"")</f>
        <v/>
      </c>
      <c r="Z37" s="158" t="str">
        <f>IFERROR(INDEX('Feb 2019'!$G$2:$BR$159,MATCH('Planning Ngrps'!$A37,'Feb 2019'!$A$2:$A$161,0),MATCH(Z$9,'Feb 2019'!$G$1:$BR$1,0))/INDEX('Planning CPRP'!$G$10:$BA$168,MATCH('Planning Ngrps'!$A37,'Planning CPRP'!$A$10:$A$170,0),MATCH('Planning Ngrps'!Z$9,'Planning CPRP'!$G$9:$BA$9,0)),"")</f>
        <v/>
      </c>
      <c r="AA37" s="158" t="str">
        <f>IFERROR(INDEX('Feb 2019'!$G$2:$BR$159,MATCH('Planning Ngrps'!$A37,'Feb 2019'!$A$2:$A$161,0),MATCH(AA$9,'Feb 2019'!$G$1:$BR$1,0))/INDEX('Planning CPRP'!$G$10:$BA$168,MATCH('Planning Ngrps'!$A37,'Planning CPRP'!$A$10:$A$170,0),MATCH('Planning Ngrps'!AA$9,'Planning CPRP'!$G$9:$BA$9,0)),"")</f>
        <v/>
      </c>
      <c r="AB37" s="158" t="str">
        <f>IFERROR(INDEX('Feb 2019'!$G$2:$BR$159,MATCH('Planning Ngrps'!$A37,'Feb 2019'!$A$2:$A$161,0),MATCH(AB$9,'Feb 2019'!$G$1:$BR$1,0))/INDEX('Planning CPRP'!$G$10:$BA$168,MATCH('Planning Ngrps'!$A37,'Planning CPRP'!$A$10:$A$170,0),MATCH('Planning Ngrps'!AB$9,'Planning CPRP'!$G$9:$BA$9,0)),"")</f>
        <v/>
      </c>
      <c r="AC37" s="158" t="str">
        <f>IFERROR(INDEX('Feb 2019'!$G$2:$BR$159,MATCH('Planning Ngrps'!$A37,'Feb 2019'!$A$2:$A$161,0),MATCH(AC$9,'Feb 2019'!$G$1:$BR$1,0))/INDEX('Planning CPRP'!$G$10:$BA$168,MATCH('Planning Ngrps'!$A37,'Planning CPRP'!$A$10:$A$170,0),MATCH('Planning Ngrps'!AC$9,'Planning CPRP'!$G$9:$BA$9,0)),"")</f>
        <v/>
      </c>
      <c r="AD37" s="158" t="str">
        <f>IFERROR(INDEX('Feb 2019'!$G$2:$BR$159,MATCH('Planning Ngrps'!$A37,'Feb 2019'!$A$2:$A$161,0),MATCH(AD$9,'Feb 2019'!$G$1:$BR$1,0))/INDEX('Planning CPRP'!$G$10:$BA$168,MATCH('Planning Ngrps'!$A37,'Planning CPRP'!$A$10:$A$170,0),MATCH('Planning Ngrps'!AD$9,'Planning CPRP'!$G$9:$BA$9,0)),"")</f>
        <v/>
      </c>
      <c r="AE37" s="158" t="str">
        <f>IFERROR(INDEX('Feb 2019'!$G$2:$BR$159,MATCH('Planning Ngrps'!$A37,'Feb 2019'!$A$2:$A$161,0),MATCH(AE$9,'Feb 2019'!$G$1:$BR$1,0))/INDEX('Planning CPRP'!$G$10:$BA$168,MATCH('Planning Ngrps'!$A37,'Planning CPRP'!$A$10:$A$170,0),MATCH('Planning Ngrps'!AE$9,'Planning CPRP'!$G$9:$BA$9,0)),"")</f>
        <v/>
      </c>
      <c r="AF37" s="158" t="str">
        <f>IFERROR(INDEX('Feb 2019'!$G$2:$BR$159,MATCH('Planning Ngrps'!$A37,'Feb 2019'!$A$2:$A$161,0),MATCH(AF$9,'Feb 2019'!$G$1:$BR$1,0))/INDEX('Planning CPRP'!$G$10:$BA$168,MATCH('Planning Ngrps'!$A37,'Planning CPRP'!$A$10:$A$170,0),MATCH('Planning Ngrps'!AF$9,'Planning CPRP'!$G$9:$BA$9,0)),"")</f>
        <v/>
      </c>
      <c r="AG37" s="158" t="str">
        <f>IFERROR(INDEX('Feb 2019'!$G$2:$BR$159,MATCH('Planning Ngrps'!$A37,'Feb 2019'!$A$2:$A$161,0),MATCH(AG$9,'Feb 2019'!$G$1:$BR$1,0))/INDEX('Planning CPRP'!$G$10:$BA$168,MATCH('Planning Ngrps'!$A37,'Planning CPRP'!$A$10:$A$170,0),MATCH('Planning Ngrps'!AG$9,'Planning CPRP'!$G$9:$BA$9,0)),"")</f>
        <v/>
      </c>
      <c r="AH37" s="158" t="str">
        <f>IFERROR(INDEX('Feb 2019'!$G$2:$BR$159,MATCH('Planning Ngrps'!$A37,'Feb 2019'!$A$2:$A$161,0),MATCH(AH$9,'Feb 2019'!$G$1:$BR$1,0))/INDEX('Planning CPRP'!$G$10:$BA$168,MATCH('Planning Ngrps'!$A37,'Planning CPRP'!$A$10:$A$170,0),MATCH('Planning Ngrps'!AH$9,'Planning CPRP'!$G$9:$BA$9,0)),"")</f>
        <v/>
      </c>
      <c r="AI37" s="158" t="str">
        <f>IFERROR(INDEX('Feb 2019'!$G$2:$BR$159,MATCH('Planning Ngrps'!$A37,'Feb 2019'!$A$2:$A$161,0),MATCH(AI$9,'Feb 2019'!$G$1:$BR$1,0))/INDEX('Planning CPRP'!$G$10:$BA$168,MATCH('Planning Ngrps'!$A37,'Planning CPRP'!$A$10:$A$170,0),MATCH('Planning Ngrps'!AI$9,'Planning CPRP'!$G$9:$BA$9,0)),"")</f>
        <v/>
      </c>
      <c r="AJ37" s="158" t="str">
        <f>IFERROR(INDEX('Feb 2019'!$G$2:$BR$159,MATCH('Planning Ngrps'!$A37,'Feb 2019'!$A$2:$A$161,0),MATCH(AJ$9,'Feb 2019'!$G$1:$BR$1,0))/INDEX('Planning CPRP'!$G$10:$BA$168,MATCH('Planning Ngrps'!$A37,'Planning CPRP'!$A$10:$A$170,0),MATCH('Planning Ngrps'!AJ$9,'Planning CPRP'!$G$9:$BA$9,0)),"")</f>
        <v/>
      </c>
      <c r="AK37" s="158" t="str">
        <f>IFERROR(INDEX('Feb 2019'!$G$2:$BR$159,MATCH('Planning Ngrps'!$A37,'Feb 2019'!$A$2:$A$161,0),MATCH(AK$9,'Feb 2019'!$G$1:$BR$1,0))/INDEX('Planning CPRP'!$G$10:$BA$168,MATCH('Planning Ngrps'!$A37,'Planning CPRP'!$A$10:$A$170,0),MATCH('Planning Ngrps'!AK$9,'Planning CPRP'!$G$9:$BA$9,0)),"")</f>
        <v/>
      </c>
      <c r="AL37" s="158" t="str">
        <f>IFERROR(INDEX('Feb 2019'!$G$2:$BR$159,MATCH('Planning Ngrps'!$A37,'Feb 2019'!$A$2:$A$161,0),MATCH(AL$9,'Feb 2019'!$G$1:$BR$1,0))/INDEX('Planning CPRP'!$G$10:$BA$168,MATCH('Planning Ngrps'!$A37,'Planning CPRP'!$A$10:$A$170,0),MATCH('Planning Ngrps'!AL$9,'Planning CPRP'!$G$9:$BA$9,0)),"")</f>
        <v/>
      </c>
      <c r="AM37" s="158" t="str">
        <f>IFERROR(INDEX('Feb 2019'!$G$2:$BR$159,MATCH('Planning Ngrps'!$A37,'Feb 2019'!$A$2:$A$161,0),MATCH(AM$9,'Feb 2019'!$G$1:$BR$1,0))/INDEX('Planning CPRP'!$G$10:$BA$168,MATCH('Planning Ngrps'!$A37,'Planning CPRP'!$A$10:$A$170,0),MATCH('Planning Ngrps'!AM$9,'Planning CPRP'!$G$9:$BA$9,0)),"")</f>
        <v/>
      </c>
      <c r="AN37" s="158" t="str">
        <f>IFERROR(INDEX('Feb 2019'!$G$2:$BR$159,MATCH('Planning Ngrps'!$A37,'Feb 2019'!$A$2:$A$161,0),MATCH(AN$9,'Feb 2019'!$G$1:$BR$1,0))/INDEX('Planning CPRP'!$G$10:$BA$168,MATCH('Planning Ngrps'!$A37,'Planning CPRP'!$A$10:$A$170,0),MATCH('Planning Ngrps'!AN$9,'Planning CPRP'!$G$9:$BA$9,0)),"")</f>
        <v/>
      </c>
      <c r="AO37" s="158" t="str">
        <f>IFERROR(INDEX('Feb 2019'!$G$2:$BR$159,MATCH('Planning Ngrps'!$A37,'Feb 2019'!$A$2:$A$161,0),MATCH(AO$9,'Feb 2019'!$G$1:$BR$1,0))/INDEX('Planning CPRP'!$G$10:$BA$168,MATCH('Planning Ngrps'!$A37,'Planning CPRP'!$A$10:$A$170,0),MATCH('Planning Ngrps'!AO$9,'Planning CPRP'!$G$9:$BA$9,0)),"")</f>
        <v/>
      </c>
      <c r="AP37" s="158" t="str">
        <f>IFERROR(INDEX('Feb 2019'!$G$2:$BR$159,MATCH('Planning Ngrps'!$A37,'Feb 2019'!$A$2:$A$161,0),MATCH(AP$9,'Feb 2019'!$G$1:$BR$1,0))/INDEX('Planning CPRP'!$G$10:$BA$168,MATCH('Planning Ngrps'!$A37,'Planning CPRP'!$A$10:$A$170,0),MATCH('Planning Ngrps'!AP$9,'Planning CPRP'!$G$9:$BA$9,0)),"")</f>
        <v/>
      </c>
      <c r="AQ37" s="158" t="str">
        <f>IFERROR(INDEX('Feb 2019'!$G$2:$BR$159,MATCH('Planning Ngrps'!$A37,'Feb 2019'!$A$2:$A$161,0),MATCH(AQ$9,'Feb 2019'!$G$1:$BR$1,0))/INDEX('Planning CPRP'!$G$10:$BA$168,MATCH('Planning Ngrps'!$A37,'Planning CPRP'!$A$10:$A$170,0),MATCH('Planning Ngrps'!AQ$9,'Planning CPRP'!$G$9:$BA$9,0)),"")</f>
        <v/>
      </c>
      <c r="AR37" s="158" t="str">
        <f>IFERROR(INDEX('Feb 2019'!$G$2:$BR$159,MATCH('Planning Ngrps'!$A37,'Feb 2019'!$A$2:$A$161,0),MATCH(AR$9,'Feb 2019'!$G$1:$BR$1,0))/INDEX('Planning CPRP'!$G$10:$BA$168,MATCH('Planning Ngrps'!$A37,'Planning CPRP'!$A$10:$A$170,0),MATCH('Planning Ngrps'!AR$9,'Planning CPRP'!$G$9:$BA$9,0)),"")</f>
        <v/>
      </c>
      <c r="AS37" s="158" t="str">
        <f>IFERROR(INDEX('Feb 2019'!$G$2:$BR$159,MATCH('Planning Ngrps'!$A37,'Feb 2019'!$A$2:$A$161,0),MATCH(AS$9,'Feb 2019'!$G$1:$BR$1,0))/INDEX('Planning CPRP'!$G$10:$BA$168,MATCH('Planning Ngrps'!$A37,'Planning CPRP'!$A$10:$A$170,0),MATCH('Planning Ngrps'!AS$9,'Planning CPRP'!$G$9:$BA$9,0)),"")</f>
        <v/>
      </c>
      <c r="AT37" s="158" t="str">
        <f>IFERROR(INDEX('Feb 2019'!$G$2:$BR$159,MATCH('Planning Ngrps'!$A37,'Feb 2019'!$A$2:$A$161,0),MATCH(AT$9,'Feb 2019'!$G$1:$BR$1,0))/INDEX('Planning CPRP'!$G$10:$BA$168,MATCH('Planning Ngrps'!$A37,'Planning CPRP'!$A$10:$A$170,0),MATCH('Planning Ngrps'!AT$9,'Planning CPRP'!$G$9:$BA$9,0)),"")</f>
        <v/>
      </c>
      <c r="AU37" s="158" t="str">
        <f>IFERROR(INDEX('Feb 2019'!$G$2:$BR$159,MATCH('Planning Ngrps'!$A37,'Feb 2019'!$A$2:$A$161,0),MATCH(AU$9,'Feb 2019'!$G$1:$BR$1,0))/INDEX('Planning CPRP'!$G$10:$BA$168,MATCH('Planning Ngrps'!$A37,'Planning CPRP'!$A$10:$A$170,0),MATCH('Planning Ngrps'!AU$9,'Planning CPRP'!$G$9:$BA$9,0)),"")</f>
        <v/>
      </c>
      <c r="AV37" s="158" t="str">
        <f>IFERROR(INDEX('Feb 2019'!$G$2:$BR$159,MATCH('Planning Ngrps'!$A37,'Feb 2019'!$A$2:$A$161,0),MATCH(AV$9,'Feb 2019'!$G$1:$BR$1,0))/INDEX('Planning CPRP'!$G$10:$BA$168,MATCH('Planning Ngrps'!$A37,'Planning CPRP'!$A$10:$A$170,0),MATCH('Planning Ngrps'!AV$9,'Planning CPRP'!$G$9:$BA$9,0)),"")</f>
        <v/>
      </c>
      <c r="AW37" s="158" t="str">
        <f>IFERROR(INDEX('Feb 2019'!$G$2:$BR$159,MATCH('Planning Ngrps'!$A37,'Feb 2019'!$A$2:$A$161,0),MATCH(AW$9,'Feb 2019'!$G$1:$BR$1,0))/INDEX('Planning CPRP'!$G$10:$BA$168,MATCH('Planning Ngrps'!$A37,'Planning CPRP'!$A$10:$A$170,0),MATCH('Planning Ngrps'!AW$9,'Planning CPRP'!$G$9:$BA$9,0)),"")</f>
        <v/>
      </c>
      <c r="AX37" s="158" t="str">
        <f>IFERROR(INDEX('Feb 2019'!$G$2:$BR$159,MATCH('Planning Ngrps'!$A37,'Feb 2019'!$A$2:$A$161,0),MATCH(AX$9,'Feb 2019'!$G$1:$BR$1,0))/INDEX('Planning CPRP'!$G$10:$BA$168,MATCH('Planning Ngrps'!$A37,'Planning CPRP'!$A$10:$A$170,0),MATCH('Planning Ngrps'!AX$9,'Planning CPRP'!$G$9:$BA$9,0)),"")</f>
        <v/>
      </c>
      <c r="AY37" s="158" t="str">
        <f>IFERROR(INDEX('Feb 2019'!$G$2:$BR$159,MATCH('Planning Ngrps'!$A37,'Feb 2019'!$A$2:$A$161,0),MATCH(AY$9,'Feb 2019'!$G$1:$BR$1,0))/INDEX('Planning CPRP'!$G$10:$BA$168,MATCH('Planning Ngrps'!$A37,'Planning CPRP'!$A$10:$A$170,0),MATCH('Planning Ngrps'!AY$9,'Planning CPRP'!$G$9:$BA$9,0)),"")</f>
        <v/>
      </c>
      <c r="AZ37" s="158" t="str">
        <f>IFERROR(INDEX('Feb 2019'!$G$2:$BR$159,MATCH('Planning Ngrps'!$A37,'Feb 2019'!$A$2:$A$161,0),MATCH(AZ$9,'Feb 2019'!$G$1:$BR$1,0))/INDEX('Planning CPRP'!$G$10:$BA$168,MATCH('Planning Ngrps'!$A37,'Planning CPRP'!$A$10:$A$170,0),MATCH('Planning Ngrps'!AZ$9,'Planning CPRP'!$G$9:$BA$9,0)),"")</f>
        <v/>
      </c>
      <c r="BA37" s="158" t="str">
        <f>IFERROR(INDEX('Feb 2019'!$G$2:$BR$159,MATCH('Planning Ngrps'!$A37,'Feb 2019'!$A$2:$A$161,0),MATCH(BA$9,'Feb 2019'!$G$1:$BR$1,0))/INDEX('Planning CPRP'!$G$10:$BA$168,MATCH('Planning Ngrps'!$A37,'Planning CPRP'!$A$10:$A$170,0),MATCH('Planning Ngrps'!BA$9,'Planning CPRP'!$G$9:$BA$9,0)),"")</f>
        <v/>
      </c>
      <c r="BB37" s="11">
        <f t="shared" si="33"/>
        <v>0</v>
      </c>
      <c r="BC37" s="11"/>
      <c r="BD37" s="106"/>
      <c r="BE37" s="1"/>
    </row>
    <row r="38" spans="1:57" ht="15" x14ac:dyDescent="0.3">
      <c r="A38" s="79" t="s">
        <v>57</v>
      </c>
      <c r="B38" s="105">
        <f t="shared" si="31"/>
        <v>0</v>
      </c>
      <c r="C38" s="192">
        <f>B38/1000000</f>
        <v>0</v>
      </c>
      <c r="D38" s="48">
        <f t="shared" si="32"/>
        <v>0</v>
      </c>
      <c r="E38" s="138">
        <f t="shared" si="34"/>
        <v>0</v>
      </c>
      <c r="F38" s="92" t="s">
        <v>57</v>
      </c>
      <c r="G38" s="158" t="str">
        <f>IFERROR(INDEX('Feb 2019'!$G$2:$BR$159,MATCH('Planning Ngrps'!$A38,'Feb 2019'!$A$2:$A$161,0),MATCH(G$9,'Feb 2019'!$G$1:$BR$1,0))/INDEX('Planning CPRP'!$G$10:$BA$168,MATCH('Planning Ngrps'!$A38,'Planning CPRP'!$A$10:$A$170,0),MATCH('Planning Ngrps'!G$9,'Planning CPRP'!$G$9:$BA$9,0)),"")</f>
        <v/>
      </c>
      <c r="H38" s="158" t="str">
        <f>IFERROR(INDEX('Feb 2019'!$G$2:$BR$159,MATCH('Planning Ngrps'!$A38,'Feb 2019'!$A$2:$A$161,0),MATCH(H$9,'Feb 2019'!$G$1:$BR$1,0))/INDEX('Planning CPRP'!$G$10:$BA$168,MATCH('Planning Ngrps'!$A38,'Planning CPRP'!$A$10:$A$170,0),MATCH('Planning Ngrps'!H$9,'Planning CPRP'!$G$9:$BA$9,0)),"")</f>
        <v/>
      </c>
      <c r="I38" s="158" t="str">
        <f>IFERROR(INDEX('Feb 2019'!$G$2:$BR$159,MATCH('Planning Ngrps'!$A38,'Feb 2019'!$A$2:$A$161,0),MATCH(I$9,'Feb 2019'!$G$1:$BR$1,0))/INDEX('Planning CPRP'!$G$10:$BA$168,MATCH('Planning Ngrps'!$A38,'Planning CPRP'!$A$10:$A$170,0),MATCH('Planning Ngrps'!I$9,'Planning CPRP'!$G$9:$BA$9,0)),"")</f>
        <v/>
      </c>
      <c r="J38" s="158" t="str">
        <f>IFERROR(INDEX('Feb 2019'!$G$2:$BR$159,MATCH('Planning Ngrps'!$A38,'Feb 2019'!$A$2:$A$161,0),MATCH(J$9,'Feb 2019'!$G$1:$BR$1,0))/INDEX('Planning CPRP'!$G$10:$BA$168,MATCH('Planning Ngrps'!$A38,'Planning CPRP'!$A$10:$A$170,0),MATCH('Planning Ngrps'!J$9,'Planning CPRP'!$G$9:$BA$9,0)),"")</f>
        <v/>
      </c>
      <c r="K38" s="158" t="str">
        <f>IFERROR(INDEX('Feb 2019'!$G$2:$BR$159,MATCH('Planning Ngrps'!$A38,'Feb 2019'!$A$2:$A$161,0),MATCH(K$9,'Feb 2019'!$G$1:$BR$1,0))/INDEX('Planning CPRP'!$G$10:$BA$168,MATCH('Planning Ngrps'!$A38,'Planning CPRP'!$A$10:$A$170,0),MATCH('Planning Ngrps'!K$9,'Planning CPRP'!$G$9:$BA$9,0)),"")</f>
        <v/>
      </c>
      <c r="L38" s="158" t="str">
        <f>IFERROR(INDEX('Feb 2019'!$G$2:$BR$159,MATCH('Planning Ngrps'!$A38,'Feb 2019'!$A$2:$A$161,0),MATCH(L$9,'Feb 2019'!$G$1:$BR$1,0))/INDEX('Planning CPRP'!$G$10:$BA$168,MATCH('Planning Ngrps'!$A38,'Planning CPRP'!$A$10:$A$170,0),MATCH('Planning Ngrps'!L$9,'Planning CPRP'!$G$9:$BA$9,0)),"")</f>
        <v/>
      </c>
      <c r="M38" s="158" t="str">
        <f>IFERROR(INDEX('Feb 2019'!$G$2:$BR$159,MATCH('Planning Ngrps'!$A38,'Feb 2019'!$A$2:$A$161,0),MATCH(M$9,'Feb 2019'!$G$1:$BR$1,0))/INDEX('Planning CPRP'!$G$10:$BA$168,MATCH('Planning Ngrps'!$A38,'Planning CPRP'!$A$10:$A$170,0),MATCH('Planning Ngrps'!M$9,'Planning CPRP'!$G$9:$BA$9,0)),"")</f>
        <v/>
      </c>
      <c r="N38" s="158" t="str">
        <f>IFERROR(INDEX('Feb 2019'!$G$2:$BR$159,MATCH('Planning Ngrps'!$A38,'Feb 2019'!$A$2:$A$161,0),MATCH(N$9,'Feb 2019'!$G$1:$BR$1,0))/INDEX('Planning CPRP'!$G$10:$BA$168,MATCH('Planning Ngrps'!$A38,'Planning CPRP'!$A$10:$A$170,0),MATCH('Planning Ngrps'!N$9,'Planning CPRP'!$G$9:$BA$9,0)),"")</f>
        <v/>
      </c>
      <c r="O38" s="158" t="str">
        <f>IFERROR(INDEX('Feb 2019'!$G$2:$BR$159,MATCH('Planning Ngrps'!$A38,'Feb 2019'!$A$2:$A$161,0),MATCH(O$9,'Feb 2019'!$G$1:$BR$1,0))/INDEX('Planning CPRP'!$G$10:$BA$168,MATCH('Planning Ngrps'!$A38,'Planning CPRP'!$A$10:$A$170,0),MATCH('Planning Ngrps'!O$9,'Planning CPRP'!$G$9:$BA$9,0)),"")</f>
        <v/>
      </c>
      <c r="P38" s="158" t="str">
        <f>IFERROR(INDEX('Feb 2019'!$G$2:$BR$159,MATCH('Planning Ngrps'!$A38,'Feb 2019'!$A$2:$A$161,0),MATCH(P$9,'Feb 2019'!$G$1:$BR$1,0))/INDEX('Planning CPRP'!$G$10:$BA$168,MATCH('Planning Ngrps'!$A38,'Planning CPRP'!$A$10:$A$170,0),MATCH('Planning Ngrps'!P$9,'Planning CPRP'!$G$9:$BA$9,0)),"")</f>
        <v/>
      </c>
      <c r="Q38" s="158" t="str">
        <f>IFERROR(INDEX('Feb 2019'!$G$2:$BR$159,MATCH('Planning Ngrps'!$A38,'Feb 2019'!$A$2:$A$161,0),MATCH(Q$9,'Feb 2019'!$G$1:$BR$1,0))/INDEX('Planning CPRP'!$G$10:$BA$168,MATCH('Planning Ngrps'!$A38,'Planning CPRP'!$A$10:$A$170,0),MATCH('Planning Ngrps'!Q$9,'Planning CPRP'!$G$9:$BA$9,0)),"")</f>
        <v/>
      </c>
      <c r="R38" s="158" t="str">
        <f>IFERROR(INDEX('Feb 2019'!$G$2:$BR$159,MATCH('Planning Ngrps'!$A38,'Feb 2019'!$A$2:$A$161,0),MATCH(R$9,'Feb 2019'!$G$1:$BR$1,0))/INDEX('Planning CPRP'!$G$10:$BA$168,MATCH('Planning Ngrps'!$A38,'Planning CPRP'!$A$10:$A$170,0),MATCH('Planning Ngrps'!R$9,'Planning CPRP'!$G$9:$BA$9,0)),"")</f>
        <v/>
      </c>
      <c r="S38" s="158" t="str">
        <f>IFERROR(INDEX('Feb 2019'!$G$2:$BR$159,MATCH('Planning Ngrps'!$A38,'Feb 2019'!$A$2:$A$161,0),MATCH(S$9,'Feb 2019'!$G$1:$BR$1,0))/INDEX('Planning CPRP'!$G$10:$BA$168,MATCH('Planning Ngrps'!$A38,'Planning CPRP'!$A$10:$A$170,0),MATCH('Planning Ngrps'!S$9,'Planning CPRP'!$G$9:$BA$9,0)),"")</f>
        <v/>
      </c>
      <c r="T38" s="158" t="str">
        <f>IFERROR(INDEX('Feb 2019'!$G$2:$BR$159,MATCH('Planning Ngrps'!$A38,'Feb 2019'!$A$2:$A$161,0),MATCH(T$9,'Feb 2019'!$G$1:$BR$1,0))/INDEX('Planning CPRP'!$G$10:$BA$168,MATCH('Planning Ngrps'!$A38,'Planning CPRP'!$A$10:$A$170,0),MATCH('Planning Ngrps'!T$9,'Planning CPRP'!$G$9:$BA$9,0)),"")</f>
        <v/>
      </c>
      <c r="U38" s="158" t="str">
        <f>IFERROR(INDEX('Feb 2019'!$G$2:$BR$159,MATCH('Planning Ngrps'!$A38,'Feb 2019'!$A$2:$A$161,0),MATCH(U$9,'Feb 2019'!$G$1:$BR$1,0))/INDEX('Planning CPRP'!$G$10:$BA$168,MATCH('Planning Ngrps'!$A38,'Planning CPRP'!$A$10:$A$170,0),MATCH('Planning Ngrps'!U$9,'Planning CPRP'!$G$9:$BA$9,0)),"")</f>
        <v/>
      </c>
      <c r="V38" s="158" t="str">
        <f>IFERROR(INDEX('Feb 2019'!$G$2:$BR$159,MATCH('Planning Ngrps'!$A38,'Feb 2019'!$A$2:$A$161,0),MATCH(V$9,'Feb 2019'!$G$1:$BR$1,0))/INDEX('Planning CPRP'!$G$10:$BA$168,MATCH('Planning Ngrps'!$A38,'Planning CPRP'!$A$10:$A$170,0),MATCH('Planning Ngrps'!V$9,'Planning CPRP'!$G$9:$BA$9,0)),"")</f>
        <v/>
      </c>
      <c r="W38" s="158" t="str">
        <f>IFERROR(INDEX('Feb 2019'!$G$2:$BR$159,MATCH('Planning Ngrps'!$A38,'Feb 2019'!$A$2:$A$161,0),MATCH(W$9,'Feb 2019'!$G$1:$BR$1,0))/INDEX('Planning CPRP'!$G$10:$BA$168,MATCH('Planning Ngrps'!$A38,'Planning CPRP'!$A$10:$A$170,0),MATCH('Planning Ngrps'!W$9,'Planning CPRP'!$G$9:$BA$9,0)),"")</f>
        <v/>
      </c>
      <c r="X38" s="158" t="str">
        <f>IFERROR(INDEX('Feb 2019'!$G$2:$BR$159,MATCH('Planning Ngrps'!$A38,'Feb 2019'!$A$2:$A$161,0),MATCH(X$9,'Feb 2019'!$G$1:$BR$1,0))/INDEX('Planning CPRP'!$G$10:$BA$168,MATCH('Planning Ngrps'!$A38,'Planning CPRP'!$A$10:$A$170,0),MATCH('Planning Ngrps'!X$9,'Planning CPRP'!$G$9:$BA$9,0)),"")</f>
        <v/>
      </c>
      <c r="Y38" s="158" t="str">
        <f>IFERROR(INDEX('Feb 2019'!$G$2:$BR$159,MATCH('Planning Ngrps'!$A38,'Feb 2019'!$A$2:$A$161,0),MATCH(Y$9,'Feb 2019'!$G$1:$BR$1,0))/INDEX('Planning CPRP'!$G$10:$BA$168,MATCH('Planning Ngrps'!$A38,'Planning CPRP'!$A$10:$A$170,0),MATCH('Planning Ngrps'!Y$9,'Planning CPRP'!$G$9:$BA$9,0)),"")</f>
        <v/>
      </c>
      <c r="Z38" s="158" t="str">
        <f>IFERROR(INDEX('Feb 2019'!$G$2:$BR$159,MATCH('Planning Ngrps'!$A38,'Feb 2019'!$A$2:$A$161,0),MATCH(Z$9,'Feb 2019'!$G$1:$BR$1,0))/INDEX('Planning CPRP'!$G$10:$BA$168,MATCH('Planning Ngrps'!$A38,'Planning CPRP'!$A$10:$A$170,0),MATCH('Planning Ngrps'!Z$9,'Planning CPRP'!$G$9:$BA$9,0)),"")</f>
        <v/>
      </c>
      <c r="AA38" s="158" t="str">
        <f>IFERROR(INDEX('Feb 2019'!$G$2:$BR$159,MATCH('Planning Ngrps'!$A38,'Feb 2019'!$A$2:$A$161,0),MATCH(AA$9,'Feb 2019'!$G$1:$BR$1,0))/INDEX('Planning CPRP'!$G$10:$BA$168,MATCH('Planning Ngrps'!$A38,'Planning CPRP'!$A$10:$A$170,0),MATCH('Planning Ngrps'!AA$9,'Planning CPRP'!$G$9:$BA$9,0)),"")</f>
        <v/>
      </c>
      <c r="AB38" s="158" t="str">
        <f>IFERROR(INDEX('Feb 2019'!$G$2:$BR$159,MATCH('Planning Ngrps'!$A38,'Feb 2019'!$A$2:$A$161,0),MATCH(AB$9,'Feb 2019'!$G$1:$BR$1,0))/INDEX('Planning CPRP'!$G$10:$BA$168,MATCH('Planning Ngrps'!$A38,'Planning CPRP'!$A$10:$A$170,0),MATCH('Planning Ngrps'!AB$9,'Planning CPRP'!$G$9:$BA$9,0)),"")</f>
        <v/>
      </c>
      <c r="AC38" s="158" t="str">
        <f>IFERROR(INDEX('Feb 2019'!$G$2:$BR$159,MATCH('Planning Ngrps'!$A38,'Feb 2019'!$A$2:$A$161,0),MATCH(AC$9,'Feb 2019'!$G$1:$BR$1,0))/INDEX('Planning CPRP'!$G$10:$BA$168,MATCH('Planning Ngrps'!$A38,'Planning CPRP'!$A$10:$A$170,0),MATCH('Planning Ngrps'!AC$9,'Planning CPRP'!$G$9:$BA$9,0)),"")</f>
        <v/>
      </c>
      <c r="AD38" s="158" t="str">
        <f>IFERROR(INDEX('Feb 2019'!$G$2:$BR$159,MATCH('Planning Ngrps'!$A38,'Feb 2019'!$A$2:$A$161,0),MATCH(AD$9,'Feb 2019'!$G$1:$BR$1,0))/INDEX('Planning CPRP'!$G$10:$BA$168,MATCH('Planning Ngrps'!$A38,'Planning CPRP'!$A$10:$A$170,0),MATCH('Planning Ngrps'!AD$9,'Planning CPRP'!$G$9:$BA$9,0)),"")</f>
        <v/>
      </c>
      <c r="AE38" s="158" t="str">
        <f>IFERROR(INDEX('Feb 2019'!$G$2:$BR$159,MATCH('Planning Ngrps'!$A38,'Feb 2019'!$A$2:$A$161,0),MATCH(AE$9,'Feb 2019'!$G$1:$BR$1,0))/INDEX('Planning CPRP'!$G$10:$BA$168,MATCH('Planning Ngrps'!$A38,'Planning CPRP'!$A$10:$A$170,0),MATCH('Planning Ngrps'!AE$9,'Planning CPRP'!$G$9:$BA$9,0)),"")</f>
        <v/>
      </c>
      <c r="AF38" s="158" t="str">
        <f>IFERROR(INDEX('Feb 2019'!$G$2:$BR$159,MATCH('Planning Ngrps'!$A38,'Feb 2019'!$A$2:$A$161,0),MATCH(AF$9,'Feb 2019'!$G$1:$BR$1,0))/INDEX('Planning CPRP'!$G$10:$BA$168,MATCH('Planning Ngrps'!$A38,'Planning CPRP'!$A$10:$A$170,0),MATCH('Planning Ngrps'!AF$9,'Planning CPRP'!$G$9:$BA$9,0)),"")</f>
        <v/>
      </c>
      <c r="AG38" s="158" t="str">
        <f>IFERROR(INDEX('Feb 2019'!$G$2:$BR$159,MATCH('Planning Ngrps'!$A38,'Feb 2019'!$A$2:$A$161,0),MATCH(AG$9,'Feb 2019'!$G$1:$BR$1,0))/INDEX('Planning CPRP'!$G$10:$BA$168,MATCH('Planning Ngrps'!$A38,'Planning CPRP'!$A$10:$A$170,0),MATCH('Planning Ngrps'!AG$9,'Planning CPRP'!$G$9:$BA$9,0)),"")</f>
        <v/>
      </c>
      <c r="AH38" s="158" t="str">
        <f>IFERROR(INDEX('Feb 2019'!$G$2:$BR$159,MATCH('Planning Ngrps'!$A38,'Feb 2019'!$A$2:$A$161,0),MATCH(AH$9,'Feb 2019'!$G$1:$BR$1,0))/INDEX('Planning CPRP'!$G$10:$BA$168,MATCH('Planning Ngrps'!$A38,'Planning CPRP'!$A$10:$A$170,0),MATCH('Planning Ngrps'!AH$9,'Planning CPRP'!$G$9:$BA$9,0)),"")</f>
        <v/>
      </c>
      <c r="AI38" s="158" t="str">
        <f>IFERROR(INDEX('Feb 2019'!$G$2:$BR$159,MATCH('Planning Ngrps'!$A38,'Feb 2019'!$A$2:$A$161,0),MATCH(AI$9,'Feb 2019'!$G$1:$BR$1,0))/INDEX('Planning CPRP'!$G$10:$BA$168,MATCH('Planning Ngrps'!$A38,'Planning CPRP'!$A$10:$A$170,0),MATCH('Planning Ngrps'!AI$9,'Planning CPRP'!$G$9:$BA$9,0)),"")</f>
        <v/>
      </c>
      <c r="AJ38" s="158" t="str">
        <f>IFERROR(INDEX('Feb 2019'!$G$2:$BR$159,MATCH('Planning Ngrps'!$A38,'Feb 2019'!$A$2:$A$161,0),MATCH(AJ$9,'Feb 2019'!$G$1:$BR$1,0))/INDEX('Planning CPRP'!$G$10:$BA$168,MATCH('Planning Ngrps'!$A38,'Planning CPRP'!$A$10:$A$170,0),MATCH('Planning Ngrps'!AJ$9,'Planning CPRP'!$G$9:$BA$9,0)),"")</f>
        <v/>
      </c>
      <c r="AK38" s="158" t="str">
        <f>IFERROR(INDEX('Feb 2019'!$G$2:$BR$159,MATCH('Planning Ngrps'!$A38,'Feb 2019'!$A$2:$A$161,0),MATCH(AK$9,'Feb 2019'!$G$1:$BR$1,0))/INDEX('Planning CPRP'!$G$10:$BA$168,MATCH('Planning Ngrps'!$A38,'Planning CPRP'!$A$10:$A$170,0),MATCH('Planning Ngrps'!AK$9,'Planning CPRP'!$G$9:$BA$9,0)),"")</f>
        <v/>
      </c>
      <c r="AL38" s="158" t="str">
        <f>IFERROR(INDEX('Feb 2019'!$G$2:$BR$159,MATCH('Planning Ngrps'!$A38,'Feb 2019'!$A$2:$A$161,0),MATCH(AL$9,'Feb 2019'!$G$1:$BR$1,0))/INDEX('Planning CPRP'!$G$10:$BA$168,MATCH('Planning Ngrps'!$A38,'Planning CPRP'!$A$10:$A$170,0),MATCH('Planning Ngrps'!AL$9,'Planning CPRP'!$G$9:$BA$9,0)),"")</f>
        <v/>
      </c>
      <c r="AM38" s="158" t="str">
        <f>IFERROR(INDEX('Feb 2019'!$G$2:$BR$159,MATCH('Planning Ngrps'!$A38,'Feb 2019'!$A$2:$A$161,0),MATCH(AM$9,'Feb 2019'!$G$1:$BR$1,0))/INDEX('Planning CPRP'!$G$10:$BA$168,MATCH('Planning Ngrps'!$A38,'Planning CPRP'!$A$10:$A$170,0),MATCH('Planning Ngrps'!AM$9,'Planning CPRP'!$G$9:$BA$9,0)),"")</f>
        <v/>
      </c>
      <c r="AN38" s="158" t="str">
        <f>IFERROR(INDEX('Feb 2019'!$G$2:$BR$159,MATCH('Planning Ngrps'!$A38,'Feb 2019'!$A$2:$A$161,0),MATCH(AN$9,'Feb 2019'!$G$1:$BR$1,0))/INDEX('Planning CPRP'!$G$10:$BA$168,MATCH('Planning Ngrps'!$A38,'Planning CPRP'!$A$10:$A$170,0),MATCH('Planning Ngrps'!AN$9,'Planning CPRP'!$G$9:$BA$9,0)),"")</f>
        <v/>
      </c>
      <c r="AO38" s="158" t="str">
        <f>IFERROR(INDEX('Feb 2019'!$G$2:$BR$159,MATCH('Planning Ngrps'!$A38,'Feb 2019'!$A$2:$A$161,0),MATCH(AO$9,'Feb 2019'!$G$1:$BR$1,0))/INDEX('Planning CPRP'!$G$10:$BA$168,MATCH('Planning Ngrps'!$A38,'Planning CPRP'!$A$10:$A$170,0),MATCH('Planning Ngrps'!AO$9,'Planning CPRP'!$G$9:$BA$9,0)),"")</f>
        <v/>
      </c>
      <c r="AP38" s="158" t="str">
        <f>IFERROR(INDEX('Feb 2019'!$G$2:$BR$159,MATCH('Planning Ngrps'!$A38,'Feb 2019'!$A$2:$A$161,0),MATCH(AP$9,'Feb 2019'!$G$1:$BR$1,0))/INDEX('Planning CPRP'!$G$10:$BA$168,MATCH('Planning Ngrps'!$A38,'Planning CPRP'!$A$10:$A$170,0),MATCH('Planning Ngrps'!AP$9,'Planning CPRP'!$G$9:$BA$9,0)),"")</f>
        <v/>
      </c>
      <c r="AQ38" s="158" t="str">
        <f>IFERROR(INDEX('Feb 2019'!$G$2:$BR$159,MATCH('Planning Ngrps'!$A38,'Feb 2019'!$A$2:$A$161,0),MATCH(AQ$9,'Feb 2019'!$G$1:$BR$1,0))/INDEX('Planning CPRP'!$G$10:$BA$168,MATCH('Planning Ngrps'!$A38,'Planning CPRP'!$A$10:$A$170,0),MATCH('Planning Ngrps'!AQ$9,'Planning CPRP'!$G$9:$BA$9,0)),"")</f>
        <v/>
      </c>
      <c r="AR38" s="158" t="str">
        <f>IFERROR(INDEX('Feb 2019'!$G$2:$BR$159,MATCH('Planning Ngrps'!$A38,'Feb 2019'!$A$2:$A$161,0),MATCH(AR$9,'Feb 2019'!$G$1:$BR$1,0))/INDEX('Planning CPRP'!$G$10:$BA$168,MATCH('Planning Ngrps'!$A38,'Planning CPRP'!$A$10:$A$170,0),MATCH('Planning Ngrps'!AR$9,'Planning CPRP'!$G$9:$BA$9,0)),"")</f>
        <v/>
      </c>
      <c r="AS38" s="158" t="str">
        <f>IFERROR(INDEX('Feb 2019'!$G$2:$BR$159,MATCH('Planning Ngrps'!$A38,'Feb 2019'!$A$2:$A$161,0),MATCH(AS$9,'Feb 2019'!$G$1:$BR$1,0))/INDEX('Planning CPRP'!$G$10:$BA$168,MATCH('Planning Ngrps'!$A38,'Planning CPRP'!$A$10:$A$170,0),MATCH('Planning Ngrps'!AS$9,'Planning CPRP'!$G$9:$BA$9,0)),"")</f>
        <v/>
      </c>
      <c r="AT38" s="158" t="str">
        <f>IFERROR(INDEX('Feb 2019'!$G$2:$BR$159,MATCH('Planning Ngrps'!$A38,'Feb 2019'!$A$2:$A$161,0),MATCH(AT$9,'Feb 2019'!$G$1:$BR$1,0))/INDEX('Planning CPRP'!$G$10:$BA$168,MATCH('Planning Ngrps'!$A38,'Planning CPRP'!$A$10:$A$170,0),MATCH('Planning Ngrps'!AT$9,'Planning CPRP'!$G$9:$BA$9,0)),"")</f>
        <v/>
      </c>
      <c r="AU38" s="158" t="str">
        <f>IFERROR(INDEX('Feb 2019'!$G$2:$BR$159,MATCH('Planning Ngrps'!$A38,'Feb 2019'!$A$2:$A$161,0),MATCH(AU$9,'Feb 2019'!$G$1:$BR$1,0))/INDEX('Planning CPRP'!$G$10:$BA$168,MATCH('Planning Ngrps'!$A38,'Planning CPRP'!$A$10:$A$170,0),MATCH('Planning Ngrps'!AU$9,'Planning CPRP'!$G$9:$BA$9,0)),"")</f>
        <v/>
      </c>
      <c r="AV38" s="158" t="str">
        <f>IFERROR(INDEX('Feb 2019'!$G$2:$BR$159,MATCH('Planning Ngrps'!$A38,'Feb 2019'!$A$2:$A$161,0),MATCH(AV$9,'Feb 2019'!$G$1:$BR$1,0))/INDEX('Planning CPRP'!$G$10:$BA$168,MATCH('Planning Ngrps'!$A38,'Planning CPRP'!$A$10:$A$170,0),MATCH('Planning Ngrps'!AV$9,'Planning CPRP'!$G$9:$BA$9,0)),"")</f>
        <v/>
      </c>
      <c r="AW38" s="158" t="str">
        <f>IFERROR(INDEX('Feb 2019'!$G$2:$BR$159,MATCH('Planning Ngrps'!$A38,'Feb 2019'!$A$2:$A$161,0),MATCH(AW$9,'Feb 2019'!$G$1:$BR$1,0))/INDEX('Planning CPRP'!$G$10:$BA$168,MATCH('Planning Ngrps'!$A38,'Planning CPRP'!$A$10:$A$170,0),MATCH('Planning Ngrps'!AW$9,'Planning CPRP'!$G$9:$BA$9,0)),"")</f>
        <v/>
      </c>
      <c r="AX38" s="158" t="str">
        <f>IFERROR(INDEX('Feb 2019'!$G$2:$BR$159,MATCH('Planning Ngrps'!$A38,'Feb 2019'!$A$2:$A$161,0),MATCH(AX$9,'Feb 2019'!$G$1:$BR$1,0))/INDEX('Planning CPRP'!$G$10:$BA$168,MATCH('Planning Ngrps'!$A38,'Planning CPRP'!$A$10:$A$170,0),MATCH('Planning Ngrps'!AX$9,'Planning CPRP'!$G$9:$BA$9,0)),"")</f>
        <v/>
      </c>
      <c r="AY38" s="158" t="str">
        <f>IFERROR(INDEX('Feb 2019'!$G$2:$BR$159,MATCH('Planning Ngrps'!$A38,'Feb 2019'!$A$2:$A$161,0),MATCH(AY$9,'Feb 2019'!$G$1:$BR$1,0))/INDEX('Planning CPRP'!$G$10:$BA$168,MATCH('Planning Ngrps'!$A38,'Planning CPRP'!$A$10:$A$170,0),MATCH('Planning Ngrps'!AY$9,'Planning CPRP'!$G$9:$BA$9,0)),"")</f>
        <v/>
      </c>
      <c r="AZ38" s="158" t="str">
        <f>IFERROR(INDEX('Feb 2019'!$G$2:$BR$159,MATCH('Planning Ngrps'!$A38,'Feb 2019'!$A$2:$A$161,0),MATCH(AZ$9,'Feb 2019'!$G$1:$BR$1,0))/INDEX('Planning CPRP'!$G$10:$BA$168,MATCH('Planning Ngrps'!$A38,'Planning CPRP'!$A$10:$A$170,0),MATCH('Planning Ngrps'!AZ$9,'Planning CPRP'!$G$9:$BA$9,0)),"")</f>
        <v/>
      </c>
      <c r="BA38" s="158" t="str">
        <f>IFERROR(INDEX('Feb 2019'!$G$2:$BR$159,MATCH('Planning Ngrps'!$A38,'Feb 2019'!$A$2:$A$161,0),MATCH(BA$9,'Feb 2019'!$G$1:$BR$1,0))/INDEX('Planning CPRP'!$G$10:$BA$168,MATCH('Planning Ngrps'!$A38,'Planning CPRP'!$A$10:$A$170,0),MATCH('Planning Ngrps'!BA$9,'Planning CPRP'!$G$9:$BA$9,0)),"")</f>
        <v/>
      </c>
      <c r="BB38" s="11">
        <f t="shared" si="33"/>
        <v>0</v>
      </c>
      <c r="BC38" s="11"/>
      <c r="BD38" s="111"/>
    </row>
    <row r="39" spans="1:57" ht="15" x14ac:dyDescent="0.3">
      <c r="A39" s="79" t="s">
        <v>58</v>
      </c>
      <c r="B39" s="105">
        <f t="shared" si="31"/>
        <v>0</v>
      </c>
      <c r="C39" s="192"/>
      <c r="D39" s="48">
        <f t="shared" si="32"/>
        <v>0</v>
      </c>
      <c r="E39" s="138">
        <f t="shared" si="34"/>
        <v>0</v>
      </c>
      <c r="F39" s="92" t="s">
        <v>58</v>
      </c>
      <c r="G39" s="158" t="str">
        <f>IFERROR(INDEX('Feb 2019'!$G$2:$BR$159,MATCH('Planning Ngrps'!$A39,'Feb 2019'!$A$2:$A$161,0),MATCH(G$9,'Feb 2019'!$G$1:$BR$1,0))/INDEX('Planning CPRP'!$G$10:$BA$168,MATCH('Planning Ngrps'!$A39,'Planning CPRP'!$A$10:$A$170,0),MATCH('Planning Ngrps'!G$9,'Planning CPRP'!$G$9:$BA$9,0)),"")</f>
        <v/>
      </c>
      <c r="H39" s="158" t="str">
        <f>IFERROR(INDEX('Feb 2019'!$G$2:$BR$159,MATCH('Planning Ngrps'!$A39,'Feb 2019'!$A$2:$A$161,0),MATCH(H$9,'Feb 2019'!$G$1:$BR$1,0))/INDEX('Planning CPRP'!$G$10:$BA$168,MATCH('Planning Ngrps'!$A39,'Planning CPRP'!$A$10:$A$170,0),MATCH('Planning Ngrps'!H$9,'Planning CPRP'!$G$9:$BA$9,0)),"")</f>
        <v/>
      </c>
      <c r="I39" s="158" t="str">
        <f>IFERROR(INDEX('Feb 2019'!$G$2:$BR$159,MATCH('Planning Ngrps'!$A39,'Feb 2019'!$A$2:$A$161,0),MATCH(I$9,'Feb 2019'!$G$1:$BR$1,0))/INDEX('Planning CPRP'!$G$10:$BA$168,MATCH('Planning Ngrps'!$A39,'Planning CPRP'!$A$10:$A$170,0),MATCH('Planning Ngrps'!I$9,'Planning CPRP'!$G$9:$BA$9,0)),"")</f>
        <v/>
      </c>
      <c r="J39" s="158" t="str">
        <f>IFERROR(INDEX('Feb 2019'!$G$2:$BR$159,MATCH('Planning Ngrps'!$A39,'Feb 2019'!$A$2:$A$161,0),MATCH(J$9,'Feb 2019'!$G$1:$BR$1,0))/INDEX('Planning CPRP'!$G$10:$BA$168,MATCH('Planning Ngrps'!$A39,'Planning CPRP'!$A$10:$A$170,0),MATCH('Planning Ngrps'!J$9,'Planning CPRP'!$G$9:$BA$9,0)),"")</f>
        <v/>
      </c>
      <c r="K39" s="158" t="str">
        <f>IFERROR(INDEX('Feb 2019'!$G$2:$BR$159,MATCH('Planning Ngrps'!$A39,'Feb 2019'!$A$2:$A$161,0),MATCH(K$9,'Feb 2019'!$G$1:$BR$1,0))/INDEX('Planning CPRP'!$G$10:$BA$168,MATCH('Planning Ngrps'!$A39,'Planning CPRP'!$A$10:$A$170,0),MATCH('Planning Ngrps'!K$9,'Planning CPRP'!$G$9:$BA$9,0)),"")</f>
        <v/>
      </c>
      <c r="L39" s="158" t="str">
        <f>IFERROR(INDEX('Feb 2019'!$G$2:$BR$159,MATCH('Planning Ngrps'!$A39,'Feb 2019'!$A$2:$A$161,0),MATCH(L$9,'Feb 2019'!$G$1:$BR$1,0))/INDEX('Planning CPRP'!$G$10:$BA$168,MATCH('Planning Ngrps'!$A39,'Planning CPRP'!$A$10:$A$170,0),MATCH('Planning Ngrps'!L$9,'Planning CPRP'!$G$9:$BA$9,0)),"")</f>
        <v/>
      </c>
      <c r="M39" s="158" t="str">
        <f>IFERROR(INDEX('Feb 2019'!$G$2:$BR$159,MATCH('Planning Ngrps'!$A39,'Feb 2019'!$A$2:$A$161,0),MATCH(M$9,'Feb 2019'!$G$1:$BR$1,0))/INDEX('Planning CPRP'!$G$10:$BA$168,MATCH('Planning Ngrps'!$A39,'Planning CPRP'!$A$10:$A$170,0),MATCH('Planning Ngrps'!M$9,'Planning CPRP'!$G$9:$BA$9,0)),"")</f>
        <v/>
      </c>
      <c r="N39" s="158" t="str">
        <f>IFERROR(INDEX('Feb 2019'!$G$2:$BR$159,MATCH('Planning Ngrps'!$A39,'Feb 2019'!$A$2:$A$161,0),MATCH(N$9,'Feb 2019'!$G$1:$BR$1,0))/INDEX('Planning CPRP'!$G$10:$BA$168,MATCH('Planning Ngrps'!$A39,'Planning CPRP'!$A$10:$A$170,0),MATCH('Planning Ngrps'!N$9,'Planning CPRP'!$G$9:$BA$9,0)),"")</f>
        <v/>
      </c>
      <c r="O39" s="158" t="str">
        <f>IFERROR(INDEX('Feb 2019'!$G$2:$BR$159,MATCH('Planning Ngrps'!$A39,'Feb 2019'!$A$2:$A$161,0),MATCH(O$9,'Feb 2019'!$G$1:$BR$1,0))/INDEX('Planning CPRP'!$G$10:$BA$168,MATCH('Planning Ngrps'!$A39,'Planning CPRP'!$A$10:$A$170,0),MATCH('Planning Ngrps'!O$9,'Planning CPRP'!$G$9:$BA$9,0)),"")</f>
        <v/>
      </c>
      <c r="P39" s="158" t="str">
        <f>IFERROR(INDEX('Feb 2019'!$G$2:$BR$159,MATCH('Planning Ngrps'!$A39,'Feb 2019'!$A$2:$A$161,0),MATCH(P$9,'Feb 2019'!$G$1:$BR$1,0))/INDEX('Planning CPRP'!$G$10:$BA$168,MATCH('Planning Ngrps'!$A39,'Planning CPRP'!$A$10:$A$170,0),MATCH('Planning Ngrps'!P$9,'Planning CPRP'!$G$9:$BA$9,0)),"")</f>
        <v/>
      </c>
      <c r="Q39" s="158" t="str">
        <f>IFERROR(INDEX('Feb 2019'!$G$2:$BR$159,MATCH('Planning Ngrps'!$A39,'Feb 2019'!$A$2:$A$161,0),MATCH(Q$9,'Feb 2019'!$G$1:$BR$1,0))/INDEX('Planning CPRP'!$G$10:$BA$168,MATCH('Planning Ngrps'!$A39,'Planning CPRP'!$A$10:$A$170,0),MATCH('Planning Ngrps'!Q$9,'Planning CPRP'!$G$9:$BA$9,0)),"")</f>
        <v/>
      </c>
      <c r="R39" s="158" t="str">
        <f>IFERROR(INDEX('Feb 2019'!$G$2:$BR$159,MATCH('Planning Ngrps'!$A39,'Feb 2019'!$A$2:$A$161,0),MATCH(R$9,'Feb 2019'!$G$1:$BR$1,0))/INDEX('Planning CPRP'!$G$10:$BA$168,MATCH('Planning Ngrps'!$A39,'Planning CPRP'!$A$10:$A$170,0),MATCH('Planning Ngrps'!R$9,'Planning CPRP'!$G$9:$BA$9,0)),"")</f>
        <v/>
      </c>
      <c r="S39" s="158" t="str">
        <f>IFERROR(INDEX('Feb 2019'!$G$2:$BR$159,MATCH('Planning Ngrps'!$A39,'Feb 2019'!$A$2:$A$161,0),MATCH(S$9,'Feb 2019'!$G$1:$BR$1,0))/INDEX('Planning CPRP'!$G$10:$BA$168,MATCH('Planning Ngrps'!$A39,'Planning CPRP'!$A$10:$A$170,0),MATCH('Planning Ngrps'!S$9,'Planning CPRP'!$G$9:$BA$9,0)),"")</f>
        <v/>
      </c>
      <c r="T39" s="158" t="str">
        <f>IFERROR(INDEX('Feb 2019'!$G$2:$BR$159,MATCH('Planning Ngrps'!$A39,'Feb 2019'!$A$2:$A$161,0),MATCH(T$9,'Feb 2019'!$G$1:$BR$1,0))/INDEX('Planning CPRP'!$G$10:$BA$168,MATCH('Planning Ngrps'!$A39,'Planning CPRP'!$A$10:$A$170,0),MATCH('Planning Ngrps'!T$9,'Planning CPRP'!$G$9:$BA$9,0)),"")</f>
        <v/>
      </c>
      <c r="U39" s="158" t="str">
        <f>IFERROR(INDEX('Feb 2019'!$G$2:$BR$159,MATCH('Planning Ngrps'!$A39,'Feb 2019'!$A$2:$A$161,0),MATCH(U$9,'Feb 2019'!$G$1:$BR$1,0))/INDEX('Planning CPRP'!$G$10:$BA$168,MATCH('Planning Ngrps'!$A39,'Planning CPRP'!$A$10:$A$170,0),MATCH('Planning Ngrps'!U$9,'Planning CPRP'!$G$9:$BA$9,0)),"")</f>
        <v/>
      </c>
      <c r="V39" s="158" t="str">
        <f>IFERROR(INDEX('Feb 2019'!$G$2:$BR$159,MATCH('Planning Ngrps'!$A39,'Feb 2019'!$A$2:$A$161,0),MATCH(V$9,'Feb 2019'!$G$1:$BR$1,0))/INDEX('Planning CPRP'!$G$10:$BA$168,MATCH('Planning Ngrps'!$A39,'Planning CPRP'!$A$10:$A$170,0),MATCH('Planning Ngrps'!V$9,'Planning CPRP'!$G$9:$BA$9,0)),"")</f>
        <v/>
      </c>
      <c r="W39" s="158" t="str">
        <f>IFERROR(INDEX('Feb 2019'!$G$2:$BR$159,MATCH('Planning Ngrps'!$A39,'Feb 2019'!$A$2:$A$161,0),MATCH(W$9,'Feb 2019'!$G$1:$BR$1,0))/INDEX('Planning CPRP'!$G$10:$BA$168,MATCH('Planning Ngrps'!$A39,'Planning CPRP'!$A$10:$A$170,0),MATCH('Planning Ngrps'!W$9,'Planning CPRP'!$G$9:$BA$9,0)),"")</f>
        <v/>
      </c>
      <c r="X39" s="158" t="str">
        <f>IFERROR(INDEX('Feb 2019'!$G$2:$BR$159,MATCH('Planning Ngrps'!$A39,'Feb 2019'!$A$2:$A$161,0),MATCH(X$9,'Feb 2019'!$G$1:$BR$1,0))/INDEX('Planning CPRP'!$G$10:$BA$168,MATCH('Planning Ngrps'!$A39,'Planning CPRP'!$A$10:$A$170,0),MATCH('Planning Ngrps'!X$9,'Planning CPRP'!$G$9:$BA$9,0)),"")</f>
        <v/>
      </c>
      <c r="Y39" s="158" t="str">
        <f>IFERROR(INDEX('Feb 2019'!$G$2:$BR$159,MATCH('Planning Ngrps'!$A39,'Feb 2019'!$A$2:$A$161,0),MATCH(Y$9,'Feb 2019'!$G$1:$BR$1,0))/INDEX('Planning CPRP'!$G$10:$BA$168,MATCH('Planning Ngrps'!$A39,'Planning CPRP'!$A$10:$A$170,0),MATCH('Planning Ngrps'!Y$9,'Planning CPRP'!$G$9:$BA$9,0)),"")</f>
        <v/>
      </c>
      <c r="Z39" s="158" t="str">
        <f>IFERROR(INDEX('Feb 2019'!$G$2:$BR$159,MATCH('Planning Ngrps'!$A39,'Feb 2019'!$A$2:$A$161,0),MATCH(Z$9,'Feb 2019'!$G$1:$BR$1,0))/INDEX('Planning CPRP'!$G$10:$BA$168,MATCH('Planning Ngrps'!$A39,'Planning CPRP'!$A$10:$A$170,0),MATCH('Planning Ngrps'!Z$9,'Planning CPRP'!$G$9:$BA$9,0)),"")</f>
        <v/>
      </c>
      <c r="AA39" s="158" t="str">
        <f>IFERROR(INDEX('Feb 2019'!$G$2:$BR$159,MATCH('Planning Ngrps'!$A39,'Feb 2019'!$A$2:$A$161,0),MATCH(AA$9,'Feb 2019'!$G$1:$BR$1,0))/INDEX('Planning CPRP'!$G$10:$BA$168,MATCH('Planning Ngrps'!$A39,'Planning CPRP'!$A$10:$A$170,0),MATCH('Planning Ngrps'!AA$9,'Planning CPRP'!$G$9:$BA$9,0)),"")</f>
        <v/>
      </c>
      <c r="AB39" s="158" t="str">
        <f>IFERROR(INDEX('Feb 2019'!$G$2:$BR$159,MATCH('Planning Ngrps'!$A39,'Feb 2019'!$A$2:$A$161,0),MATCH(AB$9,'Feb 2019'!$G$1:$BR$1,0))/INDEX('Planning CPRP'!$G$10:$BA$168,MATCH('Planning Ngrps'!$A39,'Planning CPRP'!$A$10:$A$170,0),MATCH('Planning Ngrps'!AB$9,'Planning CPRP'!$G$9:$BA$9,0)),"")</f>
        <v/>
      </c>
      <c r="AC39" s="158" t="str">
        <f>IFERROR(INDEX('Feb 2019'!$G$2:$BR$159,MATCH('Planning Ngrps'!$A39,'Feb 2019'!$A$2:$A$161,0),MATCH(AC$9,'Feb 2019'!$G$1:$BR$1,0))/INDEX('Planning CPRP'!$G$10:$BA$168,MATCH('Planning Ngrps'!$A39,'Planning CPRP'!$A$10:$A$170,0),MATCH('Planning Ngrps'!AC$9,'Planning CPRP'!$G$9:$BA$9,0)),"")</f>
        <v/>
      </c>
      <c r="AD39" s="158" t="str">
        <f>IFERROR(INDEX('Feb 2019'!$G$2:$BR$159,MATCH('Planning Ngrps'!$A39,'Feb 2019'!$A$2:$A$161,0),MATCH(AD$9,'Feb 2019'!$G$1:$BR$1,0))/INDEX('Planning CPRP'!$G$10:$BA$168,MATCH('Planning Ngrps'!$A39,'Planning CPRP'!$A$10:$A$170,0),MATCH('Planning Ngrps'!AD$9,'Planning CPRP'!$G$9:$BA$9,0)),"")</f>
        <v/>
      </c>
      <c r="AE39" s="158" t="str">
        <f>IFERROR(INDEX('Feb 2019'!$G$2:$BR$159,MATCH('Planning Ngrps'!$A39,'Feb 2019'!$A$2:$A$161,0),MATCH(AE$9,'Feb 2019'!$G$1:$BR$1,0))/INDEX('Planning CPRP'!$G$10:$BA$168,MATCH('Planning Ngrps'!$A39,'Planning CPRP'!$A$10:$A$170,0),MATCH('Planning Ngrps'!AE$9,'Planning CPRP'!$G$9:$BA$9,0)),"")</f>
        <v/>
      </c>
      <c r="AF39" s="158" t="str">
        <f>IFERROR(INDEX('Feb 2019'!$G$2:$BR$159,MATCH('Planning Ngrps'!$A39,'Feb 2019'!$A$2:$A$161,0),MATCH(AF$9,'Feb 2019'!$G$1:$BR$1,0))/INDEX('Planning CPRP'!$G$10:$BA$168,MATCH('Planning Ngrps'!$A39,'Planning CPRP'!$A$10:$A$170,0),MATCH('Planning Ngrps'!AF$9,'Planning CPRP'!$G$9:$BA$9,0)),"")</f>
        <v/>
      </c>
      <c r="AG39" s="158" t="str">
        <f>IFERROR(INDEX('Feb 2019'!$G$2:$BR$159,MATCH('Planning Ngrps'!$A39,'Feb 2019'!$A$2:$A$161,0),MATCH(AG$9,'Feb 2019'!$G$1:$BR$1,0))/INDEX('Planning CPRP'!$G$10:$BA$168,MATCH('Planning Ngrps'!$A39,'Planning CPRP'!$A$10:$A$170,0),MATCH('Planning Ngrps'!AG$9,'Planning CPRP'!$G$9:$BA$9,0)),"")</f>
        <v/>
      </c>
      <c r="AH39" s="158" t="str">
        <f>IFERROR(INDEX('Feb 2019'!$G$2:$BR$159,MATCH('Planning Ngrps'!$A39,'Feb 2019'!$A$2:$A$161,0),MATCH(AH$9,'Feb 2019'!$G$1:$BR$1,0))/INDEX('Planning CPRP'!$G$10:$BA$168,MATCH('Planning Ngrps'!$A39,'Planning CPRP'!$A$10:$A$170,0),MATCH('Planning Ngrps'!AH$9,'Planning CPRP'!$G$9:$BA$9,0)),"")</f>
        <v/>
      </c>
      <c r="AI39" s="158" t="str">
        <f>IFERROR(INDEX('Feb 2019'!$G$2:$BR$159,MATCH('Planning Ngrps'!$A39,'Feb 2019'!$A$2:$A$161,0),MATCH(AI$9,'Feb 2019'!$G$1:$BR$1,0))/INDEX('Planning CPRP'!$G$10:$BA$168,MATCH('Planning Ngrps'!$A39,'Planning CPRP'!$A$10:$A$170,0),MATCH('Planning Ngrps'!AI$9,'Planning CPRP'!$G$9:$BA$9,0)),"")</f>
        <v/>
      </c>
      <c r="AJ39" s="158" t="str">
        <f>IFERROR(INDEX('Feb 2019'!$G$2:$BR$159,MATCH('Planning Ngrps'!$A39,'Feb 2019'!$A$2:$A$161,0),MATCH(AJ$9,'Feb 2019'!$G$1:$BR$1,0))/INDEX('Planning CPRP'!$G$10:$BA$168,MATCH('Planning Ngrps'!$A39,'Planning CPRP'!$A$10:$A$170,0),MATCH('Planning Ngrps'!AJ$9,'Planning CPRP'!$G$9:$BA$9,0)),"")</f>
        <v/>
      </c>
      <c r="AK39" s="158" t="str">
        <f>IFERROR(INDEX('Feb 2019'!$G$2:$BR$159,MATCH('Planning Ngrps'!$A39,'Feb 2019'!$A$2:$A$161,0),MATCH(AK$9,'Feb 2019'!$G$1:$BR$1,0))/INDEX('Planning CPRP'!$G$10:$BA$168,MATCH('Planning Ngrps'!$A39,'Planning CPRP'!$A$10:$A$170,0),MATCH('Planning Ngrps'!AK$9,'Planning CPRP'!$G$9:$BA$9,0)),"")</f>
        <v/>
      </c>
      <c r="AL39" s="158" t="str">
        <f>IFERROR(INDEX('Feb 2019'!$G$2:$BR$159,MATCH('Planning Ngrps'!$A39,'Feb 2019'!$A$2:$A$161,0),MATCH(AL$9,'Feb 2019'!$G$1:$BR$1,0))/INDEX('Planning CPRP'!$G$10:$BA$168,MATCH('Planning Ngrps'!$A39,'Planning CPRP'!$A$10:$A$170,0),MATCH('Planning Ngrps'!AL$9,'Planning CPRP'!$G$9:$BA$9,0)),"")</f>
        <v/>
      </c>
      <c r="AM39" s="158" t="str">
        <f>IFERROR(INDEX('Feb 2019'!$G$2:$BR$159,MATCH('Planning Ngrps'!$A39,'Feb 2019'!$A$2:$A$161,0),MATCH(AM$9,'Feb 2019'!$G$1:$BR$1,0))/INDEX('Planning CPRP'!$G$10:$BA$168,MATCH('Planning Ngrps'!$A39,'Planning CPRP'!$A$10:$A$170,0),MATCH('Planning Ngrps'!AM$9,'Planning CPRP'!$G$9:$BA$9,0)),"")</f>
        <v/>
      </c>
      <c r="AN39" s="158" t="str">
        <f>IFERROR(INDEX('Feb 2019'!$G$2:$BR$159,MATCH('Planning Ngrps'!$A39,'Feb 2019'!$A$2:$A$161,0),MATCH(AN$9,'Feb 2019'!$G$1:$BR$1,0))/INDEX('Planning CPRP'!$G$10:$BA$168,MATCH('Planning Ngrps'!$A39,'Planning CPRP'!$A$10:$A$170,0),MATCH('Planning Ngrps'!AN$9,'Planning CPRP'!$G$9:$BA$9,0)),"")</f>
        <v/>
      </c>
      <c r="AO39" s="158" t="str">
        <f>IFERROR(INDEX('Feb 2019'!$G$2:$BR$159,MATCH('Planning Ngrps'!$A39,'Feb 2019'!$A$2:$A$161,0),MATCH(AO$9,'Feb 2019'!$G$1:$BR$1,0))/INDEX('Planning CPRP'!$G$10:$BA$168,MATCH('Planning Ngrps'!$A39,'Planning CPRP'!$A$10:$A$170,0),MATCH('Planning Ngrps'!AO$9,'Planning CPRP'!$G$9:$BA$9,0)),"")</f>
        <v/>
      </c>
      <c r="AP39" s="158" t="str">
        <f>IFERROR(INDEX('Feb 2019'!$G$2:$BR$159,MATCH('Planning Ngrps'!$A39,'Feb 2019'!$A$2:$A$161,0),MATCH(AP$9,'Feb 2019'!$G$1:$BR$1,0))/INDEX('Planning CPRP'!$G$10:$BA$168,MATCH('Planning Ngrps'!$A39,'Planning CPRP'!$A$10:$A$170,0),MATCH('Planning Ngrps'!AP$9,'Planning CPRP'!$G$9:$BA$9,0)),"")</f>
        <v/>
      </c>
      <c r="AQ39" s="158" t="str">
        <f>IFERROR(INDEX('Feb 2019'!$G$2:$BR$159,MATCH('Planning Ngrps'!$A39,'Feb 2019'!$A$2:$A$161,0),MATCH(AQ$9,'Feb 2019'!$G$1:$BR$1,0))/INDEX('Planning CPRP'!$G$10:$BA$168,MATCH('Planning Ngrps'!$A39,'Planning CPRP'!$A$10:$A$170,0),MATCH('Planning Ngrps'!AQ$9,'Planning CPRP'!$G$9:$BA$9,0)),"")</f>
        <v/>
      </c>
      <c r="AR39" s="158" t="str">
        <f>IFERROR(INDEX('Feb 2019'!$G$2:$BR$159,MATCH('Planning Ngrps'!$A39,'Feb 2019'!$A$2:$A$161,0),MATCH(AR$9,'Feb 2019'!$G$1:$BR$1,0))/INDEX('Planning CPRP'!$G$10:$BA$168,MATCH('Planning Ngrps'!$A39,'Planning CPRP'!$A$10:$A$170,0),MATCH('Planning Ngrps'!AR$9,'Planning CPRP'!$G$9:$BA$9,0)),"")</f>
        <v/>
      </c>
      <c r="AS39" s="158" t="str">
        <f>IFERROR(INDEX('Feb 2019'!$G$2:$BR$159,MATCH('Planning Ngrps'!$A39,'Feb 2019'!$A$2:$A$161,0),MATCH(AS$9,'Feb 2019'!$G$1:$BR$1,0))/INDEX('Planning CPRP'!$G$10:$BA$168,MATCH('Planning Ngrps'!$A39,'Planning CPRP'!$A$10:$A$170,0),MATCH('Planning Ngrps'!AS$9,'Planning CPRP'!$G$9:$BA$9,0)),"")</f>
        <v/>
      </c>
      <c r="AT39" s="158" t="str">
        <f>IFERROR(INDEX('Feb 2019'!$G$2:$BR$159,MATCH('Planning Ngrps'!$A39,'Feb 2019'!$A$2:$A$161,0),MATCH(AT$9,'Feb 2019'!$G$1:$BR$1,0))/INDEX('Planning CPRP'!$G$10:$BA$168,MATCH('Planning Ngrps'!$A39,'Planning CPRP'!$A$10:$A$170,0),MATCH('Planning Ngrps'!AT$9,'Planning CPRP'!$G$9:$BA$9,0)),"")</f>
        <v/>
      </c>
      <c r="AU39" s="158" t="str">
        <f>IFERROR(INDEX('Feb 2019'!$G$2:$BR$159,MATCH('Planning Ngrps'!$A39,'Feb 2019'!$A$2:$A$161,0),MATCH(AU$9,'Feb 2019'!$G$1:$BR$1,0))/INDEX('Planning CPRP'!$G$10:$BA$168,MATCH('Planning Ngrps'!$A39,'Planning CPRP'!$A$10:$A$170,0),MATCH('Planning Ngrps'!AU$9,'Planning CPRP'!$G$9:$BA$9,0)),"")</f>
        <v/>
      </c>
      <c r="AV39" s="158" t="str">
        <f>IFERROR(INDEX('Feb 2019'!$G$2:$BR$159,MATCH('Planning Ngrps'!$A39,'Feb 2019'!$A$2:$A$161,0),MATCH(AV$9,'Feb 2019'!$G$1:$BR$1,0))/INDEX('Planning CPRP'!$G$10:$BA$168,MATCH('Planning Ngrps'!$A39,'Planning CPRP'!$A$10:$A$170,0),MATCH('Planning Ngrps'!AV$9,'Planning CPRP'!$G$9:$BA$9,0)),"")</f>
        <v/>
      </c>
      <c r="AW39" s="158" t="str">
        <f>IFERROR(INDEX('Feb 2019'!$G$2:$BR$159,MATCH('Planning Ngrps'!$A39,'Feb 2019'!$A$2:$A$161,0),MATCH(AW$9,'Feb 2019'!$G$1:$BR$1,0))/INDEX('Planning CPRP'!$G$10:$BA$168,MATCH('Planning Ngrps'!$A39,'Planning CPRP'!$A$10:$A$170,0),MATCH('Planning Ngrps'!AW$9,'Planning CPRP'!$G$9:$BA$9,0)),"")</f>
        <v/>
      </c>
      <c r="AX39" s="158" t="str">
        <f>IFERROR(INDEX('Feb 2019'!$G$2:$BR$159,MATCH('Planning Ngrps'!$A39,'Feb 2019'!$A$2:$A$161,0),MATCH(AX$9,'Feb 2019'!$G$1:$BR$1,0))/INDEX('Planning CPRP'!$G$10:$BA$168,MATCH('Planning Ngrps'!$A39,'Planning CPRP'!$A$10:$A$170,0),MATCH('Planning Ngrps'!AX$9,'Planning CPRP'!$G$9:$BA$9,0)),"")</f>
        <v/>
      </c>
      <c r="AY39" s="158" t="str">
        <f>IFERROR(INDEX('Feb 2019'!$G$2:$BR$159,MATCH('Planning Ngrps'!$A39,'Feb 2019'!$A$2:$A$161,0),MATCH(AY$9,'Feb 2019'!$G$1:$BR$1,0))/INDEX('Planning CPRP'!$G$10:$BA$168,MATCH('Planning Ngrps'!$A39,'Planning CPRP'!$A$10:$A$170,0),MATCH('Planning Ngrps'!AY$9,'Planning CPRP'!$G$9:$BA$9,0)),"")</f>
        <v/>
      </c>
      <c r="AZ39" s="158" t="str">
        <f>IFERROR(INDEX('Feb 2019'!$G$2:$BR$159,MATCH('Planning Ngrps'!$A39,'Feb 2019'!$A$2:$A$161,0),MATCH(AZ$9,'Feb 2019'!$G$1:$BR$1,0))/INDEX('Planning CPRP'!$G$10:$BA$168,MATCH('Planning Ngrps'!$A39,'Planning CPRP'!$A$10:$A$170,0),MATCH('Planning Ngrps'!AZ$9,'Planning CPRP'!$G$9:$BA$9,0)),"")</f>
        <v/>
      </c>
      <c r="BA39" s="158" t="str">
        <f>IFERROR(INDEX('Feb 2019'!$G$2:$BR$159,MATCH('Planning Ngrps'!$A39,'Feb 2019'!$A$2:$A$161,0),MATCH(BA$9,'Feb 2019'!$G$1:$BR$1,0))/INDEX('Planning CPRP'!$G$10:$BA$168,MATCH('Planning Ngrps'!$A39,'Planning CPRP'!$A$10:$A$170,0),MATCH('Planning Ngrps'!BA$9,'Planning CPRP'!$G$9:$BA$9,0)),"")</f>
        <v/>
      </c>
      <c r="BB39" s="11">
        <f t="shared" si="33"/>
        <v>0</v>
      </c>
      <c r="BC39" s="11"/>
      <c r="BD39" s="109"/>
    </row>
    <row r="40" spans="1:57" ht="15" x14ac:dyDescent="0.3">
      <c r="A40" s="79" t="s">
        <v>59</v>
      </c>
      <c r="B40" s="105">
        <f t="shared" si="31"/>
        <v>0</v>
      </c>
      <c r="C40" s="192">
        <f>B40/1000000</f>
        <v>0</v>
      </c>
      <c r="D40" s="48">
        <f t="shared" si="32"/>
        <v>0</v>
      </c>
      <c r="E40" s="138">
        <f t="shared" si="34"/>
        <v>0</v>
      </c>
      <c r="F40" s="92" t="s">
        <v>59</v>
      </c>
      <c r="G40" s="158" t="str">
        <f>IFERROR(INDEX('Feb 2019'!$G$2:$BR$159,MATCH('Planning Ngrps'!$A40,'Feb 2019'!$A$2:$A$161,0),MATCH(G$9,'Feb 2019'!$G$1:$BR$1,0))/INDEX('Planning CPRP'!$G$10:$BA$168,MATCH('Planning Ngrps'!$A40,'Planning CPRP'!$A$10:$A$170,0),MATCH('Planning Ngrps'!G$9,'Planning CPRP'!$G$9:$BA$9,0)),"")</f>
        <v/>
      </c>
      <c r="H40" s="158" t="str">
        <f>IFERROR(INDEX('Feb 2019'!$G$2:$BR$159,MATCH('Planning Ngrps'!$A40,'Feb 2019'!$A$2:$A$161,0),MATCH(H$9,'Feb 2019'!$G$1:$BR$1,0))/INDEX('Planning CPRP'!$G$10:$BA$168,MATCH('Planning Ngrps'!$A40,'Planning CPRP'!$A$10:$A$170,0),MATCH('Planning Ngrps'!H$9,'Planning CPRP'!$G$9:$BA$9,0)),"")</f>
        <v/>
      </c>
      <c r="I40" s="158" t="str">
        <f>IFERROR(INDEX('Feb 2019'!$G$2:$BR$159,MATCH('Planning Ngrps'!$A40,'Feb 2019'!$A$2:$A$161,0),MATCH(I$9,'Feb 2019'!$G$1:$BR$1,0))/INDEX('Planning CPRP'!$G$10:$BA$168,MATCH('Planning Ngrps'!$A40,'Planning CPRP'!$A$10:$A$170,0),MATCH('Planning Ngrps'!I$9,'Planning CPRP'!$G$9:$BA$9,0)),"")</f>
        <v/>
      </c>
      <c r="J40" s="158" t="str">
        <f>IFERROR(INDEX('Feb 2019'!$G$2:$BR$159,MATCH('Planning Ngrps'!$A40,'Feb 2019'!$A$2:$A$161,0),MATCH(J$9,'Feb 2019'!$G$1:$BR$1,0))/INDEX('Planning CPRP'!$G$10:$BA$168,MATCH('Planning Ngrps'!$A40,'Planning CPRP'!$A$10:$A$170,0),MATCH('Planning Ngrps'!J$9,'Planning CPRP'!$G$9:$BA$9,0)),"")</f>
        <v/>
      </c>
      <c r="K40" s="158" t="str">
        <f>IFERROR(INDEX('Feb 2019'!$G$2:$BR$159,MATCH('Planning Ngrps'!$A40,'Feb 2019'!$A$2:$A$161,0),MATCH(K$9,'Feb 2019'!$G$1:$BR$1,0))/INDEX('Planning CPRP'!$G$10:$BA$168,MATCH('Planning Ngrps'!$A40,'Planning CPRP'!$A$10:$A$170,0),MATCH('Planning Ngrps'!K$9,'Planning CPRP'!$G$9:$BA$9,0)),"")</f>
        <v/>
      </c>
      <c r="L40" s="158" t="str">
        <f>IFERROR(INDEX('Feb 2019'!$G$2:$BR$159,MATCH('Planning Ngrps'!$A40,'Feb 2019'!$A$2:$A$161,0),MATCH(L$9,'Feb 2019'!$G$1:$BR$1,0))/INDEX('Planning CPRP'!$G$10:$BA$168,MATCH('Planning Ngrps'!$A40,'Planning CPRP'!$A$10:$A$170,0),MATCH('Planning Ngrps'!L$9,'Planning CPRP'!$G$9:$BA$9,0)),"")</f>
        <v/>
      </c>
      <c r="M40" s="158" t="str">
        <f>IFERROR(INDEX('Feb 2019'!$G$2:$BR$159,MATCH('Planning Ngrps'!$A40,'Feb 2019'!$A$2:$A$161,0),MATCH(M$9,'Feb 2019'!$G$1:$BR$1,0))/INDEX('Planning CPRP'!$G$10:$BA$168,MATCH('Planning Ngrps'!$A40,'Planning CPRP'!$A$10:$A$170,0),MATCH('Planning Ngrps'!M$9,'Planning CPRP'!$G$9:$BA$9,0)),"")</f>
        <v/>
      </c>
      <c r="N40" s="158" t="str">
        <f>IFERROR(INDEX('Feb 2019'!$G$2:$BR$159,MATCH('Planning Ngrps'!$A40,'Feb 2019'!$A$2:$A$161,0),MATCH(N$9,'Feb 2019'!$G$1:$BR$1,0))/INDEX('Planning CPRP'!$G$10:$BA$168,MATCH('Planning Ngrps'!$A40,'Planning CPRP'!$A$10:$A$170,0),MATCH('Planning Ngrps'!N$9,'Planning CPRP'!$G$9:$BA$9,0)),"")</f>
        <v/>
      </c>
      <c r="O40" s="158" t="str">
        <f>IFERROR(INDEX('Feb 2019'!$G$2:$BR$159,MATCH('Planning Ngrps'!$A40,'Feb 2019'!$A$2:$A$161,0),MATCH(O$9,'Feb 2019'!$G$1:$BR$1,0))/INDEX('Planning CPRP'!$G$10:$BA$168,MATCH('Planning Ngrps'!$A40,'Planning CPRP'!$A$10:$A$170,0),MATCH('Planning Ngrps'!O$9,'Planning CPRP'!$G$9:$BA$9,0)),"")</f>
        <v/>
      </c>
      <c r="P40" s="158" t="str">
        <f>IFERROR(INDEX('Feb 2019'!$G$2:$BR$159,MATCH('Planning Ngrps'!$A40,'Feb 2019'!$A$2:$A$161,0),MATCH(P$9,'Feb 2019'!$G$1:$BR$1,0))/INDEX('Planning CPRP'!$G$10:$BA$168,MATCH('Planning Ngrps'!$A40,'Planning CPRP'!$A$10:$A$170,0),MATCH('Planning Ngrps'!P$9,'Planning CPRP'!$G$9:$BA$9,0)),"")</f>
        <v/>
      </c>
      <c r="Q40" s="158" t="str">
        <f>IFERROR(INDEX('Feb 2019'!$G$2:$BR$159,MATCH('Planning Ngrps'!$A40,'Feb 2019'!$A$2:$A$161,0),MATCH(Q$9,'Feb 2019'!$G$1:$BR$1,0))/INDEX('Planning CPRP'!$G$10:$BA$168,MATCH('Planning Ngrps'!$A40,'Planning CPRP'!$A$10:$A$170,0),MATCH('Planning Ngrps'!Q$9,'Planning CPRP'!$G$9:$BA$9,0)),"")</f>
        <v/>
      </c>
      <c r="R40" s="158" t="str">
        <f>IFERROR(INDEX('Feb 2019'!$G$2:$BR$159,MATCH('Planning Ngrps'!$A40,'Feb 2019'!$A$2:$A$161,0),MATCH(R$9,'Feb 2019'!$G$1:$BR$1,0))/INDEX('Planning CPRP'!$G$10:$BA$168,MATCH('Planning Ngrps'!$A40,'Planning CPRP'!$A$10:$A$170,0),MATCH('Planning Ngrps'!R$9,'Planning CPRP'!$G$9:$BA$9,0)),"")</f>
        <v/>
      </c>
      <c r="S40" s="158" t="str">
        <f>IFERROR(INDEX('Feb 2019'!$G$2:$BR$159,MATCH('Planning Ngrps'!$A40,'Feb 2019'!$A$2:$A$161,0),MATCH(S$9,'Feb 2019'!$G$1:$BR$1,0))/INDEX('Planning CPRP'!$G$10:$BA$168,MATCH('Planning Ngrps'!$A40,'Planning CPRP'!$A$10:$A$170,0),MATCH('Planning Ngrps'!S$9,'Planning CPRP'!$G$9:$BA$9,0)),"")</f>
        <v/>
      </c>
      <c r="T40" s="158" t="str">
        <f>IFERROR(INDEX('Feb 2019'!$G$2:$BR$159,MATCH('Planning Ngrps'!$A40,'Feb 2019'!$A$2:$A$161,0),MATCH(T$9,'Feb 2019'!$G$1:$BR$1,0))/INDEX('Planning CPRP'!$G$10:$BA$168,MATCH('Planning Ngrps'!$A40,'Planning CPRP'!$A$10:$A$170,0),MATCH('Planning Ngrps'!T$9,'Planning CPRP'!$G$9:$BA$9,0)),"")</f>
        <v/>
      </c>
      <c r="U40" s="158" t="str">
        <f>IFERROR(INDEX('Feb 2019'!$G$2:$BR$159,MATCH('Planning Ngrps'!$A40,'Feb 2019'!$A$2:$A$161,0),MATCH(U$9,'Feb 2019'!$G$1:$BR$1,0))/INDEX('Planning CPRP'!$G$10:$BA$168,MATCH('Planning Ngrps'!$A40,'Planning CPRP'!$A$10:$A$170,0),MATCH('Planning Ngrps'!U$9,'Planning CPRP'!$G$9:$BA$9,0)),"")</f>
        <v/>
      </c>
      <c r="V40" s="158" t="str">
        <f>IFERROR(INDEX('Feb 2019'!$G$2:$BR$159,MATCH('Planning Ngrps'!$A40,'Feb 2019'!$A$2:$A$161,0),MATCH(V$9,'Feb 2019'!$G$1:$BR$1,0))/INDEX('Planning CPRP'!$G$10:$BA$168,MATCH('Planning Ngrps'!$A40,'Planning CPRP'!$A$10:$A$170,0),MATCH('Planning Ngrps'!V$9,'Planning CPRP'!$G$9:$BA$9,0)),"")</f>
        <v/>
      </c>
      <c r="W40" s="158" t="str">
        <f>IFERROR(INDEX('Feb 2019'!$G$2:$BR$159,MATCH('Planning Ngrps'!$A40,'Feb 2019'!$A$2:$A$161,0),MATCH(W$9,'Feb 2019'!$G$1:$BR$1,0))/INDEX('Planning CPRP'!$G$10:$BA$168,MATCH('Planning Ngrps'!$A40,'Planning CPRP'!$A$10:$A$170,0),MATCH('Planning Ngrps'!W$9,'Planning CPRP'!$G$9:$BA$9,0)),"")</f>
        <v/>
      </c>
      <c r="X40" s="158" t="str">
        <f>IFERROR(INDEX('Feb 2019'!$G$2:$BR$159,MATCH('Planning Ngrps'!$A40,'Feb 2019'!$A$2:$A$161,0),MATCH(X$9,'Feb 2019'!$G$1:$BR$1,0))/INDEX('Planning CPRP'!$G$10:$BA$168,MATCH('Planning Ngrps'!$A40,'Planning CPRP'!$A$10:$A$170,0),MATCH('Planning Ngrps'!X$9,'Planning CPRP'!$G$9:$BA$9,0)),"")</f>
        <v/>
      </c>
      <c r="Y40" s="158" t="str">
        <f>IFERROR(INDEX('Feb 2019'!$G$2:$BR$159,MATCH('Planning Ngrps'!$A40,'Feb 2019'!$A$2:$A$161,0),MATCH(Y$9,'Feb 2019'!$G$1:$BR$1,0))/INDEX('Planning CPRP'!$G$10:$BA$168,MATCH('Planning Ngrps'!$A40,'Planning CPRP'!$A$10:$A$170,0),MATCH('Planning Ngrps'!Y$9,'Planning CPRP'!$G$9:$BA$9,0)),"")</f>
        <v/>
      </c>
      <c r="Z40" s="158" t="str">
        <f>IFERROR(INDEX('Feb 2019'!$G$2:$BR$159,MATCH('Planning Ngrps'!$A40,'Feb 2019'!$A$2:$A$161,0),MATCH(Z$9,'Feb 2019'!$G$1:$BR$1,0))/INDEX('Planning CPRP'!$G$10:$BA$168,MATCH('Planning Ngrps'!$A40,'Planning CPRP'!$A$10:$A$170,0),MATCH('Planning Ngrps'!Z$9,'Planning CPRP'!$G$9:$BA$9,0)),"")</f>
        <v/>
      </c>
      <c r="AA40" s="158" t="str">
        <f>IFERROR(INDEX('Feb 2019'!$G$2:$BR$159,MATCH('Planning Ngrps'!$A40,'Feb 2019'!$A$2:$A$161,0),MATCH(AA$9,'Feb 2019'!$G$1:$BR$1,0))/INDEX('Planning CPRP'!$G$10:$BA$168,MATCH('Planning Ngrps'!$A40,'Planning CPRP'!$A$10:$A$170,0),MATCH('Planning Ngrps'!AA$9,'Planning CPRP'!$G$9:$BA$9,0)),"")</f>
        <v/>
      </c>
      <c r="AB40" s="158" t="str">
        <f>IFERROR(INDEX('Feb 2019'!$G$2:$BR$159,MATCH('Planning Ngrps'!$A40,'Feb 2019'!$A$2:$A$161,0),MATCH(AB$9,'Feb 2019'!$G$1:$BR$1,0))/INDEX('Planning CPRP'!$G$10:$BA$168,MATCH('Planning Ngrps'!$A40,'Planning CPRP'!$A$10:$A$170,0),MATCH('Planning Ngrps'!AB$9,'Planning CPRP'!$G$9:$BA$9,0)),"")</f>
        <v/>
      </c>
      <c r="AC40" s="158" t="str">
        <f>IFERROR(INDEX('Feb 2019'!$G$2:$BR$159,MATCH('Planning Ngrps'!$A40,'Feb 2019'!$A$2:$A$161,0),MATCH(AC$9,'Feb 2019'!$G$1:$BR$1,0))/INDEX('Planning CPRP'!$G$10:$BA$168,MATCH('Planning Ngrps'!$A40,'Planning CPRP'!$A$10:$A$170,0),MATCH('Planning Ngrps'!AC$9,'Planning CPRP'!$G$9:$BA$9,0)),"")</f>
        <v/>
      </c>
      <c r="AD40" s="158" t="str">
        <f>IFERROR(INDEX('Feb 2019'!$G$2:$BR$159,MATCH('Planning Ngrps'!$A40,'Feb 2019'!$A$2:$A$161,0),MATCH(AD$9,'Feb 2019'!$G$1:$BR$1,0))/INDEX('Planning CPRP'!$G$10:$BA$168,MATCH('Planning Ngrps'!$A40,'Planning CPRP'!$A$10:$A$170,0),MATCH('Planning Ngrps'!AD$9,'Planning CPRP'!$G$9:$BA$9,0)),"")</f>
        <v/>
      </c>
      <c r="AE40" s="158" t="str">
        <f>IFERROR(INDEX('Feb 2019'!$G$2:$BR$159,MATCH('Planning Ngrps'!$A40,'Feb 2019'!$A$2:$A$161,0),MATCH(AE$9,'Feb 2019'!$G$1:$BR$1,0))/INDEX('Planning CPRP'!$G$10:$BA$168,MATCH('Planning Ngrps'!$A40,'Planning CPRP'!$A$10:$A$170,0),MATCH('Planning Ngrps'!AE$9,'Planning CPRP'!$G$9:$BA$9,0)),"")</f>
        <v/>
      </c>
      <c r="AF40" s="158" t="str">
        <f>IFERROR(INDEX('Feb 2019'!$G$2:$BR$159,MATCH('Planning Ngrps'!$A40,'Feb 2019'!$A$2:$A$161,0),MATCH(AF$9,'Feb 2019'!$G$1:$BR$1,0))/INDEX('Planning CPRP'!$G$10:$BA$168,MATCH('Planning Ngrps'!$A40,'Planning CPRP'!$A$10:$A$170,0),MATCH('Planning Ngrps'!AF$9,'Planning CPRP'!$G$9:$BA$9,0)),"")</f>
        <v/>
      </c>
      <c r="AG40" s="158" t="str">
        <f>IFERROR(INDEX('Feb 2019'!$G$2:$BR$159,MATCH('Planning Ngrps'!$A40,'Feb 2019'!$A$2:$A$161,0),MATCH(AG$9,'Feb 2019'!$G$1:$BR$1,0))/INDEX('Planning CPRP'!$G$10:$BA$168,MATCH('Planning Ngrps'!$A40,'Planning CPRP'!$A$10:$A$170,0),MATCH('Planning Ngrps'!AG$9,'Planning CPRP'!$G$9:$BA$9,0)),"")</f>
        <v/>
      </c>
      <c r="AH40" s="158" t="str">
        <f>IFERROR(INDEX('Feb 2019'!$G$2:$BR$159,MATCH('Planning Ngrps'!$A40,'Feb 2019'!$A$2:$A$161,0),MATCH(AH$9,'Feb 2019'!$G$1:$BR$1,0))/INDEX('Planning CPRP'!$G$10:$BA$168,MATCH('Planning Ngrps'!$A40,'Planning CPRP'!$A$10:$A$170,0),MATCH('Planning Ngrps'!AH$9,'Planning CPRP'!$G$9:$BA$9,0)),"")</f>
        <v/>
      </c>
      <c r="AI40" s="158" t="str">
        <f>IFERROR(INDEX('Feb 2019'!$G$2:$BR$159,MATCH('Planning Ngrps'!$A40,'Feb 2019'!$A$2:$A$161,0),MATCH(AI$9,'Feb 2019'!$G$1:$BR$1,0))/INDEX('Planning CPRP'!$G$10:$BA$168,MATCH('Planning Ngrps'!$A40,'Planning CPRP'!$A$10:$A$170,0),MATCH('Planning Ngrps'!AI$9,'Planning CPRP'!$G$9:$BA$9,0)),"")</f>
        <v/>
      </c>
      <c r="AJ40" s="158" t="str">
        <f>IFERROR(INDEX('Feb 2019'!$G$2:$BR$159,MATCH('Planning Ngrps'!$A40,'Feb 2019'!$A$2:$A$161,0),MATCH(AJ$9,'Feb 2019'!$G$1:$BR$1,0))/INDEX('Planning CPRP'!$G$10:$BA$168,MATCH('Planning Ngrps'!$A40,'Planning CPRP'!$A$10:$A$170,0),MATCH('Planning Ngrps'!AJ$9,'Planning CPRP'!$G$9:$BA$9,0)),"")</f>
        <v/>
      </c>
      <c r="AK40" s="158" t="str">
        <f>IFERROR(INDEX('Feb 2019'!$G$2:$BR$159,MATCH('Planning Ngrps'!$A40,'Feb 2019'!$A$2:$A$161,0),MATCH(AK$9,'Feb 2019'!$G$1:$BR$1,0))/INDEX('Planning CPRP'!$G$10:$BA$168,MATCH('Planning Ngrps'!$A40,'Planning CPRP'!$A$10:$A$170,0),MATCH('Planning Ngrps'!AK$9,'Planning CPRP'!$G$9:$BA$9,0)),"")</f>
        <v/>
      </c>
      <c r="AL40" s="158" t="str">
        <f>IFERROR(INDEX('Feb 2019'!$G$2:$BR$159,MATCH('Planning Ngrps'!$A40,'Feb 2019'!$A$2:$A$161,0),MATCH(AL$9,'Feb 2019'!$G$1:$BR$1,0))/INDEX('Planning CPRP'!$G$10:$BA$168,MATCH('Planning Ngrps'!$A40,'Planning CPRP'!$A$10:$A$170,0),MATCH('Planning Ngrps'!AL$9,'Planning CPRP'!$G$9:$BA$9,0)),"")</f>
        <v/>
      </c>
      <c r="AM40" s="158" t="str">
        <f>IFERROR(INDEX('Feb 2019'!$G$2:$BR$159,MATCH('Planning Ngrps'!$A40,'Feb 2019'!$A$2:$A$161,0),MATCH(AM$9,'Feb 2019'!$G$1:$BR$1,0))/INDEX('Planning CPRP'!$G$10:$BA$168,MATCH('Planning Ngrps'!$A40,'Planning CPRP'!$A$10:$A$170,0),MATCH('Planning Ngrps'!AM$9,'Planning CPRP'!$G$9:$BA$9,0)),"")</f>
        <v/>
      </c>
      <c r="AN40" s="158" t="str">
        <f>IFERROR(INDEX('Feb 2019'!$G$2:$BR$159,MATCH('Planning Ngrps'!$A40,'Feb 2019'!$A$2:$A$161,0),MATCH(AN$9,'Feb 2019'!$G$1:$BR$1,0))/INDEX('Planning CPRP'!$G$10:$BA$168,MATCH('Planning Ngrps'!$A40,'Planning CPRP'!$A$10:$A$170,0),MATCH('Planning Ngrps'!AN$9,'Planning CPRP'!$G$9:$BA$9,0)),"")</f>
        <v/>
      </c>
      <c r="AO40" s="158" t="str">
        <f>IFERROR(INDEX('Feb 2019'!$G$2:$BR$159,MATCH('Planning Ngrps'!$A40,'Feb 2019'!$A$2:$A$161,0),MATCH(AO$9,'Feb 2019'!$G$1:$BR$1,0))/INDEX('Planning CPRP'!$G$10:$BA$168,MATCH('Planning Ngrps'!$A40,'Planning CPRP'!$A$10:$A$170,0),MATCH('Planning Ngrps'!AO$9,'Planning CPRP'!$G$9:$BA$9,0)),"")</f>
        <v/>
      </c>
      <c r="AP40" s="158" t="str">
        <f>IFERROR(INDEX('Feb 2019'!$G$2:$BR$159,MATCH('Planning Ngrps'!$A40,'Feb 2019'!$A$2:$A$161,0),MATCH(AP$9,'Feb 2019'!$G$1:$BR$1,0))/INDEX('Planning CPRP'!$G$10:$BA$168,MATCH('Planning Ngrps'!$A40,'Planning CPRP'!$A$10:$A$170,0),MATCH('Planning Ngrps'!AP$9,'Planning CPRP'!$G$9:$BA$9,0)),"")</f>
        <v/>
      </c>
      <c r="AQ40" s="158" t="str">
        <f>IFERROR(INDEX('Feb 2019'!$G$2:$BR$159,MATCH('Planning Ngrps'!$A40,'Feb 2019'!$A$2:$A$161,0),MATCH(AQ$9,'Feb 2019'!$G$1:$BR$1,0))/INDEX('Planning CPRP'!$G$10:$BA$168,MATCH('Planning Ngrps'!$A40,'Planning CPRP'!$A$10:$A$170,0),MATCH('Planning Ngrps'!AQ$9,'Planning CPRP'!$G$9:$BA$9,0)),"")</f>
        <v/>
      </c>
      <c r="AR40" s="158" t="str">
        <f>IFERROR(INDEX('Feb 2019'!$G$2:$BR$159,MATCH('Planning Ngrps'!$A40,'Feb 2019'!$A$2:$A$161,0),MATCH(AR$9,'Feb 2019'!$G$1:$BR$1,0))/INDEX('Planning CPRP'!$G$10:$BA$168,MATCH('Planning Ngrps'!$A40,'Planning CPRP'!$A$10:$A$170,0),MATCH('Planning Ngrps'!AR$9,'Planning CPRP'!$G$9:$BA$9,0)),"")</f>
        <v/>
      </c>
      <c r="AS40" s="158" t="str">
        <f>IFERROR(INDEX('Feb 2019'!$G$2:$BR$159,MATCH('Planning Ngrps'!$A40,'Feb 2019'!$A$2:$A$161,0),MATCH(AS$9,'Feb 2019'!$G$1:$BR$1,0))/INDEX('Planning CPRP'!$G$10:$BA$168,MATCH('Planning Ngrps'!$A40,'Planning CPRP'!$A$10:$A$170,0),MATCH('Planning Ngrps'!AS$9,'Planning CPRP'!$G$9:$BA$9,0)),"")</f>
        <v/>
      </c>
      <c r="AT40" s="158" t="str">
        <f>IFERROR(INDEX('Feb 2019'!$G$2:$BR$159,MATCH('Planning Ngrps'!$A40,'Feb 2019'!$A$2:$A$161,0),MATCH(AT$9,'Feb 2019'!$G$1:$BR$1,0))/INDEX('Planning CPRP'!$G$10:$BA$168,MATCH('Planning Ngrps'!$A40,'Planning CPRP'!$A$10:$A$170,0),MATCH('Planning Ngrps'!AT$9,'Planning CPRP'!$G$9:$BA$9,0)),"")</f>
        <v/>
      </c>
      <c r="AU40" s="158" t="str">
        <f>IFERROR(INDEX('Feb 2019'!$G$2:$BR$159,MATCH('Planning Ngrps'!$A40,'Feb 2019'!$A$2:$A$161,0),MATCH(AU$9,'Feb 2019'!$G$1:$BR$1,0))/INDEX('Planning CPRP'!$G$10:$BA$168,MATCH('Planning Ngrps'!$A40,'Planning CPRP'!$A$10:$A$170,0),MATCH('Planning Ngrps'!AU$9,'Planning CPRP'!$G$9:$BA$9,0)),"")</f>
        <v/>
      </c>
      <c r="AV40" s="158" t="str">
        <f>IFERROR(INDEX('Feb 2019'!$G$2:$BR$159,MATCH('Planning Ngrps'!$A40,'Feb 2019'!$A$2:$A$161,0),MATCH(AV$9,'Feb 2019'!$G$1:$BR$1,0))/INDEX('Planning CPRP'!$G$10:$BA$168,MATCH('Planning Ngrps'!$A40,'Planning CPRP'!$A$10:$A$170,0),MATCH('Planning Ngrps'!AV$9,'Planning CPRP'!$G$9:$BA$9,0)),"")</f>
        <v/>
      </c>
      <c r="AW40" s="158" t="str">
        <f>IFERROR(INDEX('Feb 2019'!$G$2:$BR$159,MATCH('Planning Ngrps'!$A40,'Feb 2019'!$A$2:$A$161,0),MATCH(AW$9,'Feb 2019'!$G$1:$BR$1,0))/INDEX('Planning CPRP'!$G$10:$BA$168,MATCH('Planning Ngrps'!$A40,'Planning CPRP'!$A$10:$A$170,0),MATCH('Planning Ngrps'!AW$9,'Planning CPRP'!$G$9:$BA$9,0)),"")</f>
        <v/>
      </c>
      <c r="AX40" s="158" t="str">
        <f>IFERROR(INDEX('Feb 2019'!$G$2:$BR$159,MATCH('Planning Ngrps'!$A40,'Feb 2019'!$A$2:$A$161,0),MATCH(AX$9,'Feb 2019'!$G$1:$BR$1,0))/INDEX('Planning CPRP'!$G$10:$BA$168,MATCH('Planning Ngrps'!$A40,'Planning CPRP'!$A$10:$A$170,0),MATCH('Planning Ngrps'!AX$9,'Planning CPRP'!$G$9:$BA$9,0)),"")</f>
        <v/>
      </c>
      <c r="AY40" s="158" t="str">
        <f>IFERROR(INDEX('Feb 2019'!$G$2:$BR$159,MATCH('Planning Ngrps'!$A40,'Feb 2019'!$A$2:$A$161,0),MATCH(AY$9,'Feb 2019'!$G$1:$BR$1,0))/INDEX('Planning CPRP'!$G$10:$BA$168,MATCH('Planning Ngrps'!$A40,'Planning CPRP'!$A$10:$A$170,0),MATCH('Planning Ngrps'!AY$9,'Planning CPRP'!$G$9:$BA$9,0)),"")</f>
        <v/>
      </c>
      <c r="AZ40" s="158" t="str">
        <f>IFERROR(INDEX('Feb 2019'!$G$2:$BR$159,MATCH('Planning Ngrps'!$A40,'Feb 2019'!$A$2:$A$161,0),MATCH(AZ$9,'Feb 2019'!$G$1:$BR$1,0))/INDEX('Planning CPRP'!$G$10:$BA$168,MATCH('Planning Ngrps'!$A40,'Planning CPRP'!$A$10:$A$170,0),MATCH('Planning Ngrps'!AZ$9,'Planning CPRP'!$G$9:$BA$9,0)),"")</f>
        <v/>
      </c>
      <c r="BA40" s="158" t="str">
        <f>IFERROR(INDEX('Feb 2019'!$G$2:$BR$159,MATCH('Planning Ngrps'!$A40,'Feb 2019'!$A$2:$A$161,0),MATCH(BA$9,'Feb 2019'!$G$1:$BR$1,0))/INDEX('Planning CPRP'!$G$10:$BA$168,MATCH('Planning Ngrps'!$A40,'Planning CPRP'!$A$10:$A$170,0),MATCH('Planning Ngrps'!BA$9,'Planning CPRP'!$G$9:$BA$9,0)),"")</f>
        <v/>
      </c>
      <c r="BB40" s="11">
        <f t="shared" si="33"/>
        <v>0</v>
      </c>
      <c r="BC40" s="11"/>
      <c r="BD40" s="109"/>
    </row>
    <row r="41" spans="1:57" ht="15" x14ac:dyDescent="0.3">
      <c r="A41" s="77" t="s">
        <v>12</v>
      </c>
      <c r="B41" s="112">
        <f>SUM(B33:B40)</f>
        <v>0</v>
      </c>
      <c r="C41" s="189"/>
      <c r="D41" s="148">
        <f>SUM(D33:D40)</f>
        <v>0</v>
      </c>
      <c r="E41" s="113">
        <f>SUM(E33:E40)</f>
        <v>0</v>
      </c>
      <c r="F41" s="90" t="s">
        <v>12</v>
      </c>
      <c r="G41" s="168">
        <f t="shared" ref="G41:H41" si="35">SUM(G33:G40)</f>
        <v>0</v>
      </c>
      <c r="H41" s="168">
        <f t="shared" si="35"/>
        <v>0</v>
      </c>
      <c r="I41" s="168">
        <f>SUM(I33:I40)</f>
        <v>0</v>
      </c>
      <c r="J41" s="168">
        <f>SUM(J33:J40)</f>
        <v>0</v>
      </c>
      <c r="K41" s="168">
        <f t="shared" ref="K41:AQ41" si="36">SUM(K33:K40)</f>
        <v>0</v>
      </c>
      <c r="L41" s="168">
        <f>SUM(L33:L40)</f>
        <v>0</v>
      </c>
      <c r="M41" s="168">
        <f t="shared" si="36"/>
        <v>0</v>
      </c>
      <c r="N41" s="168">
        <f t="shared" si="36"/>
        <v>0</v>
      </c>
      <c r="O41" s="168">
        <f t="shared" si="36"/>
        <v>0</v>
      </c>
      <c r="P41" s="168">
        <f t="shared" si="36"/>
        <v>0</v>
      </c>
      <c r="Q41" s="168">
        <f t="shared" si="36"/>
        <v>0</v>
      </c>
      <c r="R41" s="168">
        <f t="shared" si="36"/>
        <v>0</v>
      </c>
      <c r="S41" s="168">
        <f t="shared" si="36"/>
        <v>0</v>
      </c>
      <c r="T41" s="168">
        <f t="shared" si="36"/>
        <v>0</v>
      </c>
      <c r="U41" s="168">
        <f t="shared" si="36"/>
        <v>0</v>
      </c>
      <c r="V41" s="168">
        <f t="shared" si="36"/>
        <v>0</v>
      </c>
      <c r="W41" s="168">
        <f t="shared" si="36"/>
        <v>0</v>
      </c>
      <c r="X41" s="168">
        <f t="shared" si="36"/>
        <v>0</v>
      </c>
      <c r="Y41" s="168">
        <f t="shared" si="36"/>
        <v>0</v>
      </c>
      <c r="Z41" s="168">
        <f t="shared" si="36"/>
        <v>0</v>
      </c>
      <c r="AA41" s="66">
        <f t="shared" si="36"/>
        <v>0</v>
      </c>
      <c r="AB41" s="66">
        <f>SUM(AB33:AB40)</f>
        <v>0</v>
      </c>
      <c r="AC41" s="66">
        <f t="shared" si="36"/>
        <v>0</v>
      </c>
      <c r="AD41" s="66">
        <f t="shared" si="36"/>
        <v>0</v>
      </c>
      <c r="AE41" s="66">
        <f>SUM(AE33:AE40)</f>
        <v>0</v>
      </c>
      <c r="AF41" s="66">
        <f t="shared" si="36"/>
        <v>0</v>
      </c>
      <c r="AG41" s="66">
        <f>SUM(AG33:AG40)</f>
        <v>0</v>
      </c>
      <c r="AH41" s="168">
        <f t="shared" ref="AH41" si="37">SUM(AH33:AH40)</f>
        <v>0</v>
      </c>
      <c r="AI41" s="168">
        <f t="shared" si="36"/>
        <v>0</v>
      </c>
      <c r="AJ41" s="168">
        <f t="shared" si="36"/>
        <v>0</v>
      </c>
      <c r="AK41" s="168">
        <f t="shared" si="36"/>
        <v>0</v>
      </c>
      <c r="AL41" s="168">
        <f t="shared" si="36"/>
        <v>0</v>
      </c>
      <c r="AM41" s="168">
        <f t="shared" si="36"/>
        <v>0</v>
      </c>
      <c r="AN41" s="168">
        <f t="shared" si="36"/>
        <v>0</v>
      </c>
      <c r="AO41" s="168">
        <f t="shared" si="36"/>
        <v>0</v>
      </c>
      <c r="AP41" s="168">
        <f t="shared" si="36"/>
        <v>0</v>
      </c>
      <c r="AQ41" s="168">
        <f t="shared" si="36"/>
        <v>0</v>
      </c>
      <c r="AR41" s="168">
        <f>SUM(AR33:AR40)</f>
        <v>0</v>
      </c>
      <c r="AS41" s="168">
        <f>SUM(AS33:AS40)</f>
        <v>0</v>
      </c>
      <c r="AT41" s="168">
        <f t="shared" ref="AT41:BD41" si="38">SUM(AT33:AT40)</f>
        <v>0</v>
      </c>
      <c r="AU41" s="168">
        <f t="shared" si="38"/>
        <v>0</v>
      </c>
      <c r="AV41" s="168">
        <f t="shared" si="38"/>
        <v>0</v>
      </c>
      <c r="AW41" s="168">
        <f t="shared" si="38"/>
        <v>0</v>
      </c>
      <c r="AX41" s="168">
        <f t="shared" si="38"/>
        <v>0</v>
      </c>
      <c r="AY41" s="168">
        <f t="shared" si="38"/>
        <v>0</v>
      </c>
      <c r="AZ41" s="168">
        <f t="shared" si="38"/>
        <v>0</v>
      </c>
      <c r="BA41" s="168">
        <f t="shared" si="38"/>
        <v>0</v>
      </c>
      <c r="BB41" s="168">
        <f t="shared" si="38"/>
        <v>0</v>
      </c>
      <c r="BC41" s="168">
        <f t="shared" si="38"/>
        <v>0</v>
      </c>
      <c r="BD41" s="113">
        <f t="shared" si="38"/>
        <v>0</v>
      </c>
    </row>
    <row r="42" spans="1:57" ht="15" x14ac:dyDescent="0.3">
      <c r="A42" s="81" t="s">
        <v>60</v>
      </c>
      <c r="B42" s="103"/>
      <c r="C42" s="186"/>
      <c r="D42" s="147">
        <v>0.19830475755927207</v>
      </c>
      <c r="E42" s="104"/>
      <c r="F42" s="94" t="s">
        <v>60</v>
      </c>
      <c r="G42" s="176" t="e">
        <f>G65/G5</f>
        <v>#DIV/0!</v>
      </c>
      <c r="H42" s="176" t="e">
        <f t="shared" ref="H42:BA42" si="39">H65/H5</f>
        <v>#DIV/0!</v>
      </c>
      <c r="I42" s="176" t="e">
        <f t="shared" si="39"/>
        <v>#DIV/0!</v>
      </c>
      <c r="J42" s="176" t="e">
        <f t="shared" si="39"/>
        <v>#DIV/0!</v>
      </c>
      <c r="K42" s="176" t="e">
        <f t="shared" si="39"/>
        <v>#DIV/0!</v>
      </c>
      <c r="L42" s="176" t="e">
        <f t="shared" si="39"/>
        <v>#DIV/0!</v>
      </c>
      <c r="M42" s="176" t="e">
        <f t="shared" si="39"/>
        <v>#DIV/0!</v>
      </c>
      <c r="N42" s="176" t="e">
        <f t="shared" si="39"/>
        <v>#DIV/0!</v>
      </c>
      <c r="O42" s="176" t="e">
        <f t="shared" si="39"/>
        <v>#DIV/0!</v>
      </c>
      <c r="P42" s="176" t="e">
        <f t="shared" si="39"/>
        <v>#DIV/0!</v>
      </c>
      <c r="Q42" s="176" t="e">
        <f t="shared" si="39"/>
        <v>#DIV/0!</v>
      </c>
      <c r="R42" s="176" t="e">
        <f t="shared" si="39"/>
        <v>#DIV/0!</v>
      </c>
      <c r="S42" s="176" t="e">
        <f t="shared" si="39"/>
        <v>#DIV/0!</v>
      </c>
      <c r="T42" s="176" t="e">
        <f t="shared" si="39"/>
        <v>#DIV/0!</v>
      </c>
      <c r="U42" s="176" t="e">
        <f t="shared" si="39"/>
        <v>#DIV/0!</v>
      </c>
      <c r="V42" s="176" t="e">
        <f t="shared" si="39"/>
        <v>#DIV/0!</v>
      </c>
      <c r="W42" s="176" t="e">
        <f t="shared" si="39"/>
        <v>#DIV/0!</v>
      </c>
      <c r="X42" s="176" t="e">
        <f t="shared" si="39"/>
        <v>#DIV/0!</v>
      </c>
      <c r="Y42" s="176" t="e">
        <f t="shared" si="39"/>
        <v>#DIV/0!</v>
      </c>
      <c r="Z42" s="176" t="e">
        <f t="shared" si="39"/>
        <v>#DIV/0!</v>
      </c>
      <c r="AA42" s="176" t="e">
        <f t="shared" si="39"/>
        <v>#DIV/0!</v>
      </c>
      <c r="AB42" s="176" t="e">
        <f t="shared" si="39"/>
        <v>#DIV/0!</v>
      </c>
      <c r="AC42" s="176" t="e">
        <f t="shared" si="39"/>
        <v>#DIV/0!</v>
      </c>
      <c r="AD42" s="176">
        <f t="shared" si="39"/>
        <v>1</v>
      </c>
      <c r="AE42" s="176" t="e">
        <f t="shared" si="39"/>
        <v>#DIV/0!</v>
      </c>
      <c r="AF42" s="176">
        <f t="shared" si="39"/>
        <v>1</v>
      </c>
      <c r="AG42" s="176" t="e">
        <f t="shared" si="39"/>
        <v>#DIV/0!</v>
      </c>
      <c r="AH42" s="176" t="e">
        <f t="shared" si="39"/>
        <v>#DIV/0!</v>
      </c>
      <c r="AI42" s="176" t="e">
        <f t="shared" si="39"/>
        <v>#DIV/0!</v>
      </c>
      <c r="AJ42" s="176" t="e">
        <f t="shared" si="39"/>
        <v>#DIV/0!</v>
      </c>
      <c r="AK42" s="176" t="e">
        <f t="shared" si="39"/>
        <v>#DIV/0!</v>
      </c>
      <c r="AL42" s="176" t="e">
        <f t="shared" si="39"/>
        <v>#DIV/0!</v>
      </c>
      <c r="AM42" s="176" t="e">
        <f t="shared" si="39"/>
        <v>#DIV/0!</v>
      </c>
      <c r="AN42" s="176" t="e">
        <f t="shared" si="39"/>
        <v>#DIV/0!</v>
      </c>
      <c r="AO42" s="176" t="e">
        <f t="shared" si="39"/>
        <v>#DIV/0!</v>
      </c>
      <c r="AP42" s="176" t="e">
        <f t="shared" si="39"/>
        <v>#DIV/0!</v>
      </c>
      <c r="AQ42" s="176" t="e">
        <f t="shared" si="39"/>
        <v>#DIV/0!</v>
      </c>
      <c r="AR42" s="176" t="e">
        <f t="shared" si="39"/>
        <v>#DIV/0!</v>
      </c>
      <c r="AS42" s="176" t="e">
        <f t="shared" si="39"/>
        <v>#DIV/0!</v>
      </c>
      <c r="AT42" s="176" t="e">
        <f t="shared" si="39"/>
        <v>#DIV/0!</v>
      </c>
      <c r="AU42" s="176" t="e">
        <f t="shared" si="39"/>
        <v>#DIV/0!</v>
      </c>
      <c r="AV42" s="176" t="e">
        <f t="shared" si="39"/>
        <v>#DIV/0!</v>
      </c>
      <c r="AW42" s="176" t="e">
        <f t="shared" si="39"/>
        <v>#DIV/0!</v>
      </c>
      <c r="AX42" s="176" t="e">
        <f t="shared" si="39"/>
        <v>#DIV/0!</v>
      </c>
      <c r="AY42" s="176" t="e">
        <f t="shared" si="39"/>
        <v>#DIV/0!</v>
      </c>
      <c r="AZ42" s="176" t="e">
        <f t="shared" si="39"/>
        <v>#DIV/0!</v>
      </c>
      <c r="BA42" s="176" t="e">
        <f t="shared" si="39"/>
        <v>#DIV/0!</v>
      </c>
      <c r="BB42" s="7"/>
      <c r="BC42" s="46" t="e">
        <f>BC65/BC109</f>
        <v>#DIV/0!</v>
      </c>
      <c r="BD42" s="104"/>
    </row>
    <row r="43" spans="1:57" ht="15" x14ac:dyDescent="0.3">
      <c r="A43" s="80" t="s">
        <v>61</v>
      </c>
      <c r="B43" s="105">
        <f t="shared" ref="B43:B64" si="40">BB43</f>
        <v>0</v>
      </c>
      <c r="C43" s="192">
        <f t="shared" ref="C43:C48" si="41">B43/1000000</f>
        <v>0</v>
      </c>
      <c r="D43" s="48">
        <f t="shared" ref="D43:D64" si="42">BC43</f>
        <v>0</v>
      </c>
      <c r="E43" s="138">
        <f t="shared" ref="E43:E56" si="43">D43-B43</f>
        <v>0</v>
      </c>
      <c r="F43" s="93" t="s">
        <v>61</v>
      </c>
      <c r="G43" s="158" t="str">
        <f>IFERROR(INDEX('Feb 2019'!$G$2:$BR$159,MATCH('Planning Ngrps'!$A43,'Feb 2019'!$A$2:$A$161,0),MATCH(G$9,'Feb 2019'!$G$1:$BR$1,0))/INDEX('Planning CPRP'!$G$10:$BA$168,MATCH('Planning Ngrps'!$A43,'Planning CPRP'!$A$10:$A$170,0),MATCH('Planning Ngrps'!G$9,'Planning CPRP'!$G$9:$BA$9,0)),"")</f>
        <v/>
      </c>
      <c r="H43" s="158" t="str">
        <f>IFERROR(INDEX('Feb 2019'!$G$2:$BR$159,MATCH('Planning Ngrps'!$A43,'Feb 2019'!$A$2:$A$161,0),MATCH(H$9,'Feb 2019'!$G$1:$BR$1,0))/INDEX('Planning CPRP'!$G$10:$BA$168,MATCH('Planning Ngrps'!$A43,'Planning CPRP'!$A$10:$A$170,0),MATCH('Planning Ngrps'!H$9,'Planning CPRP'!$G$9:$BA$9,0)),"")</f>
        <v/>
      </c>
      <c r="I43" s="158" t="str">
        <f>IFERROR(INDEX('Feb 2019'!$G$2:$BR$159,MATCH('Planning Ngrps'!$A43,'Feb 2019'!$A$2:$A$161,0),MATCH(I$9,'Feb 2019'!$G$1:$BR$1,0))/INDEX('Planning CPRP'!$G$10:$BA$168,MATCH('Planning Ngrps'!$A43,'Planning CPRP'!$A$10:$A$170,0),MATCH('Planning Ngrps'!I$9,'Planning CPRP'!$G$9:$BA$9,0)),"")</f>
        <v/>
      </c>
      <c r="J43" s="158" t="str">
        <f>IFERROR(INDEX('Feb 2019'!$G$2:$BR$159,MATCH('Planning Ngrps'!$A43,'Feb 2019'!$A$2:$A$161,0),MATCH(J$9,'Feb 2019'!$G$1:$BR$1,0))/INDEX('Planning CPRP'!$G$10:$BA$168,MATCH('Planning Ngrps'!$A43,'Planning CPRP'!$A$10:$A$170,0),MATCH('Planning Ngrps'!J$9,'Planning CPRP'!$G$9:$BA$9,0)),"")</f>
        <v/>
      </c>
      <c r="K43" s="158" t="str">
        <f>IFERROR(INDEX('Feb 2019'!$G$2:$BR$159,MATCH('Planning Ngrps'!$A43,'Feb 2019'!$A$2:$A$161,0),MATCH(K$9,'Feb 2019'!$G$1:$BR$1,0))/INDEX('Planning CPRP'!$G$10:$BA$168,MATCH('Planning Ngrps'!$A43,'Planning CPRP'!$A$10:$A$170,0),MATCH('Planning Ngrps'!K$9,'Planning CPRP'!$G$9:$BA$9,0)),"")</f>
        <v/>
      </c>
      <c r="L43" s="158" t="str">
        <f>IFERROR(INDEX('Feb 2019'!$G$2:$BR$159,MATCH('Planning Ngrps'!$A43,'Feb 2019'!$A$2:$A$161,0),MATCH(L$9,'Feb 2019'!$G$1:$BR$1,0))/INDEX('Planning CPRP'!$G$10:$BA$168,MATCH('Planning Ngrps'!$A43,'Planning CPRP'!$A$10:$A$170,0),MATCH('Planning Ngrps'!L$9,'Planning CPRP'!$G$9:$BA$9,0)),"")</f>
        <v/>
      </c>
      <c r="M43" s="158" t="str">
        <f>IFERROR(INDEX('Feb 2019'!$G$2:$BR$159,MATCH('Planning Ngrps'!$A43,'Feb 2019'!$A$2:$A$161,0),MATCH(M$9,'Feb 2019'!$G$1:$BR$1,0))/INDEX('Planning CPRP'!$G$10:$BA$168,MATCH('Planning Ngrps'!$A43,'Planning CPRP'!$A$10:$A$170,0),MATCH('Planning Ngrps'!M$9,'Planning CPRP'!$G$9:$BA$9,0)),"")</f>
        <v/>
      </c>
      <c r="N43" s="158" t="str">
        <f>IFERROR(INDEX('Feb 2019'!$G$2:$BR$159,MATCH('Planning Ngrps'!$A43,'Feb 2019'!$A$2:$A$161,0),MATCH(N$9,'Feb 2019'!$G$1:$BR$1,0))/INDEX('Planning CPRP'!$G$10:$BA$168,MATCH('Planning Ngrps'!$A43,'Planning CPRP'!$A$10:$A$170,0),MATCH('Planning Ngrps'!N$9,'Planning CPRP'!$G$9:$BA$9,0)),"")</f>
        <v/>
      </c>
      <c r="O43" s="158" t="str">
        <f>IFERROR(INDEX('Feb 2019'!$G$2:$BR$159,MATCH('Planning Ngrps'!$A43,'Feb 2019'!$A$2:$A$161,0),MATCH(O$9,'Feb 2019'!$G$1:$BR$1,0))/INDEX('Planning CPRP'!$G$10:$BA$168,MATCH('Planning Ngrps'!$A43,'Planning CPRP'!$A$10:$A$170,0),MATCH('Planning Ngrps'!O$9,'Planning CPRP'!$G$9:$BA$9,0)),"")</f>
        <v/>
      </c>
      <c r="P43" s="158" t="str">
        <f>IFERROR(INDEX('Feb 2019'!$G$2:$BR$159,MATCH('Planning Ngrps'!$A43,'Feb 2019'!$A$2:$A$161,0),MATCH(P$9,'Feb 2019'!$G$1:$BR$1,0))/INDEX('Planning CPRP'!$G$10:$BA$168,MATCH('Planning Ngrps'!$A43,'Planning CPRP'!$A$10:$A$170,0),MATCH('Planning Ngrps'!P$9,'Planning CPRP'!$G$9:$BA$9,0)),"")</f>
        <v/>
      </c>
      <c r="Q43" s="158" t="str">
        <f>IFERROR(INDEX('Feb 2019'!$G$2:$BR$159,MATCH('Planning Ngrps'!$A43,'Feb 2019'!$A$2:$A$161,0),MATCH(Q$9,'Feb 2019'!$G$1:$BR$1,0))/INDEX('Planning CPRP'!$G$10:$BA$168,MATCH('Planning Ngrps'!$A43,'Planning CPRP'!$A$10:$A$170,0),MATCH('Planning Ngrps'!Q$9,'Planning CPRP'!$G$9:$BA$9,0)),"")</f>
        <v/>
      </c>
      <c r="R43" s="158" t="str">
        <f>IFERROR(INDEX('Feb 2019'!$G$2:$BR$159,MATCH('Planning Ngrps'!$A43,'Feb 2019'!$A$2:$A$161,0),MATCH(R$9,'Feb 2019'!$G$1:$BR$1,0))/INDEX('Planning CPRP'!$G$10:$BA$168,MATCH('Planning Ngrps'!$A43,'Planning CPRP'!$A$10:$A$170,0),MATCH('Planning Ngrps'!R$9,'Planning CPRP'!$G$9:$BA$9,0)),"")</f>
        <v/>
      </c>
      <c r="S43" s="158" t="str">
        <f>IFERROR(INDEX('Feb 2019'!$G$2:$BR$159,MATCH('Planning Ngrps'!$A43,'Feb 2019'!$A$2:$A$161,0),MATCH(S$9,'Feb 2019'!$G$1:$BR$1,0))/INDEX('Planning CPRP'!$G$10:$BA$168,MATCH('Planning Ngrps'!$A43,'Planning CPRP'!$A$10:$A$170,0),MATCH('Planning Ngrps'!S$9,'Planning CPRP'!$G$9:$BA$9,0)),"")</f>
        <v/>
      </c>
      <c r="T43" s="158" t="str">
        <f>IFERROR(INDEX('Feb 2019'!$G$2:$BR$159,MATCH('Planning Ngrps'!$A43,'Feb 2019'!$A$2:$A$161,0),MATCH(T$9,'Feb 2019'!$G$1:$BR$1,0))/INDEX('Planning CPRP'!$G$10:$BA$168,MATCH('Planning Ngrps'!$A43,'Planning CPRP'!$A$10:$A$170,0),MATCH('Planning Ngrps'!T$9,'Planning CPRP'!$G$9:$BA$9,0)),"")</f>
        <v/>
      </c>
      <c r="U43" s="158" t="str">
        <f>IFERROR(INDEX('Feb 2019'!$G$2:$BR$159,MATCH('Planning Ngrps'!$A43,'Feb 2019'!$A$2:$A$161,0),MATCH(U$9,'Feb 2019'!$G$1:$BR$1,0))/INDEX('Planning CPRP'!$G$10:$BA$168,MATCH('Planning Ngrps'!$A43,'Planning CPRP'!$A$10:$A$170,0),MATCH('Planning Ngrps'!U$9,'Planning CPRP'!$G$9:$BA$9,0)),"")</f>
        <v/>
      </c>
      <c r="V43" s="158" t="str">
        <f>IFERROR(INDEX('Feb 2019'!$G$2:$BR$159,MATCH('Planning Ngrps'!$A43,'Feb 2019'!$A$2:$A$161,0),MATCH(V$9,'Feb 2019'!$G$1:$BR$1,0))/INDEX('Planning CPRP'!$G$10:$BA$168,MATCH('Planning Ngrps'!$A43,'Planning CPRP'!$A$10:$A$170,0),MATCH('Planning Ngrps'!V$9,'Planning CPRP'!$G$9:$BA$9,0)),"")</f>
        <v/>
      </c>
      <c r="W43" s="158" t="str">
        <f>IFERROR(INDEX('Feb 2019'!$G$2:$BR$159,MATCH('Planning Ngrps'!$A43,'Feb 2019'!$A$2:$A$161,0),MATCH(W$9,'Feb 2019'!$G$1:$BR$1,0))/INDEX('Planning CPRP'!$G$10:$BA$168,MATCH('Planning Ngrps'!$A43,'Planning CPRP'!$A$10:$A$170,0),MATCH('Planning Ngrps'!W$9,'Planning CPRP'!$G$9:$BA$9,0)),"")</f>
        <v/>
      </c>
      <c r="X43" s="158" t="str">
        <f>IFERROR(INDEX('Feb 2019'!$G$2:$BR$159,MATCH('Planning Ngrps'!$A43,'Feb 2019'!$A$2:$A$161,0),MATCH(X$9,'Feb 2019'!$G$1:$BR$1,0))/INDEX('Planning CPRP'!$G$10:$BA$168,MATCH('Planning Ngrps'!$A43,'Planning CPRP'!$A$10:$A$170,0),MATCH('Planning Ngrps'!X$9,'Planning CPRP'!$G$9:$BA$9,0)),"")</f>
        <v/>
      </c>
      <c r="Y43" s="158" t="str">
        <f>IFERROR(INDEX('Feb 2019'!$G$2:$BR$159,MATCH('Planning Ngrps'!$A43,'Feb 2019'!$A$2:$A$161,0),MATCH(Y$9,'Feb 2019'!$G$1:$BR$1,0))/INDEX('Planning CPRP'!$G$10:$BA$168,MATCH('Planning Ngrps'!$A43,'Planning CPRP'!$A$10:$A$170,0),MATCH('Planning Ngrps'!Y$9,'Planning CPRP'!$G$9:$BA$9,0)),"")</f>
        <v/>
      </c>
      <c r="Z43" s="158" t="str">
        <f>IFERROR(INDEX('Feb 2019'!$G$2:$BR$159,MATCH('Planning Ngrps'!$A43,'Feb 2019'!$A$2:$A$161,0),MATCH(Z$9,'Feb 2019'!$G$1:$BR$1,0))/INDEX('Planning CPRP'!$G$10:$BA$168,MATCH('Planning Ngrps'!$A43,'Planning CPRP'!$A$10:$A$170,0),MATCH('Planning Ngrps'!Z$9,'Planning CPRP'!$G$9:$BA$9,0)),"")</f>
        <v/>
      </c>
      <c r="AA43" s="158" t="str">
        <f>IFERROR(INDEX('Feb 2019'!$G$2:$BR$159,MATCH('Planning Ngrps'!$A43,'Feb 2019'!$A$2:$A$161,0),MATCH(AA$9,'Feb 2019'!$G$1:$BR$1,0))/INDEX('Planning CPRP'!$G$10:$BA$168,MATCH('Planning Ngrps'!$A43,'Planning CPRP'!$A$10:$A$170,0),MATCH('Planning Ngrps'!AA$9,'Planning CPRP'!$G$9:$BA$9,0)),"")</f>
        <v/>
      </c>
      <c r="AB43" s="158" t="str">
        <f>IFERROR(INDEX('Feb 2019'!$G$2:$BR$159,MATCH('Planning Ngrps'!$A43,'Feb 2019'!$A$2:$A$161,0),MATCH(AB$9,'Feb 2019'!$G$1:$BR$1,0))/INDEX('Planning CPRP'!$G$10:$BA$168,MATCH('Planning Ngrps'!$A43,'Planning CPRP'!$A$10:$A$170,0),MATCH('Planning Ngrps'!AB$9,'Planning CPRP'!$G$9:$BA$9,0)),"")</f>
        <v/>
      </c>
      <c r="AC43" s="158" t="str">
        <f>IFERROR(INDEX('Feb 2019'!$G$2:$BR$159,MATCH('Planning Ngrps'!$A43,'Feb 2019'!$A$2:$A$161,0),MATCH(AC$9,'Feb 2019'!$G$1:$BR$1,0))/INDEX('Planning CPRP'!$G$10:$BA$168,MATCH('Planning Ngrps'!$A43,'Planning CPRP'!$A$10:$A$170,0),MATCH('Planning Ngrps'!AC$9,'Planning CPRP'!$G$9:$BA$9,0)),"")</f>
        <v/>
      </c>
      <c r="AD43" s="158" t="str">
        <f>IFERROR(INDEX('Feb 2019'!$G$2:$BR$159,MATCH('Planning Ngrps'!$A43,'Feb 2019'!$A$2:$A$161,0),MATCH(AD$9,'Feb 2019'!$G$1:$BR$1,0))/INDEX('Planning CPRP'!$G$10:$BA$168,MATCH('Planning Ngrps'!$A43,'Planning CPRP'!$A$10:$A$170,0),MATCH('Planning Ngrps'!AD$9,'Planning CPRP'!$G$9:$BA$9,0)),"")</f>
        <v/>
      </c>
      <c r="AE43" s="158" t="str">
        <f>IFERROR(INDEX('Feb 2019'!$G$2:$BR$159,MATCH('Planning Ngrps'!$A43,'Feb 2019'!$A$2:$A$161,0),MATCH(AE$9,'Feb 2019'!$G$1:$BR$1,0))/INDEX('Planning CPRP'!$G$10:$BA$168,MATCH('Planning Ngrps'!$A43,'Planning CPRP'!$A$10:$A$170,0),MATCH('Planning Ngrps'!AE$9,'Planning CPRP'!$G$9:$BA$9,0)),"")</f>
        <v/>
      </c>
      <c r="AF43" s="158" t="str">
        <f>IFERROR(INDEX('Feb 2019'!$G$2:$BR$159,MATCH('Planning Ngrps'!$A43,'Feb 2019'!$A$2:$A$161,0),MATCH(AF$9,'Feb 2019'!$G$1:$BR$1,0))/INDEX('Planning CPRP'!$G$10:$BA$168,MATCH('Planning Ngrps'!$A43,'Planning CPRP'!$A$10:$A$170,0),MATCH('Planning Ngrps'!AF$9,'Planning CPRP'!$G$9:$BA$9,0)),"")</f>
        <v/>
      </c>
      <c r="AG43" s="158" t="str">
        <f>IFERROR(INDEX('Feb 2019'!$G$2:$BR$159,MATCH('Planning Ngrps'!$A43,'Feb 2019'!$A$2:$A$161,0),MATCH(AG$9,'Feb 2019'!$G$1:$BR$1,0))/INDEX('Planning CPRP'!$G$10:$BA$168,MATCH('Planning Ngrps'!$A43,'Planning CPRP'!$A$10:$A$170,0),MATCH('Planning Ngrps'!AG$9,'Planning CPRP'!$G$9:$BA$9,0)),"")</f>
        <v/>
      </c>
      <c r="AH43" s="158" t="str">
        <f>IFERROR(INDEX('Feb 2019'!$G$2:$BR$159,MATCH('Planning Ngrps'!$A43,'Feb 2019'!$A$2:$A$161,0),MATCH(AH$9,'Feb 2019'!$G$1:$BR$1,0))/INDEX('Planning CPRP'!$G$10:$BA$168,MATCH('Planning Ngrps'!$A43,'Planning CPRP'!$A$10:$A$170,0),MATCH('Planning Ngrps'!AH$9,'Planning CPRP'!$G$9:$BA$9,0)),"")</f>
        <v/>
      </c>
      <c r="AI43" s="158" t="str">
        <f>IFERROR(INDEX('Feb 2019'!$G$2:$BR$159,MATCH('Planning Ngrps'!$A43,'Feb 2019'!$A$2:$A$161,0),MATCH(AI$9,'Feb 2019'!$G$1:$BR$1,0))/INDEX('Planning CPRP'!$G$10:$BA$168,MATCH('Planning Ngrps'!$A43,'Planning CPRP'!$A$10:$A$170,0),MATCH('Planning Ngrps'!AI$9,'Planning CPRP'!$G$9:$BA$9,0)),"")</f>
        <v/>
      </c>
      <c r="AJ43" s="158" t="str">
        <f>IFERROR(INDEX('Feb 2019'!$G$2:$BR$159,MATCH('Planning Ngrps'!$A43,'Feb 2019'!$A$2:$A$161,0),MATCH(AJ$9,'Feb 2019'!$G$1:$BR$1,0))/INDEX('Planning CPRP'!$G$10:$BA$168,MATCH('Planning Ngrps'!$A43,'Planning CPRP'!$A$10:$A$170,0),MATCH('Planning Ngrps'!AJ$9,'Planning CPRP'!$G$9:$BA$9,0)),"")</f>
        <v/>
      </c>
      <c r="AK43" s="158" t="str">
        <f>IFERROR(INDEX('Feb 2019'!$G$2:$BR$159,MATCH('Planning Ngrps'!$A43,'Feb 2019'!$A$2:$A$161,0),MATCH(AK$9,'Feb 2019'!$G$1:$BR$1,0))/INDEX('Planning CPRP'!$G$10:$BA$168,MATCH('Planning Ngrps'!$A43,'Planning CPRP'!$A$10:$A$170,0),MATCH('Planning Ngrps'!AK$9,'Planning CPRP'!$G$9:$BA$9,0)),"")</f>
        <v/>
      </c>
      <c r="AL43" s="158" t="str">
        <f>IFERROR(INDEX('Feb 2019'!$G$2:$BR$159,MATCH('Planning Ngrps'!$A43,'Feb 2019'!$A$2:$A$161,0),MATCH(AL$9,'Feb 2019'!$G$1:$BR$1,0))/INDEX('Planning CPRP'!$G$10:$BA$168,MATCH('Planning Ngrps'!$A43,'Planning CPRP'!$A$10:$A$170,0),MATCH('Planning Ngrps'!AL$9,'Planning CPRP'!$G$9:$BA$9,0)),"")</f>
        <v/>
      </c>
      <c r="AM43" s="158" t="str">
        <f>IFERROR(INDEX('Feb 2019'!$G$2:$BR$159,MATCH('Planning Ngrps'!$A43,'Feb 2019'!$A$2:$A$161,0),MATCH(AM$9,'Feb 2019'!$G$1:$BR$1,0))/INDEX('Planning CPRP'!$G$10:$BA$168,MATCH('Planning Ngrps'!$A43,'Planning CPRP'!$A$10:$A$170,0),MATCH('Planning Ngrps'!AM$9,'Planning CPRP'!$G$9:$BA$9,0)),"")</f>
        <v/>
      </c>
      <c r="AN43" s="158" t="str">
        <f>IFERROR(INDEX('Feb 2019'!$G$2:$BR$159,MATCH('Planning Ngrps'!$A43,'Feb 2019'!$A$2:$A$161,0),MATCH(AN$9,'Feb 2019'!$G$1:$BR$1,0))/INDEX('Planning CPRP'!$G$10:$BA$168,MATCH('Planning Ngrps'!$A43,'Planning CPRP'!$A$10:$A$170,0),MATCH('Planning Ngrps'!AN$9,'Planning CPRP'!$G$9:$BA$9,0)),"")</f>
        <v/>
      </c>
      <c r="AO43" s="158" t="str">
        <f>IFERROR(INDEX('Feb 2019'!$G$2:$BR$159,MATCH('Planning Ngrps'!$A43,'Feb 2019'!$A$2:$A$161,0),MATCH(AO$9,'Feb 2019'!$G$1:$BR$1,0))/INDEX('Planning CPRP'!$G$10:$BA$168,MATCH('Planning Ngrps'!$A43,'Planning CPRP'!$A$10:$A$170,0),MATCH('Planning Ngrps'!AO$9,'Planning CPRP'!$G$9:$BA$9,0)),"")</f>
        <v/>
      </c>
      <c r="AP43" s="158" t="str">
        <f>IFERROR(INDEX('Feb 2019'!$G$2:$BR$159,MATCH('Planning Ngrps'!$A43,'Feb 2019'!$A$2:$A$161,0),MATCH(AP$9,'Feb 2019'!$G$1:$BR$1,0))/INDEX('Planning CPRP'!$G$10:$BA$168,MATCH('Planning Ngrps'!$A43,'Planning CPRP'!$A$10:$A$170,0),MATCH('Planning Ngrps'!AP$9,'Planning CPRP'!$G$9:$BA$9,0)),"")</f>
        <v/>
      </c>
      <c r="AQ43" s="158" t="str">
        <f>IFERROR(INDEX('Feb 2019'!$G$2:$BR$159,MATCH('Planning Ngrps'!$A43,'Feb 2019'!$A$2:$A$161,0),MATCH(AQ$9,'Feb 2019'!$G$1:$BR$1,0))/INDEX('Planning CPRP'!$G$10:$BA$168,MATCH('Planning Ngrps'!$A43,'Planning CPRP'!$A$10:$A$170,0),MATCH('Planning Ngrps'!AQ$9,'Planning CPRP'!$G$9:$BA$9,0)),"")</f>
        <v/>
      </c>
      <c r="AR43" s="158" t="str">
        <f>IFERROR(INDEX('Feb 2019'!$G$2:$BR$159,MATCH('Planning Ngrps'!$A43,'Feb 2019'!$A$2:$A$161,0),MATCH(AR$9,'Feb 2019'!$G$1:$BR$1,0))/INDEX('Planning CPRP'!$G$10:$BA$168,MATCH('Planning Ngrps'!$A43,'Planning CPRP'!$A$10:$A$170,0),MATCH('Planning Ngrps'!AR$9,'Planning CPRP'!$G$9:$BA$9,0)),"")</f>
        <v/>
      </c>
      <c r="AS43" s="158" t="str">
        <f>IFERROR(INDEX('Feb 2019'!$G$2:$BR$159,MATCH('Planning Ngrps'!$A43,'Feb 2019'!$A$2:$A$161,0),MATCH(AS$9,'Feb 2019'!$G$1:$BR$1,0))/INDEX('Planning CPRP'!$G$10:$BA$168,MATCH('Planning Ngrps'!$A43,'Planning CPRP'!$A$10:$A$170,0),MATCH('Planning Ngrps'!AS$9,'Planning CPRP'!$G$9:$BA$9,0)),"")</f>
        <v/>
      </c>
      <c r="AT43" s="158" t="str">
        <f>IFERROR(INDEX('Feb 2019'!$G$2:$BR$159,MATCH('Planning Ngrps'!$A43,'Feb 2019'!$A$2:$A$161,0),MATCH(AT$9,'Feb 2019'!$G$1:$BR$1,0))/INDEX('Planning CPRP'!$G$10:$BA$168,MATCH('Planning Ngrps'!$A43,'Planning CPRP'!$A$10:$A$170,0),MATCH('Planning Ngrps'!AT$9,'Planning CPRP'!$G$9:$BA$9,0)),"")</f>
        <v/>
      </c>
      <c r="AU43" s="158" t="str">
        <f>IFERROR(INDEX('Feb 2019'!$G$2:$BR$159,MATCH('Planning Ngrps'!$A43,'Feb 2019'!$A$2:$A$161,0),MATCH(AU$9,'Feb 2019'!$G$1:$BR$1,0))/INDEX('Planning CPRP'!$G$10:$BA$168,MATCH('Planning Ngrps'!$A43,'Planning CPRP'!$A$10:$A$170,0),MATCH('Planning Ngrps'!AU$9,'Planning CPRP'!$G$9:$BA$9,0)),"")</f>
        <v/>
      </c>
      <c r="AV43" s="158" t="str">
        <f>IFERROR(INDEX('Feb 2019'!$G$2:$BR$159,MATCH('Planning Ngrps'!$A43,'Feb 2019'!$A$2:$A$161,0),MATCH(AV$9,'Feb 2019'!$G$1:$BR$1,0))/INDEX('Planning CPRP'!$G$10:$BA$168,MATCH('Planning Ngrps'!$A43,'Planning CPRP'!$A$10:$A$170,0),MATCH('Planning Ngrps'!AV$9,'Planning CPRP'!$G$9:$BA$9,0)),"")</f>
        <v/>
      </c>
      <c r="AW43" s="158" t="str">
        <f>IFERROR(INDEX('Feb 2019'!$G$2:$BR$159,MATCH('Planning Ngrps'!$A43,'Feb 2019'!$A$2:$A$161,0),MATCH(AW$9,'Feb 2019'!$G$1:$BR$1,0))/INDEX('Planning CPRP'!$G$10:$BA$168,MATCH('Planning Ngrps'!$A43,'Planning CPRP'!$A$10:$A$170,0),MATCH('Planning Ngrps'!AW$9,'Planning CPRP'!$G$9:$BA$9,0)),"")</f>
        <v/>
      </c>
      <c r="AX43" s="158" t="str">
        <f>IFERROR(INDEX('Feb 2019'!$G$2:$BR$159,MATCH('Planning Ngrps'!$A43,'Feb 2019'!$A$2:$A$161,0),MATCH(AX$9,'Feb 2019'!$G$1:$BR$1,0))/INDEX('Planning CPRP'!$G$10:$BA$168,MATCH('Planning Ngrps'!$A43,'Planning CPRP'!$A$10:$A$170,0),MATCH('Planning Ngrps'!AX$9,'Planning CPRP'!$G$9:$BA$9,0)),"")</f>
        <v/>
      </c>
      <c r="AY43" s="158" t="str">
        <f>IFERROR(INDEX('Feb 2019'!$G$2:$BR$159,MATCH('Planning Ngrps'!$A43,'Feb 2019'!$A$2:$A$161,0),MATCH(AY$9,'Feb 2019'!$G$1:$BR$1,0))/INDEX('Planning CPRP'!$G$10:$BA$168,MATCH('Planning Ngrps'!$A43,'Planning CPRP'!$A$10:$A$170,0),MATCH('Planning Ngrps'!AY$9,'Planning CPRP'!$G$9:$BA$9,0)),"")</f>
        <v/>
      </c>
      <c r="AZ43" s="158" t="str">
        <f>IFERROR(INDEX('Feb 2019'!$G$2:$BR$159,MATCH('Planning Ngrps'!$A43,'Feb 2019'!$A$2:$A$161,0),MATCH(AZ$9,'Feb 2019'!$G$1:$BR$1,0))/INDEX('Planning CPRP'!$G$10:$BA$168,MATCH('Planning Ngrps'!$A43,'Planning CPRP'!$A$10:$A$170,0),MATCH('Planning Ngrps'!AZ$9,'Planning CPRP'!$G$9:$BA$9,0)),"")</f>
        <v/>
      </c>
      <c r="BA43" s="158" t="str">
        <f>IFERROR(INDEX('Feb 2019'!$G$2:$BR$159,MATCH('Planning Ngrps'!$A43,'Feb 2019'!$A$2:$A$161,0),MATCH(BA$9,'Feb 2019'!$G$1:$BR$1,0))/INDEX('Planning CPRP'!$G$10:$BA$168,MATCH('Planning Ngrps'!$A43,'Planning CPRP'!$A$10:$A$170,0),MATCH('Planning Ngrps'!BA$9,'Planning CPRP'!$G$9:$BA$9,0)),"")</f>
        <v/>
      </c>
      <c r="BB43" s="11">
        <f t="shared" ref="BB43:BB64" si="44">SUM(G43:BA43)</f>
        <v>0</v>
      </c>
      <c r="BC43" s="11"/>
      <c r="BD43" s="114">
        <f t="shared" ref="BD43:BD64" si="45">BC43-BB43</f>
        <v>0</v>
      </c>
    </row>
    <row r="44" spans="1:57" ht="15" x14ac:dyDescent="0.3">
      <c r="A44" s="80" t="s">
        <v>62</v>
      </c>
      <c r="B44" s="105">
        <f t="shared" si="40"/>
        <v>0</v>
      </c>
      <c r="C44" s="192">
        <f t="shared" si="41"/>
        <v>0</v>
      </c>
      <c r="D44" s="48">
        <f t="shared" si="42"/>
        <v>0</v>
      </c>
      <c r="E44" s="138">
        <f t="shared" si="43"/>
        <v>0</v>
      </c>
      <c r="F44" s="93" t="s">
        <v>62</v>
      </c>
      <c r="G44" s="158" t="str">
        <f>IFERROR(INDEX('Feb 2019'!$G$2:$BR$159,MATCH('Planning Ngrps'!$A44,'Feb 2019'!$A$2:$A$161,0),MATCH(G$9,'Feb 2019'!$G$1:$BR$1,0))/INDEX('Planning CPRP'!$G$10:$BA$168,MATCH('Planning Ngrps'!$A44,'Planning CPRP'!$A$10:$A$170,0),MATCH('Planning Ngrps'!G$9,'Planning CPRP'!$G$9:$BA$9,0)),"")</f>
        <v/>
      </c>
      <c r="H44" s="158" t="str">
        <f>IFERROR(INDEX('Feb 2019'!$G$2:$BR$159,MATCH('Planning Ngrps'!$A44,'Feb 2019'!$A$2:$A$161,0),MATCH(H$9,'Feb 2019'!$G$1:$BR$1,0))/INDEX('Planning CPRP'!$G$10:$BA$168,MATCH('Planning Ngrps'!$A44,'Planning CPRP'!$A$10:$A$170,0),MATCH('Planning Ngrps'!H$9,'Planning CPRP'!$G$9:$BA$9,0)),"")</f>
        <v/>
      </c>
      <c r="I44" s="158" t="str">
        <f>IFERROR(INDEX('Feb 2019'!$G$2:$BR$159,MATCH('Planning Ngrps'!$A44,'Feb 2019'!$A$2:$A$161,0),MATCH(I$9,'Feb 2019'!$G$1:$BR$1,0))/INDEX('Planning CPRP'!$G$10:$BA$168,MATCH('Planning Ngrps'!$A44,'Planning CPRP'!$A$10:$A$170,0),MATCH('Planning Ngrps'!I$9,'Planning CPRP'!$G$9:$BA$9,0)),"")</f>
        <v/>
      </c>
      <c r="J44" s="158" t="str">
        <f>IFERROR(INDEX('Feb 2019'!$G$2:$BR$159,MATCH('Planning Ngrps'!$A44,'Feb 2019'!$A$2:$A$161,0),MATCH(J$9,'Feb 2019'!$G$1:$BR$1,0))/INDEX('Planning CPRP'!$G$10:$BA$168,MATCH('Planning Ngrps'!$A44,'Planning CPRP'!$A$10:$A$170,0),MATCH('Planning Ngrps'!J$9,'Planning CPRP'!$G$9:$BA$9,0)),"")</f>
        <v/>
      </c>
      <c r="K44" s="158" t="str">
        <f>IFERROR(INDEX('Feb 2019'!$G$2:$BR$159,MATCH('Planning Ngrps'!$A44,'Feb 2019'!$A$2:$A$161,0),MATCH(K$9,'Feb 2019'!$G$1:$BR$1,0))/INDEX('Planning CPRP'!$G$10:$BA$168,MATCH('Planning Ngrps'!$A44,'Planning CPRP'!$A$10:$A$170,0),MATCH('Planning Ngrps'!K$9,'Planning CPRP'!$G$9:$BA$9,0)),"")</f>
        <v/>
      </c>
      <c r="L44" s="158" t="str">
        <f>IFERROR(INDEX('Feb 2019'!$G$2:$BR$159,MATCH('Planning Ngrps'!$A44,'Feb 2019'!$A$2:$A$161,0),MATCH(L$9,'Feb 2019'!$G$1:$BR$1,0))/INDEX('Planning CPRP'!$G$10:$BA$168,MATCH('Planning Ngrps'!$A44,'Planning CPRP'!$A$10:$A$170,0),MATCH('Planning Ngrps'!L$9,'Planning CPRP'!$G$9:$BA$9,0)),"")</f>
        <v/>
      </c>
      <c r="M44" s="158" t="str">
        <f>IFERROR(INDEX('Feb 2019'!$G$2:$BR$159,MATCH('Planning Ngrps'!$A44,'Feb 2019'!$A$2:$A$161,0),MATCH(M$9,'Feb 2019'!$G$1:$BR$1,0))/INDEX('Planning CPRP'!$G$10:$BA$168,MATCH('Planning Ngrps'!$A44,'Planning CPRP'!$A$10:$A$170,0),MATCH('Planning Ngrps'!M$9,'Planning CPRP'!$G$9:$BA$9,0)),"")</f>
        <v/>
      </c>
      <c r="N44" s="158" t="str">
        <f>IFERROR(INDEX('Feb 2019'!$G$2:$BR$159,MATCH('Planning Ngrps'!$A44,'Feb 2019'!$A$2:$A$161,0),MATCH(N$9,'Feb 2019'!$G$1:$BR$1,0))/INDEX('Planning CPRP'!$G$10:$BA$168,MATCH('Planning Ngrps'!$A44,'Planning CPRP'!$A$10:$A$170,0),MATCH('Planning Ngrps'!N$9,'Planning CPRP'!$G$9:$BA$9,0)),"")</f>
        <v/>
      </c>
      <c r="O44" s="158" t="str">
        <f>IFERROR(INDEX('Feb 2019'!$G$2:$BR$159,MATCH('Planning Ngrps'!$A44,'Feb 2019'!$A$2:$A$161,0),MATCH(O$9,'Feb 2019'!$G$1:$BR$1,0))/INDEX('Planning CPRP'!$G$10:$BA$168,MATCH('Planning Ngrps'!$A44,'Planning CPRP'!$A$10:$A$170,0),MATCH('Planning Ngrps'!O$9,'Planning CPRP'!$G$9:$BA$9,0)),"")</f>
        <v/>
      </c>
      <c r="P44" s="158" t="str">
        <f>IFERROR(INDEX('Feb 2019'!$G$2:$BR$159,MATCH('Planning Ngrps'!$A44,'Feb 2019'!$A$2:$A$161,0),MATCH(P$9,'Feb 2019'!$G$1:$BR$1,0))/INDEX('Planning CPRP'!$G$10:$BA$168,MATCH('Planning Ngrps'!$A44,'Planning CPRP'!$A$10:$A$170,0),MATCH('Planning Ngrps'!P$9,'Planning CPRP'!$G$9:$BA$9,0)),"")</f>
        <v/>
      </c>
      <c r="Q44" s="158" t="str">
        <f>IFERROR(INDEX('Feb 2019'!$G$2:$BR$159,MATCH('Planning Ngrps'!$A44,'Feb 2019'!$A$2:$A$161,0),MATCH(Q$9,'Feb 2019'!$G$1:$BR$1,0))/INDEX('Planning CPRP'!$G$10:$BA$168,MATCH('Planning Ngrps'!$A44,'Planning CPRP'!$A$10:$A$170,0),MATCH('Planning Ngrps'!Q$9,'Planning CPRP'!$G$9:$BA$9,0)),"")</f>
        <v/>
      </c>
      <c r="R44" s="158" t="str">
        <f>IFERROR(INDEX('Feb 2019'!$G$2:$BR$159,MATCH('Planning Ngrps'!$A44,'Feb 2019'!$A$2:$A$161,0),MATCH(R$9,'Feb 2019'!$G$1:$BR$1,0))/INDEX('Planning CPRP'!$G$10:$BA$168,MATCH('Planning Ngrps'!$A44,'Planning CPRP'!$A$10:$A$170,0),MATCH('Planning Ngrps'!R$9,'Planning CPRP'!$G$9:$BA$9,0)),"")</f>
        <v/>
      </c>
      <c r="S44" s="158" t="str">
        <f>IFERROR(INDEX('Feb 2019'!$G$2:$BR$159,MATCH('Planning Ngrps'!$A44,'Feb 2019'!$A$2:$A$161,0),MATCH(S$9,'Feb 2019'!$G$1:$BR$1,0))/INDEX('Planning CPRP'!$G$10:$BA$168,MATCH('Planning Ngrps'!$A44,'Planning CPRP'!$A$10:$A$170,0),MATCH('Planning Ngrps'!S$9,'Planning CPRP'!$G$9:$BA$9,0)),"")</f>
        <v/>
      </c>
      <c r="T44" s="158" t="str">
        <f>IFERROR(INDEX('Feb 2019'!$G$2:$BR$159,MATCH('Planning Ngrps'!$A44,'Feb 2019'!$A$2:$A$161,0),MATCH(T$9,'Feb 2019'!$G$1:$BR$1,0))/INDEX('Planning CPRP'!$G$10:$BA$168,MATCH('Planning Ngrps'!$A44,'Planning CPRP'!$A$10:$A$170,0),MATCH('Planning Ngrps'!T$9,'Planning CPRP'!$G$9:$BA$9,0)),"")</f>
        <v/>
      </c>
      <c r="U44" s="158" t="str">
        <f>IFERROR(INDEX('Feb 2019'!$G$2:$BR$159,MATCH('Planning Ngrps'!$A44,'Feb 2019'!$A$2:$A$161,0),MATCH(U$9,'Feb 2019'!$G$1:$BR$1,0))/INDEX('Planning CPRP'!$G$10:$BA$168,MATCH('Planning Ngrps'!$A44,'Planning CPRP'!$A$10:$A$170,0),MATCH('Planning Ngrps'!U$9,'Planning CPRP'!$G$9:$BA$9,0)),"")</f>
        <v/>
      </c>
      <c r="V44" s="158" t="str">
        <f>IFERROR(INDEX('Feb 2019'!$G$2:$BR$159,MATCH('Planning Ngrps'!$A44,'Feb 2019'!$A$2:$A$161,0),MATCH(V$9,'Feb 2019'!$G$1:$BR$1,0))/INDEX('Planning CPRP'!$G$10:$BA$168,MATCH('Planning Ngrps'!$A44,'Planning CPRP'!$A$10:$A$170,0),MATCH('Planning Ngrps'!V$9,'Planning CPRP'!$G$9:$BA$9,0)),"")</f>
        <v/>
      </c>
      <c r="W44" s="158" t="str">
        <f>IFERROR(INDEX('Feb 2019'!$G$2:$BR$159,MATCH('Planning Ngrps'!$A44,'Feb 2019'!$A$2:$A$161,0),MATCH(W$9,'Feb 2019'!$G$1:$BR$1,0))/INDEX('Planning CPRP'!$G$10:$BA$168,MATCH('Planning Ngrps'!$A44,'Planning CPRP'!$A$10:$A$170,0),MATCH('Planning Ngrps'!W$9,'Planning CPRP'!$G$9:$BA$9,0)),"")</f>
        <v/>
      </c>
      <c r="X44" s="158" t="str">
        <f>IFERROR(INDEX('Feb 2019'!$G$2:$BR$159,MATCH('Planning Ngrps'!$A44,'Feb 2019'!$A$2:$A$161,0),MATCH(X$9,'Feb 2019'!$G$1:$BR$1,0))/INDEX('Planning CPRP'!$G$10:$BA$168,MATCH('Planning Ngrps'!$A44,'Planning CPRP'!$A$10:$A$170,0),MATCH('Planning Ngrps'!X$9,'Planning CPRP'!$G$9:$BA$9,0)),"")</f>
        <v/>
      </c>
      <c r="Y44" s="158" t="str">
        <f>IFERROR(INDEX('Feb 2019'!$G$2:$BR$159,MATCH('Planning Ngrps'!$A44,'Feb 2019'!$A$2:$A$161,0),MATCH(Y$9,'Feb 2019'!$G$1:$BR$1,0))/INDEX('Planning CPRP'!$G$10:$BA$168,MATCH('Planning Ngrps'!$A44,'Planning CPRP'!$A$10:$A$170,0),MATCH('Planning Ngrps'!Y$9,'Planning CPRP'!$G$9:$BA$9,0)),"")</f>
        <v/>
      </c>
      <c r="Z44" s="158" t="str">
        <f>IFERROR(INDEX('Feb 2019'!$G$2:$BR$159,MATCH('Planning Ngrps'!$A44,'Feb 2019'!$A$2:$A$161,0),MATCH(Z$9,'Feb 2019'!$G$1:$BR$1,0))/INDEX('Planning CPRP'!$G$10:$BA$168,MATCH('Planning Ngrps'!$A44,'Planning CPRP'!$A$10:$A$170,0),MATCH('Planning Ngrps'!Z$9,'Planning CPRP'!$G$9:$BA$9,0)),"")</f>
        <v/>
      </c>
      <c r="AA44" s="158" t="str">
        <f>IFERROR(INDEX('Feb 2019'!$G$2:$BR$159,MATCH('Planning Ngrps'!$A44,'Feb 2019'!$A$2:$A$161,0),MATCH(AA$9,'Feb 2019'!$G$1:$BR$1,0))/INDEX('Planning CPRP'!$G$10:$BA$168,MATCH('Planning Ngrps'!$A44,'Planning CPRP'!$A$10:$A$170,0),MATCH('Planning Ngrps'!AA$9,'Planning CPRP'!$G$9:$BA$9,0)),"")</f>
        <v/>
      </c>
      <c r="AB44" s="158" t="str">
        <f>IFERROR(INDEX('Feb 2019'!$G$2:$BR$159,MATCH('Planning Ngrps'!$A44,'Feb 2019'!$A$2:$A$161,0),MATCH(AB$9,'Feb 2019'!$G$1:$BR$1,0))/INDEX('Planning CPRP'!$G$10:$BA$168,MATCH('Planning Ngrps'!$A44,'Planning CPRP'!$A$10:$A$170,0),MATCH('Planning Ngrps'!AB$9,'Planning CPRP'!$G$9:$BA$9,0)),"")</f>
        <v/>
      </c>
      <c r="AC44" s="158" t="str">
        <f>IFERROR(INDEX('Feb 2019'!$G$2:$BR$159,MATCH('Planning Ngrps'!$A44,'Feb 2019'!$A$2:$A$161,0),MATCH(AC$9,'Feb 2019'!$G$1:$BR$1,0))/INDEX('Planning CPRP'!$G$10:$BA$168,MATCH('Planning Ngrps'!$A44,'Planning CPRP'!$A$10:$A$170,0),MATCH('Planning Ngrps'!AC$9,'Planning CPRP'!$G$9:$BA$9,0)),"")</f>
        <v/>
      </c>
      <c r="AD44" s="158" t="str">
        <f>IFERROR(INDEX('Feb 2019'!$G$2:$BR$159,MATCH('Planning Ngrps'!$A44,'Feb 2019'!$A$2:$A$161,0),MATCH(AD$9,'Feb 2019'!$G$1:$BR$1,0))/INDEX('Planning CPRP'!$G$10:$BA$168,MATCH('Planning Ngrps'!$A44,'Planning CPRP'!$A$10:$A$170,0),MATCH('Planning Ngrps'!AD$9,'Planning CPRP'!$G$9:$BA$9,0)),"")</f>
        <v/>
      </c>
      <c r="AE44" s="158" t="str">
        <f>IFERROR(INDEX('Feb 2019'!$G$2:$BR$159,MATCH('Planning Ngrps'!$A44,'Feb 2019'!$A$2:$A$161,0),MATCH(AE$9,'Feb 2019'!$G$1:$BR$1,0))/INDEX('Planning CPRP'!$G$10:$BA$168,MATCH('Planning Ngrps'!$A44,'Planning CPRP'!$A$10:$A$170,0),MATCH('Planning Ngrps'!AE$9,'Planning CPRP'!$G$9:$BA$9,0)),"")</f>
        <v/>
      </c>
      <c r="AF44" s="158" t="str">
        <f>IFERROR(INDEX('Feb 2019'!$G$2:$BR$159,MATCH('Planning Ngrps'!$A44,'Feb 2019'!$A$2:$A$161,0),MATCH(AF$9,'Feb 2019'!$G$1:$BR$1,0))/INDEX('Planning CPRP'!$G$10:$BA$168,MATCH('Planning Ngrps'!$A44,'Planning CPRP'!$A$10:$A$170,0),MATCH('Planning Ngrps'!AF$9,'Planning CPRP'!$G$9:$BA$9,0)),"")</f>
        <v/>
      </c>
      <c r="AG44" s="158" t="str">
        <f>IFERROR(INDEX('Feb 2019'!$G$2:$BR$159,MATCH('Planning Ngrps'!$A44,'Feb 2019'!$A$2:$A$161,0),MATCH(AG$9,'Feb 2019'!$G$1:$BR$1,0))/INDEX('Planning CPRP'!$G$10:$BA$168,MATCH('Planning Ngrps'!$A44,'Planning CPRP'!$A$10:$A$170,0),MATCH('Planning Ngrps'!AG$9,'Planning CPRP'!$G$9:$BA$9,0)),"")</f>
        <v/>
      </c>
      <c r="AH44" s="158" t="str">
        <f>IFERROR(INDEX('Feb 2019'!$G$2:$BR$159,MATCH('Planning Ngrps'!$A44,'Feb 2019'!$A$2:$A$161,0),MATCH(AH$9,'Feb 2019'!$G$1:$BR$1,0))/INDEX('Planning CPRP'!$G$10:$BA$168,MATCH('Planning Ngrps'!$A44,'Planning CPRP'!$A$10:$A$170,0),MATCH('Planning Ngrps'!AH$9,'Planning CPRP'!$G$9:$BA$9,0)),"")</f>
        <v/>
      </c>
      <c r="AI44" s="158" t="str">
        <f>IFERROR(INDEX('Feb 2019'!$G$2:$BR$159,MATCH('Planning Ngrps'!$A44,'Feb 2019'!$A$2:$A$161,0),MATCH(AI$9,'Feb 2019'!$G$1:$BR$1,0))/INDEX('Planning CPRP'!$G$10:$BA$168,MATCH('Planning Ngrps'!$A44,'Planning CPRP'!$A$10:$A$170,0),MATCH('Planning Ngrps'!AI$9,'Planning CPRP'!$G$9:$BA$9,0)),"")</f>
        <v/>
      </c>
      <c r="AJ44" s="158" t="str">
        <f>IFERROR(INDEX('Feb 2019'!$G$2:$BR$159,MATCH('Planning Ngrps'!$A44,'Feb 2019'!$A$2:$A$161,0),MATCH(AJ$9,'Feb 2019'!$G$1:$BR$1,0))/INDEX('Planning CPRP'!$G$10:$BA$168,MATCH('Planning Ngrps'!$A44,'Planning CPRP'!$A$10:$A$170,0),MATCH('Planning Ngrps'!AJ$9,'Planning CPRP'!$G$9:$BA$9,0)),"")</f>
        <v/>
      </c>
      <c r="AK44" s="158" t="str">
        <f>IFERROR(INDEX('Feb 2019'!$G$2:$BR$159,MATCH('Planning Ngrps'!$A44,'Feb 2019'!$A$2:$A$161,0),MATCH(AK$9,'Feb 2019'!$G$1:$BR$1,0))/INDEX('Planning CPRP'!$G$10:$BA$168,MATCH('Planning Ngrps'!$A44,'Planning CPRP'!$A$10:$A$170,0),MATCH('Planning Ngrps'!AK$9,'Planning CPRP'!$G$9:$BA$9,0)),"")</f>
        <v/>
      </c>
      <c r="AL44" s="158" t="str">
        <f>IFERROR(INDEX('Feb 2019'!$G$2:$BR$159,MATCH('Planning Ngrps'!$A44,'Feb 2019'!$A$2:$A$161,0),MATCH(AL$9,'Feb 2019'!$G$1:$BR$1,0))/INDEX('Planning CPRP'!$G$10:$BA$168,MATCH('Planning Ngrps'!$A44,'Planning CPRP'!$A$10:$A$170,0),MATCH('Planning Ngrps'!AL$9,'Planning CPRP'!$G$9:$BA$9,0)),"")</f>
        <v/>
      </c>
      <c r="AM44" s="158" t="str">
        <f>IFERROR(INDEX('Feb 2019'!$G$2:$BR$159,MATCH('Planning Ngrps'!$A44,'Feb 2019'!$A$2:$A$161,0),MATCH(AM$9,'Feb 2019'!$G$1:$BR$1,0))/INDEX('Planning CPRP'!$G$10:$BA$168,MATCH('Planning Ngrps'!$A44,'Planning CPRP'!$A$10:$A$170,0),MATCH('Planning Ngrps'!AM$9,'Planning CPRP'!$G$9:$BA$9,0)),"")</f>
        <v/>
      </c>
      <c r="AN44" s="158" t="str">
        <f>IFERROR(INDEX('Feb 2019'!$G$2:$BR$159,MATCH('Planning Ngrps'!$A44,'Feb 2019'!$A$2:$A$161,0),MATCH(AN$9,'Feb 2019'!$G$1:$BR$1,0))/INDEX('Planning CPRP'!$G$10:$BA$168,MATCH('Planning Ngrps'!$A44,'Planning CPRP'!$A$10:$A$170,0),MATCH('Planning Ngrps'!AN$9,'Planning CPRP'!$G$9:$BA$9,0)),"")</f>
        <v/>
      </c>
      <c r="AO44" s="158" t="str">
        <f>IFERROR(INDEX('Feb 2019'!$G$2:$BR$159,MATCH('Planning Ngrps'!$A44,'Feb 2019'!$A$2:$A$161,0),MATCH(AO$9,'Feb 2019'!$G$1:$BR$1,0))/INDEX('Planning CPRP'!$G$10:$BA$168,MATCH('Planning Ngrps'!$A44,'Planning CPRP'!$A$10:$A$170,0),MATCH('Planning Ngrps'!AO$9,'Planning CPRP'!$G$9:$BA$9,0)),"")</f>
        <v/>
      </c>
      <c r="AP44" s="158" t="str">
        <f>IFERROR(INDEX('Feb 2019'!$G$2:$BR$159,MATCH('Planning Ngrps'!$A44,'Feb 2019'!$A$2:$A$161,0),MATCH(AP$9,'Feb 2019'!$G$1:$BR$1,0))/INDEX('Planning CPRP'!$G$10:$BA$168,MATCH('Planning Ngrps'!$A44,'Planning CPRP'!$A$10:$A$170,0),MATCH('Planning Ngrps'!AP$9,'Planning CPRP'!$G$9:$BA$9,0)),"")</f>
        <v/>
      </c>
      <c r="AQ44" s="158" t="str">
        <f>IFERROR(INDEX('Feb 2019'!$G$2:$BR$159,MATCH('Planning Ngrps'!$A44,'Feb 2019'!$A$2:$A$161,0),MATCH(AQ$9,'Feb 2019'!$G$1:$BR$1,0))/INDEX('Planning CPRP'!$G$10:$BA$168,MATCH('Planning Ngrps'!$A44,'Planning CPRP'!$A$10:$A$170,0),MATCH('Planning Ngrps'!AQ$9,'Planning CPRP'!$G$9:$BA$9,0)),"")</f>
        <v/>
      </c>
      <c r="AR44" s="158" t="str">
        <f>IFERROR(INDEX('Feb 2019'!$G$2:$BR$159,MATCH('Planning Ngrps'!$A44,'Feb 2019'!$A$2:$A$161,0),MATCH(AR$9,'Feb 2019'!$G$1:$BR$1,0))/INDEX('Planning CPRP'!$G$10:$BA$168,MATCH('Planning Ngrps'!$A44,'Planning CPRP'!$A$10:$A$170,0),MATCH('Planning Ngrps'!AR$9,'Planning CPRP'!$G$9:$BA$9,0)),"")</f>
        <v/>
      </c>
      <c r="AS44" s="158" t="str">
        <f>IFERROR(INDEX('Feb 2019'!$G$2:$BR$159,MATCH('Planning Ngrps'!$A44,'Feb 2019'!$A$2:$A$161,0),MATCH(AS$9,'Feb 2019'!$G$1:$BR$1,0))/INDEX('Planning CPRP'!$G$10:$BA$168,MATCH('Planning Ngrps'!$A44,'Planning CPRP'!$A$10:$A$170,0),MATCH('Planning Ngrps'!AS$9,'Planning CPRP'!$G$9:$BA$9,0)),"")</f>
        <v/>
      </c>
      <c r="AT44" s="158" t="str">
        <f>IFERROR(INDEX('Feb 2019'!$G$2:$BR$159,MATCH('Planning Ngrps'!$A44,'Feb 2019'!$A$2:$A$161,0),MATCH(AT$9,'Feb 2019'!$G$1:$BR$1,0))/INDEX('Planning CPRP'!$G$10:$BA$168,MATCH('Planning Ngrps'!$A44,'Planning CPRP'!$A$10:$A$170,0),MATCH('Planning Ngrps'!AT$9,'Planning CPRP'!$G$9:$BA$9,0)),"")</f>
        <v/>
      </c>
      <c r="AU44" s="158" t="str">
        <f>IFERROR(INDEX('Feb 2019'!$G$2:$BR$159,MATCH('Planning Ngrps'!$A44,'Feb 2019'!$A$2:$A$161,0),MATCH(AU$9,'Feb 2019'!$G$1:$BR$1,0))/INDEX('Planning CPRP'!$G$10:$BA$168,MATCH('Planning Ngrps'!$A44,'Planning CPRP'!$A$10:$A$170,0),MATCH('Planning Ngrps'!AU$9,'Planning CPRP'!$G$9:$BA$9,0)),"")</f>
        <v/>
      </c>
      <c r="AV44" s="158" t="str">
        <f>IFERROR(INDEX('Feb 2019'!$G$2:$BR$159,MATCH('Planning Ngrps'!$A44,'Feb 2019'!$A$2:$A$161,0),MATCH(AV$9,'Feb 2019'!$G$1:$BR$1,0))/INDEX('Planning CPRP'!$G$10:$BA$168,MATCH('Planning Ngrps'!$A44,'Planning CPRP'!$A$10:$A$170,0),MATCH('Planning Ngrps'!AV$9,'Planning CPRP'!$G$9:$BA$9,0)),"")</f>
        <v/>
      </c>
      <c r="AW44" s="158" t="str">
        <f>IFERROR(INDEX('Feb 2019'!$G$2:$BR$159,MATCH('Planning Ngrps'!$A44,'Feb 2019'!$A$2:$A$161,0),MATCH(AW$9,'Feb 2019'!$G$1:$BR$1,0))/INDEX('Planning CPRP'!$G$10:$BA$168,MATCH('Planning Ngrps'!$A44,'Planning CPRP'!$A$10:$A$170,0),MATCH('Planning Ngrps'!AW$9,'Planning CPRP'!$G$9:$BA$9,0)),"")</f>
        <v/>
      </c>
      <c r="AX44" s="158" t="str">
        <f>IFERROR(INDEX('Feb 2019'!$G$2:$BR$159,MATCH('Planning Ngrps'!$A44,'Feb 2019'!$A$2:$A$161,0),MATCH(AX$9,'Feb 2019'!$G$1:$BR$1,0))/INDEX('Planning CPRP'!$G$10:$BA$168,MATCH('Planning Ngrps'!$A44,'Planning CPRP'!$A$10:$A$170,0),MATCH('Planning Ngrps'!AX$9,'Planning CPRP'!$G$9:$BA$9,0)),"")</f>
        <v/>
      </c>
      <c r="AY44" s="158" t="str">
        <f>IFERROR(INDEX('Feb 2019'!$G$2:$BR$159,MATCH('Planning Ngrps'!$A44,'Feb 2019'!$A$2:$A$161,0),MATCH(AY$9,'Feb 2019'!$G$1:$BR$1,0))/INDEX('Planning CPRP'!$G$10:$BA$168,MATCH('Planning Ngrps'!$A44,'Planning CPRP'!$A$10:$A$170,0),MATCH('Planning Ngrps'!AY$9,'Planning CPRP'!$G$9:$BA$9,0)),"")</f>
        <v/>
      </c>
      <c r="AZ44" s="158" t="str">
        <f>IFERROR(INDEX('Feb 2019'!$G$2:$BR$159,MATCH('Planning Ngrps'!$A44,'Feb 2019'!$A$2:$A$161,0),MATCH(AZ$9,'Feb 2019'!$G$1:$BR$1,0))/INDEX('Planning CPRP'!$G$10:$BA$168,MATCH('Planning Ngrps'!$A44,'Planning CPRP'!$A$10:$A$170,0),MATCH('Planning Ngrps'!AZ$9,'Planning CPRP'!$G$9:$BA$9,0)),"")</f>
        <v/>
      </c>
      <c r="BA44" s="158" t="str">
        <f>IFERROR(INDEX('Feb 2019'!$G$2:$BR$159,MATCH('Planning Ngrps'!$A44,'Feb 2019'!$A$2:$A$161,0),MATCH(BA$9,'Feb 2019'!$G$1:$BR$1,0))/INDEX('Planning CPRP'!$G$10:$BA$168,MATCH('Planning Ngrps'!$A44,'Planning CPRP'!$A$10:$A$170,0),MATCH('Planning Ngrps'!BA$9,'Planning CPRP'!$G$9:$BA$9,0)),"")</f>
        <v/>
      </c>
      <c r="BB44" s="11">
        <f t="shared" si="44"/>
        <v>0</v>
      </c>
      <c r="BC44" s="11"/>
      <c r="BD44" s="114">
        <f t="shared" si="45"/>
        <v>0</v>
      </c>
    </row>
    <row r="45" spans="1:57" ht="15" x14ac:dyDescent="0.3">
      <c r="A45" s="80" t="s">
        <v>63</v>
      </c>
      <c r="B45" s="105">
        <f t="shared" si="40"/>
        <v>0</v>
      </c>
      <c r="C45" s="192">
        <f t="shared" si="41"/>
        <v>0</v>
      </c>
      <c r="D45" s="48">
        <f t="shared" si="42"/>
        <v>0</v>
      </c>
      <c r="E45" s="138">
        <f t="shared" si="43"/>
        <v>0</v>
      </c>
      <c r="F45" s="93" t="s">
        <v>63</v>
      </c>
      <c r="G45" s="158" t="str">
        <f>IFERROR(INDEX('Feb 2019'!$G$2:$BR$159,MATCH('Planning Ngrps'!$A45,'Feb 2019'!$A$2:$A$161,0),MATCH(G$9,'Feb 2019'!$G$1:$BR$1,0))/INDEX('Planning CPRP'!$G$10:$BA$168,MATCH('Planning Ngrps'!$A45,'Planning CPRP'!$A$10:$A$170,0),MATCH('Planning Ngrps'!G$9,'Planning CPRP'!$G$9:$BA$9,0)),"")</f>
        <v/>
      </c>
      <c r="H45" s="158" t="str">
        <f>IFERROR(INDEX('Feb 2019'!$G$2:$BR$159,MATCH('Planning Ngrps'!$A45,'Feb 2019'!$A$2:$A$161,0),MATCH(H$9,'Feb 2019'!$G$1:$BR$1,0))/INDEX('Planning CPRP'!$G$10:$BA$168,MATCH('Planning Ngrps'!$A45,'Planning CPRP'!$A$10:$A$170,0),MATCH('Planning Ngrps'!H$9,'Planning CPRP'!$G$9:$BA$9,0)),"")</f>
        <v/>
      </c>
      <c r="I45" s="158" t="str">
        <f>IFERROR(INDEX('Feb 2019'!$G$2:$BR$159,MATCH('Planning Ngrps'!$A45,'Feb 2019'!$A$2:$A$161,0),MATCH(I$9,'Feb 2019'!$G$1:$BR$1,0))/INDEX('Planning CPRP'!$G$10:$BA$168,MATCH('Planning Ngrps'!$A45,'Planning CPRP'!$A$10:$A$170,0),MATCH('Planning Ngrps'!I$9,'Planning CPRP'!$G$9:$BA$9,0)),"")</f>
        <v/>
      </c>
      <c r="J45" s="158" t="str">
        <f>IFERROR(INDEX('Feb 2019'!$G$2:$BR$159,MATCH('Planning Ngrps'!$A45,'Feb 2019'!$A$2:$A$161,0),MATCH(J$9,'Feb 2019'!$G$1:$BR$1,0))/INDEX('Planning CPRP'!$G$10:$BA$168,MATCH('Planning Ngrps'!$A45,'Planning CPRP'!$A$10:$A$170,0),MATCH('Planning Ngrps'!J$9,'Planning CPRP'!$G$9:$BA$9,0)),"")</f>
        <v/>
      </c>
      <c r="K45" s="158" t="str">
        <f>IFERROR(INDEX('Feb 2019'!$G$2:$BR$159,MATCH('Planning Ngrps'!$A45,'Feb 2019'!$A$2:$A$161,0),MATCH(K$9,'Feb 2019'!$G$1:$BR$1,0))/INDEX('Planning CPRP'!$G$10:$BA$168,MATCH('Planning Ngrps'!$A45,'Planning CPRP'!$A$10:$A$170,0),MATCH('Planning Ngrps'!K$9,'Planning CPRP'!$G$9:$BA$9,0)),"")</f>
        <v/>
      </c>
      <c r="L45" s="158" t="str">
        <f>IFERROR(INDEX('Feb 2019'!$G$2:$BR$159,MATCH('Planning Ngrps'!$A45,'Feb 2019'!$A$2:$A$161,0),MATCH(L$9,'Feb 2019'!$G$1:$BR$1,0))/INDEX('Planning CPRP'!$G$10:$BA$168,MATCH('Planning Ngrps'!$A45,'Planning CPRP'!$A$10:$A$170,0),MATCH('Planning Ngrps'!L$9,'Planning CPRP'!$G$9:$BA$9,0)),"")</f>
        <v/>
      </c>
      <c r="M45" s="158" t="str">
        <f>IFERROR(INDEX('Feb 2019'!$G$2:$BR$159,MATCH('Planning Ngrps'!$A45,'Feb 2019'!$A$2:$A$161,0),MATCH(M$9,'Feb 2019'!$G$1:$BR$1,0))/INDEX('Planning CPRP'!$G$10:$BA$168,MATCH('Planning Ngrps'!$A45,'Planning CPRP'!$A$10:$A$170,0),MATCH('Planning Ngrps'!M$9,'Planning CPRP'!$G$9:$BA$9,0)),"")</f>
        <v/>
      </c>
      <c r="N45" s="158" t="str">
        <f>IFERROR(INDEX('Feb 2019'!$G$2:$BR$159,MATCH('Planning Ngrps'!$A45,'Feb 2019'!$A$2:$A$161,0),MATCH(N$9,'Feb 2019'!$G$1:$BR$1,0))/INDEX('Planning CPRP'!$G$10:$BA$168,MATCH('Planning Ngrps'!$A45,'Planning CPRP'!$A$10:$A$170,0),MATCH('Planning Ngrps'!N$9,'Planning CPRP'!$G$9:$BA$9,0)),"")</f>
        <v/>
      </c>
      <c r="O45" s="158" t="str">
        <f>IFERROR(INDEX('Feb 2019'!$G$2:$BR$159,MATCH('Planning Ngrps'!$A45,'Feb 2019'!$A$2:$A$161,0),MATCH(O$9,'Feb 2019'!$G$1:$BR$1,0))/INDEX('Planning CPRP'!$G$10:$BA$168,MATCH('Planning Ngrps'!$A45,'Planning CPRP'!$A$10:$A$170,0),MATCH('Planning Ngrps'!O$9,'Planning CPRP'!$G$9:$BA$9,0)),"")</f>
        <v/>
      </c>
      <c r="P45" s="158" t="str">
        <f>IFERROR(INDEX('Feb 2019'!$G$2:$BR$159,MATCH('Planning Ngrps'!$A45,'Feb 2019'!$A$2:$A$161,0),MATCH(P$9,'Feb 2019'!$G$1:$BR$1,0))/INDEX('Planning CPRP'!$G$10:$BA$168,MATCH('Planning Ngrps'!$A45,'Planning CPRP'!$A$10:$A$170,0),MATCH('Planning Ngrps'!P$9,'Planning CPRP'!$G$9:$BA$9,0)),"")</f>
        <v/>
      </c>
      <c r="Q45" s="158" t="str">
        <f>IFERROR(INDEX('Feb 2019'!$G$2:$BR$159,MATCH('Planning Ngrps'!$A45,'Feb 2019'!$A$2:$A$161,0),MATCH(Q$9,'Feb 2019'!$G$1:$BR$1,0))/INDEX('Planning CPRP'!$G$10:$BA$168,MATCH('Planning Ngrps'!$A45,'Planning CPRP'!$A$10:$A$170,0),MATCH('Planning Ngrps'!Q$9,'Planning CPRP'!$G$9:$BA$9,0)),"")</f>
        <v/>
      </c>
      <c r="R45" s="158" t="str">
        <f>IFERROR(INDEX('Feb 2019'!$G$2:$BR$159,MATCH('Planning Ngrps'!$A45,'Feb 2019'!$A$2:$A$161,0),MATCH(R$9,'Feb 2019'!$G$1:$BR$1,0))/INDEX('Planning CPRP'!$G$10:$BA$168,MATCH('Planning Ngrps'!$A45,'Planning CPRP'!$A$10:$A$170,0),MATCH('Planning Ngrps'!R$9,'Planning CPRP'!$G$9:$BA$9,0)),"")</f>
        <v/>
      </c>
      <c r="S45" s="158" t="str">
        <f>IFERROR(INDEX('Feb 2019'!$G$2:$BR$159,MATCH('Planning Ngrps'!$A45,'Feb 2019'!$A$2:$A$161,0),MATCH(S$9,'Feb 2019'!$G$1:$BR$1,0))/INDEX('Planning CPRP'!$G$10:$BA$168,MATCH('Planning Ngrps'!$A45,'Planning CPRP'!$A$10:$A$170,0),MATCH('Planning Ngrps'!S$9,'Planning CPRP'!$G$9:$BA$9,0)),"")</f>
        <v/>
      </c>
      <c r="T45" s="158" t="str">
        <f>IFERROR(INDEX('Feb 2019'!$G$2:$BR$159,MATCH('Planning Ngrps'!$A45,'Feb 2019'!$A$2:$A$161,0),MATCH(T$9,'Feb 2019'!$G$1:$BR$1,0))/INDEX('Planning CPRP'!$G$10:$BA$168,MATCH('Planning Ngrps'!$A45,'Planning CPRP'!$A$10:$A$170,0),MATCH('Planning Ngrps'!T$9,'Planning CPRP'!$G$9:$BA$9,0)),"")</f>
        <v/>
      </c>
      <c r="U45" s="158" t="str">
        <f>IFERROR(INDEX('Feb 2019'!$G$2:$BR$159,MATCH('Planning Ngrps'!$A45,'Feb 2019'!$A$2:$A$161,0),MATCH(U$9,'Feb 2019'!$G$1:$BR$1,0))/INDEX('Planning CPRP'!$G$10:$BA$168,MATCH('Planning Ngrps'!$A45,'Planning CPRP'!$A$10:$A$170,0),MATCH('Planning Ngrps'!U$9,'Planning CPRP'!$G$9:$BA$9,0)),"")</f>
        <v/>
      </c>
      <c r="V45" s="158" t="str">
        <f>IFERROR(INDEX('Feb 2019'!$G$2:$BR$159,MATCH('Planning Ngrps'!$A45,'Feb 2019'!$A$2:$A$161,0),MATCH(V$9,'Feb 2019'!$G$1:$BR$1,0))/INDEX('Planning CPRP'!$G$10:$BA$168,MATCH('Planning Ngrps'!$A45,'Planning CPRP'!$A$10:$A$170,0),MATCH('Planning Ngrps'!V$9,'Planning CPRP'!$G$9:$BA$9,0)),"")</f>
        <v/>
      </c>
      <c r="W45" s="158" t="str">
        <f>IFERROR(INDEX('Feb 2019'!$G$2:$BR$159,MATCH('Planning Ngrps'!$A45,'Feb 2019'!$A$2:$A$161,0),MATCH(W$9,'Feb 2019'!$G$1:$BR$1,0))/INDEX('Planning CPRP'!$G$10:$BA$168,MATCH('Planning Ngrps'!$A45,'Planning CPRP'!$A$10:$A$170,0),MATCH('Planning Ngrps'!W$9,'Planning CPRP'!$G$9:$BA$9,0)),"")</f>
        <v/>
      </c>
      <c r="X45" s="158" t="str">
        <f>IFERROR(INDEX('Feb 2019'!$G$2:$BR$159,MATCH('Planning Ngrps'!$A45,'Feb 2019'!$A$2:$A$161,0),MATCH(X$9,'Feb 2019'!$G$1:$BR$1,0))/INDEX('Planning CPRP'!$G$10:$BA$168,MATCH('Planning Ngrps'!$A45,'Planning CPRP'!$A$10:$A$170,0),MATCH('Planning Ngrps'!X$9,'Planning CPRP'!$G$9:$BA$9,0)),"")</f>
        <v/>
      </c>
      <c r="Y45" s="158" t="str">
        <f>IFERROR(INDEX('Feb 2019'!$G$2:$BR$159,MATCH('Planning Ngrps'!$A45,'Feb 2019'!$A$2:$A$161,0),MATCH(Y$9,'Feb 2019'!$G$1:$BR$1,0))/INDEX('Planning CPRP'!$G$10:$BA$168,MATCH('Planning Ngrps'!$A45,'Planning CPRP'!$A$10:$A$170,0),MATCH('Planning Ngrps'!Y$9,'Planning CPRP'!$G$9:$BA$9,0)),"")</f>
        <v/>
      </c>
      <c r="Z45" s="158" t="str">
        <f>IFERROR(INDEX('Feb 2019'!$G$2:$BR$159,MATCH('Planning Ngrps'!$A45,'Feb 2019'!$A$2:$A$161,0),MATCH(Z$9,'Feb 2019'!$G$1:$BR$1,0))/INDEX('Planning CPRP'!$G$10:$BA$168,MATCH('Planning Ngrps'!$A45,'Planning CPRP'!$A$10:$A$170,0),MATCH('Planning Ngrps'!Z$9,'Planning CPRP'!$G$9:$BA$9,0)),"")</f>
        <v/>
      </c>
      <c r="AA45" s="158" t="str">
        <f>IFERROR(INDEX('Feb 2019'!$G$2:$BR$159,MATCH('Planning Ngrps'!$A45,'Feb 2019'!$A$2:$A$161,0),MATCH(AA$9,'Feb 2019'!$G$1:$BR$1,0))/INDEX('Planning CPRP'!$G$10:$BA$168,MATCH('Planning Ngrps'!$A45,'Planning CPRP'!$A$10:$A$170,0),MATCH('Planning Ngrps'!AA$9,'Planning CPRP'!$G$9:$BA$9,0)),"")</f>
        <v/>
      </c>
      <c r="AB45" s="158" t="str">
        <f>IFERROR(INDEX('Feb 2019'!$G$2:$BR$159,MATCH('Planning Ngrps'!$A45,'Feb 2019'!$A$2:$A$161,0),MATCH(AB$9,'Feb 2019'!$G$1:$BR$1,0))/INDEX('Planning CPRP'!$G$10:$BA$168,MATCH('Planning Ngrps'!$A45,'Planning CPRP'!$A$10:$A$170,0),MATCH('Planning Ngrps'!AB$9,'Planning CPRP'!$G$9:$BA$9,0)),"")</f>
        <v/>
      </c>
      <c r="AC45" s="158" t="str">
        <f>IFERROR(INDEX('Feb 2019'!$G$2:$BR$159,MATCH('Planning Ngrps'!$A45,'Feb 2019'!$A$2:$A$161,0),MATCH(AC$9,'Feb 2019'!$G$1:$BR$1,0))/INDEX('Planning CPRP'!$G$10:$BA$168,MATCH('Planning Ngrps'!$A45,'Planning CPRP'!$A$10:$A$170,0),MATCH('Planning Ngrps'!AC$9,'Planning CPRP'!$G$9:$BA$9,0)),"")</f>
        <v/>
      </c>
      <c r="AD45" s="158" t="str">
        <f>IFERROR(INDEX('Feb 2019'!$G$2:$BR$159,MATCH('Planning Ngrps'!$A45,'Feb 2019'!$A$2:$A$161,0),MATCH(AD$9,'Feb 2019'!$G$1:$BR$1,0))/INDEX('Planning CPRP'!$G$10:$BA$168,MATCH('Planning Ngrps'!$A45,'Planning CPRP'!$A$10:$A$170,0),MATCH('Planning Ngrps'!AD$9,'Planning CPRP'!$G$9:$BA$9,0)),"")</f>
        <v/>
      </c>
      <c r="AE45" s="158" t="str">
        <f>IFERROR(INDEX('Feb 2019'!$G$2:$BR$159,MATCH('Planning Ngrps'!$A45,'Feb 2019'!$A$2:$A$161,0),MATCH(AE$9,'Feb 2019'!$G$1:$BR$1,0))/INDEX('Planning CPRP'!$G$10:$BA$168,MATCH('Planning Ngrps'!$A45,'Planning CPRP'!$A$10:$A$170,0),MATCH('Planning Ngrps'!AE$9,'Planning CPRP'!$G$9:$BA$9,0)),"")</f>
        <v/>
      </c>
      <c r="AF45" s="158" t="str">
        <f>IFERROR(INDEX('Feb 2019'!$G$2:$BR$159,MATCH('Planning Ngrps'!$A45,'Feb 2019'!$A$2:$A$161,0),MATCH(AF$9,'Feb 2019'!$G$1:$BR$1,0))/INDEX('Planning CPRP'!$G$10:$BA$168,MATCH('Planning Ngrps'!$A45,'Planning CPRP'!$A$10:$A$170,0),MATCH('Planning Ngrps'!AF$9,'Planning CPRP'!$G$9:$BA$9,0)),"")</f>
        <v/>
      </c>
      <c r="AG45" s="158" t="str">
        <f>IFERROR(INDEX('Feb 2019'!$G$2:$BR$159,MATCH('Planning Ngrps'!$A45,'Feb 2019'!$A$2:$A$161,0),MATCH(AG$9,'Feb 2019'!$G$1:$BR$1,0))/INDEX('Planning CPRP'!$G$10:$BA$168,MATCH('Planning Ngrps'!$A45,'Planning CPRP'!$A$10:$A$170,0),MATCH('Planning Ngrps'!AG$9,'Planning CPRP'!$G$9:$BA$9,0)),"")</f>
        <v/>
      </c>
      <c r="AH45" s="158" t="str">
        <f>IFERROR(INDEX('Feb 2019'!$G$2:$BR$159,MATCH('Planning Ngrps'!$A45,'Feb 2019'!$A$2:$A$161,0),MATCH(AH$9,'Feb 2019'!$G$1:$BR$1,0))/INDEX('Planning CPRP'!$G$10:$BA$168,MATCH('Planning Ngrps'!$A45,'Planning CPRP'!$A$10:$A$170,0),MATCH('Planning Ngrps'!AH$9,'Planning CPRP'!$G$9:$BA$9,0)),"")</f>
        <v/>
      </c>
      <c r="AI45" s="158" t="str">
        <f>IFERROR(INDEX('Feb 2019'!$G$2:$BR$159,MATCH('Planning Ngrps'!$A45,'Feb 2019'!$A$2:$A$161,0),MATCH(AI$9,'Feb 2019'!$G$1:$BR$1,0))/INDEX('Planning CPRP'!$G$10:$BA$168,MATCH('Planning Ngrps'!$A45,'Planning CPRP'!$A$10:$A$170,0),MATCH('Planning Ngrps'!AI$9,'Planning CPRP'!$G$9:$BA$9,0)),"")</f>
        <v/>
      </c>
      <c r="AJ45" s="158" t="str">
        <f>IFERROR(INDEX('Feb 2019'!$G$2:$BR$159,MATCH('Planning Ngrps'!$A45,'Feb 2019'!$A$2:$A$161,0),MATCH(AJ$9,'Feb 2019'!$G$1:$BR$1,0))/INDEX('Planning CPRP'!$G$10:$BA$168,MATCH('Planning Ngrps'!$A45,'Planning CPRP'!$A$10:$A$170,0),MATCH('Planning Ngrps'!AJ$9,'Planning CPRP'!$G$9:$BA$9,0)),"")</f>
        <v/>
      </c>
      <c r="AK45" s="158" t="str">
        <f>IFERROR(INDEX('Feb 2019'!$G$2:$BR$159,MATCH('Planning Ngrps'!$A45,'Feb 2019'!$A$2:$A$161,0),MATCH(AK$9,'Feb 2019'!$G$1:$BR$1,0))/INDEX('Planning CPRP'!$G$10:$BA$168,MATCH('Planning Ngrps'!$A45,'Planning CPRP'!$A$10:$A$170,0),MATCH('Planning Ngrps'!AK$9,'Planning CPRP'!$G$9:$BA$9,0)),"")</f>
        <v/>
      </c>
      <c r="AL45" s="158" t="str">
        <f>IFERROR(INDEX('Feb 2019'!$G$2:$BR$159,MATCH('Planning Ngrps'!$A45,'Feb 2019'!$A$2:$A$161,0),MATCH(AL$9,'Feb 2019'!$G$1:$BR$1,0))/INDEX('Planning CPRP'!$G$10:$BA$168,MATCH('Planning Ngrps'!$A45,'Planning CPRP'!$A$10:$A$170,0),MATCH('Planning Ngrps'!AL$9,'Planning CPRP'!$G$9:$BA$9,0)),"")</f>
        <v/>
      </c>
      <c r="AM45" s="158" t="str">
        <f>IFERROR(INDEX('Feb 2019'!$G$2:$BR$159,MATCH('Planning Ngrps'!$A45,'Feb 2019'!$A$2:$A$161,0),MATCH(AM$9,'Feb 2019'!$G$1:$BR$1,0))/INDEX('Planning CPRP'!$G$10:$BA$168,MATCH('Planning Ngrps'!$A45,'Planning CPRP'!$A$10:$A$170,0),MATCH('Planning Ngrps'!AM$9,'Planning CPRP'!$G$9:$BA$9,0)),"")</f>
        <v/>
      </c>
      <c r="AN45" s="158" t="str">
        <f>IFERROR(INDEX('Feb 2019'!$G$2:$BR$159,MATCH('Planning Ngrps'!$A45,'Feb 2019'!$A$2:$A$161,0),MATCH(AN$9,'Feb 2019'!$G$1:$BR$1,0))/INDEX('Planning CPRP'!$G$10:$BA$168,MATCH('Planning Ngrps'!$A45,'Planning CPRP'!$A$10:$A$170,0),MATCH('Planning Ngrps'!AN$9,'Planning CPRP'!$G$9:$BA$9,0)),"")</f>
        <v/>
      </c>
      <c r="AO45" s="158" t="str">
        <f>IFERROR(INDEX('Feb 2019'!$G$2:$BR$159,MATCH('Planning Ngrps'!$A45,'Feb 2019'!$A$2:$A$161,0),MATCH(AO$9,'Feb 2019'!$G$1:$BR$1,0))/INDEX('Planning CPRP'!$G$10:$BA$168,MATCH('Planning Ngrps'!$A45,'Planning CPRP'!$A$10:$A$170,0),MATCH('Planning Ngrps'!AO$9,'Planning CPRP'!$G$9:$BA$9,0)),"")</f>
        <v/>
      </c>
      <c r="AP45" s="158" t="str">
        <f>IFERROR(INDEX('Feb 2019'!$G$2:$BR$159,MATCH('Planning Ngrps'!$A45,'Feb 2019'!$A$2:$A$161,0),MATCH(AP$9,'Feb 2019'!$G$1:$BR$1,0))/INDEX('Planning CPRP'!$G$10:$BA$168,MATCH('Planning Ngrps'!$A45,'Planning CPRP'!$A$10:$A$170,0),MATCH('Planning Ngrps'!AP$9,'Planning CPRP'!$G$9:$BA$9,0)),"")</f>
        <v/>
      </c>
      <c r="AQ45" s="158" t="str">
        <f>IFERROR(INDEX('Feb 2019'!$G$2:$BR$159,MATCH('Planning Ngrps'!$A45,'Feb 2019'!$A$2:$A$161,0),MATCH(AQ$9,'Feb 2019'!$G$1:$BR$1,0))/INDEX('Planning CPRP'!$G$10:$BA$168,MATCH('Planning Ngrps'!$A45,'Planning CPRP'!$A$10:$A$170,0),MATCH('Planning Ngrps'!AQ$9,'Planning CPRP'!$G$9:$BA$9,0)),"")</f>
        <v/>
      </c>
      <c r="AR45" s="158" t="str">
        <f>IFERROR(INDEX('Feb 2019'!$G$2:$BR$159,MATCH('Planning Ngrps'!$A45,'Feb 2019'!$A$2:$A$161,0),MATCH(AR$9,'Feb 2019'!$G$1:$BR$1,0))/INDEX('Planning CPRP'!$G$10:$BA$168,MATCH('Planning Ngrps'!$A45,'Planning CPRP'!$A$10:$A$170,0),MATCH('Planning Ngrps'!AR$9,'Planning CPRP'!$G$9:$BA$9,0)),"")</f>
        <v/>
      </c>
      <c r="AS45" s="158" t="str">
        <f>IFERROR(INDEX('Feb 2019'!$G$2:$BR$159,MATCH('Planning Ngrps'!$A45,'Feb 2019'!$A$2:$A$161,0),MATCH(AS$9,'Feb 2019'!$G$1:$BR$1,0))/INDEX('Planning CPRP'!$G$10:$BA$168,MATCH('Planning Ngrps'!$A45,'Planning CPRP'!$A$10:$A$170,0),MATCH('Planning Ngrps'!AS$9,'Planning CPRP'!$G$9:$BA$9,0)),"")</f>
        <v/>
      </c>
      <c r="AT45" s="158" t="str">
        <f>IFERROR(INDEX('Feb 2019'!$G$2:$BR$159,MATCH('Planning Ngrps'!$A45,'Feb 2019'!$A$2:$A$161,0),MATCH(AT$9,'Feb 2019'!$G$1:$BR$1,0))/INDEX('Planning CPRP'!$G$10:$BA$168,MATCH('Planning Ngrps'!$A45,'Planning CPRP'!$A$10:$A$170,0),MATCH('Planning Ngrps'!AT$9,'Planning CPRP'!$G$9:$BA$9,0)),"")</f>
        <v/>
      </c>
      <c r="AU45" s="158" t="str">
        <f>IFERROR(INDEX('Feb 2019'!$G$2:$BR$159,MATCH('Planning Ngrps'!$A45,'Feb 2019'!$A$2:$A$161,0),MATCH(AU$9,'Feb 2019'!$G$1:$BR$1,0))/INDEX('Planning CPRP'!$G$10:$BA$168,MATCH('Planning Ngrps'!$A45,'Planning CPRP'!$A$10:$A$170,0),MATCH('Planning Ngrps'!AU$9,'Planning CPRP'!$G$9:$BA$9,0)),"")</f>
        <v/>
      </c>
      <c r="AV45" s="158" t="str">
        <f>IFERROR(INDEX('Feb 2019'!$G$2:$BR$159,MATCH('Planning Ngrps'!$A45,'Feb 2019'!$A$2:$A$161,0),MATCH(AV$9,'Feb 2019'!$G$1:$BR$1,0))/INDEX('Planning CPRP'!$G$10:$BA$168,MATCH('Planning Ngrps'!$A45,'Planning CPRP'!$A$10:$A$170,0),MATCH('Planning Ngrps'!AV$9,'Planning CPRP'!$G$9:$BA$9,0)),"")</f>
        <v/>
      </c>
      <c r="AW45" s="158" t="str">
        <f>IFERROR(INDEX('Feb 2019'!$G$2:$BR$159,MATCH('Planning Ngrps'!$A45,'Feb 2019'!$A$2:$A$161,0),MATCH(AW$9,'Feb 2019'!$G$1:$BR$1,0))/INDEX('Planning CPRP'!$G$10:$BA$168,MATCH('Planning Ngrps'!$A45,'Planning CPRP'!$A$10:$A$170,0),MATCH('Planning Ngrps'!AW$9,'Planning CPRP'!$G$9:$BA$9,0)),"")</f>
        <v/>
      </c>
      <c r="AX45" s="158" t="str">
        <f>IFERROR(INDEX('Feb 2019'!$G$2:$BR$159,MATCH('Planning Ngrps'!$A45,'Feb 2019'!$A$2:$A$161,0),MATCH(AX$9,'Feb 2019'!$G$1:$BR$1,0))/INDEX('Planning CPRP'!$G$10:$BA$168,MATCH('Planning Ngrps'!$A45,'Planning CPRP'!$A$10:$A$170,0),MATCH('Planning Ngrps'!AX$9,'Planning CPRP'!$G$9:$BA$9,0)),"")</f>
        <v/>
      </c>
      <c r="AY45" s="158" t="str">
        <f>IFERROR(INDEX('Feb 2019'!$G$2:$BR$159,MATCH('Planning Ngrps'!$A45,'Feb 2019'!$A$2:$A$161,0),MATCH(AY$9,'Feb 2019'!$G$1:$BR$1,0))/INDEX('Planning CPRP'!$G$10:$BA$168,MATCH('Planning Ngrps'!$A45,'Planning CPRP'!$A$10:$A$170,0),MATCH('Planning Ngrps'!AY$9,'Planning CPRP'!$G$9:$BA$9,0)),"")</f>
        <v/>
      </c>
      <c r="AZ45" s="158" t="str">
        <f>IFERROR(INDEX('Feb 2019'!$G$2:$BR$159,MATCH('Planning Ngrps'!$A45,'Feb 2019'!$A$2:$A$161,0),MATCH(AZ$9,'Feb 2019'!$G$1:$BR$1,0))/INDEX('Planning CPRP'!$G$10:$BA$168,MATCH('Planning Ngrps'!$A45,'Planning CPRP'!$A$10:$A$170,0),MATCH('Planning Ngrps'!AZ$9,'Planning CPRP'!$G$9:$BA$9,0)),"")</f>
        <v/>
      </c>
      <c r="BA45" s="158" t="str">
        <f>IFERROR(INDEX('Feb 2019'!$G$2:$BR$159,MATCH('Planning Ngrps'!$A45,'Feb 2019'!$A$2:$A$161,0),MATCH(BA$9,'Feb 2019'!$G$1:$BR$1,0))/INDEX('Planning CPRP'!$G$10:$BA$168,MATCH('Planning Ngrps'!$A45,'Planning CPRP'!$A$10:$A$170,0),MATCH('Planning Ngrps'!BA$9,'Planning CPRP'!$G$9:$BA$9,0)),"")</f>
        <v/>
      </c>
      <c r="BB45" s="11">
        <f t="shared" si="44"/>
        <v>0</v>
      </c>
      <c r="BC45" s="11"/>
      <c r="BD45" s="109">
        <f t="shared" si="45"/>
        <v>0</v>
      </c>
    </row>
    <row r="46" spans="1:57" ht="15" x14ac:dyDescent="0.3">
      <c r="A46" s="80" t="s">
        <v>64</v>
      </c>
      <c r="B46" s="105">
        <f t="shared" si="40"/>
        <v>0</v>
      </c>
      <c r="C46" s="192">
        <f t="shared" si="41"/>
        <v>0</v>
      </c>
      <c r="D46" s="48">
        <f t="shared" si="42"/>
        <v>0</v>
      </c>
      <c r="E46" s="138">
        <f t="shared" si="43"/>
        <v>0</v>
      </c>
      <c r="F46" s="93" t="s">
        <v>64</v>
      </c>
      <c r="G46" s="158" t="str">
        <f>IFERROR(INDEX('Feb 2019'!$G$2:$BR$159,MATCH('Planning Ngrps'!$A46,'Feb 2019'!$A$2:$A$161,0),MATCH(G$9,'Feb 2019'!$G$1:$BR$1,0))/INDEX('Planning CPRP'!$G$10:$BA$168,MATCH('Planning Ngrps'!$A46,'Planning CPRP'!$A$10:$A$170,0),MATCH('Planning Ngrps'!G$9,'Planning CPRP'!$G$9:$BA$9,0)),"")</f>
        <v/>
      </c>
      <c r="H46" s="158" t="str">
        <f>IFERROR(INDEX('Feb 2019'!$G$2:$BR$159,MATCH('Planning Ngrps'!$A46,'Feb 2019'!$A$2:$A$161,0),MATCH(H$9,'Feb 2019'!$G$1:$BR$1,0))/INDEX('Planning CPRP'!$G$10:$BA$168,MATCH('Planning Ngrps'!$A46,'Planning CPRP'!$A$10:$A$170,0),MATCH('Planning Ngrps'!H$9,'Planning CPRP'!$G$9:$BA$9,0)),"")</f>
        <v/>
      </c>
      <c r="I46" s="158" t="str">
        <f>IFERROR(INDEX('Feb 2019'!$G$2:$BR$159,MATCH('Planning Ngrps'!$A46,'Feb 2019'!$A$2:$A$161,0),MATCH(I$9,'Feb 2019'!$G$1:$BR$1,0))/INDEX('Planning CPRP'!$G$10:$BA$168,MATCH('Planning Ngrps'!$A46,'Planning CPRP'!$A$10:$A$170,0),MATCH('Planning Ngrps'!I$9,'Planning CPRP'!$G$9:$BA$9,0)),"")</f>
        <v/>
      </c>
      <c r="J46" s="158" t="str">
        <f>IFERROR(INDEX('Feb 2019'!$G$2:$BR$159,MATCH('Planning Ngrps'!$A46,'Feb 2019'!$A$2:$A$161,0),MATCH(J$9,'Feb 2019'!$G$1:$BR$1,0))/INDEX('Planning CPRP'!$G$10:$BA$168,MATCH('Planning Ngrps'!$A46,'Planning CPRP'!$A$10:$A$170,0),MATCH('Planning Ngrps'!J$9,'Planning CPRP'!$G$9:$BA$9,0)),"")</f>
        <v/>
      </c>
      <c r="K46" s="158" t="str">
        <f>IFERROR(INDEX('Feb 2019'!$G$2:$BR$159,MATCH('Planning Ngrps'!$A46,'Feb 2019'!$A$2:$A$161,0),MATCH(K$9,'Feb 2019'!$G$1:$BR$1,0))/INDEX('Planning CPRP'!$G$10:$BA$168,MATCH('Planning Ngrps'!$A46,'Planning CPRP'!$A$10:$A$170,0),MATCH('Planning Ngrps'!K$9,'Planning CPRP'!$G$9:$BA$9,0)),"")</f>
        <v/>
      </c>
      <c r="L46" s="158" t="str">
        <f>IFERROR(INDEX('Feb 2019'!$G$2:$BR$159,MATCH('Planning Ngrps'!$A46,'Feb 2019'!$A$2:$A$161,0),MATCH(L$9,'Feb 2019'!$G$1:$BR$1,0))/INDEX('Planning CPRP'!$G$10:$BA$168,MATCH('Planning Ngrps'!$A46,'Planning CPRP'!$A$10:$A$170,0),MATCH('Planning Ngrps'!L$9,'Planning CPRP'!$G$9:$BA$9,0)),"")</f>
        <v/>
      </c>
      <c r="M46" s="158" t="str">
        <f>IFERROR(INDEX('Feb 2019'!$G$2:$BR$159,MATCH('Planning Ngrps'!$A46,'Feb 2019'!$A$2:$A$161,0),MATCH(M$9,'Feb 2019'!$G$1:$BR$1,0))/INDEX('Planning CPRP'!$G$10:$BA$168,MATCH('Planning Ngrps'!$A46,'Planning CPRP'!$A$10:$A$170,0),MATCH('Planning Ngrps'!M$9,'Planning CPRP'!$G$9:$BA$9,0)),"")</f>
        <v/>
      </c>
      <c r="N46" s="158" t="str">
        <f>IFERROR(INDEX('Feb 2019'!$G$2:$BR$159,MATCH('Planning Ngrps'!$A46,'Feb 2019'!$A$2:$A$161,0),MATCH(N$9,'Feb 2019'!$G$1:$BR$1,0))/INDEX('Planning CPRP'!$G$10:$BA$168,MATCH('Planning Ngrps'!$A46,'Planning CPRP'!$A$10:$A$170,0),MATCH('Planning Ngrps'!N$9,'Planning CPRP'!$G$9:$BA$9,0)),"")</f>
        <v/>
      </c>
      <c r="O46" s="158" t="str">
        <f>IFERROR(INDEX('Feb 2019'!$G$2:$BR$159,MATCH('Planning Ngrps'!$A46,'Feb 2019'!$A$2:$A$161,0),MATCH(O$9,'Feb 2019'!$G$1:$BR$1,0))/INDEX('Planning CPRP'!$G$10:$BA$168,MATCH('Planning Ngrps'!$A46,'Planning CPRP'!$A$10:$A$170,0),MATCH('Planning Ngrps'!O$9,'Planning CPRP'!$G$9:$BA$9,0)),"")</f>
        <v/>
      </c>
      <c r="P46" s="158" t="str">
        <f>IFERROR(INDEX('Feb 2019'!$G$2:$BR$159,MATCH('Planning Ngrps'!$A46,'Feb 2019'!$A$2:$A$161,0),MATCH(P$9,'Feb 2019'!$G$1:$BR$1,0))/INDEX('Planning CPRP'!$G$10:$BA$168,MATCH('Planning Ngrps'!$A46,'Planning CPRP'!$A$10:$A$170,0),MATCH('Planning Ngrps'!P$9,'Planning CPRP'!$G$9:$BA$9,0)),"")</f>
        <v/>
      </c>
      <c r="Q46" s="158" t="str">
        <f>IFERROR(INDEX('Feb 2019'!$G$2:$BR$159,MATCH('Planning Ngrps'!$A46,'Feb 2019'!$A$2:$A$161,0),MATCH(Q$9,'Feb 2019'!$G$1:$BR$1,0))/INDEX('Planning CPRP'!$G$10:$BA$168,MATCH('Planning Ngrps'!$A46,'Planning CPRP'!$A$10:$A$170,0),MATCH('Planning Ngrps'!Q$9,'Planning CPRP'!$G$9:$BA$9,0)),"")</f>
        <v/>
      </c>
      <c r="R46" s="158" t="str">
        <f>IFERROR(INDEX('Feb 2019'!$G$2:$BR$159,MATCH('Planning Ngrps'!$A46,'Feb 2019'!$A$2:$A$161,0),MATCH(R$9,'Feb 2019'!$G$1:$BR$1,0))/INDEX('Planning CPRP'!$G$10:$BA$168,MATCH('Planning Ngrps'!$A46,'Planning CPRP'!$A$10:$A$170,0),MATCH('Planning Ngrps'!R$9,'Planning CPRP'!$G$9:$BA$9,0)),"")</f>
        <v/>
      </c>
      <c r="S46" s="158" t="str">
        <f>IFERROR(INDEX('Feb 2019'!$G$2:$BR$159,MATCH('Planning Ngrps'!$A46,'Feb 2019'!$A$2:$A$161,0),MATCH(S$9,'Feb 2019'!$G$1:$BR$1,0))/INDEX('Planning CPRP'!$G$10:$BA$168,MATCH('Planning Ngrps'!$A46,'Planning CPRP'!$A$10:$A$170,0),MATCH('Planning Ngrps'!S$9,'Planning CPRP'!$G$9:$BA$9,0)),"")</f>
        <v/>
      </c>
      <c r="T46" s="158" t="str">
        <f>IFERROR(INDEX('Feb 2019'!$G$2:$BR$159,MATCH('Planning Ngrps'!$A46,'Feb 2019'!$A$2:$A$161,0),MATCH(T$9,'Feb 2019'!$G$1:$BR$1,0))/INDEX('Planning CPRP'!$G$10:$BA$168,MATCH('Planning Ngrps'!$A46,'Planning CPRP'!$A$10:$A$170,0),MATCH('Planning Ngrps'!T$9,'Planning CPRP'!$G$9:$BA$9,0)),"")</f>
        <v/>
      </c>
      <c r="U46" s="158" t="str">
        <f>IFERROR(INDEX('Feb 2019'!$G$2:$BR$159,MATCH('Planning Ngrps'!$A46,'Feb 2019'!$A$2:$A$161,0),MATCH(U$9,'Feb 2019'!$G$1:$BR$1,0))/INDEX('Planning CPRP'!$G$10:$BA$168,MATCH('Planning Ngrps'!$A46,'Planning CPRP'!$A$10:$A$170,0),MATCH('Planning Ngrps'!U$9,'Planning CPRP'!$G$9:$BA$9,0)),"")</f>
        <v/>
      </c>
      <c r="V46" s="158" t="str">
        <f>IFERROR(INDEX('Feb 2019'!$G$2:$BR$159,MATCH('Planning Ngrps'!$A46,'Feb 2019'!$A$2:$A$161,0),MATCH(V$9,'Feb 2019'!$G$1:$BR$1,0))/INDEX('Planning CPRP'!$G$10:$BA$168,MATCH('Planning Ngrps'!$A46,'Planning CPRP'!$A$10:$A$170,0),MATCH('Planning Ngrps'!V$9,'Planning CPRP'!$G$9:$BA$9,0)),"")</f>
        <v/>
      </c>
      <c r="W46" s="158" t="str">
        <f>IFERROR(INDEX('Feb 2019'!$G$2:$BR$159,MATCH('Planning Ngrps'!$A46,'Feb 2019'!$A$2:$A$161,0),MATCH(W$9,'Feb 2019'!$G$1:$BR$1,0))/INDEX('Planning CPRP'!$G$10:$BA$168,MATCH('Planning Ngrps'!$A46,'Planning CPRP'!$A$10:$A$170,0),MATCH('Planning Ngrps'!W$9,'Planning CPRP'!$G$9:$BA$9,0)),"")</f>
        <v/>
      </c>
      <c r="X46" s="158" t="str">
        <f>IFERROR(INDEX('Feb 2019'!$G$2:$BR$159,MATCH('Planning Ngrps'!$A46,'Feb 2019'!$A$2:$A$161,0),MATCH(X$9,'Feb 2019'!$G$1:$BR$1,0))/INDEX('Planning CPRP'!$G$10:$BA$168,MATCH('Planning Ngrps'!$A46,'Planning CPRP'!$A$10:$A$170,0),MATCH('Planning Ngrps'!X$9,'Planning CPRP'!$G$9:$BA$9,0)),"")</f>
        <v/>
      </c>
      <c r="Y46" s="158" t="str">
        <f>IFERROR(INDEX('Feb 2019'!$G$2:$BR$159,MATCH('Planning Ngrps'!$A46,'Feb 2019'!$A$2:$A$161,0),MATCH(Y$9,'Feb 2019'!$G$1:$BR$1,0))/INDEX('Planning CPRP'!$G$10:$BA$168,MATCH('Planning Ngrps'!$A46,'Planning CPRP'!$A$10:$A$170,0),MATCH('Planning Ngrps'!Y$9,'Planning CPRP'!$G$9:$BA$9,0)),"")</f>
        <v/>
      </c>
      <c r="Z46" s="158" t="str">
        <f>IFERROR(INDEX('Feb 2019'!$G$2:$BR$159,MATCH('Planning Ngrps'!$A46,'Feb 2019'!$A$2:$A$161,0),MATCH(Z$9,'Feb 2019'!$G$1:$BR$1,0))/INDEX('Planning CPRP'!$G$10:$BA$168,MATCH('Planning Ngrps'!$A46,'Planning CPRP'!$A$10:$A$170,0),MATCH('Planning Ngrps'!Z$9,'Planning CPRP'!$G$9:$BA$9,0)),"")</f>
        <v/>
      </c>
      <c r="AA46" s="158" t="str">
        <f>IFERROR(INDEX('Feb 2019'!$G$2:$BR$159,MATCH('Planning Ngrps'!$A46,'Feb 2019'!$A$2:$A$161,0),MATCH(AA$9,'Feb 2019'!$G$1:$BR$1,0))/INDEX('Planning CPRP'!$G$10:$BA$168,MATCH('Planning Ngrps'!$A46,'Planning CPRP'!$A$10:$A$170,0),MATCH('Planning Ngrps'!AA$9,'Planning CPRP'!$G$9:$BA$9,0)),"")</f>
        <v/>
      </c>
      <c r="AB46" s="158" t="str">
        <f>IFERROR(INDEX('Feb 2019'!$G$2:$BR$159,MATCH('Planning Ngrps'!$A46,'Feb 2019'!$A$2:$A$161,0),MATCH(AB$9,'Feb 2019'!$G$1:$BR$1,0))/INDEX('Planning CPRP'!$G$10:$BA$168,MATCH('Planning Ngrps'!$A46,'Planning CPRP'!$A$10:$A$170,0),MATCH('Planning Ngrps'!AB$9,'Planning CPRP'!$G$9:$BA$9,0)),"")</f>
        <v/>
      </c>
      <c r="AC46" s="158" t="str">
        <f>IFERROR(INDEX('Feb 2019'!$G$2:$BR$159,MATCH('Planning Ngrps'!$A46,'Feb 2019'!$A$2:$A$161,0),MATCH(AC$9,'Feb 2019'!$G$1:$BR$1,0))/INDEX('Planning CPRP'!$G$10:$BA$168,MATCH('Planning Ngrps'!$A46,'Planning CPRP'!$A$10:$A$170,0),MATCH('Planning Ngrps'!AC$9,'Planning CPRP'!$G$9:$BA$9,0)),"")</f>
        <v/>
      </c>
      <c r="AD46" s="158" t="str">
        <f>IFERROR(INDEX('Feb 2019'!$G$2:$BR$159,MATCH('Planning Ngrps'!$A46,'Feb 2019'!$A$2:$A$161,0),MATCH(AD$9,'Feb 2019'!$G$1:$BR$1,0))/INDEX('Planning CPRP'!$G$10:$BA$168,MATCH('Planning Ngrps'!$A46,'Planning CPRP'!$A$10:$A$170,0),MATCH('Planning Ngrps'!AD$9,'Planning CPRP'!$G$9:$BA$9,0)),"")</f>
        <v/>
      </c>
      <c r="AE46" s="158" t="str">
        <f>IFERROR(INDEX('Feb 2019'!$G$2:$BR$159,MATCH('Planning Ngrps'!$A46,'Feb 2019'!$A$2:$A$161,0),MATCH(AE$9,'Feb 2019'!$G$1:$BR$1,0))/INDEX('Planning CPRP'!$G$10:$BA$168,MATCH('Planning Ngrps'!$A46,'Planning CPRP'!$A$10:$A$170,0),MATCH('Planning Ngrps'!AE$9,'Planning CPRP'!$G$9:$BA$9,0)),"")</f>
        <v/>
      </c>
      <c r="AF46" s="158" t="str">
        <f>IFERROR(INDEX('Feb 2019'!$G$2:$BR$159,MATCH('Planning Ngrps'!$A46,'Feb 2019'!$A$2:$A$161,0),MATCH(AF$9,'Feb 2019'!$G$1:$BR$1,0))/INDEX('Planning CPRP'!$G$10:$BA$168,MATCH('Planning Ngrps'!$A46,'Planning CPRP'!$A$10:$A$170,0),MATCH('Planning Ngrps'!AF$9,'Planning CPRP'!$G$9:$BA$9,0)),"")</f>
        <v/>
      </c>
      <c r="AG46" s="158" t="str">
        <f>IFERROR(INDEX('Feb 2019'!$G$2:$BR$159,MATCH('Planning Ngrps'!$A46,'Feb 2019'!$A$2:$A$161,0),MATCH(AG$9,'Feb 2019'!$G$1:$BR$1,0))/INDEX('Planning CPRP'!$G$10:$BA$168,MATCH('Planning Ngrps'!$A46,'Planning CPRP'!$A$10:$A$170,0),MATCH('Planning Ngrps'!AG$9,'Planning CPRP'!$G$9:$BA$9,0)),"")</f>
        <v/>
      </c>
      <c r="AH46" s="158" t="str">
        <f>IFERROR(INDEX('Feb 2019'!$G$2:$BR$159,MATCH('Planning Ngrps'!$A46,'Feb 2019'!$A$2:$A$161,0),MATCH(AH$9,'Feb 2019'!$G$1:$BR$1,0))/INDEX('Planning CPRP'!$G$10:$BA$168,MATCH('Planning Ngrps'!$A46,'Planning CPRP'!$A$10:$A$170,0),MATCH('Planning Ngrps'!AH$9,'Planning CPRP'!$G$9:$BA$9,0)),"")</f>
        <v/>
      </c>
      <c r="AI46" s="158" t="str">
        <f>IFERROR(INDEX('Feb 2019'!$G$2:$BR$159,MATCH('Planning Ngrps'!$A46,'Feb 2019'!$A$2:$A$161,0),MATCH(AI$9,'Feb 2019'!$G$1:$BR$1,0))/INDEX('Planning CPRP'!$G$10:$BA$168,MATCH('Planning Ngrps'!$A46,'Planning CPRP'!$A$10:$A$170,0),MATCH('Planning Ngrps'!AI$9,'Planning CPRP'!$G$9:$BA$9,0)),"")</f>
        <v/>
      </c>
      <c r="AJ46" s="158" t="str">
        <f>IFERROR(INDEX('Feb 2019'!$G$2:$BR$159,MATCH('Planning Ngrps'!$A46,'Feb 2019'!$A$2:$A$161,0),MATCH(AJ$9,'Feb 2019'!$G$1:$BR$1,0))/INDEX('Planning CPRP'!$G$10:$BA$168,MATCH('Planning Ngrps'!$A46,'Planning CPRP'!$A$10:$A$170,0),MATCH('Planning Ngrps'!AJ$9,'Planning CPRP'!$G$9:$BA$9,0)),"")</f>
        <v/>
      </c>
      <c r="AK46" s="158" t="str">
        <f>IFERROR(INDEX('Feb 2019'!$G$2:$BR$159,MATCH('Planning Ngrps'!$A46,'Feb 2019'!$A$2:$A$161,0),MATCH(AK$9,'Feb 2019'!$G$1:$BR$1,0))/INDEX('Planning CPRP'!$G$10:$BA$168,MATCH('Planning Ngrps'!$A46,'Planning CPRP'!$A$10:$A$170,0),MATCH('Planning Ngrps'!AK$9,'Planning CPRP'!$G$9:$BA$9,0)),"")</f>
        <v/>
      </c>
      <c r="AL46" s="158" t="str">
        <f>IFERROR(INDEX('Feb 2019'!$G$2:$BR$159,MATCH('Planning Ngrps'!$A46,'Feb 2019'!$A$2:$A$161,0),MATCH(AL$9,'Feb 2019'!$G$1:$BR$1,0))/INDEX('Planning CPRP'!$G$10:$BA$168,MATCH('Planning Ngrps'!$A46,'Planning CPRP'!$A$10:$A$170,0),MATCH('Planning Ngrps'!AL$9,'Planning CPRP'!$G$9:$BA$9,0)),"")</f>
        <v/>
      </c>
      <c r="AM46" s="158" t="str">
        <f>IFERROR(INDEX('Feb 2019'!$G$2:$BR$159,MATCH('Planning Ngrps'!$A46,'Feb 2019'!$A$2:$A$161,0),MATCH(AM$9,'Feb 2019'!$G$1:$BR$1,0))/INDEX('Planning CPRP'!$G$10:$BA$168,MATCH('Planning Ngrps'!$A46,'Planning CPRP'!$A$10:$A$170,0),MATCH('Planning Ngrps'!AM$9,'Planning CPRP'!$G$9:$BA$9,0)),"")</f>
        <v/>
      </c>
      <c r="AN46" s="158" t="str">
        <f>IFERROR(INDEX('Feb 2019'!$G$2:$BR$159,MATCH('Planning Ngrps'!$A46,'Feb 2019'!$A$2:$A$161,0),MATCH(AN$9,'Feb 2019'!$G$1:$BR$1,0))/INDEX('Planning CPRP'!$G$10:$BA$168,MATCH('Planning Ngrps'!$A46,'Planning CPRP'!$A$10:$A$170,0),MATCH('Planning Ngrps'!AN$9,'Planning CPRP'!$G$9:$BA$9,0)),"")</f>
        <v/>
      </c>
      <c r="AO46" s="158" t="str">
        <f>IFERROR(INDEX('Feb 2019'!$G$2:$BR$159,MATCH('Planning Ngrps'!$A46,'Feb 2019'!$A$2:$A$161,0),MATCH(AO$9,'Feb 2019'!$G$1:$BR$1,0))/INDEX('Planning CPRP'!$G$10:$BA$168,MATCH('Planning Ngrps'!$A46,'Planning CPRP'!$A$10:$A$170,0),MATCH('Planning Ngrps'!AO$9,'Planning CPRP'!$G$9:$BA$9,0)),"")</f>
        <v/>
      </c>
      <c r="AP46" s="158" t="str">
        <f>IFERROR(INDEX('Feb 2019'!$G$2:$BR$159,MATCH('Planning Ngrps'!$A46,'Feb 2019'!$A$2:$A$161,0),MATCH(AP$9,'Feb 2019'!$G$1:$BR$1,0))/INDEX('Planning CPRP'!$G$10:$BA$168,MATCH('Planning Ngrps'!$A46,'Planning CPRP'!$A$10:$A$170,0),MATCH('Planning Ngrps'!AP$9,'Planning CPRP'!$G$9:$BA$9,0)),"")</f>
        <v/>
      </c>
      <c r="AQ46" s="158" t="str">
        <f>IFERROR(INDEX('Feb 2019'!$G$2:$BR$159,MATCH('Planning Ngrps'!$A46,'Feb 2019'!$A$2:$A$161,0),MATCH(AQ$9,'Feb 2019'!$G$1:$BR$1,0))/INDEX('Planning CPRP'!$G$10:$BA$168,MATCH('Planning Ngrps'!$A46,'Planning CPRP'!$A$10:$A$170,0),MATCH('Planning Ngrps'!AQ$9,'Planning CPRP'!$G$9:$BA$9,0)),"")</f>
        <v/>
      </c>
      <c r="AR46" s="158" t="str">
        <f>IFERROR(INDEX('Feb 2019'!$G$2:$BR$159,MATCH('Planning Ngrps'!$A46,'Feb 2019'!$A$2:$A$161,0),MATCH(AR$9,'Feb 2019'!$G$1:$BR$1,0))/INDEX('Planning CPRP'!$G$10:$BA$168,MATCH('Planning Ngrps'!$A46,'Planning CPRP'!$A$10:$A$170,0),MATCH('Planning Ngrps'!AR$9,'Planning CPRP'!$G$9:$BA$9,0)),"")</f>
        <v/>
      </c>
      <c r="AS46" s="158" t="str">
        <f>IFERROR(INDEX('Feb 2019'!$G$2:$BR$159,MATCH('Planning Ngrps'!$A46,'Feb 2019'!$A$2:$A$161,0),MATCH(AS$9,'Feb 2019'!$G$1:$BR$1,0))/INDEX('Planning CPRP'!$G$10:$BA$168,MATCH('Planning Ngrps'!$A46,'Planning CPRP'!$A$10:$A$170,0),MATCH('Planning Ngrps'!AS$9,'Planning CPRP'!$G$9:$BA$9,0)),"")</f>
        <v/>
      </c>
      <c r="AT46" s="158" t="str">
        <f>IFERROR(INDEX('Feb 2019'!$G$2:$BR$159,MATCH('Planning Ngrps'!$A46,'Feb 2019'!$A$2:$A$161,0),MATCH(AT$9,'Feb 2019'!$G$1:$BR$1,0))/INDEX('Planning CPRP'!$G$10:$BA$168,MATCH('Planning Ngrps'!$A46,'Planning CPRP'!$A$10:$A$170,0),MATCH('Planning Ngrps'!AT$9,'Planning CPRP'!$G$9:$BA$9,0)),"")</f>
        <v/>
      </c>
      <c r="AU46" s="158" t="str">
        <f>IFERROR(INDEX('Feb 2019'!$G$2:$BR$159,MATCH('Planning Ngrps'!$A46,'Feb 2019'!$A$2:$A$161,0),MATCH(AU$9,'Feb 2019'!$G$1:$BR$1,0))/INDEX('Planning CPRP'!$G$10:$BA$168,MATCH('Planning Ngrps'!$A46,'Planning CPRP'!$A$10:$A$170,0),MATCH('Planning Ngrps'!AU$9,'Planning CPRP'!$G$9:$BA$9,0)),"")</f>
        <v/>
      </c>
      <c r="AV46" s="158" t="str">
        <f>IFERROR(INDEX('Feb 2019'!$G$2:$BR$159,MATCH('Planning Ngrps'!$A46,'Feb 2019'!$A$2:$A$161,0),MATCH(AV$9,'Feb 2019'!$G$1:$BR$1,0))/INDEX('Planning CPRP'!$G$10:$BA$168,MATCH('Planning Ngrps'!$A46,'Planning CPRP'!$A$10:$A$170,0),MATCH('Planning Ngrps'!AV$9,'Planning CPRP'!$G$9:$BA$9,0)),"")</f>
        <v/>
      </c>
      <c r="AW46" s="158" t="str">
        <f>IFERROR(INDEX('Feb 2019'!$G$2:$BR$159,MATCH('Planning Ngrps'!$A46,'Feb 2019'!$A$2:$A$161,0),MATCH(AW$9,'Feb 2019'!$G$1:$BR$1,0))/INDEX('Planning CPRP'!$G$10:$BA$168,MATCH('Planning Ngrps'!$A46,'Planning CPRP'!$A$10:$A$170,0),MATCH('Planning Ngrps'!AW$9,'Planning CPRP'!$G$9:$BA$9,0)),"")</f>
        <v/>
      </c>
      <c r="AX46" s="158" t="str">
        <f>IFERROR(INDEX('Feb 2019'!$G$2:$BR$159,MATCH('Planning Ngrps'!$A46,'Feb 2019'!$A$2:$A$161,0),MATCH(AX$9,'Feb 2019'!$G$1:$BR$1,0))/INDEX('Planning CPRP'!$G$10:$BA$168,MATCH('Planning Ngrps'!$A46,'Planning CPRP'!$A$10:$A$170,0),MATCH('Planning Ngrps'!AX$9,'Planning CPRP'!$G$9:$BA$9,0)),"")</f>
        <v/>
      </c>
      <c r="AY46" s="158" t="str">
        <f>IFERROR(INDEX('Feb 2019'!$G$2:$BR$159,MATCH('Planning Ngrps'!$A46,'Feb 2019'!$A$2:$A$161,0),MATCH(AY$9,'Feb 2019'!$G$1:$BR$1,0))/INDEX('Planning CPRP'!$G$10:$BA$168,MATCH('Planning Ngrps'!$A46,'Planning CPRP'!$A$10:$A$170,0),MATCH('Planning Ngrps'!AY$9,'Planning CPRP'!$G$9:$BA$9,0)),"")</f>
        <v/>
      </c>
      <c r="AZ46" s="158" t="str">
        <f>IFERROR(INDEX('Feb 2019'!$G$2:$BR$159,MATCH('Planning Ngrps'!$A46,'Feb 2019'!$A$2:$A$161,0),MATCH(AZ$9,'Feb 2019'!$G$1:$BR$1,0))/INDEX('Planning CPRP'!$G$10:$BA$168,MATCH('Planning Ngrps'!$A46,'Planning CPRP'!$A$10:$A$170,0),MATCH('Planning Ngrps'!AZ$9,'Planning CPRP'!$G$9:$BA$9,0)),"")</f>
        <v/>
      </c>
      <c r="BA46" s="158" t="str">
        <f>IFERROR(INDEX('Feb 2019'!$G$2:$BR$159,MATCH('Planning Ngrps'!$A46,'Feb 2019'!$A$2:$A$161,0),MATCH(BA$9,'Feb 2019'!$G$1:$BR$1,0))/INDEX('Planning CPRP'!$G$10:$BA$168,MATCH('Planning Ngrps'!$A46,'Planning CPRP'!$A$10:$A$170,0),MATCH('Planning Ngrps'!BA$9,'Planning CPRP'!$G$9:$BA$9,0)),"")</f>
        <v/>
      </c>
      <c r="BB46" s="11">
        <f t="shared" si="44"/>
        <v>0</v>
      </c>
      <c r="BC46" s="11"/>
      <c r="BD46" s="109">
        <f t="shared" si="45"/>
        <v>0</v>
      </c>
    </row>
    <row r="47" spans="1:57" ht="15" x14ac:dyDescent="0.3">
      <c r="A47" s="80" t="s">
        <v>65</v>
      </c>
      <c r="B47" s="105">
        <f t="shared" si="40"/>
        <v>0</v>
      </c>
      <c r="C47" s="192">
        <f t="shared" si="41"/>
        <v>0</v>
      </c>
      <c r="D47" s="48">
        <f t="shared" si="42"/>
        <v>0</v>
      </c>
      <c r="E47" s="138">
        <f t="shared" si="43"/>
        <v>0</v>
      </c>
      <c r="F47" s="95" t="s">
        <v>65</v>
      </c>
      <c r="G47" s="158" t="str">
        <f>IFERROR(INDEX('Feb 2019'!$G$2:$BR$159,MATCH('Planning Ngrps'!$A47,'Feb 2019'!$A$2:$A$161,0),MATCH(G$9,'Feb 2019'!$G$1:$BR$1,0))/INDEX('Planning CPRP'!$G$10:$BA$168,MATCH('Planning Ngrps'!$A47,'Planning CPRP'!$A$10:$A$170,0),MATCH('Planning Ngrps'!G$9,'Planning CPRP'!$G$9:$BA$9,0)),"")</f>
        <v/>
      </c>
      <c r="H47" s="158" t="str">
        <f>IFERROR(INDEX('Feb 2019'!$G$2:$BR$159,MATCH('Planning Ngrps'!$A47,'Feb 2019'!$A$2:$A$161,0),MATCH(H$9,'Feb 2019'!$G$1:$BR$1,0))/INDEX('Planning CPRP'!$G$10:$BA$168,MATCH('Planning Ngrps'!$A47,'Planning CPRP'!$A$10:$A$170,0),MATCH('Planning Ngrps'!H$9,'Planning CPRP'!$G$9:$BA$9,0)),"")</f>
        <v/>
      </c>
      <c r="I47" s="158" t="str">
        <f>IFERROR(INDEX('Feb 2019'!$G$2:$BR$159,MATCH('Planning Ngrps'!$A47,'Feb 2019'!$A$2:$A$161,0),MATCH(I$9,'Feb 2019'!$G$1:$BR$1,0))/INDEX('Planning CPRP'!$G$10:$BA$168,MATCH('Planning Ngrps'!$A47,'Planning CPRP'!$A$10:$A$170,0),MATCH('Planning Ngrps'!I$9,'Planning CPRP'!$G$9:$BA$9,0)),"")</f>
        <v/>
      </c>
      <c r="J47" s="158" t="str">
        <f>IFERROR(INDEX('Feb 2019'!$G$2:$BR$159,MATCH('Planning Ngrps'!$A47,'Feb 2019'!$A$2:$A$161,0),MATCH(J$9,'Feb 2019'!$G$1:$BR$1,0))/INDEX('Planning CPRP'!$G$10:$BA$168,MATCH('Planning Ngrps'!$A47,'Planning CPRP'!$A$10:$A$170,0),MATCH('Planning Ngrps'!J$9,'Planning CPRP'!$G$9:$BA$9,0)),"")</f>
        <v/>
      </c>
      <c r="K47" s="158" t="str">
        <f>IFERROR(INDEX('Feb 2019'!$G$2:$BR$159,MATCH('Planning Ngrps'!$A47,'Feb 2019'!$A$2:$A$161,0),MATCH(K$9,'Feb 2019'!$G$1:$BR$1,0))/INDEX('Planning CPRP'!$G$10:$BA$168,MATCH('Planning Ngrps'!$A47,'Planning CPRP'!$A$10:$A$170,0),MATCH('Planning Ngrps'!K$9,'Planning CPRP'!$G$9:$BA$9,0)),"")</f>
        <v/>
      </c>
      <c r="L47" s="158" t="str">
        <f>IFERROR(INDEX('Feb 2019'!$G$2:$BR$159,MATCH('Planning Ngrps'!$A47,'Feb 2019'!$A$2:$A$161,0),MATCH(L$9,'Feb 2019'!$G$1:$BR$1,0))/INDEX('Planning CPRP'!$G$10:$BA$168,MATCH('Planning Ngrps'!$A47,'Planning CPRP'!$A$10:$A$170,0),MATCH('Planning Ngrps'!L$9,'Planning CPRP'!$G$9:$BA$9,0)),"")</f>
        <v/>
      </c>
      <c r="M47" s="158" t="str">
        <f>IFERROR(INDEX('Feb 2019'!$G$2:$BR$159,MATCH('Planning Ngrps'!$A47,'Feb 2019'!$A$2:$A$161,0),MATCH(M$9,'Feb 2019'!$G$1:$BR$1,0))/INDEX('Planning CPRP'!$G$10:$BA$168,MATCH('Planning Ngrps'!$A47,'Planning CPRP'!$A$10:$A$170,0),MATCH('Planning Ngrps'!M$9,'Planning CPRP'!$G$9:$BA$9,0)),"")</f>
        <v/>
      </c>
      <c r="N47" s="158" t="str">
        <f>IFERROR(INDEX('Feb 2019'!$G$2:$BR$159,MATCH('Planning Ngrps'!$A47,'Feb 2019'!$A$2:$A$161,0),MATCH(N$9,'Feb 2019'!$G$1:$BR$1,0))/INDEX('Planning CPRP'!$G$10:$BA$168,MATCH('Planning Ngrps'!$A47,'Planning CPRP'!$A$10:$A$170,0),MATCH('Planning Ngrps'!N$9,'Planning CPRP'!$G$9:$BA$9,0)),"")</f>
        <v/>
      </c>
      <c r="O47" s="158" t="str">
        <f>IFERROR(INDEX('Feb 2019'!$G$2:$BR$159,MATCH('Planning Ngrps'!$A47,'Feb 2019'!$A$2:$A$161,0),MATCH(O$9,'Feb 2019'!$G$1:$BR$1,0))/INDEX('Planning CPRP'!$G$10:$BA$168,MATCH('Planning Ngrps'!$A47,'Planning CPRP'!$A$10:$A$170,0),MATCH('Planning Ngrps'!O$9,'Planning CPRP'!$G$9:$BA$9,0)),"")</f>
        <v/>
      </c>
      <c r="P47" s="158" t="str">
        <f>IFERROR(INDEX('Feb 2019'!$G$2:$BR$159,MATCH('Planning Ngrps'!$A47,'Feb 2019'!$A$2:$A$161,0),MATCH(P$9,'Feb 2019'!$G$1:$BR$1,0))/INDEX('Planning CPRP'!$G$10:$BA$168,MATCH('Planning Ngrps'!$A47,'Planning CPRP'!$A$10:$A$170,0),MATCH('Planning Ngrps'!P$9,'Planning CPRP'!$G$9:$BA$9,0)),"")</f>
        <v/>
      </c>
      <c r="Q47" s="158" t="str">
        <f>IFERROR(INDEX('Feb 2019'!$G$2:$BR$159,MATCH('Planning Ngrps'!$A47,'Feb 2019'!$A$2:$A$161,0),MATCH(Q$9,'Feb 2019'!$G$1:$BR$1,0))/INDEX('Planning CPRP'!$G$10:$BA$168,MATCH('Planning Ngrps'!$A47,'Planning CPRP'!$A$10:$A$170,0),MATCH('Planning Ngrps'!Q$9,'Planning CPRP'!$G$9:$BA$9,0)),"")</f>
        <v/>
      </c>
      <c r="R47" s="158" t="str">
        <f>IFERROR(INDEX('Feb 2019'!$G$2:$BR$159,MATCH('Planning Ngrps'!$A47,'Feb 2019'!$A$2:$A$161,0),MATCH(R$9,'Feb 2019'!$G$1:$BR$1,0))/INDEX('Planning CPRP'!$G$10:$BA$168,MATCH('Planning Ngrps'!$A47,'Planning CPRP'!$A$10:$A$170,0),MATCH('Planning Ngrps'!R$9,'Planning CPRP'!$G$9:$BA$9,0)),"")</f>
        <v/>
      </c>
      <c r="S47" s="158" t="str">
        <f>IFERROR(INDEX('Feb 2019'!$G$2:$BR$159,MATCH('Planning Ngrps'!$A47,'Feb 2019'!$A$2:$A$161,0),MATCH(S$9,'Feb 2019'!$G$1:$BR$1,0))/INDEX('Planning CPRP'!$G$10:$BA$168,MATCH('Planning Ngrps'!$A47,'Planning CPRP'!$A$10:$A$170,0),MATCH('Planning Ngrps'!S$9,'Planning CPRP'!$G$9:$BA$9,0)),"")</f>
        <v/>
      </c>
      <c r="T47" s="158" t="str">
        <f>IFERROR(INDEX('Feb 2019'!$G$2:$BR$159,MATCH('Planning Ngrps'!$A47,'Feb 2019'!$A$2:$A$161,0),MATCH(T$9,'Feb 2019'!$G$1:$BR$1,0))/INDEX('Planning CPRP'!$G$10:$BA$168,MATCH('Planning Ngrps'!$A47,'Planning CPRP'!$A$10:$A$170,0),MATCH('Planning Ngrps'!T$9,'Planning CPRP'!$G$9:$BA$9,0)),"")</f>
        <v/>
      </c>
      <c r="U47" s="158" t="str">
        <f>IFERROR(INDEX('Feb 2019'!$G$2:$BR$159,MATCH('Planning Ngrps'!$A47,'Feb 2019'!$A$2:$A$161,0),MATCH(U$9,'Feb 2019'!$G$1:$BR$1,0))/INDEX('Planning CPRP'!$G$10:$BA$168,MATCH('Planning Ngrps'!$A47,'Planning CPRP'!$A$10:$A$170,0),MATCH('Planning Ngrps'!U$9,'Planning CPRP'!$G$9:$BA$9,0)),"")</f>
        <v/>
      </c>
      <c r="V47" s="158" t="str">
        <f>IFERROR(INDEX('Feb 2019'!$G$2:$BR$159,MATCH('Planning Ngrps'!$A47,'Feb 2019'!$A$2:$A$161,0),MATCH(V$9,'Feb 2019'!$G$1:$BR$1,0))/INDEX('Planning CPRP'!$G$10:$BA$168,MATCH('Planning Ngrps'!$A47,'Planning CPRP'!$A$10:$A$170,0),MATCH('Planning Ngrps'!V$9,'Planning CPRP'!$G$9:$BA$9,0)),"")</f>
        <v/>
      </c>
      <c r="W47" s="158" t="str">
        <f>IFERROR(INDEX('Feb 2019'!$G$2:$BR$159,MATCH('Planning Ngrps'!$A47,'Feb 2019'!$A$2:$A$161,0),MATCH(W$9,'Feb 2019'!$G$1:$BR$1,0))/INDEX('Planning CPRP'!$G$10:$BA$168,MATCH('Planning Ngrps'!$A47,'Planning CPRP'!$A$10:$A$170,0),MATCH('Planning Ngrps'!W$9,'Planning CPRP'!$G$9:$BA$9,0)),"")</f>
        <v/>
      </c>
      <c r="X47" s="158" t="str">
        <f>IFERROR(INDEX('Feb 2019'!$G$2:$BR$159,MATCH('Planning Ngrps'!$A47,'Feb 2019'!$A$2:$A$161,0),MATCH(X$9,'Feb 2019'!$G$1:$BR$1,0))/INDEX('Planning CPRP'!$G$10:$BA$168,MATCH('Planning Ngrps'!$A47,'Planning CPRP'!$A$10:$A$170,0),MATCH('Planning Ngrps'!X$9,'Planning CPRP'!$G$9:$BA$9,0)),"")</f>
        <v/>
      </c>
      <c r="Y47" s="158" t="str">
        <f>IFERROR(INDEX('Feb 2019'!$G$2:$BR$159,MATCH('Planning Ngrps'!$A47,'Feb 2019'!$A$2:$A$161,0),MATCH(Y$9,'Feb 2019'!$G$1:$BR$1,0))/INDEX('Planning CPRP'!$G$10:$BA$168,MATCH('Planning Ngrps'!$A47,'Planning CPRP'!$A$10:$A$170,0),MATCH('Planning Ngrps'!Y$9,'Planning CPRP'!$G$9:$BA$9,0)),"")</f>
        <v/>
      </c>
      <c r="Z47" s="158" t="str">
        <f>IFERROR(INDEX('Feb 2019'!$G$2:$BR$159,MATCH('Planning Ngrps'!$A47,'Feb 2019'!$A$2:$A$161,0),MATCH(Z$9,'Feb 2019'!$G$1:$BR$1,0))/INDEX('Planning CPRP'!$G$10:$BA$168,MATCH('Planning Ngrps'!$A47,'Planning CPRP'!$A$10:$A$170,0),MATCH('Planning Ngrps'!Z$9,'Planning CPRP'!$G$9:$BA$9,0)),"")</f>
        <v/>
      </c>
      <c r="AA47" s="158" t="str">
        <f>IFERROR(INDEX('Feb 2019'!$G$2:$BR$159,MATCH('Planning Ngrps'!$A47,'Feb 2019'!$A$2:$A$161,0),MATCH(AA$9,'Feb 2019'!$G$1:$BR$1,0))/INDEX('Planning CPRP'!$G$10:$BA$168,MATCH('Planning Ngrps'!$A47,'Planning CPRP'!$A$10:$A$170,0),MATCH('Planning Ngrps'!AA$9,'Planning CPRP'!$G$9:$BA$9,0)),"")</f>
        <v/>
      </c>
      <c r="AB47" s="158" t="str">
        <f>IFERROR(INDEX('Feb 2019'!$G$2:$BR$159,MATCH('Planning Ngrps'!$A47,'Feb 2019'!$A$2:$A$161,0),MATCH(AB$9,'Feb 2019'!$G$1:$BR$1,0))/INDEX('Planning CPRP'!$G$10:$BA$168,MATCH('Planning Ngrps'!$A47,'Planning CPRP'!$A$10:$A$170,0),MATCH('Planning Ngrps'!AB$9,'Planning CPRP'!$G$9:$BA$9,0)),"")</f>
        <v/>
      </c>
      <c r="AC47" s="158" t="str">
        <f>IFERROR(INDEX('Feb 2019'!$G$2:$BR$159,MATCH('Planning Ngrps'!$A47,'Feb 2019'!$A$2:$A$161,0),MATCH(AC$9,'Feb 2019'!$G$1:$BR$1,0))/INDEX('Planning CPRP'!$G$10:$BA$168,MATCH('Planning Ngrps'!$A47,'Planning CPRP'!$A$10:$A$170,0),MATCH('Planning Ngrps'!AC$9,'Planning CPRP'!$G$9:$BA$9,0)),"")</f>
        <v/>
      </c>
      <c r="AD47" s="158" t="str">
        <f>IFERROR(INDEX('Feb 2019'!$G$2:$BR$159,MATCH('Planning Ngrps'!$A47,'Feb 2019'!$A$2:$A$161,0),MATCH(AD$9,'Feb 2019'!$G$1:$BR$1,0))/INDEX('Planning CPRP'!$G$10:$BA$168,MATCH('Planning Ngrps'!$A47,'Planning CPRP'!$A$10:$A$170,0),MATCH('Planning Ngrps'!AD$9,'Planning CPRP'!$G$9:$BA$9,0)),"")</f>
        <v/>
      </c>
      <c r="AE47" s="158" t="str">
        <f>IFERROR(INDEX('Feb 2019'!$G$2:$BR$159,MATCH('Planning Ngrps'!$A47,'Feb 2019'!$A$2:$A$161,0),MATCH(AE$9,'Feb 2019'!$G$1:$BR$1,0))/INDEX('Planning CPRP'!$G$10:$BA$168,MATCH('Planning Ngrps'!$A47,'Planning CPRP'!$A$10:$A$170,0),MATCH('Planning Ngrps'!AE$9,'Planning CPRP'!$G$9:$BA$9,0)),"")</f>
        <v/>
      </c>
      <c r="AF47" s="158" t="str">
        <f>IFERROR(INDEX('Feb 2019'!$G$2:$BR$159,MATCH('Planning Ngrps'!$A47,'Feb 2019'!$A$2:$A$161,0),MATCH(AF$9,'Feb 2019'!$G$1:$BR$1,0))/INDEX('Planning CPRP'!$G$10:$BA$168,MATCH('Planning Ngrps'!$A47,'Planning CPRP'!$A$10:$A$170,0),MATCH('Planning Ngrps'!AF$9,'Planning CPRP'!$G$9:$BA$9,0)),"")</f>
        <v/>
      </c>
      <c r="AG47" s="158" t="str">
        <f>IFERROR(INDEX('Feb 2019'!$G$2:$BR$159,MATCH('Planning Ngrps'!$A47,'Feb 2019'!$A$2:$A$161,0),MATCH(AG$9,'Feb 2019'!$G$1:$BR$1,0))/INDEX('Planning CPRP'!$G$10:$BA$168,MATCH('Planning Ngrps'!$A47,'Planning CPRP'!$A$10:$A$170,0),MATCH('Planning Ngrps'!AG$9,'Planning CPRP'!$G$9:$BA$9,0)),"")</f>
        <v/>
      </c>
      <c r="AH47" s="158" t="str">
        <f>IFERROR(INDEX('Feb 2019'!$G$2:$BR$159,MATCH('Planning Ngrps'!$A47,'Feb 2019'!$A$2:$A$161,0),MATCH(AH$9,'Feb 2019'!$G$1:$BR$1,0))/INDEX('Planning CPRP'!$G$10:$BA$168,MATCH('Planning Ngrps'!$A47,'Planning CPRP'!$A$10:$A$170,0),MATCH('Planning Ngrps'!AH$9,'Planning CPRP'!$G$9:$BA$9,0)),"")</f>
        <v/>
      </c>
      <c r="AI47" s="158" t="str">
        <f>IFERROR(INDEX('Feb 2019'!$G$2:$BR$159,MATCH('Planning Ngrps'!$A47,'Feb 2019'!$A$2:$A$161,0),MATCH(AI$9,'Feb 2019'!$G$1:$BR$1,0))/INDEX('Planning CPRP'!$G$10:$BA$168,MATCH('Planning Ngrps'!$A47,'Planning CPRP'!$A$10:$A$170,0),MATCH('Planning Ngrps'!AI$9,'Planning CPRP'!$G$9:$BA$9,0)),"")</f>
        <v/>
      </c>
      <c r="AJ47" s="158" t="str">
        <f>IFERROR(INDEX('Feb 2019'!$G$2:$BR$159,MATCH('Planning Ngrps'!$A47,'Feb 2019'!$A$2:$A$161,0),MATCH(AJ$9,'Feb 2019'!$G$1:$BR$1,0))/INDEX('Planning CPRP'!$G$10:$BA$168,MATCH('Planning Ngrps'!$A47,'Planning CPRP'!$A$10:$A$170,0),MATCH('Planning Ngrps'!AJ$9,'Planning CPRP'!$G$9:$BA$9,0)),"")</f>
        <v/>
      </c>
      <c r="AK47" s="158" t="str">
        <f>IFERROR(INDEX('Feb 2019'!$G$2:$BR$159,MATCH('Planning Ngrps'!$A47,'Feb 2019'!$A$2:$A$161,0),MATCH(AK$9,'Feb 2019'!$G$1:$BR$1,0))/INDEX('Planning CPRP'!$G$10:$BA$168,MATCH('Planning Ngrps'!$A47,'Planning CPRP'!$A$10:$A$170,0),MATCH('Planning Ngrps'!AK$9,'Planning CPRP'!$G$9:$BA$9,0)),"")</f>
        <v/>
      </c>
      <c r="AL47" s="158" t="str">
        <f>IFERROR(INDEX('Feb 2019'!$G$2:$BR$159,MATCH('Planning Ngrps'!$A47,'Feb 2019'!$A$2:$A$161,0),MATCH(AL$9,'Feb 2019'!$G$1:$BR$1,0))/INDEX('Planning CPRP'!$G$10:$BA$168,MATCH('Planning Ngrps'!$A47,'Planning CPRP'!$A$10:$A$170,0),MATCH('Planning Ngrps'!AL$9,'Planning CPRP'!$G$9:$BA$9,0)),"")</f>
        <v/>
      </c>
      <c r="AM47" s="158" t="str">
        <f>IFERROR(INDEX('Feb 2019'!$G$2:$BR$159,MATCH('Planning Ngrps'!$A47,'Feb 2019'!$A$2:$A$161,0),MATCH(AM$9,'Feb 2019'!$G$1:$BR$1,0))/INDEX('Planning CPRP'!$G$10:$BA$168,MATCH('Planning Ngrps'!$A47,'Planning CPRP'!$A$10:$A$170,0),MATCH('Planning Ngrps'!AM$9,'Planning CPRP'!$G$9:$BA$9,0)),"")</f>
        <v/>
      </c>
      <c r="AN47" s="158" t="str">
        <f>IFERROR(INDEX('Feb 2019'!$G$2:$BR$159,MATCH('Planning Ngrps'!$A47,'Feb 2019'!$A$2:$A$161,0),MATCH(AN$9,'Feb 2019'!$G$1:$BR$1,0))/INDEX('Planning CPRP'!$G$10:$BA$168,MATCH('Planning Ngrps'!$A47,'Planning CPRP'!$A$10:$A$170,0),MATCH('Planning Ngrps'!AN$9,'Planning CPRP'!$G$9:$BA$9,0)),"")</f>
        <v/>
      </c>
      <c r="AO47" s="158" t="str">
        <f>IFERROR(INDEX('Feb 2019'!$G$2:$BR$159,MATCH('Planning Ngrps'!$A47,'Feb 2019'!$A$2:$A$161,0),MATCH(AO$9,'Feb 2019'!$G$1:$BR$1,0))/INDEX('Planning CPRP'!$G$10:$BA$168,MATCH('Planning Ngrps'!$A47,'Planning CPRP'!$A$10:$A$170,0),MATCH('Planning Ngrps'!AO$9,'Planning CPRP'!$G$9:$BA$9,0)),"")</f>
        <v/>
      </c>
      <c r="AP47" s="158" t="str">
        <f>IFERROR(INDEX('Feb 2019'!$G$2:$BR$159,MATCH('Planning Ngrps'!$A47,'Feb 2019'!$A$2:$A$161,0),MATCH(AP$9,'Feb 2019'!$G$1:$BR$1,0))/INDEX('Planning CPRP'!$G$10:$BA$168,MATCH('Planning Ngrps'!$A47,'Planning CPRP'!$A$10:$A$170,0),MATCH('Planning Ngrps'!AP$9,'Planning CPRP'!$G$9:$BA$9,0)),"")</f>
        <v/>
      </c>
      <c r="AQ47" s="158" t="str">
        <f>IFERROR(INDEX('Feb 2019'!$G$2:$BR$159,MATCH('Planning Ngrps'!$A47,'Feb 2019'!$A$2:$A$161,0),MATCH(AQ$9,'Feb 2019'!$G$1:$BR$1,0))/INDEX('Planning CPRP'!$G$10:$BA$168,MATCH('Planning Ngrps'!$A47,'Planning CPRP'!$A$10:$A$170,0),MATCH('Planning Ngrps'!AQ$9,'Planning CPRP'!$G$9:$BA$9,0)),"")</f>
        <v/>
      </c>
      <c r="AR47" s="158" t="str">
        <f>IFERROR(INDEX('Feb 2019'!$G$2:$BR$159,MATCH('Planning Ngrps'!$A47,'Feb 2019'!$A$2:$A$161,0),MATCH(AR$9,'Feb 2019'!$G$1:$BR$1,0))/INDEX('Planning CPRP'!$G$10:$BA$168,MATCH('Planning Ngrps'!$A47,'Planning CPRP'!$A$10:$A$170,0),MATCH('Planning Ngrps'!AR$9,'Planning CPRP'!$G$9:$BA$9,0)),"")</f>
        <v/>
      </c>
      <c r="AS47" s="158" t="str">
        <f>IFERROR(INDEX('Feb 2019'!$G$2:$BR$159,MATCH('Planning Ngrps'!$A47,'Feb 2019'!$A$2:$A$161,0),MATCH(AS$9,'Feb 2019'!$G$1:$BR$1,0))/INDEX('Planning CPRP'!$G$10:$BA$168,MATCH('Planning Ngrps'!$A47,'Planning CPRP'!$A$10:$A$170,0),MATCH('Planning Ngrps'!AS$9,'Planning CPRP'!$G$9:$BA$9,0)),"")</f>
        <v/>
      </c>
      <c r="AT47" s="158" t="str">
        <f>IFERROR(INDEX('Feb 2019'!$G$2:$BR$159,MATCH('Planning Ngrps'!$A47,'Feb 2019'!$A$2:$A$161,0),MATCH(AT$9,'Feb 2019'!$G$1:$BR$1,0))/INDEX('Planning CPRP'!$G$10:$BA$168,MATCH('Planning Ngrps'!$A47,'Planning CPRP'!$A$10:$A$170,0),MATCH('Planning Ngrps'!AT$9,'Planning CPRP'!$G$9:$BA$9,0)),"")</f>
        <v/>
      </c>
      <c r="AU47" s="158" t="str">
        <f>IFERROR(INDEX('Feb 2019'!$G$2:$BR$159,MATCH('Planning Ngrps'!$A47,'Feb 2019'!$A$2:$A$161,0),MATCH(AU$9,'Feb 2019'!$G$1:$BR$1,0))/INDEX('Planning CPRP'!$G$10:$BA$168,MATCH('Planning Ngrps'!$A47,'Planning CPRP'!$A$10:$A$170,0),MATCH('Planning Ngrps'!AU$9,'Planning CPRP'!$G$9:$BA$9,0)),"")</f>
        <v/>
      </c>
      <c r="AV47" s="158" t="str">
        <f>IFERROR(INDEX('Feb 2019'!$G$2:$BR$159,MATCH('Planning Ngrps'!$A47,'Feb 2019'!$A$2:$A$161,0),MATCH(AV$9,'Feb 2019'!$G$1:$BR$1,0))/INDEX('Planning CPRP'!$G$10:$BA$168,MATCH('Planning Ngrps'!$A47,'Planning CPRP'!$A$10:$A$170,0),MATCH('Planning Ngrps'!AV$9,'Planning CPRP'!$G$9:$BA$9,0)),"")</f>
        <v/>
      </c>
      <c r="AW47" s="158" t="str">
        <f>IFERROR(INDEX('Feb 2019'!$G$2:$BR$159,MATCH('Planning Ngrps'!$A47,'Feb 2019'!$A$2:$A$161,0),MATCH(AW$9,'Feb 2019'!$G$1:$BR$1,0))/INDEX('Planning CPRP'!$G$10:$BA$168,MATCH('Planning Ngrps'!$A47,'Planning CPRP'!$A$10:$A$170,0),MATCH('Planning Ngrps'!AW$9,'Planning CPRP'!$G$9:$BA$9,0)),"")</f>
        <v/>
      </c>
      <c r="AX47" s="158" t="str">
        <f>IFERROR(INDEX('Feb 2019'!$G$2:$BR$159,MATCH('Planning Ngrps'!$A47,'Feb 2019'!$A$2:$A$161,0),MATCH(AX$9,'Feb 2019'!$G$1:$BR$1,0))/INDEX('Planning CPRP'!$G$10:$BA$168,MATCH('Planning Ngrps'!$A47,'Planning CPRP'!$A$10:$A$170,0),MATCH('Planning Ngrps'!AX$9,'Planning CPRP'!$G$9:$BA$9,0)),"")</f>
        <v/>
      </c>
      <c r="AY47" s="158" t="str">
        <f>IFERROR(INDEX('Feb 2019'!$G$2:$BR$159,MATCH('Planning Ngrps'!$A47,'Feb 2019'!$A$2:$A$161,0),MATCH(AY$9,'Feb 2019'!$G$1:$BR$1,0))/INDEX('Planning CPRP'!$G$10:$BA$168,MATCH('Planning Ngrps'!$A47,'Planning CPRP'!$A$10:$A$170,0),MATCH('Planning Ngrps'!AY$9,'Planning CPRP'!$G$9:$BA$9,0)),"")</f>
        <v/>
      </c>
      <c r="AZ47" s="158" t="str">
        <f>IFERROR(INDEX('Feb 2019'!$G$2:$BR$159,MATCH('Planning Ngrps'!$A47,'Feb 2019'!$A$2:$A$161,0),MATCH(AZ$9,'Feb 2019'!$G$1:$BR$1,0))/INDEX('Planning CPRP'!$G$10:$BA$168,MATCH('Planning Ngrps'!$A47,'Planning CPRP'!$A$10:$A$170,0),MATCH('Planning Ngrps'!AZ$9,'Planning CPRP'!$G$9:$BA$9,0)),"")</f>
        <v/>
      </c>
      <c r="BA47" s="158" t="str">
        <f>IFERROR(INDEX('Feb 2019'!$G$2:$BR$159,MATCH('Planning Ngrps'!$A47,'Feb 2019'!$A$2:$A$161,0),MATCH(BA$9,'Feb 2019'!$G$1:$BR$1,0))/INDEX('Planning CPRP'!$G$10:$BA$168,MATCH('Planning Ngrps'!$A47,'Planning CPRP'!$A$10:$A$170,0),MATCH('Planning Ngrps'!BA$9,'Planning CPRP'!$G$9:$BA$9,0)),"")</f>
        <v/>
      </c>
      <c r="BB47" s="11">
        <f t="shared" si="44"/>
        <v>0</v>
      </c>
      <c r="BC47" s="11"/>
      <c r="BD47" s="109">
        <f t="shared" si="45"/>
        <v>0</v>
      </c>
    </row>
    <row r="48" spans="1:57" ht="15" x14ac:dyDescent="0.3">
      <c r="A48" s="80" t="s">
        <v>66</v>
      </c>
      <c r="B48" s="105">
        <f t="shared" si="40"/>
        <v>0</v>
      </c>
      <c r="C48" s="192">
        <f t="shared" si="41"/>
        <v>0</v>
      </c>
      <c r="D48" s="48">
        <f t="shared" si="42"/>
        <v>0</v>
      </c>
      <c r="E48" s="138">
        <f t="shared" si="43"/>
        <v>0</v>
      </c>
      <c r="F48" s="93" t="s">
        <v>66</v>
      </c>
      <c r="G48" s="158" t="str">
        <f>IFERROR(INDEX('Feb 2019'!$G$2:$BR$159,MATCH('Planning Ngrps'!$A48,'Feb 2019'!$A$2:$A$161,0),MATCH(G$9,'Feb 2019'!$G$1:$BR$1,0))/INDEX('Planning CPRP'!$G$10:$BA$168,MATCH('Planning Ngrps'!$A48,'Planning CPRP'!$A$10:$A$170,0),MATCH('Planning Ngrps'!G$9,'Planning CPRP'!$G$9:$BA$9,0)),"")</f>
        <v/>
      </c>
      <c r="H48" s="158" t="str">
        <f>IFERROR(INDEX('Feb 2019'!$G$2:$BR$159,MATCH('Planning Ngrps'!$A48,'Feb 2019'!$A$2:$A$161,0),MATCH(H$9,'Feb 2019'!$G$1:$BR$1,0))/INDEX('Planning CPRP'!$G$10:$BA$168,MATCH('Planning Ngrps'!$A48,'Planning CPRP'!$A$10:$A$170,0),MATCH('Planning Ngrps'!H$9,'Planning CPRP'!$G$9:$BA$9,0)),"")</f>
        <v/>
      </c>
      <c r="I48" s="158" t="str">
        <f>IFERROR(INDEX('Feb 2019'!$G$2:$BR$159,MATCH('Planning Ngrps'!$A48,'Feb 2019'!$A$2:$A$161,0),MATCH(I$9,'Feb 2019'!$G$1:$BR$1,0))/INDEX('Planning CPRP'!$G$10:$BA$168,MATCH('Planning Ngrps'!$A48,'Planning CPRP'!$A$10:$A$170,0),MATCH('Planning Ngrps'!I$9,'Planning CPRP'!$G$9:$BA$9,0)),"")</f>
        <v/>
      </c>
      <c r="J48" s="158" t="str">
        <f>IFERROR(INDEX('Feb 2019'!$G$2:$BR$159,MATCH('Planning Ngrps'!$A48,'Feb 2019'!$A$2:$A$161,0),MATCH(J$9,'Feb 2019'!$G$1:$BR$1,0))/INDEX('Planning CPRP'!$G$10:$BA$168,MATCH('Planning Ngrps'!$A48,'Planning CPRP'!$A$10:$A$170,0),MATCH('Planning Ngrps'!J$9,'Planning CPRP'!$G$9:$BA$9,0)),"")</f>
        <v/>
      </c>
      <c r="K48" s="158" t="str">
        <f>IFERROR(INDEX('Feb 2019'!$G$2:$BR$159,MATCH('Planning Ngrps'!$A48,'Feb 2019'!$A$2:$A$161,0),MATCH(K$9,'Feb 2019'!$G$1:$BR$1,0))/INDEX('Planning CPRP'!$G$10:$BA$168,MATCH('Planning Ngrps'!$A48,'Planning CPRP'!$A$10:$A$170,0),MATCH('Planning Ngrps'!K$9,'Planning CPRP'!$G$9:$BA$9,0)),"")</f>
        <v/>
      </c>
      <c r="L48" s="158" t="str">
        <f>IFERROR(INDEX('Feb 2019'!$G$2:$BR$159,MATCH('Planning Ngrps'!$A48,'Feb 2019'!$A$2:$A$161,0),MATCH(L$9,'Feb 2019'!$G$1:$BR$1,0))/INDEX('Planning CPRP'!$G$10:$BA$168,MATCH('Planning Ngrps'!$A48,'Planning CPRP'!$A$10:$A$170,0),MATCH('Planning Ngrps'!L$9,'Planning CPRP'!$G$9:$BA$9,0)),"")</f>
        <v/>
      </c>
      <c r="M48" s="158" t="str">
        <f>IFERROR(INDEX('Feb 2019'!$G$2:$BR$159,MATCH('Planning Ngrps'!$A48,'Feb 2019'!$A$2:$A$161,0),MATCH(M$9,'Feb 2019'!$G$1:$BR$1,0))/INDEX('Planning CPRP'!$G$10:$BA$168,MATCH('Planning Ngrps'!$A48,'Planning CPRP'!$A$10:$A$170,0),MATCH('Planning Ngrps'!M$9,'Planning CPRP'!$G$9:$BA$9,0)),"")</f>
        <v/>
      </c>
      <c r="N48" s="158" t="str">
        <f>IFERROR(INDEX('Feb 2019'!$G$2:$BR$159,MATCH('Planning Ngrps'!$A48,'Feb 2019'!$A$2:$A$161,0),MATCH(N$9,'Feb 2019'!$G$1:$BR$1,0))/INDEX('Planning CPRP'!$G$10:$BA$168,MATCH('Planning Ngrps'!$A48,'Planning CPRP'!$A$10:$A$170,0),MATCH('Planning Ngrps'!N$9,'Planning CPRP'!$G$9:$BA$9,0)),"")</f>
        <v/>
      </c>
      <c r="O48" s="158" t="str">
        <f>IFERROR(INDEX('Feb 2019'!$G$2:$BR$159,MATCH('Planning Ngrps'!$A48,'Feb 2019'!$A$2:$A$161,0),MATCH(O$9,'Feb 2019'!$G$1:$BR$1,0))/INDEX('Planning CPRP'!$G$10:$BA$168,MATCH('Planning Ngrps'!$A48,'Planning CPRP'!$A$10:$A$170,0),MATCH('Planning Ngrps'!O$9,'Planning CPRP'!$G$9:$BA$9,0)),"")</f>
        <v/>
      </c>
      <c r="P48" s="158" t="str">
        <f>IFERROR(INDEX('Feb 2019'!$G$2:$BR$159,MATCH('Planning Ngrps'!$A48,'Feb 2019'!$A$2:$A$161,0),MATCH(P$9,'Feb 2019'!$G$1:$BR$1,0))/INDEX('Planning CPRP'!$G$10:$BA$168,MATCH('Planning Ngrps'!$A48,'Planning CPRP'!$A$10:$A$170,0),MATCH('Planning Ngrps'!P$9,'Planning CPRP'!$G$9:$BA$9,0)),"")</f>
        <v/>
      </c>
      <c r="Q48" s="158" t="str">
        <f>IFERROR(INDEX('Feb 2019'!$G$2:$BR$159,MATCH('Planning Ngrps'!$A48,'Feb 2019'!$A$2:$A$161,0),MATCH(Q$9,'Feb 2019'!$G$1:$BR$1,0))/INDEX('Planning CPRP'!$G$10:$BA$168,MATCH('Planning Ngrps'!$A48,'Planning CPRP'!$A$10:$A$170,0),MATCH('Planning Ngrps'!Q$9,'Planning CPRP'!$G$9:$BA$9,0)),"")</f>
        <v/>
      </c>
      <c r="R48" s="158" t="str">
        <f>IFERROR(INDEX('Feb 2019'!$G$2:$BR$159,MATCH('Planning Ngrps'!$A48,'Feb 2019'!$A$2:$A$161,0),MATCH(R$9,'Feb 2019'!$G$1:$BR$1,0))/INDEX('Planning CPRP'!$G$10:$BA$168,MATCH('Planning Ngrps'!$A48,'Planning CPRP'!$A$10:$A$170,0),MATCH('Planning Ngrps'!R$9,'Planning CPRP'!$G$9:$BA$9,0)),"")</f>
        <v/>
      </c>
      <c r="S48" s="158" t="str">
        <f>IFERROR(INDEX('Feb 2019'!$G$2:$BR$159,MATCH('Planning Ngrps'!$A48,'Feb 2019'!$A$2:$A$161,0),MATCH(S$9,'Feb 2019'!$G$1:$BR$1,0))/INDEX('Planning CPRP'!$G$10:$BA$168,MATCH('Planning Ngrps'!$A48,'Planning CPRP'!$A$10:$A$170,0),MATCH('Planning Ngrps'!S$9,'Planning CPRP'!$G$9:$BA$9,0)),"")</f>
        <v/>
      </c>
      <c r="T48" s="158" t="str">
        <f>IFERROR(INDEX('Feb 2019'!$G$2:$BR$159,MATCH('Planning Ngrps'!$A48,'Feb 2019'!$A$2:$A$161,0),MATCH(T$9,'Feb 2019'!$G$1:$BR$1,0))/INDEX('Planning CPRP'!$G$10:$BA$168,MATCH('Planning Ngrps'!$A48,'Planning CPRP'!$A$10:$A$170,0),MATCH('Planning Ngrps'!T$9,'Planning CPRP'!$G$9:$BA$9,0)),"")</f>
        <v/>
      </c>
      <c r="U48" s="158" t="str">
        <f>IFERROR(INDEX('Feb 2019'!$G$2:$BR$159,MATCH('Planning Ngrps'!$A48,'Feb 2019'!$A$2:$A$161,0),MATCH(U$9,'Feb 2019'!$G$1:$BR$1,0))/INDEX('Planning CPRP'!$G$10:$BA$168,MATCH('Planning Ngrps'!$A48,'Planning CPRP'!$A$10:$A$170,0),MATCH('Planning Ngrps'!U$9,'Planning CPRP'!$G$9:$BA$9,0)),"")</f>
        <v/>
      </c>
      <c r="V48" s="158" t="str">
        <f>IFERROR(INDEX('Feb 2019'!$G$2:$BR$159,MATCH('Planning Ngrps'!$A48,'Feb 2019'!$A$2:$A$161,0),MATCH(V$9,'Feb 2019'!$G$1:$BR$1,0))/INDEX('Planning CPRP'!$G$10:$BA$168,MATCH('Planning Ngrps'!$A48,'Planning CPRP'!$A$10:$A$170,0),MATCH('Planning Ngrps'!V$9,'Planning CPRP'!$G$9:$BA$9,0)),"")</f>
        <v/>
      </c>
      <c r="W48" s="158" t="str">
        <f>IFERROR(INDEX('Feb 2019'!$G$2:$BR$159,MATCH('Planning Ngrps'!$A48,'Feb 2019'!$A$2:$A$161,0),MATCH(W$9,'Feb 2019'!$G$1:$BR$1,0))/INDEX('Planning CPRP'!$G$10:$BA$168,MATCH('Planning Ngrps'!$A48,'Planning CPRP'!$A$10:$A$170,0),MATCH('Planning Ngrps'!W$9,'Planning CPRP'!$G$9:$BA$9,0)),"")</f>
        <v/>
      </c>
      <c r="X48" s="158" t="str">
        <f>IFERROR(INDEX('Feb 2019'!$G$2:$BR$159,MATCH('Planning Ngrps'!$A48,'Feb 2019'!$A$2:$A$161,0),MATCH(X$9,'Feb 2019'!$G$1:$BR$1,0))/INDEX('Planning CPRP'!$G$10:$BA$168,MATCH('Planning Ngrps'!$A48,'Planning CPRP'!$A$10:$A$170,0),MATCH('Planning Ngrps'!X$9,'Planning CPRP'!$G$9:$BA$9,0)),"")</f>
        <v/>
      </c>
      <c r="Y48" s="158" t="str">
        <f>IFERROR(INDEX('Feb 2019'!$G$2:$BR$159,MATCH('Planning Ngrps'!$A48,'Feb 2019'!$A$2:$A$161,0),MATCH(Y$9,'Feb 2019'!$G$1:$BR$1,0))/INDEX('Planning CPRP'!$G$10:$BA$168,MATCH('Planning Ngrps'!$A48,'Planning CPRP'!$A$10:$A$170,0),MATCH('Planning Ngrps'!Y$9,'Planning CPRP'!$G$9:$BA$9,0)),"")</f>
        <v/>
      </c>
      <c r="Z48" s="158" t="str">
        <f>IFERROR(INDEX('Feb 2019'!$G$2:$BR$159,MATCH('Planning Ngrps'!$A48,'Feb 2019'!$A$2:$A$161,0),MATCH(Z$9,'Feb 2019'!$G$1:$BR$1,0))/INDEX('Planning CPRP'!$G$10:$BA$168,MATCH('Planning Ngrps'!$A48,'Planning CPRP'!$A$10:$A$170,0),MATCH('Planning Ngrps'!Z$9,'Planning CPRP'!$G$9:$BA$9,0)),"")</f>
        <v/>
      </c>
      <c r="AA48" s="158" t="str">
        <f>IFERROR(INDEX('Feb 2019'!$G$2:$BR$159,MATCH('Planning Ngrps'!$A48,'Feb 2019'!$A$2:$A$161,0),MATCH(AA$9,'Feb 2019'!$G$1:$BR$1,0))/INDEX('Planning CPRP'!$G$10:$BA$168,MATCH('Planning Ngrps'!$A48,'Planning CPRP'!$A$10:$A$170,0),MATCH('Planning Ngrps'!AA$9,'Planning CPRP'!$G$9:$BA$9,0)),"")</f>
        <v/>
      </c>
      <c r="AB48" s="158" t="str">
        <f>IFERROR(INDEX('Feb 2019'!$G$2:$BR$159,MATCH('Planning Ngrps'!$A48,'Feb 2019'!$A$2:$A$161,0),MATCH(AB$9,'Feb 2019'!$G$1:$BR$1,0))/INDEX('Planning CPRP'!$G$10:$BA$168,MATCH('Planning Ngrps'!$A48,'Planning CPRP'!$A$10:$A$170,0),MATCH('Planning Ngrps'!AB$9,'Planning CPRP'!$G$9:$BA$9,0)),"")</f>
        <v/>
      </c>
      <c r="AC48" s="158" t="str">
        <f>IFERROR(INDEX('Feb 2019'!$G$2:$BR$159,MATCH('Planning Ngrps'!$A48,'Feb 2019'!$A$2:$A$161,0),MATCH(AC$9,'Feb 2019'!$G$1:$BR$1,0))/INDEX('Planning CPRP'!$G$10:$BA$168,MATCH('Planning Ngrps'!$A48,'Planning CPRP'!$A$10:$A$170,0),MATCH('Planning Ngrps'!AC$9,'Planning CPRP'!$G$9:$BA$9,0)),"")</f>
        <v/>
      </c>
      <c r="AD48" s="158" t="str">
        <f>IFERROR(INDEX('Feb 2019'!$G$2:$BR$159,MATCH('Planning Ngrps'!$A48,'Feb 2019'!$A$2:$A$161,0),MATCH(AD$9,'Feb 2019'!$G$1:$BR$1,0))/INDEX('Planning CPRP'!$G$10:$BA$168,MATCH('Planning Ngrps'!$A48,'Planning CPRP'!$A$10:$A$170,0),MATCH('Planning Ngrps'!AD$9,'Planning CPRP'!$G$9:$BA$9,0)),"")</f>
        <v/>
      </c>
      <c r="AE48" s="158" t="str">
        <f>IFERROR(INDEX('Feb 2019'!$G$2:$BR$159,MATCH('Planning Ngrps'!$A48,'Feb 2019'!$A$2:$A$161,0),MATCH(AE$9,'Feb 2019'!$G$1:$BR$1,0))/INDEX('Planning CPRP'!$G$10:$BA$168,MATCH('Planning Ngrps'!$A48,'Planning CPRP'!$A$10:$A$170,0),MATCH('Planning Ngrps'!AE$9,'Planning CPRP'!$G$9:$BA$9,0)),"")</f>
        <v/>
      </c>
      <c r="AF48" s="158" t="str">
        <f>IFERROR(INDEX('Feb 2019'!$G$2:$BR$159,MATCH('Planning Ngrps'!$A48,'Feb 2019'!$A$2:$A$161,0),MATCH(AF$9,'Feb 2019'!$G$1:$BR$1,0))/INDEX('Planning CPRP'!$G$10:$BA$168,MATCH('Planning Ngrps'!$A48,'Planning CPRP'!$A$10:$A$170,0),MATCH('Planning Ngrps'!AF$9,'Planning CPRP'!$G$9:$BA$9,0)),"")</f>
        <v/>
      </c>
      <c r="AG48" s="158" t="str">
        <f>IFERROR(INDEX('Feb 2019'!$G$2:$BR$159,MATCH('Planning Ngrps'!$A48,'Feb 2019'!$A$2:$A$161,0),MATCH(AG$9,'Feb 2019'!$G$1:$BR$1,0))/INDEX('Planning CPRP'!$G$10:$BA$168,MATCH('Planning Ngrps'!$A48,'Planning CPRP'!$A$10:$A$170,0),MATCH('Planning Ngrps'!AG$9,'Planning CPRP'!$G$9:$BA$9,0)),"")</f>
        <v/>
      </c>
      <c r="AH48" s="158" t="str">
        <f>IFERROR(INDEX('Feb 2019'!$G$2:$BR$159,MATCH('Planning Ngrps'!$A48,'Feb 2019'!$A$2:$A$161,0),MATCH(AH$9,'Feb 2019'!$G$1:$BR$1,0))/INDEX('Planning CPRP'!$G$10:$BA$168,MATCH('Planning Ngrps'!$A48,'Planning CPRP'!$A$10:$A$170,0),MATCH('Planning Ngrps'!AH$9,'Planning CPRP'!$G$9:$BA$9,0)),"")</f>
        <v/>
      </c>
      <c r="AI48" s="158" t="str">
        <f>IFERROR(INDEX('Feb 2019'!$G$2:$BR$159,MATCH('Planning Ngrps'!$A48,'Feb 2019'!$A$2:$A$161,0),MATCH(AI$9,'Feb 2019'!$G$1:$BR$1,0))/INDEX('Planning CPRP'!$G$10:$BA$168,MATCH('Planning Ngrps'!$A48,'Planning CPRP'!$A$10:$A$170,0),MATCH('Planning Ngrps'!AI$9,'Planning CPRP'!$G$9:$BA$9,0)),"")</f>
        <v/>
      </c>
      <c r="AJ48" s="158" t="str">
        <f>IFERROR(INDEX('Feb 2019'!$G$2:$BR$159,MATCH('Planning Ngrps'!$A48,'Feb 2019'!$A$2:$A$161,0),MATCH(AJ$9,'Feb 2019'!$G$1:$BR$1,0))/INDEX('Planning CPRP'!$G$10:$BA$168,MATCH('Planning Ngrps'!$A48,'Planning CPRP'!$A$10:$A$170,0),MATCH('Planning Ngrps'!AJ$9,'Planning CPRP'!$G$9:$BA$9,0)),"")</f>
        <v/>
      </c>
      <c r="AK48" s="158" t="str">
        <f>IFERROR(INDEX('Feb 2019'!$G$2:$BR$159,MATCH('Planning Ngrps'!$A48,'Feb 2019'!$A$2:$A$161,0),MATCH(AK$9,'Feb 2019'!$G$1:$BR$1,0))/INDEX('Planning CPRP'!$G$10:$BA$168,MATCH('Planning Ngrps'!$A48,'Planning CPRP'!$A$10:$A$170,0),MATCH('Planning Ngrps'!AK$9,'Planning CPRP'!$G$9:$BA$9,0)),"")</f>
        <v/>
      </c>
      <c r="AL48" s="158" t="str">
        <f>IFERROR(INDEX('Feb 2019'!$G$2:$BR$159,MATCH('Planning Ngrps'!$A48,'Feb 2019'!$A$2:$A$161,0),MATCH(AL$9,'Feb 2019'!$G$1:$BR$1,0))/INDEX('Planning CPRP'!$G$10:$BA$168,MATCH('Planning Ngrps'!$A48,'Planning CPRP'!$A$10:$A$170,0),MATCH('Planning Ngrps'!AL$9,'Planning CPRP'!$G$9:$BA$9,0)),"")</f>
        <v/>
      </c>
      <c r="AM48" s="158" t="str">
        <f>IFERROR(INDEX('Feb 2019'!$G$2:$BR$159,MATCH('Planning Ngrps'!$A48,'Feb 2019'!$A$2:$A$161,0),MATCH(AM$9,'Feb 2019'!$G$1:$BR$1,0))/INDEX('Planning CPRP'!$G$10:$BA$168,MATCH('Planning Ngrps'!$A48,'Planning CPRP'!$A$10:$A$170,0),MATCH('Planning Ngrps'!AM$9,'Planning CPRP'!$G$9:$BA$9,0)),"")</f>
        <v/>
      </c>
      <c r="AN48" s="158" t="str">
        <f>IFERROR(INDEX('Feb 2019'!$G$2:$BR$159,MATCH('Planning Ngrps'!$A48,'Feb 2019'!$A$2:$A$161,0),MATCH(AN$9,'Feb 2019'!$G$1:$BR$1,0))/INDEX('Planning CPRP'!$G$10:$BA$168,MATCH('Planning Ngrps'!$A48,'Planning CPRP'!$A$10:$A$170,0),MATCH('Planning Ngrps'!AN$9,'Planning CPRP'!$G$9:$BA$9,0)),"")</f>
        <v/>
      </c>
      <c r="AO48" s="158" t="str">
        <f>IFERROR(INDEX('Feb 2019'!$G$2:$BR$159,MATCH('Planning Ngrps'!$A48,'Feb 2019'!$A$2:$A$161,0),MATCH(AO$9,'Feb 2019'!$G$1:$BR$1,0))/INDEX('Planning CPRP'!$G$10:$BA$168,MATCH('Planning Ngrps'!$A48,'Planning CPRP'!$A$10:$A$170,0),MATCH('Planning Ngrps'!AO$9,'Planning CPRP'!$G$9:$BA$9,0)),"")</f>
        <v/>
      </c>
      <c r="AP48" s="158" t="str">
        <f>IFERROR(INDEX('Feb 2019'!$G$2:$BR$159,MATCH('Planning Ngrps'!$A48,'Feb 2019'!$A$2:$A$161,0),MATCH(AP$9,'Feb 2019'!$G$1:$BR$1,0))/INDEX('Planning CPRP'!$G$10:$BA$168,MATCH('Planning Ngrps'!$A48,'Planning CPRP'!$A$10:$A$170,0),MATCH('Planning Ngrps'!AP$9,'Planning CPRP'!$G$9:$BA$9,0)),"")</f>
        <v/>
      </c>
      <c r="AQ48" s="158" t="str">
        <f>IFERROR(INDEX('Feb 2019'!$G$2:$BR$159,MATCH('Planning Ngrps'!$A48,'Feb 2019'!$A$2:$A$161,0),MATCH(AQ$9,'Feb 2019'!$G$1:$BR$1,0))/INDEX('Planning CPRP'!$G$10:$BA$168,MATCH('Planning Ngrps'!$A48,'Planning CPRP'!$A$10:$A$170,0),MATCH('Planning Ngrps'!AQ$9,'Planning CPRP'!$G$9:$BA$9,0)),"")</f>
        <v/>
      </c>
      <c r="AR48" s="158" t="str">
        <f>IFERROR(INDEX('Feb 2019'!$G$2:$BR$159,MATCH('Planning Ngrps'!$A48,'Feb 2019'!$A$2:$A$161,0),MATCH(AR$9,'Feb 2019'!$G$1:$BR$1,0))/INDEX('Planning CPRP'!$G$10:$BA$168,MATCH('Planning Ngrps'!$A48,'Planning CPRP'!$A$10:$A$170,0),MATCH('Planning Ngrps'!AR$9,'Planning CPRP'!$G$9:$BA$9,0)),"")</f>
        <v/>
      </c>
      <c r="AS48" s="158" t="str">
        <f>IFERROR(INDEX('Feb 2019'!$G$2:$BR$159,MATCH('Planning Ngrps'!$A48,'Feb 2019'!$A$2:$A$161,0),MATCH(AS$9,'Feb 2019'!$G$1:$BR$1,0))/INDEX('Planning CPRP'!$G$10:$BA$168,MATCH('Planning Ngrps'!$A48,'Planning CPRP'!$A$10:$A$170,0),MATCH('Planning Ngrps'!AS$9,'Planning CPRP'!$G$9:$BA$9,0)),"")</f>
        <v/>
      </c>
      <c r="AT48" s="158" t="str">
        <f>IFERROR(INDEX('Feb 2019'!$G$2:$BR$159,MATCH('Planning Ngrps'!$A48,'Feb 2019'!$A$2:$A$161,0),MATCH(AT$9,'Feb 2019'!$G$1:$BR$1,0))/INDEX('Planning CPRP'!$G$10:$BA$168,MATCH('Planning Ngrps'!$A48,'Planning CPRP'!$A$10:$A$170,0),MATCH('Planning Ngrps'!AT$9,'Planning CPRP'!$G$9:$BA$9,0)),"")</f>
        <v/>
      </c>
      <c r="AU48" s="158" t="str">
        <f>IFERROR(INDEX('Feb 2019'!$G$2:$BR$159,MATCH('Planning Ngrps'!$A48,'Feb 2019'!$A$2:$A$161,0),MATCH(AU$9,'Feb 2019'!$G$1:$BR$1,0))/INDEX('Planning CPRP'!$G$10:$BA$168,MATCH('Planning Ngrps'!$A48,'Planning CPRP'!$A$10:$A$170,0),MATCH('Planning Ngrps'!AU$9,'Planning CPRP'!$G$9:$BA$9,0)),"")</f>
        <v/>
      </c>
      <c r="AV48" s="158" t="str">
        <f>IFERROR(INDEX('Feb 2019'!$G$2:$BR$159,MATCH('Planning Ngrps'!$A48,'Feb 2019'!$A$2:$A$161,0),MATCH(AV$9,'Feb 2019'!$G$1:$BR$1,0))/INDEX('Planning CPRP'!$G$10:$BA$168,MATCH('Planning Ngrps'!$A48,'Planning CPRP'!$A$10:$A$170,0),MATCH('Planning Ngrps'!AV$9,'Planning CPRP'!$G$9:$BA$9,0)),"")</f>
        <v/>
      </c>
      <c r="AW48" s="158" t="str">
        <f>IFERROR(INDEX('Feb 2019'!$G$2:$BR$159,MATCH('Planning Ngrps'!$A48,'Feb 2019'!$A$2:$A$161,0),MATCH(AW$9,'Feb 2019'!$G$1:$BR$1,0))/INDEX('Planning CPRP'!$G$10:$BA$168,MATCH('Planning Ngrps'!$A48,'Planning CPRP'!$A$10:$A$170,0),MATCH('Planning Ngrps'!AW$9,'Planning CPRP'!$G$9:$BA$9,0)),"")</f>
        <v/>
      </c>
      <c r="AX48" s="158" t="str">
        <f>IFERROR(INDEX('Feb 2019'!$G$2:$BR$159,MATCH('Planning Ngrps'!$A48,'Feb 2019'!$A$2:$A$161,0),MATCH(AX$9,'Feb 2019'!$G$1:$BR$1,0))/INDEX('Planning CPRP'!$G$10:$BA$168,MATCH('Planning Ngrps'!$A48,'Planning CPRP'!$A$10:$A$170,0),MATCH('Planning Ngrps'!AX$9,'Planning CPRP'!$G$9:$BA$9,0)),"")</f>
        <v/>
      </c>
      <c r="AY48" s="158" t="str">
        <f>IFERROR(INDEX('Feb 2019'!$G$2:$BR$159,MATCH('Planning Ngrps'!$A48,'Feb 2019'!$A$2:$A$161,0),MATCH(AY$9,'Feb 2019'!$G$1:$BR$1,0))/INDEX('Planning CPRP'!$G$10:$BA$168,MATCH('Planning Ngrps'!$A48,'Planning CPRP'!$A$10:$A$170,0),MATCH('Planning Ngrps'!AY$9,'Planning CPRP'!$G$9:$BA$9,0)),"")</f>
        <v/>
      </c>
      <c r="AZ48" s="158" t="str">
        <f>IFERROR(INDEX('Feb 2019'!$G$2:$BR$159,MATCH('Planning Ngrps'!$A48,'Feb 2019'!$A$2:$A$161,0),MATCH(AZ$9,'Feb 2019'!$G$1:$BR$1,0))/INDEX('Planning CPRP'!$G$10:$BA$168,MATCH('Planning Ngrps'!$A48,'Planning CPRP'!$A$10:$A$170,0),MATCH('Planning Ngrps'!AZ$9,'Planning CPRP'!$G$9:$BA$9,0)),"")</f>
        <v/>
      </c>
      <c r="BA48" s="158" t="str">
        <f>IFERROR(INDEX('Feb 2019'!$G$2:$BR$159,MATCH('Planning Ngrps'!$A48,'Feb 2019'!$A$2:$A$161,0),MATCH(BA$9,'Feb 2019'!$G$1:$BR$1,0))/INDEX('Planning CPRP'!$G$10:$BA$168,MATCH('Planning Ngrps'!$A48,'Planning CPRP'!$A$10:$A$170,0),MATCH('Planning Ngrps'!BA$9,'Planning CPRP'!$G$9:$BA$9,0)),"")</f>
        <v/>
      </c>
      <c r="BB48" s="11">
        <f t="shared" si="44"/>
        <v>0</v>
      </c>
      <c r="BC48" s="11"/>
      <c r="BD48" s="109">
        <f t="shared" si="45"/>
        <v>0</v>
      </c>
    </row>
    <row r="49" spans="1:56" ht="15" x14ac:dyDescent="0.3">
      <c r="A49" s="21" t="s">
        <v>312</v>
      </c>
      <c r="B49" s="105">
        <f t="shared" si="40"/>
        <v>0</v>
      </c>
      <c r="C49" s="192"/>
      <c r="D49" s="48">
        <f t="shared" si="42"/>
        <v>0</v>
      </c>
      <c r="E49" s="138">
        <f t="shared" si="43"/>
        <v>0</v>
      </c>
      <c r="F49" s="93" t="s">
        <v>67</v>
      </c>
      <c r="G49" s="158" t="str">
        <f>IFERROR(INDEX('Feb 2019'!$G$2:$BR$159,MATCH('Planning Ngrps'!$A49,'Feb 2019'!$A$2:$A$161,0),MATCH(G$9,'Feb 2019'!$G$1:$BR$1,0))/INDEX('Planning CPRP'!$G$10:$BA$168,MATCH('Planning Ngrps'!$A49,'Planning CPRP'!$A$10:$A$170,0),MATCH('Planning Ngrps'!G$9,'Planning CPRP'!$G$9:$BA$9,0)),"")</f>
        <v/>
      </c>
      <c r="H49" s="158" t="str">
        <f>IFERROR(INDEX('Feb 2019'!$G$2:$BR$159,MATCH('Planning Ngrps'!$A49,'Feb 2019'!$A$2:$A$161,0),MATCH(H$9,'Feb 2019'!$G$1:$BR$1,0))/INDEX('Planning CPRP'!$G$10:$BA$168,MATCH('Planning Ngrps'!$A49,'Planning CPRP'!$A$10:$A$170,0),MATCH('Planning Ngrps'!H$9,'Planning CPRP'!$G$9:$BA$9,0)),"")</f>
        <v/>
      </c>
      <c r="I49" s="158" t="str">
        <f>IFERROR(INDEX('Feb 2019'!$G$2:$BR$159,MATCH('Planning Ngrps'!$A49,'Feb 2019'!$A$2:$A$161,0),MATCH(I$9,'Feb 2019'!$G$1:$BR$1,0))/INDEX('Planning CPRP'!$G$10:$BA$168,MATCH('Planning Ngrps'!$A49,'Planning CPRP'!$A$10:$A$170,0),MATCH('Planning Ngrps'!I$9,'Planning CPRP'!$G$9:$BA$9,0)),"")</f>
        <v/>
      </c>
      <c r="J49" s="158" t="str">
        <f>IFERROR(INDEX('Feb 2019'!$G$2:$BR$159,MATCH('Planning Ngrps'!$A49,'Feb 2019'!$A$2:$A$161,0),MATCH(J$9,'Feb 2019'!$G$1:$BR$1,0))/INDEX('Planning CPRP'!$G$10:$BA$168,MATCH('Planning Ngrps'!$A49,'Planning CPRP'!$A$10:$A$170,0),MATCH('Planning Ngrps'!J$9,'Planning CPRP'!$G$9:$BA$9,0)),"")</f>
        <v/>
      </c>
      <c r="K49" s="158" t="str">
        <f>IFERROR(INDEX('Feb 2019'!$G$2:$BR$159,MATCH('Planning Ngrps'!$A49,'Feb 2019'!$A$2:$A$161,0),MATCH(K$9,'Feb 2019'!$G$1:$BR$1,0))/INDEX('Planning CPRP'!$G$10:$BA$168,MATCH('Planning Ngrps'!$A49,'Planning CPRP'!$A$10:$A$170,0),MATCH('Planning Ngrps'!K$9,'Planning CPRP'!$G$9:$BA$9,0)),"")</f>
        <v/>
      </c>
      <c r="L49" s="158" t="str">
        <f>IFERROR(INDEX('Feb 2019'!$G$2:$BR$159,MATCH('Planning Ngrps'!$A49,'Feb 2019'!$A$2:$A$161,0),MATCH(L$9,'Feb 2019'!$G$1:$BR$1,0))/INDEX('Planning CPRP'!$G$10:$BA$168,MATCH('Planning Ngrps'!$A49,'Planning CPRP'!$A$10:$A$170,0),MATCH('Planning Ngrps'!L$9,'Planning CPRP'!$G$9:$BA$9,0)),"")</f>
        <v/>
      </c>
      <c r="M49" s="158" t="str">
        <f>IFERROR(INDEX('Feb 2019'!$G$2:$BR$159,MATCH('Planning Ngrps'!$A49,'Feb 2019'!$A$2:$A$161,0),MATCH(M$9,'Feb 2019'!$G$1:$BR$1,0))/INDEX('Planning CPRP'!$G$10:$BA$168,MATCH('Planning Ngrps'!$A49,'Planning CPRP'!$A$10:$A$170,0),MATCH('Planning Ngrps'!M$9,'Planning CPRP'!$G$9:$BA$9,0)),"")</f>
        <v/>
      </c>
      <c r="N49" s="158" t="str">
        <f>IFERROR(INDEX('Feb 2019'!$G$2:$BR$159,MATCH('Planning Ngrps'!$A49,'Feb 2019'!$A$2:$A$161,0),MATCH(N$9,'Feb 2019'!$G$1:$BR$1,0))/INDEX('Planning CPRP'!$G$10:$BA$168,MATCH('Planning Ngrps'!$A49,'Planning CPRP'!$A$10:$A$170,0),MATCH('Planning Ngrps'!N$9,'Planning CPRP'!$G$9:$BA$9,0)),"")</f>
        <v/>
      </c>
      <c r="O49" s="158" t="str">
        <f>IFERROR(INDEX('Feb 2019'!$G$2:$BR$159,MATCH('Planning Ngrps'!$A49,'Feb 2019'!$A$2:$A$161,0),MATCH(O$9,'Feb 2019'!$G$1:$BR$1,0))/INDEX('Planning CPRP'!$G$10:$BA$168,MATCH('Planning Ngrps'!$A49,'Planning CPRP'!$A$10:$A$170,0),MATCH('Planning Ngrps'!O$9,'Planning CPRP'!$G$9:$BA$9,0)),"")</f>
        <v/>
      </c>
      <c r="P49" s="158" t="str">
        <f>IFERROR(INDEX('Feb 2019'!$G$2:$BR$159,MATCH('Planning Ngrps'!$A49,'Feb 2019'!$A$2:$A$161,0),MATCH(P$9,'Feb 2019'!$G$1:$BR$1,0))/INDEX('Planning CPRP'!$G$10:$BA$168,MATCH('Planning Ngrps'!$A49,'Planning CPRP'!$A$10:$A$170,0),MATCH('Planning Ngrps'!P$9,'Planning CPRP'!$G$9:$BA$9,0)),"")</f>
        <v/>
      </c>
      <c r="Q49" s="158" t="str">
        <f>IFERROR(INDEX('Feb 2019'!$G$2:$BR$159,MATCH('Planning Ngrps'!$A49,'Feb 2019'!$A$2:$A$161,0),MATCH(Q$9,'Feb 2019'!$G$1:$BR$1,0))/INDEX('Planning CPRP'!$G$10:$BA$168,MATCH('Planning Ngrps'!$A49,'Planning CPRP'!$A$10:$A$170,0),MATCH('Planning Ngrps'!Q$9,'Planning CPRP'!$G$9:$BA$9,0)),"")</f>
        <v/>
      </c>
      <c r="R49" s="158" t="str">
        <f>IFERROR(INDEX('Feb 2019'!$G$2:$BR$159,MATCH('Planning Ngrps'!$A49,'Feb 2019'!$A$2:$A$161,0),MATCH(R$9,'Feb 2019'!$G$1:$BR$1,0))/INDEX('Planning CPRP'!$G$10:$BA$168,MATCH('Planning Ngrps'!$A49,'Planning CPRP'!$A$10:$A$170,0),MATCH('Planning Ngrps'!R$9,'Planning CPRP'!$G$9:$BA$9,0)),"")</f>
        <v/>
      </c>
      <c r="S49" s="158" t="str">
        <f>IFERROR(INDEX('Feb 2019'!$G$2:$BR$159,MATCH('Planning Ngrps'!$A49,'Feb 2019'!$A$2:$A$161,0),MATCH(S$9,'Feb 2019'!$G$1:$BR$1,0))/INDEX('Planning CPRP'!$G$10:$BA$168,MATCH('Planning Ngrps'!$A49,'Planning CPRP'!$A$10:$A$170,0),MATCH('Planning Ngrps'!S$9,'Planning CPRP'!$G$9:$BA$9,0)),"")</f>
        <v/>
      </c>
      <c r="T49" s="158" t="str">
        <f>IFERROR(INDEX('Feb 2019'!$G$2:$BR$159,MATCH('Planning Ngrps'!$A49,'Feb 2019'!$A$2:$A$161,0),MATCH(T$9,'Feb 2019'!$G$1:$BR$1,0))/INDEX('Planning CPRP'!$G$10:$BA$168,MATCH('Planning Ngrps'!$A49,'Planning CPRP'!$A$10:$A$170,0),MATCH('Planning Ngrps'!T$9,'Planning CPRP'!$G$9:$BA$9,0)),"")</f>
        <v/>
      </c>
      <c r="U49" s="158" t="str">
        <f>IFERROR(INDEX('Feb 2019'!$G$2:$BR$159,MATCH('Planning Ngrps'!$A49,'Feb 2019'!$A$2:$A$161,0),MATCH(U$9,'Feb 2019'!$G$1:$BR$1,0))/INDEX('Planning CPRP'!$G$10:$BA$168,MATCH('Planning Ngrps'!$A49,'Planning CPRP'!$A$10:$A$170,0),MATCH('Planning Ngrps'!U$9,'Planning CPRP'!$G$9:$BA$9,0)),"")</f>
        <v/>
      </c>
      <c r="V49" s="158" t="str">
        <f>IFERROR(INDEX('Feb 2019'!$G$2:$BR$159,MATCH('Planning Ngrps'!$A49,'Feb 2019'!$A$2:$A$161,0),MATCH(V$9,'Feb 2019'!$G$1:$BR$1,0))/INDEX('Planning CPRP'!$G$10:$BA$168,MATCH('Planning Ngrps'!$A49,'Planning CPRP'!$A$10:$A$170,0),MATCH('Planning Ngrps'!V$9,'Planning CPRP'!$G$9:$BA$9,0)),"")</f>
        <v/>
      </c>
      <c r="W49" s="158" t="str">
        <f>IFERROR(INDEX('Feb 2019'!$G$2:$BR$159,MATCH('Planning Ngrps'!$A49,'Feb 2019'!$A$2:$A$161,0),MATCH(W$9,'Feb 2019'!$G$1:$BR$1,0))/INDEX('Planning CPRP'!$G$10:$BA$168,MATCH('Planning Ngrps'!$A49,'Planning CPRP'!$A$10:$A$170,0),MATCH('Planning Ngrps'!W$9,'Planning CPRP'!$G$9:$BA$9,0)),"")</f>
        <v/>
      </c>
      <c r="X49" s="158" t="str">
        <f>IFERROR(INDEX('Feb 2019'!$G$2:$BR$159,MATCH('Planning Ngrps'!$A49,'Feb 2019'!$A$2:$A$161,0),MATCH(X$9,'Feb 2019'!$G$1:$BR$1,0))/INDEX('Planning CPRP'!$G$10:$BA$168,MATCH('Planning Ngrps'!$A49,'Planning CPRP'!$A$10:$A$170,0),MATCH('Planning Ngrps'!X$9,'Planning CPRP'!$G$9:$BA$9,0)),"")</f>
        <v/>
      </c>
      <c r="Y49" s="158" t="str">
        <f>IFERROR(INDEX('Feb 2019'!$G$2:$BR$159,MATCH('Planning Ngrps'!$A49,'Feb 2019'!$A$2:$A$161,0),MATCH(Y$9,'Feb 2019'!$G$1:$BR$1,0))/INDEX('Planning CPRP'!$G$10:$BA$168,MATCH('Planning Ngrps'!$A49,'Planning CPRP'!$A$10:$A$170,0),MATCH('Planning Ngrps'!Y$9,'Planning CPRP'!$G$9:$BA$9,0)),"")</f>
        <v/>
      </c>
      <c r="Z49" s="158" t="str">
        <f>IFERROR(INDEX('Feb 2019'!$G$2:$BR$159,MATCH('Planning Ngrps'!$A49,'Feb 2019'!$A$2:$A$161,0),MATCH(Z$9,'Feb 2019'!$G$1:$BR$1,0))/INDEX('Planning CPRP'!$G$10:$BA$168,MATCH('Planning Ngrps'!$A49,'Planning CPRP'!$A$10:$A$170,0),MATCH('Planning Ngrps'!Z$9,'Planning CPRP'!$G$9:$BA$9,0)),"")</f>
        <v/>
      </c>
      <c r="AA49" s="158" t="str">
        <f>IFERROR(INDEX('Feb 2019'!$G$2:$BR$159,MATCH('Planning Ngrps'!$A49,'Feb 2019'!$A$2:$A$161,0),MATCH(AA$9,'Feb 2019'!$G$1:$BR$1,0))/INDEX('Planning CPRP'!$G$10:$BA$168,MATCH('Planning Ngrps'!$A49,'Planning CPRP'!$A$10:$A$170,0),MATCH('Planning Ngrps'!AA$9,'Planning CPRP'!$G$9:$BA$9,0)),"")</f>
        <v/>
      </c>
      <c r="AB49" s="158" t="str">
        <f>IFERROR(INDEX('Feb 2019'!$G$2:$BR$159,MATCH('Planning Ngrps'!$A49,'Feb 2019'!$A$2:$A$161,0),MATCH(AB$9,'Feb 2019'!$G$1:$BR$1,0))/INDEX('Planning CPRP'!$G$10:$BA$168,MATCH('Planning Ngrps'!$A49,'Planning CPRP'!$A$10:$A$170,0),MATCH('Planning Ngrps'!AB$9,'Planning CPRP'!$G$9:$BA$9,0)),"")</f>
        <v/>
      </c>
      <c r="AC49" s="158" t="str">
        <f>IFERROR(INDEX('Feb 2019'!$G$2:$BR$159,MATCH('Planning Ngrps'!$A49,'Feb 2019'!$A$2:$A$161,0),MATCH(AC$9,'Feb 2019'!$G$1:$BR$1,0))/INDEX('Planning CPRP'!$G$10:$BA$168,MATCH('Planning Ngrps'!$A49,'Planning CPRP'!$A$10:$A$170,0),MATCH('Planning Ngrps'!AC$9,'Planning CPRP'!$G$9:$BA$9,0)),"")</f>
        <v/>
      </c>
      <c r="AD49" s="158" t="str">
        <f>IFERROR(INDEX('Feb 2019'!$G$2:$BR$159,MATCH('Planning Ngrps'!$A49,'Feb 2019'!$A$2:$A$161,0),MATCH(AD$9,'Feb 2019'!$G$1:$BR$1,0))/INDEX('Planning CPRP'!$G$10:$BA$168,MATCH('Planning Ngrps'!$A49,'Planning CPRP'!$A$10:$A$170,0),MATCH('Planning Ngrps'!AD$9,'Planning CPRP'!$G$9:$BA$9,0)),"")</f>
        <v/>
      </c>
      <c r="AE49" s="158" t="str">
        <f>IFERROR(INDEX('Feb 2019'!$G$2:$BR$159,MATCH('Planning Ngrps'!$A49,'Feb 2019'!$A$2:$A$161,0),MATCH(AE$9,'Feb 2019'!$G$1:$BR$1,0))/INDEX('Planning CPRP'!$G$10:$BA$168,MATCH('Planning Ngrps'!$A49,'Planning CPRP'!$A$10:$A$170,0),MATCH('Planning Ngrps'!AE$9,'Planning CPRP'!$G$9:$BA$9,0)),"")</f>
        <v/>
      </c>
      <c r="AF49" s="158" t="str">
        <f>IFERROR(INDEX('Feb 2019'!$G$2:$BR$159,MATCH('Planning Ngrps'!$A49,'Feb 2019'!$A$2:$A$161,0),MATCH(AF$9,'Feb 2019'!$G$1:$BR$1,0))/INDEX('Planning CPRP'!$G$10:$BA$168,MATCH('Planning Ngrps'!$A49,'Planning CPRP'!$A$10:$A$170,0),MATCH('Planning Ngrps'!AF$9,'Planning CPRP'!$G$9:$BA$9,0)),"")</f>
        <v/>
      </c>
      <c r="AG49" s="158" t="str">
        <f>IFERROR(INDEX('Feb 2019'!$G$2:$BR$159,MATCH('Planning Ngrps'!$A49,'Feb 2019'!$A$2:$A$161,0),MATCH(AG$9,'Feb 2019'!$G$1:$BR$1,0))/INDEX('Planning CPRP'!$G$10:$BA$168,MATCH('Planning Ngrps'!$A49,'Planning CPRP'!$A$10:$A$170,0),MATCH('Planning Ngrps'!AG$9,'Planning CPRP'!$G$9:$BA$9,0)),"")</f>
        <v/>
      </c>
      <c r="AH49" s="158" t="str">
        <f>IFERROR(INDEX('Feb 2019'!$G$2:$BR$159,MATCH('Planning Ngrps'!$A49,'Feb 2019'!$A$2:$A$161,0),MATCH(AH$9,'Feb 2019'!$G$1:$BR$1,0))/INDEX('Planning CPRP'!$G$10:$BA$168,MATCH('Planning Ngrps'!$A49,'Planning CPRP'!$A$10:$A$170,0),MATCH('Planning Ngrps'!AH$9,'Planning CPRP'!$G$9:$BA$9,0)),"")</f>
        <v/>
      </c>
      <c r="AI49" s="158" t="str">
        <f>IFERROR(INDEX('Feb 2019'!$G$2:$BR$159,MATCH('Planning Ngrps'!$A49,'Feb 2019'!$A$2:$A$161,0),MATCH(AI$9,'Feb 2019'!$G$1:$BR$1,0))/INDEX('Planning CPRP'!$G$10:$BA$168,MATCH('Planning Ngrps'!$A49,'Planning CPRP'!$A$10:$A$170,0),MATCH('Planning Ngrps'!AI$9,'Planning CPRP'!$G$9:$BA$9,0)),"")</f>
        <v/>
      </c>
      <c r="AJ49" s="158" t="str">
        <f>IFERROR(INDEX('Feb 2019'!$G$2:$BR$159,MATCH('Planning Ngrps'!$A49,'Feb 2019'!$A$2:$A$161,0),MATCH(AJ$9,'Feb 2019'!$G$1:$BR$1,0))/INDEX('Planning CPRP'!$G$10:$BA$168,MATCH('Planning Ngrps'!$A49,'Planning CPRP'!$A$10:$A$170,0),MATCH('Planning Ngrps'!AJ$9,'Planning CPRP'!$G$9:$BA$9,0)),"")</f>
        <v/>
      </c>
      <c r="AK49" s="158" t="str">
        <f>IFERROR(INDEX('Feb 2019'!$G$2:$BR$159,MATCH('Planning Ngrps'!$A49,'Feb 2019'!$A$2:$A$161,0),MATCH(AK$9,'Feb 2019'!$G$1:$BR$1,0))/INDEX('Planning CPRP'!$G$10:$BA$168,MATCH('Planning Ngrps'!$A49,'Planning CPRP'!$A$10:$A$170,0),MATCH('Planning Ngrps'!AK$9,'Planning CPRP'!$G$9:$BA$9,0)),"")</f>
        <v/>
      </c>
      <c r="AL49" s="158" t="str">
        <f>IFERROR(INDEX('Feb 2019'!$G$2:$BR$159,MATCH('Planning Ngrps'!$A49,'Feb 2019'!$A$2:$A$161,0),MATCH(AL$9,'Feb 2019'!$G$1:$BR$1,0))/INDEX('Planning CPRP'!$G$10:$BA$168,MATCH('Planning Ngrps'!$A49,'Planning CPRP'!$A$10:$A$170,0),MATCH('Planning Ngrps'!AL$9,'Planning CPRP'!$G$9:$BA$9,0)),"")</f>
        <v/>
      </c>
      <c r="AM49" s="158" t="str">
        <f>IFERROR(INDEX('Feb 2019'!$G$2:$BR$159,MATCH('Planning Ngrps'!$A49,'Feb 2019'!$A$2:$A$161,0),MATCH(AM$9,'Feb 2019'!$G$1:$BR$1,0))/INDEX('Planning CPRP'!$G$10:$BA$168,MATCH('Planning Ngrps'!$A49,'Planning CPRP'!$A$10:$A$170,0),MATCH('Planning Ngrps'!AM$9,'Planning CPRP'!$G$9:$BA$9,0)),"")</f>
        <v/>
      </c>
      <c r="AN49" s="158" t="str">
        <f>IFERROR(INDEX('Feb 2019'!$G$2:$BR$159,MATCH('Planning Ngrps'!$A49,'Feb 2019'!$A$2:$A$161,0),MATCH(AN$9,'Feb 2019'!$G$1:$BR$1,0))/INDEX('Planning CPRP'!$G$10:$BA$168,MATCH('Planning Ngrps'!$A49,'Planning CPRP'!$A$10:$A$170,0),MATCH('Planning Ngrps'!AN$9,'Planning CPRP'!$G$9:$BA$9,0)),"")</f>
        <v/>
      </c>
      <c r="AO49" s="158" t="str">
        <f>IFERROR(INDEX('Feb 2019'!$G$2:$BR$159,MATCH('Planning Ngrps'!$A49,'Feb 2019'!$A$2:$A$161,0),MATCH(AO$9,'Feb 2019'!$G$1:$BR$1,0))/INDEX('Planning CPRP'!$G$10:$BA$168,MATCH('Planning Ngrps'!$A49,'Planning CPRP'!$A$10:$A$170,0),MATCH('Planning Ngrps'!AO$9,'Planning CPRP'!$G$9:$BA$9,0)),"")</f>
        <v/>
      </c>
      <c r="AP49" s="158" t="str">
        <f>IFERROR(INDEX('Feb 2019'!$G$2:$BR$159,MATCH('Planning Ngrps'!$A49,'Feb 2019'!$A$2:$A$161,0),MATCH(AP$9,'Feb 2019'!$G$1:$BR$1,0))/INDEX('Planning CPRP'!$G$10:$BA$168,MATCH('Planning Ngrps'!$A49,'Planning CPRP'!$A$10:$A$170,0),MATCH('Planning Ngrps'!AP$9,'Planning CPRP'!$G$9:$BA$9,0)),"")</f>
        <v/>
      </c>
      <c r="AQ49" s="158" t="str">
        <f>IFERROR(INDEX('Feb 2019'!$G$2:$BR$159,MATCH('Planning Ngrps'!$A49,'Feb 2019'!$A$2:$A$161,0),MATCH(AQ$9,'Feb 2019'!$G$1:$BR$1,0))/INDEX('Planning CPRP'!$G$10:$BA$168,MATCH('Planning Ngrps'!$A49,'Planning CPRP'!$A$10:$A$170,0),MATCH('Planning Ngrps'!AQ$9,'Planning CPRP'!$G$9:$BA$9,0)),"")</f>
        <v/>
      </c>
      <c r="AR49" s="158" t="str">
        <f>IFERROR(INDEX('Feb 2019'!$G$2:$BR$159,MATCH('Planning Ngrps'!$A49,'Feb 2019'!$A$2:$A$161,0),MATCH(AR$9,'Feb 2019'!$G$1:$BR$1,0))/INDEX('Planning CPRP'!$G$10:$BA$168,MATCH('Planning Ngrps'!$A49,'Planning CPRP'!$A$10:$A$170,0),MATCH('Planning Ngrps'!AR$9,'Planning CPRP'!$G$9:$BA$9,0)),"")</f>
        <v/>
      </c>
      <c r="AS49" s="158" t="str">
        <f>IFERROR(INDEX('Feb 2019'!$G$2:$BR$159,MATCH('Planning Ngrps'!$A49,'Feb 2019'!$A$2:$A$161,0),MATCH(AS$9,'Feb 2019'!$G$1:$BR$1,0))/INDEX('Planning CPRP'!$G$10:$BA$168,MATCH('Planning Ngrps'!$A49,'Planning CPRP'!$A$10:$A$170,0),MATCH('Planning Ngrps'!AS$9,'Planning CPRP'!$G$9:$BA$9,0)),"")</f>
        <v/>
      </c>
      <c r="AT49" s="158" t="str">
        <f>IFERROR(INDEX('Feb 2019'!$G$2:$BR$159,MATCH('Planning Ngrps'!$A49,'Feb 2019'!$A$2:$A$161,0),MATCH(AT$9,'Feb 2019'!$G$1:$BR$1,0))/INDEX('Planning CPRP'!$G$10:$BA$168,MATCH('Planning Ngrps'!$A49,'Planning CPRP'!$A$10:$A$170,0),MATCH('Planning Ngrps'!AT$9,'Planning CPRP'!$G$9:$BA$9,0)),"")</f>
        <v/>
      </c>
      <c r="AU49" s="158" t="str">
        <f>IFERROR(INDEX('Feb 2019'!$G$2:$BR$159,MATCH('Planning Ngrps'!$A49,'Feb 2019'!$A$2:$A$161,0),MATCH(AU$9,'Feb 2019'!$G$1:$BR$1,0))/INDEX('Planning CPRP'!$G$10:$BA$168,MATCH('Planning Ngrps'!$A49,'Planning CPRP'!$A$10:$A$170,0),MATCH('Planning Ngrps'!AU$9,'Planning CPRP'!$G$9:$BA$9,0)),"")</f>
        <v/>
      </c>
      <c r="AV49" s="158" t="str">
        <f>IFERROR(INDEX('Feb 2019'!$G$2:$BR$159,MATCH('Planning Ngrps'!$A49,'Feb 2019'!$A$2:$A$161,0),MATCH(AV$9,'Feb 2019'!$G$1:$BR$1,0))/INDEX('Planning CPRP'!$G$10:$BA$168,MATCH('Planning Ngrps'!$A49,'Planning CPRP'!$A$10:$A$170,0),MATCH('Planning Ngrps'!AV$9,'Planning CPRP'!$G$9:$BA$9,0)),"")</f>
        <v/>
      </c>
      <c r="AW49" s="158" t="str">
        <f>IFERROR(INDEX('Feb 2019'!$G$2:$BR$159,MATCH('Planning Ngrps'!$A49,'Feb 2019'!$A$2:$A$161,0),MATCH(AW$9,'Feb 2019'!$G$1:$BR$1,0))/INDEX('Planning CPRP'!$G$10:$BA$168,MATCH('Planning Ngrps'!$A49,'Planning CPRP'!$A$10:$A$170,0),MATCH('Planning Ngrps'!AW$9,'Planning CPRP'!$G$9:$BA$9,0)),"")</f>
        <v/>
      </c>
      <c r="AX49" s="158" t="str">
        <f>IFERROR(INDEX('Feb 2019'!$G$2:$BR$159,MATCH('Planning Ngrps'!$A49,'Feb 2019'!$A$2:$A$161,0),MATCH(AX$9,'Feb 2019'!$G$1:$BR$1,0))/INDEX('Planning CPRP'!$G$10:$BA$168,MATCH('Planning Ngrps'!$A49,'Planning CPRP'!$A$10:$A$170,0),MATCH('Planning Ngrps'!AX$9,'Planning CPRP'!$G$9:$BA$9,0)),"")</f>
        <v/>
      </c>
      <c r="AY49" s="158" t="str">
        <f>IFERROR(INDEX('Feb 2019'!$G$2:$BR$159,MATCH('Planning Ngrps'!$A49,'Feb 2019'!$A$2:$A$161,0),MATCH(AY$9,'Feb 2019'!$G$1:$BR$1,0))/INDEX('Planning CPRP'!$G$10:$BA$168,MATCH('Planning Ngrps'!$A49,'Planning CPRP'!$A$10:$A$170,0),MATCH('Planning Ngrps'!AY$9,'Planning CPRP'!$G$9:$BA$9,0)),"")</f>
        <v/>
      </c>
      <c r="AZ49" s="158" t="str">
        <f>IFERROR(INDEX('Feb 2019'!$G$2:$BR$159,MATCH('Planning Ngrps'!$A49,'Feb 2019'!$A$2:$A$161,0),MATCH(AZ$9,'Feb 2019'!$G$1:$BR$1,0))/INDEX('Planning CPRP'!$G$10:$BA$168,MATCH('Planning Ngrps'!$A49,'Planning CPRP'!$A$10:$A$170,0),MATCH('Planning Ngrps'!AZ$9,'Planning CPRP'!$G$9:$BA$9,0)),"")</f>
        <v/>
      </c>
      <c r="BA49" s="158" t="str">
        <f>IFERROR(INDEX('Feb 2019'!$G$2:$BR$159,MATCH('Planning Ngrps'!$A49,'Feb 2019'!$A$2:$A$161,0),MATCH(BA$9,'Feb 2019'!$G$1:$BR$1,0))/INDEX('Planning CPRP'!$G$10:$BA$168,MATCH('Planning Ngrps'!$A49,'Planning CPRP'!$A$10:$A$170,0),MATCH('Planning Ngrps'!BA$9,'Planning CPRP'!$G$9:$BA$9,0)),"")</f>
        <v/>
      </c>
      <c r="BB49" s="11">
        <f t="shared" si="44"/>
        <v>0</v>
      </c>
      <c r="BC49" s="11"/>
      <c r="BD49" s="109">
        <f t="shared" si="45"/>
        <v>0</v>
      </c>
    </row>
    <row r="50" spans="1:56" ht="15" x14ac:dyDescent="0.3">
      <c r="A50" s="80" t="s">
        <v>68</v>
      </c>
      <c r="B50" s="105">
        <f t="shared" si="40"/>
        <v>0</v>
      </c>
      <c r="C50" s="251">
        <f t="shared" ref="C50:C51" si="46">B50/1000000</f>
        <v>0</v>
      </c>
      <c r="D50" s="48">
        <f t="shared" si="42"/>
        <v>0</v>
      </c>
      <c r="E50" s="138">
        <f t="shared" si="43"/>
        <v>0</v>
      </c>
      <c r="F50" s="93" t="s">
        <v>68</v>
      </c>
      <c r="G50" s="158" t="str">
        <f>IFERROR(INDEX('Feb 2019'!$G$2:$BR$159,MATCH('Planning Ngrps'!$A50,'Feb 2019'!$A$2:$A$161,0),MATCH(G$9,'Feb 2019'!$G$1:$BR$1,0))/INDEX('Planning CPRP'!$G$10:$BA$168,MATCH('Planning Ngrps'!$A50,'Planning CPRP'!$A$10:$A$170,0),MATCH('Planning Ngrps'!G$9,'Planning CPRP'!$G$9:$BA$9,0)),"")</f>
        <v/>
      </c>
      <c r="H50" s="158" t="str">
        <f>IFERROR(INDEX('Feb 2019'!$G$2:$BR$159,MATCH('Planning Ngrps'!$A50,'Feb 2019'!$A$2:$A$161,0),MATCH(H$9,'Feb 2019'!$G$1:$BR$1,0))/INDEX('Planning CPRP'!$G$10:$BA$168,MATCH('Planning Ngrps'!$A50,'Planning CPRP'!$A$10:$A$170,0),MATCH('Planning Ngrps'!H$9,'Planning CPRP'!$G$9:$BA$9,0)),"")</f>
        <v/>
      </c>
      <c r="I50" s="158" t="str">
        <f>IFERROR(INDEX('Feb 2019'!$G$2:$BR$159,MATCH('Planning Ngrps'!$A50,'Feb 2019'!$A$2:$A$161,0),MATCH(I$9,'Feb 2019'!$G$1:$BR$1,0))/INDEX('Planning CPRP'!$G$10:$BA$168,MATCH('Planning Ngrps'!$A50,'Planning CPRP'!$A$10:$A$170,0),MATCH('Planning Ngrps'!I$9,'Planning CPRP'!$G$9:$BA$9,0)),"")</f>
        <v/>
      </c>
      <c r="J50" s="158" t="str">
        <f>IFERROR(INDEX('Feb 2019'!$G$2:$BR$159,MATCH('Planning Ngrps'!$A50,'Feb 2019'!$A$2:$A$161,0),MATCH(J$9,'Feb 2019'!$G$1:$BR$1,0))/INDEX('Planning CPRP'!$G$10:$BA$168,MATCH('Planning Ngrps'!$A50,'Planning CPRP'!$A$10:$A$170,0),MATCH('Planning Ngrps'!J$9,'Planning CPRP'!$G$9:$BA$9,0)),"")</f>
        <v/>
      </c>
      <c r="K50" s="158" t="str">
        <f>IFERROR(INDEX('Feb 2019'!$G$2:$BR$159,MATCH('Planning Ngrps'!$A50,'Feb 2019'!$A$2:$A$161,0),MATCH(K$9,'Feb 2019'!$G$1:$BR$1,0))/INDEX('Planning CPRP'!$G$10:$BA$168,MATCH('Planning Ngrps'!$A50,'Planning CPRP'!$A$10:$A$170,0),MATCH('Planning Ngrps'!K$9,'Planning CPRP'!$G$9:$BA$9,0)),"")</f>
        <v/>
      </c>
      <c r="L50" s="158" t="str">
        <f>IFERROR(INDEX('Feb 2019'!$G$2:$BR$159,MATCH('Planning Ngrps'!$A50,'Feb 2019'!$A$2:$A$161,0),MATCH(L$9,'Feb 2019'!$G$1:$BR$1,0))/INDEX('Planning CPRP'!$G$10:$BA$168,MATCH('Planning Ngrps'!$A50,'Planning CPRP'!$A$10:$A$170,0),MATCH('Planning Ngrps'!L$9,'Planning CPRP'!$G$9:$BA$9,0)),"")</f>
        <v/>
      </c>
      <c r="M50" s="158" t="str">
        <f>IFERROR(INDEX('Feb 2019'!$G$2:$BR$159,MATCH('Planning Ngrps'!$A50,'Feb 2019'!$A$2:$A$161,0),MATCH(M$9,'Feb 2019'!$G$1:$BR$1,0))/INDEX('Planning CPRP'!$G$10:$BA$168,MATCH('Planning Ngrps'!$A50,'Planning CPRP'!$A$10:$A$170,0),MATCH('Planning Ngrps'!M$9,'Planning CPRP'!$G$9:$BA$9,0)),"")</f>
        <v/>
      </c>
      <c r="N50" s="158" t="str">
        <f>IFERROR(INDEX('Feb 2019'!$G$2:$BR$159,MATCH('Planning Ngrps'!$A50,'Feb 2019'!$A$2:$A$161,0),MATCH(N$9,'Feb 2019'!$G$1:$BR$1,0))/INDEX('Planning CPRP'!$G$10:$BA$168,MATCH('Planning Ngrps'!$A50,'Planning CPRP'!$A$10:$A$170,0),MATCH('Planning Ngrps'!N$9,'Planning CPRP'!$G$9:$BA$9,0)),"")</f>
        <v/>
      </c>
      <c r="O50" s="158" t="str">
        <f>IFERROR(INDEX('Feb 2019'!$G$2:$BR$159,MATCH('Planning Ngrps'!$A50,'Feb 2019'!$A$2:$A$161,0),MATCH(O$9,'Feb 2019'!$G$1:$BR$1,0))/INDEX('Planning CPRP'!$G$10:$BA$168,MATCH('Planning Ngrps'!$A50,'Planning CPRP'!$A$10:$A$170,0),MATCH('Planning Ngrps'!O$9,'Planning CPRP'!$G$9:$BA$9,0)),"")</f>
        <v/>
      </c>
      <c r="P50" s="158" t="str">
        <f>IFERROR(INDEX('Feb 2019'!$G$2:$BR$159,MATCH('Planning Ngrps'!$A50,'Feb 2019'!$A$2:$A$161,0),MATCH(P$9,'Feb 2019'!$G$1:$BR$1,0))/INDEX('Planning CPRP'!$G$10:$BA$168,MATCH('Planning Ngrps'!$A50,'Planning CPRP'!$A$10:$A$170,0),MATCH('Planning Ngrps'!P$9,'Planning CPRP'!$G$9:$BA$9,0)),"")</f>
        <v/>
      </c>
      <c r="Q50" s="158" t="str">
        <f>IFERROR(INDEX('Feb 2019'!$G$2:$BR$159,MATCH('Planning Ngrps'!$A50,'Feb 2019'!$A$2:$A$161,0),MATCH(Q$9,'Feb 2019'!$G$1:$BR$1,0))/INDEX('Planning CPRP'!$G$10:$BA$168,MATCH('Planning Ngrps'!$A50,'Planning CPRP'!$A$10:$A$170,0),MATCH('Planning Ngrps'!Q$9,'Planning CPRP'!$G$9:$BA$9,0)),"")</f>
        <v/>
      </c>
      <c r="R50" s="158" t="str">
        <f>IFERROR(INDEX('Feb 2019'!$G$2:$BR$159,MATCH('Planning Ngrps'!$A50,'Feb 2019'!$A$2:$A$161,0),MATCH(R$9,'Feb 2019'!$G$1:$BR$1,0))/INDEX('Planning CPRP'!$G$10:$BA$168,MATCH('Planning Ngrps'!$A50,'Planning CPRP'!$A$10:$A$170,0),MATCH('Planning Ngrps'!R$9,'Planning CPRP'!$G$9:$BA$9,0)),"")</f>
        <v/>
      </c>
      <c r="S50" s="158" t="str">
        <f>IFERROR(INDEX('Feb 2019'!$G$2:$BR$159,MATCH('Planning Ngrps'!$A50,'Feb 2019'!$A$2:$A$161,0),MATCH(S$9,'Feb 2019'!$G$1:$BR$1,0))/INDEX('Planning CPRP'!$G$10:$BA$168,MATCH('Planning Ngrps'!$A50,'Planning CPRP'!$A$10:$A$170,0),MATCH('Planning Ngrps'!S$9,'Planning CPRP'!$G$9:$BA$9,0)),"")</f>
        <v/>
      </c>
      <c r="T50" s="158" t="str">
        <f>IFERROR(INDEX('Feb 2019'!$G$2:$BR$159,MATCH('Planning Ngrps'!$A50,'Feb 2019'!$A$2:$A$161,0),MATCH(T$9,'Feb 2019'!$G$1:$BR$1,0))/INDEX('Planning CPRP'!$G$10:$BA$168,MATCH('Planning Ngrps'!$A50,'Planning CPRP'!$A$10:$A$170,0),MATCH('Planning Ngrps'!T$9,'Planning CPRP'!$G$9:$BA$9,0)),"")</f>
        <v/>
      </c>
      <c r="U50" s="158" t="str">
        <f>IFERROR(INDEX('Feb 2019'!$G$2:$BR$159,MATCH('Planning Ngrps'!$A50,'Feb 2019'!$A$2:$A$161,0),MATCH(U$9,'Feb 2019'!$G$1:$BR$1,0))/INDEX('Planning CPRP'!$G$10:$BA$168,MATCH('Planning Ngrps'!$A50,'Planning CPRP'!$A$10:$A$170,0),MATCH('Planning Ngrps'!U$9,'Planning CPRP'!$G$9:$BA$9,0)),"")</f>
        <v/>
      </c>
      <c r="V50" s="158" t="str">
        <f>IFERROR(INDEX('Feb 2019'!$G$2:$BR$159,MATCH('Planning Ngrps'!$A50,'Feb 2019'!$A$2:$A$161,0),MATCH(V$9,'Feb 2019'!$G$1:$BR$1,0))/INDEX('Planning CPRP'!$G$10:$BA$168,MATCH('Planning Ngrps'!$A50,'Planning CPRP'!$A$10:$A$170,0),MATCH('Planning Ngrps'!V$9,'Planning CPRP'!$G$9:$BA$9,0)),"")</f>
        <v/>
      </c>
      <c r="W50" s="158" t="str">
        <f>IFERROR(INDEX('Feb 2019'!$G$2:$BR$159,MATCH('Planning Ngrps'!$A50,'Feb 2019'!$A$2:$A$161,0),MATCH(W$9,'Feb 2019'!$G$1:$BR$1,0))/INDEX('Planning CPRP'!$G$10:$BA$168,MATCH('Planning Ngrps'!$A50,'Planning CPRP'!$A$10:$A$170,0),MATCH('Planning Ngrps'!W$9,'Planning CPRP'!$G$9:$BA$9,0)),"")</f>
        <v/>
      </c>
      <c r="X50" s="158" t="str">
        <f>IFERROR(INDEX('Feb 2019'!$G$2:$BR$159,MATCH('Planning Ngrps'!$A50,'Feb 2019'!$A$2:$A$161,0),MATCH(X$9,'Feb 2019'!$G$1:$BR$1,0))/INDEX('Planning CPRP'!$G$10:$BA$168,MATCH('Planning Ngrps'!$A50,'Planning CPRP'!$A$10:$A$170,0),MATCH('Planning Ngrps'!X$9,'Planning CPRP'!$G$9:$BA$9,0)),"")</f>
        <v/>
      </c>
      <c r="Y50" s="158" t="str">
        <f>IFERROR(INDEX('Feb 2019'!$G$2:$BR$159,MATCH('Planning Ngrps'!$A50,'Feb 2019'!$A$2:$A$161,0),MATCH(Y$9,'Feb 2019'!$G$1:$BR$1,0))/INDEX('Planning CPRP'!$G$10:$BA$168,MATCH('Planning Ngrps'!$A50,'Planning CPRP'!$A$10:$A$170,0),MATCH('Planning Ngrps'!Y$9,'Planning CPRP'!$G$9:$BA$9,0)),"")</f>
        <v/>
      </c>
      <c r="Z50" s="158" t="str">
        <f>IFERROR(INDEX('Feb 2019'!$G$2:$BR$159,MATCH('Planning Ngrps'!$A50,'Feb 2019'!$A$2:$A$161,0),MATCH(Z$9,'Feb 2019'!$G$1:$BR$1,0))/INDEX('Planning CPRP'!$G$10:$BA$168,MATCH('Planning Ngrps'!$A50,'Planning CPRP'!$A$10:$A$170,0),MATCH('Planning Ngrps'!Z$9,'Planning CPRP'!$G$9:$BA$9,0)),"")</f>
        <v/>
      </c>
      <c r="AA50" s="158" t="str">
        <f>IFERROR(INDEX('Feb 2019'!$G$2:$BR$159,MATCH('Planning Ngrps'!$A50,'Feb 2019'!$A$2:$A$161,0),MATCH(AA$9,'Feb 2019'!$G$1:$BR$1,0))/INDEX('Planning CPRP'!$G$10:$BA$168,MATCH('Planning Ngrps'!$A50,'Planning CPRP'!$A$10:$A$170,0),MATCH('Planning Ngrps'!AA$9,'Planning CPRP'!$G$9:$BA$9,0)),"")</f>
        <v/>
      </c>
      <c r="AB50" s="158" t="str">
        <f>IFERROR(INDEX('Feb 2019'!$G$2:$BR$159,MATCH('Planning Ngrps'!$A50,'Feb 2019'!$A$2:$A$161,0),MATCH(AB$9,'Feb 2019'!$G$1:$BR$1,0))/INDEX('Planning CPRP'!$G$10:$BA$168,MATCH('Planning Ngrps'!$A50,'Planning CPRP'!$A$10:$A$170,0),MATCH('Planning Ngrps'!AB$9,'Planning CPRP'!$G$9:$BA$9,0)),"")</f>
        <v/>
      </c>
      <c r="AC50" s="158" t="str">
        <f>IFERROR(INDEX('Feb 2019'!$G$2:$BR$159,MATCH('Planning Ngrps'!$A50,'Feb 2019'!$A$2:$A$161,0),MATCH(AC$9,'Feb 2019'!$G$1:$BR$1,0))/INDEX('Planning CPRP'!$G$10:$BA$168,MATCH('Planning Ngrps'!$A50,'Planning CPRP'!$A$10:$A$170,0),MATCH('Planning Ngrps'!AC$9,'Planning CPRP'!$G$9:$BA$9,0)),"")</f>
        <v/>
      </c>
      <c r="AD50" s="158" t="str">
        <f>IFERROR(INDEX('Feb 2019'!$G$2:$BR$159,MATCH('Planning Ngrps'!$A50,'Feb 2019'!$A$2:$A$161,0),MATCH(AD$9,'Feb 2019'!$G$1:$BR$1,0))/INDEX('Planning CPRP'!$G$10:$BA$168,MATCH('Planning Ngrps'!$A50,'Planning CPRP'!$A$10:$A$170,0),MATCH('Planning Ngrps'!AD$9,'Planning CPRP'!$G$9:$BA$9,0)),"")</f>
        <v/>
      </c>
      <c r="AE50" s="158" t="str">
        <f>IFERROR(INDEX('Feb 2019'!$G$2:$BR$159,MATCH('Planning Ngrps'!$A50,'Feb 2019'!$A$2:$A$161,0),MATCH(AE$9,'Feb 2019'!$G$1:$BR$1,0))/INDEX('Planning CPRP'!$G$10:$BA$168,MATCH('Planning Ngrps'!$A50,'Planning CPRP'!$A$10:$A$170,0),MATCH('Planning Ngrps'!AE$9,'Planning CPRP'!$G$9:$BA$9,0)),"")</f>
        <v/>
      </c>
      <c r="AF50" s="158" t="str">
        <f>IFERROR(INDEX('Feb 2019'!$G$2:$BR$159,MATCH('Planning Ngrps'!$A50,'Feb 2019'!$A$2:$A$161,0),MATCH(AF$9,'Feb 2019'!$G$1:$BR$1,0))/INDEX('Planning CPRP'!$G$10:$BA$168,MATCH('Planning Ngrps'!$A50,'Planning CPRP'!$A$10:$A$170,0),MATCH('Planning Ngrps'!AF$9,'Planning CPRP'!$G$9:$BA$9,0)),"")</f>
        <v/>
      </c>
      <c r="AG50" s="158" t="str">
        <f>IFERROR(INDEX('Feb 2019'!$G$2:$BR$159,MATCH('Planning Ngrps'!$A50,'Feb 2019'!$A$2:$A$161,0),MATCH(AG$9,'Feb 2019'!$G$1:$BR$1,0))/INDEX('Planning CPRP'!$G$10:$BA$168,MATCH('Planning Ngrps'!$A50,'Planning CPRP'!$A$10:$A$170,0),MATCH('Planning Ngrps'!AG$9,'Planning CPRP'!$G$9:$BA$9,0)),"")</f>
        <v/>
      </c>
      <c r="AH50" s="158" t="str">
        <f>IFERROR(INDEX('Feb 2019'!$G$2:$BR$159,MATCH('Planning Ngrps'!$A50,'Feb 2019'!$A$2:$A$161,0),MATCH(AH$9,'Feb 2019'!$G$1:$BR$1,0))/INDEX('Planning CPRP'!$G$10:$BA$168,MATCH('Planning Ngrps'!$A50,'Planning CPRP'!$A$10:$A$170,0),MATCH('Planning Ngrps'!AH$9,'Planning CPRP'!$G$9:$BA$9,0)),"")</f>
        <v/>
      </c>
      <c r="AI50" s="158" t="str">
        <f>IFERROR(INDEX('Feb 2019'!$G$2:$BR$159,MATCH('Planning Ngrps'!$A50,'Feb 2019'!$A$2:$A$161,0),MATCH(AI$9,'Feb 2019'!$G$1:$BR$1,0))/INDEX('Planning CPRP'!$G$10:$BA$168,MATCH('Planning Ngrps'!$A50,'Planning CPRP'!$A$10:$A$170,0),MATCH('Planning Ngrps'!AI$9,'Planning CPRP'!$G$9:$BA$9,0)),"")</f>
        <v/>
      </c>
      <c r="AJ50" s="158" t="str">
        <f>IFERROR(INDEX('Feb 2019'!$G$2:$BR$159,MATCH('Planning Ngrps'!$A50,'Feb 2019'!$A$2:$A$161,0),MATCH(AJ$9,'Feb 2019'!$G$1:$BR$1,0))/INDEX('Planning CPRP'!$G$10:$BA$168,MATCH('Planning Ngrps'!$A50,'Planning CPRP'!$A$10:$A$170,0),MATCH('Planning Ngrps'!AJ$9,'Planning CPRP'!$G$9:$BA$9,0)),"")</f>
        <v/>
      </c>
      <c r="AK50" s="158" t="str">
        <f>IFERROR(INDEX('Feb 2019'!$G$2:$BR$159,MATCH('Planning Ngrps'!$A50,'Feb 2019'!$A$2:$A$161,0),MATCH(AK$9,'Feb 2019'!$G$1:$BR$1,0))/INDEX('Planning CPRP'!$G$10:$BA$168,MATCH('Planning Ngrps'!$A50,'Planning CPRP'!$A$10:$A$170,0),MATCH('Planning Ngrps'!AK$9,'Planning CPRP'!$G$9:$BA$9,0)),"")</f>
        <v/>
      </c>
      <c r="AL50" s="158" t="str">
        <f>IFERROR(INDEX('Feb 2019'!$G$2:$BR$159,MATCH('Planning Ngrps'!$A50,'Feb 2019'!$A$2:$A$161,0),MATCH(AL$9,'Feb 2019'!$G$1:$BR$1,0))/INDEX('Planning CPRP'!$G$10:$BA$168,MATCH('Planning Ngrps'!$A50,'Planning CPRP'!$A$10:$A$170,0),MATCH('Planning Ngrps'!AL$9,'Planning CPRP'!$G$9:$BA$9,0)),"")</f>
        <v/>
      </c>
      <c r="AM50" s="158" t="str">
        <f>IFERROR(INDEX('Feb 2019'!$G$2:$BR$159,MATCH('Planning Ngrps'!$A50,'Feb 2019'!$A$2:$A$161,0),MATCH(AM$9,'Feb 2019'!$G$1:$BR$1,0))/INDEX('Planning CPRP'!$G$10:$BA$168,MATCH('Planning Ngrps'!$A50,'Planning CPRP'!$A$10:$A$170,0),MATCH('Planning Ngrps'!AM$9,'Planning CPRP'!$G$9:$BA$9,0)),"")</f>
        <v/>
      </c>
      <c r="AN50" s="158" t="str">
        <f>IFERROR(INDEX('Feb 2019'!$G$2:$BR$159,MATCH('Planning Ngrps'!$A50,'Feb 2019'!$A$2:$A$161,0),MATCH(AN$9,'Feb 2019'!$G$1:$BR$1,0))/INDEX('Planning CPRP'!$G$10:$BA$168,MATCH('Planning Ngrps'!$A50,'Planning CPRP'!$A$10:$A$170,0),MATCH('Planning Ngrps'!AN$9,'Planning CPRP'!$G$9:$BA$9,0)),"")</f>
        <v/>
      </c>
      <c r="AO50" s="158" t="str">
        <f>IFERROR(INDEX('Feb 2019'!$G$2:$BR$159,MATCH('Planning Ngrps'!$A50,'Feb 2019'!$A$2:$A$161,0),MATCH(AO$9,'Feb 2019'!$G$1:$BR$1,0))/INDEX('Planning CPRP'!$G$10:$BA$168,MATCH('Planning Ngrps'!$A50,'Planning CPRP'!$A$10:$A$170,0),MATCH('Planning Ngrps'!AO$9,'Planning CPRP'!$G$9:$BA$9,0)),"")</f>
        <v/>
      </c>
      <c r="AP50" s="158" t="str">
        <f>IFERROR(INDEX('Feb 2019'!$G$2:$BR$159,MATCH('Planning Ngrps'!$A50,'Feb 2019'!$A$2:$A$161,0),MATCH(AP$9,'Feb 2019'!$G$1:$BR$1,0))/INDEX('Planning CPRP'!$G$10:$BA$168,MATCH('Planning Ngrps'!$A50,'Planning CPRP'!$A$10:$A$170,0),MATCH('Planning Ngrps'!AP$9,'Planning CPRP'!$G$9:$BA$9,0)),"")</f>
        <v/>
      </c>
      <c r="AQ50" s="158" t="str">
        <f>IFERROR(INDEX('Feb 2019'!$G$2:$BR$159,MATCH('Planning Ngrps'!$A50,'Feb 2019'!$A$2:$A$161,0),MATCH(AQ$9,'Feb 2019'!$G$1:$BR$1,0))/INDEX('Planning CPRP'!$G$10:$BA$168,MATCH('Planning Ngrps'!$A50,'Planning CPRP'!$A$10:$A$170,0),MATCH('Planning Ngrps'!AQ$9,'Planning CPRP'!$G$9:$BA$9,0)),"")</f>
        <v/>
      </c>
      <c r="AR50" s="158" t="str">
        <f>IFERROR(INDEX('Feb 2019'!$G$2:$BR$159,MATCH('Planning Ngrps'!$A50,'Feb 2019'!$A$2:$A$161,0),MATCH(AR$9,'Feb 2019'!$G$1:$BR$1,0))/INDEX('Planning CPRP'!$G$10:$BA$168,MATCH('Planning Ngrps'!$A50,'Planning CPRP'!$A$10:$A$170,0),MATCH('Planning Ngrps'!AR$9,'Planning CPRP'!$G$9:$BA$9,0)),"")</f>
        <v/>
      </c>
      <c r="AS50" s="158" t="str">
        <f>IFERROR(INDEX('Feb 2019'!$G$2:$BR$159,MATCH('Planning Ngrps'!$A50,'Feb 2019'!$A$2:$A$161,0),MATCH(AS$9,'Feb 2019'!$G$1:$BR$1,0))/INDEX('Planning CPRP'!$G$10:$BA$168,MATCH('Planning Ngrps'!$A50,'Planning CPRP'!$A$10:$A$170,0),MATCH('Planning Ngrps'!AS$9,'Planning CPRP'!$G$9:$BA$9,0)),"")</f>
        <v/>
      </c>
      <c r="AT50" s="158" t="str">
        <f>IFERROR(INDEX('Feb 2019'!$G$2:$BR$159,MATCH('Planning Ngrps'!$A50,'Feb 2019'!$A$2:$A$161,0),MATCH(AT$9,'Feb 2019'!$G$1:$BR$1,0))/INDEX('Planning CPRP'!$G$10:$BA$168,MATCH('Planning Ngrps'!$A50,'Planning CPRP'!$A$10:$A$170,0),MATCH('Planning Ngrps'!AT$9,'Planning CPRP'!$G$9:$BA$9,0)),"")</f>
        <v/>
      </c>
      <c r="AU50" s="158" t="str">
        <f>IFERROR(INDEX('Feb 2019'!$G$2:$BR$159,MATCH('Planning Ngrps'!$A50,'Feb 2019'!$A$2:$A$161,0),MATCH(AU$9,'Feb 2019'!$G$1:$BR$1,0))/INDEX('Planning CPRP'!$G$10:$BA$168,MATCH('Planning Ngrps'!$A50,'Planning CPRP'!$A$10:$A$170,0),MATCH('Planning Ngrps'!AU$9,'Planning CPRP'!$G$9:$BA$9,0)),"")</f>
        <v/>
      </c>
      <c r="AV50" s="158" t="str">
        <f>IFERROR(INDEX('Feb 2019'!$G$2:$BR$159,MATCH('Planning Ngrps'!$A50,'Feb 2019'!$A$2:$A$161,0),MATCH(AV$9,'Feb 2019'!$G$1:$BR$1,0))/INDEX('Planning CPRP'!$G$10:$BA$168,MATCH('Planning Ngrps'!$A50,'Planning CPRP'!$A$10:$A$170,0),MATCH('Planning Ngrps'!AV$9,'Planning CPRP'!$G$9:$BA$9,0)),"")</f>
        <v/>
      </c>
      <c r="AW50" s="158" t="str">
        <f>IFERROR(INDEX('Feb 2019'!$G$2:$BR$159,MATCH('Planning Ngrps'!$A50,'Feb 2019'!$A$2:$A$161,0),MATCH(AW$9,'Feb 2019'!$G$1:$BR$1,0))/INDEX('Planning CPRP'!$G$10:$BA$168,MATCH('Planning Ngrps'!$A50,'Planning CPRP'!$A$10:$A$170,0),MATCH('Planning Ngrps'!AW$9,'Planning CPRP'!$G$9:$BA$9,0)),"")</f>
        <v/>
      </c>
      <c r="AX50" s="158" t="str">
        <f>IFERROR(INDEX('Feb 2019'!$G$2:$BR$159,MATCH('Planning Ngrps'!$A50,'Feb 2019'!$A$2:$A$161,0),MATCH(AX$9,'Feb 2019'!$G$1:$BR$1,0))/INDEX('Planning CPRP'!$G$10:$BA$168,MATCH('Planning Ngrps'!$A50,'Planning CPRP'!$A$10:$A$170,0),MATCH('Planning Ngrps'!AX$9,'Planning CPRP'!$G$9:$BA$9,0)),"")</f>
        <v/>
      </c>
      <c r="AY50" s="158" t="str">
        <f>IFERROR(INDEX('Feb 2019'!$G$2:$BR$159,MATCH('Planning Ngrps'!$A50,'Feb 2019'!$A$2:$A$161,0),MATCH(AY$9,'Feb 2019'!$G$1:$BR$1,0))/INDEX('Planning CPRP'!$G$10:$BA$168,MATCH('Planning Ngrps'!$A50,'Planning CPRP'!$A$10:$A$170,0),MATCH('Planning Ngrps'!AY$9,'Planning CPRP'!$G$9:$BA$9,0)),"")</f>
        <v/>
      </c>
      <c r="AZ50" s="158" t="str">
        <f>IFERROR(INDEX('Feb 2019'!$G$2:$BR$159,MATCH('Planning Ngrps'!$A50,'Feb 2019'!$A$2:$A$161,0),MATCH(AZ$9,'Feb 2019'!$G$1:$BR$1,0))/INDEX('Planning CPRP'!$G$10:$BA$168,MATCH('Planning Ngrps'!$A50,'Planning CPRP'!$A$10:$A$170,0),MATCH('Planning Ngrps'!AZ$9,'Planning CPRP'!$G$9:$BA$9,0)),"")</f>
        <v/>
      </c>
      <c r="BA50" s="158" t="str">
        <f>IFERROR(INDEX('Feb 2019'!$G$2:$BR$159,MATCH('Planning Ngrps'!$A50,'Feb 2019'!$A$2:$A$161,0),MATCH(BA$9,'Feb 2019'!$G$1:$BR$1,0))/INDEX('Planning CPRP'!$G$10:$BA$168,MATCH('Planning Ngrps'!$A50,'Planning CPRP'!$A$10:$A$170,0),MATCH('Planning Ngrps'!BA$9,'Planning CPRP'!$G$9:$BA$9,0)),"")</f>
        <v/>
      </c>
      <c r="BB50" s="11">
        <f t="shared" si="44"/>
        <v>0</v>
      </c>
      <c r="BC50" s="11"/>
      <c r="BD50" s="109">
        <f t="shared" si="45"/>
        <v>0</v>
      </c>
    </row>
    <row r="51" spans="1:56" ht="15" x14ac:dyDescent="0.3">
      <c r="A51" s="80" t="s">
        <v>69</v>
      </c>
      <c r="B51" s="105">
        <f t="shared" si="40"/>
        <v>0</v>
      </c>
      <c r="C51" s="192">
        <f t="shared" si="46"/>
        <v>0</v>
      </c>
      <c r="D51" s="48">
        <f t="shared" si="42"/>
        <v>0</v>
      </c>
      <c r="E51" s="138">
        <f t="shared" si="43"/>
        <v>0</v>
      </c>
      <c r="F51" s="93" t="s">
        <v>69</v>
      </c>
      <c r="G51" s="158" t="str">
        <f>IFERROR(INDEX('Feb 2019'!$G$2:$BR$159,MATCH('Planning Ngrps'!$A51,'Feb 2019'!$A$2:$A$161,0),MATCH(G$9,'Feb 2019'!$G$1:$BR$1,0))/INDEX('Planning CPRP'!$G$10:$BA$168,MATCH('Planning Ngrps'!$A51,'Planning CPRP'!$A$10:$A$170,0),MATCH('Planning Ngrps'!G$9,'Planning CPRP'!$G$9:$BA$9,0)),"")</f>
        <v/>
      </c>
      <c r="H51" s="158" t="str">
        <f>IFERROR(INDEX('Feb 2019'!$G$2:$BR$159,MATCH('Planning Ngrps'!$A51,'Feb 2019'!$A$2:$A$161,0),MATCH(H$9,'Feb 2019'!$G$1:$BR$1,0))/INDEX('Planning CPRP'!$G$10:$BA$168,MATCH('Planning Ngrps'!$A51,'Planning CPRP'!$A$10:$A$170,0),MATCH('Planning Ngrps'!H$9,'Planning CPRP'!$G$9:$BA$9,0)),"")</f>
        <v/>
      </c>
      <c r="I51" s="158" t="str">
        <f>IFERROR(INDEX('Feb 2019'!$G$2:$BR$159,MATCH('Planning Ngrps'!$A51,'Feb 2019'!$A$2:$A$161,0),MATCH(I$9,'Feb 2019'!$G$1:$BR$1,0))/INDEX('Planning CPRP'!$G$10:$BA$168,MATCH('Planning Ngrps'!$A51,'Planning CPRP'!$A$10:$A$170,0),MATCH('Planning Ngrps'!I$9,'Planning CPRP'!$G$9:$BA$9,0)),"")</f>
        <v/>
      </c>
      <c r="J51" s="158" t="str">
        <f>IFERROR(INDEX('Feb 2019'!$G$2:$BR$159,MATCH('Planning Ngrps'!$A51,'Feb 2019'!$A$2:$A$161,0),MATCH(J$9,'Feb 2019'!$G$1:$BR$1,0))/INDEX('Planning CPRP'!$G$10:$BA$168,MATCH('Planning Ngrps'!$A51,'Planning CPRP'!$A$10:$A$170,0),MATCH('Planning Ngrps'!J$9,'Planning CPRP'!$G$9:$BA$9,0)),"")</f>
        <v/>
      </c>
      <c r="K51" s="158" t="str">
        <f>IFERROR(INDEX('Feb 2019'!$G$2:$BR$159,MATCH('Planning Ngrps'!$A51,'Feb 2019'!$A$2:$A$161,0),MATCH(K$9,'Feb 2019'!$G$1:$BR$1,0))/INDEX('Planning CPRP'!$G$10:$BA$168,MATCH('Planning Ngrps'!$A51,'Planning CPRP'!$A$10:$A$170,0),MATCH('Planning Ngrps'!K$9,'Planning CPRP'!$G$9:$BA$9,0)),"")</f>
        <v/>
      </c>
      <c r="L51" s="158" t="str">
        <f>IFERROR(INDEX('Feb 2019'!$G$2:$BR$159,MATCH('Planning Ngrps'!$A51,'Feb 2019'!$A$2:$A$161,0),MATCH(L$9,'Feb 2019'!$G$1:$BR$1,0))/INDEX('Planning CPRP'!$G$10:$BA$168,MATCH('Planning Ngrps'!$A51,'Planning CPRP'!$A$10:$A$170,0),MATCH('Planning Ngrps'!L$9,'Planning CPRP'!$G$9:$BA$9,0)),"")</f>
        <v/>
      </c>
      <c r="M51" s="158" t="str">
        <f>IFERROR(INDEX('Feb 2019'!$G$2:$BR$159,MATCH('Planning Ngrps'!$A51,'Feb 2019'!$A$2:$A$161,0),MATCH(M$9,'Feb 2019'!$G$1:$BR$1,0))/INDEX('Planning CPRP'!$G$10:$BA$168,MATCH('Planning Ngrps'!$A51,'Planning CPRP'!$A$10:$A$170,0),MATCH('Planning Ngrps'!M$9,'Planning CPRP'!$G$9:$BA$9,0)),"")</f>
        <v/>
      </c>
      <c r="N51" s="158" t="str">
        <f>IFERROR(INDEX('Feb 2019'!$G$2:$BR$159,MATCH('Planning Ngrps'!$A51,'Feb 2019'!$A$2:$A$161,0),MATCH(N$9,'Feb 2019'!$G$1:$BR$1,0))/INDEX('Planning CPRP'!$G$10:$BA$168,MATCH('Planning Ngrps'!$A51,'Planning CPRP'!$A$10:$A$170,0),MATCH('Planning Ngrps'!N$9,'Planning CPRP'!$G$9:$BA$9,0)),"")</f>
        <v/>
      </c>
      <c r="O51" s="158" t="str">
        <f>IFERROR(INDEX('Feb 2019'!$G$2:$BR$159,MATCH('Planning Ngrps'!$A51,'Feb 2019'!$A$2:$A$161,0),MATCH(O$9,'Feb 2019'!$G$1:$BR$1,0))/INDEX('Planning CPRP'!$G$10:$BA$168,MATCH('Planning Ngrps'!$A51,'Planning CPRP'!$A$10:$A$170,0),MATCH('Planning Ngrps'!O$9,'Planning CPRP'!$G$9:$BA$9,0)),"")</f>
        <v/>
      </c>
      <c r="P51" s="158" t="str">
        <f>IFERROR(INDEX('Feb 2019'!$G$2:$BR$159,MATCH('Planning Ngrps'!$A51,'Feb 2019'!$A$2:$A$161,0),MATCH(P$9,'Feb 2019'!$G$1:$BR$1,0))/INDEX('Planning CPRP'!$G$10:$BA$168,MATCH('Planning Ngrps'!$A51,'Planning CPRP'!$A$10:$A$170,0),MATCH('Planning Ngrps'!P$9,'Planning CPRP'!$G$9:$BA$9,0)),"")</f>
        <v/>
      </c>
      <c r="Q51" s="158" t="str">
        <f>IFERROR(INDEX('Feb 2019'!$G$2:$BR$159,MATCH('Planning Ngrps'!$A51,'Feb 2019'!$A$2:$A$161,0),MATCH(Q$9,'Feb 2019'!$G$1:$BR$1,0))/INDEX('Planning CPRP'!$G$10:$BA$168,MATCH('Planning Ngrps'!$A51,'Planning CPRP'!$A$10:$A$170,0),MATCH('Planning Ngrps'!Q$9,'Planning CPRP'!$G$9:$BA$9,0)),"")</f>
        <v/>
      </c>
      <c r="R51" s="158" t="str">
        <f>IFERROR(INDEX('Feb 2019'!$G$2:$BR$159,MATCH('Planning Ngrps'!$A51,'Feb 2019'!$A$2:$A$161,0),MATCH(R$9,'Feb 2019'!$G$1:$BR$1,0))/INDEX('Planning CPRP'!$G$10:$BA$168,MATCH('Planning Ngrps'!$A51,'Planning CPRP'!$A$10:$A$170,0),MATCH('Planning Ngrps'!R$9,'Planning CPRP'!$G$9:$BA$9,0)),"")</f>
        <v/>
      </c>
      <c r="S51" s="158" t="str">
        <f>IFERROR(INDEX('Feb 2019'!$G$2:$BR$159,MATCH('Planning Ngrps'!$A51,'Feb 2019'!$A$2:$A$161,0),MATCH(S$9,'Feb 2019'!$G$1:$BR$1,0))/INDEX('Planning CPRP'!$G$10:$BA$168,MATCH('Planning Ngrps'!$A51,'Planning CPRP'!$A$10:$A$170,0),MATCH('Planning Ngrps'!S$9,'Planning CPRP'!$G$9:$BA$9,0)),"")</f>
        <v/>
      </c>
      <c r="T51" s="158" t="str">
        <f>IFERROR(INDEX('Feb 2019'!$G$2:$BR$159,MATCH('Planning Ngrps'!$A51,'Feb 2019'!$A$2:$A$161,0),MATCH(T$9,'Feb 2019'!$G$1:$BR$1,0))/INDEX('Planning CPRP'!$G$10:$BA$168,MATCH('Planning Ngrps'!$A51,'Planning CPRP'!$A$10:$A$170,0),MATCH('Planning Ngrps'!T$9,'Planning CPRP'!$G$9:$BA$9,0)),"")</f>
        <v/>
      </c>
      <c r="U51" s="158" t="str">
        <f>IFERROR(INDEX('Feb 2019'!$G$2:$BR$159,MATCH('Planning Ngrps'!$A51,'Feb 2019'!$A$2:$A$161,0),MATCH(U$9,'Feb 2019'!$G$1:$BR$1,0))/INDEX('Planning CPRP'!$G$10:$BA$168,MATCH('Planning Ngrps'!$A51,'Planning CPRP'!$A$10:$A$170,0),MATCH('Planning Ngrps'!U$9,'Planning CPRP'!$G$9:$BA$9,0)),"")</f>
        <v/>
      </c>
      <c r="V51" s="158" t="str">
        <f>IFERROR(INDEX('Feb 2019'!$G$2:$BR$159,MATCH('Planning Ngrps'!$A51,'Feb 2019'!$A$2:$A$161,0),MATCH(V$9,'Feb 2019'!$G$1:$BR$1,0))/INDEX('Planning CPRP'!$G$10:$BA$168,MATCH('Planning Ngrps'!$A51,'Planning CPRP'!$A$10:$A$170,0),MATCH('Planning Ngrps'!V$9,'Planning CPRP'!$G$9:$BA$9,0)),"")</f>
        <v/>
      </c>
      <c r="W51" s="158" t="str">
        <f>IFERROR(INDEX('Feb 2019'!$G$2:$BR$159,MATCH('Planning Ngrps'!$A51,'Feb 2019'!$A$2:$A$161,0),MATCH(W$9,'Feb 2019'!$G$1:$BR$1,0))/INDEX('Planning CPRP'!$G$10:$BA$168,MATCH('Planning Ngrps'!$A51,'Planning CPRP'!$A$10:$A$170,0),MATCH('Planning Ngrps'!W$9,'Planning CPRP'!$G$9:$BA$9,0)),"")</f>
        <v/>
      </c>
      <c r="X51" s="158" t="str">
        <f>IFERROR(INDEX('Feb 2019'!$G$2:$BR$159,MATCH('Planning Ngrps'!$A51,'Feb 2019'!$A$2:$A$161,0),MATCH(X$9,'Feb 2019'!$G$1:$BR$1,0))/INDEX('Planning CPRP'!$G$10:$BA$168,MATCH('Planning Ngrps'!$A51,'Planning CPRP'!$A$10:$A$170,0),MATCH('Planning Ngrps'!X$9,'Planning CPRP'!$G$9:$BA$9,0)),"")</f>
        <v/>
      </c>
      <c r="Y51" s="158" t="str">
        <f>IFERROR(INDEX('Feb 2019'!$G$2:$BR$159,MATCH('Planning Ngrps'!$A51,'Feb 2019'!$A$2:$A$161,0),MATCH(Y$9,'Feb 2019'!$G$1:$BR$1,0))/INDEX('Planning CPRP'!$G$10:$BA$168,MATCH('Planning Ngrps'!$A51,'Planning CPRP'!$A$10:$A$170,0),MATCH('Planning Ngrps'!Y$9,'Planning CPRP'!$G$9:$BA$9,0)),"")</f>
        <v/>
      </c>
      <c r="Z51" s="158" t="str">
        <f>IFERROR(INDEX('Feb 2019'!$G$2:$BR$159,MATCH('Planning Ngrps'!$A51,'Feb 2019'!$A$2:$A$161,0),MATCH(Z$9,'Feb 2019'!$G$1:$BR$1,0))/INDEX('Planning CPRP'!$G$10:$BA$168,MATCH('Planning Ngrps'!$A51,'Planning CPRP'!$A$10:$A$170,0),MATCH('Planning Ngrps'!Z$9,'Planning CPRP'!$G$9:$BA$9,0)),"")</f>
        <v/>
      </c>
      <c r="AA51" s="158" t="str">
        <f>IFERROR(INDEX('Feb 2019'!$G$2:$BR$159,MATCH('Planning Ngrps'!$A51,'Feb 2019'!$A$2:$A$161,0),MATCH(AA$9,'Feb 2019'!$G$1:$BR$1,0))/INDEX('Planning CPRP'!$G$10:$BA$168,MATCH('Planning Ngrps'!$A51,'Planning CPRP'!$A$10:$A$170,0),MATCH('Planning Ngrps'!AA$9,'Planning CPRP'!$G$9:$BA$9,0)),"")</f>
        <v/>
      </c>
      <c r="AB51" s="158" t="str">
        <f>IFERROR(INDEX('Feb 2019'!$G$2:$BR$159,MATCH('Planning Ngrps'!$A51,'Feb 2019'!$A$2:$A$161,0),MATCH(AB$9,'Feb 2019'!$G$1:$BR$1,0))/INDEX('Planning CPRP'!$G$10:$BA$168,MATCH('Planning Ngrps'!$A51,'Planning CPRP'!$A$10:$A$170,0),MATCH('Planning Ngrps'!AB$9,'Planning CPRP'!$G$9:$BA$9,0)),"")</f>
        <v/>
      </c>
      <c r="AC51" s="158" t="str">
        <f>IFERROR(INDEX('Feb 2019'!$G$2:$BR$159,MATCH('Planning Ngrps'!$A51,'Feb 2019'!$A$2:$A$161,0),MATCH(AC$9,'Feb 2019'!$G$1:$BR$1,0))/INDEX('Planning CPRP'!$G$10:$BA$168,MATCH('Planning Ngrps'!$A51,'Planning CPRP'!$A$10:$A$170,0),MATCH('Planning Ngrps'!AC$9,'Planning CPRP'!$G$9:$BA$9,0)),"")</f>
        <v/>
      </c>
      <c r="AD51" s="158" t="str">
        <f>IFERROR(INDEX('Feb 2019'!$G$2:$BR$159,MATCH('Planning Ngrps'!$A51,'Feb 2019'!$A$2:$A$161,0),MATCH(AD$9,'Feb 2019'!$G$1:$BR$1,0))/INDEX('Planning CPRP'!$G$10:$BA$168,MATCH('Planning Ngrps'!$A51,'Planning CPRP'!$A$10:$A$170,0),MATCH('Planning Ngrps'!AD$9,'Planning CPRP'!$G$9:$BA$9,0)),"")</f>
        <v/>
      </c>
      <c r="AE51" s="158" t="str">
        <f>IFERROR(INDEX('Feb 2019'!$G$2:$BR$159,MATCH('Planning Ngrps'!$A51,'Feb 2019'!$A$2:$A$161,0),MATCH(AE$9,'Feb 2019'!$G$1:$BR$1,0))/INDEX('Planning CPRP'!$G$10:$BA$168,MATCH('Planning Ngrps'!$A51,'Planning CPRP'!$A$10:$A$170,0),MATCH('Planning Ngrps'!AE$9,'Planning CPRP'!$G$9:$BA$9,0)),"")</f>
        <v/>
      </c>
      <c r="AF51" s="158" t="str">
        <f>IFERROR(INDEX('Feb 2019'!$G$2:$BR$159,MATCH('Planning Ngrps'!$A51,'Feb 2019'!$A$2:$A$161,0),MATCH(AF$9,'Feb 2019'!$G$1:$BR$1,0))/INDEX('Planning CPRP'!$G$10:$BA$168,MATCH('Planning Ngrps'!$A51,'Planning CPRP'!$A$10:$A$170,0),MATCH('Planning Ngrps'!AF$9,'Planning CPRP'!$G$9:$BA$9,0)),"")</f>
        <v/>
      </c>
      <c r="AG51" s="158" t="str">
        <f>IFERROR(INDEX('Feb 2019'!$G$2:$BR$159,MATCH('Planning Ngrps'!$A51,'Feb 2019'!$A$2:$A$161,0),MATCH(AG$9,'Feb 2019'!$G$1:$BR$1,0))/INDEX('Planning CPRP'!$G$10:$BA$168,MATCH('Planning Ngrps'!$A51,'Planning CPRP'!$A$10:$A$170,0),MATCH('Planning Ngrps'!AG$9,'Planning CPRP'!$G$9:$BA$9,0)),"")</f>
        <v/>
      </c>
      <c r="AH51" s="158" t="str">
        <f>IFERROR(INDEX('Feb 2019'!$G$2:$BR$159,MATCH('Planning Ngrps'!$A51,'Feb 2019'!$A$2:$A$161,0),MATCH(AH$9,'Feb 2019'!$G$1:$BR$1,0))/INDEX('Planning CPRP'!$G$10:$BA$168,MATCH('Planning Ngrps'!$A51,'Planning CPRP'!$A$10:$A$170,0),MATCH('Planning Ngrps'!AH$9,'Planning CPRP'!$G$9:$BA$9,0)),"")</f>
        <v/>
      </c>
      <c r="AI51" s="158" t="str">
        <f>IFERROR(INDEX('Feb 2019'!$G$2:$BR$159,MATCH('Planning Ngrps'!$A51,'Feb 2019'!$A$2:$A$161,0),MATCH(AI$9,'Feb 2019'!$G$1:$BR$1,0))/INDEX('Planning CPRP'!$G$10:$BA$168,MATCH('Planning Ngrps'!$A51,'Planning CPRP'!$A$10:$A$170,0),MATCH('Planning Ngrps'!AI$9,'Planning CPRP'!$G$9:$BA$9,0)),"")</f>
        <v/>
      </c>
      <c r="AJ51" s="158" t="str">
        <f>IFERROR(INDEX('Feb 2019'!$G$2:$BR$159,MATCH('Planning Ngrps'!$A51,'Feb 2019'!$A$2:$A$161,0),MATCH(AJ$9,'Feb 2019'!$G$1:$BR$1,0))/INDEX('Planning CPRP'!$G$10:$BA$168,MATCH('Planning Ngrps'!$A51,'Planning CPRP'!$A$10:$A$170,0),MATCH('Planning Ngrps'!AJ$9,'Planning CPRP'!$G$9:$BA$9,0)),"")</f>
        <v/>
      </c>
      <c r="AK51" s="158" t="str">
        <f>IFERROR(INDEX('Feb 2019'!$G$2:$BR$159,MATCH('Planning Ngrps'!$A51,'Feb 2019'!$A$2:$A$161,0),MATCH(AK$9,'Feb 2019'!$G$1:$BR$1,0))/INDEX('Planning CPRP'!$G$10:$BA$168,MATCH('Planning Ngrps'!$A51,'Planning CPRP'!$A$10:$A$170,0),MATCH('Planning Ngrps'!AK$9,'Planning CPRP'!$G$9:$BA$9,0)),"")</f>
        <v/>
      </c>
      <c r="AL51" s="158" t="str">
        <f>IFERROR(INDEX('Feb 2019'!$G$2:$BR$159,MATCH('Planning Ngrps'!$A51,'Feb 2019'!$A$2:$A$161,0),MATCH(AL$9,'Feb 2019'!$G$1:$BR$1,0))/INDEX('Planning CPRP'!$G$10:$BA$168,MATCH('Planning Ngrps'!$A51,'Planning CPRP'!$A$10:$A$170,0),MATCH('Planning Ngrps'!AL$9,'Planning CPRP'!$G$9:$BA$9,0)),"")</f>
        <v/>
      </c>
      <c r="AM51" s="158" t="str">
        <f>IFERROR(INDEX('Feb 2019'!$G$2:$BR$159,MATCH('Planning Ngrps'!$A51,'Feb 2019'!$A$2:$A$161,0),MATCH(AM$9,'Feb 2019'!$G$1:$BR$1,0))/INDEX('Planning CPRP'!$G$10:$BA$168,MATCH('Planning Ngrps'!$A51,'Planning CPRP'!$A$10:$A$170,0),MATCH('Planning Ngrps'!AM$9,'Planning CPRP'!$G$9:$BA$9,0)),"")</f>
        <v/>
      </c>
      <c r="AN51" s="158" t="str">
        <f>IFERROR(INDEX('Feb 2019'!$G$2:$BR$159,MATCH('Planning Ngrps'!$A51,'Feb 2019'!$A$2:$A$161,0),MATCH(AN$9,'Feb 2019'!$G$1:$BR$1,0))/INDEX('Planning CPRP'!$G$10:$BA$168,MATCH('Planning Ngrps'!$A51,'Planning CPRP'!$A$10:$A$170,0),MATCH('Planning Ngrps'!AN$9,'Planning CPRP'!$G$9:$BA$9,0)),"")</f>
        <v/>
      </c>
      <c r="AO51" s="158" t="str">
        <f>IFERROR(INDEX('Feb 2019'!$G$2:$BR$159,MATCH('Planning Ngrps'!$A51,'Feb 2019'!$A$2:$A$161,0),MATCH(AO$9,'Feb 2019'!$G$1:$BR$1,0))/INDEX('Planning CPRP'!$G$10:$BA$168,MATCH('Planning Ngrps'!$A51,'Planning CPRP'!$A$10:$A$170,0),MATCH('Planning Ngrps'!AO$9,'Planning CPRP'!$G$9:$BA$9,0)),"")</f>
        <v/>
      </c>
      <c r="AP51" s="158" t="str">
        <f>IFERROR(INDEX('Feb 2019'!$G$2:$BR$159,MATCH('Planning Ngrps'!$A51,'Feb 2019'!$A$2:$A$161,0),MATCH(AP$9,'Feb 2019'!$G$1:$BR$1,0))/INDEX('Planning CPRP'!$G$10:$BA$168,MATCH('Planning Ngrps'!$A51,'Planning CPRP'!$A$10:$A$170,0),MATCH('Planning Ngrps'!AP$9,'Planning CPRP'!$G$9:$BA$9,0)),"")</f>
        <v/>
      </c>
      <c r="AQ51" s="158" t="str">
        <f>IFERROR(INDEX('Feb 2019'!$G$2:$BR$159,MATCH('Planning Ngrps'!$A51,'Feb 2019'!$A$2:$A$161,0),MATCH(AQ$9,'Feb 2019'!$G$1:$BR$1,0))/INDEX('Planning CPRP'!$G$10:$BA$168,MATCH('Planning Ngrps'!$A51,'Planning CPRP'!$A$10:$A$170,0),MATCH('Planning Ngrps'!AQ$9,'Planning CPRP'!$G$9:$BA$9,0)),"")</f>
        <v/>
      </c>
      <c r="AR51" s="158" t="str">
        <f>IFERROR(INDEX('Feb 2019'!$G$2:$BR$159,MATCH('Planning Ngrps'!$A51,'Feb 2019'!$A$2:$A$161,0),MATCH(AR$9,'Feb 2019'!$G$1:$BR$1,0))/INDEX('Planning CPRP'!$G$10:$BA$168,MATCH('Planning Ngrps'!$A51,'Planning CPRP'!$A$10:$A$170,0),MATCH('Planning Ngrps'!AR$9,'Planning CPRP'!$G$9:$BA$9,0)),"")</f>
        <v/>
      </c>
      <c r="AS51" s="158" t="str">
        <f>IFERROR(INDEX('Feb 2019'!$G$2:$BR$159,MATCH('Planning Ngrps'!$A51,'Feb 2019'!$A$2:$A$161,0),MATCH(AS$9,'Feb 2019'!$G$1:$BR$1,0))/INDEX('Planning CPRP'!$G$10:$BA$168,MATCH('Planning Ngrps'!$A51,'Planning CPRP'!$A$10:$A$170,0),MATCH('Planning Ngrps'!AS$9,'Planning CPRP'!$G$9:$BA$9,0)),"")</f>
        <v/>
      </c>
      <c r="AT51" s="158" t="str">
        <f>IFERROR(INDEX('Feb 2019'!$G$2:$BR$159,MATCH('Planning Ngrps'!$A51,'Feb 2019'!$A$2:$A$161,0),MATCH(AT$9,'Feb 2019'!$G$1:$BR$1,0))/INDEX('Planning CPRP'!$G$10:$BA$168,MATCH('Planning Ngrps'!$A51,'Planning CPRP'!$A$10:$A$170,0),MATCH('Planning Ngrps'!AT$9,'Planning CPRP'!$G$9:$BA$9,0)),"")</f>
        <v/>
      </c>
      <c r="AU51" s="158" t="str">
        <f>IFERROR(INDEX('Feb 2019'!$G$2:$BR$159,MATCH('Planning Ngrps'!$A51,'Feb 2019'!$A$2:$A$161,0),MATCH(AU$9,'Feb 2019'!$G$1:$BR$1,0))/INDEX('Planning CPRP'!$G$10:$BA$168,MATCH('Planning Ngrps'!$A51,'Planning CPRP'!$A$10:$A$170,0),MATCH('Planning Ngrps'!AU$9,'Planning CPRP'!$G$9:$BA$9,0)),"")</f>
        <v/>
      </c>
      <c r="AV51" s="158" t="str">
        <f>IFERROR(INDEX('Feb 2019'!$G$2:$BR$159,MATCH('Planning Ngrps'!$A51,'Feb 2019'!$A$2:$A$161,0),MATCH(AV$9,'Feb 2019'!$G$1:$BR$1,0))/INDEX('Planning CPRP'!$G$10:$BA$168,MATCH('Planning Ngrps'!$A51,'Planning CPRP'!$A$10:$A$170,0),MATCH('Planning Ngrps'!AV$9,'Planning CPRP'!$G$9:$BA$9,0)),"")</f>
        <v/>
      </c>
      <c r="AW51" s="158" t="str">
        <f>IFERROR(INDEX('Feb 2019'!$G$2:$BR$159,MATCH('Planning Ngrps'!$A51,'Feb 2019'!$A$2:$A$161,0),MATCH(AW$9,'Feb 2019'!$G$1:$BR$1,0))/INDEX('Planning CPRP'!$G$10:$BA$168,MATCH('Planning Ngrps'!$A51,'Planning CPRP'!$A$10:$A$170,0),MATCH('Planning Ngrps'!AW$9,'Planning CPRP'!$G$9:$BA$9,0)),"")</f>
        <v/>
      </c>
      <c r="AX51" s="158" t="str">
        <f>IFERROR(INDEX('Feb 2019'!$G$2:$BR$159,MATCH('Planning Ngrps'!$A51,'Feb 2019'!$A$2:$A$161,0),MATCH(AX$9,'Feb 2019'!$G$1:$BR$1,0))/INDEX('Planning CPRP'!$G$10:$BA$168,MATCH('Planning Ngrps'!$A51,'Planning CPRP'!$A$10:$A$170,0),MATCH('Planning Ngrps'!AX$9,'Planning CPRP'!$G$9:$BA$9,0)),"")</f>
        <v/>
      </c>
      <c r="AY51" s="158" t="str">
        <f>IFERROR(INDEX('Feb 2019'!$G$2:$BR$159,MATCH('Planning Ngrps'!$A51,'Feb 2019'!$A$2:$A$161,0),MATCH(AY$9,'Feb 2019'!$G$1:$BR$1,0))/INDEX('Planning CPRP'!$G$10:$BA$168,MATCH('Planning Ngrps'!$A51,'Planning CPRP'!$A$10:$A$170,0),MATCH('Planning Ngrps'!AY$9,'Planning CPRP'!$G$9:$BA$9,0)),"")</f>
        <v/>
      </c>
      <c r="AZ51" s="158" t="str">
        <f>IFERROR(INDEX('Feb 2019'!$G$2:$BR$159,MATCH('Planning Ngrps'!$A51,'Feb 2019'!$A$2:$A$161,0),MATCH(AZ$9,'Feb 2019'!$G$1:$BR$1,0))/INDEX('Planning CPRP'!$G$10:$BA$168,MATCH('Planning Ngrps'!$A51,'Planning CPRP'!$A$10:$A$170,0),MATCH('Planning Ngrps'!AZ$9,'Planning CPRP'!$G$9:$BA$9,0)),"")</f>
        <v/>
      </c>
      <c r="BA51" s="158" t="str">
        <f>IFERROR(INDEX('Feb 2019'!$G$2:$BR$159,MATCH('Planning Ngrps'!$A51,'Feb 2019'!$A$2:$A$161,0),MATCH(BA$9,'Feb 2019'!$G$1:$BR$1,0))/INDEX('Planning CPRP'!$G$10:$BA$168,MATCH('Planning Ngrps'!$A51,'Planning CPRP'!$A$10:$A$170,0),MATCH('Planning Ngrps'!BA$9,'Planning CPRP'!$G$9:$BA$9,0)),"")</f>
        <v/>
      </c>
      <c r="BB51" s="11">
        <f t="shared" si="44"/>
        <v>0</v>
      </c>
      <c r="BC51" s="11"/>
      <c r="BD51" s="109">
        <f t="shared" si="45"/>
        <v>0</v>
      </c>
    </row>
    <row r="52" spans="1:56" ht="15" x14ac:dyDescent="0.3">
      <c r="A52" s="80" t="s">
        <v>70</v>
      </c>
      <c r="B52" s="105">
        <f t="shared" si="40"/>
        <v>0</v>
      </c>
      <c r="C52" s="192"/>
      <c r="D52" s="48">
        <f t="shared" si="42"/>
        <v>0</v>
      </c>
      <c r="E52" s="138">
        <f t="shared" si="43"/>
        <v>0</v>
      </c>
      <c r="F52" s="93" t="s">
        <v>70</v>
      </c>
      <c r="G52" s="158" t="str">
        <f>IFERROR(INDEX('Feb 2019'!$G$2:$BR$159,MATCH('Planning Ngrps'!$A52,'Feb 2019'!$A$2:$A$161,0),MATCH(G$9,'Feb 2019'!$G$1:$BR$1,0))/INDEX('Planning CPRP'!$G$10:$BA$168,MATCH('Planning Ngrps'!$A52,'Planning CPRP'!$A$10:$A$170,0),MATCH('Planning Ngrps'!G$9,'Planning CPRP'!$G$9:$BA$9,0)),"")</f>
        <v/>
      </c>
      <c r="H52" s="158" t="str">
        <f>IFERROR(INDEX('Feb 2019'!$G$2:$BR$159,MATCH('Planning Ngrps'!$A52,'Feb 2019'!$A$2:$A$161,0),MATCH(H$9,'Feb 2019'!$G$1:$BR$1,0))/INDEX('Planning CPRP'!$G$10:$BA$168,MATCH('Planning Ngrps'!$A52,'Planning CPRP'!$A$10:$A$170,0),MATCH('Planning Ngrps'!H$9,'Planning CPRP'!$G$9:$BA$9,0)),"")</f>
        <v/>
      </c>
      <c r="I52" s="158" t="str">
        <f>IFERROR(INDEX('Feb 2019'!$G$2:$BR$159,MATCH('Planning Ngrps'!$A52,'Feb 2019'!$A$2:$A$161,0),MATCH(I$9,'Feb 2019'!$G$1:$BR$1,0))/INDEX('Planning CPRP'!$G$10:$BA$168,MATCH('Planning Ngrps'!$A52,'Planning CPRP'!$A$10:$A$170,0),MATCH('Planning Ngrps'!I$9,'Planning CPRP'!$G$9:$BA$9,0)),"")</f>
        <v/>
      </c>
      <c r="J52" s="158" t="str">
        <f>IFERROR(INDEX('Feb 2019'!$G$2:$BR$159,MATCH('Planning Ngrps'!$A52,'Feb 2019'!$A$2:$A$161,0),MATCH(J$9,'Feb 2019'!$G$1:$BR$1,0))/INDEX('Planning CPRP'!$G$10:$BA$168,MATCH('Planning Ngrps'!$A52,'Planning CPRP'!$A$10:$A$170,0),MATCH('Planning Ngrps'!J$9,'Planning CPRP'!$G$9:$BA$9,0)),"")</f>
        <v/>
      </c>
      <c r="K52" s="158" t="str">
        <f>IFERROR(INDEX('Feb 2019'!$G$2:$BR$159,MATCH('Planning Ngrps'!$A52,'Feb 2019'!$A$2:$A$161,0),MATCH(K$9,'Feb 2019'!$G$1:$BR$1,0))/INDEX('Planning CPRP'!$G$10:$BA$168,MATCH('Planning Ngrps'!$A52,'Planning CPRP'!$A$10:$A$170,0),MATCH('Planning Ngrps'!K$9,'Planning CPRP'!$G$9:$BA$9,0)),"")</f>
        <v/>
      </c>
      <c r="L52" s="158" t="str">
        <f>IFERROR(INDEX('Feb 2019'!$G$2:$BR$159,MATCH('Planning Ngrps'!$A52,'Feb 2019'!$A$2:$A$161,0),MATCH(L$9,'Feb 2019'!$G$1:$BR$1,0))/INDEX('Planning CPRP'!$G$10:$BA$168,MATCH('Planning Ngrps'!$A52,'Planning CPRP'!$A$10:$A$170,0),MATCH('Planning Ngrps'!L$9,'Planning CPRP'!$G$9:$BA$9,0)),"")</f>
        <v/>
      </c>
      <c r="M52" s="158" t="str">
        <f>IFERROR(INDEX('Feb 2019'!$G$2:$BR$159,MATCH('Planning Ngrps'!$A52,'Feb 2019'!$A$2:$A$161,0),MATCH(M$9,'Feb 2019'!$G$1:$BR$1,0))/INDEX('Planning CPRP'!$G$10:$BA$168,MATCH('Planning Ngrps'!$A52,'Planning CPRP'!$A$10:$A$170,0),MATCH('Planning Ngrps'!M$9,'Planning CPRP'!$G$9:$BA$9,0)),"")</f>
        <v/>
      </c>
      <c r="N52" s="158" t="str">
        <f>IFERROR(INDEX('Feb 2019'!$G$2:$BR$159,MATCH('Planning Ngrps'!$A52,'Feb 2019'!$A$2:$A$161,0),MATCH(N$9,'Feb 2019'!$G$1:$BR$1,0))/INDEX('Planning CPRP'!$G$10:$BA$168,MATCH('Planning Ngrps'!$A52,'Planning CPRP'!$A$10:$A$170,0),MATCH('Planning Ngrps'!N$9,'Planning CPRP'!$G$9:$BA$9,0)),"")</f>
        <v/>
      </c>
      <c r="O52" s="158" t="str">
        <f>IFERROR(INDEX('Feb 2019'!$G$2:$BR$159,MATCH('Planning Ngrps'!$A52,'Feb 2019'!$A$2:$A$161,0),MATCH(O$9,'Feb 2019'!$G$1:$BR$1,0))/INDEX('Planning CPRP'!$G$10:$BA$168,MATCH('Planning Ngrps'!$A52,'Planning CPRP'!$A$10:$A$170,0),MATCH('Planning Ngrps'!O$9,'Planning CPRP'!$G$9:$BA$9,0)),"")</f>
        <v/>
      </c>
      <c r="P52" s="158" t="str">
        <f>IFERROR(INDEX('Feb 2019'!$G$2:$BR$159,MATCH('Planning Ngrps'!$A52,'Feb 2019'!$A$2:$A$161,0),MATCH(P$9,'Feb 2019'!$G$1:$BR$1,0))/INDEX('Planning CPRP'!$G$10:$BA$168,MATCH('Planning Ngrps'!$A52,'Planning CPRP'!$A$10:$A$170,0),MATCH('Planning Ngrps'!P$9,'Planning CPRP'!$G$9:$BA$9,0)),"")</f>
        <v/>
      </c>
      <c r="Q52" s="158" t="str">
        <f>IFERROR(INDEX('Feb 2019'!$G$2:$BR$159,MATCH('Planning Ngrps'!$A52,'Feb 2019'!$A$2:$A$161,0),MATCH(Q$9,'Feb 2019'!$G$1:$BR$1,0))/INDEX('Planning CPRP'!$G$10:$BA$168,MATCH('Planning Ngrps'!$A52,'Planning CPRP'!$A$10:$A$170,0),MATCH('Planning Ngrps'!Q$9,'Planning CPRP'!$G$9:$BA$9,0)),"")</f>
        <v/>
      </c>
      <c r="R52" s="158" t="str">
        <f>IFERROR(INDEX('Feb 2019'!$G$2:$BR$159,MATCH('Planning Ngrps'!$A52,'Feb 2019'!$A$2:$A$161,0),MATCH(R$9,'Feb 2019'!$G$1:$BR$1,0))/INDEX('Planning CPRP'!$G$10:$BA$168,MATCH('Planning Ngrps'!$A52,'Planning CPRP'!$A$10:$A$170,0),MATCH('Planning Ngrps'!R$9,'Planning CPRP'!$G$9:$BA$9,0)),"")</f>
        <v/>
      </c>
      <c r="S52" s="158" t="str">
        <f>IFERROR(INDEX('Feb 2019'!$G$2:$BR$159,MATCH('Planning Ngrps'!$A52,'Feb 2019'!$A$2:$A$161,0),MATCH(S$9,'Feb 2019'!$G$1:$BR$1,0))/INDEX('Planning CPRP'!$G$10:$BA$168,MATCH('Planning Ngrps'!$A52,'Planning CPRP'!$A$10:$A$170,0),MATCH('Planning Ngrps'!S$9,'Planning CPRP'!$G$9:$BA$9,0)),"")</f>
        <v/>
      </c>
      <c r="T52" s="158" t="str">
        <f>IFERROR(INDEX('Feb 2019'!$G$2:$BR$159,MATCH('Planning Ngrps'!$A52,'Feb 2019'!$A$2:$A$161,0),MATCH(T$9,'Feb 2019'!$G$1:$BR$1,0))/INDEX('Planning CPRP'!$G$10:$BA$168,MATCH('Planning Ngrps'!$A52,'Planning CPRP'!$A$10:$A$170,0),MATCH('Planning Ngrps'!T$9,'Planning CPRP'!$G$9:$BA$9,0)),"")</f>
        <v/>
      </c>
      <c r="U52" s="158" t="str">
        <f>IFERROR(INDEX('Feb 2019'!$G$2:$BR$159,MATCH('Planning Ngrps'!$A52,'Feb 2019'!$A$2:$A$161,0),MATCH(U$9,'Feb 2019'!$G$1:$BR$1,0))/INDEX('Planning CPRP'!$G$10:$BA$168,MATCH('Planning Ngrps'!$A52,'Planning CPRP'!$A$10:$A$170,0),MATCH('Planning Ngrps'!U$9,'Planning CPRP'!$G$9:$BA$9,0)),"")</f>
        <v/>
      </c>
      <c r="V52" s="158" t="str">
        <f>IFERROR(INDEX('Feb 2019'!$G$2:$BR$159,MATCH('Planning Ngrps'!$A52,'Feb 2019'!$A$2:$A$161,0),MATCH(V$9,'Feb 2019'!$G$1:$BR$1,0))/INDEX('Planning CPRP'!$G$10:$BA$168,MATCH('Planning Ngrps'!$A52,'Planning CPRP'!$A$10:$A$170,0),MATCH('Planning Ngrps'!V$9,'Planning CPRP'!$G$9:$BA$9,0)),"")</f>
        <v/>
      </c>
      <c r="W52" s="158" t="str">
        <f>IFERROR(INDEX('Feb 2019'!$G$2:$BR$159,MATCH('Planning Ngrps'!$A52,'Feb 2019'!$A$2:$A$161,0),MATCH(W$9,'Feb 2019'!$G$1:$BR$1,0))/INDEX('Planning CPRP'!$G$10:$BA$168,MATCH('Planning Ngrps'!$A52,'Planning CPRP'!$A$10:$A$170,0),MATCH('Planning Ngrps'!W$9,'Planning CPRP'!$G$9:$BA$9,0)),"")</f>
        <v/>
      </c>
      <c r="X52" s="158" t="str">
        <f>IFERROR(INDEX('Feb 2019'!$G$2:$BR$159,MATCH('Planning Ngrps'!$A52,'Feb 2019'!$A$2:$A$161,0),MATCH(X$9,'Feb 2019'!$G$1:$BR$1,0))/INDEX('Planning CPRP'!$G$10:$BA$168,MATCH('Planning Ngrps'!$A52,'Planning CPRP'!$A$10:$A$170,0),MATCH('Planning Ngrps'!X$9,'Planning CPRP'!$G$9:$BA$9,0)),"")</f>
        <v/>
      </c>
      <c r="Y52" s="158" t="str">
        <f>IFERROR(INDEX('Feb 2019'!$G$2:$BR$159,MATCH('Planning Ngrps'!$A52,'Feb 2019'!$A$2:$A$161,0),MATCH(Y$9,'Feb 2019'!$G$1:$BR$1,0))/INDEX('Planning CPRP'!$G$10:$BA$168,MATCH('Planning Ngrps'!$A52,'Planning CPRP'!$A$10:$A$170,0),MATCH('Planning Ngrps'!Y$9,'Planning CPRP'!$G$9:$BA$9,0)),"")</f>
        <v/>
      </c>
      <c r="Z52" s="158" t="str">
        <f>IFERROR(INDEX('Feb 2019'!$G$2:$BR$159,MATCH('Planning Ngrps'!$A52,'Feb 2019'!$A$2:$A$161,0),MATCH(Z$9,'Feb 2019'!$G$1:$BR$1,0))/INDEX('Planning CPRP'!$G$10:$BA$168,MATCH('Planning Ngrps'!$A52,'Planning CPRP'!$A$10:$A$170,0),MATCH('Planning Ngrps'!Z$9,'Planning CPRP'!$G$9:$BA$9,0)),"")</f>
        <v/>
      </c>
      <c r="AA52" s="158" t="str">
        <f>IFERROR(INDEX('Feb 2019'!$G$2:$BR$159,MATCH('Planning Ngrps'!$A52,'Feb 2019'!$A$2:$A$161,0),MATCH(AA$9,'Feb 2019'!$G$1:$BR$1,0))/INDEX('Planning CPRP'!$G$10:$BA$168,MATCH('Planning Ngrps'!$A52,'Planning CPRP'!$A$10:$A$170,0),MATCH('Planning Ngrps'!AA$9,'Planning CPRP'!$G$9:$BA$9,0)),"")</f>
        <v/>
      </c>
      <c r="AB52" s="158" t="str">
        <f>IFERROR(INDEX('Feb 2019'!$G$2:$BR$159,MATCH('Planning Ngrps'!$A52,'Feb 2019'!$A$2:$A$161,0),MATCH(AB$9,'Feb 2019'!$G$1:$BR$1,0))/INDEX('Planning CPRP'!$G$10:$BA$168,MATCH('Planning Ngrps'!$A52,'Planning CPRP'!$A$10:$A$170,0),MATCH('Planning Ngrps'!AB$9,'Planning CPRP'!$G$9:$BA$9,0)),"")</f>
        <v/>
      </c>
      <c r="AC52" s="158" t="str">
        <f>IFERROR(INDEX('Feb 2019'!$G$2:$BR$159,MATCH('Planning Ngrps'!$A52,'Feb 2019'!$A$2:$A$161,0),MATCH(AC$9,'Feb 2019'!$G$1:$BR$1,0))/INDEX('Planning CPRP'!$G$10:$BA$168,MATCH('Planning Ngrps'!$A52,'Planning CPRP'!$A$10:$A$170,0),MATCH('Planning Ngrps'!AC$9,'Planning CPRP'!$G$9:$BA$9,0)),"")</f>
        <v/>
      </c>
      <c r="AD52" s="158" t="str">
        <f>IFERROR(INDEX('Feb 2019'!$G$2:$BR$159,MATCH('Planning Ngrps'!$A52,'Feb 2019'!$A$2:$A$161,0),MATCH(AD$9,'Feb 2019'!$G$1:$BR$1,0))/INDEX('Planning CPRP'!$G$10:$BA$168,MATCH('Planning Ngrps'!$A52,'Planning CPRP'!$A$10:$A$170,0),MATCH('Planning Ngrps'!AD$9,'Planning CPRP'!$G$9:$BA$9,0)),"")</f>
        <v/>
      </c>
      <c r="AE52" s="158" t="str">
        <f>IFERROR(INDEX('Feb 2019'!$G$2:$BR$159,MATCH('Planning Ngrps'!$A52,'Feb 2019'!$A$2:$A$161,0),MATCH(AE$9,'Feb 2019'!$G$1:$BR$1,0))/INDEX('Planning CPRP'!$G$10:$BA$168,MATCH('Planning Ngrps'!$A52,'Planning CPRP'!$A$10:$A$170,0),MATCH('Planning Ngrps'!AE$9,'Planning CPRP'!$G$9:$BA$9,0)),"")</f>
        <v/>
      </c>
      <c r="AF52" s="158" t="str">
        <f>IFERROR(INDEX('Feb 2019'!$G$2:$BR$159,MATCH('Planning Ngrps'!$A52,'Feb 2019'!$A$2:$A$161,0),MATCH(AF$9,'Feb 2019'!$G$1:$BR$1,0))/INDEX('Planning CPRP'!$G$10:$BA$168,MATCH('Planning Ngrps'!$A52,'Planning CPRP'!$A$10:$A$170,0),MATCH('Planning Ngrps'!AF$9,'Planning CPRP'!$G$9:$BA$9,0)),"")</f>
        <v/>
      </c>
      <c r="AG52" s="158" t="str">
        <f>IFERROR(INDEX('Feb 2019'!$G$2:$BR$159,MATCH('Planning Ngrps'!$A52,'Feb 2019'!$A$2:$A$161,0),MATCH(AG$9,'Feb 2019'!$G$1:$BR$1,0))/INDEX('Planning CPRP'!$G$10:$BA$168,MATCH('Planning Ngrps'!$A52,'Planning CPRP'!$A$10:$A$170,0),MATCH('Planning Ngrps'!AG$9,'Planning CPRP'!$G$9:$BA$9,0)),"")</f>
        <v/>
      </c>
      <c r="AH52" s="158" t="str">
        <f>IFERROR(INDEX('Feb 2019'!$G$2:$BR$159,MATCH('Planning Ngrps'!$A52,'Feb 2019'!$A$2:$A$161,0),MATCH(AH$9,'Feb 2019'!$G$1:$BR$1,0))/INDEX('Planning CPRP'!$G$10:$BA$168,MATCH('Planning Ngrps'!$A52,'Planning CPRP'!$A$10:$A$170,0),MATCH('Planning Ngrps'!AH$9,'Planning CPRP'!$G$9:$BA$9,0)),"")</f>
        <v/>
      </c>
      <c r="AI52" s="158" t="str">
        <f>IFERROR(INDEX('Feb 2019'!$G$2:$BR$159,MATCH('Planning Ngrps'!$A52,'Feb 2019'!$A$2:$A$161,0),MATCH(AI$9,'Feb 2019'!$G$1:$BR$1,0))/INDEX('Planning CPRP'!$G$10:$BA$168,MATCH('Planning Ngrps'!$A52,'Planning CPRP'!$A$10:$A$170,0),MATCH('Planning Ngrps'!AI$9,'Planning CPRP'!$G$9:$BA$9,0)),"")</f>
        <v/>
      </c>
      <c r="AJ52" s="158" t="str">
        <f>IFERROR(INDEX('Feb 2019'!$G$2:$BR$159,MATCH('Planning Ngrps'!$A52,'Feb 2019'!$A$2:$A$161,0),MATCH(AJ$9,'Feb 2019'!$G$1:$BR$1,0))/INDEX('Planning CPRP'!$G$10:$BA$168,MATCH('Planning Ngrps'!$A52,'Planning CPRP'!$A$10:$A$170,0),MATCH('Planning Ngrps'!AJ$9,'Planning CPRP'!$G$9:$BA$9,0)),"")</f>
        <v/>
      </c>
      <c r="AK52" s="158" t="str">
        <f>IFERROR(INDEX('Feb 2019'!$G$2:$BR$159,MATCH('Planning Ngrps'!$A52,'Feb 2019'!$A$2:$A$161,0),MATCH(AK$9,'Feb 2019'!$G$1:$BR$1,0))/INDEX('Planning CPRP'!$G$10:$BA$168,MATCH('Planning Ngrps'!$A52,'Planning CPRP'!$A$10:$A$170,0),MATCH('Planning Ngrps'!AK$9,'Planning CPRP'!$G$9:$BA$9,0)),"")</f>
        <v/>
      </c>
      <c r="AL52" s="158" t="str">
        <f>IFERROR(INDEX('Feb 2019'!$G$2:$BR$159,MATCH('Planning Ngrps'!$A52,'Feb 2019'!$A$2:$A$161,0),MATCH(AL$9,'Feb 2019'!$G$1:$BR$1,0))/INDEX('Planning CPRP'!$G$10:$BA$168,MATCH('Planning Ngrps'!$A52,'Planning CPRP'!$A$10:$A$170,0),MATCH('Planning Ngrps'!AL$9,'Planning CPRP'!$G$9:$BA$9,0)),"")</f>
        <v/>
      </c>
      <c r="AM52" s="158" t="str">
        <f>IFERROR(INDEX('Feb 2019'!$G$2:$BR$159,MATCH('Planning Ngrps'!$A52,'Feb 2019'!$A$2:$A$161,0),MATCH(AM$9,'Feb 2019'!$G$1:$BR$1,0))/INDEX('Planning CPRP'!$G$10:$BA$168,MATCH('Planning Ngrps'!$A52,'Planning CPRP'!$A$10:$A$170,0),MATCH('Planning Ngrps'!AM$9,'Planning CPRP'!$G$9:$BA$9,0)),"")</f>
        <v/>
      </c>
      <c r="AN52" s="158" t="str">
        <f>IFERROR(INDEX('Feb 2019'!$G$2:$BR$159,MATCH('Planning Ngrps'!$A52,'Feb 2019'!$A$2:$A$161,0),MATCH(AN$9,'Feb 2019'!$G$1:$BR$1,0))/INDEX('Planning CPRP'!$G$10:$BA$168,MATCH('Planning Ngrps'!$A52,'Planning CPRP'!$A$10:$A$170,0),MATCH('Planning Ngrps'!AN$9,'Planning CPRP'!$G$9:$BA$9,0)),"")</f>
        <v/>
      </c>
      <c r="AO52" s="158" t="str">
        <f>IFERROR(INDEX('Feb 2019'!$G$2:$BR$159,MATCH('Planning Ngrps'!$A52,'Feb 2019'!$A$2:$A$161,0),MATCH(AO$9,'Feb 2019'!$G$1:$BR$1,0))/INDEX('Planning CPRP'!$G$10:$BA$168,MATCH('Planning Ngrps'!$A52,'Planning CPRP'!$A$10:$A$170,0),MATCH('Planning Ngrps'!AO$9,'Planning CPRP'!$G$9:$BA$9,0)),"")</f>
        <v/>
      </c>
      <c r="AP52" s="158" t="str">
        <f>IFERROR(INDEX('Feb 2019'!$G$2:$BR$159,MATCH('Planning Ngrps'!$A52,'Feb 2019'!$A$2:$A$161,0),MATCH(AP$9,'Feb 2019'!$G$1:$BR$1,0))/INDEX('Planning CPRP'!$G$10:$BA$168,MATCH('Planning Ngrps'!$A52,'Planning CPRP'!$A$10:$A$170,0),MATCH('Planning Ngrps'!AP$9,'Planning CPRP'!$G$9:$BA$9,0)),"")</f>
        <v/>
      </c>
      <c r="AQ52" s="158" t="str">
        <f>IFERROR(INDEX('Feb 2019'!$G$2:$BR$159,MATCH('Planning Ngrps'!$A52,'Feb 2019'!$A$2:$A$161,0),MATCH(AQ$9,'Feb 2019'!$G$1:$BR$1,0))/INDEX('Planning CPRP'!$G$10:$BA$168,MATCH('Planning Ngrps'!$A52,'Planning CPRP'!$A$10:$A$170,0),MATCH('Planning Ngrps'!AQ$9,'Planning CPRP'!$G$9:$BA$9,0)),"")</f>
        <v/>
      </c>
      <c r="AR52" s="158" t="str">
        <f>IFERROR(INDEX('Feb 2019'!$G$2:$BR$159,MATCH('Planning Ngrps'!$A52,'Feb 2019'!$A$2:$A$161,0),MATCH(AR$9,'Feb 2019'!$G$1:$BR$1,0))/INDEX('Planning CPRP'!$G$10:$BA$168,MATCH('Planning Ngrps'!$A52,'Planning CPRP'!$A$10:$A$170,0),MATCH('Planning Ngrps'!AR$9,'Planning CPRP'!$G$9:$BA$9,0)),"")</f>
        <v/>
      </c>
      <c r="AS52" s="158" t="str">
        <f>IFERROR(INDEX('Feb 2019'!$G$2:$BR$159,MATCH('Planning Ngrps'!$A52,'Feb 2019'!$A$2:$A$161,0),MATCH(AS$9,'Feb 2019'!$G$1:$BR$1,0))/INDEX('Planning CPRP'!$G$10:$BA$168,MATCH('Planning Ngrps'!$A52,'Planning CPRP'!$A$10:$A$170,0),MATCH('Planning Ngrps'!AS$9,'Planning CPRP'!$G$9:$BA$9,0)),"")</f>
        <v/>
      </c>
      <c r="AT52" s="158" t="str">
        <f>IFERROR(INDEX('Feb 2019'!$G$2:$BR$159,MATCH('Planning Ngrps'!$A52,'Feb 2019'!$A$2:$A$161,0),MATCH(AT$9,'Feb 2019'!$G$1:$BR$1,0))/INDEX('Planning CPRP'!$G$10:$BA$168,MATCH('Planning Ngrps'!$A52,'Planning CPRP'!$A$10:$A$170,0),MATCH('Planning Ngrps'!AT$9,'Planning CPRP'!$G$9:$BA$9,0)),"")</f>
        <v/>
      </c>
      <c r="AU52" s="158" t="str">
        <f>IFERROR(INDEX('Feb 2019'!$G$2:$BR$159,MATCH('Planning Ngrps'!$A52,'Feb 2019'!$A$2:$A$161,0),MATCH(AU$9,'Feb 2019'!$G$1:$BR$1,0))/INDEX('Planning CPRP'!$G$10:$BA$168,MATCH('Planning Ngrps'!$A52,'Planning CPRP'!$A$10:$A$170,0),MATCH('Planning Ngrps'!AU$9,'Planning CPRP'!$G$9:$BA$9,0)),"")</f>
        <v/>
      </c>
      <c r="AV52" s="158" t="str">
        <f>IFERROR(INDEX('Feb 2019'!$G$2:$BR$159,MATCH('Planning Ngrps'!$A52,'Feb 2019'!$A$2:$A$161,0),MATCH(AV$9,'Feb 2019'!$G$1:$BR$1,0))/INDEX('Planning CPRP'!$G$10:$BA$168,MATCH('Planning Ngrps'!$A52,'Planning CPRP'!$A$10:$A$170,0),MATCH('Planning Ngrps'!AV$9,'Planning CPRP'!$G$9:$BA$9,0)),"")</f>
        <v/>
      </c>
      <c r="AW52" s="158" t="str">
        <f>IFERROR(INDEX('Feb 2019'!$G$2:$BR$159,MATCH('Planning Ngrps'!$A52,'Feb 2019'!$A$2:$A$161,0),MATCH(AW$9,'Feb 2019'!$G$1:$BR$1,0))/INDEX('Planning CPRP'!$G$10:$BA$168,MATCH('Planning Ngrps'!$A52,'Planning CPRP'!$A$10:$A$170,0),MATCH('Planning Ngrps'!AW$9,'Planning CPRP'!$G$9:$BA$9,0)),"")</f>
        <v/>
      </c>
      <c r="AX52" s="158" t="str">
        <f>IFERROR(INDEX('Feb 2019'!$G$2:$BR$159,MATCH('Planning Ngrps'!$A52,'Feb 2019'!$A$2:$A$161,0),MATCH(AX$9,'Feb 2019'!$G$1:$BR$1,0))/INDEX('Planning CPRP'!$G$10:$BA$168,MATCH('Planning Ngrps'!$A52,'Planning CPRP'!$A$10:$A$170,0),MATCH('Planning Ngrps'!AX$9,'Planning CPRP'!$G$9:$BA$9,0)),"")</f>
        <v/>
      </c>
      <c r="AY52" s="158" t="str">
        <f>IFERROR(INDEX('Feb 2019'!$G$2:$BR$159,MATCH('Planning Ngrps'!$A52,'Feb 2019'!$A$2:$A$161,0),MATCH(AY$9,'Feb 2019'!$G$1:$BR$1,0))/INDEX('Planning CPRP'!$G$10:$BA$168,MATCH('Planning Ngrps'!$A52,'Planning CPRP'!$A$10:$A$170,0),MATCH('Planning Ngrps'!AY$9,'Planning CPRP'!$G$9:$BA$9,0)),"")</f>
        <v/>
      </c>
      <c r="AZ52" s="158" t="str">
        <f>IFERROR(INDEX('Feb 2019'!$G$2:$BR$159,MATCH('Planning Ngrps'!$A52,'Feb 2019'!$A$2:$A$161,0),MATCH(AZ$9,'Feb 2019'!$G$1:$BR$1,0))/INDEX('Planning CPRP'!$G$10:$BA$168,MATCH('Planning Ngrps'!$A52,'Planning CPRP'!$A$10:$A$170,0),MATCH('Planning Ngrps'!AZ$9,'Planning CPRP'!$G$9:$BA$9,0)),"")</f>
        <v/>
      </c>
      <c r="BA52" s="158" t="str">
        <f>IFERROR(INDEX('Feb 2019'!$G$2:$BR$159,MATCH('Planning Ngrps'!$A52,'Feb 2019'!$A$2:$A$161,0),MATCH(BA$9,'Feb 2019'!$G$1:$BR$1,0))/INDEX('Planning CPRP'!$G$10:$BA$168,MATCH('Planning Ngrps'!$A52,'Planning CPRP'!$A$10:$A$170,0),MATCH('Planning Ngrps'!BA$9,'Planning CPRP'!$G$9:$BA$9,0)),"")</f>
        <v/>
      </c>
      <c r="BB52" s="11">
        <f t="shared" si="44"/>
        <v>0</v>
      </c>
      <c r="BC52" s="11"/>
      <c r="BD52" s="109">
        <f t="shared" si="45"/>
        <v>0</v>
      </c>
    </row>
    <row r="53" spans="1:56" ht="15" x14ac:dyDescent="0.3">
      <c r="A53" s="80" t="s">
        <v>71</v>
      </c>
      <c r="B53" s="105">
        <f t="shared" si="40"/>
        <v>0</v>
      </c>
      <c r="C53" s="192">
        <f t="shared" ref="C53:C54" si="47">B53/1000000</f>
        <v>0</v>
      </c>
      <c r="D53" s="48">
        <f t="shared" si="42"/>
        <v>0</v>
      </c>
      <c r="E53" s="138">
        <f t="shared" si="43"/>
        <v>0</v>
      </c>
      <c r="F53" s="93" t="s">
        <v>71</v>
      </c>
      <c r="G53" s="158" t="str">
        <f>IFERROR(INDEX('Feb 2019'!$G$2:$BR$159,MATCH('Planning Ngrps'!$A53,'Feb 2019'!$A$2:$A$161,0),MATCH(G$9,'Feb 2019'!$G$1:$BR$1,0))/INDEX('Planning CPRP'!$G$10:$BA$168,MATCH('Planning Ngrps'!$A53,'Planning CPRP'!$A$10:$A$170,0),MATCH('Planning Ngrps'!G$9,'Planning CPRP'!$G$9:$BA$9,0)),"")</f>
        <v/>
      </c>
      <c r="H53" s="158" t="str">
        <f>IFERROR(INDEX('Feb 2019'!$G$2:$BR$159,MATCH('Planning Ngrps'!$A53,'Feb 2019'!$A$2:$A$161,0),MATCH(H$9,'Feb 2019'!$G$1:$BR$1,0))/INDEX('Planning CPRP'!$G$10:$BA$168,MATCH('Planning Ngrps'!$A53,'Planning CPRP'!$A$10:$A$170,0),MATCH('Planning Ngrps'!H$9,'Planning CPRP'!$G$9:$BA$9,0)),"")</f>
        <v/>
      </c>
      <c r="I53" s="158" t="str">
        <f>IFERROR(INDEX('Feb 2019'!$G$2:$BR$159,MATCH('Planning Ngrps'!$A53,'Feb 2019'!$A$2:$A$161,0),MATCH(I$9,'Feb 2019'!$G$1:$BR$1,0))/INDEX('Planning CPRP'!$G$10:$BA$168,MATCH('Planning Ngrps'!$A53,'Planning CPRP'!$A$10:$A$170,0),MATCH('Planning Ngrps'!I$9,'Planning CPRP'!$G$9:$BA$9,0)),"")</f>
        <v/>
      </c>
      <c r="J53" s="158" t="str">
        <f>IFERROR(INDEX('Feb 2019'!$G$2:$BR$159,MATCH('Planning Ngrps'!$A53,'Feb 2019'!$A$2:$A$161,0),MATCH(J$9,'Feb 2019'!$G$1:$BR$1,0))/INDEX('Planning CPRP'!$G$10:$BA$168,MATCH('Planning Ngrps'!$A53,'Planning CPRP'!$A$10:$A$170,0),MATCH('Planning Ngrps'!J$9,'Planning CPRP'!$G$9:$BA$9,0)),"")</f>
        <v/>
      </c>
      <c r="K53" s="158" t="str">
        <f>IFERROR(INDEX('Feb 2019'!$G$2:$BR$159,MATCH('Planning Ngrps'!$A53,'Feb 2019'!$A$2:$A$161,0),MATCH(K$9,'Feb 2019'!$G$1:$BR$1,0))/INDEX('Planning CPRP'!$G$10:$BA$168,MATCH('Planning Ngrps'!$A53,'Planning CPRP'!$A$10:$A$170,0),MATCH('Planning Ngrps'!K$9,'Planning CPRP'!$G$9:$BA$9,0)),"")</f>
        <v/>
      </c>
      <c r="L53" s="158" t="str">
        <f>IFERROR(INDEX('Feb 2019'!$G$2:$BR$159,MATCH('Planning Ngrps'!$A53,'Feb 2019'!$A$2:$A$161,0),MATCH(L$9,'Feb 2019'!$G$1:$BR$1,0))/INDEX('Planning CPRP'!$G$10:$BA$168,MATCH('Planning Ngrps'!$A53,'Planning CPRP'!$A$10:$A$170,0),MATCH('Planning Ngrps'!L$9,'Planning CPRP'!$G$9:$BA$9,0)),"")</f>
        <v/>
      </c>
      <c r="M53" s="158" t="str">
        <f>IFERROR(INDEX('Feb 2019'!$G$2:$BR$159,MATCH('Planning Ngrps'!$A53,'Feb 2019'!$A$2:$A$161,0),MATCH(M$9,'Feb 2019'!$G$1:$BR$1,0))/INDEX('Planning CPRP'!$G$10:$BA$168,MATCH('Planning Ngrps'!$A53,'Planning CPRP'!$A$10:$A$170,0),MATCH('Planning Ngrps'!M$9,'Planning CPRP'!$G$9:$BA$9,0)),"")</f>
        <v/>
      </c>
      <c r="N53" s="158" t="str">
        <f>IFERROR(INDEX('Feb 2019'!$G$2:$BR$159,MATCH('Planning Ngrps'!$A53,'Feb 2019'!$A$2:$A$161,0),MATCH(N$9,'Feb 2019'!$G$1:$BR$1,0))/INDEX('Planning CPRP'!$G$10:$BA$168,MATCH('Planning Ngrps'!$A53,'Planning CPRP'!$A$10:$A$170,0),MATCH('Planning Ngrps'!N$9,'Planning CPRP'!$G$9:$BA$9,0)),"")</f>
        <v/>
      </c>
      <c r="O53" s="158" t="str">
        <f>IFERROR(INDEX('Feb 2019'!$G$2:$BR$159,MATCH('Planning Ngrps'!$A53,'Feb 2019'!$A$2:$A$161,0),MATCH(O$9,'Feb 2019'!$G$1:$BR$1,0))/INDEX('Planning CPRP'!$G$10:$BA$168,MATCH('Planning Ngrps'!$A53,'Planning CPRP'!$A$10:$A$170,0),MATCH('Planning Ngrps'!O$9,'Planning CPRP'!$G$9:$BA$9,0)),"")</f>
        <v/>
      </c>
      <c r="P53" s="158" t="str">
        <f>IFERROR(INDEX('Feb 2019'!$G$2:$BR$159,MATCH('Planning Ngrps'!$A53,'Feb 2019'!$A$2:$A$161,0),MATCH(P$9,'Feb 2019'!$G$1:$BR$1,0))/INDEX('Planning CPRP'!$G$10:$BA$168,MATCH('Planning Ngrps'!$A53,'Planning CPRP'!$A$10:$A$170,0),MATCH('Planning Ngrps'!P$9,'Planning CPRP'!$G$9:$BA$9,0)),"")</f>
        <v/>
      </c>
      <c r="Q53" s="158" t="str">
        <f>IFERROR(INDEX('Feb 2019'!$G$2:$BR$159,MATCH('Planning Ngrps'!$A53,'Feb 2019'!$A$2:$A$161,0),MATCH(Q$9,'Feb 2019'!$G$1:$BR$1,0))/INDEX('Planning CPRP'!$G$10:$BA$168,MATCH('Planning Ngrps'!$A53,'Planning CPRP'!$A$10:$A$170,0),MATCH('Planning Ngrps'!Q$9,'Planning CPRP'!$G$9:$BA$9,0)),"")</f>
        <v/>
      </c>
      <c r="R53" s="158" t="str">
        <f>IFERROR(INDEX('Feb 2019'!$G$2:$BR$159,MATCH('Planning Ngrps'!$A53,'Feb 2019'!$A$2:$A$161,0),MATCH(R$9,'Feb 2019'!$G$1:$BR$1,0))/INDEX('Planning CPRP'!$G$10:$BA$168,MATCH('Planning Ngrps'!$A53,'Planning CPRP'!$A$10:$A$170,0),MATCH('Planning Ngrps'!R$9,'Planning CPRP'!$G$9:$BA$9,0)),"")</f>
        <v/>
      </c>
      <c r="S53" s="158" t="str">
        <f>IFERROR(INDEX('Feb 2019'!$G$2:$BR$159,MATCH('Planning Ngrps'!$A53,'Feb 2019'!$A$2:$A$161,0),MATCH(S$9,'Feb 2019'!$G$1:$BR$1,0))/INDEX('Planning CPRP'!$G$10:$BA$168,MATCH('Planning Ngrps'!$A53,'Planning CPRP'!$A$10:$A$170,0),MATCH('Planning Ngrps'!S$9,'Planning CPRP'!$G$9:$BA$9,0)),"")</f>
        <v/>
      </c>
      <c r="T53" s="158" t="str">
        <f>IFERROR(INDEX('Feb 2019'!$G$2:$BR$159,MATCH('Planning Ngrps'!$A53,'Feb 2019'!$A$2:$A$161,0),MATCH(T$9,'Feb 2019'!$G$1:$BR$1,0))/INDEX('Planning CPRP'!$G$10:$BA$168,MATCH('Planning Ngrps'!$A53,'Planning CPRP'!$A$10:$A$170,0),MATCH('Planning Ngrps'!T$9,'Planning CPRP'!$G$9:$BA$9,0)),"")</f>
        <v/>
      </c>
      <c r="U53" s="158" t="str">
        <f>IFERROR(INDEX('Feb 2019'!$G$2:$BR$159,MATCH('Planning Ngrps'!$A53,'Feb 2019'!$A$2:$A$161,0),MATCH(U$9,'Feb 2019'!$G$1:$BR$1,0))/INDEX('Planning CPRP'!$G$10:$BA$168,MATCH('Planning Ngrps'!$A53,'Planning CPRP'!$A$10:$A$170,0),MATCH('Planning Ngrps'!U$9,'Planning CPRP'!$G$9:$BA$9,0)),"")</f>
        <v/>
      </c>
      <c r="V53" s="158" t="str">
        <f>IFERROR(INDEX('Feb 2019'!$G$2:$BR$159,MATCH('Planning Ngrps'!$A53,'Feb 2019'!$A$2:$A$161,0),MATCH(V$9,'Feb 2019'!$G$1:$BR$1,0))/INDEX('Planning CPRP'!$G$10:$BA$168,MATCH('Planning Ngrps'!$A53,'Planning CPRP'!$A$10:$A$170,0),MATCH('Planning Ngrps'!V$9,'Planning CPRP'!$G$9:$BA$9,0)),"")</f>
        <v/>
      </c>
      <c r="W53" s="158" t="str">
        <f>IFERROR(INDEX('Feb 2019'!$G$2:$BR$159,MATCH('Planning Ngrps'!$A53,'Feb 2019'!$A$2:$A$161,0),MATCH(W$9,'Feb 2019'!$G$1:$BR$1,0))/INDEX('Planning CPRP'!$G$10:$BA$168,MATCH('Planning Ngrps'!$A53,'Planning CPRP'!$A$10:$A$170,0),MATCH('Planning Ngrps'!W$9,'Planning CPRP'!$G$9:$BA$9,0)),"")</f>
        <v/>
      </c>
      <c r="X53" s="158" t="str">
        <f>IFERROR(INDEX('Feb 2019'!$G$2:$BR$159,MATCH('Planning Ngrps'!$A53,'Feb 2019'!$A$2:$A$161,0),MATCH(X$9,'Feb 2019'!$G$1:$BR$1,0))/INDEX('Planning CPRP'!$G$10:$BA$168,MATCH('Planning Ngrps'!$A53,'Planning CPRP'!$A$10:$A$170,0),MATCH('Planning Ngrps'!X$9,'Planning CPRP'!$G$9:$BA$9,0)),"")</f>
        <v/>
      </c>
      <c r="Y53" s="158" t="str">
        <f>IFERROR(INDEX('Feb 2019'!$G$2:$BR$159,MATCH('Planning Ngrps'!$A53,'Feb 2019'!$A$2:$A$161,0),MATCH(Y$9,'Feb 2019'!$G$1:$BR$1,0))/INDEX('Planning CPRP'!$G$10:$BA$168,MATCH('Planning Ngrps'!$A53,'Planning CPRP'!$A$10:$A$170,0),MATCH('Planning Ngrps'!Y$9,'Planning CPRP'!$G$9:$BA$9,0)),"")</f>
        <v/>
      </c>
      <c r="Z53" s="158" t="str">
        <f>IFERROR(INDEX('Feb 2019'!$G$2:$BR$159,MATCH('Planning Ngrps'!$A53,'Feb 2019'!$A$2:$A$161,0),MATCH(Z$9,'Feb 2019'!$G$1:$BR$1,0))/INDEX('Planning CPRP'!$G$10:$BA$168,MATCH('Planning Ngrps'!$A53,'Planning CPRP'!$A$10:$A$170,0),MATCH('Planning Ngrps'!Z$9,'Planning CPRP'!$G$9:$BA$9,0)),"")</f>
        <v/>
      </c>
      <c r="AA53" s="158" t="str">
        <f>IFERROR(INDEX('Feb 2019'!$G$2:$BR$159,MATCH('Planning Ngrps'!$A53,'Feb 2019'!$A$2:$A$161,0),MATCH(AA$9,'Feb 2019'!$G$1:$BR$1,0))/INDEX('Planning CPRP'!$G$10:$BA$168,MATCH('Planning Ngrps'!$A53,'Planning CPRP'!$A$10:$A$170,0),MATCH('Planning Ngrps'!AA$9,'Planning CPRP'!$G$9:$BA$9,0)),"")</f>
        <v/>
      </c>
      <c r="AB53" s="158" t="str">
        <f>IFERROR(INDEX('Feb 2019'!$G$2:$BR$159,MATCH('Planning Ngrps'!$A53,'Feb 2019'!$A$2:$A$161,0),MATCH(AB$9,'Feb 2019'!$G$1:$BR$1,0))/INDEX('Planning CPRP'!$G$10:$BA$168,MATCH('Planning Ngrps'!$A53,'Planning CPRP'!$A$10:$A$170,0),MATCH('Planning Ngrps'!AB$9,'Planning CPRP'!$G$9:$BA$9,0)),"")</f>
        <v/>
      </c>
      <c r="AC53" s="158" t="str">
        <f>IFERROR(INDEX('Feb 2019'!$G$2:$BR$159,MATCH('Planning Ngrps'!$A53,'Feb 2019'!$A$2:$A$161,0),MATCH(AC$9,'Feb 2019'!$G$1:$BR$1,0))/INDEX('Planning CPRP'!$G$10:$BA$168,MATCH('Planning Ngrps'!$A53,'Planning CPRP'!$A$10:$A$170,0),MATCH('Planning Ngrps'!AC$9,'Planning CPRP'!$G$9:$BA$9,0)),"")</f>
        <v/>
      </c>
      <c r="AD53" s="158" t="str">
        <f>IFERROR(INDEX('Feb 2019'!$G$2:$BR$159,MATCH('Planning Ngrps'!$A53,'Feb 2019'!$A$2:$A$161,0),MATCH(AD$9,'Feb 2019'!$G$1:$BR$1,0))/INDEX('Planning CPRP'!$G$10:$BA$168,MATCH('Planning Ngrps'!$A53,'Planning CPRP'!$A$10:$A$170,0),MATCH('Planning Ngrps'!AD$9,'Planning CPRP'!$G$9:$BA$9,0)),"")</f>
        <v/>
      </c>
      <c r="AE53" s="158" t="str">
        <f>IFERROR(INDEX('Feb 2019'!$G$2:$BR$159,MATCH('Planning Ngrps'!$A53,'Feb 2019'!$A$2:$A$161,0),MATCH(AE$9,'Feb 2019'!$G$1:$BR$1,0))/INDEX('Planning CPRP'!$G$10:$BA$168,MATCH('Planning Ngrps'!$A53,'Planning CPRP'!$A$10:$A$170,0),MATCH('Planning Ngrps'!AE$9,'Planning CPRP'!$G$9:$BA$9,0)),"")</f>
        <v/>
      </c>
      <c r="AF53" s="158" t="str">
        <f>IFERROR(INDEX('Feb 2019'!$G$2:$BR$159,MATCH('Planning Ngrps'!$A53,'Feb 2019'!$A$2:$A$161,0),MATCH(AF$9,'Feb 2019'!$G$1:$BR$1,0))/INDEX('Planning CPRP'!$G$10:$BA$168,MATCH('Planning Ngrps'!$A53,'Planning CPRP'!$A$10:$A$170,0),MATCH('Planning Ngrps'!AF$9,'Planning CPRP'!$G$9:$BA$9,0)),"")</f>
        <v/>
      </c>
      <c r="AG53" s="158" t="str">
        <f>IFERROR(INDEX('Feb 2019'!$G$2:$BR$159,MATCH('Planning Ngrps'!$A53,'Feb 2019'!$A$2:$A$161,0),MATCH(AG$9,'Feb 2019'!$G$1:$BR$1,0))/INDEX('Planning CPRP'!$G$10:$BA$168,MATCH('Planning Ngrps'!$A53,'Planning CPRP'!$A$10:$A$170,0),MATCH('Planning Ngrps'!AG$9,'Planning CPRP'!$G$9:$BA$9,0)),"")</f>
        <v/>
      </c>
      <c r="AH53" s="158" t="str">
        <f>IFERROR(INDEX('Feb 2019'!$G$2:$BR$159,MATCH('Planning Ngrps'!$A53,'Feb 2019'!$A$2:$A$161,0),MATCH(AH$9,'Feb 2019'!$G$1:$BR$1,0))/INDEX('Planning CPRP'!$G$10:$BA$168,MATCH('Planning Ngrps'!$A53,'Planning CPRP'!$A$10:$A$170,0),MATCH('Planning Ngrps'!AH$9,'Planning CPRP'!$G$9:$BA$9,0)),"")</f>
        <v/>
      </c>
      <c r="AI53" s="158" t="str">
        <f>IFERROR(INDEX('Feb 2019'!$G$2:$BR$159,MATCH('Planning Ngrps'!$A53,'Feb 2019'!$A$2:$A$161,0),MATCH(AI$9,'Feb 2019'!$G$1:$BR$1,0))/INDEX('Planning CPRP'!$G$10:$BA$168,MATCH('Planning Ngrps'!$A53,'Planning CPRP'!$A$10:$A$170,0),MATCH('Planning Ngrps'!AI$9,'Planning CPRP'!$G$9:$BA$9,0)),"")</f>
        <v/>
      </c>
      <c r="AJ53" s="158" t="str">
        <f>IFERROR(INDEX('Feb 2019'!$G$2:$BR$159,MATCH('Planning Ngrps'!$A53,'Feb 2019'!$A$2:$A$161,0),MATCH(AJ$9,'Feb 2019'!$G$1:$BR$1,0))/INDEX('Planning CPRP'!$G$10:$BA$168,MATCH('Planning Ngrps'!$A53,'Planning CPRP'!$A$10:$A$170,0),MATCH('Planning Ngrps'!AJ$9,'Planning CPRP'!$G$9:$BA$9,0)),"")</f>
        <v/>
      </c>
      <c r="AK53" s="158" t="str">
        <f>IFERROR(INDEX('Feb 2019'!$G$2:$BR$159,MATCH('Planning Ngrps'!$A53,'Feb 2019'!$A$2:$A$161,0),MATCH(AK$9,'Feb 2019'!$G$1:$BR$1,0))/INDEX('Planning CPRP'!$G$10:$BA$168,MATCH('Planning Ngrps'!$A53,'Planning CPRP'!$A$10:$A$170,0),MATCH('Planning Ngrps'!AK$9,'Planning CPRP'!$G$9:$BA$9,0)),"")</f>
        <v/>
      </c>
      <c r="AL53" s="158" t="str">
        <f>IFERROR(INDEX('Feb 2019'!$G$2:$BR$159,MATCH('Planning Ngrps'!$A53,'Feb 2019'!$A$2:$A$161,0),MATCH(AL$9,'Feb 2019'!$G$1:$BR$1,0))/INDEX('Planning CPRP'!$G$10:$BA$168,MATCH('Planning Ngrps'!$A53,'Planning CPRP'!$A$10:$A$170,0),MATCH('Planning Ngrps'!AL$9,'Planning CPRP'!$G$9:$BA$9,0)),"")</f>
        <v/>
      </c>
      <c r="AM53" s="158" t="str">
        <f>IFERROR(INDEX('Feb 2019'!$G$2:$BR$159,MATCH('Planning Ngrps'!$A53,'Feb 2019'!$A$2:$A$161,0),MATCH(AM$9,'Feb 2019'!$G$1:$BR$1,0))/INDEX('Planning CPRP'!$G$10:$BA$168,MATCH('Planning Ngrps'!$A53,'Planning CPRP'!$A$10:$A$170,0),MATCH('Planning Ngrps'!AM$9,'Planning CPRP'!$G$9:$BA$9,0)),"")</f>
        <v/>
      </c>
      <c r="AN53" s="158" t="str">
        <f>IFERROR(INDEX('Feb 2019'!$G$2:$BR$159,MATCH('Planning Ngrps'!$A53,'Feb 2019'!$A$2:$A$161,0),MATCH(AN$9,'Feb 2019'!$G$1:$BR$1,0))/INDEX('Planning CPRP'!$G$10:$BA$168,MATCH('Planning Ngrps'!$A53,'Planning CPRP'!$A$10:$A$170,0),MATCH('Planning Ngrps'!AN$9,'Planning CPRP'!$G$9:$BA$9,0)),"")</f>
        <v/>
      </c>
      <c r="AO53" s="158" t="str">
        <f>IFERROR(INDEX('Feb 2019'!$G$2:$BR$159,MATCH('Planning Ngrps'!$A53,'Feb 2019'!$A$2:$A$161,0),MATCH(AO$9,'Feb 2019'!$G$1:$BR$1,0))/INDEX('Planning CPRP'!$G$10:$BA$168,MATCH('Planning Ngrps'!$A53,'Planning CPRP'!$A$10:$A$170,0),MATCH('Planning Ngrps'!AO$9,'Planning CPRP'!$G$9:$BA$9,0)),"")</f>
        <v/>
      </c>
      <c r="AP53" s="158" t="str">
        <f>IFERROR(INDEX('Feb 2019'!$G$2:$BR$159,MATCH('Planning Ngrps'!$A53,'Feb 2019'!$A$2:$A$161,0),MATCH(AP$9,'Feb 2019'!$G$1:$BR$1,0))/INDEX('Planning CPRP'!$G$10:$BA$168,MATCH('Planning Ngrps'!$A53,'Planning CPRP'!$A$10:$A$170,0),MATCH('Planning Ngrps'!AP$9,'Planning CPRP'!$G$9:$BA$9,0)),"")</f>
        <v/>
      </c>
      <c r="AQ53" s="158" t="str">
        <f>IFERROR(INDEX('Feb 2019'!$G$2:$BR$159,MATCH('Planning Ngrps'!$A53,'Feb 2019'!$A$2:$A$161,0),MATCH(AQ$9,'Feb 2019'!$G$1:$BR$1,0))/INDEX('Planning CPRP'!$G$10:$BA$168,MATCH('Planning Ngrps'!$A53,'Planning CPRP'!$A$10:$A$170,0),MATCH('Planning Ngrps'!AQ$9,'Planning CPRP'!$G$9:$BA$9,0)),"")</f>
        <v/>
      </c>
      <c r="AR53" s="158" t="str">
        <f>IFERROR(INDEX('Feb 2019'!$G$2:$BR$159,MATCH('Planning Ngrps'!$A53,'Feb 2019'!$A$2:$A$161,0),MATCH(AR$9,'Feb 2019'!$G$1:$BR$1,0))/INDEX('Planning CPRP'!$G$10:$BA$168,MATCH('Planning Ngrps'!$A53,'Planning CPRP'!$A$10:$A$170,0),MATCH('Planning Ngrps'!AR$9,'Planning CPRP'!$G$9:$BA$9,0)),"")</f>
        <v/>
      </c>
      <c r="AS53" s="158" t="str">
        <f>IFERROR(INDEX('Feb 2019'!$G$2:$BR$159,MATCH('Planning Ngrps'!$A53,'Feb 2019'!$A$2:$A$161,0),MATCH(AS$9,'Feb 2019'!$G$1:$BR$1,0))/INDEX('Planning CPRP'!$G$10:$BA$168,MATCH('Planning Ngrps'!$A53,'Planning CPRP'!$A$10:$A$170,0),MATCH('Planning Ngrps'!AS$9,'Planning CPRP'!$G$9:$BA$9,0)),"")</f>
        <v/>
      </c>
      <c r="AT53" s="158" t="str">
        <f>IFERROR(INDEX('Feb 2019'!$G$2:$BR$159,MATCH('Planning Ngrps'!$A53,'Feb 2019'!$A$2:$A$161,0),MATCH(AT$9,'Feb 2019'!$G$1:$BR$1,0))/INDEX('Planning CPRP'!$G$10:$BA$168,MATCH('Planning Ngrps'!$A53,'Planning CPRP'!$A$10:$A$170,0),MATCH('Planning Ngrps'!AT$9,'Planning CPRP'!$G$9:$BA$9,0)),"")</f>
        <v/>
      </c>
      <c r="AU53" s="158" t="str">
        <f>IFERROR(INDEX('Feb 2019'!$G$2:$BR$159,MATCH('Planning Ngrps'!$A53,'Feb 2019'!$A$2:$A$161,0),MATCH(AU$9,'Feb 2019'!$G$1:$BR$1,0))/INDEX('Planning CPRP'!$G$10:$BA$168,MATCH('Planning Ngrps'!$A53,'Planning CPRP'!$A$10:$A$170,0),MATCH('Planning Ngrps'!AU$9,'Planning CPRP'!$G$9:$BA$9,0)),"")</f>
        <v/>
      </c>
      <c r="AV53" s="158" t="str">
        <f>IFERROR(INDEX('Feb 2019'!$G$2:$BR$159,MATCH('Planning Ngrps'!$A53,'Feb 2019'!$A$2:$A$161,0),MATCH(AV$9,'Feb 2019'!$G$1:$BR$1,0))/INDEX('Planning CPRP'!$G$10:$BA$168,MATCH('Planning Ngrps'!$A53,'Planning CPRP'!$A$10:$A$170,0),MATCH('Planning Ngrps'!AV$9,'Planning CPRP'!$G$9:$BA$9,0)),"")</f>
        <v/>
      </c>
      <c r="AW53" s="158" t="str">
        <f>IFERROR(INDEX('Feb 2019'!$G$2:$BR$159,MATCH('Planning Ngrps'!$A53,'Feb 2019'!$A$2:$A$161,0),MATCH(AW$9,'Feb 2019'!$G$1:$BR$1,0))/INDEX('Planning CPRP'!$G$10:$BA$168,MATCH('Planning Ngrps'!$A53,'Planning CPRP'!$A$10:$A$170,0),MATCH('Planning Ngrps'!AW$9,'Planning CPRP'!$G$9:$BA$9,0)),"")</f>
        <v/>
      </c>
      <c r="AX53" s="158" t="str">
        <f>IFERROR(INDEX('Feb 2019'!$G$2:$BR$159,MATCH('Planning Ngrps'!$A53,'Feb 2019'!$A$2:$A$161,0),MATCH(AX$9,'Feb 2019'!$G$1:$BR$1,0))/INDEX('Planning CPRP'!$G$10:$BA$168,MATCH('Planning Ngrps'!$A53,'Planning CPRP'!$A$10:$A$170,0),MATCH('Planning Ngrps'!AX$9,'Planning CPRP'!$G$9:$BA$9,0)),"")</f>
        <v/>
      </c>
      <c r="AY53" s="158" t="str">
        <f>IFERROR(INDEX('Feb 2019'!$G$2:$BR$159,MATCH('Planning Ngrps'!$A53,'Feb 2019'!$A$2:$A$161,0),MATCH(AY$9,'Feb 2019'!$G$1:$BR$1,0))/INDEX('Planning CPRP'!$G$10:$BA$168,MATCH('Planning Ngrps'!$A53,'Planning CPRP'!$A$10:$A$170,0),MATCH('Planning Ngrps'!AY$9,'Planning CPRP'!$G$9:$BA$9,0)),"")</f>
        <v/>
      </c>
      <c r="AZ53" s="158" t="str">
        <f>IFERROR(INDEX('Feb 2019'!$G$2:$BR$159,MATCH('Planning Ngrps'!$A53,'Feb 2019'!$A$2:$A$161,0),MATCH(AZ$9,'Feb 2019'!$G$1:$BR$1,0))/INDEX('Planning CPRP'!$G$10:$BA$168,MATCH('Planning Ngrps'!$A53,'Planning CPRP'!$A$10:$A$170,0),MATCH('Planning Ngrps'!AZ$9,'Planning CPRP'!$G$9:$BA$9,0)),"")</f>
        <v/>
      </c>
      <c r="BA53" s="158" t="str">
        <f>IFERROR(INDEX('Feb 2019'!$G$2:$BR$159,MATCH('Planning Ngrps'!$A53,'Feb 2019'!$A$2:$A$161,0),MATCH(BA$9,'Feb 2019'!$G$1:$BR$1,0))/INDEX('Planning CPRP'!$G$10:$BA$168,MATCH('Planning Ngrps'!$A53,'Planning CPRP'!$A$10:$A$170,0),MATCH('Planning Ngrps'!BA$9,'Planning CPRP'!$G$9:$BA$9,0)),"")</f>
        <v/>
      </c>
      <c r="BB53" s="11">
        <f t="shared" si="44"/>
        <v>0</v>
      </c>
      <c r="BC53" s="11"/>
      <c r="BD53" s="109">
        <f t="shared" si="45"/>
        <v>0</v>
      </c>
    </row>
    <row r="54" spans="1:56" ht="15" x14ac:dyDescent="0.3">
      <c r="A54" s="80" t="s">
        <v>72</v>
      </c>
      <c r="B54" s="105">
        <f t="shared" si="40"/>
        <v>0</v>
      </c>
      <c r="C54" s="192">
        <f t="shared" si="47"/>
        <v>0</v>
      </c>
      <c r="D54" s="48">
        <f t="shared" si="42"/>
        <v>0</v>
      </c>
      <c r="E54" s="138">
        <f t="shared" si="43"/>
        <v>0</v>
      </c>
      <c r="F54" s="93" t="s">
        <v>72</v>
      </c>
      <c r="G54" s="158" t="str">
        <f>IFERROR(INDEX('Feb 2019'!$G$2:$BR$159,MATCH('Planning Ngrps'!$A54,'Feb 2019'!$A$2:$A$161,0),MATCH(G$9,'Feb 2019'!$G$1:$BR$1,0))/INDEX('Planning CPRP'!$G$10:$BA$168,MATCH('Planning Ngrps'!$A54,'Planning CPRP'!$A$10:$A$170,0),MATCH('Planning Ngrps'!G$9,'Planning CPRP'!$G$9:$BA$9,0)),"")</f>
        <v/>
      </c>
      <c r="H54" s="158" t="str">
        <f>IFERROR(INDEX('Feb 2019'!$G$2:$BR$159,MATCH('Planning Ngrps'!$A54,'Feb 2019'!$A$2:$A$161,0),MATCH(H$9,'Feb 2019'!$G$1:$BR$1,0))/INDEX('Planning CPRP'!$G$10:$BA$168,MATCH('Planning Ngrps'!$A54,'Planning CPRP'!$A$10:$A$170,0),MATCH('Planning Ngrps'!H$9,'Planning CPRP'!$G$9:$BA$9,0)),"")</f>
        <v/>
      </c>
      <c r="I54" s="158" t="str">
        <f>IFERROR(INDEX('Feb 2019'!$G$2:$BR$159,MATCH('Planning Ngrps'!$A54,'Feb 2019'!$A$2:$A$161,0),MATCH(I$9,'Feb 2019'!$G$1:$BR$1,0))/INDEX('Planning CPRP'!$G$10:$BA$168,MATCH('Planning Ngrps'!$A54,'Planning CPRP'!$A$10:$A$170,0),MATCH('Planning Ngrps'!I$9,'Planning CPRP'!$G$9:$BA$9,0)),"")</f>
        <v/>
      </c>
      <c r="J54" s="158" t="str">
        <f>IFERROR(INDEX('Feb 2019'!$G$2:$BR$159,MATCH('Planning Ngrps'!$A54,'Feb 2019'!$A$2:$A$161,0),MATCH(J$9,'Feb 2019'!$G$1:$BR$1,0))/INDEX('Planning CPRP'!$G$10:$BA$168,MATCH('Planning Ngrps'!$A54,'Planning CPRP'!$A$10:$A$170,0),MATCH('Planning Ngrps'!J$9,'Planning CPRP'!$G$9:$BA$9,0)),"")</f>
        <v/>
      </c>
      <c r="K54" s="158" t="str">
        <f>IFERROR(INDEX('Feb 2019'!$G$2:$BR$159,MATCH('Planning Ngrps'!$A54,'Feb 2019'!$A$2:$A$161,0),MATCH(K$9,'Feb 2019'!$G$1:$BR$1,0))/INDEX('Planning CPRP'!$G$10:$BA$168,MATCH('Planning Ngrps'!$A54,'Planning CPRP'!$A$10:$A$170,0),MATCH('Planning Ngrps'!K$9,'Planning CPRP'!$G$9:$BA$9,0)),"")</f>
        <v/>
      </c>
      <c r="L54" s="158" t="str">
        <f>IFERROR(INDEX('Feb 2019'!$G$2:$BR$159,MATCH('Planning Ngrps'!$A54,'Feb 2019'!$A$2:$A$161,0),MATCH(L$9,'Feb 2019'!$G$1:$BR$1,0))/INDEX('Planning CPRP'!$G$10:$BA$168,MATCH('Planning Ngrps'!$A54,'Planning CPRP'!$A$10:$A$170,0),MATCH('Planning Ngrps'!L$9,'Planning CPRP'!$G$9:$BA$9,0)),"")</f>
        <v/>
      </c>
      <c r="M54" s="158" t="str">
        <f>IFERROR(INDEX('Feb 2019'!$G$2:$BR$159,MATCH('Planning Ngrps'!$A54,'Feb 2019'!$A$2:$A$161,0),MATCH(M$9,'Feb 2019'!$G$1:$BR$1,0))/INDEX('Planning CPRP'!$G$10:$BA$168,MATCH('Planning Ngrps'!$A54,'Planning CPRP'!$A$10:$A$170,0),MATCH('Planning Ngrps'!M$9,'Planning CPRP'!$G$9:$BA$9,0)),"")</f>
        <v/>
      </c>
      <c r="N54" s="158" t="str">
        <f>IFERROR(INDEX('Feb 2019'!$G$2:$BR$159,MATCH('Planning Ngrps'!$A54,'Feb 2019'!$A$2:$A$161,0),MATCH(N$9,'Feb 2019'!$G$1:$BR$1,0))/INDEX('Planning CPRP'!$G$10:$BA$168,MATCH('Planning Ngrps'!$A54,'Planning CPRP'!$A$10:$A$170,0),MATCH('Planning Ngrps'!N$9,'Planning CPRP'!$G$9:$BA$9,0)),"")</f>
        <v/>
      </c>
      <c r="O54" s="158" t="str">
        <f>IFERROR(INDEX('Feb 2019'!$G$2:$BR$159,MATCH('Planning Ngrps'!$A54,'Feb 2019'!$A$2:$A$161,0),MATCH(O$9,'Feb 2019'!$G$1:$BR$1,0))/INDEX('Planning CPRP'!$G$10:$BA$168,MATCH('Planning Ngrps'!$A54,'Planning CPRP'!$A$10:$A$170,0),MATCH('Planning Ngrps'!O$9,'Planning CPRP'!$G$9:$BA$9,0)),"")</f>
        <v/>
      </c>
      <c r="P54" s="158" t="str">
        <f>IFERROR(INDEX('Feb 2019'!$G$2:$BR$159,MATCH('Planning Ngrps'!$A54,'Feb 2019'!$A$2:$A$161,0),MATCH(P$9,'Feb 2019'!$G$1:$BR$1,0))/INDEX('Planning CPRP'!$G$10:$BA$168,MATCH('Planning Ngrps'!$A54,'Planning CPRP'!$A$10:$A$170,0),MATCH('Planning Ngrps'!P$9,'Planning CPRP'!$G$9:$BA$9,0)),"")</f>
        <v/>
      </c>
      <c r="Q54" s="158" t="str">
        <f>IFERROR(INDEX('Feb 2019'!$G$2:$BR$159,MATCH('Planning Ngrps'!$A54,'Feb 2019'!$A$2:$A$161,0),MATCH(Q$9,'Feb 2019'!$G$1:$BR$1,0))/INDEX('Planning CPRP'!$G$10:$BA$168,MATCH('Planning Ngrps'!$A54,'Planning CPRP'!$A$10:$A$170,0),MATCH('Planning Ngrps'!Q$9,'Planning CPRP'!$G$9:$BA$9,0)),"")</f>
        <v/>
      </c>
      <c r="R54" s="158" t="str">
        <f>IFERROR(INDEX('Feb 2019'!$G$2:$BR$159,MATCH('Planning Ngrps'!$A54,'Feb 2019'!$A$2:$A$161,0),MATCH(R$9,'Feb 2019'!$G$1:$BR$1,0))/INDEX('Planning CPRP'!$G$10:$BA$168,MATCH('Planning Ngrps'!$A54,'Planning CPRP'!$A$10:$A$170,0),MATCH('Planning Ngrps'!R$9,'Planning CPRP'!$G$9:$BA$9,0)),"")</f>
        <v/>
      </c>
      <c r="S54" s="158" t="str">
        <f>IFERROR(INDEX('Feb 2019'!$G$2:$BR$159,MATCH('Planning Ngrps'!$A54,'Feb 2019'!$A$2:$A$161,0),MATCH(S$9,'Feb 2019'!$G$1:$BR$1,0))/INDEX('Planning CPRP'!$G$10:$BA$168,MATCH('Planning Ngrps'!$A54,'Planning CPRP'!$A$10:$A$170,0),MATCH('Planning Ngrps'!S$9,'Planning CPRP'!$G$9:$BA$9,0)),"")</f>
        <v/>
      </c>
      <c r="T54" s="158" t="str">
        <f>IFERROR(INDEX('Feb 2019'!$G$2:$BR$159,MATCH('Planning Ngrps'!$A54,'Feb 2019'!$A$2:$A$161,0),MATCH(T$9,'Feb 2019'!$G$1:$BR$1,0))/INDEX('Planning CPRP'!$G$10:$BA$168,MATCH('Planning Ngrps'!$A54,'Planning CPRP'!$A$10:$A$170,0),MATCH('Planning Ngrps'!T$9,'Planning CPRP'!$G$9:$BA$9,0)),"")</f>
        <v/>
      </c>
      <c r="U54" s="158" t="str">
        <f>IFERROR(INDEX('Feb 2019'!$G$2:$BR$159,MATCH('Planning Ngrps'!$A54,'Feb 2019'!$A$2:$A$161,0),MATCH(U$9,'Feb 2019'!$G$1:$BR$1,0))/INDEX('Planning CPRP'!$G$10:$BA$168,MATCH('Planning Ngrps'!$A54,'Planning CPRP'!$A$10:$A$170,0),MATCH('Planning Ngrps'!U$9,'Planning CPRP'!$G$9:$BA$9,0)),"")</f>
        <v/>
      </c>
      <c r="V54" s="158" t="str">
        <f>IFERROR(INDEX('Feb 2019'!$G$2:$BR$159,MATCH('Planning Ngrps'!$A54,'Feb 2019'!$A$2:$A$161,0),MATCH(V$9,'Feb 2019'!$G$1:$BR$1,0))/INDEX('Planning CPRP'!$G$10:$BA$168,MATCH('Planning Ngrps'!$A54,'Planning CPRP'!$A$10:$A$170,0),MATCH('Planning Ngrps'!V$9,'Planning CPRP'!$G$9:$BA$9,0)),"")</f>
        <v/>
      </c>
      <c r="W54" s="158" t="str">
        <f>IFERROR(INDEX('Feb 2019'!$G$2:$BR$159,MATCH('Planning Ngrps'!$A54,'Feb 2019'!$A$2:$A$161,0),MATCH(W$9,'Feb 2019'!$G$1:$BR$1,0))/INDEX('Planning CPRP'!$G$10:$BA$168,MATCH('Planning Ngrps'!$A54,'Planning CPRP'!$A$10:$A$170,0),MATCH('Planning Ngrps'!W$9,'Planning CPRP'!$G$9:$BA$9,0)),"")</f>
        <v/>
      </c>
      <c r="X54" s="158" t="str">
        <f>IFERROR(INDEX('Feb 2019'!$G$2:$BR$159,MATCH('Planning Ngrps'!$A54,'Feb 2019'!$A$2:$A$161,0),MATCH(X$9,'Feb 2019'!$G$1:$BR$1,0))/INDEX('Planning CPRP'!$G$10:$BA$168,MATCH('Planning Ngrps'!$A54,'Planning CPRP'!$A$10:$A$170,0),MATCH('Planning Ngrps'!X$9,'Planning CPRP'!$G$9:$BA$9,0)),"")</f>
        <v/>
      </c>
      <c r="Y54" s="158" t="str">
        <f>IFERROR(INDEX('Feb 2019'!$G$2:$BR$159,MATCH('Planning Ngrps'!$A54,'Feb 2019'!$A$2:$A$161,0),MATCH(Y$9,'Feb 2019'!$G$1:$BR$1,0))/INDEX('Planning CPRP'!$G$10:$BA$168,MATCH('Planning Ngrps'!$A54,'Planning CPRP'!$A$10:$A$170,0),MATCH('Planning Ngrps'!Y$9,'Planning CPRP'!$G$9:$BA$9,0)),"")</f>
        <v/>
      </c>
      <c r="Z54" s="158" t="str">
        <f>IFERROR(INDEX('Feb 2019'!$G$2:$BR$159,MATCH('Planning Ngrps'!$A54,'Feb 2019'!$A$2:$A$161,0),MATCH(Z$9,'Feb 2019'!$G$1:$BR$1,0))/INDEX('Planning CPRP'!$G$10:$BA$168,MATCH('Planning Ngrps'!$A54,'Planning CPRP'!$A$10:$A$170,0),MATCH('Planning Ngrps'!Z$9,'Planning CPRP'!$G$9:$BA$9,0)),"")</f>
        <v/>
      </c>
      <c r="AA54" s="158" t="str">
        <f>IFERROR(INDEX('Feb 2019'!$G$2:$BR$159,MATCH('Planning Ngrps'!$A54,'Feb 2019'!$A$2:$A$161,0),MATCH(AA$9,'Feb 2019'!$G$1:$BR$1,0))/INDEX('Planning CPRP'!$G$10:$BA$168,MATCH('Planning Ngrps'!$A54,'Planning CPRP'!$A$10:$A$170,0),MATCH('Planning Ngrps'!AA$9,'Planning CPRP'!$G$9:$BA$9,0)),"")</f>
        <v/>
      </c>
      <c r="AB54" s="158" t="str">
        <f>IFERROR(INDEX('Feb 2019'!$G$2:$BR$159,MATCH('Planning Ngrps'!$A54,'Feb 2019'!$A$2:$A$161,0),MATCH(AB$9,'Feb 2019'!$G$1:$BR$1,0))/INDEX('Planning CPRP'!$G$10:$BA$168,MATCH('Planning Ngrps'!$A54,'Planning CPRP'!$A$10:$A$170,0),MATCH('Planning Ngrps'!AB$9,'Planning CPRP'!$G$9:$BA$9,0)),"")</f>
        <v/>
      </c>
      <c r="AC54" s="158" t="str">
        <f>IFERROR(INDEX('Feb 2019'!$G$2:$BR$159,MATCH('Planning Ngrps'!$A54,'Feb 2019'!$A$2:$A$161,0),MATCH(AC$9,'Feb 2019'!$G$1:$BR$1,0))/INDEX('Planning CPRP'!$G$10:$BA$168,MATCH('Planning Ngrps'!$A54,'Planning CPRP'!$A$10:$A$170,0),MATCH('Planning Ngrps'!AC$9,'Planning CPRP'!$G$9:$BA$9,0)),"")</f>
        <v/>
      </c>
      <c r="AD54" s="158" t="str">
        <f>IFERROR(INDEX('Feb 2019'!$G$2:$BR$159,MATCH('Planning Ngrps'!$A54,'Feb 2019'!$A$2:$A$161,0),MATCH(AD$9,'Feb 2019'!$G$1:$BR$1,0))/INDEX('Planning CPRP'!$G$10:$BA$168,MATCH('Planning Ngrps'!$A54,'Planning CPRP'!$A$10:$A$170,0),MATCH('Planning Ngrps'!AD$9,'Planning CPRP'!$G$9:$BA$9,0)),"")</f>
        <v/>
      </c>
      <c r="AE54" s="158" t="str">
        <f>IFERROR(INDEX('Feb 2019'!$G$2:$BR$159,MATCH('Planning Ngrps'!$A54,'Feb 2019'!$A$2:$A$161,0),MATCH(AE$9,'Feb 2019'!$G$1:$BR$1,0))/INDEX('Planning CPRP'!$G$10:$BA$168,MATCH('Planning Ngrps'!$A54,'Planning CPRP'!$A$10:$A$170,0),MATCH('Planning Ngrps'!AE$9,'Planning CPRP'!$G$9:$BA$9,0)),"")</f>
        <v/>
      </c>
      <c r="AF54" s="158" t="str">
        <f>IFERROR(INDEX('Feb 2019'!$G$2:$BR$159,MATCH('Planning Ngrps'!$A54,'Feb 2019'!$A$2:$A$161,0),MATCH(AF$9,'Feb 2019'!$G$1:$BR$1,0))/INDEX('Planning CPRP'!$G$10:$BA$168,MATCH('Planning Ngrps'!$A54,'Planning CPRP'!$A$10:$A$170,0),MATCH('Planning Ngrps'!AF$9,'Planning CPRP'!$G$9:$BA$9,0)),"")</f>
        <v/>
      </c>
      <c r="AG54" s="158" t="str">
        <f>IFERROR(INDEX('Feb 2019'!$G$2:$BR$159,MATCH('Planning Ngrps'!$A54,'Feb 2019'!$A$2:$A$161,0),MATCH(AG$9,'Feb 2019'!$G$1:$BR$1,0))/INDEX('Planning CPRP'!$G$10:$BA$168,MATCH('Planning Ngrps'!$A54,'Planning CPRP'!$A$10:$A$170,0),MATCH('Planning Ngrps'!AG$9,'Planning CPRP'!$G$9:$BA$9,0)),"")</f>
        <v/>
      </c>
      <c r="AH54" s="158" t="str">
        <f>IFERROR(INDEX('Feb 2019'!$G$2:$BR$159,MATCH('Planning Ngrps'!$A54,'Feb 2019'!$A$2:$A$161,0),MATCH(AH$9,'Feb 2019'!$G$1:$BR$1,0))/INDEX('Planning CPRP'!$G$10:$BA$168,MATCH('Planning Ngrps'!$A54,'Planning CPRP'!$A$10:$A$170,0),MATCH('Planning Ngrps'!AH$9,'Planning CPRP'!$G$9:$BA$9,0)),"")</f>
        <v/>
      </c>
      <c r="AI54" s="158" t="str">
        <f>IFERROR(INDEX('Feb 2019'!$G$2:$BR$159,MATCH('Planning Ngrps'!$A54,'Feb 2019'!$A$2:$A$161,0),MATCH(AI$9,'Feb 2019'!$G$1:$BR$1,0))/INDEX('Planning CPRP'!$G$10:$BA$168,MATCH('Planning Ngrps'!$A54,'Planning CPRP'!$A$10:$A$170,0),MATCH('Planning Ngrps'!AI$9,'Planning CPRP'!$G$9:$BA$9,0)),"")</f>
        <v/>
      </c>
      <c r="AJ54" s="158" t="str">
        <f>IFERROR(INDEX('Feb 2019'!$G$2:$BR$159,MATCH('Planning Ngrps'!$A54,'Feb 2019'!$A$2:$A$161,0),MATCH(AJ$9,'Feb 2019'!$G$1:$BR$1,0))/INDEX('Planning CPRP'!$G$10:$BA$168,MATCH('Planning Ngrps'!$A54,'Planning CPRP'!$A$10:$A$170,0),MATCH('Planning Ngrps'!AJ$9,'Planning CPRP'!$G$9:$BA$9,0)),"")</f>
        <v/>
      </c>
      <c r="AK54" s="158" t="str">
        <f>IFERROR(INDEX('Feb 2019'!$G$2:$BR$159,MATCH('Planning Ngrps'!$A54,'Feb 2019'!$A$2:$A$161,0),MATCH(AK$9,'Feb 2019'!$G$1:$BR$1,0))/INDEX('Planning CPRP'!$G$10:$BA$168,MATCH('Planning Ngrps'!$A54,'Planning CPRP'!$A$10:$A$170,0),MATCH('Planning Ngrps'!AK$9,'Planning CPRP'!$G$9:$BA$9,0)),"")</f>
        <v/>
      </c>
      <c r="AL54" s="158" t="str">
        <f>IFERROR(INDEX('Feb 2019'!$G$2:$BR$159,MATCH('Planning Ngrps'!$A54,'Feb 2019'!$A$2:$A$161,0),MATCH(AL$9,'Feb 2019'!$G$1:$BR$1,0))/INDEX('Planning CPRP'!$G$10:$BA$168,MATCH('Planning Ngrps'!$A54,'Planning CPRP'!$A$10:$A$170,0),MATCH('Planning Ngrps'!AL$9,'Planning CPRP'!$G$9:$BA$9,0)),"")</f>
        <v/>
      </c>
      <c r="AM54" s="158" t="str">
        <f>IFERROR(INDEX('Feb 2019'!$G$2:$BR$159,MATCH('Planning Ngrps'!$A54,'Feb 2019'!$A$2:$A$161,0),MATCH(AM$9,'Feb 2019'!$G$1:$BR$1,0))/INDEX('Planning CPRP'!$G$10:$BA$168,MATCH('Planning Ngrps'!$A54,'Planning CPRP'!$A$10:$A$170,0),MATCH('Planning Ngrps'!AM$9,'Planning CPRP'!$G$9:$BA$9,0)),"")</f>
        <v/>
      </c>
      <c r="AN54" s="158" t="str">
        <f>IFERROR(INDEX('Feb 2019'!$G$2:$BR$159,MATCH('Planning Ngrps'!$A54,'Feb 2019'!$A$2:$A$161,0),MATCH(AN$9,'Feb 2019'!$G$1:$BR$1,0))/INDEX('Planning CPRP'!$G$10:$BA$168,MATCH('Planning Ngrps'!$A54,'Planning CPRP'!$A$10:$A$170,0),MATCH('Planning Ngrps'!AN$9,'Planning CPRP'!$G$9:$BA$9,0)),"")</f>
        <v/>
      </c>
      <c r="AO54" s="158" t="str">
        <f>IFERROR(INDEX('Feb 2019'!$G$2:$BR$159,MATCH('Planning Ngrps'!$A54,'Feb 2019'!$A$2:$A$161,0),MATCH(AO$9,'Feb 2019'!$G$1:$BR$1,0))/INDEX('Planning CPRP'!$G$10:$BA$168,MATCH('Planning Ngrps'!$A54,'Planning CPRP'!$A$10:$A$170,0),MATCH('Planning Ngrps'!AO$9,'Planning CPRP'!$G$9:$BA$9,0)),"")</f>
        <v/>
      </c>
      <c r="AP54" s="158" t="str">
        <f>IFERROR(INDEX('Feb 2019'!$G$2:$BR$159,MATCH('Planning Ngrps'!$A54,'Feb 2019'!$A$2:$A$161,0),MATCH(AP$9,'Feb 2019'!$G$1:$BR$1,0))/INDEX('Planning CPRP'!$G$10:$BA$168,MATCH('Planning Ngrps'!$A54,'Planning CPRP'!$A$10:$A$170,0),MATCH('Planning Ngrps'!AP$9,'Planning CPRP'!$G$9:$BA$9,0)),"")</f>
        <v/>
      </c>
      <c r="AQ54" s="158" t="str">
        <f>IFERROR(INDEX('Feb 2019'!$G$2:$BR$159,MATCH('Planning Ngrps'!$A54,'Feb 2019'!$A$2:$A$161,0),MATCH(AQ$9,'Feb 2019'!$G$1:$BR$1,0))/INDEX('Planning CPRP'!$G$10:$BA$168,MATCH('Planning Ngrps'!$A54,'Planning CPRP'!$A$10:$A$170,0),MATCH('Planning Ngrps'!AQ$9,'Planning CPRP'!$G$9:$BA$9,0)),"")</f>
        <v/>
      </c>
      <c r="AR54" s="158" t="str">
        <f>IFERROR(INDEX('Feb 2019'!$G$2:$BR$159,MATCH('Planning Ngrps'!$A54,'Feb 2019'!$A$2:$A$161,0),MATCH(AR$9,'Feb 2019'!$G$1:$BR$1,0))/INDEX('Planning CPRP'!$G$10:$BA$168,MATCH('Planning Ngrps'!$A54,'Planning CPRP'!$A$10:$A$170,0),MATCH('Planning Ngrps'!AR$9,'Planning CPRP'!$G$9:$BA$9,0)),"")</f>
        <v/>
      </c>
      <c r="AS54" s="158" t="str">
        <f>IFERROR(INDEX('Feb 2019'!$G$2:$BR$159,MATCH('Planning Ngrps'!$A54,'Feb 2019'!$A$2:$A$161,0),MATCH(AS$9,'Feb 2019'!$G$1:$BR$1,0))/INDEX('Planning CPRP'!$G$10:$BA$168,MATCH('Planning Ngrps'!$A54,'Planning CPRP'!$A$10:$A$170,0),MATCH('Planning Ngrps'!AS$9,'Planning CPRP'!$G$9:$BA$9,0)),"")</f>
        <v/>
      </c>
      <c r="AT54" s="158" t="str">
        <f>IFERROR(INDEX('Feb 2019'!$G$2:$BR$159,MATCH('Planning Ngrps'!$A54,'Feb 2019'!$A$2:$A$161,0),MATCH(AT$9,'Feb 2019'!$G$1:$BR$1,0))/INDEX('Planning CPRP'!$G$10:$BA$168,MATCH('Planning Ngrps'!$A54,'Planning CPRP'!$A$10:$A$170,0),MATCH('Planning Ngrps'!AT$9,'Planning CPRP'!$G$9:$BA$9,0)),"")</f>
        <v/>
      </c>
      <c r="AU54" s="158" t="str">
        <f>IFERROR(INDEX('Feb 2019'!$G$2:$BR$159,MATCH('Planning Ngrps'!$A54,'Feb 2019'!$A$2:$A$161,0),MATCH(AU$9,'Feb 2019'!$G$1:$BR$1,0))/INDEX('Planning CPRP'!$G$10:$BA$168,MATCH('Planning Ngrps'!$A54,'Planning CPRP'!$A$10:$A$170,0),MATCH('Planning Ngrps'!AU$9,'Planning CPRP'!$G$9:$BA$9,0)),"")</f>
        <v/>
      </c>
      <c r="AV54" s="158" t="str">
        <f>IFERROR(INDEX('Feb 2019'!$G$2:$BR$159,MATCH('Planning Ngrps'!$A54,'Feb 2019'!$A$2:$A$161,0),MATCH(AV$9,'Feb 2019'!$G$1:$BR$1,0))/INDEX('Planning CPRP'!$G$10:$BA$168,MATCH('Planning Ngrps'!$A54,'Planning CPRP'!$A$10:$A$170,0),MATCH('Planning Ngrps'!AV$9,'Planning CPRP'!$G$9:$BA$9,0)),"")</f>
        <v/>
      </c>
      <c r="AW54" s="158" t="str">
        <f>IFERROR(INDEX('Feb 2019'!$G$2:$BR$159,MATCH('Planning Ngrps'!$A54,'Feb 2019'!$A$2:$A$161,0),MATCH(AW$9,'Feb 2019'!$G$1:$BR$1,0))/INDEX('Planning CPRP'!$G$10:$BA$168,MATCH('Planning Ngrps'!$A54,'Planning CPRP'!$A$10:$A$170,0),MATCH('Planning Ngrps'!AW$9,'Planning CPRP'!$G$9:$BA$9,0)),"")</f>
        <v/>
      </c>
      <c r="AX54" s="158" t="str">
        <f>IFERROR(INDEX('Feb 2019'!$G$2:$BR$159,MATCH('Planning Ngrps'!$A54,'Feb 2019'!$A$2:$A$161,0),MATCH(AX$9,'Feb 2019'!$G$1:$BR$1,0))/INDEX('Planning CPRP'!$G$10:$BA$168,MATCH('Planning Ngrps'!$A54,'Planning CPRP'!$A$10:$A$170,0),MATCH('Planning Ngrps'!AX$9,'Planning CPRP'!$G$9:$BA$9,0)),"")</f>
        <v/>
      </c>
      <c r="AY54" s="158" t="str">
        <f>IFERROR(INDEX('Feb 2019'!$G$2:$BR$159,MATCH('Planning Ngrps'!$A54,'Feb 2019'!$A$2:$A$161,0),MATCH(AY$9,'Feb 2019'!$G$1:$BR$1,0))/INDEX('Planning CPRP'!$G$10:$BA$168,MATCH('Planning Ngrps'!$A54,'Planning CPRP'!$A$10:$A$170,0),MATCH('Planning Ngrps'!AY$9,'Planning CPRP'!$G$9:$BA$9,0)),"")</f>
        <v/>
      </c>
      <c r="AZ54" s="158" t="str">
        <f>IFERROR(INDEX('Feb 2019'!$G$2:$BR$159,MATCH('Planning Ngrps'!$A54,'Feb 2019'!$A$2:$A$161,0),MATCH(AZ$9,'Feb 2019'!$G$1:$BR$1,0))/INDEX('Planning CPRP'!$G$10:$BA$168,MATCH('Planning Ngrps'!$A54,'Planning CPRP'!$A$10:$A$170,0),MATCH('Planning Ngrps'!AZ$9,'Planning CPRP'!$G$9:$BA$9,0)),"")</f>
        <v/>
      </c>
      <c r="BA54" s="158" t="str">
        <f>IFERROR(INDEX('Feb 2019'!$G$2:$BR$159,MATCH('Planning Ngrps'!$A54,'Feb 2019'!$A$2:$A$161,0),MATCH(BA$9,'Feb 2019'!$G$1:$BR$1,0))/INDEX('Planning CPRP'!$G$10:$BA$168,MATCH('Planning Ngrps'!$A54,'Planning CPRP'!$A$10:$A$170,0),MATCH('Planning Ngrps'!BA$9,'Planning CPRP'!$G$9:$BA$9,0)),"")</f>
        <v/>
      </c>
      <c r="BB54" s="11">
        <f t="shared" si="44"/>
        <v>0</v>
      </c>
      <c r="BC54" s="11"/>
      <c r="BD54" s="109">
        <f t="shared" si="45"/>
        <v>0</v>
      </c>
    </row>
    <row r="55" spans="1:56" ht="15" x14ac:dyDescent="0.3">
      <c r="A55" s="80" t="s">
        <v>37</v>
      </c>
      <c r="B55" s="105">
        <f t="shared" si="40"/>
        <v>126</v>
      </c>
      <c r="C55" s="192"/>
      <c r="D55" s="48">
        <f t="shared" si="42"/>
        <v>0</v>
      </c>
      <c r="E55" s="138">
        <f t="shared" si="43"/>
        <v>-126</v>
      </c>
      <c r="F55" s="80" t="s">
        <v>37</v>
      </c>
      <c r="G55" s="158" t="str">
        <f>IFERROR(INDEX('Feb 2019'!$G$2:$BR$159,MATCH('Planning Ngrps'!$A55,'Feb 2019'!$A$2:$A$161,0),MATCH(G$9,'Feb 2019'!$G$1:$BR$1,0))/INDEX('Planning CPRP'!$G$10:$BA$168,MATCH('Planning Ngrps'!$A55,'Planning CPRP'!$A$10:$A$170,0),MATCH('Planning Ngrps'!G$9,'Planning CPRP'!$G$9:$BA$9,0)),"")</f>
        <v/>
      </c>
      <c r="H55" s="158" t="str">
        <f>IFERROR(INDEX('Feb 2019'!$G$2:$BR$159,MATCH('Planning Ngrps'!$A55,'Feb 2019'!$A$2:$A$161,0),MATCH(H$9,'Feb 2019'!$G$1:$BR$1,0))/INDEX('Planning CPRP'!$G$10:$BA$168,MATCH('Planning Ngrps'!$A55,'Planning CPRP'!$A$10:$A$170,0),MATCH('Planning Ngrps'!H$9,'Planning CPRP'!$G$9:$BA$9,0)),"")</f>
        <v/>
      </c>
      <c r="I55" s="158" t="str">
        <f>IFERROR(INDEX('Feb 2019'!$G$2:$BR$159,MATCH('Planning Ngrps'!$A55,'Feb 2019'!$A$2:$A$161,0),MATCH(I$9,'Feb 2019'!$G$1:$BR$1,0))/INDEX('Planning CPRP'!$G$10:$BA$168,MATCH('Planning Ngrps'!$A55,'Planning CPRP'!$A$10:$A$170,0),MATCH('Planning Ngrps'!I$9,'Planning CPRP'!$G$9:$BA$9,0)),"")</f>
        <v/>
      </c>
      <c r="J55" s="158" t="str">
        <f>IFERROR(INDEX('Feb 2019'!$G$2:$BR$159,MATCH('Planning Ngrps'!$A55,'Feb 2019'!$A$2:$A$161,0),MATCH(J$9,'Feb 2019'!$G$1:$BR$1,0))/INDEX('Planning CPRP'!$G$10:$BA$168,MATCH('Planning Ngrps'!$A55,'Planning CPRP'!$A$10:$A$170,0),MATCH('Planning Ngrps'!J$9,'Planning CPRP'!$G$9:$BA$9,0)),"")</f>
        <v/>
      </c>
      <c r="K55" s="158" t="str">
        <f>IFERROR(INDEX('Feb 2019'!$G$2:$BR$159,MATCH('Planning Ngrps'!$A55,'Feb 2019'!$A$2:$A$161,0),MATCH(K$9,'Feb 2019'!$G$1:$BR$1,0))/INDEX('Planning CPRP'!$G$10:$BA$168,MATCH('Planning Ngrps'!$A55,'Planning CPRP'!$A$10:$A$170,0),MATCH('Planning Ngrps'!K$9,'Planning CPRP'!$G$9:$BA$9,0)),"")</f>
        <v/>
      </c>
      <c r="L55" s="158" t="str">
        <f>IFERROR(INDEX('Feb 2019'!$G$2:$BR$159,MATCH('Planning Ngrps'!$A55,'Feb 2019'!$A$2:$A$161,0),MATCH(L$9,'Feb 2019'!$G$1:$BR$1,0))/INDEX('Planning CPRP'!$G$10:$BA$168,MATCH('Planning Ngrps'!$A55,'Planning CPRP'!$A$10:$A$170,0),MATCH('Planning Ngrps'!L$9,'Planning CPRP'!$G$9:$BA$9,0)),"")</f>
        <v/>
      </c>
      <c r="M55" s="158" t="str">
        <f>IFERROR(INDEX('Feb 2019'!$G$2:$BR$159,MATCH('Planning Ngrps'!$A55,'Feb 2019'!$A$2:$A$161,0),MATCH(M$9,'Feb 2019'!$G$1:$BR$1,0))/INDEX('Planning CPRP'!$G$10:$BA$168,MATCH('Planning Ngrps'!$A55,'Planning CPRP'!$A$10:$A$170,0),MATCH('Planning Ngrps'!M$9,'Planning CPRP'!$G$9:$BA$9,0)),"")</f>
        <v/>
      </c>
      <c r="N55" s="158" t="str">
        <f>IFERROR(INDEX('Feb 2019'!$G$2:$BR$159,MATCH('Planning Ngrps'!$A55,'Feb 2019'!$A$2:$A$161,0),MATCH(N$9,'Feb 2019'!$G$1:$BR$1,0))/INDEX('Planning CPRP'!$G$10:$BA$168,MATCH('Planning Ngrps'!$A55,'Planning CPRP'!$A$10:$A$170,0),MATCH('Planning Ngrps'!N$9,'Planning CPRP'!$G$9:$BA$9,0)),"")</f>
        <v/>
      </c>
      <c r="O55" s="158" t="str">
        <f>IFERROR(INDEX('Feb 2019'!$G$2:$BR$159,MATCH('Planning Ngrps'!$A55,'Feb 2019'!$A$2:$A$161,0),MATCH(O$9,'Feb 2019'!$G$1:$BR$1,0))/INDEX('Planning CPRP'!$G$10:$BA$168,MATCH('Planning Ngrps'!$A55,'Planning CPRP'!$A$10:$A$170,0),MATCH('Planning Ngrps'!O$9,'Planning CPRP'!$G$9:$BA$9,0)),"")</f>
        <v/>
      </c>
      <c r="P55" s="158" t="str">
        <f>IFERROR(INDEX('Feb 2019'!$G$2:$BR$159,MATCH('Planning Ngrps'!$A55,'Feb 2019'!$A$2:$A$161,0),MATCH(P$9,'Feb 2019'!$G$1:$BR$1,0))/INDEX('Planning CPRP'!$G$10:$BA$168,MATCH('Planning Ngrps'!$A55,'Planning CPRP'!$A$10:$A$170,0),MATCH('Planning Ngrps'!P$9,'Planning CPRP'!$G$9:$BA$9,0)),"")</f>
        <v/>
      </c>
      <c r="Q55" s="158" t="str">
        <f>IFERROR(INDEX('Feb 2019'!$G$2:$BR$159,MATCH('Planning Ngrps'!$A55,'Feb 2019'!$A$2:$A$161,0),MATCH(Q$9,'Feb 2019'!$G$1:$BR$1,0))/INDEX('Planning CPRP'!$G$10:$BA$168,MATCH('Planning Ngrps'!$A55,'Planning CPRP'!$A$10:$A$170,0),MATCH('Planning Ngrps'!Q$9,'Planning CPRP'!$G$9:$BA$9,0)),"")</f>
        <v/>
      </c>
      <c r="R55" s="158" t="str">
        <f>IFERROR(INDEX('Feb 2019'!$G$2:$BR$159,MATCH('Planning Ngrps'!$A55,'Feb 2019'!$A$2:$A$161,0),MATCH(R$9,'Feb 2019'!$G$1:$BR$1,0))/INDEX('Planning CPRP'!$G$10:$BA$168,MATCH('Planning Ngrps'!$A55,'Planning CPRP'!$A$10:$A$170,0),MATCH('Planning Ngrps'!R$9,'Planning CPRP'!$G$9:$BA$9,0)),"")</f>
        <v/>
      </c>
      <c r="S55" s="158" t="str">
        <f>IFERROR(INDEX('Feb 2019'!$G$2:$BR$159,MATCH('Planning Ngrps'!$A55,'Feb 2019'!$A$2:$A$161,0),MATCH(S$9,'Feb 2019'!$G$1:$BR$1,0))/INDEX('Planning CPRP'!$G$10:$BA$168,MATCH('Planning Ngrps'!$A55,'Planning CPRP'!$A$10:$A$170,0),MATCH('Planning Ngrps'!S$9,'Planning CPRP'!$G$9:$BA$9,0)),"")</f>
        <v/>
      </c>
      <c r="T55" s="158" t="str">
        <f>IFERROR(INDEX('Feb 2019'!$G$2:$BR$159,MATCH('Planning Ngrps'!$A55,'Feb 2019'!$A$2:$A$161,0),MATCH(T$9,'Feb 2019'!$G$1:$BR$1,0))/INDEX('Planning CPRP'!$G$10:$BA$168,MATCH('Planning Ngrps'!$A55,'Planning CPRP'!$A$10:$A$170,0),MATCH('Planning Ngrps'!T$9,'Planning CPRP'!$G$9:$BA$9,0)),"")</f>
        <v/>
      </c>
      <c r="U55" s="158" t="str">
        <f>IFERROR(INDEX('Feb 2019'!$G$2:$BR$159,MATCH('Planning Ngrps'!$A55,'Feb 2019'!$A$2:$A$161,0),MATCH(U$9,'Feb 2019'!$G$1:$BR$1,0))/INDEX('Planning CPRP'!$G$10:$BA$168,MATCH('Planning Ngrps'!$A55,'Planning CPRP'!$A$10:$A$170,0),MATCH('Planning Ngrps'!U$9,'Planning CPRP'!$G$9:$BA$9,0)),"")</f>
        <v/>
      </c>
      <c r="V55" s="158" t="str">
        <f>IFERROR(INDEX('Feb 2019'!$G$2:$BR$159,MATCH('Planning Ngrps'!$A55,'Feb 2019'!$A$2:$A$161,0),MATCH(V$9,'Feb 2019'!$G$1:$BR$1,0))/INDEX('Planning CPRP'!$G$10:$BA$168,MATCH('Planning Ngrps'!$A55,'Planning CPRP'!$A$10:$A$170,0),MATCH('Planning Ngrps'!V$9,'Planning CPRP'!$G$9:$BA$9,0)),"")</f>
        <v/>
      </c>
      <c r="W55" s="158" t="str">
        <f>IFERROR(INDEX('Feb 2019'!$G$2:$BR$159,MATCH('Planning Ngrps'!$A55,'Feb 2019'!$A$2:$A$161,0),MATCH(W$9,'Feb 2019'!$G$1:$BR$1,0))/INDEX('Planning CPRP'!$G$10:$BA$168,MATCH('Planning Ngrps'!$A55,'Planning CPRP'!$A$10:$A$170,0),MATCH('Planning Ngrps'!W$9,'Planning CPRP'!$G$9:$BA$9,0)),"")</f>
        <v/>
      </c>
      <c r="X55" s="158" t="str">
        <f>IFERROR(INDEX('Feb 2019'!$G$2:$BR$159,MATCH('Planning Ngrps'!$A55,'Feb 2019'!$A$2:$A$161,0),MATCH(X$9,'Feb 2019'!$G$1:$BR$1,0))/INDEX('Planning CPRP'!$G$10:$BA$168,MATCH('Planning Ngrps'!$A55,'Planning CPRP'!$A$10:$A$170,0),MATCH('Planning Ngrps'!X$9,'Planning CPRP'!$G$9:$BA$9,0)),"")</f>
        <v/>
      </c>
      <c r="Y55" s="158" t="str">
        <f>IFERROR(INDEX('Feb 2019'!$G$2:$BR$159,MATCH('Planning Ngrps'!$A55,'Feb 2019'!$A$2:$A$161,0),MATCH(Y$9,'Feb 2019'!$G$1:$BR$1,0))/INDEX('Planning CPRP'!$G$10:$BA$168,MATCH('Planning Ngrps'!$A55,'Planning CPRP'!$A$10:$A$170,0),MATCH('Planning Ngrps'!Y$9,'Planning CPRP'!$G$9:$BA$9,0)),"")</f>
        <v/>
      </c>
      <c r="Z55" s="158" t="str">
        <f>IFERROR(INDEX('Feb 2019'!$G$2:$BR$159,MATCH('Planning Ngrps'!$A55,'Feb 2019'!$A$2:$A$161,0),MATCH(Z$9,'Feb 2019'!$G$1:$BR$1,0))/INDEX('Planning CPRP'!$G$10:$BA$168,MATCH('Planning Ngrps'!$A55,'Planning CPRP'!$A$10:$A$170,0),MATCH('Planning Ngrps'!Z$9,'Planning CPRP'!$G$9:$BA$9,0)),"")</f>
        <v/>
      </c>
      <c r="AA55" s="158" t="str">
        <f>IFERROR(INDEX('Feb 2019'!$G$2:$BR$159,MATCH('Planning Ngrps'!$A55,'Feb 2019'!$A$2:$A$161,0),MATCH(AA$9,'Feb 2019'!$G$1:$BR$1,0))/INDEX('Planning CPRP'!$G$10:$BA$168,MATCH('Planning Ngrps'!$A55,'Planning CPRP'!$A$10:$A$170,0),MATCH('Planning Ngrps'!AA$9,'Planning CPRP'!$G$9:$BA$9,0)),"")</f>
        <v/>
      </c>
      <c r="AB55" s="158" t="str">
        <f>IFERROR(INDEX('Feb 2019'!$G$2:$BR$159,MATCH('Planning Ngrps'!$A55,'Feb 2019'!$A$2:$A$161,0),MATCH(AB$9,'Feb 2019'!$G$1:$BR$1,0))/INDEX('Planning CPRP'!$G$10:$BA$168,MATCH('Planning Ngrps'!$A55,'Planning CPRP'!$A$10:$A$170,0),MATCH('Planning Ngrps'!AB$9,'Planning CPRP'!$G$9:$BA$9,0)),"")</f>
        <v/>
      </c>
      <c r="AC55" s="158" t="str">
        <f>IFERROR(INDEX('Feb 2019'!$G$2:$BR$159,MATCH('Planning Ngrps'!$A55,'Feb 2019'!$A$2:$A$161,0),MATCH(AC$9,'Feb 2019'!$G$1:$BR$1,0))/INDEX('Planning CPRP'!$G$10:$BA$168,MATCH('Planning Ngrps'!$A55,'Planning CPRP'!$A$10:$A$170,0),MATCH('Planning Ngrps'!AC$9,'Planning CPRP'!$G$9:$BA$9,0)),"")</f>
        <v/>
      </c>
      <c r="AD55" s="158">
        <v>58</v>
      </c>
      <c r="AE55" s="158" t="str">
        <f>IFERROR(INDEX('Feb 2019'!$G$2:$BR$159,MATCH('Planning Ngrps'!$A55,'Feb 2019'!$A$2:$A$161,0),MATCH(AE$9,'Feb 2019'!$G$1:$BR$1,0))/INDEX('Planning CPRP'!$G$10:$BA$168,MATCH('Planning Ngrps'!$A55,'Planning CPRP'!$A$10:$A$170,0),MATCH('Planning Ngrps'!AE$9,'Planning CPRP'!$G$9:$BA$9,0)),"")</f>
        <v/>
      </c>
      <c r="AF55" s="158">
        <v>68</v>
      </c>
      <c r="AG55" s="158" t="str">
        <f>IFERROR(INDEX('Feb 2019'!$G$2:$BR$159,MATCH('Planning Ngrps'!$A55,'Feb 2019'!$A$2:$A$161,0),MATCH(AG$9,'Feb 2019'!$G$1:$BR$1,0))/INDEX('Planning CPRP'!$G$10:$BA$168,MATCH('Planning Ngrps'!$A55,'Planning CPRP'!$A$10:$A$170,0),MATCH('Planning Ngrps'!AG$9,'Planning CPRP'!$G$9:$BA$9,0)),"")</f>
        <v/>
      </c>
      <c r="AH55" s="158" t="str">
        <f>IFERROR(INDEX('Feb 2019'!$G$2:$BR$159,MATCH('Planning Ngrps'!$A55,'Feb 2019'!$A$2:$A$161,0),MATCH(AH$9,'Feb 2019'!$G$1:$BR$1,0))/INDEX('Planning CPRP'!$G$10:$BA$168,MATCH('Planning Ngrps'!$A55,'Planning CPRP'!$A$10:$A$170,0),MATCH('Planning Ngrps'!AH$9,'Planning CPRP'!$G$9:$BA$9,0)),"")</f>
        <v/>
      </c>
      <c r="AI55" s="158" t="str">
        <f>IFERROR(INDEX('Feb 2019'!$G$2:$BR$159,MATCH('Planning Ngrps'!$A55,'Feb 2019'!$A$2:$A$161,0),MATCH(AI$9,'Feb 2019'!$G$1:$BR$1,0))/INDEX('Planning CPRP'!$G$10:$BA$168,MATCH('Planning Ngrps'!$A55,'Planning CPRP'!$A$10:$A$170,0),MATCH('Planning Ngrps'!AI$9,'Planning CPRP'!$G$9:$BA$9,0)),"")</f>
        <v/>
      </c>
      <c r="AJ55" s="158" t="str">
        <f>IFERROR(INDEX('Feb 2019'!$G$2:$BR$159,MATCH('Planning Ngrps'!$A55,'Feb 2019'!$A$2:$A$161,0),MATCH(AJ$9,'Feb 2019'!$G$1:$BR$1,0))/INDEX('Planning CPRP'!$G$10:$BA$168,MATCH('Planning Ngrps'!$A55,'Planning CPRP'!$A$10:$A$170,0),MATCH('Planning Ngrps'!AJ$9,'Planning CPRP'!$G$9:$BA$9,0)),"")</f>
        <v/>
      </c>
      <c r="AK55" s="158" t="str">
        <f>IFERROR(INDEX('Feb 2019'!$G$2:$BR$159,MATCH('Planning Ngrps'!$A55,'Feb 2019'!$A$2:$A$161,0),MATCH(AK$9,'Feb 2019'!$G$1:$BR$1,0))/INDEX('Planning CPRP'!$G$10:$BA$168,MATCH('Planning Ngrps'!$A55,'Planning CPRP'!$A$10:$A$170,0),MATCH('Planning Ngrps'!AK$9,'Planning CPRP'!$G$9:$BA$9,0)),"")</f>
        <v/>
      </c>
      <c r="AL55" s="158" t="str">
        <f>IFERROR(INDEX('Feb 2019'!$G$2:$BR$159,MATCH('Planning Ngrps'!$A55,'Feb 2019'!$A$2:$A$161,0),MATCH(AL$9,'Feb 2019'!$G$1:$BR$1,0))/INDEX('Planning CPRP'!$G$10:$BA$168,MATCH('Planning Ngrps'!$A55,'Planning CPRP'!$A$10:$A$170,0),MATCH('Planning Ngrps'!AL$9,'Planning CPRP'!$G$9:$BA$9,0)),"")</f>
        <v/>
      </c>
      <c r="AM55" s="158" t="str">
        <f>IFERROR(INDEX('Feb 2019'!$G$2:$BR$159,MATCH('Planning Ngrps'!$A55,'Feb 2019'!$A$2:$A$161,0),MATCH(AM$9,'Feb 2019'!$G$1:$BR$1,0))/INDEX('Planning CPRP'!$G$10:$BA$168,MATCH('Planning Ngrps'!$A55,'Planning CPRP'!$A$10:$A$170,0),MATCH('Planning Ngrps'!AM$9,'Planning CPRP'!$G$9:$BA$9,0)),"")</f>
        <v/>
      </c>
      <c r="AN55" s="158" t="str">
        <f>IFERROR(INDEX('Feb 2019'!$G$2:$BR$159,MATCH('Planning Ngrps'!$A55,'Feb 2019'!$A$2:$A$161,0),MATCH(AN$9,'Feb 2019'!$G$1:$BR$1,0))/INDEX('Planning CPRP'!$G$10:$BA$168,MATCH('Planning Ngrps'!$A55,'Planning CPRP'!$A$10:$A$170,0),MATCH('Planning Ngrps'!AN$9,'Planning CPRP'!$G$9:$BA$9,0)),"")</f>
        <v/>
      </c>
      <c r="AO55" s="158" t="str">
        <f>IFERROR(INDEX('Feb 2019'!$G$2:$BR$159,MATCH('Planning Ngrps'!$A55,'Feb 2019'!$A$2:$A$161,0),MATCH(AO$9,'Feb 2019'!$G$1:$BR$1,0))/INDEX('Planning CPRP'!$G$10:$BA$168,MATCH('Planning Ngrps'!$A55,'Planning CPRP'!$A$10:$A$170,0),MATCH('Planning Ngrps'!AO$9,'Planning CPRP'!$G$9:$BA$9,0)),"")</f>
        <v/>
      </c>
      <c r="AP55" s="158" t="str">
        <f>IFERROR(INDEX('Feb 2019'!$G$2:$BR$159,MATCH('Planning Ngrps'!$A55,'Feb 2019'!$A$2:$A$161,0),MATCH(AP$9,'Feb 2019'!$G$1:$BR$1,0))/INDEX('Planning CPRP'!$G$10:$BA$168,MATCH('Planning Ngrps'!$A55,'Planning CPRP'!$A$10:$A$170,0),MATCH('Planning Ngrps'!AP$9,'Planning CPRP'!$G$9:$BA$9,0)),"")</f>
        <v/>
      </c>
      <c r="AQ55" s="158" t="str">
        <f>IFERROR(INDEX('Feb 2019'!$G$2:$BR$159,MATCH('Planning Ngrps'!$A55,'Feb 2019'!$A$2:$A$161,0),MATCH(AQ$9,'Feb 2019'!$G$1:$BR$1,0))/INDEX('Planning CPRP'!$G$10:$BA$168,MATCH('Planning Ngrps'!$A55,'Planning CPRP'!$A$10:$A$170,0),MATCH('Planning Ngrps'!AQ$9,'Planning CPRP'!$G$9:$BA$9,0)),"")</f>
        <v/>
      </c>
      <c r="AR55" s="158" t="str">
        <f>IFERROR(INDEX('Feb 2019'!$G$2:$BR$159,MATCH('Planning Ngrps'!$A55,'Feb 2019'!$A$2:$A$161,0),MATCH(AR$9,'Feb 2019'!$G$1:$BR$1,0))/INDEX('Planning CPRP'!$G$10:$BA$168,MATCH('Planning Ngrps'!$A55,'Planning CPRP'!$A$10:$A$170,0),MATCH('Planning Ngrps'!AR$9,'Planning CPRP'!$G$9:$BA$9,0)),"")</f>
        <v/>
      </c>
      <c r="AS55" s="158" t="str">
        <f>IFERROR(INDEX('Feb 2019'!$G$2:$BR$159,MATCH('Planning Ngrps'!$A55,'Feb 2019'!$A$2:$A$161,0),MATCH(AS$9,'Feb 2019'!$G$1:$BR$1,0))/INDEX('Planning CPRP'!$G$10:$BA$168,MATCH('Planning Ngrps'!$A55,'Planning CPRP'!$A$10:$A$170,0),MATCH('Planning Ngrps'!AS$9,'Planning CPRP'!$G$9:$BA$9,0)),"")</f>
        <v/>
      </c>
      <c r="AT55" s="158" t="str">
        <f>IFERROR(INDEX('Feb 2019'!$G$2:$BR$159,MATCH('Planning Ngrps'!$A55,'Feb 2019'!$A$2:$A$161,0),MATCH(AT$9,'Feb 2019'!$G$1:$BR$1,0))/INDEX('Planning CPRP'!$G$10:$BA$168,MATCH('Planning Ngrps'!$A55,'Planning CPRP'!$A$10:$A$170,0),MATCH('Planning Ngrps'!AT$9,'Planning CPRP'!$G$9:$BA$9,0)),"")</f>
        <v/>
      </c>
      <c r="AU55" s="158" t="str">
        <f>IFERROR(INDEX('Feb 2019'!$G$2:$BR$159,MATCH('Planning Ngrps'!$A55,'Feb 2019'!$A$2:$A$161,0),MATCH(AU$9,'Feb 2019'!$G$1:$BR$1,0))/INDEX('Planning CPRP'!$G$10:$BA$168,MATCH('Planning Ngrps'!$A55,'Planning CPRP'!$A$10:$A$170,0),MATCH('Planning Ngrps'!AU$9,'Planning CPRP'!$G$9:$BA$9,0)),"")</f>
        <v/>
      </c>
      <c r="AV55" s="158" t="str">
        <f>IFERROR(INDEX('Feb 2019'!$G$2:$BR$159,MATCH('Planning Ngrps'!$A55,'Feb 2019'!$A$2:$A$161,0),MATCH(AV$9,'Feb 2019'!$G$1:$BR$1,0))/INDEX('Planning CPRP'!$G$10:$BA$168,MATCH('Planning Ngrps'!$A55,'Planning CPRP'!$A$10:$A$170,0),MATCH('Planning Ngrps'!AV$9,'Planning CPRP'!$G$9:$BA$9,0)),"")</f>
        <v/>
      </c>
      <c r="AW55" s="158" t="str">
        <f>IFERROR(INDEX('Feb 2019'!$G$2:$BR$159,MATCH('Planning Ngrps'!$A55,'Feb 2019'!$A$2:$A$161,0),MATCH(AW$9,'Feb 2019'!$G$1:$BR$1,0))/INDEX('Planning CPRP'!$G$10:$BA$168,MATCH('Planning Ngrps'!$A55,'Planning CPRP'!$A$10:$A$170,0),MATCH('Planning Ngrps'!AW$9,'Planning CPRP'!$G$9:$BA$9,0)),"")</f>
        <v/>
      </c>
      <c r="AX55" s="158" t="str">
        <f>IFERROR(INDEX('Feb 2019'!$G$2:$BR$159,MATCH('Planning Ngrps'!$A55,'Feb 2019'!$A$2:$A$161,0),MATCH(AX$9,'Feb 2019'!$G$1:$BR$1,0))/INDEX('Planning CPRP'!$G$10:$BA$168,MATCH('Planning Ngrps'!$A55,'Planning CPRP'!$A$10:$A$170,0),MATCH('Planning Ngrps'!AX$9,'Planning CPRP'!$G$9:$BA$9,0)),"")</f>
        <v/>
      </c>
      <c r="AY55" s="158" t="str">
        <f>IFERROR(INDEX('Feb 2019'!$G$2:$BR$159,MATCH('Planning Ngrps'!$A55,'Feb 2019'!$A$2:$A$161,0),MATCH(AY$9,'Feb 2019'!$G$1:$BR$1,0))/INDEX('Planning CPRP'!$G$10:$BA$168,MATCH('Planning Ngrps'!$A55,'Planning CPRP'!$A$10:$A$170,0),MATCH('Planning Ngrps'!AY$9,'Planning CPRP'!$G$9:$BA$9,0)),"")</f>
        <v/>
      </c>
      <c r="AZ55" s="158" t="str">
        <f>IFERROR(INDEX('Feb 2019'!$G$2:$BR$159,MATCH('Planning Ngrps'!$A55,'Feb 2019'!$A$2:$A$161,0),MATCH(AZ$9,'Feb 2019'!$G$1:$BR$1,0))/INDEX('Planning CPRP'!$G$10:$BA$168,MATCH('Planning Ngrps'!$A55,'Planning CPRP'!$A$10:$A$170,0),MATCH('Planning Ngrps'!AZ$9,'Planning CPRP'!$G$9:$BA$9,0)),"")</f>
        <v/>
      </c>
      <c r="BA55" s="158" t="str">
        <f>IFERROR(INDEX('Feb 2019'!$G$2:$BR$159,MATCH('Planning Ngrps'!$A55,'Feb 2019'!$A$2:$A$161,0),MATCH(BA$9,'Feb 2019'!$G$1:$BR$1,0))/INDEX('Planning CPRP'!$G$10:$BA$168,MATCH('Planning Ngrps'!$A55,'Planning CPRP'!$A$10:$A$170,0),MATCH('Planning Ngrps'!BA$9,'Planning CPRP'!$G$9:$BA$9,0)),"")</f>
        <v/>
      </c>
      <c r="BB55" s="11">
        <f t="shared" si="44"/>
        <v>126</v>
      </c>
      <c r="BC55" s="11"/>
      <c r="BD55" s="109">
        <f t="shared" si="45"/>
        <v>-126</v>
      </c>
    </row>
    <row r="56" spans="1:56" ht="15" x14ac:dyDescent="0.3">
      <c r="A56" s="80" t="s">
        <v>74</v>
      </c>
      <c r="B56" s="105">
        <f t="shared" si="40"/>
        <v>0</v>
      </c>
      <c r="C56" s="192">
        <f t="shared" ref="C56:C58" si="48">B56/1000000</f>
        <v>0</v>
      </c>
      <c r="D56" s="48">
        <f t="shared" si="42"/>
        <v>0</v>
      </c>
      <c r="E56" s="138">
        <f t="shared" si="43"/>
        <v>0</v>
      </c>
      <c r="F56" s="93" t="s">
        <v>74</v>
      </c>
      <c r="G56" s="158" t="str">
        <f>IFERROR(INDEX('Feb 2019'!$G$2:$BR$159,MATCH('Planning Ngrps'!$A56,'Feb 2019'!$A$2:$A$161,0),MATCH(G$9,'Feb 2019'!$G$1:$BR$1,0))/INDEX('Planning CPRP'!$G$10:$BA$168,MATCH('Planning Ngrps'!$A56,'Planning CPRP'!$A$10:$A$170,0),MATCH('Planning Ngrps'!G$9,'Planning CPRP'!$G$9:$BA$9,0)),"")</f>
        <v/>
      </c>
      <c r="H56" s="158" t="str">
        <f>IFERROR(INDEX('Feb 2019'!$G$2:$BR$159,MATCH('Planning Ngrps'!$A56,'Feb 2019'!$A$2:$A$161,0),MATCH(H$9,'Feb 2019'!$G$1:$BR$1,0))/INDEX('Planning CPRP'!$G$10:$BA$168,MATCH('Planning Ngrps'!$A56,'Planning CPRP'!$A$10:$A$170,0),MATCH('Planning Ngrps'!H$9,'Planning CPRP'!$G$9:$BA$9,0)),"")</f>
        <v/>
      </c>
      <c r="I56" s="158" t="str">
        <f>IFERROR(INDEX('Feb 2019'!$G$2:$BR$159,MATCH('Planning Ngrps'!$A56,'Feb 2019'!$A$2:$A$161,0),MATCH(I$9,'Feb 2019'!$G$1:$BR$1,0))/INDEX('Planning CPRP'!$G$10:$BA$168,MATCH('Planning Ngrps'!$A56,'Planning CPRP'!$A$10:$A$170,0),MATCH('Planning Ngrps'!I$9,'Planning CPRP'!$G$9:$BA$9,0)),"")</f>
        <v/>
      </c>
      <c r="J56" s="158" t="str">
        <f>IFERROR(INDEX('Feb 2019'!$G$2:$BR$159,MATCH('Planning Ngrps'!$A56,'Feb 2019'!$A$2:$A$161,0),MATCH(J$9,'Feb 2019'!$G$1:$BR$1,0))/INDEX('Planning CPRP'!$G$10:$BA$168,MATCH('Planning Ngrps'!$A56,'Planning CPRP'!$A$10:$A$170,0),MATCH('Planning Ngrps'!J$9,'Planning CPRP'!$G$9:$BA$9,0)),"")</f>
        <v/>
      </c>
      <c r="K56" s="158" t="str">
        <f>IFERROR(INDEX('Feb 2019'!$G$2:$BR$159,MATCH('Planning Ngrps'!$A56,'Feb 2019'!$A$2:$A$161,0),MATCH(K$9,'Feb 2019'!$G$1:$BR$1,0))/INDEX('Planning CPRP'!$G$10:$BA$168,MATCH('Planning Ngrps'!$A56,'Planning CPRP'!$A$10:$A$170,0),MATCH('Planning Ngrps'!K$9,'Planning CPRP'!$G$9:$BA$9,0)),"")</f>
        <v/>
      </c>
      <c r="L56" s="158" t="str">
        <f>IFERROR(INDEX('Feb 2019'!$G$2:$BR$159,MATCH('Planning Ngrps'!$A56,'Feb 2019'!$A$2:$A$161,0),MATCH(L$9,'Feb 2019'!$G$1:$BR$1,0))/INDEX('Planning CPRP'!$G$10:$BA$168,MATCH('Planning Ngrps'!$A56,'Planning CPRP'!$A$10:$A$170,0),MATCH('Planning Ngrps'!L$9,'Planning CPRP'!$G$9:$BA$9,0)),"")</f>
        <v/>
      </c>
      <c r="M56" s="158" t="str">
        <f>IFERROR(INDEX('Feb 2019'!$G$2:$BR$159,MATCH('Planning Ngrps'!$A56,'Feb 2019'!$A$2:$A$161,0),MATCH(M$9,'Feb 2019'!$G$1:$BR$1,0))/INDEX('Planning CPRP'!$G$10:$BA$168,MATCH('Planning Ngrps'!$A56,'Planning CPRP'!$A$10:$A$170,0),MATCH('Planning Ngrps'!M$9,'Planning CPRP'!$G$9:$BA$9,0)),"")</f>
        <v/>
      </c>
      <c r="N56" s="158" t="str">
        <f>IFERROR(INDEX('Feb 2019'!$G$2:$BR$159,MATCH('Planning Ngrps'!$A56,'Feb 2019'!$A$2:$A$161,0),MATCH(N$9,'Feb 2019'!$G$1:$BR$1,0))/INDEX('Planning CPRP'!$G$10:$BA$168,MATCH('Planning Ngrps'!$A56,'Planning CPRP'!$A$10:$A$170,0),MATCH('Planning Ngrps'!N$9,'Planning CPRP'!$G$9:$BA$9,0)),"")</f>
        <v/>
      </c>
      <c r="O56" s="158" t="str">
        <f>IFERROR(INDEX('Feb 2019'!$G$2:$BR$159,MATCH('Planning Ngrps'!$A56,'Feb 2019'!$A$2:$A$161,0),MATCH(O$9,'Feb 2019'!$G$1:$BR$1,0))/INDEX('Planning CPRP'!$G$10:$BA$168,MATCH('Planning Ngrps'!$A56,'Planning CPRP'!$A$10:$A$170,0),MATCH('Planning Ngrps'!O$9,'Planning CPRP'!$G$9:$BA$9,0)),"")</f>
        <v/>
      </c>
      <c r="P56" s="158" t="str">
        <f>IFERROR(INDEX('Feb 2019'!$G$2:$BR$159,MATCH('Planning Ngrps'!$A56,'Feb 2019'!$A$2:$A$161,0),MATCH(P$9,'Feb 2019'!$G$1:$BR$1,0))/INDEX('Planning CPRP'!$G$10:$BA$168,MATCH('Planning Ngrps'!$A56,'Planning CPRP'!$A$10:$A$170,0),MATCH('Planning Ngrps'!P$9,'Planning CPRP'!$G$9:$BA$9,0)),"")</f>
        <v/>
      </c>
      <c r="Q56" s="158" t="str">
        <f>IFERROR(INDEX('Feb 2019'!$G$2:$BR$159,MATCH('Planning Ngrps'!$A56,'Feb 2019'!$A$2:$A$161,0),MATCH(Q$9,'Feb 2019'!$G$1:$BR$1,0))/INDEX('Planning CPRP'!$G$10:$BA$168,MATCH('Planning Ngrps'!$A56,'Planning CPRP'!$A$10:$A$170,0),MATCH('Planning Ngrps'!Q$9,'Planning CPRP'!$G$9:$BA$9,0)),"")</f>
        <v/>
      </c>
      <c r="R56" s="158" t="str">
        <f>IFERROR(INDEX('Feb 2019'!$G$2:$BR$159,MATCH('Planning Ngrps'!$A56,'Feb 2019'!$A$2:$A$161,0),MATCH(R$9,'Feb 2019'!$G$1:$BR$1,0))/INDEX('Planning CPRP'!$G$10:$BA$168,MATCH('Planning Ngrps'!$A56,'Planning CPRP'!$A$10:$A$170,0),MATCH('Planning Ngrps'!R$9,'Planning CPRP'!$G$9:$BA$9,0)),"")</f>
        <v/>
      </c>
      <c r="S56" s="158" t="str">
        <f>IFERROR(INDEX('Feb 2019'!$G$2:$BR$159,MATCH('Planning Ngrps'!$A56,'Feb 2019'!$A$2:$A$161,0),MATCH(S$9,'Feb 2019'!$G$1:$BR$1,0))/INDEX('Planning CPRP'!$G$10:$BA$168,MATCH('Planning Ngrps'!$A56,'Planning CPRP'!$A$10:$A$170,0),MATCH('Planning Ngrps'!S$9,'Planning CPRP'!$G$9:$BA$9,0)),"")</f>
        <v/>
      </c>
      <c r="T56" s="158" t="str">
        <f>IFERROR(INDEX('Feb 2019'!$G$2:$BR$159,MATCH('Planning Ngrps'!$A56,'Feb 2019'!$A$2:$A$161,0),MATCH(T$9,'Feb 2019'!$G$1:$BR$1,0))/INDEX('Planning CPRP'!$G$10:$BA$168,MATCH('Planning Ngrps'!$A56,'Planning CPRP'!$A$10:$A$170,0),MATCH('Planning Ngrps'!T$9,'Planning CPRP'!$G$9:$BA$9,0)),"")</f>
        <v/>
      </c>
      <c r="U56" s="158" t="str">
        <f>IFERROR(INDEX('Feb 2019'!$G$2:$BR$159,MATCH('Planning Ngrps'!$A56,'Feb 2019'!$A$2:$A$161,0),MATCH(U$9,'Feb 2019'!$G$1:$BR$1,0))/INDEX('Planning CPRP'!$G$10:$BA$168,MATCH('Planning Ngrps'!$A56,'Planning CPRP'!$A$10:$A$170,0),MATCH('Planning Ngrps'!U$9,'Planning CPRP'!$G$9:$BA$9,0)),"")</f>
        <v/>
      </c>
      <c r="V56" s="158" t="str">
        <f>IFERROR(INDEX('Feb 2019'!$G$2:$BR$159,MATCH('Planning Ngrps'!$A56,'Feb 2019'!$A$2:$A$161,0),MATCH(V$9,'Feb 2019'!$G$1:$BR$1,0))/INDEX('Planning CPRP'!$G$10:$BA$168,MATCH('Planning Ngrps'!$A56,'Planning CPRP'!$A$10:$A$170,0),MATCH('Planning Ngrps'!V$9,'Planning CPRP'!$G$9:$BA$9,0)),"")</f>
        <v/>
      </c>
      <c r="W56" s="158" t="str">
        <f>IFERROR(INDEX('Feb 2019'!$G$2:$BR$159,MATCH('Planning Ngrps'!$A56,'Feb 2019'!$A$2:$A$161,0),MATCH(W$9,'Feb 2019'!$G$1:$BR$1,0))/INDEX('Planning CPRP'!$G$10:$BA$168,MATCH('Planning Ngrps'!$A56,'Planning CPRP'!$A$10:$A$170,0),MATCH('Planning Ngrps'!W$9,'Planning CPRP'!$G$9:$BA$9,0)),"")</f>
        <v/>
      </c>
      <c r="X56" s="158" t="str">
        <f>IFERROR(INDEX('Feb 2019'!$G$2:$BR$159,MATCH('Planning Ngrps'!$A56,'Feb 2019'!$A$2:$A$161,0),MATCH(X$9,'Feb 2019'!$G$1:$BR$1,0))/INDEX('Planning CPRP'!$G$10:$BA$168,MATCH('Planning Ngrps'!$A56,'Planning CPRP'!$A$10:$A$170,0),MATCH('Planning Ngrps'!X$9,'Planning CPRP'!$G$9:$BA$9,0)),"")</f>
        <v/>
      </c>
      <c r="Y56" s="158" t="str">
        <f>IFERROR(INDEX('Feb 2019'!$G$2:$BR$159,MATCH('Planning Ngrps'!$A56,'Feb 2019'!$A$2:$A$161,0),MATCH(Y$9,'Feb 2019'!$G$1:$BR$1,0))/INDEX('Planning CPRP'!$G$10:$BA$168,MATCH('Planning Ngrps'!$A56,'Planning CPRP'!$A$10:$A$170,0),MATCH('Planning Ngrps'!Y$9,'Planning CPRP'!$G$9:$BA$9,0)),"")</f>
        <v/>
      </c>
      <c r="Z56" s="158" t="str">
        <f>IFERROR(INDEX('Feb 2019'!$G$2:$BR$159,MATCH('Planning Ngrps'!$A56,'Feb 2019'!$A$2:$A$161,0),MATCH(Z$9,'Feb 2019'!$G$1:$BR$1,0))/INDEX('Planning CPRP'!$G$10:$BA$168,MATCH('Planning Ngrps'!$A56,'Planning CPRP'!$A$10:$A$170,0),MATCH('Planning Ngrps'!Z$9,'Planning CPRP'!$G$9:$BA$9,0)),"")</f>
        <v/>
      </c>
      <c r="AA56" s="158" t="str">
        <f>IFERROR(INDEX('Feb 2019'!$G$2:$BR$159,MATCH('Planning Ngrps'!$A56,'Feb 2019'!$A$2:$A$161,0),MATCH(AA$9,'Feb 2019'!$G$1:$BR$1,0))/INDEX('Planning CPRP'!$G$10:$BA$168,MATCH('Planning Ngrps'!$A56,'Planning CPRP'!$A$10:$A$170,0),MATCH('Planning Ngrps'!AA$9,'Planning CPRP'!$G$9:$BA$9,0)),"")</f>
        <v/>
      </c>
      <c r="AB56" s="158" t="str">
        <f>IFERROR(INDEX('Feb 2019'!$G$2:$BR$159,MATCH('Planning Ngrps'!$A56,'Feb 2019'!$A$2:$A$161,0),MATCH(AB$9,'Feb 2019'!$G$1:$BR$1,0))/INDEX('Planning CPRP'!$G$10:$BA$168,MATCH('Planning Ngrps'!$A56,'Planning CPRP'!$A$10:$A$170,0),MATCH('Planning Ngrps'!AB$9,'Planning CPRP'!$G$9:$BA$9,0)),"")</f>
        <v/>
      </c>
      <c r="AC56" s="158" t="str">
        <f>IFERROR(INDEX('Feb 2019'!$G$2:$BR$159,MATCH('Planning Ngrps'!$A56,'Feb 2019'!$A$2:$A$161,0),MATCH(AC$9,'Feb 2019'!$G$1:$BR$1,0))/INDEX('Planning CPRP'!$G$10:$BA$168,MATCH('Planning Ngrps'!$A56,'Planning CPRP'!$A$10:$A$170,0),MATCH('Planning Ngrps'!AC$9,'Planning CPRP'!$G$9:$BA$9,0)),"")</f>
        <v/>
      </c>
      <c r="AD56" s="158" t="str">
        <f>IFERROR(INDEX('Feb 2019'!$G$2:$BR$159,MATCH('Planning Ngrps'!$A56,'Feb 2019'!$A$2:$A$161,0),MATCH(AD$9,'Feb 2019'!$G$1:$BR$1,0))/INDEX('Planning CPRP'!$G$10:$BA$168,MATCH('Planning Ngrps'!$A56,'Planning CPRP'!$A$10:$A$170,0),MATCH('Planning Ngrps'!AD$9,'Planning CPRP'!$G$9:$BA$9,0)),"")</f>
        <v/>
      </c>
      <c r="AE56" s="158" t="str">
        <f>IFERROR(INDEX('Feb 2019'!$G$2:$BR$159,MATCH('Planning Ngrps'!$A56,'Feb 2019'!$A$2:$A$161,0),MATCH(AE$9,'Feb 2019'!$G$1:$BR$1,0))/INDEX('Planning CPRP'!$G$10:$BA$168,MATCH('Planning Ngrps'!$A56,'Planning CPRP'!$A$10:$A$170,0),MATCH('Planning Ngrps'!AE$9,'Planning CPRP'!$G$9:$BA$9,0)),"")</f>
        <v/>
      </c>
      <c r="AF56" s="158" t="str">
        <f>IFERROR(INDEX('Feb 2019'!$G$2:$BR$159,MATCH('Planning Ngrps'!$A56,'Feb 2019'!$A$2:$A$161,0),MATCH(AF$9,'Feb 2019'!$G$1:$BR$1,0))/INDEX('Planning CPRP'!$G$10:$BA$168,MATCH('Planning Ngrps'!$A56,'Planning CPRP'!$A$10:$A$170,0),MATCH('Planning Ngrps'!AF$9,'Planning CPRP'!$G$9:$BA$9,0)),"")</f>
        <v/>
      </c>
      <c r="AG56" s="158" t="str">
        <f>IFERROR(INDEX('Feb 2019'!$G$2:$BR$159,MATCH('Planning Ngrps'!$A56,'Feb 2019'!$A$2:$A$161,0),MATCH(AG$9,'Feb 2019'!$G$1:$BR$1,0))/INDEX('Planning CPRP'!$G$10:$BA$168,MATCH('Planning Ngrps'!$A56,'Planning CPRP'!$A$10:$A$170,0),MATCH('Planning Ngrps'!AG$9,'Planning CPRP'!$G$9:$BA$9,0)),"")</f>
        <v/>
      </c>
      <c r="AH56" s="158" t="str">
        <f>IFERROR(INDEX('Feb 2019'!$G$2:$BR$159,MATCH('Planning Ngrps'!$A56,'Feb 2019'!$A$2:$A$161,0),MATCH(AH$9,'Feb 2019'!$G$1:$BR$1,0))/INDEX('Planning CPRP'!$G$10:$BA$168,MATCH('Planning Ngrps'!$A56,'Planning CPRP'!$A$10:$A$170,0),MATCH('Planning Ngrps'!AH$9,'Planning CPRP'!$G$9:$BA$9,0)),"")</f>
        <v/>
      </c>
      <c r="AI56" s="158" t="str">
        <f>IFERROR(INDEX('Feb 2019'!$G$2:$BR$159,MATCH('Planning Ngrps'!$A56,'Feb 2019'!$A$2:$A$161,0),MATCH(AI$9,'Feb 2019'!$G$1:$BR$1,0))/INDEX('Planning CPRP'!$G$10:$BA$168,MATCH('Planning Ngrps'!$A56,'Planning CPRP'!$A$10:$A$170,0),MATCH('Planning Ngrps'!AI$9,'Planning CPRP'!$G$9:$BA$9,0)),"")</f>
        <v/>
      </c>
      <c r="AJ56" s="158" t="str">
        <f>IFERROR(INDEX('Feb 2019'!$G$2:$BR$159,MATCH('Planning Ngrps'!$A56,'Feb 2019'!$A$2:$A$161,0),MATCH(AJ$9,'Feb 2019'!$G$1:$BR$1,0))/INDEX('Planning CPRP'!$G$10:$BA$168,MATCH('Planning Ngrps'!$A56,'Planning CPRP'!$A$10:$A$170,0),MATCH('Planning Ngrps'!AJ$9,'Planning CPRP'!$G$9:$BA$9,0)),"")</f>
        <v/>
      </c>
      <c r="AK56" s="158" t="str">
        <f>IFERROR(INDEX('Feb 2019'!$G$2:$BR$159,MATCH('Planning Ngrps'!$A56,'Feb 2019'!$A$2:$A$161,0),MATCH(AK$9,'Feb 2019'!$G$1:$BR$1,0))/INDEX('Planning CPRP'!$G$10:$BA$168,MATCH('Planning Ngrps'!$A56,'Planning CPRP'!$A$10:$A$170,0),MATCH('Planning Ngrps'!AK$9,'Planning CPRP'!$G$9:$BA$9,0)),"")</f>
        <v/>
      </c>
      <c r="AL56" s="158" t="str">
        <f>IFERROR(INDEX('Feb 2019'!$G$2:$BR$159,MATCH('Planning Ngrps'!$A56,'Feb 2019'!$A$2:$A$161,0),MATCH(AL$9,'Feb 2019'!$G$1:$BR$1,0))/INDEX('Planning CPRP'!$G$10:$BA$168,MATCH('Planning Ngrps'!$A56,'Planning CPRP'!$A$10:$A$170,0),MATCH('Planning Ngrps'!AL$9,'Planning CPRP'!$G$9:$BA$9,0)),"")</f>
        <v/>
      </c>
      <c r="AM56" s="158" t="str">
        <f>IFERROR(INDEX('Feb 2019'!$G$2:$BR$159,MATCH('Planning Ngrps'!$A56,'Feb 2019'!$A$2:$A$161,0),MATCH(AM$9,'Feb 2019'!$G$1:$BR$1,0))/INDEX('Planning CPRP'!$G$10:$BA$168,MATCH('Planning Ngrps'!$A56,'Planning CPRP'!$A$10:$A$170,0),MATCH('Planning Ngrps'!AM$9,'Planning CPRP'!$G$9:$BA$9,0)),"")</f>
        <v/>
      </c>
      <c r="AN56" s="158" t="str">
        <f>IFERROR(INDEX('Feb 2019'!$G$2:$BR$159,MATCH('Planning Ngrps'!$A56,'Feb 2019'!$A$2:$A$161,0),MATCH(AN$9,'Feb 2019'!$G$1:$BR$1,0))/INDEX('Planning CPRP'!$G$10:$BA$168,MATCH('Planning Ngrps'!$A56,'Planning CPRP'!$A$10:$A$170,0),MATCH('Planning Ngrps'!AN$9,'Planning CPRP'!$G$9:$BA$9,0)),"")</f>
        <v/>
      </c>
      <c r="AO56" s="158" t="str">
        <f>IFERROR(INDEX('Feb 2019'!$G$2:$BR$159,MATCH('Planning Ngrps'!$A56,'Feb 2019'!$A$2:$A$161,0),MATCH(AO$9,'Feb 2019'!$G$1:$BR$1,0))/INDEX('Planning CPRP'!$G$10:$BA$168,MATCH('Planning Ngrps'!$A56,'Planning CPRP'!$A$10:$A$170,0),MATCH('Planning Ngrps'!AO$9,'Planning CPRP'!$G$9:$BA$9,0)),"")</f>
        <v/>
      </c>
      <c r="AP56" s="158" t="str">
        <f>IFERROR(INDEX('Feb 2019'!$G$2:$BR$159,MATCH('Planning Ngrps'!$A56,'Feb 2019'!$A$2:$A$161,0),MATCH(AP$9,'Feb 2019'!$G$1:$BR$1,0))/INDEX('Planning CPRP'!$G$10:$BA$168,MATCH('Planning Ngrps'!$A56,'Planning CPRP'!$A$10:$A$170,0),MATCH('Planning Ngrps'!AP$9,'Planning CPRP'!$G$9:$BA$9,0)),"")</f>
        <v/>
      </c>
      <c r="AQ56" s="158" t="str">
        <f>IFERROR(INDEX('Feb 2019'!$G$2:$BR$159,MATCH('Planning Ngrps'!$A56,'Feb 2019'!$A$2:$A$161,0),MATCH(AQ$9,'Feb 2019'!$G$1:$BR$1,0))/INDEX('Planning CPRP'!$G$10:$BA$168,MATCH('Planning Ngrps'!$A56,'Planning CPRP'!$A$10:$A$170,0),MATCH('Planning Ngrps'!AQ$9,'Planning CPRP'!$G$9:$BA$9,0)),"")</f>
        <v/>
      </c>
      <c r="AR56" s="158" t="str">
        <f>IFERROR(INDEX('Feb 2019'!$G$2:$BR$159,MATCH('Planning Ngrps'!$A56,'Feb 2019'!$A$2:$A$161,0),MATCH(AR$9,'Feb 2019'!$G$1:$BR$1,0))/INDEX('Planning CPRP'!$G$10:$BA$168,MATCH('Planning Ngrps'!$A56,'Planning CPRP'!$A$10:$A$170,0),MATCH('Planning Ngrps'!AR$9,'Planning CPRP'!$G$9:$BA$9,0)),"")</f>
        <v/>
      </c>
      <c r="AS56" s="158" t="str">
        <f>IFERROR(INDEX('Feb 2019'!$G$2:$BR$159,MATCH('Planning Ngrps'!$A56,'Feb 2019'!$A$2:$A$161,0),MATCH(AS$9,'Feb 2019'!$G$1:$BR$1,0))/INDEX('Planning CPRP'!$G$10:$BA$168,MATCH('Planning Ngrps'!$A56,'Planning CPRP'!$A$10:$A$170,0),MATCH('Planning Ngrps'!AS$9,'Planning CPRP'!$G$9:$BA$9,0)),"")</f>
        <v/>
      </c>
      <c r="AT56" s="158" t="str">
        <f>IFERROR(INDEX('Feb 2019'!$G$2:$BR$159,MATCH('Planning Ngrps'!$A56,'Feb 2019'!$A$2:$A$161,0),MATCH(AT$9,'Feb 2019'!$G$1:$BR$1,0))/INDEX('Planning CPRP'!$G$10:$BA$168,MATCH('Planning Ngrps'!$A56,'Planning CPRP'!$A$10:$A$170,0),MATCH('Planning Ngrps'!AT$9,'Planning CPRP'!$G$9:$BA$9,0)),"")</f>
        <v/>
      </c>
      <c r="AU56" s="158" t="str">
        <f>IFERROR(INDEX('Feb 2019'!$G$2:$BR$159,MATCH('Planning Ngrps'!$A56,'Feb 2019'!$A$2:$A$161,0),MATCH(AU$9,'Feb 2019'!$G$1:$BR$1,0))/INDEX('Planning CPRP'!$G$10:$BA$168,MATCH('Planning Ngrps'!$A56,'Planning CPRP'!$A$10:$A$170,0),MATCH('Planning Ngrps'!AU$9,'Planning CPRP'!$G$9:$BA$9,0)),"")</f>
        <v/>
      </c>
      <c r="AV56" s="158" t="str">
        <f>IFERROR(INDEX('Feb 2019'!$G$2:$BR$159,MATCH('Planning Ngrps'!$A56,'Feb 2019'!$A$2:$A$161,0),MATCH(AV$9,'Feb 2019'!$G$1:$BR$1,0))/INDEX('Planning CPRP'!$G$10:$BA$168,MATCH('Planning Ngrps'!$A56,'Planning CPRP'!$A$10:$A$170,0),MATCH('Planning Ngrps'!AV$9,'Planning CPRP'!$G$9:$BA$9,0)),"")</f>
        <v/>
      </c>
      <c r="AW56" s="158" t="str">
        <f>IFERROR(INDEX('Feb 2019'!$G$2:$BR$159,MATCH('Planning Ngrps'!$A56,'Feb 2019'!$A$2:$A$161,0),MATCH(AW$9,'Feb 2019'!$G$1:$BR$1,0))/INDEX('Planning CPRP'!$G$10:$BA$168,MATCH('Planning Ngrps'!$A56,'Planning CPRP'!$A$10:$A$170,0),MATCH('Planning Ngrps'!AW$9,'Planning CPRP'!$G$9:$BA$9,0)),"")</f>
        <v/>
      </c>
      <c r="AX56" s="158" t="str">
        <f>IFERROR(INDEX('Feb 2019'!$G$2:$BR$159,MATCH('Planning Ngrps'!$A56,'Feb 2019'!$A$2:$A$161,0),MATCH(AX$9,'Feb 2019'!$G$1:$BR$1,0))/INDEX('Planning CPRP'!$G$10:$BA$168,MATCH('Planning Ngrps'!$A56,'Planning CPRP'!$A$10:$A$170,0),MATCH('Planning Ngrps'!AX$9,'Planning CPRP'!$G$9:$BA$9,0)),"")</f>
        <v/>
      </c>
      <c r="AY56" s="158" t="str">
        <f>IFERROR(INDEX('Feb 2019'!$G$2:$BR$159,MATCH('Planning Ngrps'!$A56,'Feb 2019'!$A$2:$A$161,0),MATCH(AY$9,'Feb 2019'!$G$1:$BR$1,0))/INDEX('Planning CPRP'!$G$10:$BA$168,MATCH('Planning Ngrps'!$A56,'Planning CPRP'!$A$10:$A$170,0),MATCH('Planning Ngrps'!AY$9,'Planning CPRP'!$G$9:$BA$9,0)),"")</f>
        <v/>
      </c>
      <c r="AZ56" s="158" t="str">
        <f>IFERROR(INDEX('Feb 2019'!$G$2:$BR$159,MATCH('Planning Ngrps'!$A56,'Feb 2019'!$A$2:$A$161,0),MATCH(AZ$9,'Feb 2019'!$G$1:$BR$1,0))/INDEX('Planning CPRP'!$G$10:$BA$168,MATCH('Planning Ngrps'!$A56,'Planning CPRP'!$A$10:$A$170,0),MATCH('Planning Ngrps'!AZ$9,'Planning CPRP'!$G$9:$BA$9,0)),"")</f>
        <v/>
      </c>
      <c r="BA56" s="158" t="str">
        <f>IFERROR(INDEX('Feb 2019'!$G$2:$BR$159,MATCH('Planning Ngrps'!$A56,'Feb 2019'!$A$2:$A$161,0),MATCH(BA$9,'Feb 2019'!$G$1:$BR$1,0))/INDEX('Planning CPRP'!$G$10:$BA$168,MATCH('Planning Ngrps'!$A56,'Planning CPRP'!$A$10:$A$170,0),MATCH('Planning Ngrps'!BA$9,'Planning CPRP'!$G$9:$BA$9,0)),"")</f>
        <v/>
      </c>
      <c r="BB56" s="11">
        <f t="shared" si="44"/>
        <v>0</v>
      </c>
      <c r="BC56" s="11"/>
      <c r="BD56" s="109">
        <f t="shared" si="45"/>
        <v>0</v>
      </c>
    </row>
    <row r="57" spans="1:56" ht="15" x14ac:dyDescent="0.3">
      <c r="A57" s="80" t="s">
        <v>75</v>
      </c>
      <c r="B57" s="105">
        <f t="shared" si="40"/>
        <v>0</v>
      </c>
      <c r="C57" s="192">
        <f t="shared" si="48"/>
        <v>0</v>
      </c>
      <c r="D57" s="48">
        <f t="shared" si="42"/>
        <v>0</v>
      </c>
      <c r="E57" s="138">
        <f>D57-B57</f>
        <v>0</v>
      </c>
      <c r="F57" s="93" t="s">
        <v>75</v>
      </c>
      <c r="G57" s="158" t="str">
        <f>IFERROR(INDEX('Feb 2019'!$G$2:$BR$159,MATCH('Planning Ngrps'!$A57,'Feb 2019'!$A$2:$A$161,0),MATCH(G$9,'Feb 2019'!$G$1:$BR$1,0))/INDEX('Planning CPRP'!$G$10:$BA$168,MATCH('Planning Ngrps'!$A57,'Planning CPRP'!$A$10:$A$170,0),MATCH('Planning Ngrps'!G$9,'Planning CPRP'!$G$9:$BA$9,0)),"")</f>
        <v/>
      </c>
      <c r="H57" s="158" t="str">
        <f>IFERROR(INDEX('Feb 2019'!$G$2:$BR$159,MATCH('Planning Ngrps'!$A57,'Feb 2019'!$A$2:$A$161,0),MATCH(H$9,'Feb 2019'!$G$1:$BR$1,0))/INDEX('Planning CPRP'!$G$10:$BA$168,MATCH('Planning Ngrps'!$A57,'Planning CPRP'!$A$10:$A$170,0),MATCH('Planning Ngrps'!H$9,'Planning CPRP'!$G$9:$BA$9,0)),"")</f>
        <v/>
      </c>
      <c r="I57" s="158" t="str">
        <f>IFERROR(INDEX('Feb 2019'!$G$2:$BR$159,MATCH('Planning Ngrps'!$A57,'Feb 2019'!$A$2:$A$161,0),MATCH(I$9,'Feb 2019'!$G$1:$BR$1,0))/INDEX('Planning CPRP'!$G$10:$BA$168,MATCH('Planning Ngrps'!$A57,'Planning CPRP'!$A$10:$A$170,0),MATCH('Planning Ngrps'!I$9,'Planning CPRP'!$G$9:$BA$9,0)),"")</f>
        <v/>
      </c>
      <c r="J57" s="158" t="str">
        <f>IFERROR(INDEX('Feb 2019'!$G$2:$BR$159,MATCH('Planning Ngrps'!$A57,'Feb 2019'!$A$2:$A$161,0),MATCH(J$9,'Feb 2019'!$G$1:$BR$1,0))/INDEX('Planning CPRP'!$G$10:$BA$168,MATCH('Planning Ngrps'!$A57,'Planning CPRP'!$A$10:$A$170,0),MATCH('Planning Ngrps'!J$9,'Planning CPRP'!$G$9:$BA$9,0)),"")</f>
        <v/>
      </c>
      <c r="K57" s="158" t="str">
        <f>IFERROR(INDEX('Feb 2019'!$G$2:$BR$159,MATCH('Planning Ngrps'!$A57,'Feb 2019'!$A$2:$A$161,0),MATCH(K$9,'Feb 2019'!$G$1:$BR$1,0))/INDEX('Planning CPRP'!$G$10:$BA$168,MATCH('Planning Ngrps'!$A57,'Planning CPRP'!$A$10:$A$170,0),MATCH('Planning Ngrps'!K$9,'Planning CPRP'!$G$9:$BA$9,0)),"")</f>
        <v/>
      </c>
      <c r="L57" s="158" t="str">
        <f>IFERROR(INDEX('Feb 2019'!$G$2:$BR$159,MATCH('Planning Ngrps'!$A57,'Feb 2019'!$A$2:$A$161,0),MATCH(L$9,'Feb 2019'!$G$1:$BR$1,0))/INDEX('Planning CPRP'!$G$10:$BA$168,MATCH('Planning Ngrps'!$A57,'Planning CPRP'!$A$10:$A$170,0),MATCH('Planning Ngrps'!L$9,'Planning CPRP'!$G$9:$BA$9,0)),"")</f>
        <v/>
      </c>
      <c r="M57" s="158" t="str">
        <f>IFERROR(INDEX('Feb 2019'!$G$2:$BR$159,MATCH('Planning Ngrps'!$A57,'Feb 2019'!$A$2:$A$161,0),MATCH(M$9,'Feb 2019'!$G$1:$BR$1,0))/INDEX('Planning CPRP'!$G$10:$BA$168,MATCH('Planning Ngrps'!$A57,'Planning CPRP'!$A$10:$A$170,0),MATCH('Planning Ngrps'!M$9,'Planning CPRP'!$G$9:$BA$9,0)),"")</f>
        <v/>
      </c>
      <c r="N57" s="158" t="str">
        <f>IFERROR(INDEX('Feb 2019'!$G$2:$BR$159,MATCH('Planning Ngrps'!$A57,'Feb 2019'!$A$2:$A$161,0),MATCH(N$9,'Feb 2019'!$G$1:$BR$1,0))/INDEX('Planning CPRP'!$G$10:$BA$168,MATCH('Planning Ngrps'!$A57,'Planning CPRP'!$A$10:$A$170,0),MATCH('Planning Ngrps'!N$9,'Planning CPRP'!$G$9:$BA$9,0)),"")</f>
        <v/>
      </c>
      <c r="O57" s="158" t="str">
        <f>IFERROR(INDEX('Feb 2019'!$G$2:$BR$159,MATCH('Planning Ngrps'!$A57,'Feb 2019'!$A$2:$A$161,0),MATCH(O$9,'Feb 2019'!$G$1:$BR$1,0))/INDEX('Planning CPRP'!$G$10:$BA$168,MATCH('Planning Ngrps'!$A57,'Planning CPRP'!$A$10:$A$170,0),MATCH('Planning Ngrps'!O$9,'Planning CPRP'!$G$9:$BA$9,0)),"")</f>
        <v/>
      </c>
      <c r="P57" s="158" t="str">
        <f>IFERROR(INDEX('Feb 2019'!$G$2:$BR$159,MATCH('Planning Ngrps'!$A57,'Feb 2019'!$A$2:$A$161,0),MATCH(P$9,'Feb 2019'!$G$1:$BR$1,0))/INDEX('Planning CPRP'!$G$10:$BA$168,MATCH('Planning Ngrps'!$A57,'Planning CPRP'!$A$10:$A$170,0),MATCH('Planning Ngrps'!P$9,'Planning CPRP'!$G$9:$BA$9,0)),"")</f>
        <v/>
      </c>
      <c r="Q57" s="158" t="str">
        <f>IFERROR(INDEX('Feb 2019'!$G$2:$BR$159,MATCH('Planning Ngrps'!$A57,'Feb 2019'!$A$2:$A$161,0),MATCH(Q$9,'Feb 2019'!$G$1:$BR$1,0))/INDEX('Planning CPRP'!$G$10:$BA$168,MATCH('Planning Ngrps'!$A57,'Planning CPRP'!$A$10:$A$170,0),MATCH('Planning Ngrps'!Q$9,'Planning CPRP'!$G$9:$BA$9,0)),"")</f>
        <v/>
      </c>
      <c r="R57" s="158" t="str">
        <f>IFERROR(INDEX('Feb 2019'!$G$2:$BR$159,MATCH('Planning Ngrps'!$A57,'Feb 2019'!$A$2:$A$161,0),MATCH(R$9,'Feb 2019'!$G$1:$BR$1,0))/INDEX('Planning CPRP'!$G$10:$BA$168,MATCH('Planning Ngrps'!$A57,'Planning CPRP'!$A$10:$A$170,0),MATCH('Planning Ngrps'!R$9,'Planning CPRP'!$G$9:$BA$9,0)),"")</f>
        <v/>
      </c>
      <c r="S57" s="158" t="str">
        <f>IFERROR(INDEX('Feb 2019'!$G$2:$BR$159,MATCH('Planning Ngrps'!$A57,'Feb 2019'!$A$2:$A$161,0),MATCH(S$9,'Feb 2019'!$G$1:$BR$1,0))/INDEX('Planning CPRP'!$G$10:$BA$168,MATCH('Planning Ngrps'!$A57,'Planning CPRP'!$A$10:$A$170,0),MATCH('Planning Ngrps'!S$9,'Planning CPRP'!$G$9:$BA$9,0)),"")</f>
        <v/>
      </c>
      <c r="T57" s="158" t="str">
        <f>IFERROR(INDEX('Feb 2019'!$G$2:$BR$159,MATCH('Planning Ngrps'!$A57,'Feb 2019'!$A$2:$A$161,0),MATCH(T$9,'Feb 2019'!$G$1:$BR$1,0))/INDEX('Planning CPRP'!$G$10:$BA$168,MATCH('Planning Ngrps'!$A57,'Planning CPRP'!$A$10:$A$170,0),MATCH('Planning Ngrps'!T$9,'Planning CPRP'!$G$9:$BA$9,0)),"")</f>
        <v/>
      </c>
      <c r="U57" s="158" t="str">
        <f>IFERROR(INDEX('Feb 2019'!$G$2:$BR$159,MATCH('Planning Ngrps'!$A57,'Feb 2019'!$A$2:$A$161,0),MATCH(U$9,'Feb 2019'!$G$1:$BR$1,0))/INDEX('Planning CPRP'!$G$10:$BA$168,MATCH('Planning Ngrps'!$A57,'Planning CPRP'!$A$10:$A$170,0),MATCH('Planning Ngrps'!U$9,'Planning CPRP'!$G$9:$BA$9,0)),"")</f>
        <v/>
      </c>
      <c r="V57" s="158" t="str">
        <f>IFERROR(INDEX('Feb 2019'!$G$2:$BR$159,MATCH('Planning Ngrps'!$A57,'Feb 2019'!$A$2:$A$161,0),MATCH(V$9,'Feb 2019'!$G$1:$BR$1,0))/INDEX('Planning CPRP'!$G$10:$BA$168,MATCH('Planning Ngrps'!$A57,'Planning CPRP'!$A$10:$A$170,0),MATCH('Planning Ngrps'!V$9,'Planning CPRP'!$G$9:$BA$9,0)),"")</f>
        <v/>
      </c>
      <c r="W57" s="158" t="str">
        <f>IFERROR(INDEX('Feb 2019'!$G$2:$BR$159,MATCH('Planning Ngrps'!$A57,'Feb 2019'!$A$2:$A$161,0),MATCH(W$9,'Feb 2019'!$G$1:$BR$1,0))/INDEX('Planning CPRP'!$G$10:$BA$168,MATCH('Planning Ngrps'!$A57,'Planning CPRP'!$A$10:$A$170,0),MATCH('Planning Ngrps'!W$9,'Planning CPRP'!$G$9:$BA$9,0)),"")</f>
        <v/>
      </c>
      <c r="X57" s="158" t="str">
        <f>IFERROR(INDEX('Feb 2019'!$G$2:$BR$159,MATCH('Planning Ngrps'!$A57,'Feb 2019'!$A$2:$A$161,0),MATCH(X$9,'Feb 2019'!$G$1:$BR$1,0))/INDEX('Planning CPRP'!$G$10:$BA$168,MATCH('Planning Ngrps'!$A57,'Planning CPRP'!$A$10:$A$170,0),MATCH('Planning Ngrps'!X$9,'Planning CPRP'!$G$9:$BA$9,0)),"")</f>
        <v/>
      </c>
      <c r="Y57" s="158" t="str">
        <f>IFERROR(INDEX('Feb 2019'!$G$2:$BR$159,MATCH('Planning Ngrps'!$A57,'Feb 2019'!$A$2:$A$161,0),MATCH(Y$9,'Feb 2019'!$G$1:$BR$1,0))/INDEX('Planning CPRP'!$G$10:$BA$168,MATCH('Planning Ngrps'!$A57,'Planning CPRP'!$A$10:$A$170,0),MATCH('Planning Ngrps'!Y$9,'Planning CPRP'!$G$9:$BA$9,0)),"")</f>
        <v/>
      </c>
      <c r="Z57" s="158" t="str">
        <f>IFERROR(INDEX('Feb 2019'!$G$2:$BR$159,MATCH('Planning Ngrps'!$A57,'Feb 2019'!$A$2:$A$161,0),MATCH(Z$9,'Feb 2019'!$G$1:$BR$1,0))/INDEX('Planning CPRP'!$G$10:$BA$168,MATCH('Planning Ngrps'!$A57,'Planning CPRP'!$A$10:$A$170,0),MATCH('Planning Ngrps'!Z$9,'Planning CPRP'!$G$9:$BA$9,0)),"")</f>
        <v/>
      </c>
      <c r="AA57" s="158" t="str">
        <f>IFERROR(INDEX('Feb 2019'!$G$2:$BR$159,MATCH('Planning Ngrps'!$A57,'Feb 2019'!$A$2:$A$161,0),MATCH(AA$9,'Feb 2019'!$G$1:$BR$1,0))/INDEX('Planning CPRP'!$G$10:$BA$168,MATCH('Planning Ngrps'!$A57,'Planning CPRP'!$A$10:$A$170,0),MATCH('Planning Ngrps'!AA$9,'Planning CPRP'!$G$9:$BA$9,0)),"")</f>
        <v/>
      </c>
      <c r="AB57" s="158" t="str">
        <f>IFERROR(INDEX('Feb 2019'!$G$2:$BR$159,MATCH('Planning Ngrps'!$A57,'Feb 2019'!$A$2:$A$161,0),MATCH(AB$9,'Feb 2019'!$G$1:$BR$1,0))/INDEX('Planning CPRP'!$G$10:$BA$168,MATCH('Planning Ngrps'!$A57,'Planning CPRP'!$A$10:$A$170,0),MATCH('Planning Ngrps'!AB$9,'Planning CPRP'!$G$9:$BA$9,0)),"")</f>
        <v/>
      </c>
      <c r="AC57" s="158" t="str">
        <f>IFERROR(INDEX('Feb 2019'!$G$2:$BR$159,MATCH('Planning Ngrps'!$A57,'Feb 2019'!$A$2:$A$161,0),MATCH(AC$9,'Feb 2019'!$G$1:$BR$1,0))/INDEX('Planning CPRP'!$G$10:$BA$168,MATCH('Planning Ngrps'!$A57,'Planning CPRP'!$A$10:$A$170,0),MATCH('Planning Ngrps'!AC$9,'Planning CPRP'!$G$9:$BA$9,0)),"")</f>
        <v/>
      </c>
      <c r="AD57" s="158" t="str">
        <f>IFERROR(INDEX('Feb 2019'!$G$2:$BR$159,MATCH('Planning Ngrps'!$A57,'Feb 2019'!$A$2:$A$161,0),MATCH(AD$9,'Feb 2019'!$G$1:$BR$1,0))/INDEX('Planning CPRP'!$G$10:$BA$168,MATCH('Planning Ngrps'!$A57,'Planning CPRP'!$A$10:$A$170,0),MATCH('Planning Ngrps'!AD$9,'Planning CPRP'!$G$9:$BA$9,0)),"")</f>
        <v/>
      </c>
      <c r="AE57" s="158" t="str">
        <f>IFERROR(INDEX('Feb 2019'!$G$2:$BR$159,MATCH('Planning Ngrps'!$A57,'Feb 2019'!$A$2:$A$161,0),MATCH(AE$9,'Feb 2019'!$G$1:$BR$1,0))/INDEX('Planning CPRP'!$G$10:$BA$168,MATCH('Planning Ngrps'!$A57,'Planning CPRP'!$A$10:$A$170,0),MATCH('Planning Ngrps'!AE$9,'Planning CPRP'!$G$9:$BA$9,0)),"")</f>
        <v/>
      </c>
      <c r="AF57" s="158" t="str">
        <f>IFERROR(INDEX('Feb 2019'!$G$2:$BR$159,MATCH('Planning Ngrps'!$A57,'Feb 2019'!$A$2:$A$161,0),MATCH(AF$9,'Feb 2019'!$G$1:$BR$1,0))/INDEX('Planning CPRP'!$G$10:$BA$168,MATCH('Planning Ngrps'!$A57,'Planning CPRP'!$A$10:$A$170,0),MATCH('Planning Ngrps'!AF$9,'Planning CPRP'!$G$9:$BA$9,0)),"")</f>
        <v/>
      </c>
      <c r="AG57" s="158" t="str">
        <f>IFERROR(INDEX('Feb 2019'!$G$2:$BR$159,MATCH('Planning Ngrps'!$A57,'Feb 2019'!$A$2:$A$161,0),MATCH(AG$9,'Feb 2019'!$G$1:$BR$1,0))/INDEX('Planning CPRP'!$G$10:$BA$168,MATCH('Planning Ngrps'!$A57,'Planning CPRP'!$A$10:$A$170,0),MATCH('Planning Ngrps'!AG$9,'Planning CPRP'!$G$9:$BA$9,0)),"")</f>
        <v/>
      </c>
      <c r="AH57" s="158" t="str">
        <f>IFERROR(INDEX('Feb 2019'!$G$2:$BR$159,MATCH('Planning Ngrps'!$A57,'Feb 2019'!$A$2:$A$161,0),MATCH(AH$9,'Feb 2019'!$G$1:$BR$1,0))/INDEX('Planning CPRP'!$G$10:$BA$168,MATCH('Planning Ngrps'!$A57,'Planning CPRP'!$A$10:$A$170,0),MATCH('Planning Ngrps'!AH$9,'Planning CPRP'!$G$9:$BA$9,0)),"")</f>
        <v/>
      </c>
      <c r="AI57" s="158" t="str">
        <f>IFERROR(INDEX('Feb 2019'!$G$2:$BR$159,MATCH('Planning Ngrps'!$A57,'Feb 2019'!$A$2:$A$161,0),MATCH(AI$9,'Feb 2019'!$G$1:$BR$1,0))/INDEX('Planning CPRP'!$G$10:$BA$168,MATCH('Planning Ngrps'!$A57,'Planning CPRP'!$A$10:$A$170,0),MATCH('Planning Ngrps'!AI$9,'Planning CPRP'!$G$9:$BA$9,0)),"")</f>
        <v/>
      </c>
      <c r="AJ57" s="158" t="str">
        <f>IFERROR(INDEX('Feb 2019'!$G$2:$BR$159,MATCH('Planning Ngrps'!$A57,'Feb 2019'!$A$2:$A$161,0),MATCH(AJ$9,'Feb 2019'!$G$1:$BR$1,0))/INDEX('Planning CPRP'!$G$10:$BA$168,MATCH('Planning Ngrps'!$A57,'Planning CPRP'!$A$10:$A$170,0),MATCH('Planning Ngrps'!AJ$9,'Planning CPRP'!$G$9:$BA$9,0)),"")</f>
        <v/>
      </c>
      <c r="AK57" s="158" t="str">
        <f>IFERROR(INDEX('Feb 2019'!$G$2:$BR$159,MATCH('Planning Ngrps'!$A57,'Feb 2019'!$A$2:$A$161,0),MATCH(AK$9,'Feb 2019'!$G$1:$BR$1,0))/INDEX('Planning CPRP'!$G$10:$BA$168,MATCH('Planning Ngrps'!$A57,'Planning CPRP'!$A$10:$A$170,0),MATCH('Planning Ngrps'!AK$9,'Planning CPRP'!$G$9:$BA$9,0)),"")</f>
        <v/>
      </c>
      <c r="AL57" s="158" t="str">
        <f>IFERROR(INDEX('Feb 2019'!$G$2:$BR$159,MATCH('Planning Ngrps'!$A57,'Feb 2019'!$A$2:$A$161,0),MATCH(AL$9,'Feb 2019'!$G$1:$BR$1,0))/INDEX('Planning CPRP'!$G$10:$BA$168,MATCH('Planning Ngrps'!$A57,'Planning CPRP'!$A$10:$A$170,0),MATCH('Planning Ngrps'!AL$9,'Planning CPRP'!$G$9:$BA$9,0)),"")</f>
        <v/>
      </c>
      <c r="AM57" s="158" t="str">
        <f>IFERROR(INDEX('Feb 2019'!$G$2:$BR$159,MATCH('Planning Ngrps'!$A57,'Feb 2019'!$A$2:$A$161,0),MATCH(AM$9,'Feb 2019'!$G$1:$BR$1,0))/INDEX('Planning CPRP'!$G$10:$BA$168,MATCH('Planning Ngrps'!$A57,'Planning CPRP'!$A$10:$A$170,0),MATCH('Planning Ngrps'!AM$9,'Planning CPRP'!$G$9:$BA$9,0)),"")</f>
        <v/>
      </c>
      <c r="AN57" s="158" t="str">
        <f>IFERROR(INDEX('Feb 2019'!$G$2:$BR$159,MATCH('Planning Ngrps'!$A57,'Feb 2019'!$A$2:$A$161,0),MATCH(AN$9,'Feb 2019'!$G$1:$BR$1,0))/INDEX('Planning CPRP'!$G$10:$BA$168,MATCH('Planning Ngrps'!$A57,'Planning CPRP'!$A$10:$A$170,0),MATCH('Planning Ngrps'!AN$9,'Planning CPRP'!$G$9:$BA$9,0)),"")</f>
        <v/>
      </c>
      <c r="AO57" s="158" t="str">
        <f>IFERROR(INDEX('Feb 2019'!$G$2:$BR$159,MATCH('Planning Ngrps'!$A57,'Feb 2019'!$A$2:$A$161,0),MATCH(AO$9,'Feb 2019'!$G$1:$BR$1,0))/INDEX('Planning CPRP'!$G$10:$BA$168,MATCH('Planning Ngrps'!$A57,'Planning CPRP'!$A$10:$A$170,0),MATCH('Planning Ngrps'!AO$9,'Planning CPRP'!$G$9:$BA$9,0)),"")</f>
        <v/>
      </c>
      <c r="AP57" s="158" t="str">
        <f>IFERROR(INDEX('Feb 2019'!$G$2:$BR$159,MATCH('Planning Ngrps'!$A57,'Feb 2019'!$A$2:$A$161,0),MATCH(AP$9,'Feb 2019'!$G$1:$BR$1,0))/INDEX('Planning CPRP'!$G$10:$BA$168,MATCH('Planning Ngrps'!$A57,'Planning CPRP'!$A$10:$A$170,0),MATCH('Planning Ngrps'!AP$9,'Planning CPRP'!$G$9:$BA$9,0)),"")</f>
        <v/>
      </c>
      <c r="AQ57" s="158" t="str">
        <f>IFERROR(INDEX('Feb 2019'!$G$2:$BR$159,MATCH('Planning Ngrps'!$A57,'Feb 2019'!$A$2:$A$161,0),MATCH(AQ$9,'Feb 2019'!$G$1:$BR$1,0))/INDEX('Planning CPRP'!$G$10:$BA$168,MATCH('Planning Ngrps'!$A57,'Planning CPRP'!$A$10:$A$170,0),MATCH('Planning Ngrps'!AQ$9,'Planning CPRP'!$G$9:$BA$9,0)),"")</f>
        <v/>
      </c>
      <c r="AR57" s="158" t="str">
        <f>IFERROR(INDEX('Feb 2019'!$G$2:$BR$159,MATCH('Planning Ngrps'!$A57,'Feb 2019'!$A$2:$A$161,0),MATCH(AR$9,'Feb 2019'!$G$1:$BR$1,0))/INDEX('Planning CPRP'!$G$10:$BA$168,MATCH('Planning Ngrps'!$A57,'Planning CPRP'!$A$10:$A$170,0),MATCH('Planning Ngrps'!AR$9,'Planning CPRP'!$G$9:$BA$9,0)),"")</f>
        <v/>
      </c>
      <c r="AS57" s="158" t="str">
        <f>IFERROR(INDEX('Feb 2019'!$G$2:$BR$159,MATCH('Planning Ngrps'!$A57,'Feb 2019'!$A$2:$A$161,0),MATCH(AS$9,'Feb 2019'!$G$1:$BR$1,0))/INDEX('Planning CPRP'!$G$10:$BA$168,MATCH('Planning Ngrps'!$A57,'Planning CPRP'!$A$10:$A$170,0),MATCH('Planning Ngrps'!AS$9,'Planning CPRP'!$G$9:$BA$9,0)),"")</f>
        <v/>
      </c>
      <c r="AT57" s="158" t="str">
        <f>IFERROR(INDEX('Feb 2019'!$G$2:$BR$159,MATCH('Planning Ngrps'!$A57,'Feb 2019'!$A$2:$A$161,0),MATCH(AT$9,'Feb 2019'!$G$1:$BR$1,0))/INDEX('Planning CPRP'!$G$10:$BA$168,MATCH('Planning Ngrps'!$A57,'Planning CPRP'!$A$10:$A$170,0),MATCH('Planning Ngrps'!AT$9,'Planning CPRP'!$G$9:$BA$9,0)),"")</f>
        <v/>
      </c>
      <c r="AU57" s="158" t="str">
        <f>IFERROR(INDEX('Feb 2019'!$G$2:$BR$159,MATCH('Planning Ngrps'!$A57,'Feb 2019'!$A$2:$A$161,0),MATCH(AU$9,'Feb 2019'!$G$1:$BR$1,0))/INDEX('Planning CPRP'!$G$10:$BA$168,MATCH('Planning Ngrps'!$A57,'Planning CPRP'!$A$10:$A$170,0),MATCH('Planning Ngrps'!AU$9,'Planning CPRP'!$G$9:$BA$9,0)),"")</f>
        <v/>
      </c>
      <c r="AV57" s="158" t="str">
        <f>IFERROR(INDEX('Feb 2019'!$G$2:$BR$159,MATCH('Planning Ngrps'!$A57,'Feb 2019'!$A$2:$A$161,0),MATCH(AV$9,'Feb 2019'!$G$1:$BR$1,0))/INDEX('Planning CPRP'!$G$10:$BA$168,MATCH('Planning Ngrps'!$A57,'Planning CPRP'!$A$10:$A$170,0),MATCH('Planning Ngrps'!AV$9,'Planning CPRP'!$G$9:$BA$9,0)),"")</f>
        <v/>
      </c>
      <c r="AW57" s="158" t="str">
        <f>IFERROR(INDEX('Feb 2019'!$G$2:$BR$159,MATCH('Planning Ngrps'!$A57,'Feb 2019'!$A$2:$A$161,0),MATCH(AW$9,'Feb 2019'!$G$1:$BR$1,0))/INDEX('Planning CPRP'!$G$10:$BA$168,MATCH('Planning Ngrps'!$A57,'Planning CPRP'!$A$10:$A$170,0),MATCH('Planning Ngrps'!AW$9,'Planning CPRP'!$G$9:$BA$9,0)),"")</f>
        <v/>
      </c>
      <c r="AX57" s="158" t="str">
        <f>IFERROR(INDEX('Feb 2019'!$G$2:$BR$159,MATCH('Planning Ngrps'!$A57,'Feb 2019'!$A$2:$A$161,0),MATCH(AX$9,'Feb 2019'!$G$1:$BR$1,0))/INDEX('Planning CPRP'!$G$10:$BA$168,MATCH('Planning Ngrps'!$A57,'Planning CPRP'!$A$10:$A$170,0),MATCH('Planning Ngrps'!AX$9,'Planning CPRP'!$G$9:$BA$9,0)),"")</f>
        <v/>
      </c>
      <c r="AY57" s="158" t="str">
        <f>IFERROR(INDEX('Feb 2019'!$G$2:$BR$159,MATCH('Planning Ngrps'!$A57,'Feb 2019'!$A$2:$A$161,0),MATCH(AY$9,'Feb 2019'!$G$1:$BR$1,0))/INDEX('Planning CPRP'!$G$10:$BA$168,MATCH('Planning Ngrps'!$A57,'Planning CPRP'!$A$10:$A$170,0),MATCH('Planning Ngrps'!AY$9,'Planning CPRP'!$G$9:$BA$9,0)),"")</f>
        <v/>
      </c>
      <c r="AZ57" s="158" t="str">
        <f>IFERROR(INDEX('Feb 2019'!$G$2:$BR$159,MATCH('Planning Ngrps'!$A57,'Feb 2019'!$A$2:$A$161,0),MATCH(AZ$9,'Feb 2019'!$G$1:$BR$1,0))/INDEX('Planning CPRP'!$G$10:$BA$168,MATCH('Planning Ngrps'!$A57,'Planning CPRP'!$A$10:$A$170,0),MATCH('Planning Ngrps'!AZ$9,'Planning CPRP'!$G$9:$BA$9,0)),"")</f>
        <v/>
      </c>
      <c r="BA57" s="158" t="str">
        <f>IFERROR(INDEX('Feb 2019'!$G$2:$BR$159,MATCH('Planning Ngrps'!$A57,'Feb 2019'!$A$2:$A$161,0),MATCH(BA$9,'Feb 2019'!$G$1:$BR$1,0))/INDEX('Planning CPRP'!$G$10:$BA$168,MATCH('Planning Ngrps'!$A57,'Planning CPRP'!$A$10:$A$170,0),MATCH('Planning Ngrps'!BA$9,'Planning CPRP'!$G$9:$BA$9,0)),"")</f>
        <v/>
      </c>
      <c r="BB57" s="11">
        <f t="shared" si="44"/>
        <v>0</v>
      </c>
      <c r="BC57" s="11"/>
      <c r="BD57" s="109">
        <f>BC57-BB57</f>
        <v>0</v>
      </c>
    </row>
    <row r="58" spans="1:56" ht="15" x14ac:dyDescent="0.3">
      <c r="A58" s="80" t="s">
        <v>76</v>
      </c>
      <c r="B58" s="105">
        <f t="shared" si="40"/>
        <v>0</v>
      </c>
      <c r="C58" s="192">
        <f t="shared" si="48"/>
        <v>0</v>
      </c>
      <c r="D58" s="48">
        <f t="shared" si="42"/>
        <v>0</v>
      </c>
      <c r="E58" s="138">
        <f t="shared" ref="E58:E64" si="49">D58-B58</f>
        <v>0</v>
      </c>
      <c r="F58" s="93" t="s">
        <v>76</v>
      </c>
      <c r="G58" s="158" t="str">
        <f>IFERROR(INDEX('Feb 2019'!$G$2:$BR$159,MATCH('Planning Ngrps'!$A58,'Feb 2019'!$A$2:$A$161,0),MATCH(G$9,'Feb 2019'!$G$1:$BR$1,0))/INDEX('Planning CPRP'!$G$10:$BA$168,MATCH('Planning Ngrps'!$A58,'Planning CPRP'!$A$10:$A$170,0),MATCH('Planning Ngrps'!G$9,'Planning CPRP'!$G$9:$BA$9,0)),"")</f>
        <v/>
      </c>
      <c r="H58" s="158" t="str">
        <f>IFERROR(INDEX('Feb 2019'!$G$2:$BR$159,MATCH('Planning Ngrps'!$A58,'Feb 2019'!$A$2:$A$161,0),MATCH(H$9,'Feb 2019'!$G$1:$BR$1,0))/INDEX('Planning CPRP'!$G$10:$BA$168,MATCH('Planning Ngrps'!$A58,'Planning CPRP'!$A$10:$A$170,0),MATCH('Planning Ngrps'!H$9,'Planning CPRP'!$G$9:$BA$9,0)),"")</f>
        <v/>
      </c>
      <c r="I58" s="158" t="str">
        <f>IFERROR(INDEX('Feb 2019'!$G$2:$BR$159,MATCH('Planning Ngrps'!$A58,'Feb 2019'!$A$2:$A$161,0),MATCH(I$9,'Feb 2019'!$G$1:$BR$1,0))/INDEX('Planning CPRP'!$G$10:$BA$168,MATCH('Planning Ngrps'!$A58,'Planning CPRP'!$A$10:$A$170,0),MATCH('Planning Ngrps'!I$9,'Planning CPRP'!$G$9:$BA$9,0)),"")</f>
        <v/>
      </c>
      <c r="J58" s="158" t="str">
        <f>IFERROR(INDEX('Feb 2019'!$G$2:$BR$159,MATCH('Planning Ngrps'!$A58,'Feb 2019'!$A$2:$A$161,0),MATCH(J$9,'Feb 2019'!$G$1:$BR$1,0))/INDEX('Planning CPRP'!$G$10:$BA$168,MATCH('Planning Ngrps'!$A58,'Planning CPRP'!$A$10:$A$170,0),MATCH('Planning Ngrps'!J$9,'Planning CPRP'!$G$9:$BA$9,0)),"")</f>
        <v/>
      </c>
      <c r="K58" s="158" t="str">
        <f>IFERROR(INDEX('Feb 2019'!$G$2:$BR$159,MATCH('Planning Ngrps'!$A58,'Feb 2019'!$A$2:$A$161,0),MATCH(K$9,'Feb 2019'!$G$1:$BR$1,0))/INDEX('Planning CPRP'!$G$10:$BA$168,MATCH('Planning Ngrps'!$A58,'Planning CPRP'!$A$10:$A$170,0),MATCH('Planning Ngrps'!K$9,'Planning CPRP'!$G$9:$BA$9,0)),"")</f>
        <v/>
      </c>
      <c r="L58" s="158" t="str">
        <f>IFERROR(INDEX('Feb 2019'!$G$2:$BR$159,MATCH('Planning Ngrps'!$A58,'Feb 2019'!$A$2:$A$161,0),MATCH(L$9,'Feb 2019'!$G$1:$BR$1,0))/INDEX('Planning CPRP'!$G$10:$BA$168,MATCH('Planning Ngrps'!$A58,'Planning CPRP'!$A$10:$A$170,0),MATCH('Planning Ngrps'!L$9,'Planning CPRP'!$G$9:$BA$9,0)),"")</f>
        <v/>
      </c>
      <c r="M58" s="158" t="str">
        <f>IFERROR(INDEX('Feb 2019'!$G$2:$BR$159,MATCH('Planning Ngrps'!$A58,'Feb 2019'!$A$2:$A$161,0),MATCH(M$9,'Feb 2019'!$G$1:$BR$1,0))/INDEX('Planning CPRP'!$G$10:$BA$168,MATCH('Planning Ngrps'!$A58,'Planning CPRP'!$A$10:$A$170,0),MATCH('Planning Ngrps'!M$9,'Planning CPRP'!$G$9:$BA$9,0)),"")</f>
        <v/>
      </c>
      <c r="N58" s="158" t="str">
        <f>IFERROR(INDEX('Feb 2019'!$G$2:$BR$159,MATCH('Planning Ngrps'!$A58,'Feb 2019'!$A$2:$A$161,0),MATCH(N$9,'Feb 2019'!$G$1:$BR$1,0))/INDEX('Planning CPRP'!$G$10:$BA$168,MATCH('Planning Ngrps'!$A58,'Planning CPRP'!$A$10:$A$170,0),MATCH('Planning Ngrps'!N$9,'Planning CPRP'!$G$9:$BA$9,0)),"")</f>
        <v/>
      </c>
      <c r="O58" s="158" t="str">
        <f>IFERROR(INDEX('Feb 2019'!$G$2:$BR$159,MATCH('Planning Ngrps'!$A58,'Feb 2019'!$A$2:$A$161,0),MATCH(O$9,'Feb 2019'!$G$1:$BR$1,0))/INDEX('Planning CPRP'!$G$10:$BA$168,MATCH('Planning Ngrps'!$A58,'Planning CPRP'!$A$10:$A$170,0),MATCH('Planning Ngrps'!O$9,'Planning CPRP'!$G$9:$BA$9,0)),"")</f>
        <v/>
      </c>
      <c r="P58" s="158" t="str">
        <f>IFERROR(INDEX('Feb 2019'!$G$2:$BR$159,MATCH('Planning Ngrps'!$A58,'Feb 2019'!$A$2:$A$161,0),MATCH(P$9,'Feb 2019'!$G$1:$BR$1,0))/INDEX('Planning CPRP'!$G$10:$BA$168,MATCH('Planning Ngrps'!$A58,'Planning CPRP'!$A$10:$A$170,0),MATCH('Planning Ngrps'!P$9,'Planning CPRP'!$G$9:$BA$9,0)),"")</f>
        <v/>
      </c>
      <c r="Q58" s="158" t="str">
        <f>IFERROR(INDEX('Feb 2019'!$G$2:$BR$159,MATCH('Planning Ngrps'!$A58,'Feb 2019'!$A$2:$A$161,0),MATCH(Q$9,'Feb 2019'!$G$1:$BR$1,0))/INDEX('Planning CPRP'!$G$10:$BA$168,MATCH('Planning Ngrps'!$A58,'Planning CPRP'!$A$10:$A$170,0),MATCH('Planning Ngrps'!Q$9,'Planning CPRP'!$G$9:$BA$9,0)),"")</f>
        <v/>
      </c>
      <c r="R58" s="158" t="str">
        <f>IFERROR(INDEX('Feb 2019'!$G$2:$BR$159,MATCH('Planning Ngrps'!$A58,'Feb 2019'!$A$2:$A$161,0),MATCH(R$9,'Feb 2019'!$G$1:$BR$1,0))/INDEX('Planning CPRP'!$G$10:$BA$168,MATCH('Planning Ngrps'!$A58,'Planning CPRP'!$A$10:$A$170,0),MATCH('Planning Ngrps'!R$9,'Planning CPRP'!$G$9:$BA$9,0)),"")</f>
        <v/>
      </c>
      <c r="S58" s="158" t="str">
        <f>IFERROR(INDEX('Feb 2019'!$G$2:$BR$159,MATCH('Planning Ngrps'!$A58,'Feb 2019'!$A$2:$A$161,0),MATCH(S$9,'Feb 2019'!$G$1:$BR$1,0))/INDEX('Planning CPRP'!$G$10:$BA$168,MATCH('Planning Ngrps'!$A58,'Planning CPRP'!$A$10:$A$170,0),MATCH('Planning Ngrps'!S$9,'Planning CPRP'!$G$9:$BA$9,0)),"")</f>
        <v/>
      </c>
      <c r="T58" s="158" t="str">
        <f>IFERROR(INDEX('Feb 2019'!$G$2:$BR$159,MATCH('Planning Ngrps'!$A58,'Feb 2019'!$A$2:$A$161,0),MATCH(T$9,'Feb 2019'!$G$1:$BR$1,0))/INDEX('Planning CPRP'!$G$10:$BA$168,MATCH('Planning Ngrps'!$A58,'Planning CPRP'!$A$10:$A$170,0),MATCH('Planning Ngrps'!T$9,'Planning CPRP'!$G$9:$BA$9,0)),"")</f>
        <v/>
      </c>
      <c r="U58" s="158" t="str">
        <f>IFERROR(INDEX('Feb 2019'!$G$2:$BR$159,MATCH('Planning Ngrps'!$A58,'Feb 2019'!$A$2:$A$161,0),MATCH(U$9,'Feb 2019'!$G$1:$BR$1,0))/INDEX('Planning CPRP'!$G$10:$BA$168,MATCH('Planning Ngrps'!$A58,'Planning CPRP'!$A$10:$A$170,0),MATCH('Planning Ngrps'!U$9,'Planning CPRP'!$G$9:$BA$9,0)),"")</f>
        <v/>
      </c>
      <c r="V58" s="158" t="str">
        <f>IFERROR(INDEX('Feb 2019'!$G$2:$BR$159,MATCH('Planning Ngrps'!$A58,'Feb 2019'!$A$2:$A$161,0),MATCH(V$9,'Feb 2019'!$G$1:$BR$1,0))/INDEX('Planning CPRP'!$G$10:$BA$168,MATCH('Planning Ngrps'!$A58,'Planning CPRP'!$A$10:$A$170,0),MATCH('Planning Ngrps'!V$9,'Planning CPRP'!$G$9:$BA$9,0)),"")</f>
        <v/>
      </c>
      <c r="W58" s="158" t="str">
        <f>IFERROR(INDEX('Feb 2019'!$G$2:$BR$159,MATCH('Planning Ngrps'!$A58,'Feb 2019'!$A$2:$A$161,0),MATCH(W$9,'Feb 2019'!$G$1:$BR$1,0))/INDEX('Planning CPRP'!$G$10:$BA$168,MATCH('Planning Ngrps'!$A58,'Planning CPRP'!$A$10:$A$170,0),MATCH('Planning Ngrps'!W$9,'Planning CPRP'!$G$9:$BA$9,0)),"")</f>
        <v/>
      </c>
      <c r="X58" s="158" t="str">
        <f>IFERROR(INDEX('Feb 2019'!$G$2:$BR$159,MATCH('Planning Ngrps'!$A58,'Feb 2019'!$A$2:$A$161,0),MATCH(X$9,'Feb 2019'!$G$1:$BR$1,0))/INDEX('Planning CPRP'!$G$10:$BA$168,MATCH('Planning Ngrps'!$A58,'Planning CPRP'!$A$10:$A$170,0),MATCH('Planning Ngrps'!X$9,'Planning CPRP'!$G$9:$BA$9,0)),"")</f>
        <v/>
      </c>
      <c r="Y58" s="158" t="str">
        <f>IFERROR(INDEX('Feb 2019'!$G$2:$BR$159,MATCH('Planning Ngrps'!$A58,'Feb 2019'!$A$2:$A$161,0),MATCH(Y$9,'Feb 2019'!$G$1:$BR$1,0))/INDEX('Planning CPRP'!$G$10:$BA$168,MATCH('Planning Ngrps'!$A58,'Planning CPRP'!$A$10:$A$170,0),MATCH('Planning Ngrps'!Y$9,'Planning CPRP'!$G$9:$BA$9,0)),"")</f>
        <v/>
      </c>
      <c r="Z58" s="158" t="str">
        <f>IFERROR(INDEX('Feb 2019'!$G$2:$BR$159,MATCH('Planning Ngrps'!$A58,'Feb 2019'!$A$2:$A$161,0),MATCH(Z$9,'Feb 2019'!$G$1:$BR$1,0))/INDEX('Planning CPRP'!$G$10:$BA$168,MATCH('Planning Ngrps'!$A58,'Planning CPRP'!$A$10:$A$170,0),MATCH('Planning Ngrps'!Z$9,'Planning CPRP'!$G$9:$BA$9,0)),"")</f>
        <v/>
      </c>
      <c r="AA58" s="158" t="str">
        <f>IFERROR(INDEX('Feb 2019'!$G$2:$BR$159,MATCH('Planning Ngrps'!$A58,'Feb 2019'!$A$2:$A$161,0),MATCH(AA$9,'Feb 2019'!$G$1:$BR$1,0))/INDEX('Planning CPRP'!$G$10:$BA$168,MATCH('Planning Ngrps'!$A58,'Planning CPRP'!$A$10:$A$170,0),MATCH('Planning Ngrps'!AA$9,'Planning CPRP'!$G$9:$BA$9,0)),"")</f>
        <v/>
      </c>
      <c r="AB58" s="158" t="str">
        <f>IFERROR(INDEX('Feb 2019'!$G$2:$BR$159,MATCH('Planning Ngrps'!$A58,'Feb 2019'!$A$2:$A$161,0),MATCH(AB$9,'Feb 2019'!$G$1:$BR$1,0))/INDEX('Planning CPRP'!$G$10:$BA$168,MATCH('Planning Ngrps'!$A58,'Planning CPRP'!$A$10:$A$170,0),MATCH('Planning Ngrps'!AB$9,'Planning CPRP'!$G$9:$BA$9,0)),"")</f>
        <v/>
      </c>
      <c r="AC58" s="158" t="str">
        <f>IFERROR(INDEX('Feb 2019'!$G$2:$BR$159,MATCH('Planning Ngrps'!$A58,'Feb 2019'!$A$2:$A$161,0),MATCH(AC$9,'Feb 2019'!$G$1:$BR$1,0))/INDEX('Planning CPRP'!$G$10:$BA$168,MATCH('Planning Ngrps'!$A58,'Planning CPRP'!$A$10:$A$170,0),MATCH('Planning Ngrps'!AC$9,'Planning CPRP'!$G$9:$BA$9,0)),"")</f>
        <v/>
      </c>
      <c r="AD58" s="158" t="str">
        <f>IFERROR(INDEX('Feb 2019'!$G$2:$BR$159,MATCH('Planning Ngrps'!$A58,'Feb 2019'!$A$2:$A$161,0),MATCH(AD$9,'Feb 2019'!$G$1:$BR$1,0))/INDEX('Planning CPRP'!$G$10:$BA$168,MATCH('Planning Ngrps'!$A58,'Planning CPRP'!$A$10:$A$170,0),MATCH('Planning Ngrps'!AD$9,'Planning CPRP'!$G$9:$BA$9,0)),"")</f>
        <v/>
      </c>
      <c r="AE58" s="158" t="str">
        <f>IFERROR(INDEX('Feb 2019'!$G$2:$BR$159,MATCH('Planning Ngrps'!$A58,'Feb 2019'!$A$2:$A$161,0),MATCH(AE$9,'Feb 2019'!$G$1:$BR$1,0))/INDEX('Planning CPRP'!$G$10:$BA$168,MATCH('Planning Ngrps'!$A58,'Planning CPRP'!$A$10:$A$170,0),MATCH('Planning Ngrps'!AE$9,'Planning CPRP'!$G$9:$BA$9,0)),"")</f>
        <v/>
      </c>
      <c r="AF58" s="158" t="str">
        <f>IFERROR(INDEX('Feb 2019'!$G$2:$BR$159,MATCH('Planning Ngrps'!$A58,'Feb 2019'!$A$2:$A$161,0),MATCH(AF$9,'Feb 2019'!$G$1:$BR$1,0))/INDEX('Planning CPRP'!$G$10:$BA$168,MATCH('Planning Ngrps'!$A58,'Planning CPRP'!$A$10:$A$170,0),MATCH('Planning Ngrps'!AF$9,'Planning CPRP'!$G$9:$BA$9,0)),"")</f>
        <v/>
      </c>
      <c r="AG58" s="158" t="str">
        <f>IFERROR(INDEX('Feb 2019'!$G$2:$BR$159,MATCH('Planning Ngrps'!$A58,'Feb 2019'!$A$2:$A$161,0),MATCH(AG$9,'Feb 2019'!$G$1:$BR$1,0))/INDEX('Planning CPRP'!$G$10:$BA$168,MATCH('Planning Ngrps'!$A58,'Planning CPRP'!$A$10:$A$170,0),MATCH('Planning Ngrps'!AG$9,'Planning CPRP'!$G$9:$BA$9,0)),"")</f>
        <v/>
      </c>
      <c r="AH58" s="158" t="str">
        <f>IFERROR(INDEX('Feb 2019'!$G$2:$BR$159,MATCH('Planning Ngrps'!$A58,'Feb 2019'!$A$2:$A$161,0),MATCH(AH$9,'Feb 2019'!$G$1:$BR$1,0))/INDEX('Planning CPRP'!$G$10:$BA$168,MATCH('Planning Ngrps'!$A58,'Planning CPRP'!$A$10:$A$170,0),MATCH('Planning Ngrps'!AH$9,'Planning CPRP'!$G$9:$BA$9,0)),"")</f>
        <v/>
      </c>
      <c r="AI58" s="158" t="str">
        <f>IFERROR(INDEX('Feb 2019'!$G$2:$BR$159,MATCH('Planning Ngrps'!$A58,'Feb 2019'!$A$2:$A$161,0),MATCH(AI$9,'Feb 2019'!$G$1:$BR$1,0))/INDEX('Planning CPRP'!$G$10:$BA$168,MATCH('Planning Ngrps'!$A58,'Planning CPRP'!$A$10:$A$170,0),MATCH('Planning Ngrps'!AI$9,'Planning CPRP'!$G$9:$BA$9,0)),"")</f>
        <v/>
      </c>
      <c r="AJ58" s="158" t="str">
        <f>IFERROR(INDEX('Feb 2019'!$G$2:$BR$159,MATCH('Planning Ngrps'!$A58,'Feb 2019'!$A$2:$A$161,0),MATCH(AJ$9,'Feb 2019'!$G$1:$BR$1,0))/INDEX('Planning CPRP'!$G$10:$BA$168,MATCH('Planning Ngrps'!$A58,'Planning CPRP'!$A$10:$A$170,0),MATCH('Planning Ngrps'!AJ$9,'Planning CPRP'!$G$9:$BA$9,0)),"")</f>
        <v/>
      </c>
      <c r="AK58" s="158" t="str">
        <f>IFERROR(INDEX('Feb 2019'!$G$2:$BR$159,MATCH('Planning Ngrps'!$A58,'Feb 2019'!$A$2:$A$161,0),MATCH(AK$9,'Feb 2019'!$G$1:$BR$1,0))/INDEX('Planning CPRP'!$G$10:$BA$168,MATCH('Planning Ngrps'!$A58,'Planning CPRP'!$A$10:$A$170,0),MATCH('Planning Ngrps'!AK$9,'Planning CPRP'!$G$9:$BA$9,0)),"")</f>
        <v/>
      </c>
      <c r="AL58" s="158" t="str">
        <f>IFERROR(INDEX('Feb 2019'!$G$2:$BR$159,MATCH('Planning Ngrps'!$A58,'Feb 2019'!$A$2:$A$161,0),MATCH(AL$9,'Feb 2019'!$G$1:$BR$1,0))/INDEX('Planning CPRP'!$G$10:$BA$168,MATCH('Planning Ngrps'!$A58,'Planning CPRP'!$A$10:$A$170,0),MATCH('Planning Ngrps'!AL$9,'Planning CPRP'!$G$9:$BA$9,0)),"")</f>
        <v/>
      </c>
      <c r="AM58" s="158" t="str">
        <f>IFERROR(INDEX('Feb 2019'!$G$2:$BR$159,MATCH('Planning Ngrps'!$A58,'Feb 2019'!$A$2:$A$161,0),MATCH(AM$9,'Feb 2019'!$G$1:$BR$1,0))/INDEX('Planning CPRP'!$G$10:$BA$168,MATCH('Planning Ngrps'!$A58,'Planning CPRP'!$A$10:$A$170,0),MATCH('Planning Ngrps'!AM$9,'Planning CPRP'!$G$9:$BA$9,0)),"")</f>
        <v/>
      </c>
      <c r="AN58" s="158" t="str">
        <f>IFERROR(INDEX('Feb 2019'!$G$2:$BR$159,MATCH('Planning Ngrps'!$A58,'Feb 2019'!$A$2:$A$161,0),MATCH(AN$9,'Feb 2019'!$G$1:$BR$1,0))/INDEX('Planning CPRP'!$G$10:$BA$168,MATCH('Planning Ngrps'!$A58,'Planning CPRP'!$A$10:$A$170,0),MATCH('Planning Ngrps'!AN$9,'Planning CPRP'!$G$9:$BA$9,0)),"")</f>
        <v/>
      </c>
      <c r="AO58" s="158" t="str">
        <f>IFERROR(INDEX('Feb 2019'!$G$2:$BR$159,MATCH('Planning Ngrps'!$A58,'Feb 2019'!$A$2:$A$161,0),MATCH(AO$9,'Feb 2019'!$G$1:$BR$1,0))/INDEX('Planning CPRP'!$G$10:$BA$168,MATCH('Planning Ngrps'!$A58,'Planning CPRP'!$A$10:$A$170,0),MATCH('Planning Ngrps'!AO$9,'Planning CPRP'!$G$9:$BA$9,0)),"")</f>
        <v/>
      </c>
      <c r="AP58" s="158" t="str">
        <f>IFERROR(INDEX('Feb 2019'!$G$2:$BR$159,MATCH('Planning Ngrps'!$A58,'Feb 2019'!$A$2:$A$161,0),MATCH(AP$9,'Feb 2019'!$G$1:$BR$1,0))/INDEX('Planning CPRP'!$G$10:$BA$168,MATCH('Planning Ngrps'!$A58,'Planning CPRP'!$A$10:$A$170,0),MATCH('Planning Ngrps'!AP$9,'Planning CPRP'!$G$9:$BA$9,0)),"")</f>
        <v/>
      </c>
      <c r="AQ58" s="158" t="str">
        <f>IFERROR(INDEX('Feb 2019'!$G$2:$BR$159,MATCH('Planning Ngrps'!$A58,'Feb 2019'!$A$2:$A$161,0),MATCH(AQ$9,'Feb 2019'!$G$1:$BR$1,0))/INDEX('Planning CPRP'!$G$10:$BA$168,MATCH('Planning Ngrps'!$A58,'Planning CPRP'!$A$10:$A$170,0),MATCH('Planning Ngrps'!AQ$9,'Planning CPRP'!$G$9:$BA$9,0)),"")</f>
        <v/>
      </c>
      <c r="AR58" s="158" t="str">
        <f>IFERROR(INDEX('Feb 2019'!$G$2:$BR$159,MATCH('Planning Ngrps'!$A58,'Feb 2019'!$A$2:$A$161,0),MATCH(AR$9,'Feb 2019'!$G$1:$BR$1,0))/INDEX('Planning CPRP'!$G$10:$BA$168,MATCH('Planning Ngrps'!$A58,'Planning CPRP'!$A$10:$A$170,0),MATCH('Planning Ngrps'!AR$9,'Planning CPRP'!$G$9:$BA$9,0)),"")</f>
        <v/>
      </c>
      <c r="AS58" s="158" t="str">
        <f>IFERROR(INDEX('Feb 2019'!$G$2:$BR$159,MATCH('Planning Ngrps'!$A58,'Feb 2019'!$A$2:$A$161,0),MATCH(AS$9,'Feb 2019'!$G$1:$BR$1,0))/INDEX('Planning CPRP'!$G$10:$BA$168,MATCH('Planning Ngrps'!$A58,'Planning CPRP'!$A$10:$A$170,0),MATCH('Planning Ngrps'!AS$9,'Planning CPRP'!$G$9:$BA$9,0)),"")</f>
        <v/>
      </c>
      <c r="AT58" s="158" t="str">
        <f>IFERROR(INDEX('Feb 2019'!$G$2:$BR$159,MATCH('Planning Ngrps'!$A58,'Feb 2019'!$A$2:$A$161,0),MATCH(AT$9,'Feb 2019'!$G$1:$BR$1,0))/INDEX('Planning CPRP'!$G$10:$BA$168,MATCH('Planning Ngrps'!$A58,'Planning CPRP'!$A$10:$A$170,0),MATCH('Planning Ngrps'!AT$9,'Planning CPRP'!$G$9:$BA$9,0)),"")</f>
        <v/>
      </c>
      <c r="AU58" s="158" t="str">
        <f>IFERROR(INDEX('Feb 2019'!$G$2:$BR$159,MATCH('Planning Ngrps'!$A58,'Feb 2019'!$A$2:$A$161,0),MATCH(AU$9,'Feb 2019'!$G$1:$BR$1,0))/INDEX('Planning CPRP'!$G$10:$BA$168,MATCH('Planning Ngrps'!$A58,'Planning CPRP'!$A$10:$A$170,0),MATCH('Planning Ngrps'!AU$9,'Planning CPRP'!$G$9:$BA$9,0)),"")</f>
        <v/>
      </c>
      <c r="AV58" s="158" t="str">
        <f>IFERROR(INDEX('Feb 2019'!$G$2:$BR$159,MATCH('Planning Ngrps'!$A58,'Feb 2019'!$A$2:$A$161,0),MATCH(AV$9,'Feb 2019'!$G$1:$BR$1,0))/INDEX('Planning CPRP'!$G$10:$BA$168,MATCH('Planning Ngrps'!$A58,'Planning CPRP'!$A$10:$A$170,0),MATCH('Planning Ngrps'!AV$9,'Planning CPRP'!$G$9:$BA$9,0)),"")</f>
        <v/>
      </c>
      <c r="AW58" s="158" t="str">
        <f>IFERROR(INDEX('Feb 2019'!$G$2:$BR$159,MATCH('Planning Ngrps'!$A58,'Feb 2019'!$A$2:$A$161,0),MATCH(AW$9,'Feb 2019'!$G$1:$BR$1,0))/INDEX('Planning CPRP'!$G$10:$BA$168,MATCH('Planning Ngrps'!$A58,'Planning CPRP'!$A$10:$A$170,0),MATCH('Planning Ngrps'!AW$9,'Planning CPRP'!$G$9:$BA$9,0)),"")</f>
        <v/>
      </c>
      <c r="AX58" s="158" t="str">
        <f>IFERROR(INDEX('Feb 2019'!$G$2:$BR$159,MATCH('Planning Ngrps'!$A58,'Feb 2019'!$A$2:$A$161,0),MATCH(AX$9,'Feb 2019'!$G$1:$BR$1,0))/INDEX('Planning CPRP'!$G$10:$BA$168,MATCH('Planning Ngrps'!$A58,'Planning CPRP'!$A$10:$A$170,0),MATCH('Planning Ngrps'!AX$9,'Planning CPRP'!$G$9:$BA$9,0)),"")</f>
        <v/>
      </c>
      <c r="AY58" s="158" t="str">
        <f>IFERROR(INDEX('Feb 2019'!$G$2:$BR$159,MATCH('Planning Ngrps'!$A58,'Feb 2019'!$A$2:$A$161,0),MATCH(AY$9,'Feb 2019'!$G$1:$BR$1,0))/INDEX('Planning CPRP'!$G$10:$BA$168,MATCH('Planning Ngrps'!$A58,'Planning CPRP'!$A$10:$A$170,0),MATCH('Planning Ngrps'!AY$9,'Planning CPRP'!$G$9:$BA$9,0)),"")</f>
        <v/>
      </c>
      <c r="AZ58" s="158" t="str">
        <f>IFERROR(INDEX('Feb 2019'!$G$2:$BR$159,MATCH('Planning Ngrps'!$A58,'Feb 2019'!$A$2:$A$161,0),MATCH(AZ$9,'Feb 2019'!$G$1:$BR$1,0))/INDEX('Planning CPRP'!$G$10:$BA$168,MATCH('Planning Ngrps'!$A58,'Planning CPRP'!$A$10:$A$170,0),MATCH('Planning Ngrps'!AZ$9,'Planning CPRP'!$G$9:$BA$9,0)),"")</f>
        <v/>
      </c>
      <c r="BA58" s="158" t="str">
        <f>IFERROR(INDEX('Feb 2019'!$G$2:$BR$159,MATCH('Planning Ngrps'!$A58,'Feb 2019'!$A$2:$A$161,0),MATCH(BA$9,'Feb 2019'!$G$1:$BR$1,0))/INDEX('Planning CPRP'!$G$10:$BA$168,MATCH('Planning Ngrps'!$A58,'Planning CPRP'!$A$10:$A$170,0),MATCH('Planning Ngrps'!BA$9,'Planning CPRP'!$G$9:$BA$9,0)),"")</f>
        <v/>
      </c>
      <c r="BB58" s="11">
        <f t="shared" si="44"/>
        <v>0</v>
      </c>
      <c r="BC58" s="11"/>
      <c r="BD58" s="109">
        <f t="shared" si="45"/>
        <v>0</v>
      </c>
    </row>
    <row r="59" spans="1:56" ht="15" x14ac:dyDescent="0.3">
      <c r="A59" s="80" t="s">
        <v>77</v>
      </c>
      <c r="B59" s="105">
        <f t="shared" si="40"/>
        <v>0</v>
      </c>
      <c r="C59" s="192"/>
      <c r="D59" s="48">
        <f t="shared" si="42"/>
        <v>0</v>
      </c>
      <c r="E59" s="138">
        <f t="shared" si="49"/>
        <v>0</v>
      </c>
      <c r="F59" s="93" t="s">
        <v>77</v>
      </c>
      <c r="G59" s="158" t="str">
        <f>IFERROR(INDEX('Feb 2019'!$G$2:$BR$159,MATCH('Planning Ngrps'!$A59,'Feb 2019'!$A$2:$A$161,0),MATCH(G$9,'Feb 2019'!$G$1:$BR$1,0))/INDEX('Planning CPRP'!$G$10:$BA$168,MATCH('Planning Ngrps'!$A59,'Planning CPRP'!$A$10:$A$170,0),MATCH('Planning Ngrps'!G$9,'Planning CPRP'!$G$9:$BA$9,0)),"")</f>
        <v/>
      </c>
      <c r="H59" s="158" t="str">
        <f>IFERROR(INDEX('Feb 2019'!$G$2:$BR$159,MATCH('Planning Ngrps'!$A59,'Feb 2019'!$A$2:$A$161,0),MATCH(H$9,'Feb 2019'!$G$1:$BR$1,0))/INDEX('Planning CPRP'!$G$10:$BA$168,MATCH('Planning Ngrps'!$A59,'Planning CPRP'!$A$10:$A$170,0),MATCH('Planning Ngrps'!H$9,'Planning CPRP'!$G$9:$BA$9,0)),"")</f>
        <v/>
      </c>
      <c r="I59" s="158" t="str">
        <f>IFERROR(INDEX('Feb 2019'!$G$2:$BR$159,MATCH('Planning Ngrps'!$A59,'Feb 2019'!$A$2:$A$161,0),MATCH(I$9,'Feb 2019'!$G$1:$BR$1,0))/INDEX('Planning CPRP'!$G$10:$BA$168,MATCH('Planning Ngrps'!$A59,'Planning CPRP'!$A$10:$A$170,0),MATCH('Planning Ngrps'!I$9,'Planning CPRP'!$G$9:$BA$9,0)),"")</f>
        <v/>
      </c>
      <c r="J59" s="158" t="str">
        <f>IFERROR(INDEX('Feb 2019'!$G$2:$BR$159,MATCH('Planning Ngrps'!$A59,'Feb 2019'!$A$2:$A$161,0),MATCH(J$9,'Feb 2019'!$G$1:$BR$1,0))/INDEX('Planning CPRP'!$G$10:$BA$168,MATCH('Planning Ngrps'!$A59,'Planning CPRP'!$A$10:$A$170,0),MATCH('Planning Ngrps'!J$9,'Planning CPRP'!$G$9:$BA$9,0)),"")</f>
        <v/>
      </c>
      <c r="K59" s="158" t="str">
        <f>IFERROR(INDEX('Feb 2019'!$G$2:$BR$159,MATCH('Planning Ngrps'!$A59,'Feb 2019'!$A$2:$A$161,0),MATCH(K$9,'Feb 2019'!$G$1:$BR$1,0))/INDEX('Planning CPRP'!$G$10:$BA$168,MATCH('Planning Ngrps'!$A59,'Planning CPRP'!$A$10:$A$170,0),MATCH('Planning Ngrps'!K$9,'Planning CPRP'!$G$9:$BA$9,0)),"")</f>
        <v/>
      </c>
      <c r="L59" s="158" t="str">
        <f>IFERROR(INDEX('Feb 2019'!$G$2:$BR$159,MATCH('Planning Ngrps'!$A59,'Feb 2019'!$A$2:$A$161,0),MATCH(L$9,'Feb 2019'!$G$1:$BR$1,0))/INDEX('Planning CPRP'!$G$10:$BA$168,MATCH('Planning Ngrps'!$A59,'Planning CPRP'!$A$10:$A$170,0),MATCH('Planning Ngrps'!L$9,'Planning CPRP'!$G$9:$BA$9,0)),"")</f>
        <v/>
      </c>
      <c r="M59" s="158" t="str">
        <f>IFERROR(INDEX('Feb 2019'!$G$2:$BR$159,MATCH('Planning Ngrps'!$A59,'Feb 2019'!$A$2:$A$161,0),MATCH(M$9,'Feb 2019'!$G$1:$BR$1,0))/INDEX('Planning CPRP'!$G$10:$BA$168,MATCH('Planning Ngrps'!$A59,'Planning CPRP'!$A$10:$A$170,0),MATCH('Planning Ngrps'!M$9,'Planning CPRP'!$G$9:$BA$9,0)),"")</f>
        <v/>
      </c>
      <c r="N59" s="158" t="str">
        <f>IFERROR(INDEX('Feb 2019'!$G$2:$BR$159,MATCH('Planning Ngrps'!$A59,'Feb 2019'!$A$2:$A$161,0),MATCH(N$9,'Feb 2019'!$G$1:$BR$1,0))/INDEX('Planning CPRP'!$G$10:$BA$168,MATCH('Planning Ngrps'!$A59,'Planning CPRP'!$A$10:$A$170,0),MATCH('Planning Ngrps'!N$9,'Planning CPRP'!$G$9:$BA$9,0)),"")</f>
        <v/>
      </c>
      <c r="O59" s="158" t="str">
        <f>IFERROR(INDEX('Feb 2019'!$G$2:$BR$159,MATCH('Planning Ngrps'!$A59,'Feb 2019'!$A$2:$A$161,0),MATCH(O$9,'Feb 2019'!$G$1:$BR$1,0))/INDEX('Planning CPRP'!$G$10:$BA$168,MATCH('Planning Ngrps'!$A59,'Planning CPRP'!$A$10:$A$170,0),MATCH('Planning Ngrps'!O$9,'Planning CPRP'!$G$9:$BA$9,0)),"")</f>
        <v/>
      </c>
      <c r="P59" s="158" t="str">
        <f>IFERROR(INDEX('Feb 2019'!$G$2:$BR$159,MATCH('Planning Ngrps'!$A59,'Feb 2019'!$A$2:$A$161,0),MATCH(P$9,'Feb 2019'!$G$1:$BR$1,0))/INDEX('Planning CPRP'!$G$10:$BA$168,MATCH('Planning Ngrps'!$A59,'Planning CPRP'!$A$10:$A$170,0),MATCH('Planning Ngrps'!P$9,'Planning CPRP'!$G$9:$BA$9,0)),"")</f>
        <v/>
      </c>
      <c r="Q59" s="158" t="str">
        <f>IFERROR(INDEX('Feb 2019'!$G$2:$BR$159,MATCH('Planning Ngrps'!$A59,'Feb 2019'!$A$2:$A$161,0),MATCH(Q$9,'Feb 2019'!$G$1:$BR$1,0))/INDEX('Planning CPRP'!$G$10:$BA$168,MATCH('Planning Ngrps'!$A59,'Planning CPRP'!$A$10:$A$170,0),MATCH('Planning Ngrps'!Q$9,'Planning CPRP'!$G$9:$BA$9,0)),"")</f>
        <v/>
      </c>
      <c r="R59" s="158" t="str">
        <f>IFERROR(INDEX('Feb 2019'!$G$2:$BR$159,MATCH('Planning Ngrps'!$A59,'Feb 2019'!$A$2:$A$161,0),MATCH(R$9,'Feb 2019'!$G$1:$BR$1,0))/INDEX('Planning CPRP'!$G$10:$BA$168,MATCH('Planning Ngrps'!$A59,'Planning CPRP'!$A$10:$A$170,0),MATCH('Planning Ngrps'!R$9,'Planning CPRP'!$G$9:$BA$9,0)),"")</f>
        <v/>
      </c>
      <c r="S59" s="158" t="str">
        <f>IFERROR(INDEX('Feb 2019'!$G$2:$BR$159,MATCH('Planning Ngrps'!$A59,'Feb 2019'!$A$2:$A$161,0),MATCH(S$9,'Feb 2019'!$G$1:$BR$1,0))/INDEX('Planning CPRP'!$G$10:$BA$168,MATCH('Planning Ngrps'!$A59,'Planning CPRP'!$A$10:$A$170,0),MATCH('Planning Ngrps'!S$9,'Planning CPRP'!$G$9:$BA$9,0)),"")</f>
        <v/>
      </c>
      <c r="T59" s="158" t="str">
        <f>IFERROR(INDEX('Feb 2019'!$G$2:$BR$159,MATCH('Planning Ngrps'!$A59,'Feb 2019'!$A$2:$A$161,0),MATCH(T$9,'Feb 2019'!$G$1:$BR$1,0))/INDEX('Planning CPRP'!$G$10:$BA$168,MATCH('Planning Ngrps'!$A59,'Planning CPRP'!$A$10:$A$170,0),MATCH('Planning Ngrps'!T$9,'Planning CPRP'!$G$9:$BA$9,0)),"")</f>
        <v/>
      </c>
      <c r="U59" s="158" t="str">
        <f>IFERROR(INDEX('Feb 2019'!$G$2:$BR$159,MATCH('Planning Ngrps'!$A59,'Feb 2019'!$A$2:$A$161,0),MATCH(U$9,'Feb 2019'!$G$1:$BR$1,0))/INDEX('Planning CPRP'!$G$10:$BA$168,MATCH('Planning Ngrps'!$A59,'Planning CPRP'!$A$10:$A$170,0),MATCH('Planning Ngrps'!U$9,'Planning CPRP'!$G$9:$BA$9,0)),"")</f>
        <v/>
      </c>
      <c r="V59" s="158" t="str">
        <f>IFERROR(INDEX('Feb 2019'!$G$2:$BR$159,MATCH('Planning Ngrps'!$A59,'Feb 2019'!$A$2:$A$161,0),MATCH(V$9,'Feb 2019'!$G$1:$BR$1,0))/INDEX('Planning CPRP'!$G$10:$BA$168,MATCH('Planning Ngrps'!$A59,'Planning CPRP'!$A$10:$A$170,0),MATCH('Planning Ngrps'!V$9,'Planning CPRP'!$G$9:$BA$9,0)),"")</f>
        <v/>
      </c>
      <c r="W59" s="158" t="str">
        <f>IFERROR(INDEX('Feb 2019'!$G$2:$BR$159,MATCH('Planning Ngrps'!$A59,'Feb 2019'!$A$2:$A$161,0),MATCH(W$9,'Feb 2019'!$G$1:$BR$1,0))/INDEX('Planning CPRP'!$G$10:$BA$168,MATCH('Planning Ngrps'!$A59,'Planning CPRP'!$A$10:$A$170,0),MATCH('Planning Ngrps'!W$9,'Planning CPRP'!$G$9:$BA$9,0)),"")</f>
        <v/>
      </c>
      <c r="X59" s="158" t="str">
        <f>IFERROR(INDEX('Feb 2019'!$G$2:$BR$159,MATCH('Planning Ngrps'!$A59,'Feb 2019'!$A$2:$A$161,0),MATCH(X$9,'Feb 2019'!$G$1:$BR$1,0))/INDEX('Planning CPRP'!$G$10:$BA$168,MATCH('Planning Ngrps'!$A59,'Planning CPRP'!$A$10:$A$170,0),MATCH('Planning Ngrps'!X$9,'Planning CPRP'!$G$9:$BA$9,0)),"")</f>
        <v/>
      </c>
      <c r="Y59" s="158" t="str">
        <f>IFERROR(INDEX('Feb 2019'!$G$2:$BR$159,MATCH('Planning Ngrps'!$A59,'Feb 2019'!$A$2:$A$161,0),MATCH(Y$9,'Feb 2019'!$G$1:$BR$1,0))/INDEX('Planning CPRP'!$G$10:$BA$168,MATCH('Planning Ngrps'!$A59,'Planning CPRP'!$A$10:$A$170,0),MATCH('Planning Ngrps'!Y$9,'Planning CPRP'!$G$9:$BA$9,0)),"")</f>
        <v/>
      </c>
      <c r="Z59" s="158" t="str">
        <f>IFERROR(INDEX('Feb 2019'!$G$2:$BR$159,MATCH('Planning Ngrps'!$A59,'Feb 2019'!$A$2:$A$161,0),MATCH(Z$9,'Feb 2019'!$G$1:$BR$1,0))/INDEX('Planning CPRP'!$G$10:$BA$168,MATCH('Planning Ngrps'!$A59,'Planning CPRP'!$A$10:$A$170,0),MATCH('Planning Ngrps'!Z$9,'Planning CPRP'!$G$9:$BA$9,0)),"")</f>
        <v/>
      </c>
      <c r="AA59" s="158" t="str">
        <f>IFERROR(INDEX('Feb 2019'!$G$2:$BR$159,MATCH('Planning Ngrps'!$A59,'Feb 2019'!$A$2:$A$161,0),MATCH(AA$9,'Feb 2019'!$G$1:$BR$1,0))/INDEX('Planning CPRP'!$G$10:$BA$168,MATCH('Planning Ngrps'!$A59,'Planning CPRP'!$A$10:$A$170,0),MATCH('Planning Ngrps'!AA$9,'Planning CPRP'!$G$9:$BA$9,0)),"")</f>
        <v/>
      </c>
      <c r="AB59" s="158" t="str">
        <f>IFERROR(INDEX('Feb 2019'!$G$2:$BR$159,MATCH('Planning Ngrps'!$A59,'Feb 2019'!$A$2:$A$161,0),MATCH(AB$9,'Feb 2019'!$G$1:$BR$1,0))/INDEX('Planning CPRP'!$G$10:$BA$168,MATCH('Planning Ngrps'!$A59,'Planning CPRP'!$A$10:$A$170,0),MATCH('Planning Ngrps'!AB$9,'Planning CPRP'!$G$9:$BA$9,0)),"")</f>
        <v/>
      </c>
      <c r="AC59" s="158" t="str">
        <f>IFERROR(INDEX('Feb 2019'!$G$2:$BR$159,MATCH('Planning Ngrps'!$A59,'Feb 2019'!$A$2:$A$161,0),MATCH(AC$9,'Feb 2019'!$G$1:$BR$1,0))/INDEX('Planning CPRP'!$G$10:$BA$168,MATCH('Planning Ngrps'!$A59,'Planning CPRP'!$A$10:$A$170,0),MATCH('Planning Ngrps'!AC$9,'Planning CPRP'!$G$9:$BA$9,0)),"")</f>
        <v/>
      </c>
      <c r="AD59" s="158" t="str">
        <f>IFERROR(INDEX('Feb 2019'!$G$2:$BR$159,MATCH('Planning Ngrps'!$A59,'Feb 2019'!$A$2:$A$161,0),MATCH(AD$9,'Feb 2019'!$G$1:$BR$1,0))/INDEX('Planning CPRP'!$G$10:$BA$168,MATCH('Planning Ngrps'!$A59,'Planning CPRP'!$A$10:$A$170,0),MATCH('Planning Ngrps'!AD$9,'Planning CPRP'!$G$9:$BA$9,0)),"")</f>
        <v/>
      </c>
      <c r="AE59" s="158" t="str">
        <f>IFERROR(INDEX('Feb 2019'!$G$2:$BR$159,MATCH('Planning Ngrps'!$A59,'Feb 2019'!$A$2:$A$161,0),MATCH(AE$9,'Feb 2019'!$G$1:$BR$1,0))/INDEX('Planning CPRP'!$G$10:$BA$168,MATCH('Planning Ngrps'!$A59,'Planning CPRP'!$A$10:$A$170,0),MATCH('Planning Ngrps'!AE$9,'Planning CPRP'!$G$9:$BA$9,0)),"")</f>
        <v/>
      </c>
      <c r="AF59" s="158" t="str">
        <f>IFERROR(INDEX('Feb 2019'!$G$2:$BR$159,MATCH('Planning Ngrps'!$A59,'Feb 2019'!$A$2:$A$161,0),MATCH(AF$9,'Feb 2019'!$G$1:$BR$1,0))/INDEX('Planning CPRP'!$G$10:$BA$168,MATCH('Planning Ngrps'!$A59,'Planning CPRP'!$A$10:$A$170,0),MATCH('Planning Ngrps'!AF$9,'Planning CPRP'!$G$9:$BA$9,0)),"")</f>
        <v/>
      </c>
      <c r="AG59" s="158" t="str">
        <f>IFERROR(INDEX('Feb 2019'!$G$2:$BR$159,MATCH('Planning Ngrps'!$A59,'Feb 2019'!$A$2:$A$161,0),MATCH(AG$9,'Feb 2019'!$G$1:$BR$1,0))/INDEX('Planning CPRP'!$G$10:$BA$168,MATCH('Planning Ngrps'!$A59,'Planning CPRP'!$A$10:$A$170,0),MATCH('Planning Ngrps'!AG$9,'Planning CPRP'!$G$9:$BA$9,0)),"")</f>
        <v/>
      </c>
      <c r="AH59" s="158" t="str">
        <f>IFERROR(INDEX('Feb 2019'!$G$2:$BR$159,MATCH('Planning Ngrps'!$A59,'Feb 2019'!$A$2:$A$161,0),MATCH(AH$9,'Feb 2019'!$G$1:$BR$1,0))/INDEX('Planning CPRP'!$G$10:$BA$168,MATCH('Planning Ngrps'!$A59,'Planning CPRP'!$A$10:$A$170,0),MATCH('Planning Ngrps'!AH$9,'Planning CPRP'!$G$9:$BA$9,0)),"")</f>
        <v/>
      </c>
      <c r="AI59" s="158" t="str">
        <f>IFERROR(INDEX('Feb 2019'!$G$2:$BR$159,MATCH('Planning Ngrps'!$A59,'Feb 2019'!$A$2:$A$161,0),MATCH(AI$9,'Feb 2019'!$G$1:$BR$1,0))/INDEX('Planning CPRP'!$G$10:$BA$168,MATCH('Planning Ngrps'!$A59,'Planning CPRP'!$A$10:$A$170,0),MATCH('Planning Ngrps'!AI$9,'Planning CPRP'!$G$9:$BA$9,0)),"")</f>
        <v/>
      </c>
      <c r="AJ59" s="158" t="str">
        <f>IFERROR(INDEX('Feb 2019'!$G$2:$BR$159,MATCH('Planning Ngrps'!$A59,'Feb 2019'!$A$2:$A$161,0),MATCH(AJ$9,'Feb 2019'!$G$1:$BR$1,0))/INDEX('Planning CPRP'!$G$10:$BA$168,MATCH('Planning Ngrps'!$A59,'Planning CPRP'!$A$10:$A$170,0),MATCH('Planning Ngrps'!AJ$9,'Planning CPRP'!$G$9:$BA$9,0)),"")</f>
        <v/>
      </c>
      <c r="AK59" s="158" t="str">
        <f>IFERROR(INDEX('Feb 2019'!$G$2:$BR$159,MATCH('Planning Ngrps'!$A59,'Feb 2019'!$A$2:$A$161,0),MATCH(AK$9,'Feb 2019'!$G$1:$BR$1,0))/INDEX('Planning CPRP'!$G$10:$BA$168,MATCH('Planning Ngrps'!$A59,'Planning CPRP'!$A$10:$A$170,0),MATCH('Planning Ngrps'!AK$9,'Planning CPRP'!$G$9:$BA$9,0)),"")</f>
        <v/>
      </c>
      <c r="AL59" s="158" t="str">
        <f>IFERROR(INDEX('Feb 2019'!$G$2:$BR$159,MATCH('Planning Ngrps'!$A59,'Feb 2019'!$A$2:$A$161,0),MATCH(AL$9,'Feb 2019'!$G$1:$BR$1,0))/INDEX('Planning CPRP'!$G$10:$BA$168,MATCH('Planning Ngrps'!$A59,'Planning CPRP'!$A$10:$A$170,0),MATCH('Planning Ngrps'!AL$9,'Planning CPRP'!$G$9:$BA$9,0)),"")</f>
        <v/>
      </c>
      <c r="AM59" s="158" t="str">
        <f>IFERROR(INDEX('Feb 2019'!$G$2:$BR$159,MATCH('Planning Ngrps'!$A59,'Feb 2019'!$A$2:$A$161,0),MATCH(AM$9,'Feb 2019'!$G$1:$BR$1,0))/INDEX('Planning CPRP'!$G$10:$BA$168,MATCH('Planning Ngrps'!$A59,'Planning CPRP'!$A$10:$A$170,0),MATCH('Planning Ngrps'!AM$9,'Planning CPRP'!$G$9:$BA$9,0)),"")</f>
        <v/>
      </c>
      <c r="AN59" s="158" t="str">
        <f>IFERROR(INDEX('Feb 2019'!$G$2:$BR$159,MATCH('Planning Ngrps'!$A59,'Feb 2019'!$A$2:$A$161,0),MATCH(AN$9,'Feb 2019'!$G$1:$BR$1,0))/INDEX('Planning CPRP'!$G$10:$BA$168,MATCH('Planning Ngrps'!$A59,'Planning CPRP'!$A$10:$A$170,0),MATCH('Planning Ngrps'!AN$9,'Planning CPRP'!$G$9:$BA$9,0)),"")</f>
        <v/>
      </c>
      <c r="AO59" s="158" t="str">
        <f>IFERROR(INDEX('Feb 2019'!$G$2:$BR$159,MATCH('Planning Ngrps'!$A59,'Feb 2019'!$A$2:$A$161,0),MATCH(AO$9,'Feb 2019'!$G$1:$BR$1,0))/INDEX('Planning CPRP'!$G$10:$BA$168,MATCH('Planning Ngrps'!$A59,'Planning CPRP'!$A$10:$A$170,0),MATCH('Planning Ngrps'!AO$9,'Planning CPRP'!$G$9:$BA$9,0)),"")</f>
        <v/>
      </c>
      <c r="AP59" s="158" t="str">
        <f>IFERROR(INDEX('Feb 2019'!$G$2:$BR$159,MATCH('Planning Ngrps'!$A59,'Feb 2019'!$A$2:$A$161,0),MATCH(AP$9,'Feb 2019'!$G$1:$BR$1,0))/INDEX('Planning CPRP'!$G$10:$BA$168,MATCH('Planning Ngrps'!$A59,'Planning CPRP'!$A$10:$A$170,0),MATCH('Planning Ngrps'!AP$9,'Planning CPRP'!$G$9:$BA$9,0)),"")</f>
        <v/>
      </c>
      <c r="AQ59" s="158" t="str">
        <f>IFERROR(INDEX('Feb 2019'!$G$2:$BR$159,MATCH('Planning Ngrps'!$A59,'Feb 2019'!$A$2:$A$161,0),MATCH(AQ$9,'Feb 2019'!$G$1:$BR$1,0))/INDEX('Planning CPRP'!$G$10:$BA$168,MATCH('Planning Ngrps'!$A59,'Planning CPRP'!$A$10:$A$170,0),MATCH('Planning Ngrps'!AQ$9,'Planning CPRP'!$G$9:$BA$9,0)),"")</f>
        <v/>
      </c>
      <c r="AR59" s="158" t="str">
        <f>IFERROR(INDEX('Feb 2019'!$G$2:$BR$159,MATCH('Planning Ngrps'!$A59,'Feb 2019'!$A$2:$A$161,0),MATCH(AR$9,'Feb 2019'!$G$1:$BR$1,0))/INDEX('Planning CPRP'!$G$10:$BA$168,MATCH('Planning Ngrps'!$A59,'Planning CPRP'!$A$10:$A$170,0),MATCH('Planning Ngrps'!AR$9,'Planning CPRP'!$G$9:$BA$9,0)),"")</f>
        <v/>
      </c>
      <c r="AS59" s="158" t="str">
        <f>IFERROR(INDEX('Feb 2019'!$G$2:$BR$159,MATCH('Planning Ngrps'!$A59,'Feb 2019'!$A$2:$A$161,0),MATCH(AS$9,'Feb 2019'!$G$1:$BR$1,0))/INDEX('Planning CPRP'!$G$10:$BA$168,MATCH('Planning Ngrps'!$A59,'Planning CPRP'!$A$10:$A$170,0),MATCH('Planning Ngrps'!AS$9,'Planning CPRP'!$G$9:$BA$9,0)),"")</f>
        <v/>
      </c>
      <c r="AT59" s="158" t="str">
        <f>IFERROR(INDEX('Feb 2019'!$G$2:$BR$159,MATCH('Planning Ngrps'!$A59,'Feb 2019'!$A$2:$A$161,0),MATCH(AT$9,'Feb 2019'!$G$1:$BR$1,0))/INDEX('Planning CPRP'!$G$10:$BA$168,MATCH('Planning Ngrps'!$A59,'Planning CPRP'!$A$10:$A$170,0),MATCH('Planning Ngrps'!AT$9,'Planning CPRP'!$G$9:$BA$9,0)),"")</f>
        <v/>
      </c>
      <c r="AU59" s="158" t="str">
        <f>IFERROR(INDEX('Feb 2019'!$G$2:$BR$159,MATCH('Planning Ngrps'!$A59,'Feb 2019'!$A$2:$A$161,0),MATCH(AU$9,'Feb 2019'!$G$1:$BR$1,0))/INDEX('Planning CPRP'!$G$10:$BA$168,MATCH('Planning Ngrps'!$A59,'Planning CPRP'!$A$10:$A$170,0),MATCH('Planning Ngrps'!AU$9,'Planning CPRP'!$G$9:$BA$9,0)),"")</f>
        <v/>
      </c>
      <c r="AV59" s="158" t="str">
        <f>IFERROR(INDEX('Feb 2019'!$G$2:$BR$159,MATCH('Planning Ngrps'!$A59,'Feb 2019'!$A$2:$A$161,0),MATCH(AV$9,'Feb 2019'!$G$1:$BR$1,0))/INDEX('Planning CPRP'!$G$10:$BA$168,MATCH('Planning Ngrps'!$A59,'Planning CPRP'!$A$10:$A$170,0),MATCH('Planning Ngrps'!AV$9,'Planning CPRP'!$G$9:$BA$9,0)),"")</f>
        <v/>
      </c>
      <c r="AW59" s="158" t="str">
        <f>IFERROR(INDEX('Feb 2019'!$G$2:$BR$159,MATCH('Planning Ngrps'!$A59,'Feb 2019'!$A$2:$A$161,0),MATCH(AW$9,'Feb 2019'!$G$1:$BR$1,0))/INDEX('Planning CPRP'!$G$10:$BA$168,MATCH('Planning Ngrps'!$A59,'Planning CPRP'!$A$10:$A$170,0),MATCH('Planning Ngrps'!AW$9,'Planning CPRP'!$G$9:$BA$9,0)),"")</f>
        <v/>
      </c>
      <c r="AX59" s="158" t="str">
        <f>IFERROR(INDEX('Feb 2019'!$G$2:$BR$159,MATCH('Planning Ngrps'!$A59,'Feb 2019'!$A$2:$A$161,0),MATCH(AX$9,'Feb 2019'!$G$1:$BR$1,0))/INDEX('Planning CPRP'!$G$10:$BA$168,MATCH('Planning Ngrps'!$A59,'Planning CPRP'!$A$10:$A$170,0),MATCH('Planning Ngrps'!AX$9,'Planning CPRP'!$G$9:$BA$9,0)),"")</f>
        <v/>
      </c>
      <c r="AY59" s="158" t="str">
        <f>IFERROR(INDEX('Feb 2019'!$G$2:$BR$159,MATCH('Planning Ngrps'!$A59,'Feb 2019'!$A$2:$A$161,0),MATCH(AY$9,'Feb 2019'!$G$1:$BR$1,0))/INDEX('Planning CPRP'!$G$10:$BA$168,MATCH('Planning Ngrps'!$A59,'Planning CPRP'!$A$10:$A$170,0),MATCH('Planning Ngrps'!AY$9,'Planning CPRP'!$G$9:$BA$9,0)),"")</f>
        <v/>
      </c>
      <c r="AZ59" s="158" t="str">
        <f>IFERROR(INDEX('Feb 2019'!$G$2:$BR$159,MATCH('Planning Ngrps'!$A59,'Feb 2019'!$A$2:$A$161,0),MATCH(AZ$9,'Feb 2019'!$G$1:$BR$1,0))/INDEX('Planning CPRP'!$G$10:$BA$168,MATCH('Planning Ngrps'!$A59,'Planning CPRP'!$A$10:$A$170,0),MATCH('Planning Ngrps'!AZ$9,'Planning CPRP'!$G$9:$BA$9,0)),"")</f>
        <v/>
      </c>
      <c r="BA59" s="158" t="str">
        <f>IFERROR(INDEX('Feb 2019'!$G$2:$BR$159,MATCH('Planning Ngrps'!$A59,'Feb 2019'!$A$2:$A$161,0),MATCH(BA$9,'Feb 2019'!$G$1:$BR$1,0))/INDEX('Planning CPRP'!$G$10:$BA$168,MATCH('Planning Ngrps'!$A59,'Planning CPRP'!$A$10:$A$170,0),MATCH('Planning Ngrps'!BA$9,'Planning CPRP'!$G$9:$BA$9,0)),"")</f>
        <v/>
      </c>
      <c r="BB59" s="11">
        <f t="shared" si="44"/>
        <v>0</v>
      </c>
      <c r="BC59" s="11"/>
      <c r="BD59" s="109">
        <f t="shared" si="45"/>
        <v>0</v>
      </c>
    </row>
    <row r="60" spans="1:56" ht="15" x14ac:dyDescent="0.3">
      <c r="A60" s="80" t="s">
        <v>216</v>
      </c>
      <c r="B60" s="105">
        <f t="shared" si="40"/>
        <v>0</v>
      </c>
      <c r="C60" s="192"/>
      <c r="D60" s="48">
        <f t="shared" si="42"/>
        <v>0</v>
      </c>
      <c r="E60" s="138">
        <f t="shared" si="49"/>
        <v>0</v>
      </c>
      <c r="F60" s="80" t="s">
        <v>216</v>
      </c>
      <c r="G60" s="158" t="str">
        <f>IFERROR(INDEX('Feb 2019'!$G$2:$BR$159,MATCH('Planning Ngrps'!$A60,'Feb 2019'!$A$2:$A$161,0),MATCH(G$9,'Feb 2019'!$G$1:$BR$1,0))/INDEX('Planning CPRP'!$G$10:$BA$168,MATCH('Planning Ngrps'!$A60,'Planning CPRP'!$A$10:$A$170,0),MATCH('Planning Ngrps'!G$9,'Planning CPRP'!$G$9:$BA$9,0)),"")</f>
        <v/>
      </c>
      <c r="H60" s="158" t="str">
        <f>IFERROR(INDEX('Feb 2019'!$G$2:$BR$159,MATCH('Planning Ngrps'!$A60,'Feb 2019'!$A$2:$A$161,0),MATCH(H$9,'Feb 2019'!$G$1:$BR$1,0))/INDEX('Planning CPRP'!$G$10:$BA$168,MATCH('Planning Ngrps'!$A60,'Planning CPRP'!$A$10:$A$170,0),MATCH('Planning Ngrps'!H$9,'Planning CPRP'!$G$9:$BA$9,0)),"")</f>
        <v/>
      </c>
      <c r="I60" s="158" t="str">
        <f>IFERROR(INDEX('Feb 2019'!$G$2:$BR$159,MATCH('Planning Ngrps'!$A60,'Feb 2019'!$A$2:$A$161,0),MATCH(I$9,'Feb 2019'!$G$1:$BR$1,0))/INDEX('Planning CPRP'!$G$10:$BA$168,MATCH('Planning Ngrps'!$A60,'Planning CPRP'!$A$10:$A$170,0),MATCH('Planning Ngrps'!I$9,'Planning CPRP'!$G$9:$BA$9,0)),"")</f>
        <v/>
      </c>
      <c r="J60" s="158" t="str">
        <f>IFERROR(INDEX('Feb 2019'!$G$2:$BR$159,MATCH('Planning Ngrps'!$A60,'Feb 2019'!$A$2:$A$161,0),MATCH(J$9,'Feb 2019'!$G$1:$BR$1,0))/INDEX('Planning CPRP'!$G$10:$BA$168,MATCH('Planning Ngrps'!$A60,'Planning CPRP'!$A$10:$A$170,0),MATCH('Planning Ngrps'!J$9,'Planning CPRP'!$G$9:$BA$9,0)),"")</f>
        <v/>
      </c>
      <c r="K60" s="158" t="str">
        <f>IFERROR(INDEX('Feb 2019'!$G$2:$BR$159,MATCH('Planning Ngrps'!$A60,'Feb 2019'!$A$2:$A$161,0),MATCH(K$9,'Feb 2019'!$G$1:$BR$1,0))/INDEX('Planning CPRP'!$G$10:$BA$168,MATCH('Planning Ngrps'!$A60,'Planning CPRP'!$A$10:$A$170,0),MATCH('Planning Ngrps'!K$9,'Planning CPRP'!$G$9:$BA$9,0)),"")</f>
        <v/>
      </c>
      <c r="L60" s="158" t="str">
        <f>IFERROR(INDEX('Feb 2019'!$G$2:$BR$159,MATCH('Planning Ngrps'!$A60,'Feb 2019'!$A$2:$A$161,0),MATCH(L$9,'Feb 2019'!$G$1:$BR$1,0))/INDEX('Planning CPRP'!$G$10:$BA$168,MATCH('Planning Ngrps'!$A60,'Planning CPRP'!$A$10:$A$170,0),MATCH('Planning Ngrps'!L$9,'Planning CPRP'!$G$9:$BA$9,0)),"")</f>
        <v/>
      </c>
      <c r="M60" s="158" t="str">
        <f>IFERROR(INDEX('Feb 2019'!$G$2:$BR$159,MATCH('Planning Ngrps'!$A60,'Feb 2019'!$A$2:$A$161,0),MATCH(M$9,'Feb 2019'!$G$1:$BR$1,0))/INDEX('Planning CPRP'!$G$10:$BA$168,MATCH('Planning Ngrps'!$A60,'Planning CPRP'!$A$10:$A$170,0),MATCH('Planning Ngrps'!M$9,'Planning CPRP'!$G$9:$BA$9,0)),"")</f>
        <v/>
      </c>
      <c r="N60" s="158" t="str">
        <f>IFERROR(INDEX('Feb 2019'!$G$2:$BR$159,MATCH('Planning Ngrps'!$A60,'Feb 2019'!$A$2:$A$161,0),MATCH(N$9,'Feb 2019'!$G$1:$BR$1,0))/INDEX('Planning CPRP'!$G$10:$BA$168,MATCH('Planning Ngrps'!$A60,'Planning CPRP'!$A$10:$A$170,0),MATCH('Planning Ngrps'!N$9,'Planning CPRP'!$G$9:$BA$9,0)),"")</f>
        <v/>
      </c>
      <c r="O60" s="158" t="str">
        <f>IFERROR(INDEX('Feb 2019'!$G$2:$BR$159,MATCH('Planning Ngrps'!$A60,'Feb 2019'!$A$2:$A$161,0),MATCH(O$9,'Feb 2019'!$G$1:$BR$1,0))/INDEX('Planning CPRP'!$G$10:$BA$168,MATCH('Planning Ngrps'!$A60,'Planning CPRP'!$A$10:$A$170,0),MATCH('Planning Ngrps'!O$9,'Planning CPRP'!$G$9:$BA$9,0)),"")</f>
        <v/>
      </c>
      <c r="P60" s="158" t="str">
        <f>IFERROR(INDEX('Feb 2019'!$G$2:$BR$159,MATCH('Planning Ngrps'!$A60,'Feb 2019'!$A$2:$A$161,0),MATCH(P$9,'Feb 2019'!$G$1:$BR$1,0))/INDEX('Planning CPRP'!$G$10:$BA$168,MATCH('Planning Ngrps'!$A60,'Planning CPRP'!$A$10:$A$170,0),MATCH('Planning Ngrps'!P$9,'Planning CPRP'!$G$9:$BA$9,0)),"")</f>
        <v/>
      </c>
      <c r="Q60" s="158" t="str">
        <f>IFERROR(INDEX('Feb 2019'!$G$2:$BR$159,MATCH('Planning Ngrps'!$A60,'Feb 2019'!$A$2:$A$161,0),MATCH(Q$9,'Feb 2019'!$G$1:$BR$1,0))/INDEX('Planning CPRP'!$G$10:$BA$168,MATCH('Planning Ngrps'!$A60,'Planning CPRP'!$A$10:$A$170,0),MATCH('Planning Ngrps'!Q$9,'Planning CPRP'!$G$9:$BA$9,0)),"")</f>
        <v/>
      </c>
      <c r="R60" s="158" t="str">
        <f>IFERROR(INDEX('Feb 2019'!$G$2:$BR$159,MATCH('Planning Ngrps'!$A60,'Feb 2019'!$A$2:$A$161,0),MATCH(R$9,'Feb 2019'!$G$1:$BR$1,0))/INDEX('Planning CPRP'!$G$10:$BA$168,MATCH('Planning Ngrps'!$A60,'Planning CPRP'!$A$10:$A$170,0),MATCH('Planning Ngrps'!R$9,'Planning CPRP'!$G$9:$BA$9,0)),"")</f>
        <v/>
      </c>
      <c r="S60" s="158" t="str">
        <f>IFERROR(INDEX('Feb 2019'!$G$2:$BR$159,MATCH('Planning Ngrps'!$A60,'Feb 2019'!$A$2:$A$161,0),MATCH(S$9,'Feb 2019'!$G$1:$BR$1,0))/INDEX('Planning CPRP'!$G$10:$BA$168,MATCH('Planning Ngrps'!$A60,'Planning CPRP'!$A$10:$A$170,0),MATCH('Planning Ngrps'!S$9,'Planning CPRP'!$G$9:$BA$9,0)),"")</f>
        <v/>
      </c>
      <c r="T60" s="158" t="str">
        <f>IFERROR(INDEX('Feb 2019'!$G$2:$BR$159,MATCH('Planning Ngrps'!$A60,'Feb 2019'!$A$2:$A$161,0),MATCH(T$9,'Feb 2019'!$G$1:$BR$1,0))/INDEX('Planning CPRP'!$G$10:$BA$168,MATCH('Planning Ngrps'!$A60,'Planning CPRP'!$A$10:$A$170,0),MATCH('Planning Ngrps'!T$9,'Planning CPRP'!$G$9:$BA$9,0)),"")</f>
        <v/>
      </c>
      <c r="U60" s="158" t="str">
        <f>IFERROR(INDEX('Feb 2019'!$G$2:$BR$159,MATCH('Planning Ngrps'!$A60,'Feb 2019'!$A$2:$A$161,0),MATCH(U$9,'Feb 2019'!$G$1:$BR$1,0))/INDEX('Planning CPRP'!$G$10:$BA$168,MATCH('Planning Ngrps'!$A60,'Planning CPRP'!$A$10:$A$170,0),MATCH('Planning Ngrps'!U$9,'Planning CPRP'!$G$9:$BA$9,0)),"")</f>
        <v/>
      </c>
      <c r="V60" s="158" t="str">
        <f>IFERROR(INDEX('Feb 2019'!$G$2:$BR$159,MATCH('Planning Ngrps'!$A60,'Feb 2019'!$A$2:$A$161,0),MATCH(V$9,'Feb 2019'!$G$1:$BR$1,0))/INDEX('Planning CPRP'!$G$10:$BA$168,MATCH('Planning Ngrps'!$A60,'Planning CPRP'!$A$10:$A$170,0),MATCH('Planning Ngrps'!V$9,'Planning CPRP'!$G$9:$BA$9,0)),"")</f>
        <v/>
      </c>
      <c r="W60" s="158" t="str">
        <f>IFERROR(INDEX('Feb 2019'!$G$2:$BR$159,MATCH('Planning Ngrps'!$A60,'Feb 2019'!$A$2:$A$161,0),MATCH(W$9,'Feb 2019'!$G$1:$BR$1,0))/INDEX('Planning CPRP'!$G$10:$BA$168,MATCH('Planning Ngrps'!$A60,'Planning CPRP'!$A$10:$A$170,0),MATCH('Planning Ngrps'!W$9,'Planning CPRP'!$G$9:$BA$9,0)),"")</f>
        <v/>
      </c>
      <c r="X60" s="158" t="str">
        <f>IFERROR(INDEX('Feb 2019'!$G$2:$BR$159,MATCH('Planning Ngrps'!$A60,'Feb 2019'!$A$2:$A$161,0),MATCH(X$9,'Feb 2019'!$G$1:$BR$1,0))/INDEX('Planning CPRP'!$G$10:$BA$168,MATCH('Planning Ngrps'!$A60,'Planning CPRP'!$A$10:$A$170,0),MATCH('Planning Ngrps'!X$9,'Planning CPRP'!$G$9:$BA$9,0)),"")</f>
        <v/>
      </c>
      <c r="Y60" s="158" t="str">
        <f>IFERROR(INDEX('Feb 2019'!$G$2:$BR$159,MATCH('Planning Ngrps'!$A60,'Feb 2019'!$A$2:$A$161,0),MATCH(Y$9,'Feb 2019'!$G$1:$BR$1,0))/INDEX('Planning CPRP'!$G$10:$BA$168,MATCH('Planning Ngrps'!$A60,'Planning CPRP'!$A$10:$A$170,0),MATCH('Planning Ngrps'!Y$9,'Planning CPRP'!$G$9:$BA$9,0)),"")</f>
        <v/>
      </c>
      <c r="Z60" s="158" t="str">
        <f>IFERROR(INDEX('Feb 2019'!$G$2:$BR$159,MATCH('Planning Ngrps'!$A60,'Feb 2019'!$A$2:$A$161,0),MATCH(Z$9,'Feb 2019'!$G$1:$BR$1,0))/INDEX('Planning CPRP'!$G$10:$BA$168,MATCH('Planning Ngrps'!$A60,'Planning CPRP'!$A$10:$A$170,0),MATCH('Planning Ngrps'!Z$9,'Planning CPRP'!$G$9:$BA$9,0)),"")</f>
        <v/>
      </c>
      <c r="AA60" s="158" t="str">
        <f>IFERROR(INDEX('Feb 2019'!$G$2:$BR$159,MATCH('Planning Ngrps'!$A60,'Feb 2019'!$A$2:$A$161,0),MATCH(AA$9,'Feb 2019'!$G$1:$BR$1,0))/INDEX('Planning CPRP'!$G$10:$BA$168,MATCH('Planning Ngrps'!$A60,'Planning CPRP'!$A$10:$A$170,0),MATCH('Planning Ngrps'!AA$9,'Planning CPRP'!$G$9:$BA$9,0)),"")</f>
        <v/>
      </c>
      <c r="AB60" s="158" t="str">
        <f>IFERROR(INDEX('Feb 2019'!$G$2:$BR$159,MATCH('Planning Ngrps'!$A60,'Feb 2019'!$A$2:$A$161,0),MATCH(AB$9,'Feb 2019'!$G$1:$BR$1,0))/INDEX('Planning CPRP'!$G$10:$BA$168,MATCH('Planning Ngrps'!$A60,'Planning CPRP'!$A$10:$A$170,0),MATCH('Planning Ngrps'!AB$9,'Planning CPRP'!$G$9:$BA$9,0)),"")</f>
        <v/>
      </c>
      <c r="AC60" s="158" t="str">
        <f>IFERROR(INDEX('Feb 2019'!$G$2:$BR$159,MATCH('Planning Ngrps'!$A60,'Feb 2019'!$A$2:$A$161,0),MATCH(AC$9,'Feb 2019'!$G$1:$BR$1,0))/INDEX('Planning CPRP'!$G$10:$BA$168,MATCH('Planning Ngrps'!$A60,'Planning CPRP'!$A$10:$A$170,0),MATCH('Planning Ngrps'!AC$9,'Planning CPRP'!$G$9:$BA$9,0)),"")</f>
        <v/>
      </c>
      <c r="AD60" s="158" t="str">
        <f>IFERROR(INDEX('Feb 2019'!$G$2:$BR$159,MATCH('Planning Ngrps'!$A60,'Feb 2019'!$A$2:$A$161,0),MATCH(AD$9,'Feb 2019'!$G$1:$BR$1,0))/INDEX('Planning CPRP'!$G$10:$BA$168,MATCH('Planning Ngrps'!$A60,'Planning CPRP'!$A$10:$A$170,0),MATCH('Planning Ngrps'!AD$9,'Planning CPRP'!$G$9:$BA$9,0)),"")</f>
        <v/>
      </c>
      <c r="AE60" s="158" t="str">
        <f>IFERROR(INDEX('Feb 2019'!$G$2:$BR$159,MATCH('Planning Ngrps'!$A60,'Feb 2019'!$A$2:$A$161,0),MATCH(AE$9,'Feb 2019'!$G$1:$BR$1,0))/INDEX('Planning CPRP'!$G$10:$BA$168,MATCH('Planning Ngrps'!$A60,'Planning CPRP'!$A$10:$A$170,0),MATCH('Planning Ngrps'!AE$9,'Planning CPRP'!$G$9:$BA$9,0)),"")</f>
        <v/>
      </c>
      <c r="AF60" s="158" t="str">
        <f>IFERROR(INDEX('Feb 2019'!$G$2:$BR$159,MATCH('Planning Ngrps'!$A60,'Feb 2019'!$A$2:$A$161,0),MATCH(AF$9,'Feb 2019'!$G$1:$BR$1,0))/INDEX('Planning CPRP'!$G$10:$BA$168,MATCH('Planning Ngrps'!$A60,'Planning CPRP'!$A$10:$A$170,0),MATCH('Planning Ngrps'!AF$9,'Planning CPRP'!$G$9:$BA$9,0)),"")</f>
        <v/>
      </c>
      <c r="AG60" s="158" t="str">
        <f>IFERROR(INDEX('Feb 2019'!$G$2:$BR$159,MATCH('Planning Ngrps'!$A60,'Feb 2019'!$A$2:$A$161,0),MATCH(AG$9,'Feb 2019'!$G$1:$BR$1,0))/INDEX('Planning CPRP'!$G$10:$BA$168,MATCH('Planning Ngrps'!$A60,'Planning CPRP'!$A$10:$A$170,0),MATCH('Planning Ngrps'!AG$9,'Planning CPRP'!$G$9:$BA$9,0)),"")</f>
        <v/>
      </c>
      <c r="AH60" s="158" t="str">
        <f>IFERROR(INDEX('Feb 2019'!$G$2:$BR$159,MATCH('Planning Ngrps'!$A60,'Feb 2019'!$A$2:$A$161,0),MATCH(AH$9,'Feb 2019'!$G$1:$BR$1,0))/INDEX('Planning CPRP'!$G$10:$BA$168,MATCH('Planning Ngrps'!$A60,'Planning CPRP'!$A$10:$A$170,0),MATCH('Planning Ngrps'!AH$9,'Planning CPRP'!$G$9:$BA$9,0)),"")</f>
        <v/>
      </c>
      <c r="AI60" s="158" t="str">
        <f>IFERROR(INDEX('Feb 2019'!$G$2:$BR$159,MATCH('Planning Ngrps'!$A60,'Feb 2019'!$A$2:$A$161,0),MATCH(AI$9,'Feb 2019'!$G$1:$BR$1,0))/INDEX('Planning CPRP'!$G$10:$BA$168,MATCH('Planning Ngrps'!$A60,'Planning CPRP'!$A$10:$A$170,0),MATCH('Planning Ngrps'!AI$9,'Planning CPRP'!$G$9:$BA$9,0)),"")</f>
        <v/>
      </c>
      <c r="AJ60" s="158" t="str">
        <f>IFERROR(INDEX('Feb 2019'!$G$2:$BR$159,MATCH('Planning Ngrps'!$A60,'Feb 2019'!$A$2:$A$161,0),MATCH(AJ$9,'Feb 2019'!$G$1:$BR$1,0))/INDEX('Planning CPRP'!$G$10:$BA$168,MATCH('Planning Ngrps'!$A60,'Planning CPRP'!$A$10:$A$170,0),MATCH('Planning Ngrps'!AJ$9,'Planning CPRP'!$G$9:$BA$9,0)),"")</f>
        <v/>
      </c>
      <c r="AK60" s="158" t="str">
        <f>IFERROR(INDEX('Feb 2019'!$G$2:$BR$159,MATCH('Planning Ngrps'!$A60,'Feb 2019'!$A$2:$A$161,0),MATCH(AK$9,'Feb 2019'!$G$1:$BR$1,0))/INDEX('Planning CPRP'!$G$10:$BA$168,MATCH('Planning Ngrps'!$A60,'Planning CPRP'!$A$10:$A$170,0),MATCH('Planning Ngrps'!AK$9,'Planning CPRP'!$G$9:$BA$9,0)),"")</f>
        <v/>
      </c>
      <c r="AL60" s="158" t="str">
        <f>IFERROR(INDEX('Feb 2019'!$G$2:$BR$159,MATCH('Planning Ngrps'!$A60,'Feb 2019'!$A$2:$A$161,0),MATCH(AL$9,'Feb 2019'!$G$1:$BR$1,0))/INDEX('Planning CPRP'!$G$10:$BA$168,MATCH('Planning Ngrps'!$A60,'Planning CPRP'!$A$10:$A$170,0),MATCH('Planning Ngrps'!AL$9,'Planning CPRP'!$G$9:$BA$9,0)),"")</f>
        <v/>
      </c>
      <c r="AM60" s="158" t="str">
        <f>IFERROR(INDEX('Feb 2019'!$G$2:$BR$159,MATCH('Planning Ngrps'!$A60,'Feb 2019'!$A$2:$A$161,0),MATCH(AM$9,'Feb 2019'!$G$1:$BR$1,0))/INDEX('Planning CPRP'!$G$10:$BA$168,MATCH('Planning Ngrps'!$A60,'Planning CPRP'!$A$10:$A$170,0),MATCH('Planning Ngrps'!AM$9,'Planning CPRP'!$G$9:$BA$9,0)),"")</f>
        <v/>
      </c>
      <c r="AN60" s="158" t="str">
        <f>IFERROR(INDEX('Feb 2019'!$G$2:$BR$159,MATCH('Planning Ngrps'!$A60,'Feb 2019'!$A$2:$A$161,0),MATCH(AN$9,'Feb 2019'!$G$1:$BR$1,0))/INDEX('Planning CPRP'!$G$10:$BA$168,MATCH('Planning Ngrps'!$A60,'Planning CPRP'!$A$10:$A$170,0),MATCH('Planning Ngrps'!AN$9,'Planning CPRP'!$G$9:$BA$9,0)),"")</f>
        <v/>
      </c>
      <c r="AO60" s="158" t="str">
        <f>IFERROR(INDEX('Feb 2019'!$G$2:$BR$159,MATCH('Planning Ngrps'!$A60,'Feb 2019'!$A$2:$A$161,0),MATCH(AO$9,'Feb 2019'!$G$1:$BR$1,0))/INDEX('Planning CPRP'!$G$10:$BA$168,MATCH('Planning Ngrps'!$A60,'Planning CPRP'!$A$10:$A$170,0),MATCH('Planning Ngrps'!AO$9,'Planning CPRP'!$G$9:$BA$9,0)),"")</f>
        <v/>
      </c>
      <c r="AP60" s="158" t="str">
        <f>IFERROR(INDEX('Feb 2019'!$G$2:$BR$159,MATCH('Planning Ngrps'!$A60,'Feb 2019'!$A$2:$A$161,0),MATCH(AP$9,'Feb 2019'!$G$1:$BR$1,0))/INDEX('Planning CPRP'!$G$10:$BA$168,MATCH('Planning Ngrps'!$A60,'Planning CPRP'!$A$10:$A$170,0),MATCH('Planning Ngrps'!AP$9,'Planning CPRP'!$G$9:$BA$9,0)),"")</f>
        <v/>
      </c>
      <c r="AQ60" s="158" t="str">
        <f>IFERROR(INDEX('Feb 2019'!$G$2:$BR$159,MATCH('Planning Ngrps'!$A60,'Feb 2019'!$A$2:$A$161,0),MATCH(AQ$9,'Feb 2019'!$G$1:$BR$1,0))/INDEX('Planning CPRP'!$G$10:$BA$168,MATCH('Planning Ngrps'!$A60,'Planning CPRP'!$A$10:$A$170,0),MATCH('Planning Ngrps'!AQ$9,'Planning CPRP'!$G$9:$BA$9,0)),"")</f>
        <v/>
      </c>
      <c r="AR60" s="158" t="str">
        <f>IFERROR(INDEX('Feb 2019'!$G$2:$BR$159,MATCH('Planning Ngrps'!$A60,'Feb 2019'!$A$2:$A$161,0),MATCH(AR$9,'Feb 2019'!$G$1:$BR$1,0))/INDEX('Planning CPRP'!$G$10:$BA$168,MATCH('Planning Ngrps'!$A60,'Planning CPRP'!$A$10:$A$170,0),MATCH('Planning Ngrps'!AR$9,'Planning CPRP'!$G$9:$BA$9,0)),"")</f>
        <v/>
      </c>
      <c r="AS60" s="158" t="str">
        <f>IFERROR(INDEX('Feb 2019'!$G$2:$BR$159,MATCH('Planning Ngrps'!$A60,'Feb 2019'!$A$2:$A$161,0),MATCH(AS$9,'Feb 2019'!$G$1:$BR$1,0))/INDEX('Planning CPRP'!$G$10:$BA$168,MATCH('Planning Ngrps'!$A60,'Planning CPRP'!$A$10:$A$170,0),MATCH('Planning Ngrps'!AS$9,'Planning CPRP'!$G$9:$BA$9,0)),"")</f>
        <v/>
      </c>
      <c r="AT60" s="158" t="str">
        <f>IFERROR(INDEX('Feb 2019'!$G$2:$BR$159,MATCH('Planning Ngrps'!$A60,'Feb 2019'!$A$2:$A$161,0),MATCH(AT$9,'Feb 2019'!$G$1:$BR$1,0))/INDEX('Planning CPRP'!$G$10:$BA$168,MATCH('Planning Ngrps'!$A60,'Planning CPRP'!$A$10:$A$170,0),MATCH('Planning Ngrps'!AT$9,'Planning CPRP'!$G$9:$BA$9,0)),"")</f>
        <v/>
      </c>
      <c r="AU60" s="158" t="str">
        <f>IFERROR(INDEX('Feb 2019'!$G$2:$BR$159,MATCH('Planning Ngrps'!$A60,'Feb 2019'!$A$2:$A$161,0),MATCH(AU$9,'Feb 2019'!$G$1:$BR$1,0))/INDEX('Planning CPRP'!$G$10:$BA$168,MATCH('Planning Ngrps'!$A60,'Planning CPRP'!$A$10:$A$170,0),MATCH('Planning Ngrps'!AU$9,'Planning CPRP'!$G$9:$BA$9,0)),"")</f>
        <v/>
      </c>
      <c r="AV60" s="158" t="str">
        <f>IFERROR(INDEX('Feb 2019'!$G$2:$BR$159,MATCH('Planning Ngrps'!$A60,'Feb 2019'!$A$2:$A$161,0),MATCH(AV$9,'Feb 2019'!$G$1:$BR$1,0))/INDEX('Planning CPRP'!$G$10:$BA$168,MATCH('Planning Ngrps'!$A60,'Planning CPRP'!$A$10:$A$170,0),MATCH('Planning Ngrps'!AV$9,'Planning CPRP'!$G$9:$BA$9,0)),"")</f>
        <v/>
      </c>
      <c r="AW60" s="158" t="str">
        <f>IFERROR(INDEX('Feb 2019'!$G$2:$BR$159,MATCH('Planning Ngrps'!$A60,'Feb 2019'!$A$2:$A$161,0),MATCH(AW$9,'Feb 2019'!$G$1:$BR$1,0))/INDEX('Planning CPRP'!$G$10:$BA$168,MATCH('Planning Ngrps'!$A60,'Planning CPRP'!$A$10:$A$170,0),MATCH('Planning Ngrps'!AW$9,'Planning CPRP'!$G$9:$BA$9,0)),"")</f>
        <v/>
      </c>
      <c r="AX60" s="158" t="str">
        <f>IFERROR(INDEX('Feb 2019'!$G$2:$BR$159,MATCH('Planning Ngrps'!$A60,'Feb 2019'!$A$2:$A$161,0),MATCH(AX$9,'Feb 2019'!$G$1:$BR$1,0))/INDEX('Planning CPRP'!$G$10:$BA$168,MATCH('Planning Ngrps'!$A60,'Planning CPRP'!$A$10:$A$170,0),MATCH('Planning Ngrps'!AX$9,'Planning CPRP'!$G$9:$BA$9,0)),"")</f>
        <v/>
      </c>
      <c r="AY60" s="158" t="str">
        <f>IFERROR(INDEX('Feb 2019'!$G$2:$BR$159,MATCH('Planning Ngrps'!$A60,'Feb 2019'!$A$2:$A$161,0),MATCH(AY$9,'Feb 2019'!$G$1:$BR$1,0))/INDEX('Planning CPRP'!$G$10:$BA$168,MATCH('Planning Ngrps'!$A60,'Planning CPRP'!$A$10:$A$170,0),MATCH('Planning Ngrps'!AY$9,'Planning CPRP'!$G$9:$BA$9,0)),"")</f>
        <v/>
      </c>
      <c r="AZ60" s="158" t="str">
        <f>IFERROR(INDEX('Feb 2019'!$G$2:$BR$159,MATCH('Planning Ngrps'!$A60,'Feb 2019'!$A$2:$A$161,0),MATCH(AZ$9,'Feb 2019'!$G$1:$BR$1,0))/INDEX('Planning CPRP'!$G$10:$BA$168,MATCH('Planning Ngrps'!$A60,'Planning CPRP'!$A$10:$A$170,0),MATCH('Planning Ngrps'!AZ$9,'Planning CPRP'!$G$9:$BA$9,0)),"")</f>
        <v/>
      </c>
      <c r="BA60" s="158" t="str">
        <f>IFERROR(INDEX('Feb 2019'!$G$2:$BR$159,MATCH('Planning Ngrps'!$A60,'Feb 2019'!$A$2:$A$161,0),MATCH(BA$9,'Feb 2019'!$G$1:$BR$1,0))/INDEX('Planning CPRP'!$G$10:$BA$168,MATCH('Planning Ngrps'!$A60,'Planning CPRP'!$A$10:$A$170,0),MATCH('Planning Ngrps'!BA$9,'Planning CPRP'!$G$9:$BA$9,0)),"")</f>
        <v/>
      </c>
      <c r="BB60" s="11">
        <f t="shared" si="44"/>
        <v>0</v>
      </c>
      <c r="BC60" s="11"/>
      <c r="BD60" s="109">
        <f t="shared" si="45"/>
        <v>0</v>
      </c>
    </row>
    <row r="61" spans="1:56" ht="15" x14ac:dyDescent="0.3">
      <c r="A61" s="80" t="s">
        <v>78</v>
      </c>
      <c r="B61" s="105">
        <f t="shared" si="40"/>
        <v>0</v>
      </c>
      <c r="C61" s="192">
        <f>B61/1000000</f>
        <v>0</v>
      </c>
      <c r="D61" s="48">
        <f t="shared" si="42"/>
        <v>0</v>
      </c>
      <c r="E61" s="138">
        <f t="shared" si="49"/>
        <v>0</v>
      </c>
      <c r="F61" s="93" t="s">
        <v>78</v>
      </c>
      <c r="G61" s="158" t="str">
        <f>IFERROR(INDEX('Feb 2019'!$G$2:$BR$159,MATCH('Planning Ngrps'!$A61,'Feb 2019'!$A$2:$A$161,0),MATCH(G$9,'Feb 2019'!$G$1:$BR$1,0))/INDEX('Planning CPRP'!$G$10:$BA$168,MATCH('Planning Ngrps'!$A61,'Planning CPRP'!$A$10:$A$170,0),MATCH('Planning Ngrps'!G$9,'Planning CPRP'!$G$9:$BA$9,0)),"")</f>
        <v/>
      </c>
      <c r="H61" s="158" t="str">
        <f>IFERROR(INDEX('Feb 2019'!$G$2:$BR$159,MATCH('Planning Ngrps'!$A61,'Feb 2019'!$A$2:$A$161,0),MATCH(H$9,'Feb 2019'!$G$1:$BR$1,0))/INDEX('Planning CPRP'!$G$10:$BA$168,MATCH('Planning Ngrps'!$A61,'Planning CPRP'!$A$10:$A$170,0),MATCH('Planning Ngrps'!H$9,'Planning CPRP'!$G$9:$BA$9,0)),"")</f>
        <v/>
      </c>
      <c r="I61" s="158" t="str">
        <f>IFERROR(INDEX('Feb 2019'!$G$2:$BR$159,MATCH('Planning Ngrps'!$A61,'Feb 2019'!$A$2:$A$161,0),MATCH(I$9,'Feb 2019'!$G$1:$BR$1,0))/INDEX('Planning CPRP'!$G$10:$BA$168,MATCH('Planning Ngrps'!$A61,'Planning CPRP'!$A$10:$A$170,0),MATCH('Planning Ngrps'!I$9,'Planning CPRP'!$G$9:$BA$9,0)),"")</f>
        <v/>
      </c>
      <c r="J61" s="158" t="str">
        <f>IFERROR(INDEX('Feb 2019'!$G$2:$BR$159,MATCH('Planning Ngrps'!$A61,'Feb 2019'!$A$2:$A$161,0),MATCH(J$9,'Feb 2019'!$G$1:$BR$1,0))/INDEX('Planning CPRP'!$G$10:$BA$168,MATCH('Planning Ngrps'!$A61,'Planning CPRP'!$A$10:$A$170,0),MATCH('Planning Ngrps'!J$9,'Planning CPRP'!$G$9:$BA$9,0)),"")</f>
        <v/>
      </c>
      <c r="K61" s="158" t="str">
        <f>IFERROR(INDEX('Feb 2019'!$G$2:$BR$159,MATCH('Planning Ngrps'!$A61,'Feb 2019'!$A$2:$A$161,0),MATCH(K$9,'Feb 2019'!$G$1:$BR$1,0))/INDEX('Planning CPRP'!$G$10:$BA$168,MATCH('Planning Ngrps'!$A61,'Planning CPRP'!$A$10:$A$170,0),MATCH('Planning Ngrps'!K$9,'Planning CPRP'!$G$9:$BA$9,0)),"")</f>
        <v/>
      </c>
      <c r="L61" s="158" t="str">
        <f>IFERROR(INDEX('Feb 2019'!$G$2:$BR$159,MATCH('Planning Ngrps'!$A61,'Feb 2019'!$A$2:$A$161,0),MATCH(L$9,'Feb 2019'!$G$1:$BR$1,0))/INDEX('Planning CPRP'!$G$10:$BA$168,MATCH('Planning Ngrps'!$A61,'Planning CPRP'!$A$10:$A$170,0),MATCH('Planning Ngrps'!L$9,'Planning CPRP'!$G$9:$BA$9,0)),"")</f>
        <v/>
      </c>
      <c r="M61" s="158" t="str">
        <f>IFERROR(INDEX('Feb 2019'!$G$2:$BR$159,MATCH('Planning Ngrps'!$A61,'Feb 2019'!$A$2:$A$161,0),MATCH(M$9,'Feb 2019'!$G$1:$BR$1,0))/INDEX('Planning CPRP'!$G$10:$BA$168,MATCH('Planning Ngrps'!$A61,'Planning CPRP'!$A$10:$A$170,0),MATCH('Planning Ngrps'!M$9,'Planning CPRP'!$G$9:$BA$9,0)),"")</f>
        <v/>
      </c>
      <c r="N61" s="158" t="str">
        <f>IFERROR(INDEX('Feb 2019'!$G$2:$BR$159,MATCH('Planning Ngrps'!$A61,'Feb 2019'!$A$2:$A$161,0),MATCH(N$9,'Feb 2019'!$G$1:$BR$1,0))/INDEX('Planning CPRP'!$G$10:$BA$168,MATCH('Planning Ngrps'!$A61,'Planning CPRP'!$A$10:$A$170,0),MATCH('Planning Ngrps'!N$9,'Planning CPRP'!$G$9:$BA$9,0)),"")</f>
        <v/>
      </c>
      <c r="O61" s="158" t="str">
        <f>IFERROR(INDEX('Feb 2019'!$G$2:$BR$159,MATCH('Planning Ngrps'!$A61,'Feb 2019'!$A$2:$A$161,0),MATCH(O$9,'Feb 2019'!$G$1:$BR$1,0))/INDEX('Planning CPRP'!$G$10:$BA$168,MATCH('Planning Ngrps'!$A61,'Planning CPRP'!$A$10:$A$170,0),MATCH('Planning Ngrps'!O$9,'Planning CPRP'!$G$9:$BA$9,0)),"")</f>
        <v/>
      </c>
      <c r="P61" s="158" t="str">
        <f>IFERROR(INDEX('Feb 2019'!$G$2:$BR$159,MATCH('Planning Ngrps'!$A61,'Feb 2019'!$A$2:$A$161,0),MATCH(P$9,'Feb 2019'!$G$1:$BR$1,0))/INDEX('Planning CPRP'!$G$10:$BA$168,MATCH('Planning Ngrps'!$A61,'Planning CPRP'!$A$10:$A$170,0),MATCH('Planning Ngrps'!P$9,'Planning CPRP'!$G$9:$BA$9,0)),"")</f>
        <v/>
      </c>
      <c r="Q61" s="158" t="str">
        <f>IFERROR(INDEX('Feb 2019'!$G$2:$BR$159,MATCH('Planning Ngrps'!$A61,'Feb 2019'!$A$2:$A$161,0),MATCH(Q$9,'Feb 2019'!$G$1:$BR$1,0))/INDEX('Planning CPRP'!$G$10:$BA$168,MATCH('Planning Ngrps'!$A61,'Planning CPRP'!$A$10:$A$170,0),MATCH('Planning Ngrps'!Q$9,'Planning CPRP'!$G$9:$BA$9,0)),"")</f>
        <v/>
      </c>
      <c r="R61" s="158" t="str">
        <f>IFERROR(INDEX('Feb 2019'!$G$2:$BR$159,MATCH('Planning Ngrps'!$A61,'Feb 2019'!$A$2:$A$161,0),MATCH(R$9,'Feb 2019'!$G$1:$BR$1,0))/INDEX('Planning CPRP'!$G$10:$BA$168,MATCH('Planning Ngrps'!$A61,'Planning CPRP'!$A$10:$A$170,0),MATCH('Planning Ngrps'!R$9,'Planning CPRP'!$G$9:$BA$9,0)),"")</f>
        <v/>
      </c>
      <c r="S61" s="158" t="str">
        <f>IFERROR(INDEX('Feb 2019'!$G$2:$BR$159,MATCH('Planning Ngrps'!$A61,'Feb 2019'!$A$2:$A$161,0),MATCH(S$9,'Feb 2019'!$G$1:$BR$1,0))/INDEX('Planning CPRP'!$G$10:$BA$168,MATCH('Planning Ngrps'!$A61,'Planning CPRP'!$A$10:$A$170,0),MATCH('Planning Ngrps'!S$9,'Planning CPRP'!$G$9:$BA$9,0)),"")</f>
        <v/>
      </c>
      <c r="T61" s="158" t="str">
        <f>IFERROR(INDEX('Feb 2019'!$G$2:$BR$159,MATCH('Planning Ngrps'!$A61,'Feb 2019'!$A$2:$A$161,0),MATCH(T$9,'Feb 2019'!$G$1:$BR$1,0))/INDEX('Planning CPRP'!$G$10:$BA$168,MATCH('Planning Ngrps'!$A61,'Planning CPRP'!$A$10:$A$170,0),MATCH('Planning Ngrps'!T$9,'Planning CPRP'!$G$9:$BA$9,0)),"")</f>
        <v/>
      </c>
      <c r="U61" s="158" t="str">
        <f>IFERROR(INDEX('Feb 2019'!$G$2:$BR$159,MATCH('Planning Ngrps'!$A61,'Feb 2019'!$A$2:$A$161,0),MATCH(U$9,'Feb 2019'!$G$1:$BR$1,0))/INDEX('Planning CPRP'!$G$10:$BA$168,MATCH('Planning Ngrps'!$A61,'Planning CPRP'!$A$10:$A$170,0),MATCH('Planning Ngrps'!U$9,'Planning CPRP'!$G$9:$BA$9,0)),"")</f>
        <v/>
      </c>
      <c r="V61" s="158" t="str">
        <f>IFERROR(INDEX('Feb 2019'!$G$2:$BR$159,MATCH('Planning Ngrps'!$A61,'Feb 2019'!$A$2:$A$161,0),MATCH(V$9,'Feb 2019'!$G$1:$BR$1,0))/INDEX('Planning CPRP'!$G$10:$BA$168,MATCH('Planning Ngrps'!$A61,'Planning CPRP'!$A$10:$A$170,0),MATCH('Planning Ngrps'!V$9,'Planning CPRP'!$G$9:$BA$9,0)),"")</f>
        <v/>
      </c>
      <c r="W61" s="158" t="str">
        <f>IFERROR(INDEX('Feb 2019'!$G$2:$BR$159,MATCH('Planning Ngrps'!$A61,'Feb 2019'!$A$2:$A$161,0),MATCH(W$9,'Feb 2019'!$G$1:$BR$1,0))/INDEX('Planning CPRP'!$G$10:$BA$168,MATCH('Planning Ngrps'!$A61,'Planning CPRP'!$A$10:$A$170,0),MATCH('Planning Ngrps'!W$9,'Planning CPRP'!$G$9:$BA$9,0)),"")</f>
        <v/>
      </c>
      <c r="X61" s="158" t="str">
        <f>IFERROR(INDEX('Feb 2019'!$G$2:$BR$159,MATCH('Planning Ngrps'!$A61,'Feb 2019'!$A$2:$A$161,0),MATCH(X$9,'Feb 2019'!$G$1:$BR$1,0))/INDEX('Planning CPRP'!$G$10:$BA$168,MATCH('Planning Ngrps'!$A61,'Planning CPRP'!$A$10:$A$170,0),MATCH('Planning Ngrps'!X$9,'Planning CPRP'!$G$9:$BA$9,0)),"")</f>
        <v/>
      </c>
      <c r="Y61" s="158" t="str">
        <f>IFERROR(INDEX('Feb 2019'!$G$2:$BR$159,MATCH('Planning Ngrps'!$A61,'Feb 2019'!$A$2:$A$161,0),MATCH(Y$9,'Feb 2019'!$G$1:$BR$1,0))/INDEX('Planning CPRP'!$G$10:$BA$168,MATCH('Planning Ngrps'!$A61,'Planning CPRP'!$A$10:$A$170,0),MATCH('Planning Ngrps'!Y$9,'Planning CPRP'!$G$9:$BA$9,0)),"")</f>
        <v/>
      </c>
      <c r="Z61" s="158" t="str">
        <f>IFERROR(INDEX('Feb 2019'!$G$2:$BR$159,MATCH('Planning Ngrps'!$A61,'Feb 2019'!$A$2:$A$161,0),MATCH(Z$9,'Feb 2019'!$G$1:$BR$1,0))/INDEX('Planning CPRP'!$G$10:$BA$168,MATCH('Planning Ngrps'!$A61,'Planning CPRP'!$A$10:$A$170,0),MATCH('Planning Ngrps'!Z$9,'Planning CPRP'!$G$9:$BA$9,0)),"")</f>
        <v/>
      </c>
      <c r="AA61" s="158" t="str">
        <f>IFERROR(INDEX('Feb 2019'!$G$2:$BR$159,MATCH('Planning Ngrps'!$A61,'Feb 2019'!$A$2:$A$161,0),MATCH(AA$9,'Feb 2019'!$G$1:$BR$1,0))/INDEX('Planning CPRP'!$G$10:$BA$168,MATCH('Planning Ngrps'!$A61,'Planning CPRP'!$A$10:$A$170,0),MATCH('Planning Ngrps'!AA$9,'Planning CPRP'!$G$9:$BA$9,0)),"")</f>
        <v/>
      </c>
      <c r="AB61" s="158" t="str">
        <f>IFERROR(INDEX('Feb 2019'!$G$2:$BR$159,MATCH('Planning Ngrps'!$A61,'Feb 2019'!$A$2:$A$161,0),MATCH(AB$9,'Feb 2019'!$G$1:$BR$1,0))/INDEX('Planning CPRP'!$G$10:$BA$168,MATCH('Planning Ngrps'!$A61,'Planning CPRP'!$A$10:$A$170,0),MATCH('Planning Ngrps'!AB$9,'Planning CPRP'!$G$9:$BA$9,0)),"")</f>
        <v/>
      </c>
      <c r="AC61" s="158" t="str">
        <f>IFERROR(INDEX('Feb 2019'!$G$2:$BR$159,MATCH('Planning Ngrps'!$A61,'Feb 2019'!$A$2:$A$161,0),MATCH(AC$9,'Feb 2019'!$G$1:$BR$1,0))/INDEX('Planning CPRP'!$G$10:$BA$168,MATCH('Planning Ngrps'!$A61,'Planning CPRP'!$A$10:$A$170,0),MATCH('Planning Ngrps'!AC$9,'Planning CPRP'!$G$9:$BA$9,0)),"")</f>
        <v/>
      </c>
      <c r="AD61" s="158" t="str">
        <f>IFERROR(INDEX('Feb 2019'!$G$2:$BR$159,MATCH('Planning Ngrps'!$A61,'Feb 2019'!$A$2:$A$161,0),MATCH(AD$9,'Feb 2019'!$G$1:$BR$1,0))/INDEX('Planning CPRP'!$G$10:$BA$168,MATCH('Planning Ngrps'!$A61,'Planning CPRP'!$A$10:$A$170,0),MATCH('Planning Ngrps'!AD$9,'Planning CPRP'!$G$9:$BA$9,0)),"")</f>
        <v/>
      </c>
      <c r="AE61" s="158" t="str">
        <f>IFERROR(INDEX('Feb 2019'!$G$2:$BR$159,MATCH('Planning Ngrps'!$A61,'Feb 2019'!$A$2:$A$161,0),MATCH(AE$9,'Feb 2019'!$G$1:$BR$1,0))/INDEX('Planning CPRP'!$G$10:$BA$168,MATCH('Planning Ngrps'!$A61,'Planning CPRP'!$A$10:$A$170,0),MATCH('Planning Ngrps'!AE$9,'Planning CPRP'!$G$9:$BA$9,0)),"")</f>
        <v/>
      </c>
      <c r="AF61" s="158" t="str">
        <f>IFERROR(INDEX('Feb 2019'!$G$2:$BR$159,MATCH('Planning Ngrps'!$A61,'Feb 2019'!$A$2:$A$161,0),MATCH(AF$9,'Feb 2019'!$G$1:$BR$1,0))/INDEX('Planning CPRP'!$G$10:$BA$168,MATCH('Planning Ngrps'!$A61,'Planning CPRP'!$A$10:$A$170,0),MATCH('Planning Ngrps'!AF$9,'Planning CPRP'!$G$9:$BA$9,0)),"")</f>
        <v/>
      </c>
      <c r="AG61" s="158" t="str">
        <f>IFERROR(INDEX('Feb 2019'!$G$2:$BR$159,MATCH('Planning Ngrps'!$A61,'Feb 2019'!$A$2:$A$161,0),MATCH(AG$9,'Feb 2019'!$G$1:$BR$1,0))/INDEX('Planning CPRP'!$G$10:$BA$168,MATCH('Planning Ngrps'!$A61,'Planning CPRP'!$A$10:$A$170,0),MATCH('Planning Ngrps'!AG$9,'Planning CPRP'!$G$9:$BA$9,0)),"")</f>
        <v/>
      </c>
      <c r="AH61" s="158" t="str">
        <f>IFERROR(INDEX('Feb 2019'!$G$2:$BR$159,MATCH('Planning Ngrps'!$A61,'Feb 2019'!$A$2:$A$161,0),MATCH(AH$9,'Feb 2019'!$G$1:$BR$1,0))/INDEX('Planning CPRP'!$G$10:$BA$168,MATCH('Planning Ngrps'!$A61,'Planning CPRP'!$A$10:$A$170,0),MATCH('Planning Ngrps'!AH$9,'Planning CPRP'!$G$9:$BA$9,0)),"")</f>
        <v/>
      </c>
      <c r="AI61" s="158" t="str">
        <f>IFERROR(INDEX('Feb 2019'!$G$2:$BR$159,MATCH('Planning Ngrps'!$A61,'Feb 2019'!$A$2:$A$161,0),MATCH(AI$9,'Feb 2019'!$G$1:$BR$1,0))/INDEX('Planning CPRP'!$G$10:$BA$168,MATCH('Planning Ngrps'!$A61,'Planning CPRP'!$A$10:$A$170,0),MATCH('Planning Ngrps'!AI$9,'Planning CPRP'!$G$9:$BA$9,0)),"")</f>
        <v/>
      </c>
      <c r="AJ61" s="158" t="str">
        <f>IFERROR(INDEX('Feb 2019'!$G$2:$BR$159,MATCH('Planning Ngrps'!$A61,'Feb 2019'!$A$2:$A$161,0),MATCH(AJ$9,'Feb 2019'!$G$1:$BR$1,0))/INDEX('Planning CPRP'!$G$10:$BA$168,MATCH('Planning Ngrps'!$A61,'Planning CPRP'!$A$10:$A$170,0),MATCH('Planning Ngrps'!AJ$9,'Planning CPRP'!$G$9:$BA$9,0)),"")</f>
        <v/>
      </c>
      <c r="AK61" s="158" t="str">
        <f>IFERROR(INDEX('Feb 2019'!$G$2:$BR$159,MATCH('Planning Ngrps'!$A61,'Feb 2019'!$A$2:$A$161,0),MATCH(AK$9,'Feb 2019'!$G$1:$BR$1,0))/INDEX('Planning CPRP'!$G$10:$BA$168,MATCH('Planning Ngrps'!$A61,'Planning CPRP'!$A$10:$A$170,0),MATCH('Planning Ngrps'!AK$9,'Planning CPRP'!$G$9:$BA$9,0)),"")</f>
        <v/>
      </c>
      <c r="AL61" s="158" t="str">
        <f>IFERROR(INDEX('Feb 2019'!$G$2:$BR$159,MATCH('Planning Ngrps'!$A61,'Feb 2019'!$A$2:$A$161,0),MATCH(AL$9,'Feb 2019'!$G$1:$BR$1,0))/INDEX('Planning CPRP'!$G$10:$BA$168,MATCH('Planning Ngrps'!$A61,'Planning CPRP'!$A$10:$A$170,0),MATCH('Planning Ngrps'!AL$9,'Planning CPRP'!$G$9:$BA$9,0)),"")</f>
        <v/>
      </c>
      <c r="AM61" s="158" t="str">
        <f>IFERROR(INDEX('Feb 2019'!$G$2:$BR$159,MATCH('Planning Ngrps'!$A61,'Feb 2019'!$A$2:$A$161,0),MATCH(AM$9,'Feb 2019'!$G$1:$BR$1,0))/INDEX('Planning CPRP'!$G$10:$BA$168,MATCH('Planning Ngrps'!$A61,'Planning CPRP'!$A$10:$A$170,0),MATCH('Planning Ngrps'!AM$9,'Planning CPRP'!$G$9:$BA$9,0)),"")</f>
        <v/>
      </c>
      <c r="AN61" s="158" t="str">
        <f>IFERROR(INDEX('Feb 2019'!$G$2:$BR$159,MATCH('Planning Ngrps'!$A61,'Feb 2019'!$A$2:$A$161,0),MATCH(AN$9,'Feb 2019'!$G$1:$BR$1,0))/INDEX('Planning CPRP'!$G$10:$BA$168,MATCH('Planning Ngrps'!$A61,'Planning CPRP'!$A$10:$A$170,0),MATCH('Planning Ngrps'!AN$9,'Planning CPRP'!$G$9:$BA$9,0)),"")</f>
        <v/>
      </c>
      <c r="AO61" s="158" t="str">
        <f>IFERROR(INDEX('Feb 2019'!$G$2:$BR$159,MATCH('Planning Ngrps'!$A61,'Feb 2019'!$A$2:$A$161,0),MATCH(AO$9,'Feb 2019'!$G$1:$BR$1,0))/INDEX('Planning CPRP'!$G$10:$BA$168,MATCH('Planning Ngrps'!$A61,'Planning CPRP'!$A$10:$A$170,0),MATCH('Planning Ngrps'!AO$9,'Planning CPRP'!$G$9:$BA$9,0)),"")</f>
        <v/>
      </c>
      <c r="AP61" s="158" t="str">
        <f>IFERROR(INDEX('Feb 2019'!$G$2:$BR$159,MATCH('Planning Ngrps'!$A61,'Feb 2019'!$A$2:$A$161,0),MATCH(AP$9,'Feb 2019'!$G$1:$BR$1,0))/INDEX('Planning CPRP'!$G$10:$BA$168,MATCH('Planning Ngrps'!$A61,'Planning CPRP'!$A$10:$A$170,0),MATCH('Planning Ngrps'!AP$9,'Planning CPRP'!$G$9:$BA$9,0)),"")</f>
        <v/>
      </c>
      <c r="AQ61" s="158" t="str">
        <f>IFERROR(INDEX('Feb 2019'!$G$2:$BR$159,MATCH('Planning Ngrps'!$A61,'Feb 2019'!$A$2:$A$161,0),MATCH(AQ$9,'Feb 2019'!$G$1:$BR$1,0))/INDEX('Planning CPRP'!$G$10:$BA$168,MATCH('Planning Ngrps'!$A61,'Planning CPRP'!$A$10:$A$170,0),MATCH('Planning Ngrps'!AQ$9,'Planning CPRP'!$G$9:$BA$9,0)),"")</f>
        <v/>
      </c>
      <c r="AR61" s="158" t="str">
        <f>IFERROR(INDEX('Feb 2019'!$G$2:$BR$159,MATCH('Planning Ngrps'!$A61,'Feb 2019'!$A$2:$A$161,0),MATCH(AR$9,'Feb 2019'!$G$1:$BR$1,0))/INDEX('Planning CPRP'!$G$10:$BA$168,MATCH('Planning Ngrps'!$A61,'Planning CPRP'!$A$10:$A$170,0),MATCH('Planning Ngrps'!AR$9,'Planning CPRP'!$G$9:$BA$9,0)),"")</f>
        <v/>
      </c>
      <c r="AS61" s="158" t="str">
        <f>IFERROR(INDEX('Feb 2019'!$G$2:$BR$159,MATCH('Planning Ngrps'!$A61,'Feb 2019'!$A$2:$A$161,0),MATCH(AS$9,'Feb 2019'!$G$1:$BR$1,0))/INDEX('Planning CPRP'!$G$10:$BA$168,MATCH('Planning Ngrps'!$A61,'Planning CPRP'!$A$10:$A$170,0),MATCH('Planning Ngrps'!AS$9,'Planning CPRP'!$G$9:$BA$9,0)),"")</f>
        <v/>
      </c>
      <c r="AT61" s="158" t="str">
        <f>IFERROR(INDEX('Feb 2019'!$G$2:$BR$159,MATCH('Planning Ngrps'!$A61,'Feb 2019'!$A$2:$A$161,0),MATCH(AT$9,'Feb 2019'!$G$1:$BR$1,0))/INDEX('Planning CPRP'!$G$10:$BA$168,MATCH('Planning Ngrps'!$A61,'Planning CPRP'!$A$10:$A$170,0),MATCH('Planning Ngrps'!AT$9,'Planning CPRP'!$G$9:$BA$9,0)),"")</f>
        <v/>
      </c>
      <c r="AU61" s="158" t="str">
        <f>IFERROR(INDEX('Feb 2019'!$G$2:$BR$159,MATCH('Planning Ngrps'!$A61,'Feb 2019'!$A$2:$A$161,0),MATCH(AU$9,'Feb 2019'!$G$1:$BR$1,0))/INDEX('Planning CPRP'!$G$10:$BA$168,MATCH('Planning Ngrps'!$A61,'Planning CPRP'!$A$10:$A$170,0),MATCH('Planning Ngrps'!AU$9,'Planning CPRP'!$G$9:$BA$9,0)),"")</f>
        <v/>
      </c>
      <c r="AV61" s="158" t="str">
        <f>IFERROR(INDEX('Feb 2019'!$G$2:$BR$159,MATCH('Planning Ngrps'!$A61,'Feb 2019'!$A$2:$A$161,0),MATCH(AV$9,'Feb 2019'!$G$1:$BR$1,0))/INDEX('Planning CPRP'!$G$10:$BA$168,MATCH('Planning Ngrps'!$A61,'Planning CPRP'!$A$10:$A$170,0),MATCH('Planning Ngrps'!AV$9,'Planning CPRP'!$G$9:$BA$9,0)),"")</f>
        <v/>
      </c>
      <c r="AW61" s="158" t="str">
        <f>IFERROR(INDEX('Feb 2019'!$G$2:$BR$159,MATCH('Planning Ngrps'!$A61,'Feb 2019'!$A$2:$A$161,0),MATCH(AW$9,'Feb 2019'!$G$1:$BR$1,0))/INDEX('Planning CPRP'!$G$10:$BA$168,MATCH('Planning Ngrps'!$A61,'Planning CPRP'!$A$10:$A$170,0),MATCH('Planning Ngrps'!AW$9,'Planning CPRP'!$G$9:$BA$9,0)),"")</f>
        <v/>
      </c>
      <c r="AX61" s="158" t="str">
        <f>IFERROR(INDEX('Feb 2019'!$G$2:$BR$159,MATCH('Planning Ngrps'!$A61,'Feb 2019'!$A$2:$A$161,0),MATCH(AX$9,'Feb 2019'!$G$1:$BR$1,0))/INDEX('Planning CPRP'!$G$10:$BA$168,MATCH('Planning Ngrps'!$A61,'Planning CPRP'!$A$10:$A$170,0),MATCH('Planning Ngrps'!AX$9,'Planning CPRP'!$G$9:$BA$9,0)),"")</f>
        <v/>
      </c>
      <c r="AY61" s="158" t="str">
        <f>IFERROR(INDEX('Feb 2019'!$G$2:$BR$159,MATCH('Planning Ngrps'!$A61,'Feb 2019'!$A$2:$A$161,0),MATCH(AY$9,'Feb 2019'!$G$1:$BR$1,0))/INDEX('Planning CPRP'!$G$10:$BA$168,MATCH('Planning Ngrps'!$A61,'Planning CPRP'!$A$10:$A$170,0),MATCH('Planning Ngrps'!AY$9,'Planning CPRP'!$G$9:$BA$9,0)),"")</f>
        <v/>
      </c>
      <c r="AZ61" s="158" t="str">
        <f>IFERROR(INDEX('Feb 2019'!$G$2:$BR$159,MATCH('Planning Ngrps'!$A61,'Feb 2019'!$A$2:$A$161,0),MATCH(AZ$9,'Feb 2019'!$G$1:$BR$1,0))/INDEX('Planning CPRP'!$G$10:$BA$168,MATCH('Planning Ngrps'!$A61,'Planning CPRP'!$A$10:$A$170,0),MATCH('Planning Ngrps'!AZ$9,'Planning CPRP'!$G$9:$BA$9,0)),"")</f>
        <v/>
      </c>
      <c r="BA61" s="158" t="str">
        <f>IFERROR(INDEX('Feb 2019'!$G$2:$BR$159,MATCH('Planning Ngrps'!$A61,'Feb 2019'!$A$2:$A$161,0),MATCH(BA$9,'Feb 2019'!$G$1:$BR$1,0))/INDEX('Planning CPRP'!$G$10:$BA$168,MATCH('Planning Ngrps'!$A61,'Planning CPRP'!$A$10:$A$170,0),MATCH('Planning Ngrps'!BA$9,'Planning CPRP'!$G$9:$BA$9,0)),"")</f>
        <v/>
      </c>
      <c r="BB61" s="11">
        <f t="shared" si="44"/>
        <v>0</v>
      </c>
      <c r="BC61" s="11"/>
      <c r="BD61" s="109">
        <f t="shared" si="45"/>
        <v>0</v>
      </c>
    </row>
    <row r="62" spans="1:56" ht="15" x14ac:dyDescent="0.3">
      <c r="A62" s="80" t="s">
        <v>79</v>
      </c>
      <c r="B62" s="105">
        <f t="shared" si="40"/>
        <v>0</v>
      </c>
      <c r="C62" s="192"/>
      <c r="D62" s="48">
        <f t="shared" si="42"/>
        <v>0</v>
      </c>
      <c r="E62" s="138">
        <f t="shared" si="49"/>
        <v>0</v>
      </c>
      <c r="F62" s="93" t="s">
        <v>79</v>
      </c>
      <c r="G62" s="158" t="str">
        <f>IFERROR(INDEX('Feb 2019'!$G$2:$BR$159,MATCH('Planning Ngrps'!$A62,'Feb 2019'!$A$2:$A$161,0),MATCH(G$9,'Feb 2019'!$G$1:$BR$1,0))/INDEX('Planning CPRP'!$G$10:$BA$168,MATCH('Planning Ngrps'!$A62,'Planning CPRP'!$A$10:$A$170,0),MATCH('Planning Ngrps'!G$9,'Planning CPRP'!$G$9:$BA$9,0)),"")</f>
        <v/>
      </c>
      <c r="H62" s="158" t="str">
        <f>IFERROR(INDEX('Feb 2019'!$G$2:$BR$159,MATCH('Planning Ngrps'!$A62,'Feb 2019'!$A$2:$A$161,0),MATCH(H$9,'Feb 2019'!$G$1:$BR$1,0))/INDEX('Planning CPRP'!$G$10:$BA$168,MATCH('Planning Ngrps'!$A62,'Planning CPRP'!$A$10:$A$170,0),MATCH('Planning Ngrps'!H$9,'Planning CPRP'!$G$9:$BA$9,0)),"")</f>
        <v/>
      </c>
      <c r="I62" s="158" t="str">
        <f>IFERROR(INDEX('Feb 2019'!$G$2:$BR$159,MATCH('Planning Ngrps'!$A62,'Feb 2019'!$A$2:$A$161,0),MATCH(I$9,'Feb 2019'!$G$1:$BR$1,0))/INDEX('Planning CPRP'!$G$10:$BA$168,MATCH('Planning Ngrps'!$A62,'Planning CPRP'!$A$10:$A$170,0),MATCH('Planning Ngrps'!I$9,'Planning CPRP'!$G$9:$BA$9,0)),"")</f>
        <v/>
      </c>
      <c r="J62" s="158" t="str">
        <f>IFERROR(INDEX('Feb 2019'!$G$2:$BR$159,MATCH('Planning Ngrps'!$A62,'Feb 2019'!$A$2:$A$161,0),MATCH(J$9,'Feb 2019'!$G$1:$BR$1,0))/INDEX('Planning CPRP'!$G$10:$BA$168,MATCH('Planning Ngrps'!$A62,'Planning CPRP'!$A$10:$A$170,0),MATCH('Planning Ngrps'!J$9,'Planning CPRP'!$G$9:$BA$9,0)),"")</f>
        <v/>
      </c>
      <c r="K62" s="158" t="str">
        <f>IFERROR(INDEX('Feb 2019'!$G$2:$BR$159,MATCH('Planning Ngrps'!$A62,'Feb 2019'!$A$2:$A$161,0),MATCH(K$9,'Feb 2019'!$G$1:$BR$1,0))/INDEX('Planning CPRP'!$G$10:$BA$168,MATCH('Planning Ngrps'!$A62,'Planning CPRP'!$A$10:$A$170,0),MATCH('Planning Ngrps'!K$9,'Planning CPRP'!$G$9:$BA$9,0)),"")</f>
        <v/>
      </c>
      <c r="L62" s="158" t="str">
        <f>IFERROR(INDEX('Feb 2019'!$G$2:$BR$159,MATCH('Planning Ngrps'!$A62,'Feb 2019'!$A$2:$A$161,0),MATCH(L$9,'Feb 2019'!$G$1:$BR$1,0))/INDEX('Planning CPRP'!$G$10:$BA$168,MATCH('Planning Ngrps'!$A62,'Planning CPRP'!$A$10:$A$170,0),MATCH('Planning Ngrps'!L$9,'Planning CPRP'!$G$9:$BA$9,0)),"")</f>
        <v/>
      </c>
      <c r="M62" s="158" t="str">
        <f>IFERROR(INDEX('Feb 2019'!$G$2:$BR$159,MATCH('Planning Ngrps'!$A62,'Feb 2019'!$A$2:$A$161,0),MATCH(M$9,'Feb 2019'!$G$1:$BR$1,0))/INDEX('Planning CPRP'!$G$10:$BA$168,MATCH('Planning Ngrps'!$A62,'Planning CPRP'!$A$10:$A$170,0),MATCH('Planning Ngrps'!M$9,'Planning CPRP'!$G$9:$BA$9,0)),"")</f>
        <v/>
      </c>
      <c r="N62" s="158" t="str">
        <f>IFERROR(INDEX('Feb 2019'!$G$2:$BR$159,MATCH('Planning Ngrps'!$A62,'Feb 2019'!$A$2:$A$161,0),MATCH(N$9,'Feb 2019'!$G$1:$BR$1,0))/INDEX('Planning CPRP'!$G$10:$BA$168,MATCH('Planning Ngrps'!$A62,'Planning CPRP'!$A$10:$A$170,0),MATCH('Planning Ngrps'!N$9,'Planning CPRP'!$G$9:$BA$9,0)),"")</f>
        <v/>
      </c>
      <c r="O62" s="158" t="str">
        <f>IFERROR(INDEX('Feb 2019'!$G$2:$BR$159,MATCH('Planning Ngrps'!$A62,'Feb 2019'!$A$2:$A$161,0),MATCH(O$9,'Feb 2019'!$G$1:$BR$1,0))/INDEX('Planning CPRP'!$G$10:$BA$168,MATCH('Planning Ngrps'!$A62,'Planning CPRP'!$A$10:$A$170,0),MATCH('Planning Ngrps'!O$9,'Planning CPRP'!$G$9:$BA$9,0)),"")</f>
        <v/>
      </c>
      <c r="P62" s="158" t="str">
        <f>IFERROR(INDEX('Feb 2019'!$G$2:$BR$159,MATCH('Planning Ngrps'!$A62,'Feb 2019'!$A$2:$A$161,0),MATCH(P$9,'Feb 2019'!$G$1:$BR$1,0))/INDEX('Planning CPRP'!$G$10:$BA$168,MATCH('Planning Ngrps'!$A62,'Planning CPRP'!$A$10:$A$170,0),MATCH('Planning Ngrps'!P$9,'Planning CPRP'!$G$9:$BA$9,0)),"")</f>
        <v/>
      </c>
      <c r="Q62" s="158" t="str">
        <f>IFERROR(INDEX('Feb 2019'!$G$2:$BR$159,MATCH('Planning Ngrps'!$A62,'Feb 2019'!$A$2:$A$161,0),MATCH(Q$9,'Feb 2019'!$G$1:$BR$1,0))/INDEX('Planning CPRP'!$G$10:$BA$168,MATCH('Planning Ngrps'!$A62,'Planning CPRP'!$A$10:$A$170,0),MATCH('Planning Ngrps'!Q$9,'Planning CPRP'!$G$9:$BA$9,0)),"")</f>
        <v/>
      </c>
      <c r="R62" s="158" t="str">
        <f>IFERROR(INDEX('Feb 2019'!$G$2:$BR$159,MATCH('Planning Ngrps'!$A62,'Feb 2019'!$A$2:$A$161,0),MATCH(R$9,'Feb 2019'!$G$1:$BR$1,0))/INDEX('Planning CPRP'!$G$10:$BA$168,MATCH('Planning Ngrps'!$A62,'Planning CPRP'!$A$10:$A$170,0),MATCH('Planning Ngrps'!R$9,'Planning CPRP'!$G$9:$BA$9,0)),"")</f>
        <v/>
      </c>
      <c r="S62" s="158" t="str">
        <f>IFERROR(INDEX('Feb 2019'!$G$2:$BR$159,MATCH('Planning Ngrps'!$A62,'Feb 2019'!$A$2:$A$161,0),MATCH(S$9,'Feb 2019'!$G$1:$BR$1,0))/INDEX('Planning CPRP'!$G$10:$BA$168,MATCH('Planning Ngrps'!$A62,'Planning CPRP'!$A$10:$A$170,0),MATCH('Planning Ngrps'!S$9,'Planning CPRP'!$G$9:$BA$9,0)),"")</f>
        <v/>
      </c>
      <c r="T62" s="158" t="str">
        <f>IFERROR(INDEX('Feb 2019'!$G$2:$BR$159,MATCH('Planning Ngrps'!$A62,'Feb 2019'!$A$2:$A$161,0),MATCH(T$9,'Feb 2019'!$G$1:$BR$1,0))/INDEX('Planning CPRP'!$G$10:$BA$168,MATCH('Planning Ngrps'!$A62,'Planning CPRP'!$A$10:$A$170,0),MATCH('Planning Ngrps'!T$9,'Planning CPRP'!$G$9:$BA$9,0)),"")</f>
        <v/>
      </c>
      <c r="U62" s="158" t="str">
        <f>IFERROR(INDEX('Feb 2019'!$G$2:$BR$159,MATCH('Planning Ngrps'!$A62,'Feb 2019'!$A$2:$A$161,0),MATCH(U$9,'Feb 2019'!$G$1:$BR$1,0))/INDEX('Planning CPRP'!$G$10:$BA$168,MATCH('Planning Ngrps'!$A62,'Planning CPRP'!$A$10:$A$170,0),MATCH('Planning Ngrps'!U$9,'Planning CPRP'!$G$9:$BA$9,0)),"")</f>
        <v/>
      </c>
      <c r="V62" s="158" t="str">
        <f>IFERROR(INDEX('Feb 2019'!$G$2:$BR$159,MATCH('Planning Ngrps'!$A62,'Feb 2019'!$A$2:$A$161,0),MATCH(V$9,'Feb 2019'!$G$1:$BR$1,0))/INDEX('Planning CPRP'!$G$10:$BA$168,MATCH('Planning Ngrps'!$A62,'Planning CPRP'!$A$10:$A$170,0),MATCH('Planning Ngrps'!V$9,'Planning CPRP'!$G$9:$BA$9,0)),"")</f>
        <v/>
      </c>
      <c r="W62" s="158" t="str">
        <f>IFERROR(INDEX('Feb 2019'!$G$2:$BR$159,MATCH('Planning Ngrps'!$A62,'Feb 2019'!$A$2:$A$161,0),MATCH(W$9,'Feb 2019'!$G$1:$BR$1,0))/INDEX('Planning CPRP'!$G$10:$BA$168,MATCH('Planning Ngrps'!$A62,'Planning CPRP'!$A$10:$A$170,0),MATCH('Planning Ngrps'!W$9,'Planning CPRP'!$G$9:$BA$9,0)),"")</f>
        <v/>
      </c>
      <c r="X62" s="158" t="str">
        <f>IFERROR(INDEX('Feb 2019'!$G$2:$BR$159,MATCH('Planning Ngrps'!$A62,'Feb 2019'!$A$2:$A$161,0),MATCH(X$9,'Feb 2019'!$G$1:$BR$1,0))/INDEX('Planning CPRP'!$G$10:$BA$168,MATCH('Planning Ngrps'!$A62,'Planning CPRP'!$A$10:$A$170,0),MATCH('Planning Ngrps'!X$9,'Planning CPRP'!$G$9:$BA$9,0)),"")</f>
        <v/>
      </c>
      <c r="Y62" s="158" t="str">
        <f>IFERROR(INDEX('Feb 2019'!$G$2:$BR$159,MATCH('Planning Ngrps'!$A62,'Feb 2019'!$A$2:$A$161,0),MATCH(Y$9,'Feb 2019'!$G$1:$BR$1,0))/INDEX('Planning CPRP'!$G$10:$BA$168,MATCH('Planning Ngrps'!$A62,'Planning CPRP'!$A$10:$A$170,0),MATCH('Planning Ngrps'!Y$9,'Planning CPRP'!$G$9:$BA$9,0)),"")</f>
        <v/>
      </c>
      <c r="Z62" s="158" t="str">
        <f>IFERROR(INDEX('Feb 2019'!$G$2:$BR$159,MATCH('Planning Ngrps'!$A62,'Feb 2019'!$A$2:$A$161,0),MATCH(Z$9,'Feb 2019'!$G$1:$BR$1,0))/INDEX('Planning CPRP'!$G$10:$BA$168,MATCH('Planning Ngrps'!$A62,'Planning CPRP'!$A$10:$A$170,0),MATCH('Planning Ngrps'!Z$9,'Planning CPRP'!$G$9:$BA$9,0)),"")</f>
        <v/>
      </c>
      <c r="AA62" s="158" t="str">
        <f>IFERROR(INDEX('Feb 2019'!$G$2:$BR$159,MATCH('Planning Ngrps'!$A62,'Feb 2019'!$A$2:$A$161,0),MATCH(AA$9,'Feb 2019'!$G$1:$BR$1,0))/INDEX('Planning CPRP'!$G$10:$BA$168,MATCH('Planning Ngrps'!$A62,'Planning CPRP'!$A$10:$A$170,0),MATCH('Planning Ngrps'!AA$9,'Planning CPRP'!$G$9:$BA$9,0)),"")</f>
        <v/>
      </c>
      <c r="AB62" s="158" t="str">
        <f>IFERROR(INDEX('Feb 2019'!$G$2:$BR$159,MATCH('Planning Ngrps'!$A62,'Feb 2019'!$A$2:$A$161,0),MATCH(AB$9,'Feb 2019'!$G$1:$BR$1,0))/INDEX('Planning CPRP'!$G$10:$BA$168,MATCH('Planning Ngrps'!$A62,'Planning CPRP'!$A$10:$A$170,0),MATCH('Planning Ngrps'!AB$9,'Planning CPRP'!$G$9:$BA$9,0)),"")</f>
        <v/>
      </c>
      <c r="AC62" s="158" t="str">
        <f>IFERROR(INDEX('Feb 2019'!$G$2:$BR$159,MATCH('Planning Ngrps'!$A62,'Feb 2019'!$A$2:$A$161,0),MATCH(AC$9,'Feb 2019'!$G$1:$BR$1,0))/INDEX('Planning CPRP'!$G$10:$BA$168,MATCH('Planning Ngrps'!$A62,'Planning CPRP'!$A$10:$A$170,0),MATCH('Planning Ngrps'!AC$9,'Planning CPRP'!$G$9:$BA$9,0)),"")</f>
        <v/>
      </c>
      <c r="AD62" s="158" t="str">
        <f>IFERROR(INDEX('Feb 2019'!$G$2:$BR$159,MATCH('Planning Ngrps'!$A62,'Feb 2019'!$A$2:$A$161,0),MATCH(AD$9,'Feb 2019'!$G$1:$BR$1,0))/INDEX('Planning CPRP'!$G$10:$BA$168,MATCH('Planning Ngrps'!$A62,'Planning CPRP'!$A$10:$A$170,0),MATCH('Planning Ngrps'!AD$9,'Planning CPRP'!$G$9:$BA$9,0)),"")</f>
        <v/>
      </c>
      <c r="AE62" s="158" t="str">
        <f>IFERROR(INDEX('Feb 2019'!$G$2:$BR$159,MATCH('Planning Ngrps'!$A62,'Feb 2019'!$A$2:$A$161,0),MATCH(AE$9,'Feb 2019'!$G$1:$BR$1,0))/INDEX('Planning CPRP'!$G$10:$BA$168,MATCH('Planning Ngrps'!$A62,'Planning CPRP'!$A$10:$A$170,0),MATCH('Planning Ngrps'!AE$9,'Planning CPRP'!$G$9:$BA$9,0)),"")</f>
        <v/>
      </c>
      <c r="AF62" s="158" t="str">
        <f>IFERROR(INDEX('Feb 2019'!$G$2:$BR$159,MATCH('Planning Ngrps'!$A62,'Feb 2019'!$A$2:$A$161,0),MATCH(AF$9,'Feb 2019'!$G$1:$BR$1,0))/INDEX('Planning CPRP'!$G$10:$BA$168,MATCH('Planning Ngrps'!$A62,'Planning CPRP'!$A$10:$A$170,0),MATCH('Planning Ngrps'!AF$9,'Planning CPRP'!$G$9:$BA$9,0)),"")</f>
        <v/>
      </c>
      <c r="AG62" s="158" t="str">
        <f>IFERROR(INDEX('Feb 2019'!$G$2:$BR$159,MATCH('Planning Ngrps'!$A62,'Feb 2019'!$A$2:$A$161,0),MATCH(AG$9,'Feb 2019'!$G$1:$BR$1,0))/INDEX('Planning CPRP'!$G$10:$BA$168,MATCH('Planning Ngrps'!$A62,'Planning CPRP'!$A$10:$A$170,0),MATCH('Planning Ngrps'!AG$9,'Planning CPRP'!$G$9:$BA$9,0)),"")</f>
        <v/>
      </c>
      <c r="AH62" s="158" t="str">
        <f>IFERROR(INDEX('Feb 2019'!$G$2:$BR$159,MATCH('Planning Ngrps'!$A62,'Feb 2019'!$A$2:$A$161,0),MATCH(AH$9,'Feb 2019'!$G$1:$BR$1,0))/INDEX('Planning CPRP'!$G$10:$BA$168,MATCH('Planning Ngrps'!$A62,'Planning CPRP'!$A$10:$A$170,0),MATCH('Planning Ngrps'!AH$9,'Planning CPRP'!$G$9:$BA$9,0)),"")</f>
        <v/>
      </c>
      <c r="AI62" s="158" t="str">
        <f>IFERROR(INDEX('Feb 2019'!$G$2:$BR$159,MATCH('Planning Ngrps'!$A62,'Feb 2019'!$A$2:$A$161,0),MATCH(AI$9,'Feb 2019'!$G$1:$BR$1,0))/INDEX('Planning CPRP'!$G$10:$BA$168,MATCH('Planning Ngrps'!$A62,'Planning CPRP'!$A$10:$A$170,0),MATCH('Planning Ngrps'!AI$9,'Planning CPRP'!$G$9:$BA$9,0)),"")</f>
        <v/>
      </c>
      <c r="AJ62" s="158" t="str">
        <f>IFERROR(INDEX('Feb 2019'!$G$2:$BR$159,MATCH('Planning Ngrps'!$A62,'Feb 2019'!$A$2:$A$161,0),MATCH(AJ$9,'Feb 2019'!$G$1:$BR$1,0))/INDEX('Planning CPRP'!$G$10:$BA$168,MATCH('Planning Ngrps'!$A62,'Planning CPRP'!$A$10:$A$170,0),MATCH('Planning Ngrps'!AJ$9,'Planning CPRP'!$G$9:$BA$9,0)),"")</f>
        <v/>
      </c>
      <c r="AK62" s="158" t="str">
        <f>IFERROR(INDEX('Feb 2019'!$G$2:$BR$159,MATCH('Planning Ngrps'!$A62,'Feb 2019'!$A$2:$A$161,0),MATCH(AK$9,'Feb 2019'!$G$1:$BR$1,0))/INDEX('Planning CPRP'!$G$10:$BA$168,MATCH('Planning Ngrps'!$A62,'Planning CPRP'!$A$10:$A$170,0),MATCH('Planning Ngrps'!AK$9,'Planning CPRP'!$G$9:$BA$9,0)),"")</f>
        <v/>
      </c>
      <c r="AL62" s="158" t="str">
        <f>IFERROR(INDEX('Feb 2019'!$G$2:$BR$159,MATCH('Planning Ngrps'!$A62,'Feb 2019'!$A$2:$A$161,0),MATCH(AL$9,'Feb 2019'!$G$1:$BR$1,0))/INDEX('Planning CPRP'!$G$10:$BA$168,MATCH('Planning Ngrps'!$A62,'Planning CPRP'!$A$10:$A$170,0),MATCH('Planning Ngrps'!AL$9,'Planning CPRP'!$G$9:$BA$9,0)),"")</f>
        <v/>
      </c>
      <c r="AM62" s="158" t="str">
        <f>IFERROR(INDEX('Feb 2019'!$G$2:$BR$159,MATCH('Planning Ngrps'!$A62,'Feb 2019'!$A$2:$A$161,0),MATCH(AM$9,'Feb 2019'!$G$1:$BR$1,0))/INDEX('Planning CPRP'!$G$10:$BA$168,MATCH('Planning Ngrps'!$A62,'Planning CPRP'!$A$10:$A$170,0),MATCH('Planning Ngrps'!AM$9,'Planning CPRP'!$G$9:$BA$9,0)),"")</f>
        <v/>
      </c>
      <c r="AN62" s="158" t="str">
        <f>IFERROR(INDEX('Feb 2019'!$G$2:$BR$159,MATCH('Planning Ngrps'!$A62,'Feb 2019'!$A$2:$A$161,0),MATCH(AN$9,'Feb 2019'!$G$1:$BR$1,0))/INDEX('Planning CPRP'!$G$10:$BA$168,MATCH('Planning Ngrps'!$A62,'Planning CPRP'!$A$10:$A$170,0),MATCH('Planning Ngrps'!AN$9,'Planning CPRP'!$G$9:$BA$9,0)),"")</f>
        <v/>
      </c>
      <c r="AO62" s="158" t="str">
        <f>IFERROR(INDEX('Feb 2019'!$G$2:$BR$159,MATCH('Planning Ngrps'!$A62,'Feb 2019'!$A$2:$A$161,0),MATCH(AO$9,'Feb 2019'!$G$1:$BR$1,0))/INDEX('Planning CPRP'!$G$10:$BA$168,MATCH('Planning Ngrps'!$A62,'Planning CPRP'!$A$10:$A$170,0),MATCH('Planning Ngrps'!AO$9,'Planning CPRP'!$G$9:$BA$9,0)),"")</f>
        <v/>
      </c>
      <c r="AP62" s="158" t="str">
        <f>IFERROR(INDEX('Feb 2019'!$G$2:$BR$159,MATCH('Planning Ngrps'!$A62,'Feb 2019'!$A$2:$A$161,0),MATCH(AP$9,'Feb 2019'!$G$1:$BR$1,0))/INDEX('Planning CPRP'!$G$10:$BA$168,MATCH('Planning Ngrps'!$A62,'Planning CPRP'!$A$10:$A$170,0),MATCH('Planning Ngrps'!AP$9,'Planning CPRP'!$G$9:$BA$9,0)),"")</f>
        <v/>
      </c>
      <c r="AQ62" s="158" t="str">
        <f>IFERROR(INDEX('Feb 2019'!$G$2:$BR$159,MATCH('Planning Ngrps'!$A62,'Feb 2019'!$A$2:$A$161,0),MATCH(AQ$9,'Feb 2019'!$G$1:$BR$1,0))/INDEX('Planning CPRP'!$G$10:$BA$168,MATCH('Planning Ngrps'!$A62,'Planning CPRP'!$A$10:$A$170,0),MATCH('Planning Ngrps'!AQ$9,'Planning CPRP'!$G$9:$BA$9,0)),"")</f>
        <v/>
      </c>
      <c r="AR62" s="158" t="str">
        <f>IFERROR(INDEX('Feb 2019'!$G$2:$BR$159,MATCH('Planning Ngrps'!$A62,'Feb 2019'!$A$2:$A$161,0),MATCH(AR$9,'Feb 2019'!$G$1:$BR$1,0))/INDEX('Planning CPRP'!$G$10:$BA$168,MATCH('Planning Ngrps'!$A62,'Planning CPRP'!$A$10:$A$170,0),MATCH('Planning Ngrps'!AR$9,'Planning CPRP'!$G$9:$BA$9,0)),"")</f>
        <v/>
      </c>
      <c r="AS62" s="158" t="str">
        <f>IFERROR(INDEX('Feb 2019'!$G$2:$BR$159,MATCH('Planning Ngrps'!$A62,'Feb 2019'!$A$2:$A$161,0),MATCH(AS$9,'Feb 2019'!$G$1:$BR$1,0))/INDEX('Planning CPRP'!$G$10:$BA$168,MATCH('Planning Ngrps'!$A62,'Planning CPRP'!$A$10:$A$170,0),MATCH('Planning Ngrps'!AS$9,'Planning CPRP'!$G$9:$BA$9,0)),"")</f>
        <v/>
      </c>
      <c r="AT62" s="158" t="str">
        <f>IFERROR(INDEX('Feb 2019'!$G$2:$BR$159,MATCH('Planning Ngrps'!$A62,'Feb 2019'!$A$2:$A$161,0),MATCH(AT$9,'Feb 2019'!$G$1:$BR$1,0))/INDEX('Planning CPRP'!$G$10:$BA$168,MATCH('Planning Ngrps'!$A62,'Planning CPRP'!$A$10:$A$170,0),MATCH('Planning Ngrps'!AT$9,'Planning CPRP'!$G$9:$BA$9,0)),"")</f>
        <v/>
      </c>
      <c r="AU62" s="158" t="str">
        <f>IFERROR(INDEX('Feb 2019'!$G$2:$BR$159,MATCH('Planning Ngrps'!$A62,'Feb 2019'!$A$2:$A$161,0),MATCH(AU$9,'Feb 2019'!$G$1:$BR$1,0))/INDEX('Planning CPRP'!$G$10:$BA$168,MATCH('Planning Ngrps'!$A62,'Planning CPRP'!$A$10:$A$170,0),MATCH('Planning Ngrps'!AU$9,'Planning CPRP'!$G$9:$BA$9,0)),"")</f>
        <v/>
      </c>
      <c r="AV62" s="158" t="str">
        <f>IFERROR(INDEX('Feb 2019'!$G$2:$BR$159,MATCH('Planning Ngrps'!$A62,'Feb 2019'!$A$2:$A$161,0),MATCH(AV$9,'Feb 2019'!$G$1:$BR$1,0))/INDEX('Planning CPRP'!$G$10:$BA$168,MATCH('Planning Ngrps'!$A62,'Planning CPRP'!$A$10:$A$170,0),MATCH('Planning Ngrps'!AV$9,'Planning CPRP'!$G$9:$BA$9,0)),"")</f>
        <v/>
      </c>
      <c r="AW62" s="158" t="str">
        <f>IFERROR(INDEX('Feb 2019'!$G$2:$BR$159,MATCH('Planning Ngrps'!$A62,'Feb 2019'!$A$2:$A$161,0),MATCH(AW$9,'Feb 2019'!$G$1:$BR$1,0))/INDEX('Planning CPRP'!$G$10:$BA$168,MATCH('Planning Ngrps'!$A62,'Planning CPRP'!$A$10:$A$170,0),MATCH('Planning Ngrps'!AW$9,'Planning CPRP'!$G$9:$BA$9,0)),"")</f>
        <v/>
      </c>
      <c r="AX62" s="158" t="str">
        <f>IFERROR(INDEX('Feb 2019'!$G$2:$BR$159,MATCH('Planning Ngrps'!$A62,'Feb 2019'!$A$2:$A$161,0),MATCH(AX$9,'Feb 2019'!$G$1:$BR$1,0))/INDEX('Planning CPRP'!$G$10:$BA$168,MATCH('Planning Ngrps'!$A62,'Planning CPRP'!$A$10:$A$170,0),MATCH('Planning Ngrps'!AX$9,'Planning CPRP'!$G$9:$BA$9,0)),"")</f>
        <v/>
      </c>
      <c r="AY62" s="158" t="str">
        <f>IFERROR(INDEX('Feb 2019'!$G$2:$BR$159,MATCH('Planning Ngrps'!$A62,'Feb 2019'!$A$2:$A$161,0),MATCH(AY$9,'Feb 2019'!$G$1:$BR$1,0))/INDEX('Planning CPRP'!$G$10:$BA$168,MATCH('Planning Ngrps'!$A62,'Planning CPRP'!$A$10:$A$170,0),MATCH('Planning Ngrps'!AY$9,'Planning CPRP'!$G$9:$BA$9,0)),"")</f>
        <v/>
      </c>
      <c r="AZ62" s="158" t="str">
        <f>IFERROR(INDEX('Feb 2019'!$G$2:$BR$159,MATCH('Planning Ngrps'!$A62,'Feb 2019'!$A$2:$A$161,0),MATCH(AZ$9,'Feb 2019'!$G$1:$BR$1,0))/INDEX('Planning CPRP'!$G$10:$BA$168,MATCH('Planning Ngrps'!$A62,'Planning CPRP'!$A$10:$A$170,0),MATCH('Planning Ngrps'!AZ$9,'Planning CPRP'!$G$9:$BA$9,0)),"")</f>
        <v/>
      </c>
      <c r="BA62" s="158" t="str">
        <f>IFERROR(INDEX('Feb 2019'!$G$2:$BR$159,MATCH('Planning Ngrps'!$A62,'Feb 2019'!$A$2:$A$161,0),MATCH(BA$9,'Feb 2019'!$G$1:$BR$1,0))/INDEX('Planning CPRP'!$G$10:$BA$168,MATCH('Planning Ngrps'!$A62,'Planning CPRP'!$A$10:$A$170,0),MATCH('Planning Ngrps'!BA$9,'Planning CPRP'!$G$9:$BA$9,0)),"")</f>
        <v/>
      </c>
      <c r="BB62" s="11">
        <f t="shared" si="44"/>
        <v>0</v>
      </c>
      <c r="BC62" s="11"/>
      <c r="BD62" s="114">
        <f t="shared" si="45"/>
        <v>0</v>
      </c>
    </row>
    <row r="63" spans="1:56" ht="15" x14ac:dyDescent="0.3">
      <c r="A63" s="80" t="s">
        <v>309</v>
      </c>
      <c r="B63" s="105">
        <f>BB63</f>
        <v>0</v>
      </c>
      <c r="C63" s="192"/>
      <c r="D63" s="48"/>
      <c r="E63" s="138"/>
      <c r="F63" s="93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1">
        <f>SUM(G63:BA63)</f>
        <v>0</v>
      </c>
      <c r="BC63" s="11"/>
      <c r="BD63" s="114">
        <f>BC63-BB63</f>
        <v>0</v>
      </c>
    </row>
    <row r="64" spans="1:56" ht="15" x14ac:dyDescent="0.3">
      <c r="A64" s="80" t="s">
        <v>80</v>
      </c>
      <c r="B64" s="105">
        <f t="shared" si="40"/>
        <v>0</v>
      </c>
      <c r="C64" s="192">
        <f>B64/1000000</f>
        <v>0</v>
      </c>
      <c r="D64" s="48">
        <f t="shared" si="42"/>
        <v>0</v>
      </c>
      <c r="E64" s="138">
        <f t="shared" si="49"/>
        <v>0</v>
      </c>
      <c r="F64" s="93" t="s">
        <v>80</v>
      </c>
      <c r="G64" s="158" t="str">
        <f>IFERROR(INDEX('Feb 2019'!$G$2:$BR$159,MATCH('Planning Ngrps'!$A64,'Feb 2019'!$A$2:$A$161,0),MATCH(G$9,'Feb 2019'!$G$1:$BR$1,0))/INDEX('Planning CPRP'!$G$10:$BA$168,MATCH('Planning Ngrps'!$A64,'Planning CPRP'!$A$10:$A$170,0),MATCH('Planning Ngrps'!G$9,'Planning CPRP'!$G$9:$BA$9,0)),"")</f>
        <v/>
      </c>
      <c r="H64" s="158" t="str">
        <f>IFERROR(INDEX('Feb 2019'!$G$2:$BR$159,MATCH('Planning Ngrps'!$A64,'Feb 2019'!$A$2:$A$161,0),MATCH(H$9,'Feb 2019'!$G$1:$BR$1,0))/INDEX('Planning CPRP'!$G$10:$BA$168,MATCH('Planning Ngrps'!$A64,'Planning CPRP'!$A$10:$A$170,0),MATCH('Planning Ngrps'!H$9,'Planning CPRP'!$G$9:$BA$9,0)),"")</f>
        <v/>
      </c>
      <c r="I64" s="158" t="str">
        <f>IFERROR(INDEX('Feb 2019'!$G$2:$BR$159,MATCH('Planning Ngrps'!$A64,'Feb 2019'!$A$2:$A$161,0),MATCH(I$9,'Feb 2019'!$G$1:$BR$1,0))/INDEX('Planning CPRP'!$G$10:$BA$168,MATCH('Planning Ngrps'!$A64,'Planning CPRP'!$A$10:$A$170,0),MATCH('Planning Ngrps'!I$9,'Planning CPRP'!$G$9:$BA$9,0)),"")</f>
        <v/>
      </c>
      <c r="J64" s="158" t="str">
        <f>IFERROR(INDEX('Feb 2019'!$G$2:$BR$159,MATCH('Planning Ngrps'!$A64,'Feb 2019'!$A$2:$A$161,0),MATCH(J$9,'Feb 2019'!$G$1:$BR$1,0))/INDEX('Planning CPRP'!$G$10:$BA$168,MATCH('Planning Ngrps'!$A64,'Planning CPRP'!$A$10:$A$170,0),MATCH('Planning Ngrps'!J$9,'Planning CPRP'!$G$9:$BA$9,0)),"")</f>
        <v/>
      </c>
      <c r="K64" s="158" t="str">
        <f>IFERROR(INDEX('Feb 2019'!$G$2:$BR$159,MATCH('Planning Ngrps'!$A64,'Feb 2019'!$A$2:$A$161,0),MATCH(K$9,'Feb 2019'!$G$1:$BR$1,0))/INDEX('Planning CPRP'!$G$10:$BA$168,MATCH('Planning Ngrps'!$A64,'Planning CPRP'!$A$10:$A$170,0),MATCH('Planning Ngrps'!K$9,'Planning CPRP'!$G$9:$BA$9,0)),"")</f>
        <v/>
      </c>
      <c r="L64" s="158" t="str">
        <f>IFERROR(INDEX('Feb 2019'!$G$2:$BR$159,MATCH('Planning Ngrps'!$A64,'Feb 2019'!$A$2:$A$161,0),MATCH(L$9,'Feb 2019'!$G$1:$BR$1,0))/INDEX('Planning CPRP'!$G$10:$BA$168,MATCH('Planning Ngrps'!$A64,'Planning CPRP'!$A$10:$A$170,0),MATCH('Planning Ngrps'!L$9,'Planning CPRP'!$G$9:$BA$9,0)),"")</f>
        <v/>
      </c>
      <c r="M64" s="158" t="str">
        <f>IFERROR(INDEX('Feb 2019'!$G$2:$BR$159,MATCH('Planning Ngrps'!$A64,'Feb 2019'!$A$2:$A$161,0),MATCH(M$9,'Feb 2019'!$G$1:$BR$1,0))/INDEX('Planning CPRP'!$G$10:$BA$168,MATCH('Planning Ngrps'!$A64,'Planning CPRP'!$A$10:$A$170,0),MATCH('Planning Ngrps'!M$9,'Planning CPRP'!$G$9:$BA$9,0)),"")</f>
        <v/>
      </c>
      <c r="N64" s="158" t="str">
        <f>IFERROR(INDEX('Feb 2019'!$G$2:$BR$159,MATCH('Planning Ngrps'!$A64,'Feb 2019'!$A$2:$A$161,0),MATCH(N$9,'Feb 2019'!$G$1:$BR$1,0))/INDEX('Planning CPRP'!$G$10:$BA$168,MATCH('Planning Ngrps'!$A64,'Planning CPRP'!$A$10:$A$170,0),MATCH('Planning Ngrps'!N$9,'Planning CPRP'!$G$9:$BA$9,0)),"")</f>
        <v/>
      </c>
      <c r="O64" s="158" t="str">
        <f>IFERROR(INDEX('Feb 2019'!$G$2:$BR$159,MATCH('Planning Ngrps'!$A64,'Feb 2019'!$A$2:$A$161,0),MATCH(O$9,'Feb 2019'!$G$1:$BR$1,0))/INDEX('Planning CPRP'!$G$10:$BA$168,MATCH('Planning Ngrps'!$A64,'Planning CPRP'!$A$10:$A$170,0),MATCH('Planning Ngrps'!O$9,'Planning CPRP'!$G$9:$BA$9,0)),"")</f>
        <v/>
      </c>
      <c r="P64" s="158" t="str">
        <f>IFERROR(INDEX('Feb 2019'!$G$2:$BR$159,MATCH('Planning Ngrps'!$A64,'Feb 2019'!$A$2:$A$161,0),MATCH(P$9,'Feb 2019'!$G$1:$BR$1,0))/INDEX('Planning CPRP'!$G$10:$BA$168,MATCH('Planning Ngrps'!$A64,'Planning CPRP'!$A$10:$A$170,0),MATCH('Planning Ngrps'!P$9,'Planning CPRP'!$G$9:$BA$9,0)),"")</f>
        <v/>
      </c>
      <c r="Q64" s="158" t="str">
        <f>IFERROR(INDEX('Feb 2019'!$G$2:$BR$159,MATCH('Planning Ngrps'!$A64,'Feb 2019'!$A$2:$A$161,0),MATCH(Q$9,'Feb 2019'!$G$1:$BR$1,0))/INDEX('Planning CPRP'!$G$10:$BA$168,MATCH('Planning Ngrps'!$A64,'Planning CPRP'!$A$10:$A$170,0),MATCH('Planning Ngrps'!Q$9,'Planning CPRP'!$G$9:$BA$9,0)),"")</f>
        <v/>
      </c>
      <c r="R64" s="158" t="str">
        <f>IFERROR(INDEX('Feb 2019'!$G$2:$BR$159,MATCH('Planning Ngrps'!$A64,'Feb 2019'!$A$2:$A$161,0),MATCH(R$9,'Feb 2019'!$G$1:$BR$1,0))/INDEX('Planning CPRP'!$G$10:$BA$168,MATCH('Planning Ngrps'!$A64,'Planning CPRP'!$A$10:$A$170,0),MATCH('Planning Ngrps'!R$9,'Planning CPRP'!$G$9:$BA$9,0)),"")</f>
        <v/>
      </c>
      <c r="S64" s="158" t="str">
        <f>IFERROR(INDEX('Feb 2019'!$G$2:$BR$159,MATCH('Planning Ngrps'!$A64,'Feb 2019'!$A$2:$A$161,0),MATCH(S$9,'Feb 2019'!$G$1:$BR$1,0))/INDEX('Planning CPRP'!$G$10:$BA$168,MATCH('Planning Ngrps'!$A64,'Planning CPRP'!$A$10:$A$170,0),MATCH('Planning Ngrps'!S$9,'Planning CPRP'!$G$9:$BA$9,0)),"")</f>
        <v/>
      </c>
      <c r="T64" s="158" t="str">
        <f>IFERROR(INDEX('Feb 2019'!$G$2:$BR$159,MATCH('Planning Ngrps'!$A64,'Feb 2019'!$A$2:$A$161,0),MATCH(T$9,'Feb 2019'!$G$1:$BR$1,0))/INDEX('Planning CPRP'!$G$10:$BA$168,MATCH('Planning Ngrps'!$A64,'Planning CPRP'!$A$10:$A$170,0),MATCH('Planning Ngrps'!T$9,'Planning CPRP'!$G$9:$BA$9,0)),"")</f>
        <v/>
      </c>
      <c r="U64" s="158" t="str">
        <f>IFERROR(INDEX('Feb 2019'!$G$2:$BR$159,MATCH('Planning Ngrps'!$A64,'Feb 2019'!$A$2:$A$161,0),MATCH(U$9,'Feb 2019'!$G$1:$BR$1,0))/INDEX('Planning CPRP'!$G$10:$BA$168,MATCH('Planning Ngrps'!$A64,'Planning CPRP'!$A$10:$A$170,0),MATCH('Planning Ngrps'!U$9,'Planning CPRP'!$G$9:$BA$9,0)),"")</f>
        <v/>
      </c>
      <c r="V64" s="158" t="str">
        <f>IFERROR(INDEX('Feb 2019'!$G$2:$BR$159,MATCH('Planning Ngrps'!$A64,'Feb 2019'!$A$2:$A$161,0),MATCH(V$9,'Feb 2019'!$G$1:$BR$1,0))/INDEX('Planning CPRP'!$G$10:$BA$168,MATCH('Planning Ngrps'!$A64,'Planning CPRP'!$A$10:$A$170,0),MATCH('Planning Ngrps'!V$9,'Planning CPRP'!$G$9:$BA$9,0)),"")</f>
        <v/>
      </c>
      <c r="W64" s="158" t="str">
        <f>IFERROR(INDEX('Feb 2019'!$G$2:$BR$159,MATCH('Planning Ngrps'!$A64,'Feb 2019'!$A$2:$A$161,0),MATCH(W$9,'Feb 2019'!$G$1:$BR$1,0))/INDEX('Planning CPRP'!$G$10:$BA$168,MATCH('Planning Ngrps'!$A64,'Planning CPRP'!$A$10:$A$170,0),MATCH('Planning Ngrps'!W$9,'Planning CPRP'!$G$9:$BA$9,0)),"")</f>
        <v/>
      </c>
      <c r="X64" s="158" t="str">
        <f>IFERROR(INDEX('Feb 2019'!$G$2:$BR$159,MATCH('Planning Ngrps'!$A64,'Feb 2019'!$A$2:$A$161,0),MATCH(X$9,'Feb 2019'!$G$1:$BR$1,0))/INDEX('Planning CPRP'!$G$10:$BA$168,MATCH('Planning Ngrps'!$A64,'Planning CPRP'!$A$10:$A$170,0),MATCH('Planning Ngrps'!X$9,'Planning CPRP'!$G$9:$BA$9,0)),"")</f>
        <v/>
      </c>
      <c r="Y64" s="158" t="str">
        <f>IFERROR(INDEX('Feb 2019'!$G$2:$BR$159,MATCH('Planning Ngrps'!$A64,'Feb 2019'!$A$2:$A$161,0),MATCH(Y$9,'Feb 2019'!$G$1:$BR$1,0))/INDEX('Planning CPRP'!$G$10:$BA$168,MATCH('Planning Ngrps'!$A64,'Planning CPRP'!$A$10:$A$170,0),MATCH('Planning Ngrps'!Y$9,'Planning CPRP'!$G$9:$BA$9,0)),"")</f>
        <v/>
      </c>
      <c r="Z64" s="158" t="str">
        <f>IFERROR(INDEX('Feb 2019'!$G$2:$BR$159,MATCH('Planning Ngrps'!$A64,'Feb 2019'!$A$2:$A$161,0),MATCH(Z$9,'Feb 2019'!$G$1:$BR$1,0))/INDEX('Planning CPRP'!$G$10:$BA$168,MATCH('Planning Ngrps'!$A64,'Planning CPRP'!$A$10:$A$170,0),MATCH('Planning Ngrps'!Z$9,'Planning CPRP'!$G$9:$BA$9,0)),"")</f>
        <v/>
      </c>
      <c r="AA64" s="158" t="str">
        <f>IFERROR(INDEX('Feb 2019'!$G$2:$BR$159,MATCH('Planning Ngrps'!$A64,'Feb 2019'!$A$2:$A$161,0),MATCH(AA$9,'Feb 2019'!$G$1:$BR$1,0))/INDEX('Planning CPRP'!$G$10:$BA$168,MATCH('Planning Ngrps'!$A64,'Planning CPRP'!$A$10:$A$170,0),MATCH('Planning Ngrps'!AA$9,'Planning CPRP'!$G$9:$BA$9,0)),"")</f>
        <v/>
      </c>
      <c r="AB64" s="158" t="str">
        <f>IFERROR(INDEX('Feb 2019'!$G$2:$BR$159,MATCH('Planning Ngrps'!$A64,'Feb 2019'!$A$2:$A$161,0),MATCH(AB$9,'Feb 2019'!$G$1:$BR$1,0))/INDEX('Planning CPRP'!$G$10:$BA$168,MATCH('Planning Ngrps'!$A64,'Planning CPRP'!$A$10:$A$170,0),MATCH('Planning Ngrps'!AB$9,'Planning CPRP'!$G$9:$BA$9,0)),"")</f>
        <v/>
      </c>
      <c r="AC64" s="158" t="str">
        <f>IFERROR(INDEX('Feb 2019'!$G$2:$BR$159,MATCH('Planning Ngrps'!$A64,'Feb 2019'!$A$2:$A$161,0),MATCH(AC$9,'Feb 2019'!$G$1:$BR$1,0))/INDEX('Planning CPRP'!$G$10:$BA$168,MATCH('Planning Ngrps'!$A64,'Planning CPRP'!$A$10:$A$170,0),MATCH('Planning Ngrps'!AC$9,'Planning CPRP'!$G$9:$BA$9,0)),"")</f>
        <v/>
      </c>
      <c r="AD64" s="158" t="str">
        <f>IFERROR(INDEX('Feb 2019'!$G$2:$BR$159,MATCH('Planning Ngrps'!$A64,'Feb 2019'!$A$2:$A$161,0),MATCH(AD$9,'Feb 2019'!$G$1:$BR$1,0))/INDEX('Planning CPRP'!$G$10:$BA$168,MATCH('Planning Ngrps'!$A64,'Planning CPRP'!$A$10:$A$170,0),MATCH('Planning Ngrps'!AD$9,'Planning CPRP'!$G$9:$BA$9,0)),"")</f>
        <v/>
      </c>
      <c r="AE64" s="158" t="str">
        <f>IFERROR(INDEX('Feb 2019'!$G$2:$BR$159,MATCH('Planning Ngrps'!$A64,'Feb 2019'!$A$2:$A$161,0),MATCH(AE$9,'Feb 2019'!$G$1:$BR$1,0))/INDEX('Planning CPRP'!$G$10:$BA$168,MATCH('Planning Ngrps'!$A64,'Planning CPRP'!$A$10:$A$170,0),MATCH('Planning Ngrps'!AE$9,'Planning CPRP'!$G$9:$BA$9,0)),"")</f>
        <v/>
      </c>
      <c r="AF64" s="158" t="str">
        <f>IFERROR(INDEX('Feb 2019'!$G$2:$BR$159,MATCH('Planning Ngrps'!$A64,'Feb 2019'!$A$2:$A$161,0),MATCH(AF$9,'Feb 2019'!$G$1:$BR$1,0))/INDEX('Planning CPRP'!$G$10:$BA$168,MATCH('Planning Ngrps'!$A64,'Planning CPRP'!$A$10:$A$170,0),MATCH('Planning Ngrps'!AF$9,'Planning CPRP'!$G$9:$BA$9,0)),"")</f>
        <v/>
      </c>
      <c r="AG64" s="158" t="str">
        <f>IFERROR(INDEX('Feb 2019'!$G$2:$BR$159,MATCH('Planning Ngrps'!$A64,'Feb 2019'!$A$2:$A$161,0),MATCH(AG$9,'Feb 2019'!$G$1:$BR$1,0))/INDEX('Planning CPRP'!$G$10:$BA$168,MATCH('Planning Ngrps'!$A64,'Planning CPRP'!$A$10:$A$170,0),MATCH('Planning Ngrps'!AG$9,'Planning CPRP'!$G$9:$BA$9,0)),"")</f>
        <v/>
      </c>
      <c r="AH64" s="158" t="str">
        <f>IFERROR(INDEX('Feb 2019'!$G$2:$BR$159,MATCH('Planning Ngrps'!$A64,'Feb 2019'!$A$2:$A$161,0),MATCH(AH$9,'Feb 2019'!$G$1:$BR$1,0))/INDEX('Planning CPRP'!$G$10:$BA$168,MATCH('Planning Ngrps'!$A64,'Planning CPRP'!$A$10:$A$170,0),MATCH('Planning Ngrps'!AH$9,'Planning CPRP'!$G$9:$BA$9,0)),"")</f>
        <v/>
      </c>
      <c r="AI64" s="158" t="str">
        <f>IFERROR(INDEX('Feb 2019'!$G$2:$BR$159,MATCH('Planning Ngrps'!$A64,'Feb 2019'!$A$2:$A$161,0),MATCH(AI$9,'Feb 2019'!$G$1:$BR$1,0))/INDEX('Planning CPRP'!$G$10:$BA$168,MATCH('Planning Ngrps'!$A64,'Planning CPRP'!$A$10:$A$170,0),MATCH('Planning Ngrps'!AI$9,'Planning CPRP'!$G$9:$BA$9,0)),"")</f>
        <v/>
      </c>
      <c r="AJ64" s="158" t="str">
        <f>IFERROR(INDEX('Feb 2019'!$G$2:$BR$159,MATCH('Planning Ngrps'!$A64,'Feb 2019'!$A$2:$A$161,0),MATCH(AJ$9,'Feb 2019'!$G$1:$BR$1,0))/INDEX('Planning CPRP'!$G$10:$BA$168,MATCH('Planning Ngrps'!$A64,'Planning CPRP'!$A$10:$A$170,0),MATCH('Planning Ngrps'!AJ$9,'Planning CPRP'!$G$9:$BA$9,0)),"")</f>
        <v/>
      </c>
      <c r="AK64" s="158" t="str">
        <f>IFERROR(INDEX('Feb 2019'!$G$2:$BR$159,MATCH('Planning Ngrps'!$A64,'Feb 2019'!$A$2:$A$161,0),MATCH(AK$9,'Feb 2019'!$G$1:$BR$1,0))/INDEX('Planning CPRP'!$G$10:$BA$168,MATCH('Planning Ngrps'!$A64,'Planning CPRP'!$A$10:$A$170,0),MATCH('Planning Ngrps'!AK$9,'Planning CPRP'!$G$9:$BA$9,0)),"")</f>
        <v/>
      </c>
      <c r="AL64" s="158" t="str">
        <f>IFERROR(INDEX('Feb 2019'!$G$2:$BR$159,MATCH('Planning Ngrps'!$A64,'Feb 2019'!$A$2:$A$161,0),MATCH(AL$9,'Feb 2019'!$G$1:$BR$1,0))/INDEX('Planning CPRP'!$G$10:$BA$168,MATCH('Planning Ngrps'!$A64,'Planning CPRP'!$A$10:$A$170,0),MATCH('Planning Ngrps'!AL$9,'Planning CPRP'!$G$9:$BA$9,0)),"")</f>
        <v/>
      </c>
      <c r="AM64" s="158" t="str">
        <f>IFERROR(INDEX('Feb 2019'!$G$2:$BR$159,MATCH('Planning Ngrps'!$A64,'Feb 2019'!$A$2:$A$161,0),MATCH(AM$9,'Feb 2019'!$G$1:$BR$1,0))/INDEX('Planning CPRP'!$G$10:$BA$168,MATCH('Planning Ngrps'!$A64,'Planning CPRP'!$A$10:$A$170,0),MATCH('Planning Ngrps'!AM$9,'Planning CPRP'!$G$9:$BA$9,0)),"")</f>
        <v/>
      </c>
      <c r="AN64" s="158" t="str">
        <f>IFERROR(INDEX('Feb 2019'!$G$2:$BR$159,MATCH('Planning Ngrps'!$A64,'Feb 2019'!$A$2:$A$161,0),MATCH(AN$9,'Feb 2019'!$G$1:$BR$1,0))/INDEX('Planning CPRP'!$G$10:$BA$168,MATCH('Planning Ngrps'!$A64,'Planning CPRP'!$A$10:$A$170,0),MATCH('Planning Ngrps'!AN$9,'Planning CPRP'!$G$9:$BA$9,0)),"")</f>
        <v/>
      </c>
      <c r="AO64" s="158" t="str">
        <f>IFERROR(INDEX('Feb 2019'!$G$2:$BR$159,MATCH('Planning Ngrps'!$A64,'Feb 2019'!$A$2:$A$161,0),MATCH(AO$9,'Feb 2019'!$G$1:$BR$1,0))/INDEX('Planning CPRP'!$G$10:$BA$168,MATCH('Planning Ngrps'!$A64,'Planning CPRP'!$A$10:$A$170,0),MATCH('Planning Ngrps'!AO$9,'Planning CPRP'!$G$9:$BA$9,0)),"")</f>
        <v/>
      </c>
      <c r="AP64" s="158" t="str">
        <f>IFERROR(INDEX('Feb 2019'!$G$2:$BR$159,MATCH('Planning Ngrps'!$A64,'Feb 2019'!$A$2:$A$161,0),MATCH(AP$9,'Feb 2019'!$G$1:$BR$1,0))/INDEX('Planning CPRP'!$G$10:$BA$168,MATCH('Planning Ngrps'!$A64,'Planning CPRP'!$A$10:$A$170,0),MATCH('Planning Ngrps'!AP$9,'Planning CPRP'!$G$9:$BA$9,0)),"")</f>
        <v/>
      </c>
      <c r="AQ64" s="158" t="str">
        <f>IFERROR(INDEX('Feb 2019'!$G$2:$BR$159,MATCH('Planning Ngrps'!$A64,'Feb 2019'!$A$2:$A$161,0),MATCH(AQ$9,'Feb 2019'!$G$1:$BR$1,0))/INDEX('Planning CPRP'!$G$10:$BA$168,MATCH('Planning Ngrps'!$A64,'Planning CPRP'!$A$10:$A$170,0),MATCH('Planning Ngrps'!AQ$9,'Planning CPRP'!$G$9:$BA$9,0)),"")</f>
        <v/>
      </c>
      <c r="AR64" s="158" t="str">
        <f>IFERROR(INDEX('Feb 2019'!$G$2:$BR$159,MATCH('Planning Ngrps'!$A64,'Feb 2019'!$A$2:$A$161,0),MATCH(AR$9,'Feb 2019'!$G$1:$BR$1,0))/INDEX('Planning CPRP'!$G$10:$BA$168,MATCH('Planning Ngrps'!$A64,'Planning CPRP'!$A$10:$A$170,0),MATCH('Planning Ngrps'!AR$9,'Planning CPRP'!$G$9:$BA$9,0)),"")</f>
        <v/>
      </c>
      <c r="AS64" s="158" t="str">
        <f>IFERROR(INDEX('Feb 2019'!$G$2:$BR$159,MATCH('Planning Ngrps'!$A64,'Feb 2019'!$A$2:$A$161,0),MATCH(AS$9,'Feb 2019'!$G$1:$BR$1,0))/INDEX('Planning CPRP'!$G$10:$BA$168,MATCH('Planning Ngrps'!$A64,'Planning CPRP'!$A$10:$A$170,0),MATCH('Planning Ngrps'!AS$9,'Planning CPRP'!$G$9:$BA$9,0)),"")</f>
        <v/>
      </c>
      <c r="AT64" s="158" t="str">
        <f>IFERROR(INDEX('Feb 2019'!$G$2:$BR$159,MATCH('Planning Ngrps'!$A64,'Feb 2019'!$A$2:$A$161,0),MATCH(AT$9,'Feb 2019'!$G$1:$BR$1,0))/INDEX('Planning CPRP'!$G$10:$BA$168,MATCH('Planning Ngrps'!$A64,'Planning CPRP'!$A$10:$A$170,0),MATCH('Planning Ngrps'!AT$9,'Planning CPRP'!$G$9:$BA$9,0)),"")</f>
        <v/>
      </c>
      <c r="AU64" s="158" t="str">
        <f>IFERROR(INDEX('Feb 2019'!$G$2:$BR$159,MATCH('Planning Ngrps'!$A64,'Feb 2019'!$A$2:$A$161,0),MATCH(AU$9,'Feb 2019'!$G$1:$BR$1,0))/INDEX('Planning CPRP'!$G$10:$BA$168,MATCH('Planning Ngrps'!$A64,'Planning CPRP'!$A$10:$A$170,0),MATCH('Planning Ngrps'!AU$9,'Planning CPRP'!$G$9:$BA$9,0)),"")</f>
        <v/>
      </c>
      <c r="AV64" s="158" t="str">
        <f>IFERROR(INDEX('Feb 2019'!$G$2:$BR$159,MATCH('Planning Ngrps'!$A64,'Feb 2019'!$A$2:$A$161,0),MATCH(AV$9,'Feb 2019'!$G$1:$BR$1,0))/INDEX('Planning CPRP'!$G$10:$BA$168,MATCH('Planning Ngrps'!$A64,'Planning CPRP'!$A$10:$A$170,0),MATCH('Planning Ngrps'!AV$9,'Planning CPRP'!$G$9:$BA$9,0)),"")</f>
        <v/>
      </c>
      <c r="AW64" s="158" t="str">
        <f>IFERROR(INDEX('Feb 2019'!$G$2:$BR$159,MATCH('Planning Ngrps'!$A64,'Feb 2019'!$A$2:$A$161,0),MATCH(AW$9,'Feb 2019'!$G$1:$BR$1,0))/INDEX('Planning CPRP'!$G$10:$BA$168,MATCH('Planning Ngrps'!$A64,'Planning CPRP'!$A$10:$A$170,0),MATCH('Planning Ngrps'!AW$9,'Planning CPRP'!$G$9:$BA$9,0)),"")</f>
        <v/>
      </c>
      <c r="AX64" s="158" t="str">
        <f>IFERROR(INDEX('Feb 2019'!$G$2:$BR$159,MATCH('Planning Ngrps'!$A64,'Feb 2019'!$A$2:$A$161,0),MATCH(AX$9,'Feb 2019'!$G$1:$BR$1,0))/INDEX('Planning CPRP'!$G$10:$BA$168,MATCH('Planning Ngrps'!$A64,'Planning CPRP'!$A$10:$A$170,0),MATCH('Planning Ngrps'!AX$9,'Planning CPRP'!$G$9:$BA$9,0)),"")</f>
        <v/>
      </c>
      <c r="AY64" s="158" t="str">
        <f>IFERROR(INDEX('Feb 2019'!$G$2:$BR$159,MATCH('Planning Ngrps'!$A64,'Feb 2019'!$A$2:$A$161,0),MATCH(AY$9,'Feb 2019'!$G$1:$BR$1,0))/INDEX('Planning CPRP'!$G$10:$BA$168,MATCH('Planning Ngrps'!$A64,'Planning CPRP'!$A$10:$A$170,0),MATCH('Planning Ngrps'!AY$9,'Planning CPRP'!$G$9:$BA$9,0)),"")</f>
        <v/>
      </c>
      <c r="AZ64" s="158" t="str">
        <f>IFERROR(INDEX('Feb 2019'!$G$2:$BR$159,MATCH('Planning Ngrps'!$A64,'Feb 2019'!$A$2:$A$161,0),MATCH(AZ$9,'Feb 2019'!$G$1:$BR$1,0))/INDEX('Planning CPRP'!$G$10:$BA$168,MATCH('Planning Ngrps'!$A64,'Planning CPRP'!$A$10:$A$170,0),MATCH('Planning Ngrps'!AZ$9,'Planning CPRP'!$G$9:$BA$9,0)),"")</f>
        <v/>
      </c>
      <c r="BA64" s="158" t="str">
        <f>IFERROR(INDEX('Feb 2019'!$G$2:$BR$159,MATCH('Planning Ngrps'!$A64,'Feb 2019'!$A$2:$A$161,0),MATCH(BA$9,'Feb 2019'!$G$1:$BR$1,0))/INDEX('Planning CPRP'!$G$10:$BA$168,MATCH('Planning Ngrps'!$A64,'Planning CPRP'!$A$10:$A$170,0),MATCH('Planning Ngrps'!BA$9,'Planning CPRP'!$G$9:$BA$9,0)),"")</f>
        <v/>
      </c>
      <c r="BB64" s="11">
        <f t="shared" si="44"/>
        <v>0</v>
      </c>
      <c r="BC64" s="11"/>
      <c r="BD64" s="114">
        <f t="shared" si="45"/>
        <v>0</v>
      </c>
    </row>
    <row r="65" spans="1:57" ht="15" x14ac:dyDescent="0.3">
      <c r="A65" s="77" t="s">
        <v>12</v>
      </c>
      <c r="B65" s="107">
        <f>SUM(B43:B64)</f>
        <v>126</v>
      </c>
      <c r="C65" s="188"/>
      <c r="D65" s="145">
        <f>SUM(D43:D64)</f>
        <v>0</v>
      </c>
      <c r="E65" s="108">
        <f>SUM(E43:E64)</f>
        <v>-126</v>
      </c>
      <c r="F65" s="90" t="s">
        <v>12</v>
      </c>
      <c r="G65" s="165">
        <f t="shared" ref="G65:H65" si="50">SUM(G43:G64)</f>
        <v>0</v>
      </c>
      <c r="H65" s="165">
        <f t="shared" si="50"/>
        <v>0</v>
      </c>
      <c r="I65" s="165">
        <f>SUM(I43:I64)</f>
        <v>0</v>
      </c>
      <c r="J65" s="165">
        <f>SUM(J43:J64)</f>
        <v>0</v>
      </c>
      <c r="K65" s="165">
        <f t="shared" ref="K65:AF65" si="51">SUM(K43:K64)</f>
        <v>0</v>
      </c>
      <c r="L65" s="165">
        <f>SUM(L43:L64)</f>
        <v>0</v>
      </c>
      <c r="M65" s="165">
        <f t="shared" si="51"/>
        <v>0</v>
      </c>
      <c r="N65" s="165">
        <f t="shared" si="51"/>
        <v>0</v>
      </c>
      <c r="O65" s="165">
        <f>SUM(O43:O64)</f>
        <v>0</v>
      </c>
      <c r="P65" s="165">
        <f t="shared" ref="P65:Q65" si="52">SUM(P43:P64)</f>
        <v>0</v>
      </c>
      <c r="Q65" s="165">
        <f t="shared" si="52"/>
        <v>0</v>
      </c>
      <c r="R65" s="165">
        <f t="shared" si="51"/>
        <v>0</v>
      </c>
      <c r="S65" s="165">
        <f t="shared" si="51"/>
        <v>0</v>
      </c>
      <c r="T65" s="165">
        <f t="shared" si="51"/>
        <v>0</v>
      </c>
      <c r="U65" s="165">
        <f t="shared" si="51"/>
        <v>0</v>
      </c>
      <c r="V65" s="165">
        <f t="shared" si="51"/>
        <v>0</v>
      </c>
      <c r="W65" s="165">
        <f t="shared" si="51"/>
        <v>0</v>
      </c>
      <c r="X65" s="165">
        <f t="shared" si="51"/>
        <v>0</v>
      </c>
      <c r="Y65" s="165">
        <f>SUM(Y43:Y64)</f>
        <v>0</v>
      </c>
      <c r="Z65" s="165">
        <f>SUM(Z43:Z64)</f>
        <v>0</v>
      </c>
      <c r="AA65" s="62">
        <f t="shared" si="51"/>
        <v>0</v>
      </c>
      <c r="AB65" s="62">
        <f>SUM(AB43:AB64)</f>
        <v>0</v>
      </c>
      <c r="AC65" s="62">
        <f t="shared" si="51"/>
        <v>0</v>
      </c>
      <c r="AD65" s="62">
        <f t="shared" si="51"/>
        <v>58</v>
      </c>
      <c r="AE65" s="62">
        <f>SUM(AE43:AE64)</f>
        <v>0</v>
      </c>
      <c r="AF65" s="62">
        <f t="shared" si="51"/>
        <v>68</v>
      </c>
      <c r="AG65" s="62">
        <f>SUM(AG43:AG64)</f>
        <v>0</v>
      </c>
      <c r="AH65" s="165">
        <f t="shared" ref="AH65:AY65" si="53">SUM(AH43:AH64)</f>
        <v>0</v>
      </c>
      <c r="AI65" s="165">
        <f t="shared" si="53"/>
        <v>0</v>
      </c>
      <c r="AJ65" s="165">
        <f t="shared" si="53"/>
        <v>0</v>
      </c>
      <c r="AK65" s="165">
        <f>SUM(AK43:AK64)</f>
        <v>0</v>
      </c>
      <c r="AL65" s="165">
        <f t="shared" ref="AL65" si="54">SUM(AL43:AL64)</f>
        <v>0</v>
      </c>
      <c r="AM65" s="165">
        <f t="shared" si="53"/>
        <v>0</v>
      </c>
      <c r="AN65" s="165">
        <f t="shared" si="53"/>
        <v>0</v>
      </c>
      <c r="AO65" s="165">
        <f t="shared" si="53"/>
        <v>0</v>
      </c>
      <c r="AP65" s="165">
        <f t="shared" si="53"/>
        <v>0</v>
      </c>
      <c r="AQ65" s="165">
        <f t="shared" si="53"/>
        <v>0</v>
      </c>
      <c r="AR65" s="165">
        <f>SUM(AR43:AR64)</f>
        <v>0</v>
      </c>
      <c r="AS65" s="165">
        <f t="shared" si="53"/>
        <v>0</v>
      </c>
      <c r="AT65" s="165">
        <f t="shared" si="53"/>
        <v>0</v>
      </c>
      <c r="AU65" s="165">
        <f t="shared" si="53"/>
        <v>0</v>
      </c>
      <c r="AV65" s="165">
        <f t="shared" si="53"/>
        <v>0</v>
      </c>
      <c r="AW65" s="165">
        <f t="shared" si="53"/>
        <v>0</v>
      </c>
      <c r="AX65" s="165">
        <f t="shared" si="53"/>
        <v>0</v>
      </c>
      <c r="AY65" s="165">
        <f t="shared" si="53"/>
        <v>0</v>
      </c>
      <c r="AZ65" s="165">
        <f>SUM(AZ43:AZ64)</f>
        <v>0</v>
      </c>
      <c r="BA65" s="165">
        <f>SUM(BA43:BA64)</f>
        <v>0</v>
      </c>
      <c r="BB65" s="165">
        <f>SUM(BB43:BB64)</f>
        <v>126</v>
      </c>
      <c r="BC65" s="165">
        <f>SUM(BC43:BC64)</f>
        <v>0</v>
      </c>
      <c r="BD65" s="108">
        <f>SUM(BD43:BD64)</f>
        <v>-126</v>
      </c>
    </row>
    <row r="66" spans="1:57" ht="15" x14ac:dyDescent="0.3">
      <c r="A66" s="81" t="s">
        <v>81</v>
      </c>
      <c r="B66" s="103"/>
      <c r="C66" s="186"/>
      <c r="D66" s="147">
        <v>6.721302844708071E-3</v>
      </c>
      <c r="E66" s="104"/>
      <c r="F66" s="94" t="s">
        <v>81</v>
      </c>
      <c r="G66" s="176" t="e">
        <f>G84/G5</f>
        <v>#DIV/0!</v>
      </c>
      <c r="H66" s="176" t="e">
        <f t="shared" ref="H66" si="55">H84/H5</f>
        <v>#DIV/0!</v>
      </c>
      <c r="I66" s="10"/>
      <c r="J66" s="10"/>
      <c r="K66" s="176" t="e">
        <f t="shared" ref="K66:U66" si="56">K84/K5</f>
        <v>#DIV/0!</v>
      </c>
      <c r="L66" s="176" t="e">
        <f>L84/L5</f>
        <v>#DIV/0!</v>
      </c>
      <c r="M66" s="176" t="e">
        <f t="shared" si="56"/>
        <v>#DIV/0!</v>
      </c>
      <c r="N66" s="176" t="e">
        <f t="shared" si="56"/>
        <v>#DIV/0!</v>
      </c>
      <c r="O66" s="176" t="e">
        <f t="shared" si="56"/>
        <v>#DIV/0!</v>
      </c>
      <c r="P66" s="176" t="e">
        <f t="shared" si="56"/>
        <v>#DIV/0!</v>
      </c>
      <c r="Q66" s="176" t="e">
        <f t="shared" si="56"/>
        <v>#DIV/0!</v>
      </c>
      <c r="R66" s="176" t="e">
        <f t="shared" si="56"/>
        <v>#DIV/0!</v>
      </c>
      <c r="S66" s="176" t="e">
        <f t="shared" si="56"/>
        <v>#DIV/0!</v>
      </c>
      <c r="T66" s="176" t="e">
        <f t="shared" si="56"/>
        <v>#DIV/0!</v>
      </c>
      <c r="U66" s="176" t="e">
        <f t="shared" si="56"/>
        <v>#DIV/0!</v>
      </c>
      <c r="V66" s="10"/>
      <c r="W66" s="10"/>
      <c r="X66" s="10"/>
      <c r="Y66" s="10"/>
      <c r="Z66" s="10"/>
      <c r="AA66" s="67"/>
      <c r="AB66" s="67"/>
      <c r="AC66" s="67"/>
      <c r="AD66" s="68"/>
      <c r="AE66" s="68"/>
      <c r="AF66" s="68"/>
      <c r="AG66" s="68"/>
      <c r="AH66" s="175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7"/>
      <c r="BC66" s="46" t="e">
        <f>BC84/BC109</f>
        <v>#DIV/0!</v>
      </c>
      <c r="BD66" s="104"/>
    </row>
    <row r="67" spans="1:57" ht="15" x14ac:dyDescent="0.3">
      <c r="A67" s="80" t="s">
        <v>82</v>
      </c>
      <c r="B67" s="105">
        <f t="shared" ref="B67:B83" si="57">BB67</f>
        <v>0</v>
      </c>
      <c r="C67" s="192">
        <f>B67/1000000</f>
        <v>0</v>
      </c>
      <c r="D67" s="48">
        <f t="shared" ref="D67:D83" si="58">BC67</f>
        <v>0</v>
      </c>
      <c r="E67" s="138">
        <f t="shared" ref="E67:E83" si="59">D67-B67</f>
        <v>0</v>
      </c>
      <c r="F67" s="93" t="s">
        <v>82</v>
      </c>
      <c r="G67" s="158" t="str">
        <f>IFERROR(INDEX('Feb 2019'!$G$2:$BR$159,MATCH('Planning Ngrps'!$A67,'Feb 2019'!$A$2:$A$161,0),MATCH(G$9,'Feb 2019'!$G$1:$BR$1,0))/INDEX('Planning CPRP'!$G$10:$BA$168,MATCH('Planning Ngrps'!$A67,'Planning CPRP'!$A$10:$A$170,0),MATCH('Planning Ngrps'!G$9,'Planning CPRP'!$G$9:$BA$9,0)),"")</f>
        <v/>
      </c>
      <c r="H67" s="158" t="str">
        <f>IFERROR(INDEX('Feb 2019'!$G$2:$BR$159,MATCH('Planning Ngrps'!$A67,'Feb 2019'!$A$2:$A$161,0),MATCH(H$9,'Feb 2019'!$G$1:$BR$1,0))/INDEX('Planning CPRP'!$G$10:$BA$168,MATCH('Planning Ngrps'!$A67,'Planning CPRP'!$A$10:$A$170,0),MATCH('Planning Ngrps'!H$9,'Planning CPRP'!$G$9:$BA$9,0)),"")</f>
        <v/>
      </c>
      <c r="I67" s="158" t="str">
        <f>IFERROR(INDEX('Feb 2019'!$G$2:$BR$159,MATCH('Planning Ngrps'!$A67,'Feb 2019'!$A$2:$A$161,0),MATCH(I$9,'Feb 2019'!$G$1:$BR$1,0))/INDEX('Planning CPRP'!$G$10:$BA$168,MATCH('Planning Ngrps'!$A67,'Planning CPRP'!$A$10:$A$170,0),MATCH('Planning Ngrps'!I$9,'Planning CPRP'!$G$9:$BA$9,0)),"")</f>
        <v/>
      </c>
      <c r="J67" s="158" t="str">
        <f>IFERROR(INDEX('Feb 2019'!$G$2:$BR$159,MATCH('Planning Ngrps'!$A67,'Feb 2019'!$A$2:$A$161,0),MATCH(J$9,'Feb 2019'!$G$1:$BR$1,0))/INDEX('Planning CPRP'!$G$10:$BA$168,MATCH('Planning Ngrps'!$A67,'Planning CPRP'!$A$10:$A$170,0),MATCH('Planning Ngrps'!J$9,'Planning CPRP'!$G$9:$BA$9,0)),"")</f>
        <v/>
      </c>
      <c r="K67" s="158" t="str">
        <f>IFERROR(INDEX('Feb 2019'!$G$2:$BR$159,MATCH('Planning Ngrps'!$A67,'Feb 2019'!$A$2:$A$161,0),MATCH(K$9,'Feb 2019'!$G$1:$BR$1,0))/INDEX('Planning CPRP'!$G$10:$BA$168,MATCH('Planning Ngrps'!$A67,'Planning CPRP'!$A$10:$A$170,0),MATCH('Planning Ngrps'!K$9,'Planning CPRP'!$G$9:$BA$9,0)),"")</f>
        <v/>
      </c>
      <c r="L67" s="158" t="str">
        <f>IFERROR(INDEX('Feb 2019'!$G$2:$BR$159,MATCH('Planning Ngrps'!$A67,'Feb 2019'!$A$2:$A$161,0),MATCH(L$9,'Feb 2019'!$G$1:$BR$1,0))/INDEX('Planning CPRP'!$G$10:$BA$168,MATCH('Planning Ngrps'!$A67,'Planning CPRP'!$A$10:$A$170,0),MATCH('Planning Ngrps'!L$9,'Planning CPRP'!$G$9:$BA$9,0)),"")</f>
        <v/>
      </c>
      <c r="M67" s="158" t="str">
        <f>IFERROR(INDEX('Feb 2019'!$G$2:$BR$159,MATCH('Planning Ngrps'!$A67,'Feb 2019'!$A$2:$A$161,0),MATCH(M$9,'Feb 2019'!$G$1:$BR$1,0))/INDEX('Planning CPRP'!$G$10:$BA$168,MATCH('Planning Ngrps'!$A67,'Planning CPRP'!$A$10:$A$170,0),MATCH('Planning Ngrps'!M$9,'Planning CPRP'!$G$9:$BA$9,0)),"")</f>
        <v/>
      </c>
      <c r="N67" s="158" t="str">
        <f>IFERROR(INDEX('Feb 2019'!$G$2:$BR$159,MATCH('Planning Ngrps'!$A67,'Feb 2019'!$A$2:$A$161,0),MATCH(N$9,'Feb 2019'!$G$1:$BR$1,0))/INDEX('Planning CPRP'!$G$10:$BA$168,MATCH('Planning Ngrps'!$A67,'Planning CPRP'!$A$10:$A$170,0),MATCH('Planning Ngrps'!N$9,'Planning CPRP'!$G$9:$BA$9,0)),"")</f>
        <v/>
      </c>
      <c r="O67" s="158" t="str">
        <f>IFERROR(INDEX('Feb 2019'!$G$2:$BR$159,MATCH('Planning Ngrps'!$A67,'Feb 2019'!$A$2:$A$161,0),MATCH(O$9,'Feb 2019'!$G$1:$BR$1,0))/INDEX('Planning CPRP'!$G$10:$BA$168,MATCH('Planning Ngrps'!$A67,'Planning CPRP'!$A$10:$A$170,0),MATCH('Planning Ngrps'!O$9,'Planning CPRP'!$G$9:$BA$9,0)),"")</f>
        <v/>
      </c>
      <c r="P67" s="158" t="str">
        <f>IFERROR(INDEX('Feb 2019'!$G$2:$BR$159,MATCH('Planning Ngrps'!$A67,'Feb 2019'!$A$2:$A$161,0),MATCH(P$9,'Feb 2019'!$G$1:$BR$1,0))/INDEX('Planning CPRP'!$G$10:$BA$168,MATCH('Planning Ngrps'!$A67,'Planning CPRP'!$A$10:$A$170,0),MATCH('Planning Ngrps'!P$9,'Planning CPRP'!$G$9:$BA$9,0)),"")</f>
        <v/>
      </c>
      <c r="Q67" s="158" t="str">
        <f>IFERROR(INDEX('Feb 2019'!$G$2:$BR$159,MATCH('Planning Ngrps'!$A67,'Feb 2019'!$A$2:$A$161,0),MATCH(Q$9,'Feb 2019'!$G$1:$BR$1,0))/INDEX('Planning CPRP'!$G$10:$BA$168,MATCH('Planning Ngrps'!$A67,'Planning CPRP'!$A$10:$A$170,0),MATCH('Planning Ngrps'!Q$9,'Planning CPRP'!$G$9:$BA$9,0)),"")</f>
        <v/>
      </c>
      <c r="R67" s="158" t="str">
        <f>IFERROR(INDEX('Feb 2019'!$G$2:$BR$159,MATCH('Planning Ngrps'!$A67,'Feb 2019'!$A$2:$A$161,0),MATCH(R$9,'Feb 2019'!$G$1:$BR$1,0))/INDEX('Planning CPRP'!$G$10:$BA$168,MATCH('Planning Ngrps'!$A67,'Planning CPRP'!$A$10:$A$170,0),MATCH('Planning Ngrps'!R$9,'Planning CPRP'!$G$9:$BA$9,0)),"")</f>
        <v/>
      </c>
      <c r="S67" s="158" t="str">
        <f>IFERROR(INDEX('Feb 2019'!$G$2:$BR$159,MATCH('Planning Ngrps'!$A67,'Feb 2019'!$A$2:$A$161,0),MATCH(S$9,'Feb 2019'!$G$1:$BR$1,0))/INDEX('Planning CPRP'!$G$10:$BA$168,MATCH('Planning Ngrps'!$A67,'Planning CPRP'!$A$10:$A$170,0),MATCH('Planning Ngrps'!S$9,'Planning CPRP'!$G$9:$BA$9,0)),"")</f>
        <v/>
      </c>
      <c r="T67" s="158" t="str">
        <f>IFERROR(INDEX('Feb 2019'!$G$2:$BR$159,MATCH('Planning Ngrps'!$A67,'Feb 2019'!$A$2:$A$161,0),MATCH(T$9,'Feb 2019'!$G$1:$BR$1,0))/INDEX('Planning CPRP'!$G$10:$BA$168,MATCH('Planning Ngrps'!$A67,'Planning CPRP'!$A$10:$A$170,0),MATCH('Planning Ngrps'!T$9,'Planning CPRP'!$G$9:$BA$9,0)),"")</f>
        <v/>
      </c>
      <c r="U67" s="158" t="str">
        <f>IFERROR(INDEX('Feb 2019'!$G$2:$BR$159,MATCH('Planning Ngrps'!$A67,'Feb 2019'!$A$2:$A$161,0),MATCH(U$9,'Feb 2019'!$G$1:$BR$1,0))/INDEX('Planning CPRP'!$G$10:$BA$168,MATCH('Planning Ngrps'!$A67,'Planning CPRP'!$A$10:$A$170,0),MATCH('Planning Ngrps'!U$9,'Planning CPRP'!$G$9:$BA$9,0)),"")</f>
        <v/>
      </c>
      <c r="V67" s="158" t="str">
        <f>IFERROR(INDEX('Feb 2019'!$G$2:$BR$159,MATCH('Planning Ngrps'!$A67,'Feb 2019'!$A$2:$A$161,0),MATCH(V$9,'Feb 2019'!$G$1:$BR$1,0))/INDEX('Planning CPRP'!$G$10:$BA$168,MATCH('Planning Ngrps'!$A67,'Planning CPRP'!$A$10:$A$170,0),MATCH('Planning Ngrps'!V$9,'Planning CPRP'!$G$9:$BA$9,0)),"")</f>
        <v/>
      </c>
      <c r="W67" s="158" t="str">
        <f>IFERROR(INDEX('Feb 2019'!$G$2:$BR$159,MATCH('Planning Ngrps'!$A67,'Feb 2019'!$A$2:$A$161,0),MATCH(W$9,'Feb 2019'!$G$1:$BR$1,0))/INDEX('Planning CPRP'!$G$10:$BA$168,MATCH('Planning Ngrps'!$A67,'Planning CPRP'!$A$10:$A$170,0),MATCH('Planning Ngrps'!W$9,'Planning CPRP'!$G$9:$BA$9,0)),"")</f>
        <v/>
      </c>
      <c r="X67" s="158" t="str">
        <f>IFERROR(INDEX('Feb 2019'!$G$2:$BR$159,MATCH('Planning Ngrps'!$A67,'Feb 2019'!$A$2:$A$161,0),MATCH(X$9,'Feb 2019'!$G$1:$BR$1,0))/INDEX('Planning CPRP'!$G$10:$BA$168,MATCH('Planning Ngrps'!$A67,'Planning CPRP'!$A$10:$A$170,0),MATCH('Planning Ngrps'!X$9,'Planning CPRP'!$G$9:$BA$9,0)),"")</f>
        <v/>
      </c>
      <c r="Y67" s="158" t="str">
        <f>IFERROR(INDEX('Feb 2019'!$G$2:$BR$159,MATCH('Planning Ngrps'!$A67,'Feb 2019'!$A$2:$A$161,0),MATCH(Y$9,'Feb 2019'!$G$1:$BR$1,0))/INDEX('Planning CPRP'!$G$10:$BA$168,MATCH('Planning Ngrps'!$A67,'Planning CPRP'!$A$10:$A$170,0),MATCH('Planning Ngrps'!Y$9,'Planning CPRP'!$G$9:$BA$9,0)),"")</f>
        <v/>
      </c>
      <c r="Z67" s="158" t="str">
        <f>IFERROR(INDEX('Feb 2019'!$G$2:$BR$159,MATCH('Planning Ngrps'!$A67,'Feb 2019'!$A$2:$A$161,0),MATCH(Z$9,'Feb 2019'!$G$1:$BR$1,0))/INDEX('Planning CPRP'!$G$10:$BA$168,MATCH('Planning Ngrps'!$A67,'Planning CPRP'!$A$10:$A$170,0),MATCH('Planning Ngrps'!Z$9,'Planning CPRP'!$G$9:$BA$9,0)),"")</f>
        <v/>
      </c>
      <c r="AA67" s="158" t="str">
        <f>IFERROR(INDEX('Feb 2019'!$G$2:$BR$159,MATCH('Planning Ngrps'!$A67,'Feb 2019'!$A$2:$A$161,0),MATCH(AA$9,'Feb 2019'!$G$1:$BR$1,0))/INDEX('Planning CPRP'!$G$10:$BA$168,MATCH('Planning Ngrps'!$A67,'Planning CPRP'!$A$10:$A$170,0),MATCH('Planning Ngrps'!AA$9,'Planning CPRP'!$G$9:$BA$9,0)),"")</f>
        <v/>
      </c>
      <c r="AB67" s="158" t="str">
        <f>IFERROR(INDEX('Feb 2019'!$G$2:$BR$159,MATCH('Planning Ngrps'!$A67,'Feb 2019'!$A$2:$A$161,0),MATCH(AB$9,'Feb 2019'!$G$1:$BR$1,0))/INDEX('Planning CPRP'!$G$10:$BA$168,MATCH('Planning Ngrps'!$A67,'Planning CPRP'!$A$10:$A$170,0),MATCH('Planning Ngrps'!AB$9,'Planning CPRP'!$G$9:$BA$9,0)),"")</f>
        <v/>
      </c>
      <c r="AC67" s="158" t="str">
        <f>IFERROR(INDEX('Feb 2019'!$G$2:$BR$159,MATCH('Planning Ngrps'!$A67,'Feb 2019'!$A$2:$A$161,0),MATCH(AC$9,'Feb 2019'!$G$1:$BR$1,0))/INDEX('Planning CPRP'!$G$10:$BA$168,MATCH('Planning Ngrps'!$A67,'Planning CPRP'!$A$10:$A$170,0),MATCH('Planning Ngrps'!AC$9,'Planning CPRP'!$G$9:$BA$9,0)),"")</f>
        <v/>
      </c>
      <c r="AD67" s="158" t="str">
        <f>IFERROR(INDEX('Feb 2019'!$G$2:$BR$159,MATCH('Planning Ngrps'!$A67,'Feb 2019'!$A$2:$A$161,0),MATCH(AD$9,'Feb 2019'!$G$1:$BR$1,0))/INDEX('Planning CPRP'!$G$10:$BA$168,MATCH('Planning Ngrps'!$A67,'Planning CPRP'!$A$10:$A$170,0),MATCH('Planning Ngrps'!AD$9,'Planning CPRP'!$G$9:$BA$9,0)),"")</f>
        <v/>
      </c>
      <c r="AE67" s="158" t="str">
        <f>IFERROR(INDEX('Feb 2019'!$G$2:$BR$159,MATCH('Planning Ngrps'!$A67,'Feb 2019'!$A$2:$A$161,0),MATCH(AE$9,'Feb 2019'!$G$1:$BR$1,0))/INDEX('Planning CPRP'!$G$10:$BA$168,MATCH('Planning Ngrps'!$A67,'Planning CPRP'!$A$10:$A$170,0),MATCH('Planning Ngrps'!AE$9,'Planning CPRP'!$G$9:$BA$9,0)),"")</f>
        <v/>
      </c>
      <c r="AF67" s="158" t="str">
        <f>IFERROR(INDEX('Feb 2019'!$G$2:$BR$159,MATCH('Planning Ngrps'!$A67,'Feb 2019'!$A$2:$A$161,0),MATCH(AF$9,'Feb 2019'!$G$1:$BR$1,0))/INDEX('Planning CPRP'!$G$10:$BA$168,MATCH('Planning Ngrps'!$A67,'Planning CPRP'!$A$10:$A$170,0),MATCH('Planning Ngrps'!AF$9,'Planning CPRP'!$G$9:$BA$9,0)),"")</f>
        <v/>
      </c>
      <c r="AG67" s="158" t="str">
        <f>IFERROR(INDEX('Feb 2019'!$G$2:$BR$159,MATCH('Planning Ngrps'!$A67,'Feb 2019'!$A$2:$A$161,0),MATCH(AG$9,'Feb 2019'!$G$1:$BR$1,0))/INDEX('Planning CPRP'!$G$10:$BA$168,MATCH('Planning Ngrps'!$A67,'Planning CPRP'!$A$10:$A$170,0),MATCH('Planning Ngrps'!AG$9,'Planning CPRP'!$G$9:$BA$9,0)),"")</f>
        <v/>
      </c>
      <c r="AH67" s="158" t="str">
        <f>IFERROR(INDEX('Feb 2019'!$G$2:$BR$159,MATCH('Planning Ngrps'!$A67,'Feb 2019'!$A$2:$A$161,0),MATCH(AH$9,'Feb 2019'!$G$1:$BR$1,0))/INDEX('Planning CPRP'!$G$10:$BA$168,MATCH('Planning Ngrps'!$A67,'Planning CPRP'!$A$10:$A$170,0),MATCH('Planning Ngrps'!AH$9,'Planning CPRP'!$G$9:$BA$9,0)),"")</f>
        <v/>
      </c>
      <c r="AI67" s="158" t="str">
        <f>IFERROR(INDEX('Feb 2019'!$G$2:$BR$159,MATCH('Planning Ngrps'!$A67,'Feb 2019'!$A$2:$A$161,0),MATCH(AI$9,'Feb 2019'!$G$1:$BR$1,0))/INDEX('Planning CPRP'!$G$10:$BA$168,MATCH('Planning Ngrps'!$A67,'Planning CPRP'!$A$10:$A$170,0),MATCH('Planning Ngrps'!AI$9,'Planning CPRP'!$G$9:$BA$9,0)),"")</f>
        <v/>
      </c>
      <c r="AJ67" s="158" t="str">
        <f>IFERROR(INDEX('Feb 2019'!$G$2:$BR$159,MATCH('Planning Ngrps'!$A67,'Feb 2019'!$A$2:$A$161,0),MATCH(AJ$9,'Feb 2019'!$G$1:$BR$1,0))/INDEX('Planning CPRP'!$G$10:$BA$168,MATCH('Planning Ngrps'!$A67,'Planning CPRP'!$A$10:$A$170,0),MATCH('Planning Ngrps'!AJ$9,'Planning CPRP'!$G$9:$BA$9,0)),"")</f>
        <v/>
      </c>
      <c r="AK67" s="158" t="str">
        <f>IFERROR(INDEX('Feb 2019'!$G$2:$BR$159,MATCH('Planning Ngrps'!$A67,'Feb 2019'!$A$2:$A$161,0),MATCH(AK$9,'Feb 2019'!$G$1:$BR$1,0))/INDEX('Planning CPRP'!$G$10:$BA$168,MATCH('Planning Ngrps'!$A67,'Planning CPRP'!$A$10:$A$170,0),MATCH('Planning Ngrps'!AK$9,'Planning CPRP'!$G$9:$BA$9,0)),"")</f>
        <v/>
      </c>
      <c r="AL67" s="158" t="str">
        <f>IFERROR(INDEX('Feb 2019'!$G$2:$BR$159,MATCH('Planning Ngrps'!$A67,'Feb 2019'!$A$2:$A$161,0),MATCH(AL$9,'Feb 2019'!$G$1:$BR$1,0))/INDEX('Planning CPRP'!$G$10:$BA$168,MATCH('Planning Ngrps'!$A67,'Planning CPRP'!$A$10:$A$170,0),MATCH('Planning Ngrps'!AL$9,'Planning CPRP'!$G$9:$BA$9,0)),"")</f>
        <v/>
      </c>
      <c r="AM67" s="158" t="str">
        <f>IFERROR(INDEX('Feb 2019'!$G$2:$BR$159,MATCH('Planning Ngrps'!$A67,'Feb 2019'!$A$2:$A$161,0),MATCH(AM$9,'Feb 2019'!$G$1:$BR$1,0))/INDEX('Planning CPRP'!$G$10:$BA$168,MATCH('Planning Ngrps'!$A67,'Planning CPRP'!$A$10:$A$170,0),MATCH('Planning Ngrps'!AM$9,'Planning CPRP'!$G$9:$BA$9,0)),"")</f>
        <v/>
      </c>
      <c r="AN67" s="158" t="str">
        <f>IFERROR(INDEX('Feb 2019'!$G$2:$BR$159,MATCH('Planning Ngrps'!$A67,'Feb 2019'!$A$2:$A$161,0),MATCH(AN$9,'Feb 2019'!$G$1:$BR$1,0))/INDEX('Planning CPRP'!$G$10:$BA$168,MATCH('Planning Ngrps'!$A67,'Planning CPRP'!$A$10:$A$170,0),MATCH('Planning Ngrps'!AN$9,'Planning CPRP'!$G$9:$BA$9,0)),"")</f>
        <v/>
      </c>
      <c r="AO67" s="158" t="str">
        <f>IFERROR(INDEX('Feb 2019'!$G$2:$BR$159,MATCH('Planning Ngrps'!$A67,'Feb 2019'!$A$2:$A$161,0),MATCH(AO$9,'Feb 2019'!$G$1:$BR$1,0))/INDEX('Planning CPRP'!$G$10:$BA$168,MATCH('Planning Ngrps'!$A67,'Planning CPRP'!$A$10:$A$170,0),MATCH('Planning Ngrps'!AO$9,'Planning CPRP'!$G$9:$BA$9,0)),"")</f>
        <v/>
      </c>
      <c r="AP67" s="158" t="str">
        <f>IFERROR(INDEX('Feb 2019'!$G$2:$BR$159,MATCH('Planning Ngrps'!$A67,'Feb 2019'!$A$2:$A$161,0),MATCH(AP$9,'Feb 2019'!$G$1:$BR$1,0))/INDEX('Planning CPRP'!$G$10:$BA$168,MATCH('Planning Ngrps'!$A67,'Planning CPRP'!$A$10:$A$170,0),MATCH('Planning Ngrps'!AP$9,'Planning CPRP'!$G$9:$BA$9,0)),"")</f>
        <v/>
      </c>
      <c r="AQ67" s="158" t="str">
        <f>IFERROR(INDEX('Feb 2019'!$G$2:$BR$159,MATCH('Planning Ngrps'!$A67,'Feb 2019'!$A$2:$A$161,0),MATCH(AQ$9,'Feb 2019'!$G$1:$BR$1,0))/INDEX('Planning CPRP'!$G$10:$BA$168,MATCH('Planning Ngrps'!$A67,'Planning CPRP'!$A$10:$A$170,0),MATCH('Planning Ngrps'!AQ$9,'Planning CPRP'!$G$9:$BA$9,0)),"")</f>
        <v/>
      </c>
      <c r="AR67" s="158" t="str">
        <f>IFERROR(INDEX('Feb 2019'!$G$2:$BR$159,MATCH('Planning Ngrps'!$A67,'Feb 2019'!$A$2:$A$161,0),MATCH(AR$9,'Feb 2019'!$G$1:$BR$1,0))/INDEX('Planning CPRP'!$G$10:$BA$168,MATCH('Planning Ngrps'!$A67,'Planning CPRP'!$A$10:$A$170,0),MATCH('Planning Ngrps'!AR$9,'Planning CPRP'!$G$9:$BA$9,0)),"")</f>
        <v/>
      </c>
      <c r="AS67" s="158" t="str">
        <f>IFERROR(INDEX('Feb 2019'!$G$2:$BR$159,MATCH('Planning Ngrps'!$A67,'Feb 2019'!$A$2:$A$161,0),MATCH(AS$9,'Feb 2019'!$G$1:$BR$1,0))/INDEX('Planning CPRP'!$G$10:$BA$168,MATCH('Planning Ngrps'!$A67,'Planning CPRP'!$A$10:$A$170,0),MATCH('Planning Ngrps'!AS$9,'Planning CPRP'!$G$9:$BA$9,0)),"")</f>
        <v/>
      </c>
      <c r="AT67" s="158" t="str">
        <f>IFERROR(INDEX('Feb 2019'!$G$2:$BR$159,MATCH('Planning Ngrps'!$A67,'Feb 2019'!$A$2:$A$161,0),MATCH(AT$9,'Feb 2019'!$G$1:$BR$1,0))/INDEX('Planning CPRP'!$G$10:$BA$168,MATCH('Planning Ngrps'!$A67,'Planning CPRP'!$A$10:$A$170,0),MATCH('Planning Ngrps'!AT$9,'Planning CPRP'!$G$9:$BA$9,0)),"")</f>
        <v/>
      </c>
      <c r="AU67" s="158" t="str">
        <f>IFERROR(INDEX('Feb 2019'!$G$2:$BR$159,MATCH('Planning Ngrps'!$A67,'Feb 2019'!$A$2:$A$161,0),MATCH(AU$9,'Feb 2019'!$G$1:$BR$1,0))/INDEX('Planning CPRP'!$G$10:$BA$168,MATCH('Planning Ngrps'!$A67,'Planning CPRP'!$A$10:$A$170,0),MATCH('Planning Ngrps'!AU$9,'Planning CPRP'!$G$9:$BA$9,0)),"")</f>
        <v/>
      </c>
      <c r="AV67" s="158" t="str">
        <f>IFERROR(INDEX('Feb 2019'!$G$2:$BR$159,MATCH('Planning Ngrps'!$A67,'Feb 2019'!$A$2:$A$161,0),MATCH(AV$9,'Feb 2019'!$G$1:$BR$1,0))/INDEX('Planning CPRP'!$G$10:$BA$168,MATCH('Planning Ngrps'!$A67,'Planning CPRP'!$A$10:$A$170,0),MATCH('Planning Ngrps'!AV$9,'Planning CPRP'!$G$9:$BA$9,0)),"")</f>
        <v/>
      </c>
      <c r="AW67" s="158" t="str">
        <f>IFERROR(INDEX('Feb 2019'!$G$2:$BR$159,MATCH('Planning Ngrps'!$A67,'Feb 2019'!$A$2:$A$161,0),MATCH(AW$9,'Feb 2019'!$G$1:$BR$1,0))/INDEX('Planning CPRP'!$G$10:$BA$168,MATCH('Planning Ngrps'!$A67,'Planning CPRP'!$A$10:$A$170,0),MATCH('Planning Ngrps'!AW$9,'Planning CPRP'!$G$9:$BA$9,0)),"")</f>
        <v/>
      </c>
      <c r="AX67" s="158" t="str">
        <f>IFERROR(INDEX('Feb 2019'!$G$2:$BR$159,MATCH('Planning Ngrps'!$A67,'Feb 2019'!$A$2:$A$161,0),MATCH(AX$9,'Feb 2019'!$G$1:$BR$1,0))/INDEX('Planning CPRP'!$G$10:$BA$168,MATCH('Planning Ngrps'!$A67,'Planning CPRP'!$A$10:$A$170,0),MATCH('Planning Ngrps'!AX$9,'Planning CPRP'!$G$9:$BA$9,0)),"")</f>
        <v/>
      </c>
      <c r="AY67" s="158" t="str">
        <f>IFERROR(INDEX('Feb 2019'!$G$2:$BR$159,MATCH('Planning Ngrps'!$A67,'Feb 2019'!$A$2:$A$161,0),MATCH(AY$9,'Feb 2019'!$G$1:$BR$1,0))/INDEX('Planning CPRP'!$G$10:$BA$168,MATCH('Planning Ngrps'!$A67,'Planning CPRP'!$A$10:$A$170,0),MATCH('Planning Ngrps'!AY$9,'Planning CPRP'!$G$9:$BA$9,0)),"")</f>
        <v/>
      </c>
      <c r="AZ67" s="158" t="str">
        <f>IFERROR(INDEX('Feb 2019'!$G$2:$BR$159,MATCH('Planning Ngrps'!$A67,'Feb 2019'!$A$2:$A$161,0),MATCH(AZ$9,'Feb 2019'!$G$1:$BR$1,0))/INDEX('Planning CPRP'!$G$10:$BA$168,MATCH('Planning Ngrps'!$A67,'Planning CPRP'!$A$10:$A$170,0),MATCH('Planning Ngrps'!AZ$9,'Planning CPRP'!$G$9:$BA$9,0)),"")</f>
        <v/>
      </c>
      <c r="BA67" s="158" t="str">
        <f>IFERROR(INDEX('Feb 2019'!$G$2:$BR$159,MATCH('Planning Ngrps'!$A67,'Feb 2019'!$A$2:$A$161,0),MATCH(BA$9,'Feb 2019'!$G$1:$BR$1,0))/INDEX('Planning CPRP'!$G$10:$BA$168,MATCH('Planning Ngrps'!$A67,'Planning CPRP'!$A$10:$A$170,0),MATCH('Planning Ngrps'!BA$9,'Planning CPRP'!$G$9:$BA$9,0)),"")</f>
        <v/>
      </c>
      <c r="BB67" s="11">
        <f t="shared" ref="BB67:BB83" si="60">SUM(G67:BA67)</f>
        <v>0</v>
      </c>
      <c r="BC67" s="11"/>
      <c r="BD67" s="114">
        <f t="shared" ref="BD67:BD83" si="61">BC67-BB67</f>
        <v>0</v>
      </c>
    </row>
    <row r="68" spans="1:57" ht="15" x14ac:dyDescent="0.3">
      <c r="A68" s="80" t="s">
        <v>93</v>
      </c>
      <c r="B68" s="105">
        <f t="shared" si="57"/>
        <v>0</v>
      </c>
      <c r="C68" s="192">
        <f t="shared" ref="C68:C83" si="62">B68/1000000</f>
        <v>0</v>
      </c>
      <c r="D68" s="48">
        <f t="shared" si="58"/>
        <v>0</v>
      </c>
      <c r="E68" s="138"/>
      <c r="F68" s="93" t="s">
        <v>93</v>
      </c>
      <c r="G68" s="158" t="str">
        <f>IFERROR(INDEX('Feb 2019'!$G$2:$BR$159,MATCH('Planning Ngrps'!$A68,'Feb 2019'!$A$2:$A$161,0),MATCH(G$9,'Feb 2019'!$G$1:$BR$1,0))/INDEX('Planning CPRP'!$G$10:$BA$168,MATCH('Planning Ngrps'!$A68,'Planning CPRP'!$A$10:$A$170,0),MATCH('Planning Ngrps'!G$9,'Planning CPRP'!$G$9:$BA$9,0)),"")</f>
        <v/>
      </c>
      <c r="H68" s="158" t="str">
        <f>IFERROR(INDEX('Feb 2019'!$G$2:$BR$159,MATCH('Planning Ngrps'!$A68,'Feb 2019'!$A$2:$A$161,0),MATCH(H$9,'Feb 2019'!$G$1:$BR$1,0))/INDEX('Planning CPRP'!$G$10:$BA$168,MATCH('Planning Ngrps'!$A68,'Planning CPRP'!$A$10:$A$170,0),MATCH('Planning Ngrps'!H$9,'Planning CPRP'!$G$9:$BA$9,0)),"")</f>
        <v/>
      </c>
      <c r="I68" s="158" t="str">
        <f>IFERROR(INDEX('Feb 2019'!$G$2:$BR$159,MATCH('Planning Ngrps'!$A68,'Feb 2019'!$A$2:$A$161,0),MATCH(I$9,'Feb 2019'!$G$1:$BR$1,0))/INDEX('Planning CPRP'!$G$10:$BA$168,MATCH('Planning Ngrps'!$A68,'Planning CPRP'!$A$10:$A$170,0),MATCH('Planning Ngrps'!I$9,'Planning CPRP'!$G$9:$BA$9,0)),"")</f>
        <v/>
      </c>
      <c r="J68" s="158" t="str">
        <f>IFERROR(INDEX('Feb 2019'!$G$2:$BR$159,MATCH('Planning Ngrps'!$A68,'Feb 2019'!$A$2:$A$161,0),MATCH(J$9,'Feb 2019'!$G$1:$BR$1,0))/INDEX('Planning CPRP'!$G$10:$BA$168,MATCH('Planning Ngrps'!$A68,'Planning CPRP'!$A$10:$A$170,0),MATCH('Planning Ngrps'!J$9,'Planning CPRP'!$G$9:$BA$9,0)),"")</f>
        <v/>
      </c>
      <c r="K68" s="158" t="str">
        <f>IFERROR(INDEX('Feb 2019'!$G$2:$BR$159,MATCH('Planning Ngrps'!$A68,'Feb 2019'!$A$2:$A$161,0),MATCH(K$9,'Feb 2019'!$G$1:$BR$1,0))/INDEX('Planning CPRP'!$G$10:$BA$168,MATCH('Planning Ngrps'!$A68,'Planning CPRP'!$A$10:$A$170,0),MATCH('Planning Ngrps'!K$9,'Planning CPRP'!$G$9:$BA$9,0)),"")</f>
        <v/>
      </c>
      <c r="L68" s="158" t="str">
        <f>IFERROR(INDEX('Feb 2019'!$G$2:$BR$159,MATCH('Planning Ngrps'!$A68,'Feb 2019'!$A$2:$A$161,0),MATCH(L$9,'Feb 2019'!$G$1:$BR$1,0))/INDEX('Planning CPRP'!$G$10:$BA$168,MATCH('Planning Ngrps'!$A68,'Planning CPRP'!$A$10:$A$170,0),MATCH('Planning Ngrps'!L$9,'Planning CPRP'!$G$9:$BA$9,0)),"")</f>
        <v/>
      </c>
      <c r="M68" s="158" t="str">
        <f>IFERROR(INDEX('Feb 2019'!$G$2:$BR$159,MATCH('Planning Ngrps'!$A68,'Feb 2019'!$A$2:$A$161,0),MATCH(M$9,'Feb 2019'!$G$1:$BR$1,0))/INDEX('Planning CPRP'!$G$10:$BA$168,MATCH('Planning Ngrps'!$A68,'Planning CPRP'!$A$10:$A$170,0),MATCH('Planning Ngrps'!M$9,'Planning CPRP'!$G$9:$BA$9,0)),"")</f>
        <v/>
      </c>
      <c r="N68" s="158" t="str">
        <f>IFERROR(INDEX('Feb 2019'!$G$2:$BR$159,MATCH('Planning Ngrps'!$A68,'Feb 2019'!$A$2:$A$161,0),MATCH(N$9,'Feb 2019'!$G$1:$BR$1,0))/INDEX('Planning CPRP'!$G$10:$BA$168,MATCH('Planning Ngrps'!$A68,'Planning CPRP'!$A$10:$A$170,0),MATCH('Planning Ngrps'!N$9,'Planning CPRP'!$G$9:$BA$9,0)),"")</f>
        <v/>
      </c>
      <c r="O68" s="158" t="str">
        <f>IFERROR(INDEX('Feb 2019'!$G$2:$BR$159,MATCH('Planning Ngrps'!$A68,'Feb 2019'!$A$2:$A$161,0),MATCH(O$9,'Feb 2019'!$G$1:$BR$1,0))/INDEX('Planning CPRP'!$G$10:$BA$168,MATCH('Planning Ngrps'!$A68,'Planning CPRP'!$A$10:$A$170,0),MATCH('Planning Ngrps'!O$9,'Planning CPRP'!$G$9:$BA$9,0)),"")</f>
        <v/>
      </c>
      <c r="P68" s="158" t="str">
        <f>IFERROR(INDEX('Feb 2019'!$G$2:$BR$159,MATCH('Planning Ngrps'!$A68,'Feb 2019'!$A$2:$A$161,0),MATCH(P$9,'Feb 2019'!$G$1:$BR$1,0))/INDEX('Planning CPRP'!$G$10:$BA$168,MATCH('Planning Ngrps'!$A68,'Planning CPRP'!$A$10:$A$170,0),MATCH('Planning Ngrps'!P$9,'Planning CPRP'!$G$9:$BA$9,0)),"")</f>
        <v/>
      </c>
      <c r="Q68" s="158" t="str">
        <f>IFERROR(INDEX('Feb 2019'!$G$2:$BR$159,MATCH('Planning Ngrps'!$A68,'Feb 2019'!$A$2:$A$161,0),MATCH(Q$9,'Feb 2019'!$G$1:$BR$1,0))/INDEX('Planning CPRP'!$G$10:$BA$168,MATCH('Planning Ngrps'!$A68,'Planning CPRP'!$A$10:$A$170,0),MATCH('Planning Ngrps'!Q$9,'Planning CPRP'!$G$9:$BA$9,0)),"")</f>
        <v/>
      </c>
      <c r="R68" s="158" t="str">
        <f>IFERROR(INDEX('Feb 2019'!$G$2:$BR$159,MATCH('Planning Ngrps'!$A68,'Feb 2019'!$A$2:$A$161,0),MATCH(R$9,'Feb 2019'!$G$1:$BR$1,0))/INDEX('Planning CPRP'!$G$10:$BA$168,MATCH('Planning Ngrps'!$A68,'Planning CPRP'!$A$10:$A$170,0),MATCH('Planning Ngrps'!R$9,'Planning CPRP'!$G$9:$BA$9,0)),"")</f>
        <v/>
      </c>
      <c r="S68" s="158" t="str">
        <f>IFERROR(INDEX('Feb 2019'!$G$2:$BR$159,MATCH('Planning Ngrps'!$A68,'Feb 2019'!$A$2:$A$161,0),MATCH(S$9,'Feb 2019'!$G$1:$BR$1,0))/INDEX('Planning CPRP'!$G$10:$BA$168,MATCH('Planning Ngrps'!$A68,'Planning CPRP'!$A$10:$A$170,0),MATCH('Planning Ngrps'!S$9,'Planning CPRP'!$G$9:$BA$9,0)),"")</f>
        <v/>
      </c>
      <c r="T68" s="158" t="str">
        <f>IFERROR(INDEX('Feb 2019'!$G$2:$BR$159,MATCH('Planning Ngrps'!$A68,'Feb 2019'!$A$2:$A$161,0),MATCH(T$9,'Feb 2019'!$G$1:$BR$1,0))/INDEX('Planning CPRP'!$G$10:$BA$168,MATCH('Planning Ngrps'!$A68,'Planning CPRP'!$A$10:$A$170,0),MATCH('Planning Ngrps'!T$9,'Planning CPRP'!$G$9:$BA$9,0)),"")</f>
        <v/>
      </c>
      <c r="U68" s="158" t="str">
        <f>IFERROR(INDEX('Feb 2019'!$G$2:$BR$159,MATCH('Planning Ngrps'!$A68,'Feb 2019'!$A$2:$A$161,0),MATCH(U$9,'Feb 2019'!$G$1:$BR$1,0))/INDEX('Planning CPRP'!$G$10:$BA$168,MATCH('Planning Ngrps'!$A68,'Planning CPRP'!$A$10:$A$170,0),MATCH('Planning Ngrps'!U$9,'Planning CPRP'!$G$9:$BA$9,0)),"")</f>
        <v/>
      </c>
      <c r="V68" s="158" t="str">
        <f>IFERROR(INDEX('Feb 2019'!$G$2:$BR$159,MATCH('Planning Ngrps'!$A68,'Feb 2019'!$A$2:$A$161,0),MATCH(V$9,'Feb 2019'!$G$1:$BR$1,0))/INDEX('Planning CPRP'!$G$10:$BA$168,MATCH('Planning Ngrps'!$A68,'Planning CPRP'!$A$10:$A$170,0),MATCH('Planning Ngrps'!V$9,'Planning CPRP'!$G$9:$BA$9,0)),"")</f>
        <v/>
      </c>
      <c r="W68" s="158" t="str">
        <f>IFERROR(INDEX('Feb 2019'!$G$2:$BR$159,MATCH('Planning Ngrps'!$A68,'Feb 2019'!$A$2:$A$161,0),MATCH(W$9,'Feb 2019'!$G$1:$BR$1,0))/INDEX('Planning CPRP'!$G$10:$BA$168,MATCH('Planning Ngrps'!$A68,'Planning CPRP'!$A$10:$A$170,0),MATCH('Planning Ngrps'!W$9,'Planning CPRP'!$G$9:$BA$9,0)),"")</f>
        <v/>
      </c>
      <c r="X68" s="158" t="str">
        <f>IFERROR(INDEX('Feb 2019'!$G$2:$BR$159,MATCH('Planning Ngrps'!$A68,'Feb 2019'!$A$2:$A$161,0),MATCH(X$9,'Feb 2019'!$G$1:$BR$1,0))/INDEX('Planning CPRP'!$G$10:$BA$168,MATCH('Planning Ngrps'!$A68,'Planning CPRP'!$A$10:$A$170,0),MATCH('Planning Ngrps'!X$9,'Planning CPRP'!$G$9:$BA$9,0)),"")</f>
        <v/>
      </c>
      <c r="Y68" s="158" t="str">
        <f>IFERROR(INDEX('Feb 2019'!$G$2:$BR$159,MATCH('Planning Ngrps'!$A68,'Feb 2019'!$A$2:$A$161,0),MATCH(Y$9,'Feb 2019'!$G$1:$BR$1,0))/INDEX('Planning CPRP'!$G$10:$BA$168,MATCH('Planning Ngrps'!$A68,'Planning CPRP'!$A$10:$A$170,0),MATCH('Planning Ngrps'!Y$9,'Planning CPRP'!$G$9:$BA$9,0)),"")</f>
        <v/>
      </c>
      <c r="Z68" s="158" t="str">
        <f>IFERROR(INDEX('Feb 2019'!$G$2:$BR$159,MATCH('Planning Ngrps'!$A68,'Feb 2019'!$A$2:$A$161,0),MATCH(Z$9,'Feb 2019'!$G$1:$BR$1,0))/INDEX('Planning CPRP'!$G$10:$BA$168,MATCH('Planning Ngrps'!$A68,'Planning CPRP'!$A$10:$A$170,0),MATCH('Planning Ngrps'!Z$9,'Planning CPRP'!$G$9:$BA$9,0)),"")</f>
        <v/>
      </c>
      <c r="AA68" s="158" t="str">
        <f>IFERROR(INDEX('Feb 2019'!$G$2:$BR$159,MATCH('Planning Ngrps'!$A68,'Feb 2019'!$A$2:$A$161,0),MATCH(AA$9,'Feb 2019'!$G$1:$BR$1,0))/INDEX('Planning CPRP'!$G$10:$BA$168,MATCH('Planning Ngrps'!$A68,'Planning CPRP'!$A$10:$A$170,0),MATCH('Planning Ngrps'!AA$9,'Planning CPRP'!$G$9:$BA$9,0)),"")</f>
        <v/>
      </c>
      <c r="AB68" s="158" t="str">
        <f>IFERROR(INDEX('Feb 2019'!$G$2:$BR$159,MATCH('Planning Ngrps'!$A68,'Feb 2019'!$A$2:$A$161,0),MATCH(AB$9,'Feb 2019'!$G$1:$BR$1,0))/INDEX('Planning CPRP'!$G$10:$BA$168,MATCH('Planning Ngrps'!$A68,'Planning CPRP'!$A$10:$A$170,0),MATCH('Planning Ngrps'!AB$9,'Planning CPRP'!$G$9:$BA$9,0)),"")</f>
        <v/>
      </c>
      <c r="AC68" s="158" t="str">
        <f>IFERROR(INDEX('Feb 2019'!$G$2:$BR$159,MATCH('Planning Ngrps'!$A68,'Feb 2019'!$A$2:$A$161,0),MATCH(AC$9,'Feb 2019'!$G$1:$BR$1,0))/INDEX('Planning CPRP'!$G$10:$BA$168,MATCH('Planning Ngrps'!$A68,'Planning CPRP'!$A$10:$A$170,0),MATCH('Planning Ngrps'!AC$9,'Planning CPRP'!$G$9:$BA$9,0)),"")</f>
        <v/>
      </c>
      <c r="AD68" s="158" t="str">
        <f>IFERROR(INDEX('Feb 2019'!$G$2:$BR$159,MATCH('Planning Ngrps'!$A68,'Feb 2019'!$A$2:$A$161,0),MATCH(AD$9,'Feb 2019'!$G$1:$BR$1,0))/INDEX('Planning CPRP'!$G$10:$BA$168,MATCH('Planning Ngrps'!$A68,'Planning CPRP'!$A$10:$A$170,0),MATCH('Planning Ngrps'!AD$9,'Planning CPRP'!$G$9:$BA$9,0)),"")</f>
        <v/>
      </c>
      <c r="AE68" s="158" t="str">
        <f>IFERROR(INDEX('Feb 2019'!$G$2:$BR$159,MATCH('Planning Ngrps'!$A68,'Feb 2019'!$A$2:$A$161,0),MATCH(AE$9,'Feb 2019'!$G$1:$BR$1,0))/INDEX('Planning CPRP'!$G$10:$BA$168,MATCH('Planning Ngrps'!$A68,'Planning CPRP'!$A$10:$A$170,0),MATCH('Planning Ngrps'!AE$9,'Planning CPRP'!$G$9:$BA$9,0)),"")</f>
        <v/>
      </c>
      <c r="AF68" s="158" t="str">
        <f>IFERROR(INDEX('Feb 2019'!$G$2:$BR$159,MATCH('Planning Ngrps'!$A68,'Feb 2019'!$A$2:$A$161,0),MATCH(AF$9,'Feb 2019'!$G$1:$BR$1,0))/INDEX('Planning CPRP'!$G$10:$BA$168,MATCH('Planning Ngrps'!$A68,'Planning CPRP'!$A$10:$A$170,0),MATCH('Planning Ngrps'!AF$9,'Planning CPRP'!$G$9:$BA$9,0)),"")</f>
        <v/>
      </c>
      <c r="AG68" s="158" t="str">
        <f>IFERROR(INDEX('Feb 2019'!$G$2:$BR$159,MATCH('Planning Ngrps'!$A68,'Feb 2019'!$A$2:$A$161,0),MATCH(AG$9,'Feb 2019'!$G$1:$BR$1,0))/INDEX('Planning CPRP'!$G$10:$BA$168,MATCH('Planning Ngrps'!$A68,'Planning CPRP'!$A$10:$A$170,0),MATCH('Planning Ngrps'!AG$9,'Planning CPRP'!$G$9:$BA$9,0)),"")</f>
        <v/>
      </c>
      <c r="AH68" s="158" t="str">
        <f>IFERROR(INDEX('Feb 2019'!$G$2:$BR$159,MATCH('Planning Ngrps'!$A68,'Feb 2019'!$A$2:$A$161,0),MATCH(AH$9,'Feb 2019'!$G$1:$BR$1,0))/INDEX('Planning CPRP'!$G$10:$BA$168,MATCH('Planning Ngrps'!$A68,'Planning CPRP'!$A$10:$A$170,0),MATCH('Planning Ngrps'!AH$9,'Planning CPRP'!$G$9:$BA$9,0)),"")</f>
        <v/>
      </c>
      <c r="AI68" s="158" t="str">
        <f>IFERROR(INDEX('Feb 2019'!$G$2:$BR$159,MATCH('Planning Ngrps'!$A68,'Feb 2019'!$A$2:$A$161,0),MATCH(AI$9,'Feb 2019'!$G$1:$BR$1,0))/INDEX('Planning CPRP'!$G$10:$BA$168,MATCH('Planning Ngrps'!$A68,'Planning CPRP'!$A$10:$A$170,0),MATCH('Planning Ngrps'!AI$9,'Planning CPRP'!$G$9:$BA$9,0)),"")</f>
        <v/>
      </c>
      <c r="AJ68" s="158" t="str">
        <f>IFERROR(INDEX('Feb 2019'!$G$2:$BR$159,MATCH('Planning Ngrps'!$A68,'Feb 2019'!$A$2:$A$161,0),MATCH(AJ$9,'Feb 2019'!$G$1:$BR$1,0))/INDEX('Planning CPRP'!$G$10:$BA$168,MATCH('Planning Ngrps'!$A68,'Planning CPRP'!$A$10:$A$170,0),MATCH('Planning Ngrps'!AJ$9,'Planning CPRP'!$G$9:$BA$9,0)),"")</f>
        <v/>
      </c>
      <c r="AK68" s="158" t="str">
        <f>IFERROR(INDEX('Feb 2019'!$G$2:$BR$159,MATCH('Planning Ngrps'!$A68,'Feb 2019'!$A$2:$A$161,0),MATCH(AK$9,'Feb 2019'!$G$1:$BR$1,0))/INDEX('Planning CPRP'!$G$10:$BA$168,MATCH('Planning Ngrps'!$A68,'Planning CPRP'!$A$10:$A$170,0),MATCH('Planning Ngrps'!AK$9,'Planning CPRP'!$G$9:$BA$9,0)),"")</f>
        <v/>
      </c>
      <c r="AL68" s="158" t="str">
        <f>IFERROR(INDEX('Feb 2019'!$G$2:$BR$159,MATCH('Planning Ngrps'!$A68,'Feb 2019'!$A$2:$A$161,0),MATCH(AL$9,'Feb 2019'!$G$1:$BR$1,0))/INDEX('Planning CPRP'!$G$10:$BA$168,MATCH('Planning Ngrps'!$A68,'Planning CPRP'!$A$10:$A$170,0),MATCH('Planning Ngrps'!AL$9,'Planning CPRP'!$G$9:$BA$9,0)),"")</f>
        <v/>
      </c>
      <c r="AM68" s="158" t="str">
        <f>IFERROR(INDEX('Feb 2019'!$G$2:$BR$159,MATCH('Planning Ngrps'!$A68,'Feb 2019'!$A$2:$A$161,0),MATCH(AM$9,'Feb 2019'!$G$1:$BR$1,0))/INDEX('Planning CPRP'!$G$10:$BA$168,MATCH('Planning Ngrps'!$A68,'Planning CPRP'!$A$10:$A$170,0),MATCH('Planning Ngrps'!AM$9,'Planning CPRP'!$G$9:$BA$9,0)),"")</f>
        <v/>
      </c>
      <c r="AN68" s="158" t="str">
        <f>IFERROR(INDEX('Feb 2019'!$G$2:$BR$159,MATCH('Planning Ngrps'!$A68,'Feb 2019'!$A$2:$A$161,0),MATCH(AN$9,'Feb 2019'!$G$1:$BR$1,0))/INDEX('Planning CPRP'!$G$10:$BA$168,MATCH('Planning Ngrps'!$A68,'Planning CPRP'!$A$10:$A$170,0),MATCH('Planning Ngrps'!AN$9,'Planning CPRP'!$G$9:$BA$9,0)),"")</f>
        <v/>
      </c>
      <c r="AO68" s="158" t="str">
        <f>IFERROR(INDEX('Feb 2019'!$G$2:$BR$159,MATCH('Planning Ngrps'!$A68,'Feb 2019'!$A$2:$A$161,0),MATCH(AO$9,'Feb 2019'!$G$1:$BR$1,0))/INDEX('Planning CPRP'!$G$10:$BA$168,MATCH('Planning Ngrps'!$A68,'Planning CPRP'!$A$10:$A$170,0),MATCH('Planning Ngrps'!AO$9,'Planning CPRP'!$G$9:$BA$9,0)),"")</f>
        <v/>
      </c>
      <c r="AP68" s="158" t="str">
        <f>IFERROR(INDEX('Feb 2019'!$G$2:$BR$159,MATCH('Planning Ngrps'!$A68,'Feb 2019'!$A$2:$A$161,0),MATCH(AP$9,'Feb 2019'!$G$1:$BR$1,0))/INDEX('Planning CPRP'!$G$10:$BA$168,MATCH('Planning Ngrps'!$A68,'Planning CPRP'!$A$10:$A$170,0),MATCH('Planning Ngrps'!AP$9,'Planning CPRP'!$G$9:$BA$9,0)),"")</f>
        <v/>
      </c>
      <c r="AQ68" s="158" t="str">
        <f>IFERROR(INDEX('Feb 2019'!$G$2:$BR$159,MATCH('Planning Ngrps'!$A68,'Feb 2019'!$A$2:$A$161,0),MATCH(AQ$9,'Feb 2019'!$G$1:$BR$1,0))/INDEX('Planning CPRP'!$G$10:$BA$168,MATCH('Planning Ngrps'!$A68,'Planning CPRP'!$A$10:$A$170,0),MATCH('Planning Ngrps'!AQ$9,'Planning CPRP'!$G$9:$BA$9,0)),"")</f>
        <v/>
      </c>
      <c r="AR68" s="158" t="str">
        <f>IFERROR(INDEX('Feb 2019'!$G$2:$BR$159,MATCH('Planning Ngrps'!$A68,'Feb 2019'!$A$2:$A$161,0),MATCH(AR$9,'Feb 2019'!$G$1:$BR$1,0))/INDEX('Planning CPRP'!$G$10:$BA$168,MATCH('Planning Ngrps'!$A68,'Planning CPRP'!$A$10:$A$170,0),MATCH('Planning Ngrps'!AR$9,'Planning CPRP'!$G$9:$BA$9,0)),"")</f>
        <v/>
      </c>
      <c r="AS68" s="158" t="str">
        <f>IFERROR(INDEX('Feb 2019'!$G$2:$BR$159,MATCH('Planning Ngrps'!$A68,'Feb 2019'!$A$2:$A$161,0),MATCH(AS$9,'Feb 2019'!$G$1:$BR$1,0))/INDEX('Planning CPRP'!$G$10:$BA$168,MATCH('Planning Ngrps'!$A68,'Planning CPRP'!$A$10:$A$170,0),MATCH('Planning Ngrps'!AS$9,'Planning CPRP'!$G$9:$BA$9,0)),"")</f>
        <v/>
      </c>
      <c r="AT68" s="158" t="str">
        <f>IFERROR(INDEX('Feb 2019'!$G$2:$BR$159,MATCH('Planning Ngrps'!$A68,'Feb 2019'!$A$2:$A$161,0),MATCH(AT$9,'Feb 2019'!$G$1:$BR$1,0))/INDEX('Planning CPRP'!$G$10:$BA$168,MATCH('Planning Ngrps'!$A68,'Planning CPRP'!$A$10:$A$170,0),MATCH('Planning Ngrps'!AT$9,'Planning CPRP'!$G$9:$BA$9,0)),"")</f>
        <v/>
      </c>
      <c r="AU68" s="158" t="str">
        <f>IFERROR(INDEX('Feb 2019'!$G$2:$BR$159,MATCH('Planning Ngrps'!$A68,'Feb 2019'!$A$2:$A$161,0),MATCH(AU$9,'Feb 2019'!$G$1:$BR$1,0))/INDEX('Planning CPRP'!$G$10:$BA$168,MATCH('Planning Ngrps'!$A68,'Planning CPRP'!$A$10:$A$170,0),MATCH('Planning Ngrps'!AU$9,'Planning CPRP'!$G$9:$BA$9,0)),"")</f>
        <v/>
      </c>
      <c r="AV68" s="158" t="str">
        <f>IFERROR(INDEX('Feb 2019'!$G$2:$BR$159,MATCH('Planning Ngrps'!$A68,'Feb 2019'!$A$2:$A$161,0),MATCH(AV$9,'Feb 2019'!$G$1:$BR$1,0))/INDEX('Planning CPRP'!$G$10:$BA$168,MATCH('Planning Ngrps'!$A68,'Planning CPRP'!$A$10:$A$170,0),MATCH('Planning Ngrps'!AV$9,'Planning CPRP'!$G$9:$BA$9,0)),"")</f>
        <v/>
      </c>
      <c r="AW68" s="158" t="str">
        <f>IFERROR(INDEX('Feb 2019'!$G$2:$BR$159,MATCH('Planning Ngrps'!$A68,'Feb 2019'!$A$2:$A$161,0),MATCH(AW$9,'Feb 2019'!$G$1:$BR$1,0))/INDEX('Planning CPRP'!$G$10:$BA$168,MATCH('Planning Ngrps'!$A68,'Planning CPRP'!$A$10:$A$170,0),MATCH('Planning Ngrps'!AW$9,'Planning CPRP'!$G$9:$BA$9,0)),"")</f>
        <v/>
      </c>
      <c r="AX68" s="158" t="str">
        <f>IFERROR(INDEX('Feb 2019'!$G$2:$BR$159,MATCH('Planning Ngrps'!$A68,'Feb 2019'!$A$2:$A$161,0),MATCH(AX$9,'Feb 2019'!$G$1:$BR$1,0))/INDEX('Planning CPRP'!$G$10:$BA$168,MATCH('Planning Ngrps'!$A68,'Planning CPRP'!$A$10:$A$170,0),MATCH('Planning Ngrps'!AX$9,'Planning CPRP'!$G$9:$BA$9,0)),"")</f>
        <v/>
      </c>
      <c r="AY68" s="158" t="str">
        <f>IFERROR(INDEX('Feb 2019'!$G$2:$BR$159,MATCH('Planning Ngrps'!$A68,'Feb 2019'!$A$2:$A$161,0),MATCH(AY$9,'Feb 2019'!$G$1:$BR$1,0))/INDEX('Planning CPRP'!$G$10:$BA$168,MATCH('Planning Ngrps'!$A68,'Planning CPRP'!$A$10:$A$170,0),MATCH('Planning Ngrps'!AY$9,'Planning CPRP'!$G$9:$BA$9,0)),"")</f>
        <v/>
      </c>
      <c r="AZ68" s="158" t="str">
        <f>IFERROR(INDEX('Feb 2019'!$G$2:$BR$159,MATCH('Planning Ngrps'!$A68,'Feb 2019'!$A$2:$A$161,0),MATCH(AZ$9,'Feb 2019'!$G$1:$BR$1,0))/INDEX('Planning CPRP'!$G$10:$BA$168,MATCH('Planning Ngrps'!$A68,'Planning CPRP'!$A$10:$A$170,0),MATCH('Planning Ngrps'!AZ$9,'Planning CPRP'!$G$9:$BA$9,0)),"")</f>
        <v/>
      </c>
      <c r="BA68" s="158" t="str">
        <f>IFERROR(INDEX('Feb 2019'!$G$2:$BR$159,MATCH('Planning Ngrps'!$A68,'Feb 2019'!$A$2:$A$161,0),MATCH(BA$9,'Feb 2019'!$G$1:$BR$1,0))/INDEX('Planning CPRP'!$G$10:$BA$168,MATCH('Planning Ngrps'!$A68,'Planning CPRP'!$A$10:$A$170,0),MATCH('Planning Ngrps'!BA$9,'Planning CPRP'!$G$9:$BA$9,0)),"")</f>
        <v/>
      </c>
      <c r="BB68" s="11">
        <f t="shared" si="60"/>
        <v>0</v>
      </c>
      <c r="BC68" s="11"/>
      <c r="BD68" s="114"/>
    </row>
    <row r="69" spans="1:57" ht="15" x14ac:dyDescent="0.3">
      <c r="A69" s="79" t="s">
        <v>83</v>
      </c>
      <c r="B69" s="105">
        <f t="shared" si="57"/>
        <v>0</v>
      </c>
      <c r="C69" s="192">
        <f t="shared" si="62"/>
        <v>0</v>
      </c>
      <c r="D69" s="48">
        <f t="shared" si="58"/>
        <v>0</v>
      </c>
      <c r="E69" s="138">
        <f t="shared" si="59"/>
        <v>0</v>
      </c>
      <c r="F69" s="92" t="s">
        <v>83</v>
      </c>
      <c r="G69" s="158" t="str">
        <f>IFERROR(INDEX('Feb 2019'!$G$2:$BR$159,MATCH('Planning Ngrps'!$A69,'Feb 2019'!$A$2:$A$161,0),MATCH(G$9,'Feb 2019'!$G$1:$BR$1,0))/INDEX('Planning CPRP'!$G$10:$BA$168,MATCH('Planning Ngrps'!$A69,'Planning CPRP'!$A$10:$A$170,0),MATCH('Planning Ngrps'!G$9,'Planning CPRP'!$G$9:$BA$9,0)),"")</f>
        <v/>
      </c>
      <c r="H69" s="158" t="str">
        <f>IFERROR(INDEX('Feb 2019'!$G$2:$BR$159,MATCH('Planning Ngrps'!$A69,'Feb 2019'!$A$2:$A$161,0),MATCH(H$9,'Feb 2019'!$G$1:$BR$1,0))/INDEX('Planning CPRP'!$G$10:$BA$168,MATCH('Planning Ngrps'!$A69,'Planning CPRP'!$A$10:$A$170,0),MATCH('Planning Ngrps'!H$9,'Planning CPRP'!$G$9:$BA$9,0)),"")</f>
        <v/>
      </c>
      <c r="I69" s="158" t="str">
        <f>IFERROR(INDEX('Feb 2019'!$G$2:$BR$159,MATCH('Planning Ngrps'!$A69,'Feb 2019'!$A$2:$A$161,0),MATCH(I$9,'Feb 2019'!$G$1:$BR$1,0))/INDEX('Planning CPRP'!$G$10:$BA$168,MATCH('Planning Ngrps'!$A69,'Planning CPRP'!$A$10:$A$170,0),MATCH('Planning Ngrps'!I$9,'Planning CPRP'!$G$9:$BA$9,0)),"")</f>
        <v/>
      </c>
      <c r="J69" s="158" t="str">
        <f>IFERROR(INDEX('Feb 2019'!$G$2:$BR$159,MATCH('Planning Ngrps'!$A69,'Feb 2019'!$A$2:$A$161,0),MATCH(J$9,'Feb 2019'!$G$1:$BR$1,0))/INDEX('Planning CPRP'!$G$10:$BA$168,MATCH('Planning Ngrps'!$A69,'Planning CPRP'!$A$10:$A$170,0),MATCH('Planning Ngrps'!J$9,'Planning CPRP'!$G$9:$BA$9,0)),"")</f>
        <v/>
      </c>
      <c r="K69" s="158" t="str">
        <f>IFERROR(INDEX('Feb 2019'!$G$2:$BR$159,MATCH('Planning Ngrps'!$A69,'Feb 2019'!$A$2:$A$161,0),MATCH(K$9,'Feb 2019'!$G$1:$BR$1,0))/INDEX('Planning CPRP'!$G$10:$BA$168,MATCH('Planning Ngrps'!$A69,'Planning CPRP'!$A$10:$A$170,0),MATCH('Planning Ngrps'!K$9,'Planning CPRP'!$G$9:$BA$9,0)),"")</f>
        <v/>
      </c>
      <c r="L69" s="158" t="str">
        <f>IFERROR(INDEX('Feb 2019'!$G$2:$BR$159,MATCH('Planning Ngrps'!$A69,'Feb 2019'!$A$2:$A$161,0),MATCH(L$9,'Feb 2019'!$G$1:$BR$1,0))/INDEX('Planning CPRP'!$G$10:$BA$168,MATCH('Planning Ngrps'!$A69,'Planning CPRP'!$A$10:$A$170,0),MATCH('Planning Ngrps'!L$9,'Planning CPRP'!$G$9:$BA$9,0)),"")</f>
        <v/>
      </c>
      <c r="M69" s="158" t="str">
        <f>IFERROR(INDEX('Feb 2019'!$G$2:$BR$159,MATCH('Planning Ngrps'!$A69,'Feb 2019'!$A$2:$A$161,0),MATCH(M$9,'Feb 2019'!$G$1:$BR$1,0))/INDEX('Planning CPRP'!$G$10:$BA$168,MATCH('Planning Ngrps'!$A69,'Planning CPRP'!$A$10:$A$170,0),MATCH('Planning Ngrps'!M$9,'Planning CPRP'!$G$9:$BA$9,0)),"")</f>
        <v/>
      </c>
      <c r="N69" s="158" t="str">
        <f>IFERROR(INDEX('Feb 2019'!$G$2:$BR$159,MATCH('Planning Ngrps'!$A69,'Feb 2019'!$A$2:$A$161,0),MATCH(N$9,'Feb 2019'!$G$1:$BR$1,0))/INDEX('Planning CPRP'!$G$10:$BA$168,MATCH('Planning Ngrps'!$A69,'Planning CPRP'!$A$10:$A$170,0),MATCH('Planning Ngrps'!N$9,'Planning CPRP'!$G$9:$BA$9,0)),"")</f>
        <v/>
      </c>
      <c r="O69" s="158" t="str">
        <f>IFERROR(INDEX('Feb 2019'!$G$2:$BR$159,MATCH('Planning Ngrps'!$A69,'Feb 2019'!$A$2:$A$161,0),MATCH(O$9,'Feb 2019'!$G$1:$BR$1,0))/INDEX('Planning CPRP'!$G$10:$BA$168,MATCH('Planning Ngrps'!$A69,'Planning CPRP'!$A$10:$A$170,0),MATCH('Planning Ngrps'!O$9,'Planning CPRP'!$G$9:$BA$9,0)),"")</f>
        <v/>
      </c>
      <c r="P69" s="158" t="str">
        <f>IFERROR(INDEX('Feb 2019'!$G$2:$BR$159,MATCH('Planning Ngrps'!$A69,'Feb 2019'!$A$2:$A$161,0),MATCH(P$9,'Feb 2019'!$G$1:$BR$1,0))/INDEX('Planning CPRP'!$G$10:$BA$168,MATCH('Planning Ngrps'!$A69,'Planning CPRP'!$A$10:$A$170,0),MATCH('Planning Ngrps'!P$9,'Planning CPRP'!$G$9:$BA$9,0)),"")</f>
        <v/>
      </c>
      <c r="Q69" s="158" t="str">
        <f>IFERROR(INDEX('Feb 2019'!$G$2:$BR$159,MATCH('Planning Ngrps'!$A69,'Feb 2019'!$A$2:$A$161,0),MATCH(Q$9,'Feb 2019'!$G$1:$BR$1,0))/INDEX('Planning CPRP'!$G$10:$BA$168,MATCH('Planning Ngrps'!$A69,'Planning CPRP'!$A$10:$A$170,0),MATCH('Planning Ngrps'!Q$9,'Planning CPRP'!$G$9:$BA$9,0)),"")</f>
        <v/>
      </c>
      <c r="R69" s="158" t="str">
        <f>IFERROR(INDEX('Feb 2019'!$G$2:$BR$159,MATCH('Planning Ngrps'!$A69,'Feb 2019'!$A$2:$A$161,0),MATCH(R$9,'Feb 2019'!$G$1:$BR$1,0))/INDEX('Planning CPRP'!$G$10:$BA$168,MATCH('Planning Ngrps'!$A69,'Planning CPRP'!$A$10:$A$170,0),MATCH('Planning Ngrps'!R$9,'Planning CPRP'!$G$9:$BA$9,0)),"")</f>
        <v/>
      </c>
      <c r="S69" s="158" t="str">
        <f>IFERROR(INDEX('Feb 2019'!$G$2:$BR$159,MATCH('Planning Ngrps'!$A69,'Feb 2019'!$A$2:$A$161,0),MATCH(S$9,'Feb 2019'!$G$1:$BR$1,0))/INDEX('Planning CPRP'!$G$10:$BA$168,MATCH('Planning Ngrps'!$A69,'Planning CPRP'!$A$10:$A$170,0),MATCH('Planning Ngrps'!S$9,'Planning CPRP'!$G$9:$BA$9,0)),"")</f>
        <v/>
      </c>
      <c r="T69" s="158" t="str">
        <f>IFERROR(INDEX('Feb 2019'!$G$2:$BR$159,MATCH('Planning Ngrps'!$A69,'Feb 2019'!$A$2:$A$161,0),MATCH(T$9,'Feb 2019'!$G$1:$BR$1,0))/INDEX('Planning CPRP'!$G$10:$BA$168,MATCH('Planning Ngrps'!$A69,'Planning CPRP'!$A$10:$A$170,0),MATCH('Planning Ngrps'!T$9,'Planning CPRP'!$G$9:$BA$9,0)),"")</f>
        <v/>
      </c>
      <c r="U69" s="158" t="str">
        <f>IFERROR(INDEX('Feb 2019'!$G$2:$BR$159,MATCH('Planning Ngrps'!$A69,'Feb 2019'!$A$2:$A$161,0),MATCH(U$9,'Feb 2019'!$G$1:$BR$1,0))/INDEX('Planning CPRP'!$G$10:$BA$168,MATCH('Planning Ngrps'!$A69,'Planning CPRP'!$A$10:$A$170,0),MATCH('Planning Ngrps'!U$9,'Planning CPRP'!$G$9:$BA$9,0)),"")</f>
        <v/>
      </c>
      <c r="V69" s="158" t="str">
        <f>IFERROR(INDEX('Feb 2019'!$G$2:$BR$159,MATCH('Planning Ngrps'!$A69,'Feb 2019'!$A$2:$A$161,0),MATCH(V$9,'Feb 2019'!$G$1:$BR$1,0))/INDEX('Planning CPRP'!$G$10:$BA$168,MATCH('Planning Ngrps'!$A69,'Planning CPRP'!$A$10:$A$170,0),MATCH('Planning Ngrps'!V$9,'Planning CPRP'!$G$9:$BA$9,0)),"")</f>
        <v/>
      </c>
      <c r="W69" s="158" t="str">
        <f>IFERROR(INDEX('Feb 2019'!$G$2:$BR$159,MATCH('Planning Ngrps'!$A69,'Feb 2019'!$A$2:$A$161,0),MATCH(W$9,'Feb 2019'!$G$1:$BR$1,0))/INDEX('Planning CPRP'!$G$10:$BA$168,MATCH('Planning Ngrps'!$A69,'Planning CPRP'!$A$10:$A$170,0),MATCH('Planning Ngrps'!W$9,'Planning CPRP'!$G$9:$BA$9,0)),"")</f>
        <v/>
      </c>
      <c r="X69" s="158" t="str">
        <f>IFERROR(INDEX('Feb 2019'!$G$2:$BR$159,MATCH('Planning Ngrps'!$A69,'Feb 2019'!$A$2:$A$161,0),MATCH(X$9,'Feb 2019'!$G$1:$BR$1,0))/INDEX('Planning CPRP'!$G$10:$BA$168,MATCH('Planning Ngrps'!$A69,'Planning CPRP'!$A$10:$A$170,0),MATCH('Planning Ngrps'!X$9,'Planning CPRP'!$G$9:$BA$9,0)),"")</f>
        <v/>
      </c>
      <c r="Y69" s="158" t="str">
        <f>IFERROR(INDEX('Feb 2019'!$G$2:$BR$159,MATCH('Planning Ngrps'!$A69,'Feb 2019'!$A$2:$A$161,0),MATCH(Y$9,'Feb 2019'!$G$1:$BR$1,0))/INDEX('Planning CPRP'!$G$10:$BA$168,MATCH('Planning Ngrps'!$A69,'Planning CPRP'!$A$10:$A$170,0),MATCH('Planning Ngrps'!Y$9,'Planning CPRP'!$G$9:$BA$9,0)),"")</f>
        <v/>
      </c>
      <c r="Z69" s="158" t="str">
        <f>IFERROR(INDEX('Feb 2019'!$G$2:$BR$159,MATCH('Planning Ngrps'!$A69,'Feb 2019'!$A$2:$A$161,0),MATCH(Z$9,'Feb 2019'!$G$1:$BR$1,0))/INDEX('Planning CPRP'!$G$10:$BA$168,MATCH('Planning Ngrps'!$A69,'Planning CPRP'!$A$10:$A$170,0),MATCH('Planning Ngrps'!Z$9,'Planning CPRP'!$G$9:$BA$9,0)),"")</f>
        <v/>
      </c>
      <c r="AA69" s="158" t="str">
        <f>IFERROR(INDEX('Feb 2019'!$G$2:$BR$159,MATCH('Planning Ngrps'!$A69,'Feb 2019'!$A$2:$A$161,0),MATCH(AA$9,'Feb 2019'!$G$1:$BR$1,0))/INDEX('Planning CPRP'!$G$10:$BA$168,MATCH('Planning Ngrps'!$A69,'Planning CPRP'!$A$10:$A$170,0),MATCH('Planning Ngrps'!AA$9,'Planning CPRP'!$G$9:$BA$9,0)),"")</f>
        <v/>
      </c>
      <c r="AB69" s="158" t="str">
        <f>IFERROR(INDEX('Feb 2019'!$G$2:$BR$159,MATCH('Planning Ngrps'!$A69,'Feb 2019'!$A$2:$A$161,0),MATCH(AB$9,'Feb 2019'!$G$1:$BR$1,0))/INDEX('Planning CPRP'!$G$10:$BA$168,MATCH('Planning Ngrps'!$A69,'Planning CPRP'!$A$10:$A$170,0),MATCH('Planning Ngrps'!AB$9,'Planning CPRP'!$G$9:$BA$9,0)),"")</f>
        <v/>
      </c>
      <c r="AC69" s="158" t="str">
        <f>IFERROR(INDEX('Feb 2019'!$G$2:$BR$159,MATCH('Planning Ngrps'!$A69,'Feb 2019'!$A$2:$A$161,0),MATCH(AC$9,'Feb 2019'!$G$1:$BR$1,0))/INDEX('Planning CPRP'!$G$10:$BA$168,MATCH('Planning Ngrps'!$A69,'Planning CPRP'!$A$10:$A$170,0),MATCH('Planning Ngrps'!AC$9,'Planning CPRP'!$G$9:$BA$9,0)),"")</f>
        <v/>
      </c>
      <c r="AD69" s="158" t="str">
        <f>IFERROR(INDEX('Feb 2019'!$G$2:$BR$159,MATCH('Planning Ngrps'!$A69,'Feb 2019'!$A$2:$A$161,0),MATCH(AD$9,'Feb 2019'!$G$1:$BR$1,0))/INDEX('Planning CPRP'!$G$10:$BA$168,MATCH('Planning Ngrps'!$A69,'Planning CPRP'!$A$10:$A$170,0),MATCH('Planning Ngrps'!AD$9,'Planning CPRP'!$G$9:$BA$9,0)),"")</f>
        <v/>
      </c>
      <c r="AE69" s="158" t="str">
        <f>IFERROR(INDEX('Feb 2019'!$G$2:$BR$159,MATCH('Planning Ngrps'!$A69,'Feb 2019'!$A$2:$A$161,0),MATCH(AE$9,'Feb 2019'!$G$1:$BR$1,0))/INDEX('Planning CPRP'!$G$10:$BA$168,MATCH('Planning Ngrps'!$A69,'Planning CPRP'!$A$10:$A$170,0),MATCH('Planning Ngrps'!AE$9,'Planning CPRP'!$G$9:$BA$9,0)),"")</f>
        <v/>
      </c>
      <c r="AF69" s="158" t="str">
        <f>IFERROR(INDEX('Feb 2019'!$G$2:$BR$159,MATCH('Planning Ngrps'!$A69,'Feb 2019'!$A$2:$A$161,0),MATCH(AF$9,'Feb 2019'!$G$1:$BR$1,0))/INDEX('Planning CPRP'!$G$10:$BA$168,MATCH('Planning Ngrps'!$A69,'Planning CPRP'!$A$10:$A$170,0),MATCH('Planning Ngrps'!AF$9,'Planning CPRP'!$G$9:$BA$9,0)),"")</f>
        <v/>
      </c>
      <c r="AG69" s="158" t="str">
        <f>IFERROR(INDEX('Feb 2019'!$G$2:$BR$159,MATCH('Planning Ngrps'!$A69,'Feb 2019'!$A$2:$A$161,0),MATCH(AG$9,'Feb 2019'!$G$1:$BR$1,0))/INDEX('Planning CPRP'!$G$10:$BA$168,MATCH('Planning Ngrps'!$A69,'Planning CPRP'!$A$10:$A$170,0),MATCH('Planning Ngrps'!AG$9,'Planning CPRP'!$G$9:$BA$9,0)),"")</f>
        <v/>
      </c>
      <c r="AH69" s="158" t="str">
        <f>IFERROR(INDEX('Feb 2019'!$G$2:$BR$159,MATCH('Planning Ngrps'!$A69,'Feb 2019'!$A$2:$A$161,0),MATCH(AH$9,'Feb 2019'!$G$1:$BR$1,0))/INDEX('Planning CPRP'!$G$10:$BA$168,MATCH('Planning Ngrps'!$A69,'Planning CPRP'!$A$10:$A$170,0),MATCH('Planning Ngrps'!AH$9,'Planning CPRP'!$G$9:$BA$9,0)),"")</f>
        <v/>
      </c>
      <c r="AI69" s="158" t="str">
        <f>IFERROR(INDEX('Feb 2019'!$G$2:$BR$159,MATCH('Planning Ngrps'!$A69,'Feb 2019'!$A$2:$A$161,0),MATCH(AI$9,'Feb 2019'!$G$1:$BR$1,0))/INDEX('Planning CPRP'!$G$10:$BA$168,MATCH('Planning Ngrps'!$A69,'Planning CPRP'!$A$10:$A$170,0),MATCH('Planning Ngrps'!AI$9,'Planning CPRP'!$G$9:$BA$9,0)),"")</f>
        <v/>
      </c>
      <c r="AJ69" s="158" t="str">
        <f>IFERROR(INDEX('Feb 2019'!$G$2:$BR$159,MATCH('Planning Ngrps'!$A69,'Feb 2019'!$A$2:$A$161,0),MATCH(AJ$9,'Feb 2019'!$G$1:$BR$1,0))/INDEX('Planning CPRP'!$G$10:$BA$168,MATCH('Planning Ngrps'!$A69,'Planning CPRP'!$A$10:$A$170,0),MATCH('Planning Ngrps'!AJ$9,'Planning CPRP'!$G$9:$BA$9,0)),"")</f>
        <v/>
      </c>
      <c r="AK69" s="158" t="str">
        <f>IFERROR(INDEX('Feb 2019'!$G$2:$BR$159,MATCH('Planning Ngrps'!$A69,'Feb 2019'!$A$2:$A$161,0),MATCH(AK$9,'Feb 2019'!$G$1:$BR$1,0))/INDEX('Planning CPRP'!$G$10:$BA$168,MATCH('Planning Ngrps'!$A69,'Planning CPRP'!$A$10:$A$170,0),MATCH('Planning Ngrps'!AK$9,'Planning CPRP'!$G$9:$BA$9,0)),"")</f>
        <v/>
      </c>
      <c r="AL69" s="158" t="str">
        <f>IFERROR(INDEX('Feb 2019'!$G$2:$BR$159,MATCH('Planning Ngrps'!$A69,'Feb 2019'!$A$2:$A$161,0),MATCH(AL$9,'Feb 2019'!$G$1:$BR$1,0))/INDEX('Planning CPRP'!$G$10:$BA$168,MATCH('Planning Ngrps'!$A69,'Planning CPRP'!$A$10:$A$170,0),MATCH('Planning Ngrps'!AL$9,'Planning CPRP'!$G$9:$BA$9,0)),"")</f>
        <v/>
      </c>
      <c r="AM69" s="158" t="str">
        <f>IFERROR(INDEX('Feb 2019'!$G$2:$BR$159,MATCH('Planning Ngrps'!$A69,'Feb 2019'!$A$2:$A$161,0),MATCH(AM$9,'Feb 2019'!$G$1:$BR$1,0))/INDEX('Planning CPRP'!$G$10:$BA$168,MATCH('Planning Ngrps'!$A69,'Planning CPRP'!$A$10:$A$170,0),MATCH('Planning Ngrps'!AM$9,'Planning CPRP'!$G$9:$BA$9,0)),"")</f>
        <v/>
      </c>
      <c r="AN69" s="158" t="str">
        <f>IFERROR(INDEX('Feb 2019'!$G$2:$BR$159,MATCH('Planning Ngrps'!$A69,'Feb 2019'!$A$2:$A$161,0),MATCH(AN$9,'Feb 2019'!$G$1:$BR$1,0))/INDEX('Planning CPRP'!$G$10:$BA$168,MATCH('Planning Ngrps'!$A69,'Planning CPRP'!$A$10:$A$170,0),MATCH('Planning Ngrps'!AN$9,'Planning CPRP'!$G$9:$BA$9,0)),"")</f>
        <v/>
      </c>
      <c r="AO69" s="158" t="str">
        <f>IFERROR(INDEX('Feb 2019'!$G$2:$BR$159,MATCH('Planning Ngrps'!$A69,'Feb 2019'!$A$2:$A$161,0),MATCH(AO$9,'Feb 2019'!$G$1:$BR$1,0))/INDEX('Planning CPRP'!$G$10:$BA$168,MATCH('Planning Ngrps'!$A69,'Planning CPRP'!$A$10:$A$170,0),MATCH('Planning Ngrps'!AO$9,'Planning CPRP'!$G$9:$BA$9,0)),"")</f>
        <v/>
      </c>
      <c r="AP69" s="158" t="str">
        <f>IFERROR(INDEX('Feb 2019'!$G$2:$BR$159,MATCH('Planning Ngrps'!$A69,'Feb 2019'!$A$2:$A$161,0),MATCH(AP$9,'Feb 2019'!$G$1:$BR$1,0))/INDEX('Planning CPRP'!$G$10:$BA$168,MATCH('Planning Ngrps'!$A69,'Planning CPRP'!$A$10:$A$170,0),MATCH('Planning Ngrps'!AP$9,'Planning CPRP'!$G$9:$BA$9,0)),"")</f>
        <v/>
      </c>
      <c r="AQ69" s="158" t="str">
        <f>IFERROR(INDEX('Feb 2019'!$G$2:$BR$159,MATCH('Planning Ngrps'!$A69,'Feb 2019'!$A$2:$A$161,0),MATCH(AQ$9,'Feb 2019'!$G$1:$BR$1,0))/INDEX('Planning CPRP'!$G$10:$BA$168,MATCH('Planning Ngrps'!$A69,'Planning CPRP'!$A$10:$A$170,0),MATCH('Planning Ngrps'!AQ$9,'Planning CPRP'!$G$9:$BA$9,0)),"")</f>
        <v/>
      </c>
      <c r="AR69" s="158" t="str">
        <f>IFERROR(INDEX('Feb 2019'!$G$2:$BR$159,MATCH('Planning Ngrps'!$A69,'Feb 2019'!$A$2:$A$161,0),MATCH(AR$9,'Feb 2019'!$G$1:$BR$1,0))/INDEX('Planning CPRP'!$G$10:$BA$168,MATCH('Planning Ngrps'!$A69,'Planning CPRP'!$A$10:$A$170,0),MATCH('Planning Ngrps'!AR$9,'Planning CPRP'!$G$9:$BA$9,0)),"")</f>
        <v/>
      </c>
      <c r="AS69" s="158" t="str">
        <f>IFERROR(INDEX('Feb 2019'!$G$2:$BR$159,MATCH('Planning Ngrps'!$A69,'Feb 2019'!$A$2:$A$161,0),MATCH(AS$9,'Feb 2019'!$G$1:$BR$1,0))/INDEX('Planning CPRP'!$G$10:$BA$168,MATCH('Planning Ngrps'!$A69,'Planning CPRP'!$A$10:$A$170,0),MATCH('Planning Ngrps'!AS$9,'Planning CPRP'!$G$9:$BA$9,0)),"")</f>
        <v/>
      </c>
      <c r="AT69" s="158" t="str">
        <f>IFERROR(INDEX('Feb 2019'!$G$2:$BR$159,MATCH('Planning Ngrps'!$A69,'Feb 2019'!$A$2:$A$161,0),MATCH(AT$9,'Feb 2019'!$G$1:$BR$1,0))/INDEX('Planning CPRP'!$G$10:$BA$168,MATCH('Planning Ngrps'!$A69,'Planning CPRP'!$A$10:$A$170,0),MATCH('Planning Ngrps'!AT$9,'Planning CPRP'!$G$9:$BA$9,0)),"")</f>
        <v/>
      </c>
      <c r="AU69" s="158" t="str">
        <f>IFERROR(INDEX('Feb 2019'!$G$2:$BR$159,MATCH('Planning Ngrps'!$A69,'Feb 2019'!$A$2:$A$161,0),MATCH(AU$9,'Feb 2019'!$G$1:$BR$1,0))/INDEX('Planning CPRP'!$G$10:$BA$168,MATCH('Planning Ngrps'!$A69,'Planning CPRP'!$A$10:$A$170,0),MATCH('Planning Ngrps'!AU$9,'Planning CPRP'!$G$9:$BA$9,0)),"")</f>
        <v/>
      </c>
      <c r="AV69" s="158" t="str">
        <f>IFERROR(INDEX('Feb 2019'!$G$2:$BR$159,MATCH('Planning Ngrps'!$A69,'Feb 2019'!$A$2:$A$161,0),MATCH(AV$9,'Feb 2019'!$G$1:$BR$1,0))/INDEX('Planning CPRP'!$G$10:$BA$168,MATCH('Planning Ngrps'!$A69,'Planning CPRP'!$A$10:$A$170,0),MATCH('Planning Ngrps'!AV$9,'Planning CPRP'!$G$9:$BA$9,0)),"")</f>
        <v/>
      </c>
      <c r="AW69" s="158" t="str">
        <f>IFERROR(INDEX('Feb 2019'!$G$2:$BR$159,MATCH('Planning Ngrps'!$A69,'Feb 2019'!$A$2:$A$161,0),MATCH(AW$9,'Feb 2019'!$G$1:$BR$1,0))/INDEX('Planning CPRP'!$G$10:$BA$168,MATCH('Planning Ngrps'!$A69,'Planning CPRP'!$A$10:$A$170,0),MATCH('Planning Ngrps'!AW$9,'Planning CPRP'!$G$9:$BA$9,0)),"")</f>
        <v/>
      </c>
      <c r="AX69" s="158" t="str">
        <f>IFERROR(INDEX('Feb 2019'!$G$2:$BR$159,MATCH('Planning Ngrps'!$A69,'Feb 2019'!$A$2:$A$161,0),MATCH(AX$9,'Feb 2019'!$G$1:$BR$1,0))/INDEX('Planning CPRP'!$G$10:$BA$168,MATCH('Planning Ngrps'!$A69,'Planning CPRP'!$A$10:$A$170,0),MATCH('Planning Ngrps'!AX$9,'Planning CPRP'!$G$9:$BA$9,0)),"")</f>
        <v/>
      </c>
      <c r="AY69" s="158" t="str">
        <f>IFERROR(INDEX('Feb 2019'!$G$2:$BR$159,MATCH('Planning Ngrps'!$A69,'Feb 2019'!$A$2:$A$161,0),MATCH(AY$9,'Feb 2019'!$G$1:$BR$1,0))/INDEX('Planning CPRP'!$G$10:$BA$168,MATCH('Planning Ngrps'!$A69,'Planning CPRP'!$A$10:$A$170,0),MATCH('Planning Ngrps'!AY$9,'Planning CPRP'!$G$9:$BA$9,0)),"")</f>
        <v/>
      </c>
      <c r="AZ69" s="158" t="str">
        <f>IFERROR(INDEX('Feb 2019'!$G$2:$BR$159,MATCH('Planning Ngrps'!$A69,'Feb 2019'!$A$2:$A$161,0),MATCH(AZ$9,'Feb 2019'!$G$1:$BR$1,0))/INDEX('Planning CPRP'!$G$10:$BA$168,MATCH('Planning Ngrps'!$A69,'Planning CPRP'!$A$10:$A$170,0),MATCH('Planning Ngrps'!AZ$9,'Planning CPRP'!$G$9:$BA$9,0)),"")</f>
        <v/>
      </c>
      <c r="BA69" s="158" t="str">
        <f>IFERROR(INDEX('Feb 2019'!$G$2:$BR$159,MATCH('Planning Ngrps'!$A69,'Feb 2019'!$A$2:$A$161,0),MATCH(BA$9,'Feb 2019'!$G$1:$BR$1,0))/INDEX('Planning CPRP'!$G$10:$BA$168,MATCH('Planning Ngrps'!$A69,'Planning CPRP'!$A$10:$A$170,0),MATCH('Planning Ngrps'!BA$9,'Planning CPRP'!$G$9:$BA$9,0)),"")</f>
        <v/>
      </c>
      <c r="BB69" s="11">
        <f t="shared" si="60"/>
        <v>0</v>
      </c>
      <c r="BC69" s="11"/>
      <c r="BD69" s="115">
        <f t="shared" si="61"/>
        <v>0</v>
      </c>
    </row>
    <row r="70" spans="1:57" ht="15" x14ac:dyDescent="0.3">
      <c r="A70" s="79" t="s">
        <v>84</v>
      </c>
      <c r="B70" s="105">
        <f t="shared" si="57"/>
        <v>0</v>
      </c>
      <c r="C70" s="192">
        <f t="shared" si="62"/>
        <v>0</v>
      </c>
      <c r="D70" s="48">
        <f t="shared" si="58"/>
        <v>0</v>
      </c>
      <c r="E70" s="138">
        <f t="shared" si="59"/>
        <v>0</v>
      </c>
      <c r="F70" s="92" t="s">
        <v>84</v>
      </c>
      <c r="G70" s="158" t="str">
        <f>IFERROR(INDEX('Feb 2019'!$G$2:$BR$159,MATCH('Planning Ngrps'!$A70,'Feb 2019'!$A$2:$A$161,0),MATCH(G$9,'Feb 2019'!$G$1:$BR$1,0))/INDEX('Planning CPRP'!$G$10:$BA$168,MATCH('Planning Ngrps'!$A70,'Planning CPRP'!$A$10:$A$170,0),MATCH('Planning Ngrps'!G$9,'Planning CPRP'!$G$9:$BA$9,0)),"")</f>
        <v/>
      </c>
      <c r="H70" s="158" t="str">
        <f>IFERROR(INDEX('Feb 2019'!$G$2:$BR$159,MATCH('Planning Ngrps'!$A70,'Feb 2019'!$A$2:$A$161,0),MATCH(H$9,'Feb 2019'!$G$1:$BR$1,0))/INDEX('Planning CPRP'!$G$10:$BA$168,MATCH('Planning Ngrps'!$A70,'Planning CPRP'!$A$10:$A$170,0),MATCH('Planning Ngrps'!H$9,'Planning CPRP'!$G$9:$BA$9,0)),"")</f>
        <v/>
      </c>
      <c r="I70" s="158" t="str">
        <f>IFERROR(INDEX('Feb 2019'!$G$2:$BR$159,MATCH('Planning Ngrps'!$A70,'Feb 2019'!$A$2:$A$161,0),MATCH(I$9,'Feb 2019'!$G$1:$BR$1,0))/INDEX('Planning CPRP'!$G$10:$BA$168,MATCH('Planning Ngrps'!$A70,'Planning CPRP'!$A$10:$A$170,0),MATCH('Planning Ngrps'!I$9,'Planning CPRP'!$G$9:$BA$9,0)),"")</f>
        <v/>
      </c>
      <c r="J70" s="158" t="str">
        <f>IFERROR(INDEX('Feb 2019'!$G$2:$BR$159,MATCH('Planning Ngrps'!$A70,'Feb 2019'!$A$2:$A$161,0),MATCH(J$9,'Feb 2019'!$G$1:$BR$1,0))/INDEX('Planning CPRP'!$G$10:$BA$168,MATCH('Planning Ngrps'!$A70,'Planning CPRP'!$A$10:$A$170,0),MATCH('Planning Ngrps'!J$9,'Planning CPRP'!$G$9:$BA$9,0)),"")</f>
        <v/>
      </c>
      <c r="K70" s="158" t="str">
        <f>IFERROR(INDEX('Feb 2019'!$G$2:$BR$159,MATCH('Planning Ngrps'!$A70,'Feb 2019'!$A$2:$A$161,0),MATCH(K$9,'Feb 2019'!$G$1:$BR$1,0))/INDEX('Planning CPRP'!$G$10:$BA$168,MATCH('Planning Ngrps'!$A70,'Planning CPRP'!$A$10:$A$170,0),MATCH('Planning Ngrps'!K$9,'Planning CPRP'!$G$9:$BA$9,0)),"")</f>
        <v/>
      </c>
      <c r="L70" s="158" t="str">
        <f>IFERROR(INDEX('Feb 2019'!$G$2:$BR$159,MATCH('Planning Ngrps'!$A70,'Feb 2019'!$A$2:$A$161,0),MATCH(L$9,'Feb 2019'!$G$1:$BR$1,0))/INDEX('Planning CPRP'!$G$10:$BA$168,MATCH('Planning Ngrps'!$A70,'Planning CPRP'!$A$10:$A$170,0),MATCH('Planning Ngrps'!L$9,'Planning CPRP'!$G$9:$BA$9,0)),"")</f>
        <v/>
      </c>
      <c r="M70" s="158" t="str">
        <f>IFERROR(INDEX('Feb 2019'!$G$2:$BR$159,MATCH('Planning Ngrps'!$A70,'Feb 2019'!$A$2:$A$161,0),MATCH(M$9,'Feb 2019'!$G$1:$BR$1,0))/INDEX('Planning CPRP'!$G$10:$BA$168,MATCH('Planning Ngrps'!$A70,'Planning CPRP'!$A$10:$A$170,0),MATCH('Planning Ngrps'!M$9,'Planning CPRP'!$G$9:$BA$9,0)),"")</f>
        <v/>
      </c>
      <c r="N70" s="158" t="str">
        <f>IFERROR(INDEX('Feb 2019'!$G$2:$BR$159,MATCH('Planning Ngrps'!$A70,'Feb 2019'!$A$2:$A$161,0),MATCH(N$9,'Feb 2019'!$G$1:$BR$1,0))/INDEX('Planning CPRP'!$G$10:$BA$168,MATCH('Planning Ngrps'!$A70,'Planning CPRP'!$A$10:$A$170,0),MATCH('Planning Ngrps'!N$9,'Planning CPRP'!$G$9:$BA$9,0)),"")</f>
        <v/>
      </c>
      <c r="O70" s="158" t="str">
        <f>IFERROR(INDEX('Feb 2019'!$G$2:$BR$159,MATCH('Planning Ngrps'!$A70,'Feb 2019'!$A$2:$A$161,0),MATCH(O$9,'Feb 2019'!$G$1:$BR$1,0))/INDEX('Planning CPRP'!$G$10:$BA$168,MATCH('Planning Ngrps'!$A70,'Planning CPRP'!$A$10:$A$170,0),MATCH('Planning Ngrps'!O$9,'Planning CPRP'!$G$9:$BA$9,0)),"")</f>
        <v/>
      </c>
      <c r="P70" s="158" t="str">
        <f>IFERROR(INDEX('Feb 2019'!$G$2:$BR$159,MATCH('Planning Ngrps'!$A70,'Feb 2019'!$A$2:$A$161,0),MATCH(P$9,'Feb 2019'!$G$1:$BR$1,0))/INDEX('Planning CPRP'!$G$10:$BA$168,MATCH('Planning Ngrps'!$A70,'Planning CPRP'!$A$10:$A$170,0),MATCH('Planning Ngrps'!P$9,'Planning CPRP'!$G$9:$BA$9,0)),"")</f>
        <v/>
      </c>
      <c r="Q70" s="158" t="str">
        <f>IFERROR(INDEX('Feb 2019'!$G$2:$BR$159,MATCH('Planning Ngrps'!$A70,'Feb 2019'!$A$2:$A$161,0),MATCH(Q$9,'Feb 2019'!$G$1:$BR$1,0))/INDEX('Planning CPRP'!$G$10:$BA$168,MATCH('Planning Ngrps'!$A70,'Planning CPRP'!$A$10:$A$170,0),MATCH('Planning Ngrps'!Q$9,'Planning CPRP'!$G$9:$BA$9,0)),"")</f>
        <v/>
      </c>
      <c r="R70" s="158" t="str">
        <f>IFERROR(INDEX('Feb 2019'!$G$2:$BR$159,MATCH('Planning Ngrps'!$A70,'Feb 2019'!$A$2:$A$161,0),MATCH(R$9,'Feb 2019'!$G$1:$BR$1,0))/INDEX('Planning CPRP'!$G$10:$BA$168,MATCH('Planning Ngrps'!$A70,'Planning CPRP'!$A$10:$A$170,0),MATCH('Planning Ngrps'!R$9,'Planning CPRP'!$G$9:$BA$9,0)),"")</f>
        <v/>
      </c>
      <c r="S70" s="158" t="str">
        <f>IFERROR(INDEX('Feb 2019'!$G$2:$BR$159,MATCH('Planning Ngrps'!$A70,'Feb 2019'!$A$2:$A$161,0),MATCH(S$9,'Feb 2019'!$G$1:$BR$1,0))/INDEX('Planning CPRP'!$G$10:$BA$168,MATCH('Planning Ngrps'!$A70,'Planning CPRP'!$A$10:$A$170,0),MATCH('Planning Ngrps'!S$9,'Planning CPRP'!$G$9:$BA$9,0)),"")</f>
        <v/>
      </c>
      <c r="T70" s="158" t="str">
        <f>IFERROR(INDEX('Feb 2019'!$G$2:$BR$159,MATCH('Planning Ngrps'!$A70,'Feb 2019'!$A$2:$A$161,0),MATCH(T$9,'Feb 2019'!$G$1:$BR$1,0))/INDEX('Planning CPRP'!$G$10:$BA$168,MATCH('Planning Ngrps'!$A70,'Planning CPRP'!$A$10:$A$170,0),MATCH('Planning Ngrps'!T$9,'Planning CPRP'!$G$9:$BA$9,0)),"")</f>
        <v/>
      </c>
      <c r="U70" s="158" t="str">
        <f>IFERROR(INDEX('Feb 2019'!$G$2:$BR$159,MATCH('Planning Ngrps'!$A70,'Feb 2019'!$A$2:$A$161,0),MATCH(U$9,'Feb 2019'!$G$1:$BR$1,0))/INDEX('Planning CPRP'!$G$10:$BA$168,MATCH('Planning Ngrps'!$A70,'Planning CPRP'!$A$10:$A$170,0),MATCH('Planning Ngrps'!U$9,'Planning CPRP'!$G$9:$BA$9,0)),"")</f>
        <v/>
      </c>
      <c r="V70" s="158" t="str">
        <f>IFERROR(INDEX('Feb 2019'!$G$2:$BR$159,MATCH('Planning Ngrps'!$A70,'Feb 2019'!$A$2:$A$161,0),MATCH(V$9,'Feb 2019'!$G$1:$BR$1,0))/INDEX('Planning CPRP'!$G$10:$BA$168,MATCH('Planning Ngrps'!$A70,'Planning CPRP'!$A$10:$A$170,0),MATCH('Planning Ngrps'!V$9,'Planning CPRP'!$G$9:$BA$9,0)),"")</f>
        <v/>
      </c>
      <c r="W70" s="158" t="str">
        <f>IFERROR(INDEX('Feb 2019'!$G$2:$BR$159,MATCH('Planning Ngrps'!$A70,'Feb 2019'!$A$2:$A$161,0),MATCH(W$9,'Feb 2019'!$G$1:$BR$1,0))/INDEX('Planning CPRP'!$G$10:$BA$168,MATCH('Planning Ngrps'!$A70,'Planning CPRP'!$A$10:$A$170,0),MATCH('Planning Ngrps'!W$9,'Planning CPRP'!$G$9:$BA$9,0)),"")</f>
        <v/>
      </c>
      <c r="X70" s="158" t="str">
        <f>IFERROR(INDEX('Feb 2019'!$G$2:$BR$159,MATCH('Planning Ngrps'!$A70,'Feb 2019'!$A$2:$A$161,0),MATCH(X$9,'Feb 2019'!$G$1:$BR$1,0))/INDEX('Planning CPRP'!$G$10:$BA$168,MATCH('Planning Ngrps'!$A70,'Planning CPRP'!$A$10:$A$170,0),MATCH('Planning Ngrps'!X$9,'Planning CPRP'!$G$9:$BA$9,0)),"")</f>
        <v/>
      </c>
      <c r="Y70" s="158" t="str">
        <f>IFERROR(INDEX('Feb 2019'!$G$2:$BR$159,MATCH('Planning Ngrps'!$A70,'Feb 2019'!$A$2:$A$161,0),MATCH(Y$9,'Feb 2019'!$G$1:$BR$1,0))/INDEX('Planning CPRP'!$G$10:$BA$168,MATCH('Planning Ngrps'!$A70,'Planning CPRP'!$A$10:$A$170,0),MATCH('Planning Ngrps'!Y$9,'Planning CPRP'!$G$9:$BA$9,0)),"")</f>
        <v/>
      </c>
      <c r="Z70" s="158" t="str">
        <f>IFERROR(INDEX('Feb 2019'!$G$2:$BR$159,MATCH('Planning Ngrps'!$A70,'Feb 2019'!$A$2:$A$161,0),MATCH(Z$9,'Feb 2019'!$G$1:$BR$1,0))/INDEX('Planning CPRP'!$G$10:$BA$168,MATCH('Planning Ngrps'!$A70,'Planning CPRP'!$A$10:$A$170,0),MATCH('Planning Ngrps'!Z$9,'Planning CPRP'!$G$9:$BA$9,0)),"")</f>
        <v/>
      </c>
      <c r="AA70" s="158" t="str">
        <f>IFERROR(INDEX('Feb 2019'!$G$2:$BR$159,MATCH('Planning Ngrps'!$A70,'Feb 2019'!$A$2:$A$161,0),MATCH(AA$9,'Feb 2019'!$G$1:$BR$1,0))/INDEX('Planning CPRP'!$G$10:$BA$168,MATCH('Planning Ngrps'!$A70,'Planning CPRP'!$A$10:$A$170,0),MATCH('Planning Ngrps'!AA$9,'Planning CPRP'!$G$9:$BA$9,0)),"")</f>
        <v/>
      </c>
      <c r="AB70" s="158" t="str">
        <f>IFERROR(INDEX('Feb 2019'!$G$2:$BR$159,MATCH('Planning Ngrps'!$A70,'Feb 2019'!$A$2:$A$161,0),MATCH(AB$9,'Feb 2019'!$G$1:$BR$1,0))/INDEX('Planning CPRP'!$G$10:$BA$168,MATCH('Planning Ngrps'!$A70,'Planning CPRP'!$A$10:$A$170,0),MATCH('Planning Ngrps'!AB$9,'Planning CPRP'!$G$9:$BA$9,0)),"")</f>
        <v/>
      </c>
      <c r="AC70" s="158" t="str">
        <f>IFERROR(INDEX('Feb 2019'!$G$2:$BR$159,MATCH('Planning Ngrps'!$A70,'Feb 2019'!$A$2:$A$161,0),MATCH(AC$9,'Feb 2019'!$G$1:$BR$1,0))/INDEX('Planning CPRP'!$G$10:$BA$168,MATCH('Planning Ngrps'!$A70,'Planning CPRP'!$A$10:$A$170,0),MATCH('Planning Ngrps'!AC$9,'Planning CPRP'!$G$9:$BA$9,0)),"")</f>
        <v/>
      </c>
      <c r="AD70" s="158" t="str">
        <f>IFERROR(INDEX('Feb 2019'!$G$2:$BR$159,MATCH('Planning Ngrps'!$A70,'Feb 2019'!$A$2:$A$161,0),MATCH(AD$9,'Feb 2019'!$G$1:$BR$1,0))/INDEX('Planning CPRP'!$G$10:$BA$168,MATCH('Planning Ngrps'!$A70,'Planning CPRP'!$A$10:$A$170,0),MATCH('Planning Ngrps'!AD$9,'Planning CPRP'!$G$9:$BA$9,0)),"")</f>
        <v/>
      </c>
      <c r="AE70" s="158" t="str">
        <f>IFERROR(INDEX('Feb 2019'!$G$2:$BR$159,MATCH('Planning Ngrps'!$A70,'Feb 2019'!$A$2:$A$161,0),MATCH(AE$9,'Feb 2019'!$G$1:$BR$1,0))/INDEX('Planning CPRP'!$G$10:$BA$168,MATCH('Planning Ngrps'!$A70,'Planning CPRP'!$A$10:$A$170,0),MATCH('Planning Ngrps'!AE$9,'Planning CPRP'!$G$9:$BA$9,0)),"")</f>
        <v/>
      </c>
      <c r="AF70" s="158" t="str">
        <f>IFERROR(INDEX('Feb 2019'!$G$2:$BR$159,MATCH('Planning Ngrps'!$A70,'Feb 2019'!$A$2:$A$161,0),MATCH(AF$9,'Feb 2019'!$G$1:$BR$1,0))/INDEX('Planning CPRP'!$G$10:$BA$168,MATCH('Planning Ngrps'!$A70,'Planning CPRP'!$A$10:$A$170,0),MATCH('Planning Ngrps'!AF$9,'Planning CPRP'!$G$9:$BA$9,0)),"")</f>
        <v/>
      </c>
      <c r="AG70" s="158" t="str">
        <f>IFERROR(INDEX('Feb 2019'!$G$2:$BR$159,MATCH('Planning Ngrps'!$A70,'Feb 2019'!$A$2:$A$161,0),MATCH(AG$9,'Feb 2019'!$G$1:$BR$1,0))/INDEX('Planning CPRP'!$G$10:$BA$168,MATCH('Planning Ngrps'!$A70,'Planning CPRP'!$A$10:$A$170,0),MATCH('Planning Ngrps'!AG$9,'Planning CPRP'!$G$9:$BA$9,0)),"")</f>
        <v/>
      </c>
      <c r="AH70" s="158" t="str">
        <f>IFERROR(INDEX('Feb 2019'!$G$2:$BR$159,MATCH('Planning Ngrps'!$A70,'Feb 2019'!$A$2:$A$161,0),MATCH(AH$9,'Feb 2019'!$G$1:$BR$1,0))/INDEX('Planning CPRP'!$G$10:$BA$168,MATCH('Planning Ngrps'!$A70,'Planning CPRP'!$A$10:$A$170,0),MATCH('Planning Ngrps'!AH$9,'Planning CPRP'!$G$9:$BA$9,0)),"")</f>
        <v/>
      </c>
      <c r="AI70" s="158" t="str">
        <f>IFERROR(INDEX('Feb 2019'!$G$2:$BR$159,MATCH('Planning Ngrps'!$A70,'Feb 2019'!$A$2:$A$161,0),MATCH(AI$9,'Feb 2019'!$G$1:$BR$1,0))/INDEX('Planning CPRP'!$G$10:$BA$168,MATCH('Planning Ngrps'!$A70,'Planning CPRP'!$A$10:$A$170,0),MATCH('Planning Ngrps'!AI$9,'Planning CPRP'!$G$9:$BA$9,0)),"")</f>
        <v/>
      </c>
      <c r="AJ70" s="158" t="str">
        <f>IFERROR(INDEX('Feb 2019'!$G$2:$BR$159,MATCH('Planning Ngrps'!$A70,'Feb 2019'!$A$2:$A$161,0),MATCH(AJ$9,'Feb 2019'!$G$1:$BR$1,0))/INDEX('Planning CPRP'!$G$10:$BA$168,MATCH('Planning Ngrps'!$A70,'Planning CPRP'!$A$10:$A$170,0),MATCH('Planning Ngrps'!AJ$9,'Planning CPRP'!$G$9:$BA$9,0)),"")</f>
        <v/>
      </c>
      <c r="AK70" s="158" t="str">
        <f>IFERROR(INDEX('Feb 2019'!$G$2:$BR$159,MATCH('Planning Ngrps'!$A70,'Feb 2019'!$A$2:$A$161,0),MATCH(AK$9,'Feb 2019'!$G$1:$BR$1,0))/INDEX('Planning CPRP'!$G$10:$BA$168,MATCH('Planning Ngrps'!$A70,'Planning CPRP'!$A$10:$A$170,0),MATCH('Planning Ngrps'!AK$9,'Planning CPRP'!$G$9:$BA$9,0)),"")</f>
        <v/>
      </c>
      <c r="AL70" s="158" t="str">
        <f>IFERROR(INDEX('Feb 2019'!$G$2:$BR$159,MATCH('Planning Ngrps'!$A70,'Feb 2019'!$A$2:$A$161,0),MATCH(AL$9,'Feb 2019'!$G$1:$BR$1,0))/INDEX('Planning CPRP'!$G$10:$BA$168,MATCH('Planning Ngrps'!$A70,'Planning CPRP'!$A$10:$A$170,0),MATCH('Planning Ngrps'!AL$9,'Planning CPRP'!$G$9:$BA$9,0)),"")</f>
        <v/>
      </c>
      <c r="AM70" s="158" t="str">
        <f>IFERROR(INDEX('Feb 2019'!$G$2:$BR$159,MATCH('Planning Ngrps'!$A70,'Feb 2019'!$A$2:$A$161,0),MATCH(AM$9,'Feb 2019'!$G$1:$BR$1,0))/INDEX('Planning CPRP'!$G$10:$BA$168,MATCH('Planning Ngrps'!$A70,'Planning CPRP'!$A$10:$A$170,0),MATCH('Planning Ngrps'!AM$9,'Planning CPRP'!$G$9:$BA$9,0)),"")</f>
        <v/>
      </c>
      <c r="AN70" s="158" t="str">
        <f>IFERROR(INDEX('Feb 2019'!$G$2:$BR$159,MATCH('Planning Ngrps'!$A70,'Feb 2019'!$A$2:$A$161,0),MATCH(AN$9,'Feb 2019'!$G$1:$BR$1,0))/INDEX('Planning CPRP'!$G$10:$BA$168,MATCH('Planning Ngrps'!$A70,'Planning CPRP'!$A$10:$A$170,0),MATCH('Planning Ngrps'!AN$9,'Planning CPRP'!$G$9:$BA$9,0)),"")</f>
        <v/>
      </c>
      <c r="AO70" s="158" t="str">
        <f>IFERROR(INDEX('Feb 2019'!$G$2:$BR$159,MATCH('Planning Ngrps'!$A70,'Feb 2019'!$A$2:$A$161,0),MATCH(AO$9,'Feb 2019'!$G$1:$BR$1,0))/INDEX('Planning CPRP'!$G$10:$BA$168,MATCH('Planning Ngrps'!$A70,'Planning CPRP'!$A$10:$A$170,0),MATCH('Planning Ngrps'!AO$9,'Planning CPRP'!$G$9:$BA$9,0)),"")</f>
        <v/>
      </c>
      <c r="AP70" s="158" t="str">
        <f>IFERROR(INDEX('Feb 2019'!$G$2:$BR$159,MATCH('Planning Ngrps'!$A70,'Feb 2019'!$A$2:$A$161,0),MATCH(AP$9,'Feb 2019'!$G$1:$BR$1,0))/INDEX('Planning CPRP'!$G$10:$BA$168,MATCH('Planning Ngrps'!$A70,'Planning CPRP'!$A$10:$A$170,0),MATCH('Planning Ngrps'!AP$9,'Planning CPRP'!$G$9:$BA$9,0)),"")</f>
        <v/>
      </c>
      <c r="AQ70" s="158" t="str">
        <f>IFERROR(INDEX('Feb 2019'!$G$2:$BR$159,MATCH('Planning Ngrps'!$A70,'Feb 2019'!$A$2:$A$161,0),MATCH(AQ$9,'Feb 2019'!$G$1:$BR$1,0))/INDEX('Planning CPRP'!$G$10:$BA$168,MATCH('Planning Ngrps'!$A70,'Planning CPRP'!$A$10:$A$170,0),MATCH('Planning Ngrps'!AQ$9,'Planning CPRP'!$G$9:$BA$9,0)),"")</f>
        <v/>
      </c>
      <c r="AR70" s="158" t="str">
        <f>IFERROR(INDEX('Feb 2019'!$G$2:$BR$159,MATCH('Planning Ngrps'!$A70,'Feb 2019'!$A$2:$A$161,0),MATCH(AR$9,'Feb 2019'!$G$1:$BR$1,0))/INDEX('Planning CPRP'!$G$10:$BA$168,MATCH('Planning Ngrps'!$A70,'Planning CPRP'!$A$10:$A$170,0),MATCH('Planning Ngrps'!AR$9,'Planning CPRP'!$G$9:$BA$9,0)),"")</f>
        <v/>
      </c>
      <c r="AS70" s="158" t="str">
        <f>IFERROR(INDEX('Feb 2019'!$G$2:$BR$159,MATCH('Planning Ngrps'!$A70,'Feb 2019'!$A$2:$A$161,0),MATCH(AS$9,'Feb 2019'!$G$1:$BR$1,0))/INDEX('Planning CPRP'!$G$10:$BA$168,MATCH('Planning Ngrps'!$A70,'Planning CPRP'!$A$10:$A$170,0),MATCH('Planning Ngrps'!AS$9,'Planning CPRP'!$G$9:$BA$9,0)),"")</f>
        <v/>
      </c>
      <c r="AT70" s="158" t="str">
        <f>IFERROR(INDEX('Feb 2019'!$G$2:$BR$159,MATCH('Planning Ngrps'!$A70,'Feb 2019'!$A$2:$A$161,0),MATCH(AT$9,'Feb 2019'!$G$1:$BR$1,0))/INDEX('Planning CPRP'!$G$10:$BA$168,MATCH('Planning Ngrps'!$A70,'Planning CPRP'!$A$10:$A$170,0),MATCH('Planning Ngrps'!AT$9,'Planning CPRP'!$G$9:$BA$9,0)),"")</f>
        <v/>
      </c>
      <c r="AU70" s="158" t="str">
        <f>IFERROR(INDEX('Feb 2019'!$G$2:$BR$159,MATCH('Planning Ngrps'!$A70,'Feb 2019'!$A$2:$A$161,0),MATCH(AU$9,'Feb 2019'!$G$1:$BR$1,0))/INDEX('Planning CPRP'!$G$10:$BA$168,MATCH('Planning Ngrps'!$A70,'Planning CPRP'!$A$10:$A$170,0),MATCH('Planning Ngrps'!AU$9,'Planning CPRP'!$G$9:$BA$9,0)),"")</f>
        <v/>
      </c>
      <c r="AV70" s="158" t="str">
        <f>IFERROR(INDEX('Feb 2019'!$G$2:$BR$159,MATCH('Planning Ngrps'!$A70,'Feb 2019'!$A$2:$A$161,0),MATCH(AV$9,'Feb 2019'!$G$1:$BR$1,0))/INDEX('Planning CPRP'!$G$10:$BA$168,MATCH('Planning Ngrps'!$A70,'Planning CPRP'!$A$10:$A$170,0),MATCH('Planning Ngrps'!AV$9,'Planning CPRP'!$G$9:$BA$9,0)),"")</f>
        <v/>
      </c>
      <c r="AW70" s="158" t="str">
        <f>IFERROR(INDEX('Feb 2019'!$G$2:$BR$159,MATCH('Planning Ngrps'!$A70,'Feb 2019'!$A$2:$A$161,0),MATCH(AW$9,'Feb 2019'!$G$1:$BR$1,0))/INDEX('Planning CPRP'!$G$10:$BA$168,MATCH('Planning Ngrps'!$A70,'Planning CPRP'!$A$10:$A$170,0),MATCH('Planning Ngrps'!AW$9,'Planning CPRP'!$G$9:$BA$9,0)),"")</f>
        <v/>
      </c>
      <c r="AX70" s="158" t="str">
        <f>IFERROR(INDEX('Feb 2019'!$G$2:$BR$159,MATCH('Planning Ngrps'!$A70,'Feb 2019'!$A$2:$A$161,0),MATCH(AX$9,'Feb 2019'!$G$1:$BR$1,0))/INDEX('Planning CPRP'!$G$10:$BA$168,MATCH('Planning Ngrps'!$A70,'Planning CPRP'!$A$10:$A$170,0),MATCH('Planning Ngrps'!AX$9,'Planning CPRP'!$G$9:$BA$9,0)),"")</f>
        <v/>
      </c>
      <c r="AY70" s="158" t="str">
        <f>IFERROR(INDEX('Feb 2019'!$G$2:$BR$159,MATCH('Planning Ngrps'!$A70,'Feb 2019'!$A$2:$A$161,0),MATCH(AY$9,'Feb 2019'!$G$1:$BR$1,0))/INDEX('Planning CPRP'!$G$10:$BA$168,MATCH('Planning Ngrps'!$A70,'Planning CPRP'!$A$10:$A$170,0),MATCH('Planning Ngrps'!AY$9,'Planning CPRP'!$G$9:$BA$9,0)),"")</f>
        <v/>
      </c>
      <c r="AZ70" s="158" t="str">
        <f>IFERROR(INDEX('Feb 2019'!$G$2:$BR$159,MATCH('Planning Ngrps'!$A70,'Feb 2019'!$A$2:$A$161,0),MATCH(AZ$9,'Feb 2019'!$G$1:$BR$1,0))/INDEX('Planning CPRP'!$G$10:$BA$168,MATCH('Planning Ngrps'!$A70,'Planning CPRP'!$A$10:$A$170,0),MATCH('Planning Ngrps'!AZ$9,'Planning CPRP'!$G$9:$BA$9,0)),"")</f>
        <v/>
      </c>
      <c r="BA70" s="158" t="str">
        <f>IFERROR(INDEX('Feb 2019'!$G$2:$BR$159,MATCH('Planning Ngrps'!$A70,'Feb 2019'!$A$2:$A$161,0),MATCH(BA$9,'Feb 2019'!$G$1:$BR$1,0))/INDEX('Planning CPRP'!$G$10:$BA$168,MATCH('Planning Ngrps'!$A70,'Planning CPRP'!$A$10:$A$170,0),MATCH('Planning Ngrps'!BA$9,'Planning CPRP'!$G$9:$BA$9,0)),"")</f>
        <v/>
      </c>
      <c r="BB70" s="11">
        <f t="shared" si="60"/>
        <v>0</v>
      </c>
      <c r="BC70" s="11"/>
      <c r="BD70" s="115">
        <f t="shared" si="61"/>
        <v>0</v>
      </c>
    </row>
    <row r="71" spans="1:57" ht="15" x14ac:dyDescent="0.3">
      <c r="A71" s="80" t="s">
        <v>85</v>
      </c>
      <c r="B71" s="105">
        <f t="shared" si="57"/>
        <v>0</v>
      </c>
      <c r="C71" s="192">
        <f t="shared" si="62"/>
        <v>0</v>
      </c>
      <c r="D71" s="48">
        <f t="shared" si="58"/>
        <v>0</v>
      </c>
      <c r="E71" s="138">
        <f t="shared" si="59"/>
        <v>0</v>
      </c>
      <c r="F71" s="93" t="s">
        <v>85</v>
      </c>
      <c r="G71" s="158" t="str">
        <f>IFERROR(INDEX('Feb 2019'!$G$2:$BR$159,MATCH('Planning Ngrps'!$A71,'Feb 2019'!$A$2:$A$161,0),MATCH(G$9,'Feb 2019'!$G$1:$BR$1,0))/INDEX('Planning CPRP'!$G$10:$BA$168,MATCH('Planning Ngrps'!$A71,'Planning CPRP'!$A$10:$A$170,0),MATCH('Planning Ngrps'!G$9,'Planning CPRP'!$G$9:$BA$9,0)),"")</f>
        <v/>
      </c>
      <c r="H71" s="158" t="str">
        <f>IFERROR(INDEX('Feb 2019'!$G$2:$BR$159,MATCH('Planning Ngrps'!$A71,'Feb 2019'!$A$2:$A$161,0),MATCH(H$9,'Feb 2019'!$G$1:$BR$1,0))/INDEX('Planning CPRP'!$G$10:$BA$168,MATCH('Planning Ngrps'!$A71,'Planning CPRP'!$A$10:$A$170,0),MATCH('Planning Ngrps'!H$9,'Planning CPRP'!$G$9:$BA$9,0)),"")</f>
        <v/>
      </c>
      <c r="I71" s="158" t="str">
        <f>IFERROR(INDEX('Feb 2019'!$G$2:$BR$159,MATCH('Planning Ngrps'!$A71,'Feb 2019'!$A$2:$A$161,0),MATCH(I$9,'Feb 2019'!$G$1:$BR$1,0))/INDEX('Planning CPRP'!$G$10:$BA$168,MATCH('Planning Ngrps'!$A71,'Planning CPRP'!$A$10:$A$170,0),MATCH('Planning Ngrps'!I$9,'Planning CPRP'!$G$9:$BA$9,0)),"")</f>
        <v/>
      </c>
      <c r="J71" s="158" t="str">
        <f>IFERROR(INDEX('Feb 2019'!$G$2:$BR$159,MATCH('Planning Ngrps'!$A71,'Feb 2019'!$A$2:$A$161,0),MATCH(J$9,'Feb 2019'!$G$1:$BR$1,0))/INDEX('Planning CPRP'!$G$10:$BA$168,MATCH('Planning Ngrps'!$A71,'Planning CPRP'!$A$10:$A$170,0),MATCH('Planning Ngrps'!J$9,'Planning CPRP'!$G$9:$BA$9,0)),"")</f>
        <v/>
      </c>
      <c r="K71" s="158" t="str">
        <f>IFERROR(INDEX('Feb 2019'!$G$2:$BR$159,MATCH('Planning Ngrps'!$A71,'Feb 2019'!$A$2:$A$161,0),MATCH(K$9,'Feb 2019'!$G$1:$BR$1,0))/INDEX('Planning CPRP'!$G$10:$BA$168,MATCH('Planning Ngrps'!$A71,'Planning CPRP'!$A$10:$A$170,0),MATCH('Planning Ngrps'!K$9,'Planning CPRP'!$G$9:$BA$9,0)),"")</f>
        <v/>
      </c>
      <c r="L71" s="158" t="str">
        <f>IFERROR(INDEX('Feb 2019'!$G$2:$BR$159,MATCH('Planning Ngrps'!$A71,'Feb 2019'!$A$2:$A$161,0),MATCH(L$9,'Feb 2019'!$G$1:$BR$1,0))/INDEX('Planning CPRP'!$G$10:$BA$168,MATCH('Planning Ngrps'!$A71,'Planning CPRP'!$A$10:$A$170,0),MATCH('Planning Ngrps'!L$9,'Planning CPRP'!$G$9:$BA$9,0)),"")</f>
        <v/>
      </c>
      <c r="M71" s="158" t="str">
        <f>IFERROR(INDEX('Feb 2019'!$G$2:$BR$159,MATCH('Planning Ngrps'!$A71,'Feb 2019'!$A$2:$A$161,0),MATCH(M$9,'Feb 2019'!$G$1:$BR$1,0))/INDEX('Planning CPRP'!$G$10:$BA$168,MATCH('Planning Ngrps'!$A71,'Planning CPRP'!$A$10:$A$170,0),MATCH('Planning Ngrps'!M$9,'Planning CPRP'!$G$9:$BA$9,0)),"")</f>
        <v/>
      </c>
      <c r="N71" s="158" t="str">
        <f>IFERROR(INDEX('Feb 2019'!$G$2:$BR$159,MATCH('Planning Ngrps'!$A71,'Feb 2019'!$A$2:$A$161,0),MATCH(N$9,'Feb 2019'!$G$1:$BR$1,0))/INDEX('Planning CPRP'!$G$10:$BA$168,MATCH('Planning Ngrps'!$A71,'Planning CPRP'!$A$10:$A$170,0),MATCH('Planning Ngrps'!N$9,'Planning CPRP'!$G$9:$BA$9,0)),"")</f>
        <v/>
      </c>
      <c r="O71" s="158" t="str">
        <f>IFERROR(INDEX('Feb 2019'!$G$2:$BR$159,MATCH('Planning Ngrps'!$A71,'Feb 2019'!$A$2:$A$161,0),MATCH(O$9,'Feb 2019'!$G$1:$BR$1,0))/INDEX('Planning CPRP'!$G$10:$BA$168,MATCH('Planning Ngrps'!$A71,'Planning CPRP'!$A$10:$A$170,0),MATCH('Planning Ngrps'!O$9,'Planning CPRP'!$G$9:$BA$9,0)),"")</f>
        <v/>
      </c>
      <c r="P71" s="158" t="str">
        <f>IFERROR(INDEX('Feb 2019'!$G$2:$BR$159,MATCH('Planning Ngrps'!$A71,'Feb 2019'!$A$2:$A$161,0),MATCH(P$9,'Feb 2019'!$G$1:$BR$1,0))/INDEX('Planning CPRP'!$G$10:$BA$168,MATCH('Planning Ngrps'!$A71,'Planning CPRP'!$A$10:$A$170,0),MATCH('Planning Ngrps'!P$9,'Planning CPRP'!$G$9:$BA$9,0)),"")</f>
        <v/>
      </c>
      <c r="Q71" s="158" t="str">
        <f>IFERROR(INDEX('Feb 2019'!$G$2:$BR$159,MATCH('Planning Ngrps'!$A71,'Feb 2019'!$A$2:$A$161,0),MATCH(Q$9,'Feb 2019'!$G$1:$BR$1,0))/INDEX('Planning CPRP'!$G$10:$BA$168,MATCH('Planning Ngrps'!$A71,'Planning CPRP'!$A$10:$A$170,0),MATCH('Planning Ngrps'!Q$9,'Planning CPRP'!$G$9:$BA$9,0)),"")</f>
        <v/>
      </c>
      <c r="R71" s="158" t="str">
        <f>IFERROR(INDEX('Feb 2019'!$G$2:$BR$159,MATCH('Planning Ngrps'!$A71,'Feb 2019'!$A$2:$A$161,0),MATCH(R$9,'Feb 2019'!$G$1:$BR$1,0))/INDEX('Planning CPRP'!$G$10:$BA$168,MATCH('Planning Ngrps'!$A71,'Planning CPRP'!$A$10:$A$170,0),MATCH('Planning Ngrps'!R$9,'Planning CPRP'!$G$9:$BA$9,0)),"")</f>
        <v/>
      </c>
      <c r="S71" s="158" t="str">
        <f>IFERROR(INDEX('Feb 2019'!$G$2:$BR$159,MATCH('Planning Ngrps'!$A71,'Feb 2019'!$A$2:$A$161,0),MATCH(S$9,'Feb 2019'!$G$1:$BR$1,0))/INDEX('Planning CPRP'!$G$10:$BA$168,MATCH('Planning Ngrps'!$A71,'Planning CPRP'!$A$10:$A$170,0),MATCH('Planning Ngrps'!S$9,'Planning CPRP'!$G$9:$BA$9,0)),"")</f>
        <v/>
      </c>
      <c r="T71" s="158" t="str">
        <f>IFERROR(INDEX('Feb 2019'!$G$2:$BR$159,MATCH('Planning Ngrps'!$A71,'Feb 2019'!$A$2:$A$161,0),MATCH(T$9,'Feb 2019'!$G$1:$BR$1,0))/INDEX('Planning CPRP'!$G$10:$BA$168,MATCH('Planning Ngrps'!$A71,'Planning CPRP'!$A$10:$A$170,0),MATCH('Planning Ngrps'!T$9,'Planning CPRP'!$G$9:$BA$9,0)),"")</f>
        <v/>
      </c>
      <c r="U71" s="158" t="str">
        <f>IFERROR(INDEX('Feb 2019'!$G$2:$BR$159,MATCH('Planning Ngrps'!$A71,'Feb 2019'!$A$2:$A$161,0),MATCH(U$9,'Feb 2019'!$G$1:$BR$1,0))/INDEX('Planning CPRP'!$G$10:$BA$168,MATCH('Planning Ngrps'!$A71,'Planning CPRP'!$A$10:$A$170,0),MATCH('Planning Ngrps'!U$9,'Planning CPRP'!$G$9:$BA$9,0)),"")</f>
        <v/>
      </c>
      <c r="V71" s="158" t="str">
        <f>IFERROR(INDEX('Feb 2019'!$G$2:$BR$159,MATCH('Planning Ngrps'!$A71,'Feb 2019'!$A$2:$A$161,0),MATCH(V$9,'Feb 2019'!$G$1:$BR$1,0))/INDEX('Planning CPRP'!$G$10:$BA$168,MATCH('Planning Ngrps'!$A71,'Planning CPRP'!$A$10:$A$170,0),MATCH('Planning Ngrps'!V$9,'Planning CPRP'!$G$9:$BA$9,0)),"")</f>
        <v/>
      </c>
      <c r="W71" s="158" t="str">
        <f>IFERROR(INDEX('Feb 2019'!$G$2:$BR$159,MATCH('Planning Ngrps'!$A71,'Feb 2019'!$A$2:$A$161,0),MATCH(W$9,'Feb 2019'!$G$1:$BR$1,0))/INDEX('Planning CPRP'!$G$10:$BA$168,MATCH('Planning Ngrps'!$A71,'Planning CPRP'!$A$10:$A$170,0),MATCH('Planning Ngrps'!W$9,'Planning CPRP'!$G$9:$BA$9,0)),"")</f>
        <v/>
      </c>
      <c r="X71" s="158" t="str">
        <f>IFERROR(INDEX('Feb 2019'!$G$2:$BR$159,MATCH('Planning Ngrps'!$A71,'Feb 2019'!$A$2:$A$161,0),MATCH(X$9,'Feb 2019'!$G$1:$BR$1,0))/INDEX('Planning CPRP'!$G$10:$BA$168,MATCH('Planning Ngrps'!$A71,'Planning CPRP'!$A$10:$A$170,0),MATCH('Planning Ngrps'!X$9,'Planning CPRP'!$G$9:$BA$9,0)),"")</f>
        <v/>
      </c>
      <c r="Y71" s="158" t="str">
        <f>IFERROR(INDEX('Feb 2019'!$G$2:$BR$159,MATCH('Planning Ngrps'!$A71,'Feb 2019'!$A$2:$A$161,0),MATCH(Y$9,'Feb 2019'!$G$1:$BR$1,0))/INDEX('Planning CPRP'!$G$10:$BA$168,MATCH('Planning Ngrps'!$A71,'Planning CPRP'!$A$10:$A$170,0),MATCH('Planning Ngrps'!Y$9,'Planning CPRP'!$G$9:$BA$9,0)),"")</f>
        <v/>
      </c>
      <c r="Z71" s="158" t="str">
        <f>IFERROR(INDEX('Feb 2019'!$G$2:$BR$159,MATCH('Planning Ngrps'!$A71,'Feb 2019'!$A$2:$A$161,0),MATCH(Z$9,'Feb 2019'!$G$1:$BR$1,0))/INDEX('Planning CPRP'!$G$10:$BA$168,MATCH('Planning Ngrps'!$A71,'Planning CPRP'!$A$10:$A$170,0),MATCH('Planning Ngrps'!Z$9,'Planning CPRP'!$G$9:$BA$9,0)),"")</f>
        <v/>
      </c>
      <c r="AA71" s="158" t="str">
        <f>IFERROR(INDEX('Feb 2019'!$G$2:$BR$159,MATCH('Planning Ngrps'!$A71,'Feb 2019'!$A$2:$A$161,0),MATCH(AA$9,'Feb 2019'!$G$1:$BR$1,0))/INDEX('Planning CPRP'!$G$10:$BA$168,MATCH('Planning Ngrps'!$A71,'Planning CPRP'!$A$10:$A$170,0),MATCH('Planning Ngrps'!AA$9,'Planning CPRP'!$G$9:$BA$9,0)),"")</f>
        <v/>
      </c>
      <c r="AB71" s="158" t="str">
        <f>IFERROR(INDEX('Feb 2019'!$G$2:$BR$159,MATCH('Planning Ngrps'!$A71,'Feb 2019'!$A$2:$A$161,0),MATCH(AB$9,'Feb 2019'!$G$1:$BR$1,0))/INDEX('Planning CPRP'!$G$10:$BA$168,MATCH('Planning Ngrps'!$A71,'Planning CPRP'!$A$10:$A$170,0),MATCH('Planning Ngrps'!AB$9,'Planning CPRP'!$G$9:$BA$9,0)),"")</f>
        <v/>
      </c>
      <c r="AC71" s="158" t="str">
        <f>IFERROR(INDEX('Feb 2019'!$G$2:$BR$159,MATCH('Planning Ngrps'!$A71,'Feb 2019'!$A$2:$A$161,0),MATCH(AC$9,'Feb 2019'!$G$1:$BR$1,0))/INDEX('Planning CPRP'!$G$10:$BA$168,MATCH('Planning Ngrps'!$A71,'Planning CPRP'!$A$10:$A$170,0),MATCH('Planning Ngrps'!AC$9,'Planning CPRP'!$G$9:$BA$9,0)),"")</f>
        <v/>
      </c>
      <c r="AD71" s="158" t="str">
        <f>IFERROR(INDEX('Feb 2019'!$G$2:$BR$159,MATCH('Planning Ngrps'!$A71,'Feb 2019'!$A$2:$A$161,0),MATCH(AD$9,'Feb 2019'!$G$1:$BR$1,0))/INDEX('Planning CPRP'!$G$10:$BA$168,MATCH('Planning Ngrps'!$A71,'Planning CPRP'!$A$10:$A$170,0),MATCH('Planning Ngrps'!AD$9,'Planning CPRP'!$G$9:$BA$9,0)),"")</f>
        <v/>
      </c>
      <c r="AE71" s="158" t="str">
        <f>IFERROR(INDEX('Feb 2019'!$G$2:$BR$159,MATCH('Planning Ngrps'!$A71,'Feb 2019'!$A$2:$A$161,0),MATCH(AE$9,'Feb 2019'!$G$1:$BR$1,0))/INDEX('Planning CPRP'!$G$10:$BA$168,MATCH('Planning Ngrps'!$A71,'Planning CPRP'!$A$10:$A$170,0),MATCH('Planning Ngrps'!AE$9,'Planning CPRP'!$G$9:$BA$9,0)),"")</f>
        <v/>
      </c>
      <c r="AF71" s="158" t="str">
        <f>IFERROR(INDEX('Feb 2019'!$G$2:$BR$159,MATCH('Planning Ngrps'!$A71,'Feb 2019'!$A$2:$A$161,0),MATCH(AF$9,'Feb 2019'!$G$1:$BR$1,0))/INDEX('Planning CPRP'!$G$10:$BA$168,MATCH('Planning Ngrps'!$A71,'Planning CPRP'!$A$10:$A$170,0),MATCH('Planning Ngrps'!AF$9,'Planning CPRP'!$G$9:$BA$9,0)),"")</f>
        <v/>
      </c>
      <c r="AG71" s="158" t="str">
        <f>IFERROR(INDEX('Feb 2019'!$G$2:$BR$159,MATCH('Planning Ngrps'!$A71,'Feb 2019'!$A$2:$A$161,0),MATCH(AG$9,'Feb 2019'!$G$1:$BR$1,0))/INDEX('Planning CPRP'!$G$10:$BA$168,MATCH('Planning Ngrps'!$A71,'Planning CPRP'!$A$10:$A$170,0),MATCH('Planning Ngrps'!AG$9,'Planning CPRP'!$G$9:$BA$9,0)),"")</f>
        <v/>
      </c>
      <c r="AH71" s="158" t="str">
        <f>IFERROR(INDEX('Feb 2019'!$G$2:$BR$159,MATCH('Planning Ngrps'!$A71,'Feb 2019'!$A$2:$A$161,0),MATCH(AH$9,'Feb 2019'!$G$1:$BR$1,0))/INDEX('Planning CPRP'!$G$10:$BA$168,MATCH('Planning Ngrps'!$A71,'Planning CPRP'!$A$10:$A$170,0),MATCH('Planning Ngrps'!AH$9,'Planning CPRP'!$G$9:$BA$9,0)),"")</f>
        <v/>
      </c>
      <c r="AI71" s="158" t="str">
        <f>IFERROR(INDEX('Feb 2019'!$G$2:$BR$159,MATCH('Planning Ngrps'!$A71,'Feb 2019'!$A$2:$A$161,0),MATCH(AI$9,'Feb 2019'!$G$1:$BR$1,0))/INDEX('Planning CPRP'!$G$10:$BA$168,MATCH('Planning Ngrps'!$A71,'Planning CPRP'!$A$10:$A$170,0),MATCH('Planning Ngrps'!AI$9,'Planning CPRP'!$G$9:$BA$9,0)),"")</f>
        <v/>
      </c>
      <c r="AJ71" s="158" t="str">
        <f>IFERROR(INDEX('Feb 2019'!$G$2:$BR$159,MATCH('Planning Ngrps'!$A71,'Feb 2019'!$A$2:$A$161,0),MATCH(AJ$9,'Feb 2019'!$G$1:$BR$1,0))/INDEX('Planning CPRP'!$G$10:$BA$168,MATCH('Planning Ngrps'!$A71,'Planning CPRP'!$A$10:$A$170,0),MATCH('Planning Ngrps'!AJ$9,'Planning CPRP'!$G$9:$BA$9,0)),"")</f>
        <v/>
      </c>
      <c r="AK71" s="158" t="str">
        <f>IFERROR(INDEX('Feb 2019'!$G$2:$BR$159,MATCH('Planning Ngrps'!$A71,'Feb 2019'!$A$2:$A$161,0),MATCH(AK$9,'Feb 2019'!$G$1:$BR$1,0))/INDEX('Planning CPRP'!$G$10:$BA$168,MATCH('Planning Ngrps'!$A71,'Planning CPRP'!$A$10:$A$170,0),MATCH('Planning Ngrps'!AK$9,'Planning CPRP'!$G$9:$BA$9,0)),"")</f>
        <v/>
      </c>
      <c r="AL71" s="158" t="str">
        <f>IFERROR(INDEX('Feb 2019'!$G$2:$BR$159,MATCH('Planning Ngrps'!$A71,'Feb 2019'!$A$2:$A$161,0),MATCH(AL$9,'Feb 2019'!$G$1:$BR$1,0))/INDEX('Planning CPRP'!$G$10:$BA$168,MATCH('Planning Ngrps'!$A71,'Planning CPRP'!$A$10:$A$170,0),MATCH('Planning Ngrps'!AL$9,'Planning CPRP'!$G$9:$BA$9,0)),"")</f>
        <v/>
      </c>
      <c r="AM71" s="158" t="str">
        <f>IFERROR(INDEX('Feb 2019'!$G$2:$BR$159,MATCH('Planning Ngrps'!$A71,'Feb 2019'!$A$2:$A$161,0),MATCH(AM$9,'Feb 2019'!$G$1:$BR$1,0))/INDEX('Planning CPRP'!$G$10:$BA$168,MATCH('Planning Ngrps'!$A71,'Planning CPRP'!$A$10:$A$170,0),MATCH('Planning Ngrps'!AM$9,'Planning CPRP'!$G$9:$BA$9,0)),"")</f>
        <v/>
      </c>
      <c r="AN71" s="158" t="str">
        <f>IFERROR(INDEX('Feb 2019'!$G$2:$BR$159,MATCH('Planning Ngrps'!$A71,'Feb 2019'!$A$2:$A$161,0),MATCH(AN$9,'Feb 2019'!$G$1:$BR$1,0))/INDEX('Planning CPRP'!$G$10:$BA$168,MATCH('Planning Ngrps'!$A71,'Planning CPRP'!$A$10:$A$170,0),MATCH('Planning Ngrps'!AN$9,'Planning CPRP'!$G$9:$BA$9,0)),"")</f>
        <v/>
      </c>
      <c r="AO71" s="158" t="str">
        <f>IFERROR(INDEX('Feb 2019'!$G$2:$BR$159,MATCH('Planning Ngrps'!$A71,'Feb 2019'!$A$2:$A$161,0),MATCH(AO$9,'Feb 2019'!$G$1:$BR$1,0))/INDEX('Planning CPRP'!$G$10:$BA$168,MATCH('Planning Ngrps'!$A71,'Planning CPRP'!$A$10:$A$170,0),MATCH('Planning Ngrps'!AO$9,'Planning CPRP'!$G$9:$BA$9,0)),"")</f>
        <v/>
      </c>
      <c r="AP71" s="158" t="str">
        <f>IFERROR(INDEX('Feb 2019'!$G$2:$BR$159,MATCH('Planning Ngrps'!$A71,'Feb 2019'!$A$2:$A$161,0),MATCH(AP$9,'Feb 2019'!$G$1:$BR$1,0))/INDEX('Planning CPRP'!$G$10:$BA$168,MATCH('Planning Ngrps'!$A71,'Planning CPRP'!$A$10:$A$170,0),MATCH('Planning Ngrps'!AP$9,'Planning CPRP'!$G$9:$BA$9,0)),"")</f>
        <v/>
      </c>
      <c r="AQ71" s="158" t="str">
        <f>IFERROR(INDEX('Feb 2019'!$G$2:$BR$159,MATCH('Planning Ngrps'!$A71,'Feb 2019'!$A$2:$A$161,0),MATCH(AQ$9,'Feb 2019'!$G$1:$BR$1,0))/INDEX('Planning CPRP'!$G$10:$BA$168,MATCH('Planning Ngrps'!$A71,'Planning CPRP'!$A$10:$A$170,0),MATCH('Planning Ngrps'!AQ$9,'Planning CPRP'!$G$9:$BA$9,0)),"")</f>
        <v/>
      </c>
      <c r="AR71" s="158" t="str">
        <f>IFERROR(INDEX('Feb 2019'!$G$2:$BR$159,MATCH('Planning Ngrps'!$A71,'Feb 2019'!$A$2:$A$161,0),MATCH(AR$9,'Feb 2019'!$G$1:$BR$1,0))/INDEX('Planning CPRP'!$G$10:$BA$168,MATCH('Planning Ngrps'!$A71,'Planning CPRP'!$A$10:$A$170,0),MATCH('Planning Ngrps'!AR$9,'Planning CPRP'!$G$9:$BA$9,0)),"")</f>
        <v/>
      </c>
      <c r="AS71" s="158" t="str">
        <f>IFERROR(INDEX('Feb 2019'!$G$2:$BR$159,MATCH('Planning Ngrps'!$A71,'Feb 2019'!$A$2:$A$161,0),MATCH(AS$9,'Feb 2019'!$G$1:$BR$1,0))/INDEX('Planning CPRP'!$G$10:$BA$168,MATCH('Planning Ngrps'!$A71,'Planning CPRP'!$A$10:$A$170,0),MATCH('Planning Ngrps'!AS$9,'Planning CPRP'!$G$9:$BA$9,0)),"")</f>
        <v/>
      </c>
      <c r="AT71" s="158" t="str">
        <f>IFERROR(INDEX('Feb 2019'!$G$2:$BR$159,MATCH('Planning Ngrps'!$A71,'Feb 2019'!$A$2:$A$161,0),MATCH(AT$9,'Feb 2019'!$G$1:$BR$1,0))/INDEX('Planning CPRP'!$G$10:$BA$168,MATCH('Planning Ngrps'!$A71,'Planning CPRP'!$A$10:$A$170,0),MATCH('Planning Ngrps'!AT$9,'Planning CPRP'!$G$9:$BA$9,0)),"")</f>
        <v/>
      </c>
      <c r="AU71" s="158" t="str">
        <f>IFERROR(INDEX('Feb 2019'!$G$2:$BR$159,MATCH('Planning Ngrps'!$A71,'Feb 2019'!$A$2:$A$161,0),MATCH(AU$9,'Feb 2019'!$G$1:$BR$1,0))/INDEX('Planning CPRP'!$G$10:$BA$168,MATCH('Planning Ngrps'!$A71,'Planning CPRP'!$A$10:$A$170,0),MATCH('Planning Ngrps'!AU$9,'Planning CPRP'!$G$9:$BA$9,0)),"")</f>
        <v/>
      </c>
      <c r="AV71" s="158" t="str">
        <f>IFERROR(INDEX('Feb 2019'!$G$2:$BR$159,MATCH('Planning Ngrps'!$A71,'Feb 2019'!$A$2:$A$161,0),MATCH(AV$9,'Feb 2019'!$G$1:$BR$1,0))/INDEX('Planning CPRP'!$G$10:$BA$168,MATCH('Planning Ngrps'!$A71,'Planning CPRP'!$A$10:$A$170,0),MATCH('Planning Ngrps'!AV$9,'Planning CPRP'!$G$9:$BA$9,0)),"")</f>
        <v/>
      </c>
      <c r="AW71" s="158" t="str">
        <f>IFERROR(INDEX('Feb 2019'!$G$2:$BR$159,MATCH('Planning Ngrps'!$A71,'Feb 2019'!$A$2:$A$161,0),MATCH(AW$9,'Feb 2019'!$G$1:$BR$1,0))/INDEX('Planning CPRP'!$G$10:$BA$168,MATCH('Planning Ngrps'!$A71,'Planning CPRP'!$A$10:$A$170,0),MATCH('Planning Ngrps'!AW$9,'Planning CPRP'!$G$9:$BA$9,0)),"")</f>
        <v/>
      </c>
      <c r="AX71" s="158" t="str">
        <f>IFERROR(INDEX('Feb 2019'!$G$2:$BR$159,MATCH('Planning Ngrps'!$A71,'Feb 2019'!$A$2:$A$161,0),MATCH(AX$9,'Feb 2019'!$G$1:$BR$1,0))/INDEX('Planning CPRP'!$G$10:$BA$168,MATCH('Planning Ngrps'!$A71,'Planning CPRP'!$A$10:$A$170,0),MATCH('Planning Ngrps'!AX$9,'Planning CPRP'!$G$9:$BA$9,0)),"")</f>
        <v/>
      </c>
      <c r="AY71" s="158" t="str">
        <f>IFERROR(INDEX('Feb 2019'!$G$2:$BR$159,MATCH('Planning Ngrps'!$A71,'Feb 2019'!$A$2:$A$161,0),MATCH(AY$9,'Feb 2019'!$G$1:$BR$1,0))/INDEX('Planning CPRP'!$G$10:$BA$168,MATCH('Planning Ngrps'!$A71,'Planning CPRP'!$A$10:$A$170,0),MATCH('Planning Ngrps'!AY$9,'Planning CPRP'!$G$9:$BA$9,0)),"")</f>
        <v/>
      </c>
      <c r="AZ71" s="158" t="str">
        <f>IFERROR(INDEX('Feb 2019'!$G$2:$BR$159,MATCH('Planning Ngrps'!$A71,'Feb 2019'!$A$2:$A$161,0),MATCH(AZ$9,'Feb 2019'!$G$1:$BR$1,0))/INDEX('Planning CPRP'!$G$10:$BA$168,MATCH('Planning Ngrps'!$A71,'Planning CPRP'!$A$10:$A$170,0),MATCH('Planning Ngrps'!AZ$9,'Planning CPRP'!$G$9:$BA$9,0)),"")</f>
        <v/>
      </c>
      <c r="BA71" s="158" t="str">
        <f>IFERROR(INDEX('Feb 2019'!$G$2:$BR$159,MATCH('Planning Ngrps'!$A71,'Feb 2019'!$A$2:$A$161,0),MATCH(BA$9,'Feb 2019'!$G$1:$BR$1,0))/INDEX('Planning CPRP'!$G$10:$BA$168,MATCH('Planning Ngrps'!$A71,'Planning CPRP'!$A$10:$A$170,0),MATCH('Planning Ngrps'!BA$9,'Planning CPRP'!$G$9:$BA$9,0)),"")</f>
        <v/>
      </c>
      <c r="BB71" s="11">
        <f t="shared" si="60"/>
        <v>0</v>
      </c>
      <c r="BC71" s="11"/>
      <c r="BD71" s="114">
        <f t="shared" si="61"/>
        <v>0</v>
      </c>
    </row>
    <row r="72" spans="1:57" ht="15" x14ac:dyDescent="0.3">
      <c r="A72" s="80" t="s">
        <v>86</v>
      </c>
      <c r="B72" s="105">
        <f t="shared" si="57"/>
        <v>0</v>
      </c>
      <c r="C72" s="192">
        <f t="shared" si="62"/>
        <v>0</v>
      </c>
      <c r="D72" s="48">
        <f t="shared" si="58"/>
        <v>0</v>
      </c>
      <c r="E72" s="138">
        <f t="shared" si="59"/>
        <v>0</v>
      </c>
      <c r="F72" s="93" t="s">
        <v>86</v>
      </c>
      <c r="G72" s="158" t="str">
        <f>IFERROR(INDEX('Feb 2019'!$G$2:$BR$159,MATCH('Planning Ngrps'!$A72,'Feb 2019'!$A$2:$A$161,0),MATCH(G$9,'Feb 2019'!$G$1:$BR$1,0))/INDEX('Planning CPRP'!$G$10:$BA$168,MATCH('Planning Ngrps'!$A72,'Planning CPRP'!$A$10:$A$170,0),MATCH('Planning Ngrps'!G$9,'Planning CPRP'!$G$9:$BA$9,0)),"")</f>
        <v/>
      </c>
      <c r="H72" s="158" t="str">
        <f>IFERROR(INDEX('Feb 2019'!$G$2:$BR$159,MATCH('Planning Ngrps'!$A72,'Feb 2019'!$A$2:$A$161,0),MATCH(H$9,'Feb 2019'!$G$1:$BR$1,0))/INDEX('Planning CPRP'!$G$10:$BA$168,MATCH('Planning Ngrps'!$A72,'Planning CPRP'!$A$10:$A$170,0),MATCH('Planning Ngrps'!H$9,'Planning CPRP'!$G$9:$BA$9,0)),"")</f>
        <v/>
      </c>
      <c r="I72" s="158" t="str">
        <f>IFERROR(INDEX('Feb 2019'!$G$2:$BR$159,MATCH('Planning Ngrps'!$A72,'Feb 2019'!$A$2:$A$161,0),MATCH(I$9,'Feb 2019'!$G$1:$BR$1,0))/INDEX('Planning CPRP'!$G$10:$BA$168,MATCH('Planning Ngrps'!$A72,'Planning CPRP'!$A$10:$A$170,0),MATCH('Planning Ngrps'!I$9,'Planning CPRP'!$G$9:$BA$9,0)),"")</f>
        <v/>
      </c>
      <c r="J72" s="158" t="str">
        <f>IFERROR(INDEX('Feb 2019'!$G$2:$BR$159,MATCH('Planning Ngrps'!$A72,'Feb 2019'!$A$2:$A$161,0),MATCH(J$9,'Feb 2019'!$G$1:$BR$1,0))/INDEX('Planning CPRP'!$G$10:$BA$168,MATCH('Planning Ngrps'!$A72,'Planning CPRP'!$A$10:$A$170,0),MATCH('Planning Ngrps'!J$9,'Planning CPRP'!$G$9:$BA$9,0)),"")</f>
        <v/>
      </c>
      <c r="K72" s="158" t="str">
        <f>IFERROR(INDEX('Feb 2019'!$G$2:$BR$159,MATCH('Planning Ngrps'!$A72,'Feb 2019'!$A$2:$A$161,0),MATCH(K$9,'Feb 2019'!$G$1:$BR$1,0))/INDEX('Planning CPRP'!$G$10:$BA$168,MATCH('Planning Ngrps'!$A72,'Planning CPRP'!$A$10:$A$170,0),MATCH('Planning Ngrps'!K$9,'Planning CPRP'!$G$9:$BA$9,0)),"")</f>
        <v/>
      </c>
      <c r="L72" s="158" t="str">
        <f>IFERROR(INDEX('Feb 2019'!$G$2:$BR$159,MATCH('Planning Ngrps'!$A72,'Feb 2019'!$A$2:$A$161,0),MATCH(L$9,'Feb 2019'!$G$1:$BR$1,0))/INDEX('Planning CPRP'!$G$10:$BA$168,MATCH('Planning Ngrps'!$A72,'Planning CPRP'!$A$10:$A$170,0),MATCH('Planning Ngrps'!L$9,'Planning CPRP'!$G$9:$BA$9,0)),"")</f>
        <v/>
      </c>
      <c r="M72" s="158" t="str">
        <f>IFERROR(INDEX('Feb 2019'!$G$2:$BR$159,MATCH('Planning Ngrps'!$A72,'Feb 2019'!$A$2:$A$161,0),MATCH(M$9,'Feb 2019'!$G$1:$BR$1,0))/INDEX('Planning CPRP'!$G$10:$BA$168,MATCH('Planning Ngrps'!$A72,'Planning CPRP'!$A$10:$A$170,0),MATCH('Planning Ngrps'!M$9,'Planning CPRP'!$G$9:$BA$9,0)),"")</f>
        <v/>
      </c>
      <c r="N72" s="158" t="str">
        <f>IFERROR(INDEX('Feb 2019'!$G$2:$BR$159,MATCH('Planning Ngrps'!$A72,'Feb 2019'!$A$2:$A$161,0),MATCH(N$9,'Feb 2019'!$G$1:$BR$1,0))/INDEX('Planning CPRP'!$G$10:$BA$168,MATCH('Planning Ngrps'!$A72,'Planning CPRP'!$A$10:$A$170,0),MATCH('Planning Ngrps'!N$9,'Planning CPRP'!$G$9:$BA$9,0)),"")</f>
        <v/>
      </c>
      <c r="O72" s="158" t="str">
        <f>IFERROR(INDEX('Feb 2019'!$G$2:$BR$159,MATCH('Planning Ngrps'!$A72,'Feb 2019'!$A$2:$A$161,0),MATCH(O$9,'Feb 2019'!$G$1:$BR$1,0))/INDEX('Planning CPRP'!$G$10:$BA$168,MATCH('Planning Ngrps'!$A72,'Planning CPRP'!$A$10:$A$170,0),MATCH('Planning Ngrps'!O$9,'Planning CPRP'!$G$9:$BA$9,0)),"")</f>
        <v/>
      </c>
      <c r="P72" s="158" t="str">
        <f>IFERROR(INDEX('Feb 2019'!$G$2:$BR$159,MATCH('Planning Ngrps'!$A72,'Feb 2019'!$A$2:$A$161,0),MATCH(P$9,'Feb 2019'!$G$1:$BR$1,0))/INDEX('Planning CPRP'!$G$10:$BA$168,MATCH('Planning Ngrps'!$A72,'Planning CPRP'!$A$10:$A$170,0),MATCH('Planning Ngrps'!P$9,'Planning CPRP'!$G$9:$BA$9,0)),"")</f>
        <v/>
      </c>
      <c r="Q72" s="158" t="str">
        <f>IFERROR(INDEX('Feb 2019'!$G$2:$BR$159,MATCH('Planning Ngrps'!$A72,'Feb 2019'!$A$2:$A$161,0),MATCH(Q$9,'Feb 2019'!$G$1:$BR$1,0))/INDEX('Planning CPRP'!$G$10:$BA$168,MATCH('Planning Ngrps'!$A72,'Planning CPRP'!$A$10:$A$170,0),MATCH('Planning Ngrps'!Q$9,'Planning CPRP'!$G$9:$BA$9,0)),"")</f>
        <v/>
      </c>
      <c r="R72" s="158" t="str">
        <f>IFERROR(INDEX('Feb 2019'!$G$2:$BR$159,MATCH('Planning Ngrps'!$A72,'Feb 2019'!$A$2:$A$161,0),MATCH(R$9,'Feb 2019'!$G$1:$BR$1,0))/INDEX('Planning CPRP'!$G$10:$BA$168,MATCH('Planning Ngrps'!$A72,'Planning CPRP'!$A$10:$A$170,0),MATCH('Planning Ngrps'!R$9,'Planning CPRP'!$G$9:$BA$9,0)),"")</f>
        <v/>
      </c>
      <c r="S72" s="158" t="str">
        <f>IFERROR(INDEX('Feb 2019'!$G$2:$BR$159,MATCH('Planning Ngrps'!$A72,'Feb 2019'!$A$2:$A$161,0),MATCH(S$9,'Feb 2019'!$G$1:$BR$1,0))/INDEX('Planning CPRP'!$G$10:$BA$168,MATCH('Planning Ngrps'!$A72,'Planning CPRP'!$A$10:$A$170,0),MATCH('Planning Ngrps'!S$9,'Planning CPRP'!$G$9:$BA$9,0)),"")</f>
        <v/>
      </c>
      <c r="T72" s="158" t="str">
        <f>IFERROR(INDEX('Feb 2019'!$G$2:$BR$159,MATCH('Planning Ngrps'!$A72,'Feb 2019'!$A$2:$A$161,0),MATCH(T$9,'Feb 2019'!$G$1:$BR$1,0))/INDEX('Planning CPRP'!$G$10:$BA$168,MATCH('Planning Ngrps'!$A72,'Planning CPRP'!$A$10:$A$170,0),MATCH('Planning Ngrps'!T$9,'Planning CPRP'!$G$9:$BA$9,0)),"")</f>
        <v/>
      </c>
      <c r="U72" s="158" t="str">
        <f>IFERROR(INDEX('Feb 2019'!$G$2:$BR$159,MATCH('Planning Ngrps'!$A72,'Feb 2019'!$A$2:$A$161,0),MATCH(U$9,'Feb 2019'!$G$1:$BR$1,0))/INDEX('Planning CPRP'!$G$10:$BA$168,MATCH('Planning Ngrps'!$A72,'Planning CPRP'!$A$10:$A$170,0),MATCH('Planning Ngrps'!U$9,'Planning CPRP'!$G$9:$BA$9,0)),"")</f>
        <v/>
      </c>
      <c r="V72" s="158" t="str">
        <f>IFERROR(INDEX('Feb 2019'!$G$2:$BR$159,MATCH('Planning Ngrps'!$A72,'Feb 2019'!$A$2:$A$161,0),MATCH(V$9,'Feb 2019'!$G$1:$BR$1,0))/INDEX('Planning CPRP'!$G$10:$BA$168,MATCH('Planning Ngrps'!$A72,'Planning CPRP'!$A$10:$A$170,0),MATCH('Planning Ngrps'!V$9,'Planning CPRP'!$G$9:$BA$9,0)),"")</f>
        <v/>
      </c>
      <c r="W72" s="158" t="str">
        <f>IFERROR(INDEX('Feb 2019'!$G$2:$BR$159,MATCH('Planning Ngrps'!$A72,'Feb 2019'!$A$2:$A$161,0),MATCH(W$9,'Feb 2019'!$G$1:$BR$1,0))/INDEX('Planning CPRP'!$G$10:$BA$168,MATCH('Planning Ngrps'!$A72,'Planning CPRP'!$A$10:$A$170,0),MATCH('Planning Ngrps'!W$9,'Planning CPRP'!$G$9:$BA$9,0)),"")</f>
        <v/>
      </c>
      <c r="X72" s="158" t="str">
        <f>IFERROR(INDEX('Feb 2019'!$G$2:$BR$159,MATCH('Planning Ngrps'!$A72,'Feb 2019'!$A$2:$A$161,0),MATCH(X$9,'Feb 2019'!$G$1:$BR$1,0))/INDEX('Planning CPRP'!$G$10:$BA$168,MATCH('Planning Ngrps'!$A72,'Planning CPRP'!$A$10:$A$170,0),MATCH('Planning Ngrps'!X$9,'Planning CPRP'!$G$9:$BA$9,0)),"")</f>
        <v/>
      </c>
      <c r="Y72" s="158" t="str">
        <f>IFERROR(INDEX('Feb 2019'!$G$2:$BR$159,MATCH('Planning Ngrps'!$A72,'Feb 2019'!$A$2:$A$161,0),MATCH(Y$9,'Feb 2019'!$G$1:$BR$1,0))/INDEX('Planning CPRP'!$G$10:$BA$168,MATCH('Planning Ngrps'!$A72,'Planning CPRP'!$A$10:$A$170,0),MATCH('Planning Ngrps'!Y$9,'Planning CPRP'!$G$9:$BA$9,0)),"")</f>
        <v/>
      </c>
      <c r="Z72" s="158" t="str">
        <f>IFERROR(INDEX('Feb 2019'!$G$2:$BR$159,MATCH('Planning Ngrps'!$A72,'Feb 2019'!$A$2:$A$161,0),MATCH(Z$9,'Feb 2019'!$G$1:$BR$1,0))/INDEX('Planning CPRP'!$G$10:$BA$168,MATCH('Planning Ngrps'!$A72,'Planning CPRP'!$A$10:$A$170,0),MATCH('Planning Ngrps'!Z$9,'Planning CPRP'!$G$9:$BA$9,0)),"")</f>
        <v/>
      </c>
      <c r="AA72" s="158" t="str">
        <f>IFERROR(INDEX('Feb 2019'!$G$2:$BR$159,MATCH('Planning Ngrps'!$A72,'Feb 2019'!$A$2:$A$161,0),MATCH(AA$9,'Feb 2019'!$G$1:$BR$1,0))/INDEX('Planning CPRP'!$G$10:$BA$168,MATCH('Planning Ngrps'!$A72,'Planning CPRP'!$A$10:$A$170,0),MATCH('Planning Ngrps'!AA$9,'Planning CPRP'!$G$9:$BA$9,0)),"")</f>
        <v/>
      </c>
      <c r="AB72" s="158" t="str">
        <f>IFERROR(INDEX('Feb 2019'!$G$2:$BR$159,MATCH('Planning Ngrps'!$A72,'Feb 2019'!$A$2:$A$161,0),MATCH(AB$9,'Feb 2019'!$G$1:$BR$1,0))/INDEX('Planning CPRP'!$G$10:$BA$168,MATCH('Planning Ngrps'!$A72,'Planning CPRP'!$A$10:$A$170,0),MATCH('Planning Ngrps'!AB$9,'Planning CPRP'!$G$9:$BA$9,0)),"")</f>
        <v/>
      </c>
      <c r="AC72" s="158" t="str">
        <f>IFERROR(INDEX('Feb 2019'!$G$2:$BR$159,MATCH('Planning Ngrps'!$A72,'Feb 2019'!$A$2:$A$161,0),MATCH(AC$9,'Feb 2019'!$G$1:$BR$1,0))/INDEX('Planning CPRP'!$G$10:$BA$168,MATCH('Planning Ngrps'!$A72,'Planning CPRP'!$A$10:$A$170,0),MATCH('Planning Ngrps'!AC$9,'Planning CPRP'!$G$9:$BA$9,0)),"")</f>
        <v/>
      </c>
      <c r="AD72" s="158" t="str">
        <f>IFERROR(INDEX('Feb 2019'!$G$2:$BR$159,MATCH('Planning Ngrps'!$A72,'Feb 2019'!$A$2:$A$161,0),MATCH(AD$9,'Feb 2019'!$G$1:$BR$1,0))/INDEX('Planning CPRP'!$G$10:$BA$168,MATCH('Planning Ngrps'!$A72,'Planning CPRP'!$A$10:$A$170,0),MATCH('Planning Ngrps'!AD$9,'Planning CPRP'!$G$9:$BA$9,0)),"")</f>
        <v/>
      </c>
      <c r="AE72" s="158" t="str">
        <f>IFERROR(INDEX('Feb 2019'!$G$2:$BR$159,MATCH('Planning Ngrps'!$A72,'Feb 2019'!$A$2:$A$161,0),MATCH(AE$9,'Feb 2019'!$G$1:$BR$1,0))/INDEX('Planning CPRP'!$G$10:$BA$168,MATCH('Planning Ngrps'!$A72,'Planning CPRP'!$A$10:$A$170,0),MATCH('Planning Ngrps'!AE$9,'Planning CPRP'!$G$9:$BA$9,0)),"")</f>
        <v/>
      </c>
      <c r="AF72" s="158" t="str">
        <f>IFERROR(INDEX('Feb 2019'!$G$2:$BR$159,MATCH('Planning Ngrps'!$A72,'Feb 2019'!$A$2:$A$161,0),MATCH(AF$9,'Feb 2019'!$G$1:$BR$1,0))/INDEX('Planning CPRP'!$G$10:$BA$168,MATCH('Planning Ngrps'!$A72,'Planning CPRP'!$A$10:$A$170,0),MATCH('Planning Ngrps'!AF$9,'Planning CPRP'!$G$9:$BA$9,0)),"")</f>
        <v/>
      </c>
      <c r="AG72" s="158" t="str">
        <f>IFERROR(INDEX('Feb 2019'!$G$2:$BR$159,MATCH('Planning Ngrps'!$A72,'Feb 2019'!$A$2:$A$161,0),MATCH(AG$9,'Feb 2019'!$G$1:$BR$1,0))/INDEX('Planning CPRP'!$G$10:$BA$168,MATCH('Planning Ngrps'!$A72,'Planning CPRP'!$A$10:$A$170,0),MATCH('Planning Ngrps'!AG$9,'Planning CPRP'!$G$9:$BA$9,0)),"")</f>
        <v/>
      </c>
      <c r="AH72" s="158" t="str">
        <f>IFERROR(INDEX('Feb 2019'!$G$2:$BR$159,MATCH('Planning Ngrps'!$A72,'Feb 2019'!$A$2:$A$161,0),MATCH(AH$9,'Feb 2019'!$G$1:$BR$1,0))/INDEX('Planning CPRP'!$G$10:$BA$168,MATCH('Planning Ngrps'!$A72,'Planning CPRP'!$A$10:$A$170,0),MATCH('Planning Ngrps'!AH$9,'Planning CPRP'!$G$9:$BA$9,0)),"")</f>
        <v/>
      </c>
      <c r="AI72" s="158" t="str">
        <f>IFERROR(INDEX('Feb 2019'!$G$2:$BR$159,MATCH('Planning Ngrps'!$A72,'Feb 2019'!$A$2:$A$161,0),MATCH(AI$9,'Feb 2019'!$G$1:$BR$1,0))/INDEX('Planning CPRP'!$G$10:$BA$168,MATCH('Planning Ngrps'!$A72,'Planning CPRP'!$A$10:$A$170,0),MATCH('Planning Ngrps'!AI$9,'Planning CPRP'!$G$9:$BA$9,0)),"")</f>
        <v/>
      </c>
      <c r="AJ72" s="158" t="str">
        <f>IFERROR(INDEX('Feb 2019'!$G$2:$BR$159,MATCH('Planning Ngrps'!$A72,'Feb 2019'!$A$2:$A$161,0),MATCH(AJ$9,'Feb 2019'!$G$1:$BR$1,0))/INDEX('Planning CPRP'!$G$10:$BA$168,MATCH('Planning Ngrps'!$A72,'Planning CPRP'!$A$10:$A$170,0),MATCH('Planning Ngrps'!AJ$9,'Planning CPRP'!$G$9:$BA$9,0)),"")</f>
        <v/>
      </c>
      <c r="AK72" s="158" t="str">
        <f>IFERROR(INDEX('Feb 2019'!$G$2:$BR$159,MATCH('Planning Ngrps'!$A72,'Feb 2019'!$A$2:$A$161,0),MATCH(AK$9,'Feb 2019'!$G$1:$BR$1,0))/INDEX('Planning CPRP'!$G$10:$BA$168,MATCH('Planning Ngrps'!$A72,'Planning CPRP'!$A$10:$A$170,0),MATCH('Planning Ngrps'!AK$9,'Planning CPRP'!$G$9:$BA$9,0)),"")</f>
        <v/>
      </c>
      <c r="AL72" s="158" t="str">
        <f>IFERROR(INDEX('Feb 2019'!$G$2:$BR$159,MATCH('Planning Ngrps'!$A72,'Feb 2019'!$A$2:$A$161,0),MATCH(AL$9,'Feb 2019'!$G$1:$BR$1,0))/INDEX('Planning CPRP'!$G$10:$BA$168,MATCH('Planning Ngrps'!$A72,'Planning CPRP'!$A$10:$A$170,0),MATCH('Planning Ngrps'!AL$9,'Planning CPRP'!$G$9:$BA$9,0)),"")</f>
        <v/>
      </c>
      <c r="AM72" s="158" t="str">
        <f>IFERROR(INDEX('Feb 2019'!$G$2:$BR$159,MATCH('Planning Ngrps'!$A72,'Feb 2019'!$A$2:$A$161,0),MATCH(AM$9,'Feb 2019'!$G$1:$BR$1,0))/INDEX('Planning CPRP'!$G$10:$BA$168,MATCH('Planning Ngrps'!$A72,'Planning CPRP'!$A$10:$A$170,0),MATCH('Planning Ngrps'!AM$9,'Planning CPRP'!$G$9:$BA$9,0)),"")</f>
        <v/>
      </c>
      <c r="AN72" s="158" t="str">
        <f>IFERROR(INDEX('Feb 2019'!$G$2:$BR$159,MATCH('Planning Ngrps'!$A72,'Feb 2019'!$A$2:$A$161,0),MATCH(AN$9,'Feb 2019'!$G$1:$BR$1,0))/INDEX('Planning CPRP'!$G$10:$BA$168,MATCH('Planning Ngrps'!$A72,'Planning CPRP'!$A$10:$A$170,0),MATCH('Planning Ngrps'!AN$9,'Planning CPRP'!$G$9:$BA$9,0)),"")</f>
        <v/>
      </c>
      <c r="AO72" s="158" t="str">
        <f>IFERROR(INDEX('Feb 2019'!$G$2:$BR$159,MATCH('Planning Ngrps'!$A72,'Feb 2019'!$A$2:$A$161,0),MATCH(AO$9,'Feb 2019'!$G$1:$BR$1,0))/INDEX('Planning CPRP'!$G$10:$BA$168,MATCH('Planning Ngrps'!$A72,'Planning CPRP'!$A$10:$A$170,0),MATCH('Planning Ngrps'!AO$9,'Planning CPRP'!$G$9:$BA$9,0)),"")</f>
        <v/>
      </c>
      <c r="AP72" s="158" t="str">
        <f>IFERROR(INDEX('Feb 2019'!$G$2:$BR$159,MATCH('Planning Ngrps'!$A72,'Feb 2019'!$A$2:$A$161,0),MATCH(AP$9,'Feb 2019'!$G$1:$BR$1,0))/INDEX('Planning CPRP'!$G$10:$BA$168,MATCH('Planning Ngrps'!$A72,'Planning CPRP'!$A$10:$A$170,0),MATCH('Planning Ngrps'!AP$9,'Planning CPRP'!$G$9:$BA$9,0)),"")</f>
        <v/>
      </c>
      <c r="AQ72" s="158" t="str">
        <f>IFERROR(INDEX('Feb 2019'!$G$2:$BR$159,MATCH('Planning Ngrps'!$A72,'Feb 2019'!$A$2:$A$161,0),MATCH(AQ$9,'Feb 2019'!$G$1:$BR$1,0))/INDEX('Planning CPRP'!$G$10:$BA$168,MATCH('Planning Ngrps'!$A72,'Planning CPRP'!$A$10:$A$170,0),MATCH('Planning Ngrps'!AQ$9,'Planning CPRP'!$G$9:$BA$9,0)),"")</f>
        <v/>
      </c>
      <c r="AR72" s="158" t="str">
        <f>IFERROR(INDEX('Feb 2019'!$G$2:$BR$159,MATCH('Planning Ngrps'!$A72,'Feb 2019'!$A$2:$A$161,0),MATCH(AR$9,'Feb 2019'!$G$1:$BR$1,0))/INDEX('Planning CPRP'!$G$10:$BA$168,MATCH('Planning Ngrps'!$A72,'Planning CPRP'!$A$10:$A$170,0),MATCH('Planning Ngrps'!AR$9,'Planning CPRP'!$G$9:$BA$9,0)),"")</f>
        <v/>
      </c>
      <c r="AS72" s="158" t="str">
        <f>IFERROR(INDEX('Feb 2019'!$G$2:$BR$159,MATCH('Planning Ngrps'!$A72,'Feb 2019'!$A$2:$A$161,0),MATCH(AS$9,'Feb 2019'!$G$1:$BR$1,0))/INDEX('Planning CPRP'!$G$10:$BA$168,MATCH('Planning Ngrps'!$A72,'Planning CPRP'!$A$10:$A$170,0),MATCH('Planning Ngrps'!AS$9,'Planning CPRP'!$G$9:$BA$9,0)),"")</f>
        <v/>
      </c>
      <c r="AT72" s="158" t="str">
        <f>IFERROR(INDEX('Feb 2019'!$G$2:$BR$159,MATCH('Planning Ngrps'!$A72,'Feb 2019'!$A$2:$A$161,0),MATCH(AT$9,'Feb 2019'!$G$1:$BR$1,0))/INDEX('Planning CPRP'!$G$10:$BA$168,MATCH('Planning Ngrps'!$A72,'Planning CPRP'!$A$10:$A$170,0),MATCH('Planning Ngrps'!AT$9,'Planning CPRP'!$G$9:$BA$9,0)),"")</f>
        <v/>
      </c>
      <c r="AU72" s="158" t="str">
        <f>IFERROR(INDEX('Feb 2019'!$G$2:$BR$159,MATCH('Planning Ngrps'!$A72,'Feb 2019'!$A$2:$A$161,0),MATCH(AU$9,'Feb 2019'!$G$1:$BR$1,0))/INDEX('Planning CPRP'!$G$10:$BA$168,MATCH('Planning Ngrps'!$A72,'Planning CPRP'!$A$10:$A$170,0),MATCH('Planning Ngrps'!AU$9,'Planning CPRP'!$G$9:$BA$9,0)),"")</f>
        <v/>
      </c>
      <c r="AV72" s="158" t="str">
        <f>IFERROR(INDEX('Feb 2019'!$G$2:$BR$159,MATCH('Planning Ngrps'!$A72,'Feb 2019'!$A$2:$A$161,0),MATCH(AV$9,'Feb 2019'!$G$1:$BR$1,0))/INDEX('Planning CPRP'!$G$10:$BA$168,MATCH('Planning Ngrps'!$A72,'Planning CPRP'!$A$10:$A$170,0),MATCH('Planning Ngrps'!AV$9,'Planning CPRP'!$G$9:$BA$9,0)),"")</f>
        <v/>
      </c>
      <c r="AW72" s="158" t="str">
        <f>IFERROR(INDEX('Feb 2019'!$G$2:$BR$159,MATCH('Planning Ngrps'!$A72,'Feb 2019'!$A$2:$A$161,0),MATCH(AW$9,'Feb 2019'!$G$1:$BR$1,0))/INDEX('Planning CPRP'!$G$10:$BA$168,MATCH('Planning Ngrps'!$A72,'Planning CPRP'!$A$10:$A$170,0),MATCH('Planning Ngrps'!AW$9,'Planning CPRP'!$G$9:$BA$9,0)),"")</f>
        <v/>
      </c>
      <c r="AX72" s="158" t="str">
        <f>IFERROR(INDEX('Feb 2019'!$G$2:$BR$159,MATCH('Planning Ngrps'!$A72,'Feb 2019'!$A$2:$A$161,0),MATCH(AX$9,'Feb 2019'!$G$1:$BR$1,0))/INDEX('Planning CPRP'!$G$10:$BA$168,MATCH('Planning Ngrps'!$A72,'Planning CPRP'!$A$10:$A$170,0),MATCH('Planning Ngrps'!AX$9,'Planning CPRP'!$G$9:$BA$9,0)),"")</f>
        <v/>
      </c>
      <c r="AY72" s="158" t="str">
        <f>IFERROR(INDEX('Feb 2019'!$G$2:$BR$159,MATCH('Planning Ngrps'!$A72,'Feb 2019'!$A$2:$A$161,0),MATCH(AY$9,'Feb 2019'!$G$1:$BR$1,0))/INDEX('Planning CPRP'!$G$10:$BA$168,MATCH('Planning Ngrps'!$A72,'Planning CPRP'!$A$10:$A$170,0),MATCH('Planning Ngrps'!AY$9,'Planning CPRP'!$G$9:$BA$9,0)),"")</f>
        <v/>
      </c>
      <c r="AZ72" s="158" t="str">
        <f>IFERROR(INDEX('Feb 2019'!$G$2:$BR$159,MATCH('Planning Ngrps'!$A72,'Feb 2019'!$A$2:$A$161,0),MATCH(AZ$9,'Feb 2019'!$G$1:$BR$1,0))/INDEX('Planning CPRP'!$G$10:$BA$168,MATCH('Planning Ngrps'!$A72,'Planning CPRP'!$A$10:$A$170,0),MATCH('Planning Ngrps'!AZ$9,'Planning CPRP'!$G$9:$BA$9,0)),"")</f>
        <v/>
      </c>
      <c r="BA72" s="158" t="str">
        <f>IFERROR(INDEX('Feb 2019'!$G$2:$BR$159,MATCH('Planning Ngrps'!$A72,'Feb 2019'!$A$2:$A$161,0),MATCH(BA$9,'Feb 2019'!$G$1:$BR$1,0))/INDEX('Planning CPRP'!$G$10:$BA$168,MATCH('Planning Ngrps'!$A72,'Planning CPRP'!$A$10:$A$170,0),MATCH('Planning Ngrps'!BA$9,'Planning CPRP'!$G$9:$BA$9,0)),"")</f>
        <v/>
      </c>
      <c r="BB72" s="11">
        <f t="shared" si="60"/>
        <v>0</v>
      </c>
      <c r="BC72" s="11"/>
      <c r="BD72" s="114">
        <f t="shared" si="61"/>
        <v>0</v>
      </c>
    </row>
    <row r="73" spans="1:57" ht="15" x14ac:dyDescent="0.3">
      <c r="A73" s="79" t="s">
        <v>87</v>
      </c>
      <c r="B73" s="105">
        <f t="shared" si="57"/>
        <v>0</v>
      </c>
      <c r="C73" s="192">
        <f t="shared" si="62"/>
        <v>0</v>
      </c>
      <c r="D73" s="48">
        <f t="shared" si="58"/>
        <v>0</v>
      </c>
      <c r="E73" s="138">
        <f t="shared" si="59"/>
        <v>0</v>
      </c>
      <c r="F73" s="92" t="s">
        <v>87</v>
      </c>
      <c r="G73" s="158" t="str">
        <f>IFERROR(INDEX('Feb 2019'!$G$2:$BR$159,MATCH('Planning Ngrps'!$A73,'Feb 2019'!$A$2:$A$161,0),MATCH(G$9,'Feb 2019'!$G$1:$BR$1,0))/INDEX('Planning CPRP'!$G$10:$BA$168,MATCH('Planning Ngrps'!$A73,'Planning CPRP'!$A$10:$A$170,0),MATCH('Planning Ngrps'!G$9,'Planning CPRP'!$G$9:$BA$9,0)),"")</f>
        <v/>
      </c>
      <c r="H73" s="158" t="str">
        <f>IFERROR(INDEX('Feb 2019'!$G$2:$BR$159,MATCH('Planning Ngrps'!$A73,'Feb 2019'!$A$2:$A$161,0),MATCH(H$9,'Feb 2019'!$G$1:$BR$1,0))/INDEX('Planning CPRP'!$G$10:$BA$168,MATCH('Planning Ngrps'!$A73,'Planning CPRP'!$A$10:$A$170,0),MATCH('Planning Ngrps'!H$9,'Planning CPRP'!$G$9:$BA$9,0)),"")</f>
        <v/>
      </c>
      <c r="I73" s="158" t="str">
        <f>IFERROR(INDEX('Feb 2019'!$G$2:$BR$159,MATCH('Planning Ngrps'!$A73,'Feb 2019'!$A$2:$A$161,0),MATCH(I$9,'Feb 2019'!$G$1:$BR$1,0))/INDEX('Planning CPRP'!$G$10:$BA$168,MATCH('Planning Ngrps'!$A73,'Planning CPRP'!$A$10:$A$170,0),MATCH('Planning Ngrps'!I$9,'Planning CPRP'!$G$9:$BA$9,0)),"")</f>
        <v/>
      </c>
      <c r="J73" s="158" t="str">
        <f>IFERROR(INDEX('Feb 2019'!$G$2:$BR$159,MATCH('Planning Ngrps'!$A73,'Feb 2019'!$A$2:$A$161,0),MATCH(J$9,'Feb 2019'!$G$1:$BR$1,0))/INDEX('Planning CPRP'!$G$10:$BA$168,MATCH('Planning Ngrps'!$A73,'Planning CPRP'!$A$10:$A$170,0),MATCH('Planning Ngrps'!J$9,'Planning CPRP'!$G$9:$BA$9,0)),"")</f>
        <v/>
      </c>
      <c r="K73" s="158" t="str">
        <f>IFERROR(INDEX('Feb 2019'!$G$2:$BR$159,MATCH('Planning Ngrps'!$A73,'Feb 2019'!$A$2:$A$161,0),MATCH(K$9,'Feb 2019'!$G$1:$BR$1,0))/INDEX('Planning CPRP'!$G$10:$BA$168,MATCH('Planning Ngrps'!$A73,'Planning CPRP'!$A$10:$A$170,0),MATCH('Planning Ngrps'!K$9,'Planning CPRP'!$G$9:$BA$9,0)),"")</f>
        <v/>
      </c>
      <c r="L73" s="158" t="str">
        <f>IFERROR(INDEX('Feb 2019'!$G$2:$BR$159,MATCH('Planning Ngrps'!$A73,'Feb 2019'!$A$2:$A$161,0),MATCH(L$9,'Feb 2019'!$G$1:$BR$1,0))/INDEX('Planning CPRP'!$G$10:$BA$168,MATCH('Planning Ngrps'!$A73,'Planning CPRP'!$A$10:$A$170,0),MATCH('Planning Ngrps'!L$9,'Planning CPRP'!$G$9:$BA$9,0)),"")</f>
        <v/>
      </c>
      <c r="M73" s="158" t="str">
        <f>IFERROR(INDEX('Feb 2019'!$G$2:$BR$159,MATCH('Planning Ngrps'!$A73,'Feb 2019'!$A$2:$A$161,0),MATCH(M$9,'Feb 2019'!$G$1:$BR$1,0))/INDEX('Planning CPRP'!$G$10:$BA$168,MATCH('Planning Ngrps'!$A73,'Planning CPRP'!$A$10:$A$170,0),MATCH('Planning Ngrps'!M$9,'Planning CPRP'!$G$9:$BA$9,0)),"")</f>
        <v/>
      </c>
      <c r="N73" s="158" t="str">
        <f>IFERROR(INDEX('Feb 2019'!$G$2:$BR$159,MATCH('Planning Ngrps'!$A73,'Feb 2019'!$A$2:$A$161,0),MATCH(N$9,'Feb 2019'!$G$1:$BR$1,0))/INDEX('Planning CPRP'!$G$10:$BA$168,MATCH('Planning Ngrps'!$A73,'Planning CPRP'!$A$10:$A$170,0),MATCH('Planning Ngrps'!N$9,'Planning CPRP'!$G$9:$BA$9,0)),"")</f>
        <v/>
      </c>
      <c r="O73" s="158" t="str">
        <f>IFERROR(INDEX('Feb 2019'!$G$2:$BR$159,MATCH('Planning Ngrps'!$A73,'Feb 2019'!$A$2:$A$161,0),MATCH(O$9,'Feb 2019'!$G$1:$BR$1,0))/INDEX('Planning CPRP'!$G$10:$BA$168,MATCH('Planning Ngrps'!$A73,'Planning CPRP'!$A$10:$A$170,0),MATCH('Planning Ngrps'!O$9,'Planning CPRP'!$G$9:$BA$9,0)),"")</f>
        <v/>
      </c>
      <c r="P73" s="158" t="str">
        <f>IFERROR(INDEX('Feb 2019'!$G$2:$BR$159,MATCH('Planning Ngrps'!$A73,'Feb 2019'!$A$2:$A$161,0),MATCH(P$9,'Feb 2019'!$G$1:$BR$1,0))/INDEX('Planning CPRP'!$G$10:$BA$168,MATCH('Planning Ngrps'!$A73,'Planning CPRP'!$A$10:$A$170,0),MATCH('Planning Ngrps'!P$9,'Planning CPRP'!$G$9:$BA$9,0)),"")</f>
        <v/>
      </c>
      <c r="Q73" s="158" t="str">
        <f>IFERROR(INDEX('Feb 2019'!$G$2:$BR$159,MATCH('Planning Ngrps'!$A73,'Feb 2019'!$A$2:$A$161,0),MATCH(Q$9,'Feb 2019'!$G$1:$BR$1,0))/INDEX('Planning CPRP'!$G$10:$BA$168,MATCH('Planning Ngrps'!$A73,'Planning CPRP'!$A$10:$A$170,0),MATCH('Planning Ngrps'!Q$9,'Planning CPRP'!$G$9:$BA$9,0)),"")</f>
        <v/>
      </c>
      <c r="R73" s="158" t="str">
        <f>IFERROR(INDEX('Feb 2019'!$G$2:$BR$159,MATCH('Planning Ngrps'!$A73,'Feb 2019'!$A$2:$A$161,0),MATCH(R$9,'Feb 2019'!$G$1:$BR$1,0))/INDEX('Planning CPRP'!$G$10:$BA$168,MATCH('Planning Ngrps'!$A73,'Planning CPRP'!$A$10:$A$170,0),MATCH('Planning Ngrps'!R$9,'Planning CPRP'!$G$9:$BA$9,0)),"")</f>
        <v/>
      </c>
      <c r="S73" s="158" t="str">
        <f>IFERROR(INDEX('Feb 2019'!$G$2:$BR$159,MATCH('Planning Ngrps'!$A73,'Feb 2019'!$A$2:$A$161,0),MATCH(S$9,'Feb 2019'!$G$1:$BR$1,0))/INDEX('Planning CPRP'!$G$10:$BA$168,MATCH('Planning Ngrps'!$A73,'Planning CPRP'!$A$10:$A$170,0),MATCH('Planning Ngrps'!S$9,'Planning CPRP'!$G$9:$BA$9,0)),"")</f>
        <v/>
      </c>
      <c r="T73" s="158" t="str">
        <f>IFERROR(INDEX('Feb 2019'!$G$2:$BR$159,MATCH('Planning Ngrps'!$A73,'Feb 2019'!$A$2:$A$161,0),MATCH(T$9,'Feb 2019'!$G$1:$BR$1,0))/INDEX('Planning CPRP'!$G$10:$BA$168,MATCH('Planning Ngrps'!$A73,'Planning CPRP'!$A$10:$A$170,0),MATCH('Planning Ngrps'!T$9,'Planning CPRP'!$G$9:$BA$9,0)),"")</f>
        <v/>
      </c>
      <c r="U73" s="158" t="str">
        <f>IFERROR(INDEX('Feb 2019'!$G$2:$BR$159,MATCH('Planning Ngrps'!$A73,'Feb 2019'!$A$2:$A$161,0),MATCH(U$9,'Feb 2019'!$G$1:$BR$1,0))/INDEX('Planning CPRP'!$G$10:$BA$168,MATCH('Planning Ngrps'!$A73,'Planning CPRP'!$A$10:$A$170,0),MATCH('Planning Ngrps'!U$9,'Planning CPRP'!$G$9:$BA$9,0)),"")</f>
        <v/>
      </c>
      <c r="V73" s="158" t="str">
        <f>IFERROR(INDEX('Feb 2019'!$G$2:$BR$159,MATCH('Planning Ngrps'!$A73,'Feb 2019'!$A$2:$A$161,0),MATCH(V$9,'Feb 2019'!$G$1:$BR$1,0))/INDEX('Planning CPRP'!$G$10:$BA$168,MATCH('Planning Ngrps'!$A73,'Planning CPRP'!$A$10:$A$170,0),MATCH('Planning Ngrps'!V$9,'Planning CPRP'!$G$9:$BA$9,0)),"")</f>
        <v/>
      </c>
      <c r="W73" s="158" t="str">
        <f>IFERROR(INDEX('Feb 2019'!$G$2:$BR$159,MATCH('Planning Ngrps'!$A73,'Feb 2019'!$A$2:$A$161,0),MATCH(W$9,'Feb 2019'!$G$1:$BR$1,0))/INDEX('Planning CPRP'!$G$10:$BA$168,MATCH('Planning Ngrps'!$A73,'Planning CPRP'!$A$10:$A$170,0),MATCH('Planning Ngrps'!W$9,'Planning CPRP'!$G$9:$BA$9,0)),"")</f>
        <v/>
      </c>
      <c r="X73" s="158" t="str">
        <f>IFERROR(INDEX('Feb 2019'!$G$2:$BR$159,MATCH('Planning Ngrps'!$A73,'Feb 2019'!$A$2:$A$161,0),MATCH(X$9,'Feb 2019'!$G$1:$BR$1,0))/INDEX('Planning CPRP'!$G$10:$BA$168,MATCH('Planning Ngrps'!$A73,'Planning CPRP'!$A$10:$A$170,0),MATCH('Planning Ngrps'!X$9,'Planning CPRP'!$G$9:$BA$9,0)),"")</f>
        <v/>
      </c>
      <c r="Y73" s="158" t="str">
        <f>IFERROR(INDEX('Feb 2019'!$G$2:$BR$159,MATCH('Planning Ngrps'!$A73,'Feb 2019'!$A$2:$A$161,0),MATCH(Y$9,'Feb 2019'!$G$1:$BR$1,0))/INDEX('Planning CPRP'!$G$10:$BA$168,MATCH('Planning Ngrps'!$A73,'Planning CPRP'!$A$10:$A$170,0),MATCH('Planning Ngrps'!Y$9,'Planning CPRP'!$G$9:$BA$9,0)),"")</f>
        <v/>
      </c>
      <c r="Z73" s="158" t="str">
        <f>IFERROR(INDEX('Feb 2019'!$G$2:$BR$159,MATCH('Planning Ngrps'!$A73,'Feb 2019'!$A$2:$A$161,0),MATCH(Z$9,'Feb 2019'!$G$1:$BR$1,0))/INDEX('Planning CPRP'!$G$10:$BA$168,MATCH('Planning Ngrps'!$A73,'Planning CPRP'!$A$10:$A$170,0),MATCH('Planning Ngrps'!Z$9,'Planning CPRP'!$G$9:$BA$9,0)),"")</f>
        <v/>
      </c>
      <c r="AA73" s="158" t="str">
        <f>IFERROR(INDEX('Feb 2019'!$G$2:$BR$159,MATCH('Planning Ngrps'!$A73,'Feb 2019'!$A$2:$A$161,0),MATCH(AA$9,'Feb 2019'!$G$1:$BR$1,0))/INDEX('Planning CPRP'!$G$10:$BA$168,MATCH('Planning Ngrps'!$A73,'Planning CPRP'!$A$10:$A$170,0),MATCH('Planning Ngrps'!AA$9,'Planning CPRP'!$G$9:$BA$9,0)),"")</f>
        <v/>
      </c>
      <c r="AB73" s="158" t="str">
        <f>IFERROR(INDEX('Feb 2019'!$G$2:$BR$159,MATCH('Planning Ngrps'!$A73,'Feb 2019'!$A$2:$A$161,0),MATCH(AB$9,'Feb 2019'!$G$1:$BR$1,0))/INDEX('Planning CPRP'!$G$10:$BA$168,MATCH('Planning Ngrps'!$A73,'Planning CPRP'!$A$10:$A$170,0),MATCH('Planning Ngrps'!AB$9,'Planning CPRP'!$G$9:$BA$9,0)),"")</f>
        <v/>
      </c>
      <c r="AC73" s="158" t="str">
        <f>IFERROR(INDEX('Feb 2019'!$G$2:$BR$159,MATCH('Planning Ngrps'!$A73,'Feb 2019'!$A$2:$A$161,0),MATCH(AC$9,'Feb 2019'!$G$1:$BR$1,0))/INDEX('Planning CPRP'!$G$10:$BA$168,MATCH('Planning Ngrps'!$A73,'Planning CPRP'!$A$10:$A$170,0),MATCH('Planning Ngrps'!AC$9,'Planning CPRP'!$G$9:$BA$9,0)),"")</f>
        <v/>
      </c>
      <c r="AD73" s="158" t="str">
        <f>IFERROR(INDEX('Feb 2019'!$G$2:$BR$159,MATCH('Planning Ngrps'!$A73,'Feb 2019'!$A$2:$A$161,0),MATCH(AD$9,'Feb 2019'!$G$1:$BR$1,0))/INDEX('Planning CPRP'!$G$10:$BA$168,MATCH('Planning Ngrps'!$A73,'Planning CPRP'!$A$10:$A$170,0),MATCH('Planning Ngrps'!AD$9,'Planning CPRP'!$G$9:$BA$9,0)),"")</f>
        <v/>
      </c>
      <c r="AE73" s="158" t="str">
        <f>IFERROR(INDEX('Feb 2019'!$G$2:$BR$159,MATCH('Planning Ngrps'!$A73,'Feb 2019'!$A$2:$A$161,0),MATCH(AE$9,'Feb 2019'!$G$1:$BR$1,0))/INDEX('Planning CPRP'!$G$10:$BA$168,MATCH('Planning Ngrps'!$A73,'Planning CPRP'!$A$10:$A$170,0),MATCH('Planning Ngrps'!AE$9,'Planning CPRP'!$G$9:$BA$9,0)),"")</f>
        <v/>
      </c>
      <c r="AF73" s="158" t="str">
        <f>IFERROR(INDEX('Feb 2019'!$G$2:$BR$159,MATCH('Planning Ngrps'!$A73,'Feb 2019'!$A$2:$A$161,0),MATCH(AF$9,'Feb 2019'!$G$1:$BR$1,0))/INDEX('Planning CPRP'!$G$10:$BA$168,MATCH('Planning Ngrps'!$A73,'Planning CPRP'!$A$10:$A$170,0),MATCH('Planning Ngrps'!AF$9,'Planning CPRP'!$G$9:$BA$9,0)),"")</f>
        <v/>
      </c>
      <c r="AG73" s="158" t="str">
        <f>IFERROR(INDEX('Feb 2019'!$G$2:$BR$159,MATCH('Planning Ngrps'!$A73,'Feb 2019'!$A$2:$A$161,0),MATCH(AG$9,'Feb 2019'!$G$1:$BR$1,0))/INDEX('Planning CPRP'!$G$10:$BA$168,MATCH('Planning Ngrps'!$A73,'Planning CPRP'!$A$10:$A$170,0),MATCH('Planning Ngrps'!AG$9,'Planning CPRP'!$G$9:$BA$9,0)),"")</f>
        <v/>
      </c>
      <c r="AH73" s="158" t="str">
        <f>IFERROR(INDEX('Feb 2019'!$G$2:$BR$159,MATCH('Planning Ngrps'!$A73,'Feb 2019'!$A$2:$A$161,0),MATCH(AH$9,'Feb 2019'!$G$1:$BR$1,0))/INDEX('Planning CPRP'!$G$10:$BA$168,MATCH('Planning Ngrps'!$A73,'Planning CPRP'!$A$10:$A$170,0),MATCH('Planning Ngrps'!AH$9,'Planning CPRP'!$G$9:$BA$9,0)),"")</f>
        <v/>
      </c>
      <c r="AI73" s="158" t="str">
        <f>IFERROR(INDEX('Feb 2019'!$G$2:$BR$159,MATCH('Planning Ngrps'!$A73,'Feb 2019'!$A$2:$A$161,0),MATCH(AI$9,'Feb 2019'!$G$1:$BR$1,0))/INDEX('Planning CPRP'!$G$10:$BA$168,MATCH('Planning Ngrps'!$A73,'Planning CPRP'!$A$10:$A$170,0),MATCH('Planning Ngrps'!AI$9,'Planning CPRP'!$G$9:$BA$9,0)),"")</f>
        <v/>
      </c>
      <c r="AJ73" s="158" t="str">
        <f>IFERROR(INDEX('Feb 2019'!$G$2:$BR$159,MATCH('Planning Ngrps'!$A73,'Feb 2019'!$A$2:$A$161,0),MATCH(AJ$9,'Feb 2019'!$G$1:$BR$1,0))/INDEX('Planning CPRP'!$G$10:$BA$168,MATCH('Planning Ngrps'!$A73,'Planning CPRP'!$A$10:$A$170,0),MATCH('Planning Ngrps'!AJ$9,'Planning CPRP'!$G$9:$BA$9,0)),"")</f>
        <v/>
      </c>
      <c r="AK73" s="158" t="str">
        <f>IFERROR(INDEX('Feb 2019'!$G$2:$BR$159,MATCH('Planning Ngrps'!$A73,'Feb 2019'!$A$2:$A$161,0),MATCH(AK$9,'Feb 2019'!$G$1:$BR$1,0))/INDEX('Planning CPRP'!$G$10:$BA$168,MATCH('Planning Ngrps'!$A73,'Planning CPRP'!$A$10:$A$170,0),MATCH('Planning Ngrps'!AK$9,'Planning CPRP'!$G$9:$BA$9,0)),"")</f>
        <v/>
      </c>
      <c r="AL73" s="158" t="str">
        <f>IFERROR(INDEX('Feb 2019'!$G$2:$BR$159,MATCH('Planning Ngrps'!$A73,'Feb 2019'!$A$2:$A$161,0),MATCH(AL$9,'Feb 2019'!$G$1:$BR$1,0))/INDEX('Planning CPRP'!$G$10:$BA$168,MATCH('Planning Ngrps'!$A73,'Planning CPRP'!$A$10:$A$170,0),MATCH('Planning Ngrps'!AL$9,'Planning CPRP'!$G$9:$BA$9,0)),"")</f>
        <v/>
      </c>
      <c r="AM73" s="158" t="str">
        <f>IFERROR(INDEX('Feb 2019'!$G$2:$BR$159,MATCH('Planning Ngrps'!$A73,'Feb 2019'!$A$2:$A$161,0),MATCH(AM$9,'Feb 2019'!$G$1:$BR$1,0))/INDEX('Planning CPRP'!$G$10:$BA$168,MATCH('Planning Ngrps'!$A73,'Planning CPRP'!$A$10:$A$170,0),MATCH('Planning Ngrps'!AM$9,'Planning CPRP'!$G$9:$BA$9,0)),"")</f>
        <v/>
      </c>
      <c r="AN73" s="158" t="str">
        <f>IFERROR(INDEX('Feb 2019'!$G$2:$BR$159,MATCH('Planning Ngrps'!$A73,'Feb 2019'!$A$2:$A$161,0),MATCH(AN$9,'Feb 2019'!$G$1:$BR$1,0))/INDEX('Planning CPRP'!$G$10:$BA$168,MATCH('Planning Ngrps'!$A73,'Planning CPRP'!$A$10:$A$170,0),MATCH('Planning Ngrps'!AN$9,'Planning CPRP'!$G$9:$BA$9,0)),"")</f>
        <v/>
      </c>
      <c r="AO73" s="158" t="str">
        <f>IFERROR(INDEX('Feb 2019'!$G$2:$BR$159,MATCH('Planning Ngrps'!$A73,'Feb 2019'!$A$2:$A$161,0),MATCH(AO$9,'Feb 2019'!$G$1:$BR$1,0))/INDEX('Planning CPRP'!$G$10:$BA$168,MATCH('Planning Ngrps'!$A73,'Planning CPRP'!$A$10:$A$170,0),MATCH('Planning Ngrps'!AO$9,'Planning CPRP'!$G$9:$BA$9,0)),"")</f>
        <v/>
      </c>
      <c r="AP73" s="158" t="str">
        <f>IFERROR(INDEX('Feb 2019'!$G$2:$BR$159,MATCH('Planning Ngrps'!$A73,'Feb 2019'!$A$2:$A$161,0),MATCH(AP$9,'Feb 2019'!$G$1:$BR$1,0))/INDEX('Planning CPRP'!$G$10:$BA$168,MATCH('Planning Ngrps'!$A73,'Planning CPRP'!$A$10:$A$170,0),MATCH('Planning Ngrps'!AP$9,'Planning CPRP'!$G$9:$BA$9,0)),"")</f>
        <v/>
      </c>
      <c r="AQ73" s="158" t="str">
        <f>IFERROR(INDEX('Feb 2019'!$G$2:$BR$159,MATCH('Planning Ngrps'!$A73,'Feb 2019'!$A$2:$A$161,0),MATCH(AQ$9,'Feb 2019'!$G$1:$BR$1,0))/INDEX('Planning CPRP'!$G$10:$BA$168,MATCH('Planning Ngrps'!$A73,'Planning CPRP'!$A$10:$A$170,0),MATCH('Planning Ngrps'!AQ$9,'Planning CPRP'!$G$9:$BA$9,0)),"")</f>
        <v/>
      </c>
      <c r="AR73" s="158" t="str">
        <f>IFERROR(INDEX('Feb 2019'!$G$2:$BR$159,MATCH('Planning Ngrps'!$A73,'Feb 2019'!$A$2:$A$161,0),MATCH(AR$9,'Feb 2019'!$G$1:$BR$1,0))/INDEX('Planning CPRP'!$G$10:$BA$168,MATCH('Planning Ngrps'!$A73,'Planning CPRP'!$A$10:$A$170,0),MATCH('Planning Ngrps'!AR$9,'Planning CPRP'!$G$9:$BA$9,0)),"")</f>
        <v/>
      </c>
      <c r="AS73" s="158" t="str">
        <f>IFERROR(INDEX('Feb 2019'!$G$2:$BR$159,MATCH('Planning Ngrps'!$A73,'Feb 2019'!$A$2:$A$161,0),MATCH(AS$9,'Feb 2019'!$G$1:$BR$1,0))/INDEX('Planning CPRP'!$G$10:$BA$168,MATCH('Planning Ngrps'!$A73,'Planning CPRP'!$A$10:$A$170,0),MATCH('Planning Ngrps'!AS$9,'Planning CPRP'!$G$9:$BA$9,0)),"")</f>
        <v/>
      </c>
      <c r="AT73" s="158" t="str">
        <f>IFERROR(INDEX('Feb 2019'!$G$2:$BR$159,MATCH('Planning Ngrps'!$A73,'Feb 2019'!$A$2:$A$161,0),MATCH(AT$9,'Feb 2019'!$G$1:$BR$1,0))/INDEX('Planning CPRP'!$G$10:$BA$168,MATCH('Planning Ngrps'!$A73,'Planning CPRP'!$A$10:$A$170,0),MATCH('Planning Ngrps'!AT$9,'Planning CPRP'!$G$9:$BA$9,0)),"")</f>
        <v/>
      </c>
      <c r="AU73" s="158" t="str">
        <f>IFERROR(INDEX('Feb 2019'!$G$2:$BR$159,MATCH('Planning Ngrps'!$A73,'Feb 2019'!$A$2:$A$161,0),MATCH(AU$9,'Feb 2019'!$G$1:$BR$1,0))/INDEX('Planning CPRP'!$G$10:$BA$168,MATCH('Planning Ngrps'!$A73,'Planning CPRP'!$A$10:$A$170,0),MATCH('Planning Ngrps'!AU$9,'Planning CPRP'!$G$9:$BA$9,0)),"")</f>
        <v/>
      </c>
      <c r="AV73" s="158" t="str">
        <f>IFERROR(INDEX('Feb 2019'!$G$2:$BR$159,MATCH('Planning Ngrps'!$A73,'Feb 2019'!$A$2:$A$161,0),MATCH(AV$9,'Feb 2019'!$G$1:$BR$1,0))/INDEX('Planning CPRP'!$G$10:$BA$168,MATCH('Planning Ngrps'!$A73,'Planning CPRP'!$A$10:$A$170,0),MATCH('Planning Ngrps'!AV$9,'Planning CPRP'!$G$9:$BA$9,0)),"")</f>
        <v/>
      </c>
      <c r="AW73" s="158" t="str">
        <f>IFERROR(INDEX('Feb 2019'!$G$2:$BR$159,MATCH('Planning Ngrps'!$A73,'Feb 2019'!$A$2:$A$161,0),MATCH(AW$9,'Feb 2019'!$G$1:$BR$1,0))/INDEX('Planning CPRP'!$G$10:$BA$168,MATCH('Planning Ngrps'!$A73,'Planning CPRP'!$A$10:$A$170,0),MATCH('Planning Ngrps'!AW$9,'Planning CPRP'!$G$9:$BA$9,0)),"")</f>
        <v/>
      </c>
      <c r="AX73" s="158" t="str">
        <f>IFERROR(INDEX('Feb 2019'!$G$2:$BR$159,MATCH('Planning Ngrps'!$A73,'Feb 2019'!$A$2:$A$161,0),MATCH(AX$9,'Feb 2019'!$G$1:$BR$1,0))/INDEX('Planning CPRP'!$G$10:$BA$168,MATCH('Planning Ngrps'!$A73,'Planning CPRP'!$A$10:$A$170,0),MATCH('Planning Ngrps'!AX$9,'Planning CPRP'!$G$9:$BA$9,0)),"")</f>
        <v/>
      </c>
      <c r="AY73" s="158" t="str">
        <f>IFERROR(INDEX('Feb 2019'!$G$2:$BR$159,MATCH('Planning Ngrps'!$A73,'Feb 2019'!$A$2:$A$161,0),MATCH(AY$9,'Feb 2019'!$G$1:$BR$1,0))/INDEX('Planning CPRP'!$G$10:$BA$168,MATCH('Planning Ngrps'!$A73,'Planning CPRP'!$A$10:$A$170,0),MATCH('Planning Ngrps'!AY$9,'Planning CPRP'!$G$9:$BA$9,0)),"")</f>
        <v/>
      </c>
      <c r="AZ73" s="158" t="str">
        <f>IFERROR(INDEX('Feb 2019'!$G$2:$BR$159,MATCH('Planning Ngrps'!$A73,'Feb 2019'!$A$2:$A$161,0),MATCH(AZ$9,'Feb 2019'!$G$1:$BR$1,0))/INDEX('Planning CPRP'!$G$10:$BA$168,MATCH('Planning Ngrps'!$A73,'Planning CPRP'!$A$10:$A$170,0),MATCH('Planning Ngrps'!AZ$9,'Planning CPRP'!$G$9:$BA$9,0)),"")</f>
        <v/>
      </c>
      <c r="BA73" s="158" t="str">
        <f>IFERROR(INDEX('Feb 2019'!$G$2:$BR$159,MATCH('Planning Ngrps'!$A73,'Feb 2019'!$A$2:$A$161,0),MATCH(BA$9,'Feb 2019'!$G$1:$BR$1,0))/INDEX('Planning CPRP'!$G$10:$BA$168,MATCH('Planning Ngrps'!$A73,'Planning CPRP'!$A$10:$A$170,0),MATCH('Planning Ngrps'!BA$9,'Planning CPRP'!$G$9:$BA$9,0)),"")</f>
        <v/>
      </c>
      <c r="BB73" s="11">
        <f t="shared" si="60"/>
        <v>0</v>
      </c>
      <c r="BC73" s="11"/>
      <c r="BD73" s="114">
        <f t="shared" si="61"/>
        <v>0</v>
      </c>
    </row>
    <row r="74" spans="1:57" ht="15" x14ac:dyDescent="0.3">
      <c r="A74" s="79" t="s">
        <v>88</v>
      </c>
      <c r="B74" s="105">
        <f t="shared" si="57"/>
        <v>0</v>
      </c>
      <c r="C74" s="192">
        <f t="shared" si="62"/>
        <v>0</v>
      </c>
      <c r="D74" s="48">
        <f t="shared" si="58"/>
        <v>0</v>
      </c>
      <c r="E74" s="138">
        <f t="shared" si="59"/>
        <v>0</v>
      </c>
      <c r="F74" s="92" t="s">
        <v>88</v>
      </c>
      <c r="G74" s="158" t="str">
        <f>IFERROR(INDEX('Feb 2019'!$G$2:$BR$159,MATCH('Planning Ngrps'!$A74,'Feb 2019'!$A$2:$A$161,0),MATCH(G$9,'Feb 2019'!$G$1:$BR$1,0))/INDEX('Planning CPRP'!$G$10:$BA$168,MATCH('Planning Ngrps'!$A74,'Planning CPRP'!$A$10:$A$170,0),MATCH('Planning Ngrps'!G$9,'Planning CPRP'!$G$9:$BA$9,0)),"")</f>
        <v/>
      </c>
      <c r="H74" s="158" t="str">
        <f>IFERROR(INDEX('Feb 2019'!$G$2:$BR$159,MATCH('Planning Ngrps'!$A74,'Feb 2019'!$A$2:$A$161,0),MATCH(H$9,'Feb 2019'!$G$1:$BR$1,0))/INDEX('Planning CPRP'!$G$10:$BA$168,MATCH('Planning Ngrps'!$A74,'Planning CPRP'!$A$10:$A$170,0),MATCH('Planning Ngrps'!H$9,'Planning CPRP'!$G$9:$BA$9,0)),"")</f>
        <v/>
      </c>
      <c r="I74" s="158" t="str">
        <f>IFERROR(INDEX('Feb 2019'!$G$2:$BR$159,MATCH('Planning Ngrps'!$A74,'Feb 2019'!$A$2:$A$161,0),MATCH(I$9,'Feb 2019'!$G$1:$BR$1,0))/INDEX('Planning CPRP'!$G$10:$BA$168,MATCH('Planning Ngrps'!$A74,'Planning CPRP'!$A$10:$A$170,0),MATCH('Planning Ngrps'!I$9,'Planning CPRP'!$G$9:$BA$9,0)),"")</f>
        <v/>
      </c>
      <c r="J74" s="158" t="str">
        <f>IFERROR(INDEX('Feb 2019'!$G$2:$BR$159,MATCH('Planning Ngrps'!$A74,'Feb 2019'!$A$2:$A$161,0),MATCH(J$9,'Feb 2019'!$G$1:$BR$1,0))/INDEX('Planning CPRP'!$G$10:$BA$168,MATCH('Planning Ngrps'!$A74,'Planning CPRP'!$A$10:$A$170,0),MATCH('Planning Ngrps'!J$9,'Planning CPRP'!$G$9:$BA$9,0)),"")</f>
        <v/>
      </c>
      <c r="K74" s="158" t="str">
        <f>IFERROR(INDEX('Feb 2019'!$G$2:$BR$159,MATCH('Planning Ngrps'!$A74,'Feb 2019'!$A$2:$A$161,0),MATCH(K$9,'Feb 2019'!$G$1:$BR$1,0))/INDEX('Planning CPRP'!$G$10:$BA$168,MATCH('Planning Ngrps'!$A74,'Planning CPRP'!$A$10:$A$170,0),MATCH('Planning Ngrps'!K$9,'Planning CPRP'!$G$9:$BA$9,0)),"")</f>
        <v/>
      </c>
      <c r="L74" s="158" t="str">
        <f>IFERROR(INDEX('Feb 2019'!$G$2:$BR$159,MATCH('Planning Ngrps'!$A74,'Feb 2019'!$A$2:$A$161,0),MATCH(L$9,'Feb 2019'!$G$1:$BR$1,0))/INDEX('Planning CPRP'!$G$10:$BA$168,MATCH('Planning Ngrps'!$A74,'Planning CPRP'!$A$10:$A$170,0),MATCH('Planning Ngrps'!L$9,'Planning CPRP'!$G$9:$BA$9,0)),"")</f>
        <v/>
      </c>
      <c r="M74" s="158" t="str">
        <f>IFERROR(INDEX('Feb 2019'!$G$2:$BR$159,MATCH('Planning Ngrps'!$A74,'Feb 2019'!$A$2:$A$161,0),MATCH(M$9,'Feb 2019'!$G$1:$BR$1,0))/INDEX('Planning CPRP'!$G$10:$BA$168,MATCH('Planning Ngrps'!$A74,'Planning CPRP'!$A$10:$A$170,0),MATCH('Planning Ngrps'!M$9,'Planning CPRP'!$G$9:$BA$9,0)),"")</f>
        <v/>
      </c>
      <c r="N74" s="158" t="str">
        <f>IFERROR(INDEX('Feb 2019'!$G$2:$BR$159,MATCH('Planning Ngrps'!$A74,'Feb 2019'!$A$2:$A$161,0),MATCH(N$9,'Feb 2019'!$G$1:$BR$1,0))/INDEX('Planning CPRP'!$G$10:$BA$168,MATCH('Planning Ngrps'!$A74,'Planning CPRP'!$A$10:$A$170,0),MATCH('Planning Ngrps'!N$9,'Planning CPRP'!$G$9:$BA$9,0)),"")</f>
        <v/>
      </c>
      <c r="O74" s="158" t="str">
        <f>IFERROR(INDEX('Feb 2019'!$G$2:$BR$159,MATCH('Planning Ngrps'!$A74,'Feb 2019'!$A$2:$A$161,0),MATCH(O$9,'Feb 2019'!$G$1:$BR$1,0))/INDEX('Planning CPRP'!$G$10:$BA$168,MATCH('Planning Ngrps'!$A74,'Planning CPRP'!$A$10:$A$170,0),MATCH('Planning Ngrps'!O$9,'Planning CPRP'!$G$9:$BA$9,0)),"")</f>
        <v/>
      </c>
      <c r="P74" s="158" t="str">
        <f>IFERROR(INDEX('Feb 2019'!$G$2:$BR$159,MATCH('Planning Ngrps'!$A74,'Feb 2019'!$A$2:$A$161,0),MATCH(P$9,'Feb 2019'!$G$1:$BR$1,0))/INDEX('Planning CPRP'!$G$10:$BA$168,MATCH('Planning Ngrps'!$A74,'Planning CPRP'!$A$10:$A$170,0),MATCH('Planning Ngrps'!P$9,'Planning CPRP'!$G$9:$BA$9,0)),"")</f>
        <v/>
      </c>
      <c r="Q74" s="158" t="str">
        <f>IFERROR(INDEX('Feb 2019'!$G$2:$BR$159,MATCH('Planning Ngrps'!$A74,'Feb 2019'!$A$2:$A$161,0),MATCH(Q$9,'Feb 2019'!$G$1:$BR$1,0))/INDEX('Planning CPRP'!$G$10:$BA$168,MATCH('Planning Ngrps'!$A74,'Planning CPRP'!$A$10:$A$170,0),MATCH('Planning Ngrps'!Q$9,'Planning CPRP'!$G$9:$BA$9,0)),"")</f>
        <v/>
      </c>
      <c r="R74" s="158" t="str">
        <f>IFERROR(INDEX('Feb 2019'!$G$2:$BR$159,MATCH('Planning Ngrps'!$A74,'Feb 2019'!$A$2:$A$161,0),MATCH(R$9,'Feb 2019'!$G$1:$BR$1,0))/INDEX('Planning CPRP'!$G$10:$BA$168,MATCH('Planning Ngrps'!$A74,'Planning CPRP'!$A$10:$A$170,0),MATCH('Planning Ngrps'!R$9,'Planning CPRP'!$G$9:$BA$9,0)),"")</f>
        <v/>
      </c>
      <c r="S74" s="158" t="str">
        <f>IFERROR(INDEX('Feb 2019'!$G$2:$BR$159,MATCH('Planning Ngrps'!$A74,'Feb 2019'!$A$2:$A$161,0),MATCH(S$9,'Feb 2019'!$G$1:$BR$1,0))/INDEX('Planning CPRP'!$G$10:$BA$168,MATCH('Planning Ngrps'!$A74,'Planning CPRP'!$A$10:$A$170,0),MATCH('Planning Ngrps'!S$9,'Planning CPRP'!$G$9:$BA$9,0)),"")</f>
        <v/>
      </c>
      <c r="T74" s="158" t="str">
        <f>IFERROR(INDEX('Feb 2019'!$G$2:$BR$159,MATCH('Planning Ngrps'!$A74,'Feb 2019'!$A$2:$A$161,0),MATCH(T$9,'Feb 2019'!$G$1:$BR$1,0))/INDEX('Planning CPRP'!$G$10:$BA$168,MATCH('Planning Ngrps'!$A74,'Planning CPRP'!$A$10:$A$170,0),MATCH('Planning Ngrps'!T$9,'Planning CPRP'!$G$9:$BA$9,0)),"")</f>
        <v/>
      </c>
      <c r="U74" s="158" t="str">
        <f>IFERROR(INDEX('Feb 2019'!$G$2:$BR$159,MATCH('Planning Ngrps'!$A74,'Feb 2019'!$A$2:$A$161,0),MATCH(U$9,'Feb 2019'!$G$1:$BR$1,0))/INDEX('Planning CPRP'!$G$10:$BA$168,MATCH('Planning Ngrps'!$A74,'Planning CPRP'!$A$10:$A$170,0),MATCH('Planning Ngrps'!U$9,'Planning CPRP'!$G$9:$BA$9,0)),"")</f>
        <v/>
      </c>
      <c r="V74" s="158" t="str">
        <f>IFERROR(INDEX('Feb 2019'!$G$2:$BR$159,MATCH('Planning Ngrps'!$A74,'Feb 2019'!$A$2:$A$161,0),MATCH(V$9,'Feb 2019'!$G$1:$BR$1,0))/INDEX('Planning CPRP'!$G$10:$BA$168,MATCH('Planning Ngrps'!$A74,'Planning CPRP'!$A$10:$A$170,0),MATCH('Planning Ngrps'!V$9,'Planning CPRP'!$G$9:$BA$9,0)),"")</f>
        <v/>
      </c>
      <c r="W74" s="158" t="str">
        <f>IFERROR(INDEX('Feb 2019'!$G$2:$BR$159,MATCH('Planning Ngrps'!$A74,'Feb 2019'!$A$2:$A$161,0),MATCH(W$9,'Feb 2019'!$G$1:$BR$1,0))/INDEX('Planning CPRP'!$G$10:$BA$168,MATCH('Planning Ngrps'!$A74,'Planning CPRP'!$A$10:$A$170,0),MATCH('Planning Ngrps'!W$9,'Planning CPRP'!$G$9:$BA$9,0)),"")</f>
        <v/>
      </c>
      <c r="X74" s="158" t="str">
        <f>IFERROR(INDEX('Feb 2019'!$G$2:$BR$159,MATCH('Planning Ngrps'!$A74,'Feb 2019'!$A$2:$A$161,0),MATCH(X$9,'Feb 2019'!$G$1:$BR$1,0))/INDEX('Planning CPRP'!$G$10:$BA$168,MATCH('Planning Ngrps'!$A74,'Planning CPRP'!$A$10:$A$170,0),MATCH('Planning Ngrps'!X$9,'Planning CPRP'!$G$9:$BA$9,0)),"")</f>
        <v/>
      </c>
      <c r="Y74" s="158" t="str">
        <f>IFERROR(INDEX('Feb 2019'!$G$2:$BR$159,MATCH('Planning Ngrps'!$A74,'Feb 2019'!$A$2:$A$161,0),MATCH(Y$9,'Feb 2019'!$G$1:$BR$1,0))/INDEX('Planning CPRP'!$G$10:$BA$168,MATCH('Planning Ngrps'!$A74,'Planning CPRP'!$A$10:$A$170,0),MATCH('Planning Ngrps'!Y$9,'Planning CPRP'!$G$9:$BA$9,0)),"")</f>
        <v/>
      </c>
      <c r="Z74" s="158" t="str">
        <f>IFERROR(INDEX('Feb 2019'!$G$2:$BR$159,MATCH('Planning Ngrps'!$A74,'Feb 2019'!$A$2:$A$161,0),MATCH(Z$9,'Feb 2019'!$G$1:$BR$1,0))/INDEX('Planning CPRP'!$G$10:$BA$168,MATCH('Planning Ngrps'!$A74,'Planning CPRP'!$A$10:$A$170,0),MATCH('Planning Ngrps'!Z$9,'Planning CPRP'!$G$9:$BA$9,0)),"")</f>
        <v/>
      </c>
      <c r="AA74" s="158" t="str">
        <f>IFERROR(INDEX('Feb 2019'!$G$2:$BR$159,MATCH('Planning Ngrps'!$A74,'Feb 2019'!$A$2:$A$161,0),MATCH(AA$9,'Feb 2019'!$G$1:$BR$1,0))/INDEX('Planning CPRP'!$G$10:$BA$168,MATCH('Planning Ngrps'!$A74,'Planning CPRP'!$A$10:$A$170,0),MATCH('Planning Ngrps'!AA$9,'Planning CPRP'!$G$9:$BA$9,0)),"")</f>
        <v/>
      </c>
      <c r="AB74" s="158" t="str">
        <f>IFERROR(INDEX('Feb 2019'!$G$2:$BR$159,MATCH('Planning Ngrps'!$A74,'Feb 2019'!$A$2:$A$161,0),MATCH(AB$9,'Feb 2019'!$G$1:$BR$1,0))/INDEX('Planning CPRP'!$G$10:$BA$168,MATCH('Planning Ngrps'!$A74,'Planning CPRP'!$A$10:$A$170,0),MATCH('Planning Ngrps'!AB$9,'Planning CPRP'!$G$9:$BA$9,0)),"")</f>
        <v/>
      </c>
      <c r="AC74" s="158" t="str">
        <f>IFERROR(INDEX('Feb 2019'!$G$2:$BR$159,MATCH('Planning Ngrps'!$A74,'Feb 2019'!$A$2:$A$161,0),MATCH(AC$9,'Feb 2019'!$G$1:$BR$1,0))/INDEX('Planning CPRP'!$G$10:$BA$168,MATCH('Planning Ngrps'!$A74,'Planning CPRP'!$A$10:$A$170,0),MATCH('Planning Ngrps'!AC$9,'Planning CPRP'!$G$9:$BA$9,0)),"")</f>
        <v/>
      </c>
      <c r="AD74" s="158" t="str">
        <f>IFERROR(INDEX('Feb 2019'!$G$2:$BR$159,MATCH('Planning Ngrps'!$A74,'Feb 2019'!$A$2:$A$161,0),MATCH(AD$9,'Feb 2019'!$G$1:$BR$1,0))/INDEX('Planning CPRP'!$G$10:$BA$168,MATCH('Planning Ngrps'!$A74,'Planning CPRP'!$A$10:$A$170,0),MATCH('Planning Ngrps'!AD$9,'Planning CPRP'!$G$9:$BA$9,0)),"")</f>
        <v/>
      </c>
      <c r="AE74" s="158" t="str">
        <f>IFERROR(INDEX('Feb 2019'!$G$2:$BR$159,MATCH('Planning Ngrps'!$A74,'Feb 2019'!$A$2:$A$161,0),MATCH(AE$9,'Feb 2019'!$G$1:$BR$1,0))/INDEX('Planning CPRP'!$G$10:$BA$168,MATCH('Planning Ngrps'!$A74,'Planning CPRP'!$A$10:$A$170,0),MATCH('Planning Ngrps'!AE$9,'Planning CPRP'!$G$9:$BA$9,0)),"")</f>
        <v/>
      </c>
      <c r="AF74" s="158" t="str">
        <f>IFERROR(INDEX('Feb 2019'!$G$2:$BR$159,MATCH('Planning Ngrps'!$A74,'Feb 2019'!$A$2:$A$161,0),MATCH(AF$9,'Feb 2019'!$G$1:$BR$1,0))/INDEX('Planning CPRP'!$G$10:$BA$168,MATCH('Planning Ngrps'!$A74,'Planning CPRP'!$A$10:$A$170,0),MATCH('Planning Ngrps'!AF$9,'Planning CPRP'!$G$9:$BA$9,0)),"")</f>
        <v/>
      </c>
      <c r="AG74" s="158" t="str">
        <f>IFERROR(INDEX('Feb 2019'!$G$2:$BR$159,MATCH('Planning Ngrps'!$A74,'Feb 2019'!$A$2:$A$161,0),MATCH(AG$9,'Feb 2019'!$G$1:$BR$1,0))/INDEX('Planning CPRP'!$G$10:$BA$168,MATCH('Planning Ngrps'!$A74,'Planning CPRP'!$A$10:$A$170,0),MATCH('Planning Ngrps'!AG$9,'Planning CPRP'!$G$9:$BA$9,0)),"")</f>
        <v/>
      </c>
      <c r="AH74" s="158" t="str">
        <f>IFERROR(INDEX('Feb 2019'!$G$2:$BR$159,MATCH('Planning Ngrps'!$A74,'Feb 2019'!$A$2:$A$161,0),MATCH(AH$9,'Feb 2019'!$G$1:$BR$1,0))/INDEX('Planning CPRP'!$G$10:$BA$168,MATCH('Planning Ngrps'!$A74,'Planning CPRP'!$A$10:$A$170,0),MATCH('Planning Ngrps'!AH$9,'Planning CPRP'!$G$9:$BA$9,0)),"")</f>
        <v/>
      </c>
      <c r="AI74" s="158" t="str">
        <f>IFERROR(INDEX('Feb 2019'!$G$2:$BR$159,MATCH('Planning Ngrps'!$A74,'Feb 2019'!$A$2:$A$161,0),MATCH(AI$9,'Feb 2019'!$G$1:$BR$1,0))/INDEX('Planning CPRP'!$G$10:$BA$168,MATCH('Planning Ngrps'!$A74,'Planning CPRP'!$A$10:$A$170,0),MATCH('Planning Ngrps'!AI$9,'Planning CPRP'!$G$9:$BA$9,0)),"")</f>
        <v/>
      </c>
      <c r="AJ74" s="158" t="str">
        <f>IFERROR(INDEX('Feb 2019'!$G$2:$BR$159,MATCH('Planning Ngrps'!$A74,'Feb 2019'!$A$2:$A$161,0),MATCH(AJ$9,'Feb 2019'!$G$1:$BR$1,0))/INDEX('Planning CPRP'!$G$10:$BA$168,MATCH('Planning Ngrps'!$A74,'Planning CPRP'!$A$10:$A$170,0),MATCH('Planning Ngrps'!AJ$9,'Planning CPRP'!$G$9:$BA$9,0)),"")</f>
        <v/>
      </c>
      <c r="AK74" s="158" t="str">
        <f>IFERROR(INDEX('Feb 2019'!$G$2:$BR$159,MATCH('Planning Ngrps'!$A74,'Feb 2019'!$A$2:$A$161,0),MATCH(AK$9,'Feb 2019'!$G$1:$BR$1,0))/INDEX('Planning CPRP'!$G$10:$BA$168,MATCH('Planning Ngrps'!$A74,'Planning CPRP'!$A$10:$A$170,0),MATCH('Planning Ngrps'!AK$9,'Planning CPRP'!$G$9:$BA$9,0)),"")</f>
        <v/>
      </c>
      <c r="AL74" s="158" t="str">
        <f>IFERROR(INDEX('Feb 2019'!$G$2:$BR$159,MATCH('Planning Ngrps'!$A74,'Feb 2019'!$A$2:$A$161,0),MATCH(AL$9,'Feb 2019'!$G$1:$BR$1,0))/INDEX('Planning CPRP'!$G$10:$BA$168,MATCH('Planning Ngrps'!$A74,'Planning CPRP'!$A$10:$A$170,0),MATCH('Planning Ngrps'!AL$9,'Planning CPRP'!$G$9:$BA$9,0)),"")</f>
        <v/>
      </c>
      <c r="AM74" s="158" t="str">
        <f>IFERROR(INDEX('Feb 2019'!$G$2:$BR$159,MATCH('Planning Ngrps'!$A74,'Feb 2019'!$A$2:$A$161,0),MATCH(AM$9,'Feb 2019'!$G$1:$BR$1,0))/INDEX('Planning CPRP'!$G$10:$BA$168,MATCH('Planning Ngrps'!$A74,'Planning CPRP'!$A$10:$A$170,0),MATCH('Planning Ngrps'!AM$9,'Planning CPRP'!$G$9:$BA$9,0)),"")</f>
        <v/>
      </c>
      <c r="AN74" s="158" t="str">
        <f>IFERROR(INDEX('Feb 2019'!$G$2:$BR$159,MATCH('Planning Ngrps'!$A74,'Feb 2019'!$A$2:$A$161,0),MATCH(AN$9,'Feb 2019'!$G$1:$BR$1,0))/INDEX('Planning CPRP'!$G$10:$BA$168,MATCH('Planning Ngrps'!$A74,'Planning CPRP'!$A$10:$A$170,0),MATCH('Planning Ngrps'!AN$9,'Planning CPRP'!$G$9:$BA$9,0)),"")</f>
        <v/>
      </c>
      <c r="AO74" s="158" t="str">
        <f>IFERROR(INDEX('Feb 2019'!$G$2:$BR$159,MATCH('Planning Ngrps'!$A74,'Feb 2019'!$A$2:$A$161,0),MATCH(AO$9,'Feb 2019'!$G$1:$BR$1,0))/INDEX('Planning CPRP'!$G$10:$BA$168,MATCH('Planning Ngrps'!$A74,'Planning CPRP'!$A$10:$A$170,0),MATCH('Planning Ngrps'!AO$9,'Planning CPRP'!$G$9:$BA$9,0)),"")</f>
        <v/>
      </c>
      <c r="AP74" s="158" t="str">
        <f>IFERROR(INDEX('Feb 2019'!$G$2:$BR$159,MATCH('Planning Ngrps'!$A74,'Feb 2019'!$A$2:$A$161,0),MATCH(AP$9,'Feb 2019'!$G$1:$BR$1,0))/INDEX('Planning CPRP'!$G$10:$BA$168,MATCH('Planning Ngrps'!$A74,'Planning CPRP'!$A$10:$A$170,0),MATCH('Planning Ngrps'!AP$9,'Planning CPRP'!$G$9:$BA$9,0)),"")</f>
        <v/>
      </c>
      <c r="AQ74" s="158" t="str">
        <f>IFERROR(INDEX('Feb 2019'!$G$2:$BR$159,MATCH('Planning Ngrps'!$A74,'Feb 2019'!$A$2:$A$161,0),MATCH(AQ$9,'Feb 2019'!$G$1:$BR$1,0))/INDEX('Planning CPRP'!$G$10:$BA$168,MATCH('Planning Ngrps'!$A74,'Planning CPRP'!$A$10:$A$170,0),MATCH('Planning Ngrps'!AQ$9,'Planning CPRP'!$G$9:$BA$9,0)),"")</f>
        <v/>
      </c>
      <c r="AR74" s="158" t="str">
        <f>IFERROR(INDEX('Feb 2019'!$G$2:$BR$159,MATCH('Planning Ngrps'!$A74,'Feb 2019'!$A$2:$A$161,0),MATCH(AR$9,'Feb 2019'!$G$1:$BR$1,0))/INDEX('Planning CPRP'!$G$10:$BA$168,MATCH('Planning Ngrps'!$A74,'Planning CPRP'!$A$10:$A$170,0),MATCH('Planning Ngrps'!AR$9,'Planning CPRP'!$G$9:$BA$9,0)),"")</f>
        <v/>
      </c>
      <c r="AS74" s="158" t="str">
        <f>IFERROR(INDEX('Feb 2019'!$G$2:$BR$159,MATCH('Planning Ngrps'!$A74,'Feb 2019'!$A$2:$A$161,0),MATCH(AS$9,'Feb 2019'!$G$1:$BR$1,0))/INDEX('Planning CPRP'!$G$10:$BA$168,MATCH('Planning Ngrps'!$A74,'Planning CPRP'!$A$10:$A$170,0),MATCH('Planning Ngrps'!AS$9,'Planning CPRP'!$G$9:$BA$9,0)),"")</f>
        <v/>
      </c>
      <c r="AT74" s="158" t="str">
        <f>IFERROR(INDEX('Feb 2019'!$G$2:$BR$159,MATCH('Planning Ngrps'!$A74,'Feb 2019'!$A$2:$A$161,0),MATCH(AT$9,'Feb 2019'!$G$1:$BR$1,0))/INDEX('Planning CPRP'!$G$10:$BA$168,MATCH('Planning Ngrps'!$A74,'Planning CPRP'!$A$10:$A$170,0),MATCH('Planning Ngrps'!AT$9,'Planning CPRP'!$G$9:$BA$9,0)),"")</f>
        <v/>
      </c>
      <c r="AU74" s="158" t="str">
        <f>IFERROR(INDEX('Feb 2019'!$G$2:$BR$159,MATCH('Planning Ngrps'!$A74,'Feb 2019'!$A$2:$A$161,0),MATCH(AU$9,'Feb 2019'!$G$1:$BR$1,0))/INDEX('Planning CPRP'!$G$10:$BA$168,MATCH('Planning Ngrps'!$A74,'Planning CPRP'!$A$10:$A$170,0),MATCH('Planning Ngrps'!AU$9,'Planning CPRP'!$G$9:$BA$9,0)),"")</f>
        <v/>
      </c>
      <c r="AV74" s="158" t="str">
        <f>IFERROR(INDEX('Feb 2019'!$G$2:$BR$159,MATCH('Planning Ngrps'!$A74,'Feb 2019'!$A$2:$A$161,0),MATCH(AV$9,'Feb 2019'!$G$1:$BR$1,0))/INDEX('Planning CPRP'!$G$10:$BA$168,MATCH('Planning Ngrps'!$A74,'Planning CPRP'!$A$10:$A$170,0),MATCH('Planning Ngrps'!AV$9,'Planning CPRP'!$G$9:$BA$9,0)),"")</f>
        <v/>
      </c>
      <c r="AW74" s="158" t="str">
        <f>IFERROR(INDEX('Feb 2019'!$G$2:$BR$159,MATCH('Planning Ngrps'!$A74,'Feb 2019'!$A$2:$A$161,0),MATCH(AW$9,'Feb 2019'!$G$1:$BR$1,0))/INDEX('Planning CPRP'!$G$10:$BA$168,MATCH('Planning Ngrps'!$A74,'Planning CPRP'!$A$10:$A$170,0),MATCH('Planning Ngrps'!AW$9,'Planning CPRP'!$G$9:$BA$9,0)),"")</f>
        <v/>
      </c>
      <c r="AX74" s="158" t="str">
        <f>IFERROR(INDEX('Feb 2019'!$G$2:$BR$159,MATCH('Planning Ngrps'!$A74,'Feb 2019'!$A$2:$A$161,0),MATCH(AX$9,'Feb 2019'!$G$1:$BR$1,0))/INDEX('Planning CPRP'!$G$10:$BA$168,MATCH('Planning Ngrps'!$A74,'Planning CPRP'!$A$10:$A$170,0),MATCH('Planning Ngrps'!AX$9,'Planning CPRP'!$G$9:$BA$9,0)),"")</f>
        <v/>
      </c>
      <c r="AY74" s="158" t="str">
        <f>IFERROR(INDEX('Feb 2019'!$G$2:$BR$159,MATCH('Planning Ngrps'!$A74,'Feb 2019'!$A$2:$A$161,0),MATCH(AY$9,'Feb 2019'!$G$1:$BR$1,0))/INDEX('Planning CPRP'!$G$10:$BA$168,MATCH('Planning Ngrps'!$A74,'Planning CPRP'!$A$10:$A$170,0),MATCH('Planning Ngrps'!AY$9,'Planning CPRP'!$G$9:$BA$9,0)),"")</f>
        <v/>
      </c>
      <c r="AZ74" s="158" t="str">
        <f>IFERROR(INDEX('Feb 2019'!$G$2:$BR$159,MATCH('Planning Ngrps'!$A74,'Feb 2019'!$A$2:$A$161,0),MATCH(AZ$9,'Feb 2019'!$G$1:$BR$1,0))/INDEX('Planning CPRP'!$G$10:$BA$168,MATCH('Planning Ngrps'!$A74,'Planning CPRP'!$A$10:$A$170,0),MATCH('Planning Ngrps'!AZ$9,'Planning CPRP'!$G$9:$BA$9,0)),"")</f>
        <v/>
      </c>
      <c r="BA74" s="158" t="str">
        <f>IFERROR(INDEX('Feb 2019'!$G$2:$BR$159,MATCH('Planning Ngrps'!$A74,'Feb 2019'!$A$2:$A$161,0),MATCH(BA$9,'Feb 2019'!$G$1:$BR$1,0))/INDEX('Planning CPRP'!$G$10:$BA$168,MATCH('Planning Ngrps'!$A74,'Planning CPRP'!$A$10:$A$170,0),MATCH('Planning Ngrps'!BA$9,'Planning CPRP'!$G$9:$BA$9,0)),"")</f>
        <v/>
      </c>
      <c r="BB74" s="11">
        <f t="shared" si="60"/>
        <v>0</v>
      </c>
      <c r="BC74" s="11"/>
      <c r="BD74" s="114">
        <f t="shared" si="61"/>
        <v>0</v>
      </c>
    </row>
    <row r="75" spans="1:57" ht="15" x14ac:dyDescent="0.3">
      <c r="A75" s="80" t="s">
        <v>89</v>
      </c>
      <c r="B75" s="105">
        <f t="shared" si="57"/>
        <v>0</v>
      </c>
      <c r="C75" s="192">
        <f t="shared" si="62"/>
        <v>0</v>
      </c>
      <c r="D75" s="48">
        <f t="shared" si="58"/>
        <v>0</v>
      </c>
      <c r="E75" s="138">
        <f t="shared" si="59"/>
        <v>0</v>
      </c>
      <c r="F75" s="93" t="s">
        <v>89</v>
      </c>
      <c r="G75" s="158" t="str">
        <f>IFERROR(INDEX('Feb 2019'!$G$2:$BR$159,MATCH('Planning Ngrps'!$A75,'Feb 2019'!$A$2:$A$161,0),MATCH(G$9,'Feb 2019'!$G$1:$BR$1,0))/INDEX('Planning CPRP'!$G$10:$BA$168,MATCH('Planning Ngrps'!$A75,'Planning CPRP'!$A$10:$A$170,0),MATCH('Planning Ngrps'!G$9,'Planning CPRP'!$G$9:$BA$9,0)),"")</f>
        <v/>
      </c>
      <c r="H75" s="158" t="str">
        <f>IFERROR(INDEX('Feb 2019'!$G$2:$BR$159,MATCH('Planning Ngrps'!$A75,'Feb 2019'!$A$2:$A$161,0),MATCH(H$9,'Feb 2019'!$G$1:$BR$1,0))/INDEX('Planning CPRP'!$G$10:$BA$168,MATCH('Planning Ngrps'!$A75,'Planning CPRP'!$A$10:$A$170,0),MATCH('Planning Ngrps'!H$9,'Planning CPRP'!$G$9:$BA$9,0)),"")</f>
        <v/>
      </c>
      <c r="I75" s="158" t="str">
        <f>IFERROR(INDEX('Feb 2019'!$G$2:$BR$159,MATCH('Planning Ngrps'!$A75,'Feb 2019'!$A$2:$A$161,0),MATCH(I$9,'Feb 2019'!$G$1:$BR$1,0))/INDEX('Planning CPRP'!$G$10:$BA$168,MATCH('Planning Ngrps'!$A75,'Planning CPRP'!$A$10:$A$170,0),MATCH('Planning Ngrps'!I$9,'Planning CPRP'!$G$9:$BA$9,0)),"")</f>
        <v/>
      </c>
      <c r="J75" s="158" t="str">
        <f>IFERROR(INDEX('Feb 2019'!$G$2:$BR$159,MATCH('Planning Ngrps'!$A75,'Feb 2019'!$A$2:$A$161,0),MATCH(J$9,'Feb 2019'!$G$1:$BR$1,0))/INDEX('Planning CPRP'!$G$10:$BA$168,MATCH('Planning Ngrps'!$A75,'Planning CPRP'!$A$10:$A$170,0),MATCH('Planning Ngrps'!J$9,'Planning CPRP'!$G$9:$BA$9,0)),"")</f>
        <v/>
      </c>
      <c r="K75" s="158" t="str">
        <f>IFERROR(INDEX('Feb 2019'!$G$2:$BR$159,MATCH('Planning Ngrps'!$A75,'Feb 2019'!$A$2:$A$161,0),MATCH(K$9,'Feb 2019'!$G$1:$BR$1,0))/INDEX('Planning CPRP'!$G$10:$BA$168,MATCH('Planning Ngrps'!$A75,'Planning CPRP'!$A$10:$A$170,0),MATCH('Planning Ngrps'!K$9,'Planning CPRP'!$G$9:$BA$9,0)),"")</f>
        <v/>
      </c>
      <c r="L75" s="158" t="str">
        <f>IFERROR(INDEX('Feb 2019'!$G$2:$BR$159,MATCH('Planning Ngrps'!$A75,'Feb 2019'!$A$2:$A$161,0),MATCH(L$9,'Feb 2019'!$G$1:$BR$1,0))/INDEX('Planning CPRP'!$G$10:$BA$168,MATCH('Planning Ngrps'!$A75,'Planning CPRP'!$A$10:$A$170,0),MATCH('Planning Ngrps'!L$9,'Planning CPRP'!$G$9:$BA$9,0)),"")</f>
        <v/>
      </c>
      <c r="M75" s="158" t="str">
        <f>IFERROR(INDEX('Feb 2019'!$G$2:$BR$159,MATCH('Planning Ngrps'!$A75,'Feb 2019'!$A$2:$A$161,0),MATCH(M$9,'Feb 2019'!$G$1:$BR$1,0))/INDEX('Planning CPRP'!$G$10:$BA$168,MATCH('Planning Ngrps'!$A75,'Planning CPRP'!$A$10:$A$170,0),MATCH('Planning Ngrps'!M$9,'Planning CPRP'!$G$9:$BA$9,0)),"")</f>
        <v/>
      </c>
      <c r="N75" s="158" t="str">
        <f>IFERROR(INDEX('Feb 2019'!$G$2:$BR$159,MATCH('Planning Ngrps'!$A75,'Feb 2019'!$A$2:$A$161,0),MATCH(N$9,'Feb 2019'!$G$1:$BR$1,0))/INDEX('Planning CPRP'!$G$10:$BA$168,MATCH('Planning Ngrps'!$A75,'Planning CPRP'!$A$10:$A$170,0),MATCH('Planning Ngrps'!N$9,'Planning CPRP'!$G$9:$BA$9,0)),"")</f>
        <v/>
      </c>
      <c r="O75" s="158" t="str">
        <f>IFERROR(INDEX('Feb 2019'!$G$2:$BR$159,MATCH('Planning Ngrps'!$A75,'Feb 2019'!$A$2:$A$161,0),MATCH(O$9,'Feb 2019'!$G$1:$BR$1,0))/INDEX('Planning CPRP'!$G$10:$BA$168,MATCH('Planning Ngrps'!$A75,'Planning CPRP'!$A$10:$A$170,0),MATCH('Planning Ngrps'!O$9,'Planning CPRP'!$G$9:$BA$9,0)),"")</f>
        <v/>
      </c>
      <c r="P75" s="158" t="str">
        <f>IFERROR(INDEX('Feb 2019'!$G$2:$BR$159,MATCH('Planning Ngrps'!$A75,'Feb 2019'!$A$2:$A$161,0),MATCH(P$9,'Feb 2019'!$G$1:$BR$1,0))/INDEX('Planning CPRP'!$G$10:$BA$168,MATCH('Planning Ngrps'!$A75,'Planning CPRP'!$A$10:$A$170,0),MATCH('Planning Ngrps'!P$9,'Planning CPRP'!$G$9:$BA$9,0)),"")</f>
        <v/>
      </c>
      <c r="Q75" s="158" t="str">
        <f>IFERROR(INDEX('Feb 2019'!$G$2:$BR$159,MATCH('Planning Ngrps'!$A75,'Feb 2019'!$A$2:$A$161,0),MATCH(Q$9,'Feb 2019'!$G$1:$BR$1,0))/INDEX('Planning CPRP'!$G$10:$BA$168,MATCH('Planning Ngrps'!$A75,'Planning CPRP'!$A$10:$A$170,0),MATCH('Planning Ngrps'!Q$9,'Planning CPRP'!$G$9:$BA$9,0)),"")</f>
        <v/>
      </c>
      <c r="R75" s="158" t="str">
        <f>IFERROR(INDEX('Feb 2019'!$G$2:$BR$159,MATCH('Planning Ngrps'!$A75,'Feb 2019'!$A$2:$A$161,0),MATCH(R$9,'Feb 2019'!$G$1:$BR$1,0))/INDEX('Planning CPRP'!$G$10:$BA$168,MATCH('Planning Ngrps'!$A75,'Planning CPRP'!$A$10:$A$170,0),MATCH('Planning Ngrps'!R$9,'Planning CPRP'!$G$9:$BA$9,0)),"")</f>
        <v/>
      </c>
      <c r="S75" s="158" t="str">
        <f>IFERROR(INDEX('Feb 2019'!$G$2:$BR$159,MATCH('Planning Ngrps'!$A75,'Feb 2019'!$A$2:$A$161,0),MATCH(S$9,'Feb 2019'!$G$1:$BR$1,0))/INDEX('Planning CPRP'!$G$10:$BA$168,MATCH('Planning Ngrps'!$A75,'Planning CPRP'!$A$10:$A$170,0),MATCH('Planning Ngrps'!S$9,'Planning CPRP'!$G$9:$BA$9,0)),"")</f>
        <v/>
      </c>
      <c r="T75" s="158" t="str">
        <f>IFERROR(INDEX('Feb 2019'!$G$2:$BR$159,MATCH('Planning Ngrps'!$A75,'Feb 2019'!$A$2:$A$161,0),MATCH(T$9,'Feb 2019'!$G$1:$BR$1,0))/INDEX('Planning CPRP'!$G$10:$BA$168,MATCH('Planning Ngrps'!$A75,'Planning CPRP'!$A$10:$A$170,0),MATCH('Planning Ngrps'!T$9,'Planning CPRP'!$G$9:$BA$9,0)),"")</f>
        <v/>
      </c>
      <c r="U75" s="158" t="str">
        <f>IFERROR(INDEX('Feb 2019'!$G$2:$BR$159,MATCH('Planning Ngrps'!$A75,'Feb 2019'!$A$2:$A$161,0),MATCH(U$9,'Feb 2019'!$G$1:$BR$1,0))/INDEX('Planning CPRP'!$G$10:$BA$168,MATCH('Planning Ngrps'!$A75,'Planning CPRP'!$A$10:$A$170,0),MATCH('Planning Ngrps'!U$9,'Planning CPRP'!$G$9:$BA$9,0)),"")</f>
        <v/>
      </c>
      <c r="V75" s="158" t="str">
        <f>IFERROR(INDEX('Feb 2019'!$G$2:$BR$159,MATCH('Planning Ngrps'!$A75,'Feb 2019'!$A$2:$A$161,0),MATCH(V$9,'Feb 2019'!$G$1:$BR$1,0))/INDEX('Planning CPRP'!$G$10:$BA$168,MATCH('Planning Ngrps'!$A75,'Planning CPRP'!$A$10:$A$170,0),MATCH('Planning Ngrps'!V$9,'Planning CPRP'!$G$9:$BA$9,0)),"")</f>
        <v/>
      </c>
      <c r="W75" s="158" t="str">
        <f>IFERROR(INDEX('Feb 2019'!$G$2:$BR$159,MATCH('Planning Ngrps'!$A75,'Feb 2019'!$A$2:$A$161,0),MATCH(W$9,'Feb 2019'!$G$1:$BR$1,0))/INDEX('Planning CPRP'!$G$10:$BA$168,MATCH('Planning Ngrps'!$A75,'Planning CPRP'!$A$10:$A$170,0),MATCH('Planning Ngrps'!W$9,'Planning CPRP'!$G$9:$BA$9,0)),"")</f>
        <v/>
      </c>
      <c r="X75" s="158" t="str">
        <f>IFERROR(INDEX('Feb 2019'!$G$2:$BR$159,MATCH('Planning Ngrps'!$A75,'Feb 2019'!$A$2:$A$161,0),MATCH(X$9,'Feb 2019'!$G$1:$BR$1,0))/INDEX('Planning CPRP'!$G$10:$BA$168,MATCH('Planning Ngrps'!$A75,'Planning CPRP'!$A$10:$A$170,0),MATCH('Planning Ngrps'!X$9,'Planning CPRP'!$G$9:$BA$9,0)),"")</f>
        <v/>
      </c>
      <c r="Y75" s="158" t="str">
        <f>IFERROR(INDEX('Feb 2019'!$G$2:$BR$159,MATCH('Planning Ngrps'!$A75,'Feb 2019'!$A$2:$A$161,0),MATCH(Y$9,'Feb 2019'!$G$1:$BR$1,0))/INDEX('Planning CPRP'!$G$10:$BA$168,MATCH('Planning Ngrps'!$A75,'Planning CPRP'!$A$10:$A$170,0),MATCH('Planning Ngrps'!Y$9,'Planning CPRP'!$G$9:$BA$9,0)),"")</f>
        <v/>
      </c>
      <c r="Z75" s="158" t="str">
        <f>IFERROR(INDEX('Feb 2019'!$G$2:$BR$159,MATCH('Planning Ngrps'!$A75,'Feb 2019'!$A$2:$A$161,0),MATCH(Z$9,'Feb 2019'!$G$1:$BR$1,0))/INDEX('Planning CPRP'!$G$10:$BA$168,MATCH('Planning Ngrps'!$A75,'Planning CPRP'!$A$10:$A$170,0),MATCH('Planning Ngrps'!Z$9,'Planning CPRP'!$G$9:$BA$9,0)),"")</f>
        <v/>
      </c>
      <c r="AA75" s="158" t="str">
        <f>IFERROR(INDEX('Feb 2019'!$G$2:$BR$159,MATCH('Planning Ngrps'!$A75,'Feb 2019'!$A$2:$A$161,0),MATCH(AA$9,'Feb 2019'!$G$1:$BR$1,0))/INDEX('Planning CPRP'!$G$10:$BA$168,MATCH('Planning Ngrps'!$A75,'Planning CPRP'!$A$10:$A$170,0),MATCH('Planning Ngrps'!AA$9,'Planning CPRP'!$G$9:$BA$9,0)),"")</f>
        <v/>
      </c>
      <c r="AB75" s="158" t="str">
        <f>IFERROR(INDEX('Feb 2019'!$G$2:$BR$159,MATCH('Planning Ngrps'!$A75,'Feb 2019'!$A$2:$A$161,0),MATCH(AB$9,'Feb 2019'!$G$1:$BR$1,0))/INDEX('Planning CPRP'!$G$10:$BA$168,MATCH('Planning Ngrps'!$A75,'Planning CPRP'!$A$10:$A$170,0),MATCH('Planning Ngrps'!AB$9,'Planning CPRP'!$G$9:$BA$9,0)),"")</f>
        <v/>
      </c>
      <c r="AC75" s="158" t="str">
        <f>IFERROR(INDEX('Feb 2019'!$G$2:$BR$159,MATCH('Planning Ngrps'!$A75,'Feb 2019'!$A$2:$A$161,0),MATCH(AC$9,'Feb 2019'!$G$1:$BR$1,0))/INDEX('Planning CPRP'!$G$10:$BA$168,MATCH('Planning Ngrps'!$A75,'Planning CPRP'!$A$10:$A$170,0),MATCH('Planning Ngrps'!AC$9,'Planning CPRP'!$G$9:$BA$9,0)),"")</f>
        <v/>
      </c>
      <c r="AD75" s="158" t="str">
        <f>IFERROR(INDEX('Feb 2019'!$G$2:$BR$159,MATCH('Planning Ngrps'!$A75,'Feb 2019'!$A$2:$A$161,0),MATCH(AD$9,'Feb 2019'!$G$1:$BR$1,0))/INDEX('Planning CPRP'!$G$10:$BA$168,MATCH('Planning Ngrps'!$A75,'Planning CPRP'!$A$10:$A$170,0),MATCH('Planning Ngrps'!AD$9,'Planning CPRP'!$G$9:$BA$9,0)),"")</f>
        <v/>
      </c>
      <c r="AE75" s="158" t="str">
        <f>IFERROR(INDEX('Feb 2019'!$G$2:$BR$159,MATCH('Planning Ngrps'!$A75,'Feb 2019'!$A$2:$A$161,0),MATCH(AE$9,'Feb 2019'!$G$1:$BR$1,0))/INDEX('Planning CPRP'!$G$10:$BA$168,MATCH('Planning Ngrps'!$A75,'Planning CPRP'!$A$10:$A$170,0),MATCH('Planning Ngrps'!AE$9,'Planning CPRP'!$G$9:$BA$9,0)),"")</f>
        <v/>
      </c>
      <c r="AF75" s="158" t="str">
        <f>IFERROR(INDEX('Feb 2019'!$G$2:$BR$159,MATCH('Planning Ngrps'!$A75,'Feb 2019'!$A$2:$A$161,0),MATCH(AF$9,'Feb 2019'!$G$1:$BR$1,0))/INDEX('Planning CPRP'!$G$10:$BA$168,MATCH('Planning Ngrps'!$A75,'Planning CPRP'!$A$10:$A$170,0),MATCH('Planning Ngrps'!AF$9,'Planning CPRP'!$G$9:$BA$9,0)),"")</f>
        <v/>
      </c>
      <c r="AG75" s="158" t="str">
        <f>IFERROR(INDEX('Feb 2019'!$G$2:$BR$159,MATCH('Planning Ngrps'!$A75,'Feb 2019'!$A$2:$A$161,0),MATCH(AG$9,'Feb 2019'!$G$1:$BR$1,0))/INDEX('Planning CPRP'!$G$10:$BA$168,MATCH('Planning Ngrps'!$A75,'Planning CPRP'!$A$10:$A$170,0),MATCH('Planning Ngrps'!AG$9,'Planning CPRP'!$G$9:$BA$9,0)),"")</f>
        <v/>
      </c>
      <c r="AH75" s="158" t="str">
        <f>IFERROR(INDEX('Feb 2019'!$G$2:$BR$159,MATCH('Planning Ngrps'!$A75,'Feb 2019'!$A$2:$A$161,0),MATCH(AH$9,'Feb 2019'!$G$1:$BR$1,0))/INDEX('Planning CPRP'!$G$10:$BA$168,MATCH('Planning Ngrps'!$A75,'Planning CPRP'!$A$10:$A$170,0),MATCH('Planning Ngrps'!AH$9,'Planning CPRP'!$G$9:$BA$9,0)),"")</f>
        <v/>
      </c>
      <c r="AI75" s="158" t="str">
        <f>IFERROR(INDEX('Feb 2019'!$G$2:$BR$159,MATCH('Planning Ngrps'!$A75,'Feb 2019'!$A$2:$A$161,0),MATCH(AI$9,'Feb 2019'!$G$1:$BR$1,0))/INDEX('Planning CPRP'!$G$10:$BA$168,MATCH('Planning Ngrps'!$A75,'Planning CPRP'!$A$10:$A$170,0),MATCH('Planning Ngrps'!AI$9,'Planning CPRP'!$G$9:$BA$9,0)),"")</f>
        <v/>
      </c>
      <c r="AJ75" s="158" t="str">
        <f>IFERROR(INDEX('Feb 2019'!$G$2:$BR$159,MATCH('Planning Ngrps'!$A75,'Feb 2019'!$A$2:$A$161,0),MATCH(AJ$9,'Feb 2019'!$G$1:$BR$1,0))/INDEX('Planning CPRP'!$G$10:$BA$168,MATCH('Planning Ngrps'!$A75,'Planning CPRP'!$A$10:$A$170,0),MATCH('Planning Ngrps'!AJ$9,'Planning CPRP'!$G$9:$BA$9,0)),"")</f>
        <v/>
      </c>
      <c r="AK75" s="158" t="str">
        <f>IFERROR(INDEX('Feb 2019'!$G$2:$BR$159,MATCH('Planning Ngrps'!$A75,'Feb 2019'!$A$2:$A$161,0),MATCH(AK$9,'Feb 2019'!$G$1:$BR$1,0))/INDEX('Planning CPRP'!$G$10:$BA$168,MATCH('Planning Ngrps'!$A75,'Planning CPRP'!$A$10:$A$170,0),MATCH('Planning Ngrps'!AK$9,'Planning CPRP'!$G$9:$BA$9,0)),"")</f>
        <v/>
      </c>
      <c r="AL75" s="158" t="str">
        <f>IFERROR(INDEX('Feb 2019'!$G$2:$BR$159,MATCH('Planning Ngrps'!$A75,'Feb 2019'!$A$2:$A$161,0),MATCH(AL$9,'Feb 2019'!$G$1:$BR$1,0))/INDEX('Planning CPRP'!$G$10:$BA$168,MATCH('Planning Ngrps'!$A75,'Planning CPRP'!$A$10:$A$170,0),MATCH('Planning Ngrps'!AL$9,'Planning CPRP'!$G$9:$BA$9,0)),"")</f>
        <v/>
      </c>
      <c r="AM75" s="158" t="str">
        <f>IFERROR(INDEX('Feb 2019'!$G$2:$BR$159,MATCH('Planning Ngrps'!$A75,'Feb 2019'!$A$2:$A$161,0),MATCH(AM$9,'Feb 2019'!$G$1:$BR$1,0))/INDEX('Planning CPRP'!$G$10:$BA$168,MATCH('Planning Ngrps'!$A75,'Planning CPRP'!$A$10:$A$170,0),MATCH('Planning Ngrps'!AM$9,'Planning CPRP'!$G$9:$BA$9,0)),"")</f>
        <v/>
      </c>
      <c r="AN75" s="158" t="str">
        <f>IFERROR(INDEX('Feb 2019'!$G$2:$BR$159,MATCH('Planning Ngrps'!$A75,'Feb 2019'!$A$2:$A$161,0),MATCH(AN$9,'Feb 2019'!$G$1:$BR$1,0))/INDEX('Planning CPRP'!$G$10:$BA$168,MATCH('Planning Ngrps'!$A75,'Planning CPRP'!$A$10:$A$170,0),MATCH('Planning Ngrps'!AN$9,'Planning CPRP'!$G$9:$BA$9,0)),"")</f>
        <v/>
      </c>
      <c r="AO75" s="158" t="str">
        <f>IFERROR(INDEX('Feb 2019'!$G$2:$BR$159,MATCH('Planning Ngrps'!$A75,'Feb 2019'!$A$2:$A$161,0),MATCH(AO$9,'Feb 2019'!$G$1:$BR$1,0))/INDEX('Planning CPRP'!$G$10:$BA$168,MATCH('Planning Ngrps'!$A75,'Planning CPRP'!$A$10:$A$170,0),MATCH('Planning Ngrps'!AO$9,'Planning CPRP'!$G$9:$BA$9,0)),"")</f>
        <v/>
      </c>
      <c r="AP75" s="158" t="str">
        <f>IFERROR(INDEX('Feb 2019'!$G$2:$BR$159,MATCH('Planning Ngrps'!$A75,'Feb 2019'!$A$2:$A$161,0),MATCH(AP$9,'Feb 2019'!$G$1:$BR$1,0))/INDEX('Planning CPRP'!$G$10:$BA$168,MATCH('Planning Ngrps'!$A75,'Planning CPRP'!$A$10:$A$170,0),MATCH('Planning Ngrps'!AP$9,'Planning CPRP'!$G$9:$BA$9,0)),"")</f>
        <v/>
      </c>
      <c r="AQ75" s="158" t="str">
        <f>IFERROR(INDEX('Feb 2019'!$G$2:$BR$159,MATCH('Planning Ngrps'!$A75,'Feb 2019'!$A$2:$A$161,0),MATCH(AQ$9,'Feb 2019'!$G$1:$BR$1,0))/INDEX('Planning CPRP'!$G$10:$BA$168,MATCH('Planning Ngrps'!$A75,'Planning CPRP'!$A$10:$A$170,0),MATCH('Planning Ngrps'!AQ$9,'Planning CPRP'!$G$9:$BA$9,0)),"")</f>
        <v/>
      </c>
      <c r="AR75" s="158" t="str">
        <f>IFERROR(INDEX('Feb 2019'!$G$2:$BR$159,MATCH('Planning Ngrps'!$A75,'Feb 2019'!$A$2:$A$161,0),MATCH(AR$9,'Feb 2019'!$G$1:$BR$1,0))/INDEX('Planning CPRP'!$G$10:$BA$168,MATCH('Planning Ngrps'!$A75,'Planning CPRP'!$A$10:$A$170,0),MATCH('Planning Ngrps'!AR$9,'Planning CPRP'!$G$9:$BA$9,0)),"")</f>
        <v/>
      </c>
      <c r="AS75" s="158" t="str">
        <f>IFERROR(INDEX('Feb 2019'!$G$2:$BR$159,MATCH('Planning Ngrps'!$A75,'Feb 2019'!$A$2:$A$161,0),MATCH(AS$9,'Feb 2019'!$G$1:$BR$1,0))/INDEX('Planning CPRP'!$G$10:$BA$168,MATCH('Planning Ngrps'!$A75,'Planning CPRP'!$A$10:$A$170,0),MATCH('Planning Ngrps'!AS$9,'Planning CPRP'!$G$9:$BA$9,0)),"")</f>
        <v/>
      </c>
      <c r="AT75" s="158" t="str">
        <f>IFERROR(INDEX('Feb 2019'!$G$2:$BR$159,MATCH('Planning Ngrps'!$A75,'Feb 2019'!$A$2:$A$161,0),MATCH(AT$9,'Feb 2019'!$G$1:$BR$1,0))/INDEX('Planning CPRP'!$G$10:$BA$168,MATCH('Planning Ngrps'!$A75,'Planning CPRP'!$A$10:$A$170,0),MATCH('Planning Ngrps'!AT$9,'Planning CPRP'!$G$9:$BA$9,0)),"")</f>
        <v/>
      </c>
      <c r="AU75" s="158" t="str">
        <f>IFERROR(INDEX('Feb 2019'!$G$2:$BR$159,MATCH('Planning Ngrps'!$A75,'Feb 2019'!$A$2:$A$161,0),MATCH(AU$9,'Feb 2019'!$G$1:$BR$1,0))/INDEX('Planning CPRP'!$G$10:$BA$168,MATCH('Planning Ngrps'!$A75,'Planning CPRP'!$A$10:$A$170,0),MATCH('Planning Ngrps'!AU$9,'Planning CPRP'!$G$9:$BA$9,0)),"")</f>
        <v/>
      </c>
      <c r="AV75" s="158" t="str">
        <f>IFERROR(INDEX('Feb 2019'!$G$2:$BR$159,MATCH('Planning Ngrps'!$A75,'Feb 2019'!$A$2:$A$161,0),MATCH(AV$9,'Feb 2019'!$G$1:$BR$1,0))/INDEX('Planning CPRP'!$G$10:$BA$168,MATCH('Planning Ngrps'!$A75,'Planning CPRP'!$A$10:$A$170,0),MATCH('Planning Ngrps'!AV$9,'Planning CPRP'!$G$9:$BA$9,0)),"")</f>
        <v/>
      </c>
      <c r="AW75" s="158" t="str">
        <f>IFERROR(INDEX('Feb 2019'!$G$2:$BR$159,MATCH('Planning Ngrps'!$A75,'Feb 2019'!$A$2:$A$161,0),MATCH(AW$9,'Feb 2019'!$G$1:$BR$1,0))/INDEX('Planning CPRP'!$G$10:$BA$168,MATCH('Planning Ngrps'!$A75,'Planning CPRP'!$A$10:$A$170,0),MATCH('Planning Ngrps'!AW$9,'Planning CPRP'!$G$9:$BA$9,0)),"")</f>
        <v/>
      </c>
      <c r="AX75" s="158" t="str">
        <f>IFERROR(INDEX('Feb 2019'!$G$2:$BR$159,MATCH('Planning Ngrps'!$A75,'Feb 2019'!$A$2:$A$161,0),MATCH(AX$9,'Feb 2019'!$G$1:$BR$1,0))/INDEX('Planning CPRP'!$G$10:$BA$168,MATCH('Planning Ngrps'!$A75,'Planning CPRP'!$A$10:$A$170,0),MATCH('Planning Ngrps'!AX$9,'Planning CPRP'!$G$9:$BA$9,0)),"")</f>
        <v/>
      </c>
      <c r="AY75" s="158" t="str">
        <f>IFERROR(INDEX('Feb 2019'!$G$2:$BR$159,MATCH('Planning Ngrps'!$A75,'Feb 2019'!$A$2:$A$161,0),MATCH(AY$9,'Feb 2019'!$G$1:$BR$1,0))/INDEX('Planning CPRP'!$G$10:$BA$168,MATCH('Planning Ngrps'!$A75,'Planning CPRP'!$A$10:$A$170,0),MATCH('Planning Ngrps'!AY$9,'Planning CPRP'!$G$9:$BA$9,0)),"")</f>
        <v/>
      </c>
      <c r="AZ75" s="158" t="str">
        <f>IFERROR(INDEX('Feb 2019'!$G$2:$BR$159,MATCH('Planning Ngrps'!$A75,'Feb 2019'!$A$2:$A$161,0),MATCH(AZ$9,'Feb 2019'!$G$1:$BR$1,0))/INDEX('Planning CPRP'!$G$10:$BA$168,MATCH('Planning Ngrps'!$A75,'Planning CPRP'!$A$10:$A$170,0),MATCH('Planning Ngrps'!AZ$9,'Planning CPRP'!$G$9:$BA$9,0)),"")</f>
        <v/>
      </c>
      <c r="BA75" s="158" t="str">
        <f>IFERROR(INDEX('Feb 2019'!$G$2:$BR$159,MATCH('Planning Ngrps'!$A75,'Feb 2019'!$A$2:$A$161,0),MATCH(BA$9,'Feb 2019'!$G$1:$BR$1,0))/INDEX('Planning CPRP'!$G$10:$BA$168,MATCH('Planning Ngrps'!$A75,'Planning CPRP'!$A$10:$A$170,0),MATCH('Planning Ngrps'!BA$9,'Planning CPRP'!$G$9:$BA$9,0)),"")</f>
        <v/>
      </c>
      <c r="BB75" s="11">
        <f t="shared" si="60"/>
        <v>0</v>
      </c>
      <c r="BC75" s="11"/>
      <c r="BD75" s="114">
        <f t="shared" si="61"/>
        <v>0</v>
      </c>
    </row>
    <row r="76" spans="1:57" ht="15" x14ac:dyDescent="0.3">
      <c r="A76" s="80" t="s">
        <v>90</v>
      </c>
      <c r="B76" s="105">
        <f t="shared" si="57"/>
        <v>0</v>
      </c>
      <c r="C76" s="192">
        <f t="shared" si="62"/>
        <v>0</v>
      </c>
      <c r="D76" s="48">
        <f t="shared" si="58"/>
        <v>0</v>
      </c>
      <c r="E76" s="138">
        <f t="shared" si="59"/>
        <v>0</v>
      </c>
      <c r="F76" s="93" t="s">
        <v>90</v>
      </c>
      <c r="G76" s="158" t="str">
        <f>IFERROR(INDEX('Feb 2019'!$G$2:$BR$159,MATCH('Planning Ngrps'!$A76,'Feb 2019'!$A$2:$A$161,0),MATCH(G$9,'Feb 2019'!$G$1:$BR$1,0))/INDEX('Planning CPRP'!$G$10:$BA$168,MATCH('Planning Ngrps'!$A76,'Planning CPRP'!$A$10:$A$170,0),MATCH('Planning Ngrps'!G$9,'Planning CPRP'!$G$9:$BA$9,0)),"")</f>
        <v/>
      </c>
      <c r="H76" s="158" t="str">
        <f>IFERROR(INDEX('Feb 2019'!$G$2:$BR$159,MATCH('Planning Ngrps'!$A76,'Feb 2019'!$A$2:$A$161,0),MATCH(H$9,'Feb 2019'!$G$1:$BR$1,0))/INDEX('Planning CPRP'!$G$10:$BA$168,MATCH('Planning Ngrps'!$A76,'Planning CPRP'!$A$10:$A$170,0),MATCH('Planning Ngrps'!H$9,'Planning CPRP'!$G$9:$BA$9,0)),"")</f>
        <v/>
      </c>
      <c r="I76" s="158" t="str">
        <f>IFERROR(INDEX('Feb 2019'!$G$2:$BR$159,MATCH('Planning Ngrps'!$A76,'Feb 2019'!$A$2:$A$161,0),MATCH(I$9,'Feb 2019'!$G$1:$BR$1,0))/INDEX('Planning CPRP'!$G$10:$BA$168,MATCH('Planning Ngrps'!$A76,'Planning CPRP'!$A$10:$A$170,0),MATCH('Planning Ngrps'!I$9,'Planning CPRP'!$G$9:$BA$9,0)),"")</f>
        <v/>
      </c>
      <c r="J76" s="158" t="str">
        <f>IFERROR(INDEX('Feb 2019'!$G$2:$BR$159,MATCH('Planning Ngrps'!$A76,'Feb 2019'!$A$2:$A$161,0),MATCH(J$9,'Feb 2019'!$G$1:$BR$1,0))/INDEX('Planning CPRP'!$G$10:$BA$168,MATCH('Planning Ngrps'!$A76,'Planning CPRP'!$A$10:$A$170,0),MATCH('Planning Ngrps'!J$9,'Planning CPRP'!$G$9:$BA$9,0)),"")</f>
        <v/>
      </c>
      <c r="K76" s="158" t="str">
        <f>IFERROR(INDEX('Feb 2019'!$G$2:$BR$159,MATCH('Planning Ngrps'!$A76,'Feb 2019'!$A$2:$A$161,0),MATCH(K$9,'Feb 2019'!$G$1:$BR$1,0))/INDEX('Planning CPRP'!$G$10:$BA$168,MATCH('Planning Ngrps'!$A76,'Planning CPRP'!$A$10:$A$170,0),MATCH('Planning Ngrps'!K$9,'Planning CPRP'!$G$9:$BA$9,0)),"")</f>
        <v/>
      </c>
      <c r="L76" s="158" t="str">
        <f>IFERROR(INDEX('Feb 2019'!$G$2:$BR$159,MATCH('Planning Ngrps'!$A76,'Feb 2019'!$A$2:$A$161,0),MATCH(L$9,'Feb 2019'!$G$1:$BR$1,0))/INDEX('Planning CPRP'!$G$10:$BA$168,MATCH('Planning Ngrps'!$A76,'Planning CPRP'!$A$10:$A$170,0),MATCH('Planning Ngrps'!L$9,'Planning CPRP'!$G$9:$BA$9,0)),"")</f>
        <v/>
      </c>
      <c r="M76" s="158" t="str">
        <f>IFERROR(INDEX('Feb 2019'!$G$2:$BR$159,MATCH('Planning Ngrps'!$A76,'Feb 2019'!$A$2:$A$161,0),MATCH(M$9,'Feb 2019'!$G$1:$BR$1,0))/INDEX('Planning CPRP'!$G$10:$BA$168,MATCH('Planning Ngrps'!$A76,'Planning CPRP'!$A$10:$A$170,0),MATCH('Planning Ngrps'!M$9,'Planning CPRP'!$G$9:$BA$9,0)),"")</f>
        <v/>
      </c>
      <c r="N76" s="158" t="str">
        <f>IFERROR(INDEX('Feb 2019'!$G$2:$BR$159,MATCH('Planning Ngrps'!$A76,'Feb 2019'!$A$2:$A$161,0),MATCH(N$9,'Feb 2019'!$G$1:$BR$1,0))/INDEX('Planning CPRP'!$G$10:$BA$168,MATCH('Planning Ngrps'!$A76,'Planning CPRP'!$A$10:$A$170,0),MATCH('Planning Ngrps'!N$9,'Planning CPRP'!$G$9:$BA$9,0)),"")</f>
        <v/>
      </c>
      <c r="O76" s="158" t="str">
        <f>IFERROR(INDEX('Feb 2019'!$G$2:$BR$159,MATCH('Planning Ngrps'!$A76,'Feb 2019'!$A$2:$A$161,0),MATCH(O$9,'Feb 2019'!$G$1:$BR$1,0))/INDEX('Planning CPRP'!$G$10:$BA$168,MATCH('Planning Ngrps'!$A76,'Planning CPRP'!$A$10:$A$170,0),MATCH('Planning Ngrps'!O$9,'Planning CPRP'!$G$9:$BA$9,0)),"")</f>
        <v/>
      </c>
      <c r="P76" s="158" t="str">
        <f>IFERROR(INDEX('Feb 2019'!$G$2:$BR$159,MATCH('Planning Ngrps'!$A76,'Feb 2019'!$A$2:$A$161,0),MATCH(P$9,'Feb 2019'!$G$1:$BR$1,0))/INDEX('Planning CPRP'!$G$10:$BA$168,MATCH('Planning Ngrps'!$A76,'Planning CPRP'!$A$10:$A$170,0),MATCH('Planning Ngrps'!P$9,'Planning CPRP'!$G$9:$BA$9,0)),"")</f>
        <v/>
      </c>
      <c r="Q76" s="158" t="str">
        <f>IFERROR(INDEX('Feb 2019'!$G$2:$BR$159,MATCH('Planning Ngrps'!$A76,'Feb 2019'!$A$2:$A$161,0),MATCH(Q$9,'Feb 2019'!$G$1:$BR$1,0))/INDEX('Planning CPRP'!$G$10:$BA$168,MATCH('Planning Ngrps'!$A76,'Planning CPRP'!$A$10:$A$170,0),MATCH('Planning Ngrps'!Q$9,'Planning CPRP'!$G$9:$BA$9,0)),"")</f>
        <v/>
      </c>
      <c r="R76" s="158" t="str">
        <f>IFERROR(INDEX('Feb 2019'!$G$2:$BR$159,MATCH('Planning Ngrps'!$A76,'Feb 2019'!$A$2:$A$161,0),MATCH(R$9,'Feb 2019'!$G$1:$BR$1,0))/INDEX('Planning CPRP'!$G$10:$BA$168,MATCH('Planning Ngrps'!$A76,'Planning CPRP'!$A$10:$A$170,0),MATCH('Planning Ngrps'!R$9,'Planning CPRP'!$G$9:$BA$9,0)),"")</f>
        <v/>
      </c>
      <c r="S76" s="158" t="str">
        <f>IFERROR(INDEX('Feb 2019'!$G$2:$BR$159,MATCH('Planning Ngrps'!$A76,'Feb 2019'!$A$2:$A$161,0),MATCH(S$9,'Feb 2019'!$G$1:$BR$1,0))/INDEX('Planning CPRP'!$G$10:$BA$168,MATCH('Planning Ngrps'!$A76,'Planning CPRP'!$A$10:$A$170,0),MATCH('Planning Ngrps'!S$9,'Planning CPRP'!$G$9:$BA$9,0)),"")</f>
        <v/>
      </c>
      <c r="T76" s="158" t="str">
        <f>IFERROR(INDEX('Feb 2019'!$G$2:$BR$159,MATCH('Planning Ngrps'!$A76,'Feb 2019'!$A$2:$A$161,0),MATCH(T$9,'Feb 2019'!$G$1:$BR$1,0))/INDEX('Planning CPRP'!$G$10:$BA$168,MATCH('Planning Ngrps'!$A76,'Planning CPRP'!$A$10:$A$170,0),MATCH('Planning Ngrps'!T$9,'Planning CPRP'!$G$9:$BA$9,0)),"")</f>
        <v/>
      </c>
      <c r="U76" s="158" t="str">
        <f>IFERROR(INDEX('Feb 2019'!$G$2:$BR$159,MATCH('Planning Ngrps'!$A76,'Feb 2019'!$A$2:$A$161,0),MATCH(U$9,'Feb 2019'!$G$1:$BR$1,0))/INDEX('Planning CPRP'!$G$10:$BA$168,MATCH('Planning Ngrps'!$A76,'Planning CPRP'!$A$10:$A$170,0),MATCH('Planning Ngrps'!U$9,'Planning CPRP'!$G$9:$BA$9,0)),"")</f>
        <v/>
      </c>
      <c r="V76" s="158" t="str">
        <f>IFERROR(INDEX('Feb 2019'!$G$2:$BR$159,MATCH('Planning Ngrps'!$A76,'Feb 2019'!$A$2:$A$161,0),MATCH(V$9,'Feb 2019'!$G$1:$BR$1,0))/INDEX('Planning CPRP'!$G$10:$BA$168,MATCH('Planning Ngrps'!$A76,'Planning CPRP'!$A$10:$A$170,0),MATCH('Planning Ngrps'!V$9,'Planning CPRP'!$G$9:$BA$9,0)),"")</f>
        <v/>
      </c>
      <c r="W76" s="158" t="str">
        <f>IFERROR(INDEX('Feb 2019'!$G$2:$BR$159,MATCH('Planning Ngrps'!$A76,'Feb 2019'!$A$2:$A$161,0),MATCH(W$9,'Feb 2019'!$G$1:$BR$1,0))/INDEX('Planning CPRP'!$G$10:$BA$168,MATCH('Planning Ngrps'!$A76,'Planning CPRP'!$A$10:$A$170,0),MATCH('Planning Ngrps'!W$9,'Planning CPRP'!$G$9:$BA$9,0)),"")</f>
        <v/>
      </c>
      <c r="X76" s="158" t="str">
        <f>IFERROR(INDEX('Feb 2019'!$G$2:$BR$159,MATCH('Planning Ngrps'!$A76,'Feb 2019'!$A$2:$A$161,0),MATCH(X$9,'Feb 2019'!$G$1:$BR$1,0))/INDEX('Planning CPRP'!$G$10:$BA$168,MATCH('Planning Ngrps'!$A76,'Planning CPRP'!$A$10:$A$170,0),MATCH('Planning Ngrps'!X$9,'Planning CPRP'!$G$9:$BA$9,0)),"")</f>
        <v/>
      </c>
      <c r="Y76" s="158" t="str">
        <f>IFERROR(INDEX('Feb 2019'!$G$2:$BR$159,MATCH('Planning Ngrps'!$A76,'Feb 2019'!$A$2:$A$161,0),MATCH(Y$9,'Feb 2019'!$G$1:$BR$1,0))/INDEX('Planning CPRP'!$G$10:$BA$168,MATCH('Planning Ngrps'!$A76,'Planning CPRP'!$A$10:$A$170,0),MATCH('Planning Ngrps'!Y$9,'Planning CPRP'!$G$9:$BA$9,0)),"")</f>
        <v/>
      </c>
      <c r="Z76" s="158" t="str">
        <f>IFERROR(INDEX('Feb 2019'!$G$2:$BR$159,MATCH('Planning Ngrps'!$A76,'Feb 2019'!$A$2:$A$161,0),MATCH(Z$9,'Feb 2019'!$G$1:$BR$1,0))/INDEX('Planning CPRP'!$G$10:$BA$168,MATCH('Planning Ngrps'!$A76,'Planning CPRP'!$A$10:$A$170,0),MATCH('Planning Ngrps'!Z$9,'Planning CPRP'!$G$9:$BA$9,0)),"")</f>
        <v/>
      </c>
      <c r="AA76" s="158" t="str">
        <f>IFERROR(INDEX('Feb 2019'!$G$2:$BR$159,MATCH('Planning Ngrps'!$A76,'Feb 2019'!$A$2:$A$161,0),MATCH(AA$9,'Feb 2019'!$G$1:$BR$1,0))/INDEX('Planning CPRP'!$G$10:$BA$168,MATCH('Planning Ngrps'!$A76,'Planning CPRP'!$A$10:$A$170,0),MATCH('Planning Ngrps'!AA$9,'Planning CPRP'!$G$9:$BA$9,0)),"")</f>
        <v/>
      </c>
      <c r="AB76" s="158" t="str">
        <f>IFERROR(INDEX('Feb 2019'!$G$2:$BR$159,MATCH('Planning Ngrps'!$A76,'Feb 2019'!$A$2:$A$161,0),MATCH(AB$9,'Feb 2019'!$G$1:$BR$1,0))/INDEX('Planning CPRP'!$G$10:$BA$168,MATCH('Planning Ngrps'!$A76,'Planning CPRP'!$A$10:$A$170,0),MATCH('Planning Ngrps'!AB$9,'Planning CPRP'!$G$9:$BA$9,0)),"")</f>
        <v/>
      </c>
      <c r="AC76" s="158" t="str">
        <f>IFERROR(INDEX('Feb 2019'!$G$2:$BR$159,MATCH('Planning Ngrps'!$A76,'Feb 2019'!$A$2:$A$161,0),MATCH(AC$9,'Feb 2019'!$G$1:$BR$1,0))/INDEX('Planning CPRP'!$G$10:$BA$168,MATCH('Planning Ngrps'!$A76,'Planning CPRP'!$A$10:$A$170,0),MATCH('Planning Ngrps'!AC$9,'Planning CPRP'!$G$9:$BA$9,0)),"")</f>
        <v/>
      </c>
      <c r="AD76" s="158" t="str">
        <f>IFERROR(INDEX('Feb 2019'!$G$2:$BR$159,MATCH('Planning Ngrps'!$A76,'Feb 2019'!$A$2:$A$161,0),MATCH(AD$9,'Feb 2019'!$G$1:$BR$1,0))/INDEX('Planning CPRP'!$G$10:$BA$168,MATCH('Planning Ngrps'!$A76,'Planning CPRP'!$A$10:$A$170,0),MATCH('Planning Ngrps'!AD$9,'Planning CPRP'!$G$9:$BA$9,0)),"")</f>
        <v/>
      </c>
      <c r="AE76" s="158" t="str">
        <f>IFERROR(INDEX('Feb 2019'!$G$2:$BR$159,MATCH('Planning Ngrps'!$A76,'Feb 2019'!$A$2:$A$161,0),MATCH(AE$9,'Feb 2019'!$G$1:$BR$1,0))/INDEX('Planning CPRP'!$G$10:$BA$168,MATCH('Planning Ngrps'!$A76,'Planning CPRP'!$A$10:$A$170,0),MATCH('Planning Ngrps'!AE$9,'Planning CPRP'!$G$9:$BA$9,0)),"")</f>
        <v/>
      </c>
      <c r="AF76" s="158" t="str">
        <f>IFERROR(INDEX('Feb 2019'!$G$2:$BR$159,MATCH('Planning Ngrps'!$A76,'Feb 2019'!$A$2:$A$161,0),MATCH(AF$9,'Feb 2019'!$G$1:$BR$1,0))/INDEX('Planning CPRP'!$G$10:$BA$168,MATCH('Planning Ngrps'!$A76,'Planning CPRP'!$A$10:$A$170,0),MATCH('Planning Ngrps'!AF$9,'Planning CPRP'!$G$9:$BA$9,0)),"")</f>
        <v/>
      </c>
      <c r="AG76" s="158" t="str">
        <f>IFERROR(INDEX('Feb 2019'!$G$2:$BR$159,MATCH('Planning Ngrps'!$A76,'Feb 2019'!$A$2:$A$161,0),MATCH(AG$9,'Feb 2019'!$G$1:$BR$1,0))/INDEX('Planning CPRP'!$G$10:$BA$168,MATCH('Planning Ngrps'!$A76,'Planning CPRP'!$A$10:$A$170,0),MATCH('Planning Ngrps'!AG$9,'Planning CPRP'!$G$9:$BA$9,0)),"")</f>
        <v/>
      </c>
      <c r="AH76" s="158" t="str">
        <f>IFERROR(INDEX('Feb 2019'!$G$2:$BR$159,MATCH('Planning Ngrps'!$A76,'Feb 2019'!$A$2:$A$161,0),MATCH(AH$9,'Feb 2019'!$G$1:$BR$1,0))/INDEX('Planning CPRP'!$G$10:$BA$168,MATCH('Planning Ngrps'!$A76,'Planning CPRP'!$A$10:$A$170,0),MATCH('Planning Ngrps'!AH$9,'Planning CPRP'!$G$9:$BA$9,0)),"")</f>
        <v/>
      </c>
      <c r="AI76" s="158" t="str">
        <f>IFERROR(INDEX('Feb 2019'!$G$2:$BR$159,MATCH('Planning Ngrps'!$A76,'Feb 2019'!$A$2:$A$161,0),MATCH(AI$9,'Feb 2019'!$G$1:$BR$1,0))/INDEX('Planning CPRP'!$G$10:$BA$168,MATCH('Planning Ngrps'!$A76,'Planning CPRP'!$A$10:$A$170,0),MATCH('Planning Ngrps'!AI$9,'Planning CPRP'!$G$9:$BA$9,0)),"")</f>
        <v/>
      </c>
      <c r="AJ76" s="158" t="str">
        <f>IFERROR(INDEX('Feb 2019'!$G$2:$BR$159,MATCH('Planning Ngrps'!$A76,'Feb 2019'!$A$2:$A$161,0),MATCH(AJ$9,'Feb 2019'!$G$1:$BR$1,0))/INDEX('Planning CPRP'!$G$10:$BA$168,MATCH('Planning Ngrps'!$A76,'Planning CPRP'!$A$10:$A$170,0),MATCH('Planning Ngrps'!AJ$9,'Planning CPRP'!$G$9:$BA$9,0)),"")</f>
        <v/>
      </c>
      <c r="AK76" s="158" t="str">
        <f>IFERROR(INDEX('Feb 2019'!$G$2:$BR$159,MATCH('Planning Ngrps'!$A76,'Feb 2019'!$A$2:$A$161,0),MATCH(AK$9,'Feb 2019'!$G$1:$BR$1,0))/INDEX('Planning CPRP'!$G$10:$BA$168,MATCH('Planning Ngrps'!$A76,'Planning CPRP'!$A$10:$A$170,0),MATCH('Planning Ngrps'!AK$9,'Planning CPRP'!$G$9:$BA$9,0)),"")</f>
        <v/>
      </c>
      <c r="AL76" s="158" t="str">
        <f>IFERROR(INDEX('Feb 2019'!$G$2:$BR$159,MATCH('Planning Ngrps'!$A76,'Feb 2019'!$A$2:$A$161,0),MATCH(AL$9,'Feb 2019'!$G$1:$BR$1,0))/INDEX('Planning CPRP'!$G$10:$BA$168,MATCH('Planning Ngrps'!$A76,'Planning CPRP'!$A$10:$A$170,0),MATCH('Planning Ngrps'!AL$9,'Planning CPRP'!$G$9:$BA$9,0)),"")</f>
        <v/>
      </c>
      <c r="AM76" s="158" t="str">
        <f>IFERROR(INDEX('Feb 2019'!$G$2:$BR$159,MATCH('Planning Ngrps'!$A76,'Feb 2019'!$A$2:$A$161,0),MATCH(AM$9,'Feb 2019'!$G$1:$BR$1,0))/INDEX('Planning CPRP'!$G$10:$BA$168,MATCH('Planning Ngrps'!$A76,'Planning CPRP'!$A$10:$A$170,0),MATCH('Planning Ngrps'!AM$9,'Planning CPRP'!$G$9:$BA$9,0)),"")</f>
        <v/>
      </c>
      <c r="AN76" s="158" t="str">
        <f>IFERROR(INDEX('Feb 2019'!$G$2:$BR$159,MATCH('Planning Ngrps'!$A76,'Feb 2019'!$A$2:$A$161,0),MATCH(AN$9,'Feb 2019'!$G$1:$BR$1,0))/INDEX('Planning CPRP'!$G$10:$BA$168,MATCH('Planning Ngrps'!$A76,'Planning CPRP'!$A$10:$A$170,0),MATCH('Planning Ngrps'!AN$9,'Planning CPRP'!$G$9:$BA$9,0)),"")</f>
        <v/>
      </c>
      <c r="AO76" s="158" t="str">
        <f>IFERROR(INDEX('Feb 2019'!$G$2:$BR$159,MATCH('Planning Ngrps'!$A76,'Feb 2019'!$A$2:$A$161,0),MATCH(AO$9,'Feb 2019'!$G$1:$BR$1,0))/INDEX('Planning CPRP'!$G$10:$BA$168,MATCH('Planning Ngrps'!$A76,'Planning CPRP'!$A$10:$A$170,0),MATCH('Planning Ngrps'!AO$9,'Planning CPRP'!$G$9:$BA$9,0)),"")</f>
        <v/>
      </c>
      <c r="AP76" s="158" t="str">
        <f>IFERROR(INDEX('Feb 2019'!$G$2:$BR$159,MATCH('Planning Ngrps'!$A76,'Feb 2019'!$A$2:$A$161,0),MATCH(AP$9,'Feb 2019'!$G$1:$BR$1,0))/INDEX('Planning CPRP'!$G$10:$BA$168,MATCH('Planning Ngrps'!$A76,'Planning CPRP'!$A$10:$A$170,0),MATCH('Planning Ngrps'!AP$9,'Planning CPRP'!$G$9:$BA$9,0)),"")</f>
        <v/>
      </c>
      <c r="AQ76" s="158" t="str">
        <f>IFERROR(INDEX('Feb 2019'!$G$2:$BR$159,MATCH('Planning Ngrps'!$A76,'Feb 2019'!$A$2:$A$161,0),MATCH(AQ$9,'Feb 2019'!$G$1:$BR$1,0))/INDEX('Planning CPRP'!$G$10:$BA$168,MATCH('Planning Ngrps'!$A76,'Planning CPRP'!$A$10:$A$170,0),MATCH('Planning Ngrps'!AQ$9,'Planning CPRP'!$G$9:$BA$9,0)),"")</f>
        <v/>
      </c>
      <c r="AR76" s="158" t="str">
        <f>IFERROR(INDEX('Feb 2019'!$G$2:$BR$159,MATCH('Planning Ngrps'!$A76,'Feb 2019'!$A$2:$A$161,0),MATCH(AR$9,'Feb 2019'!$G$1:$BR$1,0))/INDEX('Planning CPRP'!$G$10:$BA$168,MATCH('Planning Ngrps'!$A76,'Planning CPRP'!$A$10:$A$170,0),MATCH('Planning Ngrps'!AR$9,'Planning CPRP'!$G$9:$BA$9,0)),"")</f>
        <v/>
      </c>
      <c r="AS76" s="158" t="str">
        <f>IFERROR(INDEX('Feb 2019'!$G$2:$BR$159,MATCH('Planning Ngrps'!$A76,'Feb 2019'!$A$2:$A$161,0),MATCH(AS$9,'Feb 2019'!$G$1:$BR$1,0))/INDEX('Planning CPRP'!$G$10:$BA$168,MATCH('Planning Ngrps'!$A76,'Planning CPRP'!$A$10:$A$170,0),MATCH('Planning Ngrps'!AS$9,'Planning CPRP'!$G$9:$BA$9,0)),"")</f>
        <v/>
      </c>
      <c r="AT76" s="158" t="str">
        <f>IFERROR(INDEX('Feb 2019'!$G$2:$BR$159,MATCH('Planning Ngrps'!$A76,'Feb 2019'!$A$2:$A$161,0),MATCH(AT$9,'Feb 2019'!$G$1:$BR$1,0))/INDEX('Planning CPRP'!$G$10:$BA$168,MATCH('Planning Ngrps'!$A76,'Planning CPRP'!$A$10:$A$170,0),MATCH('Planning Ngrps'!AT$9,'Planning CPRP'!$G$9:$BA$9,0)),"")</f>
        <v/>
      </c>
      <c r="AU76" s="158" t="str">
        <f>IFERROR(INDEX('Feb 2019'!$G$2:$BR$159,MATCH('Planning Ngrps'!$A76,'Feb 2019'!$A$2:$A$161,0),MATCH(AU$9,'Feb 2019'!$G$1:$BR$1,0))/INDEX('Planning CPRP'!$G$10:$BA$168,MATCH('Planning Ngrps'!$A76,'Planning CPRP'!$A$10:$A$170,0),MATCH('Planning Ngrps'!AU$9,'Planning CPRP'!$G$9:$BA$9,0)),"")</f>
        <v/>
      </c>
      <c r="AV76" s="158" t="str">
        <f>IFERROR(INDEX('Feb 2019'!$G$2:$BR$159,MATCH('Planning Ngrps'!$A76,'Feb 2019'!$A$2:$A$161,0),MATCH(AV$9,'Feb 2019'!$G$1:$BR$1,0))/INDEX('Planning CPRP'!$G$10:$BA$168,MATCH('Planning Ngrps'!$A76,'Planning CPRP'!$A$10:$A$170,0),MATCH('Planning Ngrps'!AV$9,'Planning CPRP'!$G$9:$BA$9,0)),"")</f>
        <v/>
      </c>
      <c r="AW76" s="158" t="str">
        <f>IFERROR(INDEX('Feb 2019'!$G$2:$BR$159,MATCH('Planning Ngrps'!$A76,'Feb 2019'!$A$2:$A$161,0),MATCH(AW$9,'Feb 2019'!$G$1:$BR$1,0))/INDEX('Planning CPRP'!$G$10:$BA$168,MATCH('Planning Ngrps'!$A76,'Planning CPRP'!$A$10:$A$170,0),MATCH('Planning Ngrps'!AW$9,'Planning CPRP'!$G$9:$BA$9,0)),"")</f>
        <v/>
      </c>
      <c r="AX76" s="158" t="str">
        <f>IFERROR(INDEX('Feb 2019'!$G$2:$BR$159,MATCH('Planning Ngrps'!$A76,'Feb 2019'!$A$2:$A$161,0),MATCH(AX$9,'Feb 2019'!$G$1:$BR$1,0))/INDEX('Planning CPRP'!$G$10:$BA$168,MATCH('Planning Ngrps'!$A76,'Planning CPRP'!$A$10:$A$170,0),MATCH('Planning Ngrps'!AX$9,'Planning CPRP'!$G$9:$BA$9,0)),"")</f>
        <v/>
      </c>
      <c r="AY76" s="158" t="str">
        <f>IFERROR(INDEX('Feb 2019'!$G$2:$BR$159,MATCH('Planning Ngrps'!$A76,'Feb 2019'!$A$2:$A$161,0),MATCH(AY$9,'Feb 2019'!$G$1:$BR$1,0))/INDEX('Planning CPRP'!$G$10:$BA$168,MATCH('Planning Ngrps'!$A76,'Planning CPRP'!$A$10:$A$170,0),MATCH('Planning Ngrps'!AY$9,'Planning CPRP'!$G$9:$BA$9,0)),"")</f>
        <v/>
      </c>
      <c r="AZ76" s="158" t="str">
        <f>IFERROR(INDEX('Feb 2019'!$G$2:$BR$159,MATCH('Planning Ngrps'!$A76,'Feb 2019'!$A$2:$A$161,0),MATCH(AZ$9,'Feb 2019'!$G$1:$BR$1,0))/INDEX('Planning CPRP'!$G$10:$BA$168,MATCH('Planning Ngrps'!$A76,'Planning CPRP'!$A$10:$A$170,0),MATCH('Planning Ngrps'!AZ$9,'Planning CPRP'!$G$9:$BA$9,0)),"")</f>
        <v/>
      </c>
      <c r="BA76" s="158" t="str">
        <f>IFERROR(INDEX('Feb 2019'!$G$2:$BR$159,MATCH('Planning Ngrps'!$A76,'Feb 2019'!$A$2:$A$161,0),MATCH(BA$9,'Feb 2019'!$G$1:$BR$1,0))/INDEX('Planning CPRP'!$G$10:$BA$168,MATCH('Planning Ngrps'!$A76,'Planning CPRP'!$A$10:$A$170,0),MATCH('Planning Ngrps'!BA$9,'Planning CPRP'!$G$9:$BA$9,0)),"")</f>
        <v/>
      </c>
      <c r="BB76" s="11">
        <f t="shared" si="60"/>
        <v>0</v>
      </c>
      <c r="BC76" s="11"/>
      <c r="BD76" s="115">
        <f t="shared" si="61"/>
        <v>0</v>
      </c>
    </row>
    <row r="77" spans="1:57" ht="15" x14ac:dyDescent="0.3">
      <c r="A77" s="80" t="str">
        <f>F77</f>
        <v>Mehran</v>
      </c>
      <c r="B77" s="105">
        <f t="shared" si="57"/>
        <v>0</v>
      </c>
      <c r="C77" s="192">
        <f t="shared" si="62"/>
        <v>0</v>
      </c>
      <c r="D77" s="48">
        <f t="shared" si="58"/>
        <v>0</v>
      </c>
      <c r="E77" s="138">
        <f t="shared" si="59"/>
        <v>0</v>
      </c>
      <c r="F77" s="93" t="s">
        <v>217</v>
      </c>
      <c r="G77" s="158" t="str">
        <f>IFERROR(INDEX('Feb 2019'!$G$2:$BR$159,MATCH('Planning Ngrps'!$A77,'Feb 2019'!$A$2:$A$161,0),MATCH(G$9,'Feb 2019'!$G$1:$BR$1,0))/INDEX('Planning CPRP'!$G$10:$BA$168,MATCH('Planning Ngrps'!$A77,'Planning CPRP'!$A$10:$A$170,0),MATCH('Planning Ngrps'!G$9,'Planning CPRP'!$G$9:$BA$9,0)),"")</f>
        <v/>
      </c>
      <c r="H77" s="158" t="str">
        <f>IFERROR(INDEX('Feb 2019'!$G$2:$BR$159,MATCH('Planning Ngrps'!$A77,'Feb 2019'!$A$2:$A$161,0),MATCH(H$9,'Feb 2019'!$G$1:$BR$1,0))/INDEX('Planning CPRP'!$G$10:$BA$168,MATCH('Planning Ngrps'!$A77,'Planning CPRP'!$A$10:$A$170,0),MATCH('Planning Ngrps'!H$9,'Planning CPRP'!$G$9:$BA$9,0)),"")</f>
        <v/>
      </c>
      <c r="I77" s="158" t="str">
        <f>IFERROR(INDEX('Feb 2019'!$G$2:$BR$159,MATCH('Planning Ngrps'!$A77,'Feb 2019'!$A$2:$A$161,0),MATCH(I$9,'Feb 2019'!$G$1:$BR$1,0))/INDEX('Planning CPRP'!$G$10:$BA$168,MATCH('Planning Ngrps'!$A77,'Planning CPRP'!$A$10:$A$170,0),MATCH('Planning Ngrps'!I$9,'Planning CPRP'!$G$9:$BA$9,0)),"")</f>
        <v/>
      </c>
      <c r="J77" s="158" t="str">
        <f>IFERROR(INDEX('Feb 2019'!$G$2:$BR$159,MATCH('Planning Ngrps'!$A77,'Feb 2019'!$A$2:$A$161,0),MATCH(J$9,'Feb 2019'!$G$1:$BR$1,0))/INDEX('Planning CPRP'!$G$10:$BA$168,MATCH('Planning Ngrps'!$A77,'Planning CPRP'!$A$10:$A$170,0),MATCH('Planning Ngrps'!J$9,'Planning CPRP'!$G$9:$BA$9,0)),"")</f>
        <v/>
      </c>
      <c r="K77" s="158" t="str">
        <f>IFERROR(INDEX('Feb 2019'!$G$2:$BR$159,MATCH('Planning Ngrps'!$A77,'Feb 2019'!$A$2:$A$161,0),MATCH(K$9,'Feb 2019'!$G$1:$BR$1,0))/INDEX('Planning CPRP'!$G$10:$BA$168,MATCH('Planning Ngrps'!$A77,'Planning CPRP'!$A$10:$A$170,0),MATCH('Planning Ngrps'!K$9,'Planning CPRP'!$G$9:$BA$9,0)),"")</f>
        <v/>
      </c>
      <c r="L77" s="158" t="str">
        <f>IFERROR(INDEX('Feb 2019'!$G$2:$BR$159,MATCH('Planning Ngrps'!$A77,'Feb 2019'!$A$2:$A$161,0),MATCH(L$9,'Feb 2019'!$G$1:$BR$1,0))/INDEX('Planning CPRP'!$G$10:$BA$168,MATCH('Planning Ngrps'!$A77,'Planning CPRP'!$A$10:$A$170,0),MATCH('Planning Ngrps'!L$9,'Planning CPRP'!$G$9:$BA$9,0)),"")</f>
        <v/>
      </c>
      <c r="M77" s="158" t="str">
        <f>IFERROR(INDEX('Feb 2019'!$G$2:$BR$159,MATCH('Planning Ngrps'!$A77,'Feb 2019'!$A$2:$A$161,0),MATCH(M$9,'Feb 2019'!$G$1:$BR$1,0))/INDEX('Planning CPRP'!$G$10:$BA$168,MATCH('Planning Ngrps'!$A77,'Planning CPRP'!$A$10:$A$170,0),MATCH('Planning Ngrps'!M$9,'Planning CPRP'!$G$9:$BA$9,0)),"")</f>
        <v/>
      </c>
      <c r="N77" s="158" t="str">
        <f>IFERROR(INDEX('Feb 2019'!$G$2:$BR$159,MATCH('Planning Ngrps'!$A77,'Feb 2019'!$A$2:$A$161,0),MATCH(N$9,'Feb 2019'!$G$1:$BR$1,0))/INDEX('Planning CPRP'!$G$10:$BA$168,MATCH('Planning Ngrps'!$A77,'Planning CPRP'!$A$10:$A$170,0),MATCH('Planning Ngrps'!N$9,'Planning CPRP'!$G$9:$BA$9,0)),"")</f>
        <v/>
      </c>
      <c r="O77" s="158" t="str">
        <f>IFERROR(INDEX('Feb 2019'!$G$2:$BR$159,MATCH('Planning Ngrps'!$A77,'Feb 2019'!$A$2:$A$161,0),MATCH(O$9,'Feb 2019'!$G$1:$BR$1,0))/INDEX('Planning CPRP'!$G$10:$BA$168,MATCH('Planning Ngrps'!$A77,'Planning CPRP'!$A$10:$A$170,0),MATCH('Planning Ngrps'!O$9,'Planning CPRP'!$G$9:$BA$9,0)),"")</f>
        <v/>
      </c>
      <c r="P77" s="158" t="str">
        <f>IFERROR(INDEX('Feb 2019'!$G$2:$BR$159,MATCH('Planning Ngrps'!$A77,'Feb 2019'!$A$2:$A$161,0),MATCH(P$9,'Feb 2019'!$G$1:$BR$1,0))/INDEX('Planning CPRP'!$G$10:$BA$168,MATCH('Planning Ngrps'!$A77,'Planning CPRP'!$A$10:$A$170,0),MATCH('Planning Ngrps'!P$9,'Planning CPRP'!$G$9:$BA$9,0)),"")</f>
        <v/>
      </c>
      <c r="Q77" s="158" t="str">
        <f>IFERROR(INDEX('Feb 2019'!$G$2:$BR$159,MATCH('Planning Ngrps'!$A77,'Feb 2019'!$A$2:$A$161,0),MATCH(Q$9,'Feb 2019'!$G$1:$BR$1,0))/INDEX('Planning CPRP'!$G$10:$BA$168,MATCH('Planning Ngrps'!$A77,'Planning CPRP'!$A$10:$A$170,0),MATCH('Planning Ngrps'!Q$9,'Planning CPRP'!$G$9:$BA$9,0)),"")</f>
        <v/>
      </c>
      <c r="R77" s="158" t="str">
        <f>IFERROR(INDEX('Feb 2019'!$G$2:$BR$159,MATCH('Planning Ngrps'!$A77,'Feb 2019'!$A$2:$A$161,0),MATCH(R$9,'Feb 2019'!$G$1:$BR$1,0))/INDEX('Planning CPRP'!$G$10:$BA$168,MATCH('Planning Ngrps'!$A77,'Planning CPRP'!$A$10:$A$170,0),MATCH('Planning Ngrps'!R$9,'Planning CPRP'!$G$9:$BA$9,0)),"")</f>
        <v/>
      </c>
      <c r="S77" s="158" t="str">
        <f>IFERROR(INDEX('Feb 2019'!$G$2:$BR$159,MATCH('Planning Ngrps'!$A77,'Feb 2019'!$A$2:$A$161,0),MATCH(S$9,'Feb 2019'!$G$1:$BR$1,0))/INDEX('Planning CPRP'!$G$10:$BA$168,MATCH('Planning Ngrps'!$A77,'Planning CPRP'!$A$10:$A$170,0),MATCH('Planning Ngrps'!S$9,'Planning CPRP'!$G$9:$BA$9,0)),"")</f>
        <v/>
      </c>
      <c r="T77" s="158" t="str">
        <f>IFERROR(INDEX('Feb 2019'!$G$2:$BR$159,MATCH('Planning Ngrps'!$A77,'Feb 2019'!$A$2:$A$161,0),MATCH(T$9,'Feb 2019'!$G$1:$BR$1,0))/INDEX('Planning CPRP'!$G$10:$BA$168,MATCH('Planning Ngrps'!$A77,'Planning CPRP'!$A$10:$A$170,0),MATCH('Planning Ngrps'!T$9,'Planning CPRP'!$G$9:$BA$9,0)),"")</f>
        <v/>
      </c>
      <c r="U77" s="158" t="str">
        <f>IFERROR(INDEX('Feb 2019'!$G$2:$BR$159,MATCH('Planning Ngrps'!$A77,'Feb 2019'!$A$2:$A$161,0),MATCH(U$9,'Feb 2019'!$G$1:$BR$1,0))/INDEX('Planning CPRP'!$G$10:$BA$168,MATCH('Planning Ngrps'!$A77,'Planning CPRP'!$A$10:$A$170,0),MATCH('Planning Ngrps'!U$9,'Planning CPRP'!$G$9:$BA$9,0)),"")</f>
        <v/>
      </c>
      <c r="V77" s="158" t="str">
        <f>IFERROR(INDEX('Feb 2019'!$G$2:$BR$159,MATCH('Planning Ngrps'!$A77,'Feb 2019'!$A$2:$A$161,0),MATCH(V$9,'Feb 2019'!$G$1:$BR$1,0))/INDEX('Planning CPRP'!$G$10:$BA$168,MATCH('Planning Ngrps'!$A77,'Planning CPRP'!$A$10:$A$170,0),MATCH('Planning Ngrps'!V$9,'Planning CPRP'!$G$9:$BA$9,0)),"")</f>
        <v/>
      </c>
      <c r="W77" s="158" t="str">
        <f>IFERROR(INDEX('Feb 2019'!$G$2:$BR$159,MATCH('Planning Ngrps'!$A77,'Feb 2019'!$A$2:$A$161,0),MATCH(W$9,'Feb 2019'!$G$1:$BR$1,0))/INDEX('Planning CPRP'!$G$10:$BA$168,MATCH('Planning Ngrps'!$A77,'Planning CPRP'!$A$10:$A$170,0),MATCH('Planning Ngrps'!W$9,'Planning CPRP'!$G$9:$BA$9,0)),"")</f>
        <v/>
      </c>
      <c r="X77" s="158" t="str">
        <f>IFERROR(INDEX('Feb 2019'!$G$2:$BR$159,MATCH('Planning Ngrps'!$A77,'Feb 2019'!$A$2:$A$161,0),MATCH(X$9,'Feb 2019'!$G$1:$BR$1,0))/INDEX('Planning CPRP'!$G$10:$BA$168,MATCH('Planning Ngrps'!$A77,'Planning CPRP'!$A$10:$A$170,0),MATCH('Planning Ngrps'!X$9,'Planning CPRP'!$G$9:$BA$9,0)),"")</f>
        <v/>
      </c>
      <c r="Y77" s="158" t="str">
        <f>IFERROR(INDEX('Feb 2019'!$G$2:$BR$159,MATCH('Planning Ngrps'!$A77,'Feb 2019'!$A$2:$A$161,0),MATCH(Y$9,'Feb 2019'!$G$1:$BR$1,0))/INDEX('Planning CPRP'!$G$10:$BA$168,MATCH('Planning Ngrps'!$A77,'Planning CPRP'!$A$10:$A$170,0),MATCH('Planning Ngrps'!Y$9,'Planning CPRP'!$G$9:$BA$9,0)),"")</f>
        <v/>
      </c>
      <c r="Z77" s="158" t="str">
        <f>IFERROR(INDEX('Feb 2019'!$G$2:$BR$159,MATCH('Planning Ngrps'!$A77,'Feb 2019'!$A$2:$A$161,0),MATCH(Z$9,'Feb 2019'!$G$1:$BR$1,0))/INDEX('Planning CPRP'!$G$10:$BA$168,MATCH('Planning Ngrps'!$A77,'Planning CPRP'!$A$10:$A$170,0),MATCH('Planning Ngrps'!Z$9,'Planning CPRP'!$G$9:$BA$9,0)),"")</f>
        <v/>
      </c>
      <c r="AA77" s="158" t="str">
        <f>IFERROR(INDEX('Feb 2019'!$G$2:$BR$159,MATCH('Planning Ngrps'!$A77,'Feb 2019'!$A$2:$A$161,0),MATCH(AA$9,'Feb 2019'!$G$1:$BR$1,0))/INDEX('Planning CPRP'!$G$10:$BA$168,MATCH('Planning Ngrps'!$A77,'Planning CPRP'!$A$10:$A$170,0),MATCH('Planning Ngrps'!AA$9,'Planning CPRP'!$G$9:$BA$9,0)),"")</f>
        <v/>
      </c>
      <c r="AB77" s="158" t="str">
        <f>IFERROR(INDEX('Feb 2019'!$G$2:$BR$159,MATCH('Planning Ngrps'!$A77,'Feb 2019'!$A$2:$A$161,0),MATCH(AB$9,'Feb 2019'!$G$1:$BR$1,0))/INDEX('Planning CPRP'!$G$10:$BA$168,MATCH('Planning Ngrps'!$A77,'Planning CPRP'!$A$10:$A$170,0),MATCH('Planning Ngrps'!AB$9,'Planning CPRP'!$G$9:$BA$9,0)),"")</f>
        <v/>
      </c>
      <c r="AC77" s="158" t="str">
        <f>IFERROR(INDEX('Feb 2019'!$G$2:$BR$159,MATCH('Planning Ngrps'!$A77,'Feb 2019'!$A$2:$A$161,0),MATCH(AC$9,'Feb 2019'!$G$1:$BR$1,0))/INDEX('Planning CPRP'!$G$10:$BA$168,MATCH('Planning Ngrps'!$A77,'Planning CPRP'!$A$10:$A$170,0),MATCH('Planning Ngrps'!AC$9,'Planning CPRP'!$G$9:$BA$9,0)),"")</f>
        <v/>
      </c>
      <c r="AD77" s="158" t="str">
        <f>IFERROR(INDEX('Feb 2019'!$G$2:$BR$159,MATCH('Planning Ngrps'!$A77,'Feb 2019'!$A$2:$A$161,0),MATCH(AD$9,'Feb 2019'!$G$1:$BR$1,0))/INDEX('Planning CPRP'!$G$10:$BA$168,MATCH('Planning Ngrps'!$A77,'Planning CPRP'!$A$10:$A$170,0),MATCH('Planning Ngrps'!AD$9,'Planning CPRP'!$G$9:$BA$9,0)),"")</f>
        <v/>
      </c>
      <c r="AE77" s="158" t="str">
        <f>IFERROR(INDEX('Feb 2019'!$G$2:$BR$159,MATCH('Planning Ngrps'!$A77,'Feb 2019'!$A$2:$A$161,0),MATCH(AE$9,'Feb 2019'!$G$1:$BR$1,0))/INDEX('Planning CPRP'!$G$10:$BA$168,MATCH('Planning Ngrps'!$A77,'Planning CPRP'!$A$10:$A$170,0),MATCH('Planning Ngrps'!AE$9,'Planning CPRP'!$G$9:$BA$9,0)),"")</f>
        <v/>
      </c>
      <c r="AF77" s="158" t="str">
        <f>IFERROR(INDEX('Feb 2019'!$G$2:$BR$159,MATCH('Planning Ngrps'!$A77,'Feb 2019'!$A$2:$A$161,0),MATCH(AF$9,'Feb 2019'!$G$1:$BR$1,0))/INDEX('Planning CPRP'!$G$10:$BA$168,MATCH('Planning Ngrps'!$A77,'Planning CPRP'!$A$10:$A$170,0),MATCH('Planning Ngrps'!AF$9,'Planning CPRP'!$G$9:$BA$9,0)),"")</f>
        <v/>
      </c>
      <c r="AG77" s="158" t="str">
        <f>IFERROR(INDEX('Feb 2019'!$G$2:$BR$159,MATCH('Planning Ngrps'!$A77,'Feb 2019'!$A$2:$A$161,0),MATCH(AG$9,'Feb 2019'!$G$1:$BR$1,0))/INDEX('Planning CPRP'!$G$10:$BA$168,MATCH('Planning Ngrps'!$A77,'Planning CPRP'!$A$10:$A$170,0),MATCH('Planning Ngrps'!AG$9,'Planning CPRP'!$G$9:$BA$9,0)),"")</f>
        <v/>
      </c>
      <c r="AH77" s="158" t="str">
        <f>IFERROR(INDEX('Feb 2019'!$G$2:$BR$159,MATCH('Planning Ngrps'!$A77,'Feb 2019'!$A$2:$A$161,0),MATCH(AH$9,'Feb 2019'!$G$1:$BR$1,0))/INDEX('Planning CPRP'!$G$10:$BA$168,MATCH('Planning Ngrps'!$A77,'Planning CPRP'!$A$10:$A$170,0),MATCH('Planning Ngrps'!AH$9,'Planning CPRP'!$G$9:$BA$9,0)),"")</f>
        <v/>
      </c>
      <c r="AI77" s="158" t="str">
        <f>IFERROR(INDEX('Feb 2019'!$G$2:$BR$159,MATCH('Planning Ngrps'!$A77,'Feb 2019'!$A$2:$A$161,0),MATCH(AI$9,'Feb 2019'!$G$1:$BR$1,0))/INDEX('Planning CPRP'!$G$10:$BA$168,MATCH('Planning Ngrps'!$A77,'Planning CPRP'!$A$10:$A$170,0),MATCH('Planning Ngrps'!AI$9,'Planning CPRP'!$G$9:$BA$9,0)),"")</f>
        <v/>
      </c>
      <c r="AJ77" s="158" t="str">
        <f>IFERROR(INDEX('Feb 2019'!$G$2:$BR$159,MATCH('Planning Ngrps'!$A77,'Feb 2019'!$A$2:$A$161,0),MATCH(AJ$9,'Feb 2019'!$G$1:$BR$1,0))/INDEX('Planning CPRP'!$G$10:$BA$168,MATCH('Planning Ngrps'!$A77,'Planning CPRP'!$A$10:$A$170,0),MATCH('Planning Ngrps'!AJ$9,'Planning CPRP'!$G$9:$BA$9,0)),"")</f>
        <v/>
      </c>
      <c r="AK77" s="158" t="str">
        <f>IFERROR(INDEX('Feb 2019'!$G$2:$BR$159,MATCH('Planning Ngrps'!$A77,'Feb 2019'!$A$2:$A$161,0),MATCH(AK$9,'Feb 2019'!$G$1:$BR$1,0))/INDEX('Planning CPRP'!$G$10:$BA$168,MATCH('Planning Ngrps'!$A77,'Planning CPRP'!$A$10:$A$170,0),MATCH('Planning Ngrps'!AK$9,'Planning CPRP'!$G$9:$BA$9,0)),"")</f>
        <v/>
      </c>
      <c r="AL77" s="158" t="str">
        <f>IFERROR(INDEX('Feb 2019'!$G$2:$BR$159,MATCH('Planning Ngrps'!$A77,'Feb 2019'!$A$2:$A$161,0),MATCH(AL$9,'Feb 2019'!$G$1:$BR$1,0))/INDEX('Planning CPRP'!$G$10:$BA$168,MATCH('Planning Ngrps'!$A77,'Planning CPRP'!$A$10:$A$170,0),MATCH('Planning Ngrps'!AL$9,'Planning CPRP'!$G$9:$BA$9,0)),"")</f>
        <v/>
      </c>
      <c r="AM77" s="158" t="str">
        <f>IFERROR(INDEX('Feb 2019'!$G$2:$BR$159,MATCH('Planning Ngrps'!$A77,'Feb 2019'!$A$2:$A$161,0),MATCH(AM$9,'Feb 2019'!$G$1:$BR$1,0))/INDEX('Planning CPRP'!$G$10:$BA$168,MATCH('Planning Ngrps'!$A77,'Planning CPRP'!$A$10:$A$170,0),MATCH('Planning Ngrps'!AM$9,'Planning CPRP'!$G$9:$BA$9,0)),"")</f>
        <v/>
      </c>
      <c r="AN77" s="158" t="str">
        <f>IFERROR(INDEX('Feb 2019'!$G$2:$BR$159,MATCH('Planning Ngrps'!$A77,'Feb 2019'!$A$2:$A$161,0),MATCH(AN$9,'Feb 2019'!$G$1:$BR$1,0))/INDEX('Planning CPRP'!$G$10:$BA$168,MATCH('Planning Ngrps'!$A77,'Planning CPRP'!$A$10:$A$170,0),MATCH('Planning Ngrps'!AN$9,'Planning CPRP'!$G$9:$BA$9,0)),"")</f>
        <v/>
      </c>
      <c r="AO77" s="158" t="str">
        <f>IFERROR(INDEX('Feb 2019'!$G$2:$BR$159,MATCH('Planning Ngrps'!$A77,'Feb 2019'!$A$2:$A$161,0),MATCH(AO$9,'Feb 2019'!$G$1:$BR$1,0))/INDEX('Planning CPRP'!$G$10:$BA$168,MATCH('Planning Ngrps'!$A77,'Planning CPRP'!$A$10:$A$170,0),MATCH('Planning Ngrps'!AO$9,'Planning CPRP'!$G$9:$BA$9,0)),"")</f>
        <v/>
      </c>
      <c r="AP77" s="158" t="str">
        <f>IFERROR(INDEX('Feb 2019'!$G$2:$BR$159,MATCH('Planning Ngrps'!$A77,'Feb 2019'!$A$2:$A$161,0),MATCH(AP$9,'Feb 2019'!$G$1:$BR$1,0))/INDEX('Planning CPRP'!$G$10:$BA$168,MATCH('Planning Ngrps'!$A77,'Planning CPRP'!$A$10:$A$170,0),MATCH('Planning Ngrps'!AP$9,'Planning CPRP'!$G$9:$BA$9,0)),"")</f>
        <v/>
      </c>
      <c r="AQ77" s="158" t="str">
        <f>IFERROR(INDEX('Feb 2019'!$G$2:$BR$159,MATCH('Planning Ngrps'!$A77,'Feb 2019'!$A$2:$A$161,0),MATCH(AQ$9,'Feb 2019'!$G$1:$BR$1,0))/INDEX('Planning CPRP'!$G$10:$BA$168,MATCH('Planning Ngrps'!$A77,'Planning CPRP'!$A$10:$A$170,0),MATCH('Planning Ngrps'!AQ$9,'Planning CPRP'!$G$9:$BA$9,0)),"")</f>
        <v/>
      </c>
      <c r="AR77" s="158" t="str">
        <f>IFERROR(INDEX('Feb 2019'!$G$2:$BR$159,MATCH('Planning Ngrps'!$A77,'Feb 2019'!$A$2:$A$161,0),MATCH(AR$9,'Feb 2019'!$G$1:$BR$1,0))/INDEX('Planning CPRP'!$G$10:$BA$168,MATCH('Planning Ngrps'!$A77,'Planning CPRP'!$A$10:$A$170,0),MATCH('Planning Ngrps'!AR$9,'Planning CPRP'!$G$9:$BA$9,0)),"")</f>
        <v/>
      </c>
      <c r="AS77" s="158" t="str">
        <f>IFERROR(INDEX('Feb 2019'!$G$2:$BR$159,MATCH('Planning Ngrps'!$A77,'Feb 2019'!$A$2:$A$161,0),MATCH(AS$9,'Feb 2019'!$G$1:$BR$1,0))/INDEX('Planning CPRP'!$G$10:$BA$168,MATCH('Planning Ngrps'!$A77,'Planning CPRP'!$A$10:$A$170,0),MATCH('Planning Ngrps'!AS$9,'Planning CPRP'!$G$9:$BA$9,0)),"")</f>
        <v/>
      </c>
      <c r="AT77" s="158" t="str">
        <f>IFERROR(INDEX('Feb 2019'!$G$2:$BR$159,MATCH('Planning Ngrps'!$A77,'Feb 2019'!$A$2:$A$161,0),MATCH(AT$9,'Feb 2019'!$G$1:$BR$1,0))/INDEX('Planning CPRP'!$G$10:$BA$168,MATCH('Planning Ngrps'!$A77,'Planning CPRP'!$A$10:$A$170,0),MATCH('Planning Ngrps'!AT$9,'Planning CPRP'!$G$9:$BA$9,0)),"")</f>
        <v/>
      </c>
      <c r="AU77" s="158" t="str">
        <f>IFERROR(INDEX('Feb 2019'!$G$2:$BR$159,MATCH('Planning Ngrps'!$A77,'Feb 2019'!$A$2:$A$161,0),MATCH(AU$9,'Feb 2019'!$G$1:$BR$1,0))/INDEX('Planning CPRP'!$G$10:$BA$168,MATCH('Planning Ngrps'!$A77,'Planning CPRP'!$A$10:$A$170,0),MATCH('Planning Ngrps'!AU$9,'Planning CPRP'!$G$9:$BA$9,0)),"")</f>
        <v/>
      </c>
      <c r="AV77" s="158" t="str">
        <f>IFERROR(INDEX('Feb 2019'!$G$2:$BR$159,MATCH('Planning Ngrps'!$A77,'Feb 2019'!$A$2:$A$161,0),MATCH(AV$9,'Feb 2019'!$G$1:$BR$1,0))/INDEX('Planning CPRP'!$G$10:$BA$168,MATCH('Planning Ngrps'!$A77,'Planning CPRP'!$A$10:$A$170,0),MATCH('Planning Ngrps'!AV$9,'Planning CPRP'!$G$9:$BA$9,0)),"")</f>
        <v/>
      </c>
      <c r="AW77" s="158" t="str">
        <f>IFERROR(INDEX('Feb 2019'!$G$2:$BR$159,MATCH('Planning Ngrps'!$A77,'Feb 2019'!$A$2:$A$161,0),MATCH(AW$9,'Feb 2019'!$G$1:$BR$1,0))/INDEX('Planning CPRP'!$G$10:$BA$168,MATCH('Planning Ngrps'!$A77,'Planning CPRP'!$A$10:$A$170,0),MATCH('Planning Ngrps'!AW$9,'Planning CPRP'!$G$9:$BA$9,0)),"")</f>
        <v/>
      </c>
      <c r="AX77" s="158" t="str">
        <f>IFERROR(INDEX('Feb 2019'!$G$2:$BR$159,MATCH('Planning Ngrps'!$A77,'Feb 2019'!$A$2:$A$161,0),MATCH(AX$9,'Feb 2019'!$G$1:$BR$1,0))/INDEX('Planning CPRP'!$G$10:$BA$168,MATCH('Planning Ngrps'!$A77,'Planning CPRP'!$A$10:$A$170,0),MATCH('Planning Ngrps'!AX$9,'Planning CPRP'!$G$9:$BA$9,0)),"")</f>
        <v/>
      </c>
      <c r="AY77" s="158" t="str">
        <f>IFERROR(INDEX('Feb 2019'!$G$2:$BR$159,MATCH('Planning Ngrps'!$A77,'Feb 2019'!$A$2:$A$161,0),MATCH(AY$9,'Feb 2019'!$G$1:$BR$1,0))/INDEX('Planning CPRP'!$G$10:$BA$168,MATCH('Planning Ngrps'!$A77,'Planning CPRP'!$A$10:$A$170,0),MATCH('Planning Ngrps'!AY$9,'Planning CPRP'!$G$9:$BA$9,0)),"")</f>
        <v/>
      </c>
      <c r="AZ77" s="158" t="str">
        <f>IFERROR(INDEX('Feb 2019'!$G$2:$BR$159,MATCH('Planning Ngrps'!$A77,'Feb 2019'!$A$2:$A$161,0),MATCH(AZ$9,'Feb 2019'!$G$1:$BR$1,0))/INDEX('Planning CPRP'!$G$10:$BA$168,MATCH('Planning Ngrps'!$A77,'Planning CPRP'!$A$10:$A$170,0),MATCH('Planning Ngrps'!AZ$9,'Planning CPRP'!$G$9:$BA$9,0)),"")</f>
        <v/>
      </c>
      <c r="BA77" s="158" t="str">
        <f>IFERROR(INDEX('Feb 2019'!$G$2:$BR$159,MATCH('Planning Ngrps'!$A77,'Feb 2019'!$A$2:$A$161,0),MATCH(BA$9,'Feb 2019'!$G$1:$BR$1,0))/INDEX('Planning CPRP'!$G$10:$BA$168,MATCH('Planning Ngrps'!$A77,'Planning CPRP'!$A$10:$A$170,0),MATCH('Planning Ngrps'!BA$9,'Planning CPRP'!$G$9:$BA$9,0)),"")</f>
        <v/>
      </c>
      <c r="BB77" s="11">
        <f t="shared" si="60"/>
        <v>0</v>
      </c>
      <c r="BC77" s="11"/>
      <c r="BD77" s="114">
        <f t="shared" si="61"/>
        <v>0</v>
      </c>
    </row>
    <row r="78" spans="1:57" ht="15" x14ac:dyDescent="0.3">
      <c r="A78" s="80" t="s">
        <v>91</v>
      </c>
      <c r="B78" s="105">
        <f t="shared" si="57"/>
        <v>0</v>
      </c>
      <c r="C78" s="192">
        <f t="shared" si="62"/>
        <v>0</v>
      </c>
      <c r="D78" s="48">
        <f t="shared" si="58"/>
        <v>0</v>
      </c>
      <c r="E78" s="138">
        <f t="shared" si="59"/>
        <v>0</v>
      </c>
      <c r="F78" s="93" t="s">
        <v>91</v>
      </c>
      <c r="G78" s="158" t="str">
        <f>IFERROR(INDEX('Feb 2019'!$G$2:$BR$159,MATCH('Planning Ngrps'!$A78,'Feb 2019'!$A$2:$A$161,0),MATCH(G$9,'Feb 2019'!$G$1:$BR$1,0))/INDEX('Planning CPRP'!$G$10:$BA$168,MATCH('Planning Ngrps'!$A78,'Planning CPRP'!$A$10:$A$170,0),MATCH('Planning Ngrps'!G$9,'Planning CPRP'!$G$9:$BA$9,0)),"")</f>
        <v/>
      </c>
      <c r="H78" s="158" t="str">
        <f>IFERROR(INDEX('Feb 2019'!$G$2:$BR$159,MATCH('Planning Ngrps'!$A78,'Feb 2019'!$A$2:$A$161,0),MATCH(H$9,'Feb 2019'!$G$1:$BR$1,0))/INDEX('Planning CPRP'!$G$10:$BA$168,MATCH('Planning Ngrps'!$A78,'Planning CPRP'!$A$10:$A$170,0),MATCH('Planning Ngrps'!H$9,'Planning CPRP'!$G$9:$BA$9,0)),"")</f>
        <v/>
      </c>
      <c r="I78" s="158" t="str">
        <f>IFERROR(INDEX('Feb 2019'!$G$2:$BR$159,MATCH('Planning Ngrps'!$A78,'Feb 2019'!$A$2:$A$161,0),MATCH(I$9,'Feb 2019'!$G$1:$BR$1,0))/INDEX('Planning CPRP'!$G$10:$BA$168,MATCH('Planning Ngrps'!$A78,'Planning CPRP'!$A$10:$A$170,0),MATCH('Planning Ngrps'!I$9,'Planning CPRP'!$G$9:$BA$9,0)),"")</f>
        <v/>
      </c>
      <c r="J78" s="158" t="str">
        <f>IFERROR(INDEX('Feb 2019'!$G$2:$BR$159,MATCH('Planning Ngrps'!$A78,'Feb 2019'!$A$2:$A$161,0),MATCH(J$9,'Feb 2019'!$G$1:$BR$1,0))/INDEX('Planning CPRP'!$G$10:$BA$168,MATCH('Planning Ngrps'!$A78,'Planning CPRP'!$A$10:$A$170,0),MATCH('Planning Ngrps'!J$9,'Planning CPRP'!$G$9:$BA$9,0)),"")</f>
        <v/>
      </c>
      <c r="K78" s="158" t="str">
        <f>IFERROR(INDEX('Feb 2019'!$G$2:$BR$159,MATCH('Planning Ngrps'!$A78,'Feb 2019'!$A$2:$A$161,0),MATCH(K$9,'Feb 2019'!$G$1:$BR$1,0))/INDEX('Planning CPRP'!$G$10:$BA$168,MATCH('Planning Ngrps'!$A78,'Planning CPRP'!$A$10:$A$170,0),MATCH('Planning Ngrps'!K$9,'Planning CPRP'!$G$9:$BA$9,0)),"")</f>
        <v/>
      </c>
      <c r="L78" s="158" t="str">
        <f>IFERROR(INDEX('Feb 2019'!$G$2:$BR$159,MATCH('Planning Ngrps'!$A78,'Feb 2019'!$A$2:$A$161,0),MATCH(L$9,'Feb 2019'!$G$1:$BR$1,0))/INDEX('Planning CPRP'!$G$10:$BA$168,MATCH('Planning Ngrps'!$A78,'Planning CPRP'!$A$10:$A$170,0),MATCH('Planning Ngrps'!L$9,'Planning CPRP'!$G$9:$BA$9,0)),"")</f>
        <v/>
      </c>
      <c r="M78" s="158" t="str">
        <f>IFERROR(INDEX('Feb 2019'!$G$2:$BR$159,MATCH('Planning Ngrps'!$A78,'Feb 2019'!$A$2:$A$161,0),MATCH(M$9,'Feb 2019'!$G$1:$BR$1,0))/INDEX('Planning CPRP'!$G$10:$BA$168,MATCH('Planning Ngrps'!$A78,'Planning CPRP'!$A$10:$A$170,0),MATCH('Planning Ngrps'!M$9,'Planning CPRP'!$G$9:$BA$9,0)),"")</f>
        <v/>
      </c>
      <c r="N78" s="158" t="str">
        <f>IFERROR(INDEX('Feb 2019'!$G$2:$BR$159,MATCH('Planning Ngrps'!$A78,'Feb 2019'!$A$2:$A$161,0),MATCH(N$9,'Feb 2019'!$G$1:$BR$1,0))/INDEX('Planning CPRP'!$G$10:$BA$168,MATCH('Planning Ngrps'!$A78,'Planning CPRP'!$A$10:$A$170,0),MATCH('Planning Ngrps'!N$9,'Planning CPRP'!$G$9:$BA$9,0)),"")</f>
        <v/>
      </c>
      <c r="O78" s="158" t="str">
        <f>IFERROR(INDEX('Feb 2019'!$G$2:$BR$159,MATCH('Planning Ngrps'!$A78,'Feb 2019'!$A$2:$A$161,0),MATCH(O$9,'Feb 2019'!$G$1:$BR$1,0))/INDEX('Planning CPRP'!$G$10:$BA$168,MATCH('Planning Ngrps'!$A78,'Planning CPRP'!$A$10:$A$170,0),MATCH('Planning Ngrps'!O$9,'Planning CPRP'!$G$9:$BA$9,0)),"")</f>
        <v/>
      </c>
      <c r="P78" s="158" t="str">
        <f>IFERROR(INDEX('Feb 2019'!$G$2:$BR$159,MATCH('Planning Ngrps'!$A78,'Feb 2019'!$A$2:$A$161,0),MATCH(P$9,'Feb 2019'!$G$1:$BR$1,0))/INDEX('Planning CPRP'!$G$10:$BA$168,MATCH('Planning Ngrps'!$A78,'Planning CPRP'!$A$10:$A$170,0),MATCH('Planning Ngrps'!P$9,'Planning CPRP'!$G$9:$BA$9,0)),"")</f>
        <v/>
      </c>
      <c r="Q78" s="158" t="str">
        <f>IFERROR(INDEX('Feb 2019'!$G$2:$BR$159,MATCH('Planning Ngrps'!$A78,'Feb 2019'!$A$2:$A$161,0),MATCH(Q$9,'Feb 2019'!$G$1:$BR$1,0))/INDEX('Planning CPRP'!$G$10:$BA$168,MATCH('Planning Ngrps'!$A78,'Planning CPRP'!$A$10:$A$170,0),MATCH('Planning Ngrps'!Q$9,'Planning CPRP'!$G$9:$BA$9,0)),"")</f>
        <v/>
      </c>
      <c r="R78" s="158" t="str">
        <f>IFERROR(INDEX('Feb 2019'!$G$2:$BR$159,MATCH('Planning Ngrps'!$A78,'Feb 2019'!$A$2:$A$161,0),MATCH(R$9,'Feb 2019'!$G$1:$BR$1,0))/INDEX('Planning CPRP'!$G$10:$BA$168,MATCH('Planning Ngrps'!$A78,'Planning CPRP'!$A$10:$A$170,0),MATCH('Planning Ngrps'!R$9,'Planning CPRP'!$G$9:$BA$9,0)),"")</f>
        <v/>
      </c>
      <c r="S78" s="158" t="str">
        <f>IFERROR(INDEX('Feb 2019'!$G$2:$BR$159,MATCH('Planning Ngrps'!$A78,'Feb 2019'!$A$2:$A$161,0),MATCH(S$9,'Feb 2019'!$G$1:$BR$1,0))/INDEX('Planning CPRP'!$G$10:$BA$168,MATCH('Planning Ngrps'!$A78,'Planning CPRP'!$A$10:$A$170,0),MATCH('Planning Ngrps'!S$9,'Planning CPRP'!$G$9:$BA$9,0)),"")</f>
        <v/>
      </c>
      <c r="T78" s="158" t="str">
        <f>IFERROR(INDEX('Feb 2019'!$G$2:$BR$159,MATCH('Planning Ngrps'!$A78,'Feb 2019'!$A$2:$A$161,0),MATCH(T$9,'Feb 2019'!$G$1:$BR$1,0))/INDEX('Planning CPRP'!$G$10:$BA$168,MATCH('Planning Ngrps'!$A78,'Planning CPRP'!$A$10:$A$170,0),MATCH('Planning Ngrps'!T$9,'Planning CPRP'!$G$9:$BA$9,0)),"")</f>
        <v/>
      </c>
      <c r="U78" s="158" t="str">
        <f>IFERROR(INDEX('Feb 2019'!$G$2:$BR$159,MATCH('Planning Ngrps'!$A78,'Feb 2019'!$A$2:$A$161,0),MATCH(U$9,'Feb 2019'!$G$1:$BR$1,0))/INDEX('Planning CPRP'!$G$10:$BA$168,MATCH('Planning Ngrps'!$A78,'Planning CPRP'!$A$10:$A$170,0),MATCH('Planning Ngrps'!U$9,'Planning CPRP'!$G$9:$BA$9,0)),"")</f>
        <v/>
      </c>
      <c r="V78" s="158" t="str">
        <f>IFERROR(INDEX('Feb 2019'!$G$2:$BR$159,MATCH('Planning Ngrps'!$A78,'Feb 2019'!$A$2:$A$161,0),MATCH(V$9,'Feb 2019'!$G$1:$BR$1,0))/INDEX('Planning CPRP'!$G$10:$BA$168,MATCH('Planning Ngrps'!$A78,'Planning CPRP'!$A$10:$A$170,0),MATCH('Planning Ngrps'!V$9,'Planning CPRP'!$G$9:$BA$9,0)),"")</f>
        <v/>
      </c>
      <c r="W78" s="158" t="str">
        <f>IFERROR(INDEX('Feb 2019'!$G$2:$BR$159,MATCH('Planning Ngrps'!$A78,'Feb 2019'!$A$2:$A$161,0),MATCH(W$9,'Feb 2019'!$G$1:$BR$1,0))/INDEX('Planning CPRP'!$G$10:$BA$168,MATCH('Planning Ngrps'!$A78,'Planning CPRP'!$A$10:$A$170,0),MATCH('Planning Ngrps'!W$9,'Planning CPRP'!$G$9:$BA$9,0)),"")</f>
        <v/>
      </c>
      <c r="X78" s="158" t="str">
        <f>IFERROR(INDEX('Feb 2019'!$G$2:$BR$159,MATCH('Planning Ngrps'!$A78,'Feb 2019'!$A$2:$A$161,0),MATCH(X$9,'Feb 2019'!$G$1:$BR$1,0))/INDEX('Planning CPRP'!$G$10:$BA$168,MATCH('Planning Ngrps'!$A78,'Planning CPRP'!$A$10:$A$170,0),MATCH('Planning Ngrps'!X$9,'Planning CPRP'!$G$9:$BA$9,0)),"")</f>
        <v/>
      </c>
      <c r="Y78" s="158" t="str">
        <f>IFERROR(INDEX('Feb 2019'!$G$2:$BR$159,MATCH('Planning Ngrps'!$A78,'Feb 2019'!$A$2:$A$161,0),MATCH(Y$9,'Feb 2019'!$G$1:$BR$1,0))/INDEX('Planning CPRP'!$G$10:$BA$168,MATCH('Planning Ngrps'!$A78,'Planning CPRP'!$A$10:$A$170,0),MATCH('Planning Ngrps'!Y$9,'Planning CPRP'!$G$9:$BA$9,0)),"")</f>
        <v/>
      </c>
      <c r="Z78" s="158" t="str">
        <f>IFERROR(INDEX('Feb 2019'!$G$2:$BR$159,MATCH('Planning Ngrps'!$A78,'Feb 2019'!$A$2:$A$161,0),MATCH(Z$9,'Feb 2019'!$G$1:$BR$1,0))/INDEX('Planning CPRP'!$G$10:$BA$168,MATCH('Planning Ngrps'!$A78,'Planning CPRP'!$A$10:$A$170,0),MATCH('Planning Ngrps'!Z$9,'Planning CPRP'!$G$9:$BA$9,0)),"")</f>
        <v/>
      </c>
      <c r="AA78" s="158" t="str">
        <f>IFERROR(INDEX('Feb 2019'!$G$2:$BR$159,MATCH('Planning Ngrps'!$A78,'Feb 2019'!$A$2:$A$161,0),MATCH(AA$9,'Feb 2019'!$G$1:$BR$1,0))/INDEX('Planning CPRP'!$G$10:$BA$168,MATCH('Planning Ngrps'!$A78,'Planning CPRP'!$A$10:$A$170,0),MATCH('Planning Ngrps'!AA$9,'Planning CPRP'!$G$9:$BA$9,0)),"")</f>
        <v/>
      </c>
      <c r="AB78" s="158" t="str">
        <f>IFERROR(INDEX('Feb 2019'!$G$2:$BR$159,MATCH('Planning Ngrps'!$A78,'Feb 2019'!$A$2:$A$161,0),MATCH(AB$9,'Feb 2019'!$G$1:$BR$1,0))/INDEX('Planning CPRP'!$G$10:$BA$168,MATCH('Planning Ngrps'!$A78,'Planning CPRP'!$A$10:$A$170,0),MATCH('Planning Ngrps'!AB$9,'Planning CPRP'!$G$9:$BA$9,0)),"")</f>
        <v/>
      </c>
      <c r="AC78" s="158" t="str">
        <f>IFERROR(INDEX('Feb 2019'!$G$2:$BR$159,MATCH('Planning Ngrps'!$A78,'Feb 2019'!$A$2:$A$161,0),MATCH(AC$9,'Feb 2019'!$G$1:$BR$1,0))/INDEX('Planning CPRP'!$G$10:$BA$168,MATCH('Planning Ngrps'!$A78,'Planning CPRP'!$A$10:$A$170,0),MATCH('Planning Ngrps'!AC$9,'Planning CPRP'!$G$9:$BA$9,0)),"")</f>
        <v/>
      </c>
      <c r="AD78" s="158" t="str">
        <f>IFERROR(INDEX('Feb 2019'!$G$2:$BR$159,MATCH('Planning Ngrps'!$A78,'Feb 2019'!$A$2:$A$161,0),MATCH(AD$9,'Feb 2019'!$G$1:$BR$1,0))/INDEX('Planning CPRP'!$G$10:$BA$168,MATCH('Planning Ngrps'!$A78,'Planning CPRP'!$A$10:$A$170,0),MATCH('Planning Ngrps'!AD$9,'Planning CPRP'!$G$9:$BA$9,0)),"")</f>
        <v/>
      </c>
      <c r="AE78" s="158" t="str">
        <f>IFERROR(INDEX('Feb 2019'!$G$2:$BR$159,MATCH('Planning Ngrps'!$A78,'Feb 2019'!$A$2:$A$161,0),MATCH(AE$9,'Feb 2019'!$G$1:$BR$1,0))/INDEX('Planning CPRP'!$G$10:$BA$168,MATCH('Planning Ngrps'!$A78,'Planning CPRP'!$A$10:$A$170,0),MATCH('Planning Ngrps'!AE$9,'Planning CPRP'!$G$9:$BA$9,0)),"")</f>
        <v/>
      </c>
      <c r="AF78" s="158" t="str">
        <f>IFERROR(INDEX('Feb 2019'!$G$2:$BR$159,MATCH('Planning Ngrps'!$A78,'Feb 2019'!$A$2:$A$161,0),MATCH(AF$9,'Feb 2019'!$G$1:$BR$1,0))/INDEX('Planning CPRP'!$G$10:$BA$168,MATCH('Planning Ngrps'!$A78,'Planning CPRP'!$A$10:$A$170,0),MATCH('Planning Ngrps'!AF$9,'Planning CPRP'!$G$9:$BA$9,0)),"")</f>
        <v/>
      </c>
      <c r="AG78" s="158" t="str">
        <f>IFERROR(INDEX('Feb 2019'!$G$2:$BR$159,MATCH('Planning Ngrps'!$A78,'Feb 2019'!$A$2:$A$161,0),MATCH(AG$9,'Feb 2019'!$G$1:$BR$1,0))/INDEX('Planning CPRP'!$G$10:$BA$168,MATCH('Planning Ngrps'!$A78,'Planning CPRP'!$A$10:$A$170,0),MATCH('Planning Ngrps'!AG$9,'Planning CPRP'!$G$9:$BA$9,0)),"")</f>
        <v/>
      </c>
      <c r="AH78" s="158" t="str">
        <f>IFERROR(INDEX('Feb 2019'!$G$2:$BR$159,MATCH('Planning Ngrps'!$A78,'Feb 2019'!$A$2:$A$161,0),MATCH(AH$9,'Feb 2019'!$G$1:$BR$1,0))/INDEX('Planning CPRP'!$G$10:$BA$168,MATCH('Planning Ngrps'!$A78,'Planning CPRP'!$A$10:$A$170,0),MATCH('Planning Ngrps'!AH$9,'Planning CPRP'!$G$9:$BA$9,0)),"")</f>
        <v/>
      </c>
      <c r="AI78" s="158" t="str">
        <f>IFERROR(INDEX('Feb 2019'!$G$2:$BR$159,MATCH('Planning Ngrps'!$A78,'Feb 2019'!$A$2:$A$161,0),MATCH(AI$9,'Feb 2019'!$G$1:$BR$1,0))/INDEX('Planning CPRP'!$G$10:$BA$168,MATCH('Planning Ngrps'!$A78,'Planning CPRP'!$A$10:$A$170,0),MATCH('Planning Ngrps'!AI$9,'Planning CPRP'!$G$9:$BA$9,0)),"")</f>
        <v/>
      </c>
      <c r="AJ78" s="158" t="str">
        <f>IFERROR(INDEX('Feb 2019'!$G$2:$BR$159,MATCH('Planning Ngrps'!$A78,'Feb 2019'!$A$2:$A$161,0),MATCH(AJ$9,'Feb 2019'!$G$1:$BR$1,0))/INDEX('Planning CPRP'!$G$10:$BA$168,MATCH('Planning Ngrps'!$A78,'Planning CPRP'!$A$10:$A$170,0),MATCH('Planning Ngrps'!AJ$9,'Planning CPRP'!$G$9:$BA$9,0)),"")</f>
        <v/>
      </c>
      <c r="AK78" s="158" t="str">
        <f>IFERROR(INDEX('Feb 2019'!$G$2:$BR$159,MATCH('Planning Ngrps'!$A78,'Feb 2019'!$A$2:$A$161,0),MATCH(AK$9,'Feb 2019'!$G$1:$BR$1,0))/INDEX('Planning CPRP'!$G$10:$BA$168,MATCH('Planning Ngrps'!$A78,'Planning CPRP'!$A$10:$A$170,0),MATCH('Planning Ngrps'!AK$9,'Planning CPRP'!$G$9:$BA$9,0)),"")</f>
        <v/>
      </c>
      <c r="AL78" s="158" t="str">
        <f>IFERROR(INDEX('Feb 2019'!$G$2:$BR$159,MATCH('Planning Ngrps'!$A78,'Feb 2019'!$A$2:$A$161,0),MATCH(AL$9,'Feb 2019'!$G$1:$BR$1,0))/INDEX('Planning CPRP'!$G$10:$BA$168,MATCH('Planning Ngrps'!$A78,'Planning CPRP'!$A$10:$A$170,0),MATCH('Planning Ngrps'!AL$9,'Planning CPRP'!$G$9:$BA$9,0)),"")</f>
        <v/>
      </c>
      <c r="AM78" s="158" t="str">
        <f>IFERROR(INDEX('Feb 2019'!$G$2:$BR$159,MATCH('Planning Ngrps'!$A78,'Feb 2019'!$A$2:$A$161,0),MATCH(AM$9,'Feb 2019'!$G$1:$BR$1,0))/INDEX('Planning CPRP'!$G$10:$BA$168,MATCH('Planning Ngrps'!$A78,'Planning CPRP'!$A$10:$A$170,0),MATCH('Planning Ngrps'!AM$9,'Planning CPRP'!$G$9:$BA$9,0)),"")</f>
        <v/>
      </c>
      <c r="AN78" s="158" t="str">
        <f>IFERROR(INDEX('Feb 2019'!$G$2:$BR$159,MATCH('Planning Ngrps'!$A78,'Feb 2019'!$A$2:$A$161,0),MATCH(AN$9,'Feb 2019'!$G$1:$BR$1,0))/INDEX('Planning CPRP'!$G$10:$BA$168,MATCH('Planning Ngrps'!$A78,'Planning CPRP'!$A$10:$A$170,0),MATCH('Planning Ngrps'!AN$9,'Planning CPRP'!$G$9:$BA$9,0)),"")</f>
        <v/>
      </c>
      <c r="AO78" s="158" t="str">
        <f>IFERROR(INDEX('Feb 2019'!$G$2:$BR$159,MATCH('Planning Ngrps'!$A78,'Feb 2019'!$A$2:$A$161,0),MATCH(AO$9,'Feb 2019'!$G$1:$BR$1,0))/INDEX('Planning CPRP'!$G$10:$BA$168,MATCH('Planning Ngrps'!$A78,'Planning CPRP'!$A$10:$A$170,0),MATCH('Planning Ngrps'!AO$9,'Planning CPRP'!$G$9:$BA$9,0)),"")</f>
        <v/>
      </c>
      <c r="AP78" s="158" t="str">
        <f>IFERROR(INDEX('Feb 2019'!$G$2:$BR$159,MATCH('Planning Ngrps'!$A78,'Feb 2019'!$A$2:$A$161,0),MATCH(AP$9,'Feb 2019'!$G$1:$BR$1,0))/INDEX('Planning CPRP'!$G$10:$BA$168,MATCH('Planning Ngrps'!$A78,'Planning CPRP'!$A$10:$A$170,0),MATCH('Planning Ngrps'!AP$9,'Planning CPRP'!$G$9:$BA$9,0)),"")</f>
        <v/>
      </c>
      <c r="AQ78" s="158" t="str">
        <f>IFERROR(INDEX('Feb 2019'!$G$2:$BR$159,MATCH('Planning Ngrps'!$A78,'Feb 2019'!$A$2:$A$161,0),MATCH(AQ$9,'Feb 2019'!$G$1:$BR$1,0))/INDEX('Planning CPRP'!$G$10:$BA$168,MATCH('Planning Ngrps'!$A78,'Planning CPRP'!$A$10:$A$170,0),MATCH('Planning Ngrps'!AQ$9,'Planning CPRP'!$G$9:$BA$9,0)),"")</f>
        <v/>
      </c>
      <c r="AR78" s="158" t="str">
        <f>IFERROR(INDEX('Feb 2019'!$G$2:$BR$159,MATCH('Planning Ngrps'!$A78,'Feb 2019'!$A$2:$A$161,0),MATCH(AR$9,'Feb 2019'!$G$1:$BR$1,0))/INDEX('Planning CPRP'!$G$10:$BA$168,MATCH('Planning Ngrps'!$A78,'Planning CPRP'!$A$10:$A$170,0),MATCH('Planning Ngrps'!AR$9,'Planning CPRP'!$G$9:$BA$9,0)),"")</f>
        <v/>
      </c>
      <c r="AS78" s="158" t="str">
        <f>IFERROR(INDEX('Feb 2019'!$G$2:$BR$159,MATCH('Planning Ngrps'!$A78,'Feb 2019'!$A$2:$A$161,0),MATCH(AS$9,'Feb 2019'!$G$1:$BR$1,0))/INDEX('Planning CPRP'!$G$10:$BA$168,MATCH('Planning Ngrps'!$A78,'Planning CPRP'!$A$10:$A$170,0),MATCH('Planning Ngrps'!AS$9,'Planning CPRP'!$G$9:$BA$9,0)),"")</f>
        <v/>
      </c>
      <c r="AT78" s="158" t="str">
        <f>IFERROR(INDEX('Feb 2019'!$G$2:$BR$159,MATCH('Planning Ngrps'!$A78,'Feb 2019'!$A$2:$A$161,0),MATCH(AT$9,'Feb 2019'!$G$1:$BR$1,0))/INDEX('Planning CPRP'!$G$10:$BA$168,MATCH('Planning Ngrps'!$A78,'Planning CPRP'!$A$10:$A$170,0),MATCH('Planning Ngrps'!AT$9,'Planning CPRP'!$G$9:$BA$9,0)),"")</f>
        <v/>
      </c>
      <c r="AU78" s="158" t="str">
        <f>IFERROR(INDEX('Feb 2019'!$G$2:$BR$159,MATCH('Planning Ngrps'!$A78,'Feb 2019'!$A$2:$A$161,0),MATCH(AU$9,'Feb 2019'!$G$1:$BR$1,0))/INDEX('Planning CPRP'!$G$10:$BA$168,MATCH('Planning Ngrps'!$A78,'Planning CPRP'!$A$10:$A$170,0),MATCH('Planning Ngrps'!AU$9,'Planning CPRP'!$G$9:$BA$9,0)),"")</f>
        <v/>
      </c>
      <c r="AV78" s="158" t="str">
        <f>IFERROR(INDEX('Feb 2019'!$G$2:$BR$159,MATCH('Planning Ngrps'!$A78,'Feb 2019'!$A$2:$A$161,0),MATCH(AV$9,'Feb 2019'!$G$1:$BR$1,0))/INDEX('Planning CPRP'!$G$10:$BA$168,MATCH('Planning Ngrps'!$A78,'Planning CPRP'!$A$10:$A$170,0),MATCH('Planning Ngrps'!AV$9,'Planning CPRP'!$G$9:$BA$9,0)),"")</f>
        <v/>
      </c>
      <c r="AW78" s="158" t="str">
        <f>IFERROR(INDEX('Feb 2019'!$G$2:$BR$159,MATCH('Planning Ngrps'!$A78,'Feb 2019'!$A$2:$A$161,0),MATCH(AW$9,'Feb 2019'!$G$1:$BR$1,0))/INDEX('Planning CPRP'!$G$10:$BA$168,MATCH('Planning Ngrps'!$A78,'Planning CPRP'!$A$10:$A$170,0),MATCH('Planning Ngrps'!AW$9,'Planning CPRP'!$G$9:$BA$9,0)),"")</f>
        <v/>
      </c>
      <c r="AX78" s="158" t="str">
        <f>IFERROR(INDEX('Feb 2019'!$G$2:$BR$159,MATCH('Planning Ngrps'!$A78,'Feb 2019'!$A$2:$A$161,0),MATCH(AX$9,'Feb 2019'!$G$1:$BR$1,0))/INDEX('Planning CPRP'!$G$10:$BA$168,MATCH('Planning Ngrps'!$A78,'Planning CPRP'!$A$10:$A$170,0),MATCH('Planning Ngrps'!AX$9,'Planning CPRP'!$G$9:$BA$9,0)),"")</f>
        <v/>
      </c>
      <c r="AY78" s="158" t="str">
        <f>IFERROR(INDEX('Feb 2019'!$G$2:$BR$159,MATCH('Planning Ngrps'!$A78,'Feb 2019'!$A$2:$A$161,0),MATCH(AY$9,'Feb 2019'!$G$1:$BR$1,0))/INDEX('Planning CPRP'!$G$10:$BA$168,MATCH('Planning Ngrps'!$A78,'Planning CPRP'!$A$10:$A$170,0),MATCH('Planning Ngrps'!AY$9,'Planning CPRP'!$G$9:$BA$9,0)),"")</f>
        <v/>
      </c>
      <c r="AZ78" s="158" t="str">
        <f>IFERROR(INDEX('Feb 2019'!$G$2:$BR$159,MATCH('Planning Ngrps'!$A78,'Feb 2019'!$A$2:$A$161,0),MATCH(AZ$9,'Feb 2019'!$G$1:$BR$1,0))/INDEX('Planning CPRP'!$G$10:$BA$168,MATCH('Planning Ngrps'!$A78,'Planning CPRP'!$A$10:$A$170,0),MATCH('Planning Ngrps'!AZ$9,'Planning CPRP'!$G$9:$BA$9,0)),"")</f>
        <v/>
      </c>
      <c r="BA78" s="158" t="str">
        <f>IFERROR(INDEX('Feb 2019'!$G$2:$BR$159,MATCH('Planning Ngrps'!$A78,'Feb 2019'!$A$2:$A$161,0),MATCH(BA$9,'Feb 2019'!$G$1:$BR$1,0))/INDEX('Planning CPRP'!$G$10:$BA$168,MATCH('Planning Ngrps'!$A78,'Planning CPRP'!$A$10:$A$170,0),MATCH('Planning Ngrps'!BA$9,'Planning CPRP'!$G$9:$BA$9,0)),"")</f>
        <v/>
      </c>
      <c r="BB78" s="11">
        <f t="shared" si="60"/>
        <v>0</v>
      </c>
      <c r="BC78" s="11"/>
      <c r="BD78" s="114">
        <f t="shared" si="61"/>
        <v>0</v>
      </c>
      <c r="BE78" s="1"/>
    </row>
    <row r="79" spans="1:57" ht="15" x14ac:dyDescent="0.3">
      <c r="A79" s="80" t="s">
        <v>92</v>
      </c>
      <c r="B79" s="105">
        <f t="shared" si="57"/>
        <v>0</v>
      </c>
      <c r="C79" s="192">
        <f t="shared" si="62"/>
        <v>0</v>
      </c>
      <c r="D79" s="48">
        <f t="shared" si="58"/>
        <v>0</v>
      </c>
      <c r="E79" s="138">
        <f t="shared" si="59"/>
        <v>0</v>
      </c>
      <c r="F79" s="93" t="s">
        <v>92</v>
      </c>
      <c r="G79" s="158" t="str">
        <f>IFERROR(INDEX('Feb 2019'!$G$2:$BR$159,MATCH('Planning Ngrps'!$A79,'Feb 2019'!$A$2:$A$161,0),MATCH(G$9,'Feb 2019'!$G$1:$BR$1,0))/INDEX('Planning CPRP'!$G$10:$BA$168,MATCH('Planning Ngrps'!$A79,'Planning CPRP'!$A$10:$A$170,0),MATCH('Planning Ngrps'!G$9,'Planning CPRP'!$G$9:$BA$9,0)),"")</f>
        <v/>
      </c>
      <c r="H79" s="158" t="str">
        <f>IFERROR(INDEX('Feb 2019'!$G$2:$BR$159,MATCH('Planning Ngrps'!$A79,'Feb 2019'!$A$2:$A$161,0),MATCH(H$9,'Feb 2019'!$G$1:$BR$1,0))/INDEX('Planning CPRP'!$G$10:$BA$168,MATCH('Planning Ngrps'!$A79,'Planning CPRP'!$A$10:$A$170,0),MATCH('Planning Ngrps'!H$9,'Planning CPRP'!$G$9:$BA$9,0)),"")</f>
        <v/>
      </c>
      <c r="I79" s="158" t="str">
        <f>IFERROR(INDEX('Feb 2019'!$G$2:$BR$159,MATCH('Planning Ngrps'!$A79,'Feb 2019'!$A$2:$A$161,0),MATCH(I$9,'Feb 2019'!$G$1:$BR$1,0))/INDEX('Planning CPRP'!$G$10:$BA$168,MATCH('Planning Ngrps'!$A79,'Planning CPRP'!$A$10:$A$170,0),MATCH('Planning Ngrps'!I$9,'Planning CPRP'!$G$9:$BA$9,0)),"")</f>
        <v/>
      </c>
      <c r="J79" s="158" t="str">
        <f>IFERROR(INDEX('Feb 2019'!$G$2:$BR$159,MATCH('Planning Ngrps'!$A79,'Feb 2019'!$A$2:$A$161,0),MATCH(J$9,'Feb 2019'!$G$1:$BR$1,0))/INDEX('Planning CPRP'!$G$10:$BA$168,MATCH('Planning Ngrps'!$A79,'Planning CPRP'!$A$10:$A$170,0),MATCH('Planning Ngrps'!J$9,'Planning CPRP'!$G$9:$BA$9,0)),"")</f>
        <v/>
      </c>
      <c r="K79" s="158" t="str">
        <f>IFERROR(INDEX('Feb 2019'!$G$2:$BR$159,MATCH('Planning Ngrps'!$A79,'Feb 2019'!$A$2:$A$161,0),MATCH(K$9,'Feb 2019'!$G$1:$BR$1,0))/INDEX('Planning CPRP'!$G$10:$BA$168,MATCH('Planning Ngrps'!$A79,'Planning CPRP'!$A$10:$A$170,0),MATCH('Planning Ngrps'!K$9,'Planning CPRP'!$G$9:$BA$9,0)),"")</f>
        <v/>
      </c>
      <c r="L79" s="158" t="str">
        <f>IFERROR(INDEX('Feb 2019'!$G$2:$BR$159,MATCH('Planning Ngrps'!$A79,'Feb 2019'!$A$2:$A$161,0),MATCH(L$9,'Feb 2019'!$G$1:$BR$1,0))/INDEX('Planning CPRP'!$G$10:$BA$168,MATCH('Planning Ngrps'!$A79,'Planning CPRP'!$A$10:$A$170,0),MATCH('Planning Ngrps'!L$9,'Planning CPRP'!$G$9:$BA$9,0)),"")</f>
        <v/>
      </c>
      <c r="M79" s="158" t="str">
        <f>IFERROR(INDEX('Feb 2019'!$G$2:$BR$159,MATCH('Planning Ngrps'!$A79,'Feb 2019'!$A$2:$A$161,0),MATCH(M$9,'Feb 2019'!$G$1:$BR$1,0))/INDEX('Planning CPRP'!$G$10:$BA$168,MATCH('Planning Ngrps'!$A79,'Planning CPRP'!$A$10:$A$170,0),MATCH('Planning Ngrps'!M$9,'Planning CPRP'!$G$9:$BA$9,0)),"")</f>
        <v/>
      </c>
      <c r="N79" s="158" t="str">
        <f>IFERROR(INDEX('Feb 2019'!$G$2:$BR$159,MATCH('Planning Ngrps'!$A79,'Feb 2019'!$A$2:$A$161,0),MATCH(N$9,'Feb 2019'!$G$1:$BR$1,0))/INDEX('Planning CPRP'!$G$10:$BA$168,MATCH('Planning Ngrps'!$A79,'Planning CPRP'!$A$10:$A$170,0),MATCH('Planning Ngrps'!N$9,'Planning CPRP'!$G$9:$BA$9,0)),"")</f>
        <v/>
      </c>
      <c r="O79" s="158" t="str">
        <f>IFERROR(INDEX('Feb 2019'!$G$2:$BR$159,MATCH('Planning Ngrps'!$A79,'Feb 2019'!$A$2:$A$161,0),MATCH(O$9,'Feb 2019'!$G$1:$BR$1,0))/INDEX('Planning CPRP'!$G$10:$BA$168,MATCH('Planning Ngrps'!$A79,'Planning CPRP'!$A$10:$A$170,0),MATCH('Planning Ngrps'!O$9,'Planning CPRP'!$G$9:$BA$9,0)),"")</f>
        <v/>
      </c>
      <c r="P79" s="158" t="str">
        <f>IFERROR(INDEX('Feb 2019'!$G$2:$BR$159,MATCH('Planning Ngrps'!$A79,'Feb 2019'!$A$2:$A$161,0),MATCH(P$9,'Feb 2019'!$G$1:$BR$1,0))/INDEX('Planning CPRP'!$G$10:$BA$168,MATCH('Planning Ngrps'!$A79,'Planning CPRP'!$A$10:$A$170,0),MATCH('Planning Ngrps'!P$9,'Planning CPRP'!$G$9:$BA$9,0)),"")</f>
        <v/>
      </c>
      <c r="Q79" s="158" t="str">
        <f>IFERROR(INDEX('Feb 2019'!$G$2:$BR$159,MATCH('Planning Ngrps'!$A79,'Feb 2019'!$A$2:$A$161,0),MATCH(Q$9,'Feb 2019'!$G$1:$BR$1,0))/INDEX('Planning CPRP'!$G$10:$BA$168,MATCH('Planning Ngrps'!$A79,'Planning CPRP'!$A$10:$A$170,0),MATCH('Planning Ngrps'!Q$9,'Planning CPRP'!$G$9:$BA$9,0)),"")</f>
        <v/>
      </c>
      <c r="R79" s="158" t="str">
        <f>IFERROR(INDEX('Feb 2019'!$G$2:$BR$159,MATCH('Planning Ngrps'!$A79,'Feb 2019'!$A$2:$A$161,0),MATCH(R$9,'Feb 2019'!$G$1:$BR$1,0))/INDEX('Planning CPRP'!$G$10:$BA$168,MATCH('Planning Ngrps'!$A79,'Planning CPRP'!$A$10:$A$170,0),MATCH('Planning Ngrps'!R$9,'Planning CPRP'!$G$9:$BA$9,0)),"")</f>
        <v/>
      </c>
      <c r="S79" s="158" t="str">
        <f>IFERROR(INDEX('Feb 2019'!$G$2:$BR$159,MATCH('Planning Ngrps'!$A79,'Feb 2019'!$A$2:$A$161,0),MATCH(S$9,'Feb 2019'!$G$1:$BR$1,0))/INDEX('Planning CPRP'!$G$10:$BA$168,MATCH('Planning Ngrps'!$A79,'Planning CPRP'!$A$10:$A$170,0),MATCH('Planning Ngrps'!S$9,'Planning CPRP'!$G$9:$BA$9,0)),"")</f>
        <v/>
      </c>
      <c r="T79" s="158" t="str">
        <f>IFERROR(INDEX('Feb 2019'!$G$2:$BR$159,MATCH('Planning Ngrps'!$A79,'Feb 2019'!$A$2:$A$161,0),MATCH(T$9,'Feb 2019'!$G$1:$BR$1,0))/INDEX('Planning CPRP'!$G$10:$BA$168,MATCH('Planning Ngrps'!$A79,'Planning CPRP'!$A$10:$A$170,0),MATCH('Planning Ngrps'!T$9,'Planning CPRP'!$G$9:$BA$9,0)),"")</f>
        <v/>
      </c>
      <c r="U79" s="158" t="str">
        <f>IFERROR(INDEX('Feb 2019'!$G$2:$BR$159,MATCH('Planning Ngrps'!$A79,'Feb 2019'!$A$2:$A$161,0),MATCH(U$9,'Feb 2019'!$G$1:$BR$1,0))/INDEX('Planning CPRP'!$G$10:$BA$168,MATCH('Planning Ngrps'!$A79,'Planning CPRP'!$A$10:$A$170,0),MATCH('Planning Ngrps'!U$9,'Planning CPRP'!$G$9:$BA$9,0)),"")</f>
        <v/>
      </c>
      <c r="V79" s="158" t="str">
        <f>IFERROR(INDEX('Feb 2019'!$G$2:$BR$159,MATCH('Planning Ngrps'!$A79,'Feb 2019'!$A$2:$A$161,0),MATCH(V$9,'Feb 2019'!$G$1:$BR$1,0))/INDEX('Planning CPRP'!$G$10:$BA$168,MATCH('Planning Ngrps'!$A79,'Planning CPRP'!$A$10:$A$170,0),MATCH('Planning Ngrps'!V$9,'Planning CPRP'!$G$9:$BA$9,0)),"")</f>
        <v/>
      </c>
      <c r="W79" s="158" t="str">
        <f>IFERROR(INDEX('Feb 2019'!$G$2:$BR$159,MATCH('Planning Ngrps'!$A79,'Feb 2019'!$A$2:$A$161,0),MATCH(W$9,'Feb 2019'!$G$1:$BR$1,0))/INDEX('Planning CPRP'!$G$10:$BA$168,MATCH('Planning Ngrps'!$A79,'Planning CPRP'!$A$10:$A$170,0),MATCH('Planning Ngrps'!W$9,'Planning CPRP'!$G$9:$BA$9,0)),"")</f>
        <v/>
      </c>
      <c r="X79" s="158" t="str">
        <f>IFERROR(INDEX('Feb 2019'!$G$2:$BR$159,MATCH('Planning Ngrps'!$A79,'Feb 2019'!$A$2:$A$161,0),MATCH(X$9,'Feb 2019'!$G$1:$BR$1,0))/INDEX('Planning CPRP'!$G$10:$BA$168,MATCH('Planning Ngrps'!$A79,'Planning CPRP'!$A$10:$A$170,0),MATCH('Planning Ngrps'!X$9,'Planning CPRP'!$G$9:$BA$9,0)),"")</f>
        <v/>
      </c>
      <c r="Y79" s="158" t="str">
        <f>IFERROR(INDEX('Feb 2019'!$G$2:$BR$159,MATCH('Planning Ngrps'!$A79,'Feb 2019'!$A$2:$A$161,0),MATCH(Y$9,'Feb 2019'!$G$1:$BR$1,0))/INDEX('Planning CPRP'!$G$10:$BA$168,MATCH('Planning Ngrps'!$A79,'Planning CPRP'!$A$10:$A$170,0),MATCH('Planning Ngrps'!Y$9,'Planning CPRP'!$G$9:$BA$9,0)),"")</f>
        <v/>
      </c>
      <c r="Z79" s="158" t="str">
        <f>IFERROR(INDEX('Feb 2019'!$G$2:$BR$159,MATCH('Planning Ngrps'!$A79,'Feb 2019'!$A$2:$A$161,0),MATCH(Z$9,'Feb 2019'!$G$1:$BR$1,0))/INDEX('Planning CPRP'!$G$10:$BA$168,MATCH('Planning Ngrps'!$A79,'Planning CPRP'!$A$10:$A$170,0),MATCH('Planning Ngrps'!Z$9,'Planning CPRP'!$G$9:$BA$9,0)),"")</f>
        <v/>
      </c>
      <c r="AA79" s="158" t="str">
        <f>IFERROR(INDEX('Feb 2019'!$G$2:$BR$159,MATCH('Planning Ngrps'!$A79,'Feb 2019'!$A$2:$A$161,0),MATCH(AA$9,'Feb 2019'!$G$1:$BR$1,0))/INDEX('Planning CPRP'!$G$10:$BA$168,MATCH('Planning Ngrps'!$A79,'Planning CPRP'!$A$10:$A$170,0),MATCH('Planning Ngrps'!AA$9,'Planning CPRP'!$G$9:$BA$9,0)),"")</f>
        <v/>
      </c>
      <c r="AB79" s="158" t="str">
        <f>IFERROR(INDEX('Feb 2019'!$G$2:$BR$159,MATCH('Planning Ngrps'!$A79,'Feb 2019'!$A$2:$A$161,0),MATCH(AB$9,'Feb 2019'!$G$1:$BR$1,0))/INDEX('Planning CPRP'!$G$10:$BA$168,MATCH('Planning Ngrps'!$A79,'Planning CPRP'!$A$10:$A$170,0),MATCH('Planning Ngrps'!AB$9,'Planning CPRP'!$G$9:$BA$9,0)),"")</f>
        <v/>
      </c>
      <c r="AC79" s="158" t="str">
        <f>IFERROR(INDEX('Feb 2019'!$G$2:$BR$159,MATCH('Planning Ngrps'!$A79,'Feb 2019'!$A$2:$A$161,0),MATCH(AC$9,'Feb 2019'!$G$1:$BR$1,0))/INDEX('Planning CPRP'!$G$10:$BA$168,MATCH('Planning Ngrps'!$A79,'Planning CPRP'!$A$10:$A$170,0),MATCH('Planning Ngrps'!AC$9,'Planning CPRP'!$G$9:$BA$9,0)),"")</f>
        <v/>
      </c>
      <c r="AD79" s="158" t="str">
        <f>IFERROR(INDEX('Feb 2019'!$G$2:$BR$159,MATCH('Planning Ngrps'!$A79,'Feb 2019'!$A$2:$A$161,0),MATCH(AD$9,'Feb 2019'!$G$1:$BR$1,0))/INDEX('Planning CPRP'!$G$10:$BA$168,MATCH('Planning Ngrps'!$A79,'Planning CPRP'!$A$10:$A$170,0),MATCH('Planning Ngrps'!AD$9,'Planning CPRP'!$G$9:$BA$9,0)),"")</f>
        <v/>
      </c>
      <c r="AE79" s="158" t="str">
        <f>IFERROR(INDEX('Feb 2019'!$G$2:$BR$159,MATCH('Planning Ngrps'!$A79,'Feb 2019'!$A$2:$A$161,0),MATCH(AE$9,'Feb 2019'!$G$1:$BR$1,0))/INDEX('Planning CPRP'!$G$10:$BA$168,MATCH('Planning Ngrps'!$A79,'Planning CPRP'!$A$10:$A$170,0),MATCH('Planning Ngrps'!AE$9,'Planning CPRP'!$G$9:$BA$9,0)),"")</f>
        <v/>
      </c>
      <c r="AF79" s="158" t="str">
        <f>IFERROR(INDEX('Feb 2019'!$G$2:$BR$159,MATCH('Planning Ngrps'!$A79,'Feb 2019'!$A$2:$A$161,0),MATCH(AF$9,'Feb 2019'!$G$1:$BR$1,0))/INDEX('Planning CPRP'!$G$10:$BA$168,MATCH('Planning Ngrps'!$A79,'Planning CPRP'!$A$10:$A$170,0),MATCH('Planning Ngrps'!AF$9,'Planning CPRP'!$G$9:$BA$9,0)),"")</f>
        <v/>
      </c>
      <c r="AG79" s="158" t="str">
        <f>IFERROR(INDEX('Feb 2019'!$G$2:$BR$159,MATCH('Planning Ngrps'!$A79,'Feb 2019'!$A$2:$A$161,0),MATCH(AG$9,'Feb 2019'!$G$1:$BR$1,0))/INDEX('Planning CPRP'!$G$10:$BA$168,MATCH('Planning Ngrps'!$A79,'Planning CPRP'!$A$10:$A$170,0),MATCH('Planning Ngrps'!AG$9,'Planning CPRP'!$G$9:$BA$9,0)),"")</f>
        <v/>
      </c>
      <c r="AH79" s="158" t="str">
        <f>IFERROR(INDEX('Feb 2019'!$G$2:$BR$159,MATCH('Planning Ngrps'!$A79,'Feb 2019'!$A$2:$A$161,0),MATCH(AH$9,'Feb 2019'!$G$1:$BR$1,0))/INDEX('Planning CPRP'!$G$10:$BA$168,MATCH('Planning Ngrps'!$A79,'Planning CPRP'!$A$10:$A$170,0),MATCH('Planning Ngrps'!AH$9,'Planning CPRP'!$G$9:$BA$9,0)),"")</f>
        <v/>
      </c>
      <c r="AI79" s="158" t="str">
        <f>IFERROR(INDEX('Feb 2019'!$G$2:$BR$159,MATCH('Planning Ngrps'!$A79,'Feb 2019'!$A$2:$A$161,0),MATCH(AI$9,'Feb 2019'!$G$1:$BR$1,0))/INDEX('Planning CPRP'!$G$10:$BA$168,MATCH('Planning Ngrps'!$A79,'Planning CPRP'!$A$10:$A$170,0),MATCH('Planning Ngrps'!AI$9,'Planning CPRP'!$G$9:$BA$9,0)),"")</f>
        <v/>
      </c>
      <c r="AJ79" s="158" t="str">
        <f>IFERROR(INDEX('Feb 2019'!$G$2:$BR$159,MATCH('Planning Ngrps'!$A79,'Feb 2019'!$A$2:$A$161,0),MATCH(AJ$9,'Feb 2019'!$G$1:$BR$1,0))/INDEX('Planning CPRP'!$G$10:$BA$168,MATCH('Planning Ngrps'!$A79,'Planning CPRP'!$A$10:$A$170,0),MATCH('Planning Ngrps'!AJ$9,'Planning CPRP'!$G$9:$BA$9,0)),"")</f>
        <v/>
      </c>
      <c r="AK79" s="158" t="str">
        <f>IFERROR(INDEX('Feb 2019'!$G$2:$BR$159,MATCH('Planning Ngrps'!$A79,'Feb 2019'!$A$2:$A$161,0),MATCH(AK$9,'Feb 2019'!$G$1:$BR$1,0))/INDEX('Planning CPRP'!$G$10:$BA$168,MATCH('Planning Ngrps'!$A79,'Planning CPRP'!$A$10:$A$170,0),MATCH('Planning Ngrps'!AK$9,'Planning CPRP'!$G$9:$BA$9,0)),"")</f>
        <v/>
      </c>
      <c r="AL79" s="158" t="str">
        <f>IFERROR(INDEX('Feb 2019'!$G$2:$BR$159,MATCH('Planning Ngrps'!$A79,'Feb 2019'!$A$2:$A$161,0),MATCH(AL$9,'Feb 2019'!$G$1:$BR$1,0))/INDEX('Planning CPRP'!$G$10:$BA$168,MATCH('Planning Ngrps'!$A79,'Planning CPRP'!$A$10:$A$170,0),MATCH('Planning Ngrps'!AL$9,'Planning CPRP'!$G$9:$BA$9,0)),"")</f>
        <v/>
      </c>
      <c r="AM79" s="158" t="str">
        <f>IFERROR(INDEX('Feb 2019'!$G$2:$BR$159,MATCH('Planning Ngrps'!$A79,'Feb 2019'!$A$2:$A$161,0),MATCH(AM$9,'Feb 2019'!$G$1:$BR$1,0))/INDEX('Planning CPRP'!$G$10:$BA$168,MATCH('Planning Ngrps'!$A79,'Planning CPRP'!$A$10:$A$170,0),MATCH('Planning Ngrps'!AM$9,'Planning CPRP'!$G$9:$BA$9,0)),"")</f>
        <v/>
      </c>
      <c r="AN79" s="158" t="str">
        <f>IFERROR(INDEX('Feb 2019'!$G$2:$BR$159,MATCH('Planning Ngrps'!$A79,'Feb 2019'!$A$2:$A$161,0),MATCH(AN$9,'Feb 2019'!$G$1:$BR$1,0))/INDEX('Planning CPRP'!$G$10:$BA$168,MATCH('Planning Ngrps'!$A79,'Planning CPRP'!$A$10:$A$170,0),MATCH('Planning Ngrps'!AN$9,'Planning CPRP'!$G$9:$BA$9,0)),"")</f>
        <v/>
      </c>
      <c r="AO79" s="158" t="str">
        <f>IFERROR(INDEX('Feb 2019'!$G$2:$BR$159,MATCH('Planning Ngrps'!$A79,'Feb 2019'!$A$2:$A$161,0),MATCH(AO$9,'Feb 2019'!$G$1:$BR$1,0))/INDEX('Planning CPRP'!$G$10:$BA$168,MATCH('Planning Ngrps'!$A79,'Planning CPRP'!$A$10:$A$170,0),MATCH('Planning Ngrps'!AO$9,'Planning CPRP'!$G$9:$BA$9,0)),"")</f>
        <v/>
      </c>
      <c r="AP79" s="158" t="str">
        <f>IFERROR(INDEX('Feb 2019'!$G$2:$BR$159,MATCH('Planning Ngrps'!$A79,'Feb 2019'!$A$2:$A$161,0),MATCH(AP$9,'Feb 2019'!$G$1:$BR$1,0))/INDEX('Planning CPRP'!$G$10:$BA$168,MATCH('Planning Ngrps'!$A79,'Planning CPRP'!$A$10:$A$170,0),MATCH('Planning Ngrps'!AP$9,'Planning CPRP'!$G$9:$BA$9,0)),"")</f>
        <v/>
      </c>
      <c r="AQ79" s="158" t="str">
        <f>IFERROR(INDEX('Feb 2019'!$G$2:$BR$159,MATCH('Planning Ngrps'!$A79,'Feb 2019'!$A$2:$A$161,0),MATCH(AQ$9,'Feb 2019'!$G$1:$BR$1,0))/INDEX('Planning CPRP'!$G$10:$BA$168,MATCH('Planning Ngrps'!$A79,'Planning CPRP'!$A$10:$A$170,0),MATCH('Planning Ngrps'!AQ$9,'Planning CPRP'!$G$9:$BA$9,0)),"")</f>
        <v/>
      </c>
      <c r="AR79" s="158" t="str">
        <f>IFERROR(INDEX('Feb 2019'!$G$2:$BR$159,MATCH('Planning Ngrps'!$A79,'Feb 2019'!$A$2:$A$161,0),MATCH(AR$9,'Feb 2019'!$G$1:$BR$1,0))/INDEX('Planning CPRP'!$G$10:$BA$168,MATCH('Planning Ngrps'!$A79,'Planning CPRP'!$A$10:$A$170,0),MATCH('Planning Ngrps'!AR$9,'Planning CPRP'!$G$9:$BA$9,0)),"")</f>
        <v/>
      </c>
      <c r="AS79" s="158" t="str">
        <f>IFERROR(INDEX('Feb 2019'!$G$2:$BR$159,MATCH('Planning Ngrps'!$A79,'Feb 2019'!$A$2:$A$161,0),MATCH(AS$9,'Feb 2019'!$G$1:$BR$1,0))/INDEX('Planning CPRP'!$G$10:$BA$168,MATCH('Planning Ngrps'!$A79,'Planning CPRP'!$A$10:$A$170,0),MATCH('Planning Ngrps'!AS$9,'Planning CPRP'!$G$9:$BA$9,0)),"")</f>
        <v/>
      </c>
      <c r="AT79" s="158" t="str">
        <f>IFERROR(INDEX('Feb 2019'!$G$2:$BR$159,MATCH('Planning Ngrps'!$A79,'Feb 2019'!$A$2:$A$161,0),MATCH(AT$9,'Feb 2019'!$G$1:$BR$1,0))/INDEX('Planning CPRP'!$G$10:$BA$168,MATCH('Planning Ngrps'!$A79,'Planning CPRP'!$A$10:$A$170,0),MATCH('Planning Ngrps'!AT$9,'Planning CPRP'!$G$9:$BA$9,0)),"")</f>
        <v/>
      </c>
      <c r="AU79" s="158" t="str">
        <f>IFERROR(INDEX('Feb 2019'!$G$2:$BR$159,MATCH('Planning Ngrps'!$A79,'Feb 2019'!$A$2:$A$161,0),MATCH(AU$9,'Feb 2019'!$G$1:$BR$1,0))/INDEX('Planning CPRP'!$G$10:$BA$168,MATCH('Planning Ngrps'!$A79,'Planning CPRP'!$A$10:$A$170,0),MATCH('Planning Ngrps'!AU$9,'Planning CPRP'!$G$9:$BA$9,0)),"")</f>
        <v/>
      </c>
      <c r="AV79" s="158" t="str">
        <f>IFERROR(INDEX('Feb 2019'!$G$2:$BR$159,MATCH('Planning Ngrps'!$A79,'Feb 2019'!$A$2:$A$161,0),MATCH(AV$9,'Feb 2019'!$G$1:$BR$1,0))/INDEX('Planning CPRP'!$G$10:$BA$168,MATCH('Planning Ngrps'!$A79,'Planning CPRP'!$A$10:$A$170,0),MATCH('Planning Ngrps'!AV$9,'Planning CPRP'!$G$9:$BA$9,0)),"")</f>
        <v/>
      </c>
      <c r="AW79" s="158" t="str">
        <f>IFERROR(INDEX('Feb 2019'!$G$2:$BR$159,MATCH('Planning Ngrps'!$A79,'Feb 2019'!$A$2:$A$161,0),MATCH(AW$9,'Feb 2019'!$G$1:$BR$1,0))/INDEX('Planning CPRP'!$G$10:$BA$168,MATCH('Planning Ngrps'!$A79,'Planning CPRP'!$A$10:$A$170,0),MATCH('Planning Ngrps'!AW$9,'Planning CPRP'!$G$9:$BA$9,0)),"")</f>
        <v/>
      </c>
      <c r="AX79" s="158" t="str">
        <f>IFERROR(INDEX('Feb 2019'!$G$2:$BR$159,MATCH('Planning Ngrps'!$A79,'Feb 2019'!$A$2:$A$161,0),MATCH(AX$9,'Feb 2019'!$G$1:$BR$1,0))/INDEX('Planning CPRP'!$G$10:$BA$168,MATCH('Planning Ngrps'!$A79,'Planning CPRP'!$A$10:$A$170,0),MATCH('Planning Ngrps'!AX$9,'Planning CPRP'!$G$9:$BA$9,0)),"")</f>
        <v/>
      </c>
      <c r="AY79" s="158" t="str">
        <f>IFERROR(INDEX('Feb 2019'!$G$2:$BR$159,MATCH('Planning Ngrps'!$A79,'Feb 2019'!$A$2:$A$161,0),MATCH(AY$9,'Feb 2019'!$G$1:$BR$1,0))/INDEX('Planning CPRP'!$G$10:$BA$168,MATCH('Planning Ngrps'!$A79,'Planning CPRP'!$A$10:$A$170,0),MATCH('Planning Ngrps'!AY$9,'Planning CPRP'!$G$9:$BA$9,0)),"")</f>
        <v/>
      </c>
      <c r="AZ79" s="158" t="str">
        <f>IFERROR(INDEX('Feb 2019'!$G$2:$BR$159,MATCH('Planning Ngrps'!$A79,'Feb 2019'!$A$2:$A$161,0),MATCH(AZ$9,'Feb 2019'!$G$1:$BR$1,0))/INDEX('Planning CPRP'!$G$10:$BA$168,MATCH('Planning Ngrps'!$A79,'Planning CPRP'!$A$10:$A$170,0),MATCH('Planning Ngrps'!AZ$9,'Planning CPRP'!$G$9:$BA$9,0)),"")</f>
        <v/>
      </c>
      <c r="BA79" s="158" t="str">
        <f>IFERROR(INDEX('Feb 2019'!$G$2:$BR$159,MATCH('Planning Ngrps'!$A79,'Feb 2019'!$A$2:$A$161,0),MATCH(BA$9,'Feb 2019'!$G$1:$BR$1,0))/INDEX('Planning CPRP'!$G$10:$BA$168,MATCH('Planning Ngrps'!$A79,'Planning CPRP'!$A$10:$A$170,0),MATCH('Planning Ngrps'!BA$9,'Planning CPRP'!$G$9:$BA$9,0)),"")</f>
        <v/>
      </c>
      <c r="BB79" s="11">
        <f t="shared" si="60"/>
        <v>0</v>
      </c>
      <c r="BC79" s="11"/>
      <c r="BD79" s="114">
        <f t="shared" si="61"/>
        <v>0</v>
      </c>
    </row>
    <row r="80" spans="1:57" ht="15" x14ac:dyDescent="0.3">
      <c r="A80" s="79" t="s">
        <v>93</v>
      </c>
      <c r="B80" s="105">
        <f t="shared" si="57"/>
        <v>0</v>
      </c>
      <c r="C80" s="192">
        <f t="shared" si="62"/>
        <v>0</v>
      </c>
      <c r="D80" s="48">
        <f t="shared" si="58"/>
        <v>0</v>
      </c>
      <c r="E80" s="138">
        <f t="shared" si="59"/>
        <v>0</v>
      </c>
      <c r="F80" s="92" t="s">
        <v>93</v>
      </c>
      <c r="G80" s="158" t="str">
        <f>IFERROR(INDEX('Feb 2019'!$G$2:$BR$159,MATCH('Planning Ngrps'!$A80,'Feb 2019'!$A$2:$A$161,0),MATCH(G$9,'Feb 2019'!$G$1:$BR$1,0))/INDEX('Planning CPRP'!$G$10:$BA$168,MATCH('Planning Ngrps'!$A80,'Planning CPRP'!$A$10:$A$170,0),MATCH('Planning Ngrps'!G$9,'Planning CPRP'!$G$9:$BA$9,0)),"")</f>
        <v/>
      </c>
      <c r="H80" s="158" t="str">
        <f>IFERROR(INDEX('Feb 2019'!$G$2:$BR$159,MATCH('Planning Ngrps'!$A80,'Feb 2019'!$A$2:$A$161,0),MATCH(H$9,'Feb 2019'!$G$1:$BR$1,0))/INDEX('Planning CPRP'!$G$10:$BA$168,MATCH('Planning Ngrps'!$A80,'Planning CPRP'!$A$10:$A$170,0),MATCH('Planning Ngrps'!H$9,'Planning CPRP'!$G$9:$BA$9,0)),"")</f>
        <v/>
      </c>
      <c r="I80" s="158" t="str">
        <f>IFERROR(INDEX('Feb 2019'!$G$2:$BR$159,MATCH('Planning Ngrps'!$A80,'Feb 2019'!$A$2:$A$161,0),MATCH(I$9,'Feb 2019'!$G$1:$BR$1,0))/INDEX('Planning CPRP'!$G$10:$BA$168,MATCH('Planning Ngrps'!$A80,'Planning CPRP'!$A$10:$A$170,0),MATCH('Planning Ngrps'!I$9,'Planning CPRP'!$G$9:$BA$9,0)),"")</f>
        <v/>
      </c>
      <c r="J80" s="158" t="str">
        <f>IFERROR(INDEX('Feb 2019'!$G$2:$BR$159,MATCH('Planning Ngrps'!$A80,'Feb 2019'!$A$2:$A$161,0),MATCH(J$9,'Feb 2019'!$G$1:$BR$1,0))/INDEX('Planning CPRP'!$G$10:$BA$168,MATCH('Planning Ngrps'!$A80,'Planning CPRP'!$A$10:$A$170,0),MATCH('Planning Ngrps'!J$9,'Planning CPRP'!$G$9:$BA$9,0)),"")</f>
        <v/>
      </c>
      <c r="K80" s="158" t="str">
        <f>IFERROR(INDEX('Feb 2019'!$G$2:$BR$159,MATCH('Planning Ngrps'!$A80,'Feb 2019'!$A$2:$A$161,0),MATCH(K$9,'Feb 2019'!$G$1:$BR$1,0))/INDEX('Planning CPRP'!$G$10:$BA$168,MATCH('Planning Ngrps'!$A80,'Planning CPRP'!$A$10:$A$170,0),MATCH('Planning Ngrps'!K$9,'Planning CPRP'!$G$9:$BA$9,0)),"")</f>
        <v/>
      </c>
      <c r="L80" s="158" t="str">
        <f>IFERROR(INDEX('Feb 2019'!$G$2:$BR$159,MATCH('Planning Ngrps'!$A80,'Feb 2019'!$A$2:$A$161,0),MATCH(L$9,'Feb 2019'!$G$1:$BR$1,0))/INDEX('Planning CPRP'!$G$10:$BA$168,MATCH('Planning Ngrps'!$A80,'Planning CPRP'!$A$10:$A$170,0),MATCH('Planning Ngrps'!L$9,'Planning CPRP'!$G$9:$BA$9,0)),"")</f>
        <v/>
      </c>
      <c r="M80" s="158" t="str">
        <f>IFERROR(INDEX('Feb 2019'!$G$2:$BR$159,MATCH('Planning Ngrps'!$A80,'Feb 2019'!$A$2:$A$161,0),MATCH(M$9,'Feb 2019'!$G$1:$BR$1,0))/INDEX('Planning CPRP'!$G$10:$BA$168,MATCH('Planning Ngrps'!$A80,'Planning CPRP'!$A$10:$A$170,0),MATCH('Planning Ngrps'!M$9,'Planning CPRP'!$G$9:$BA$9,0)),"")</f>
        <v/>
      </c>
      <c r="N80" s="158" t="str">
        <f>IFERROR(INDEX('Feb 2019'!$G$2:$BR$159,MATCH('Planning Ngrps'!$A80,'Feb 2019'!$A$2:$A$161,0),MATCH(N$9,'Feb 2019'!$G$1:$BR$1,0))/INDEX('Planning CPRP'!$G$10:$BA$168,MATCH('Planning Ngrps'!$A80,'Planning CPRP'!$A$10:$A$170,0),MATCH('Planning Ngrps'!N$9,'Planning CPRP'!$G$9:$BA$9,0)),"")</f>
        <v/>
      </c>
      <c r="O80" s="158" t="str">
        <f>IFERROR(INDEX('Feb 2019'!$G$2:$BR$159,MATCH('Planning Ngrps'!$A80,'Feb 2019'!$A$2:$A$161,0),MATCH(O$9,'Feb 2019'!$G$1:$BR$1,0))/INDEX('Planning CPRP'!$G$10:$BA$168,MATCH('Planning Ngrps'!$A80,'Planning CPRP'!$A$10:$A$170,0),MATCH('Planning Ngrps'!O$9,'Planning CPRP'!$G$9:$BA$9,0)),"")</f>
        <v/>
      </c>
      <c r="P80" s="158" t="str">
        <f>IFERROR(INDEX('Feb 2019'!$G$2:$BR$159,MATCH('Planning Ngrps'!$A80,'Feb 2019'!$A$2:$A$161,0),MATCH(P$9,'Feb 2019'!$G$1:$BR$1,0))/INDEX('Planning CPRP'!$G$10:$BA$168,MATCH('Planning Ngrps'!$A80,'Planning CPRP'!$A$10:$A$170,0),MATCH('Planning Ngrps'!P$9,'Planning CPRP'!$G$9:$BA$9,0)),"")</f>
        <v/>
      </c>
      <c r="Q80" s="158" t="str">
        <f>IFERROR(INDEX('Feb 2019'!$G$2:$BR$159,MATCH('Planning Ngrps'!$A80,'Feb 2019'!$A$2:$A$161,0),MATCH(Q$9,'Feb 2019'!$G$1:$BR$1,0))/INDEX('Planning CPRP'!$G$10:$BA$168,MATCH('Planning Ngrps'!$A80,'Planning CPRP'!$A$10:$A$170,0),MATCH('Planning Ngrps'!Q$9,'Planning CPRP'!$G$9:$BA$9,0)),"")</f>
        <v/>
      </c>
      <c r="R80" s="158" t="str">
        <f>IFERROR(INDEX('Feb 2019'!$G$2:$BR$159,MATCH('Planning Ngrps'!$A80,'Feb 2019'!$A$2:$A$161,0),MATCH(R$9,'Feb 2019'!$G$1:$BR$1,0))/INDEX('Planning CPRP'!$G$10:$BA$168,MATCH('Planning Ngrps'!$A80,'Planning CPRP'!$A$10:$A$170,0),MATCH('Planning Ngrps'!R$9,'Planning CPRP'!$G$9:$BA$9,0)),"")</f>
        <v/>
      </c>
      <c r="S80" s="158" t="str">
        <f>IFERROR(INDEX('Feb 2019'!$G$2:$BR$159,MATCH('Planning Ngrps'!$A80,'Feb 2019'!$A$2:$A$161,0),MATCH(S$9,'Feb 2019'!$G$1:$BR$1,0))/INDEX('Planning CPRP'!$G$10:$BA$168,MATCH('Planning Ngrps'!$A80,'Planning CPRP'!$A$10:$A$170,0),MATCH('Planning Ngrps'!S$9,'Planning CPRP'!$G$9:$BA$9,0)),"")</f>
        <v/>
      </c>
      <c r="T80" s="158" t="str">
        <f>IFERROR(INDEX('Feb 2019'!$G$2:$BR$159,MATCH('Planning Ngrps'!$A80,'Feb 2019'!$A$2:$A$161,0),MATCH(T$9,'Feb 2019'!$G$1:$BR$1,0))/INDEX('Planning CPRP'!$G$10:$BA$168,MATCH('Planning Ngrps'!$A80,'Planning CPRP'!$A$10:$A$170,0),MATCH('Planning Ngrps'!T$9,'Planning CPRP'!$G$9:$BA$9,0)),"")</f>
        <v/>
      </c>
      <c r="U80" s="158" t="str">
        <f>IFERROR(INDEX('Feb 2019'!$G$2:$BR$159,MATCH('Planning Ngrps'!$A80,'Feb 2019'!$A$2:$A$161,0),MATCH(U$9,'Feb 2019'!$G$1:$BR$1,0))/INDEX('Planning CPRP'!$G$10:$BA$168,MATCH('Planning Ngrps'!$A80,'Planning CPRP'!$A$10:$A$170,0),MATCH('Planning Ngrps'!U$9,'Planning CPRP'!$G$9:$BA$9,0)),"")</f>
        <v/>
      </c>
      <c r="V80" s="158" t="str">
        <f>IFERROR(INDEX('Feb 2019'!$G$2:$BR$159,MATCH('Planning Ngrps'!$A80,'Feb 2019'!$A$2:$A$161,0),MATCH(V$9,'Feb 2019'!$G$1:$BR$1,0))/INDEX('Planning CPRP'!$G$10:$BA$168,MATCH('Planning Ngrps'!$A80,'Planning CPRP'!$A$10:$A$170,0),MATCH('Planning Ngrps'!V$9,'Planning CPRP'!$G$9:$BA$9,0)),"")</f>
        <v/>
      </c>
      <c r="W80" s="158" t="str">
        <f>IFERROR(INDEX('Feb 2019'!$G$2:$BR$159,MATCH('Planning Ngrps'!$A80,'Feb 2019'!$A$2:$A$161,0),MATCH(W$9,'Feb 2019'!$G$1:$BR$1,0))/INDEX('Planning CPRP'!$G$10:$BA$168,MATCH('Planning Ngrps'!$A80,'Planning CPRP'!$A$10:$A$170,0),MATCH('Planning Ngrps'!W$9,'Planning CPRP'!$G$9:$BA$9,0)),"")</f>
        <v/>
      </c>
      <c r="X80" s="158" t="str">
        <f>IFERROR(INDEX('Feb 2019'!$G$2:$BR$159,MATCH('Planning Ngrps'!$A80,'Feb 2019'!$A$2:$A$161,0),MATCH(X$9,'Feb 2019'!$G$1:$BR$1,0))/INDEX('Planning CPRP'!$G$10:$BA$168,MATCH('Planning Ngrps'!$A80,'Planning CPRP'!$A$10:$A$170,0),MATCH('Planning Ngrps'!X$9,'Planning CPRP'!$G$9:$BA$9,0)),"")</f>
        <v/>
      </c>
      <c r="Y80" s="158" t="str">
        <f>IFERROR(INDEX('Feb 2019'!$G$2:$BR$159,MATCH('Planning Ngrps'!$A80,'Feb 2019'!$A$2:$A$161,0),MATCH(Y$9,'Feb 2019'!$G$1:$BR$1,0))/INDEX('Planning CPRP'!$G$10:$BA$168,MATCH('Planning Ngrps'!$A80,'Planning CPRP'!$A$10:$A$170,0),MATCH('Planning Ngrps'!Y$9,'Planning CPRP'!$G$9:$BA$9,0)),"")</f>
        <v/>
      </c>
      <c r="Z80" s="158" t="str">
        <f>IFERROR(INDEX('Feb 2019'!$G$2:$BR$159,MATCH('Planning Ngrps'!$A80,'Feb 2019'!$A$2:$A$161,0),MATCH(Z$9,'Feb 2019'!$G$1:$BR$1,0))/INDEX('Planning CPRP'!$G$10:$BA$168,MATCH('Planning Ngrps'!$A80,'Planning CPRP'!$A$10:$A$170,0),MATCH('Planning Ngrps'!Z$9,'Planning CPRP'!$G$9:$BA$9,0)),"")</f>
        <v/>
      </c>
      <c r="AA80" s="158" t="str">
        <f>IFERROR(INDEX('Feb 2019'!$G$2:$BR$159,MATCH('Planning Ngrps'!$A80,'Feb 2019'!$A$2:$A$161,0),MATCH(AA$9,'Feb 2019'!$G$1:$BR$1,0))/INDEX('Planning CPRP'!$G$10:$BA$168,MATCH('Planning Ngrps'!$A80,'Planning CPRP'!$A$10:$A$170,0),MATCH('Planning Ngrps'!AA$9,'Planning CPRP'!$G$9:$BA$9,0)),"")</f>
        <v/>
      </c>
      <c r="AB80" s="158" t="str">
        <f>IFERROR(INDEX('Feb 2019'!$G$2:$BR$159,MATCH('Planning Ngrps'!$A80,'Feb 2019'!$A$2:$A$161,0),MATCH(AB$9,'Feb 2019'!$G$1:$BR$1,0))/INDEX('Planning CPRP'!$G$10:$BA$168,MATCH('Planning Ngrps'!$A80,'Planning CPRP'!$A$10:$A$170,0),MATCH('Planning Ngrps'!AB$9,'Planning CPRP'!$G$9:$BA$9,0)),"")</f>
        <v/>
      </c>
      <c r="AC80" s="158" t="str">
        <f>IFERROR(INDEX('Feb 2019'!$G$2:$BR$159,MATCH('Planning Ngrps'!$A80,'Feb 2019'!$A$2:$A$161,0),MATCH(AC$9,'Feb 2019'!$G$1:$BR$1,0))/INDEX('Planning CPRP'!$G$10:$BA$168,MATCH('Planning Ngrps'!$A80,'Planning CPRP'!$A$10:$A$170,0),MATCH('Planning Ngrps'!AC$9,'Planning CPRP'!$G$9:$BA$9,0)),"")</f>
        <v/>
      </c>
      <c r="AD80" s="158" t="str">
        <f>IFERROR(INDEX('Feb 2019'!$G$2:$BR$159,MATCH('Planning Ngrps'!$A80,'Feb 2019'!$A$2:$A$161,0),MATCH(AD$9,'Feb 2019'!$G$1:$BR$1,0))/INDEX('Planning CPRP'!$G$10:$BA$168,MATCH('Planning Ngrps'!$A80,'Planning CPRP'!$A$10:$A$170,0),MATCH('Planning Ngrps'!AD$9,'Planning CPRP'!$G$9:$BA$9,0)),"")</f>
        <v/>
      </c>
      <c r="AE80" s="158" t="str">
        <f>IFERROR(INDEX('Feb 2019'!$G$2:$BR$159,MATCH('Planning Ngrps'!$A80,'Feb 2019'!$A$2:$A$161,0),MATCH(AE$9,'Feb 2019'!$G$1:$BR$1,0))/INDEX('Planning CPRP'!$G$10:$BA$168,MATCH('Planning Ngrps'!$A80,'Planning CPRP'!$A$10:$A$170,0),MATCH('Planning Ngrps'!AE$9,'Planning CPRP'!$G$9:$BA$9,0)),"")</f>
        <v/>
      </c>
      <c r="AF80" s="158" t="str">
        <f>IFERROR(INDEX('Feb 2019'!$G$2:$BR$159,MATCH('Planning Ngrps'!$A80,'Feb 2019'!$A$2:$A$161,0),MATCH(AF$9,'Feb 2019'!$G$1:$BR$1,0))/INDEX('Planning CPRP'!$G$10:$BA$168,MATCH('Planning Ngrps'!$A80,'Planning CPRP'!$A$10:$A$170,0),MATCH('Planning Ngrps'!AF$9,'Planning CPRP'!$G$9:$BA$9,0)),"")</f>
        <v/>
      </c>
      <c r="AG80" s="158" t="str">
        <f>IFERROR(INDEX('Feb 2019'!$G$2:$BR$159,MATCH('Planning Ngrps'!$A80,'Feb 2019'!$A$2:$A$161,0),MATCH(AG$9,'Feb 2019'!$G$1:$BR$1,0))/INDEX('Planning CPRP'!$G$10:$BA$168,MATCH('Planning Ngrps'!$A80,'Planning CPRP'!$A$10:$A$170,0),MATCH('Planning Ngrps'!AG$9,'Planning CPRP'!$G$9:$BA$9,0)),"")</f>
        <v/>
      </c>
      <c r="AH80" s="158" t="str">
        <f>IFERROR(INDEX('Feb 2019'!$G$2:$BR$159,MATCH('Planning Ngrps'!$A80,'Feb 2019'!$A$2:$A$161,0),MATCH(AH$9,'Feb 2019'!$G$1:$BR$1,0))/INDEX('Planning CPRP'!$G$10:$BA$168,MATCH('Planning Ngrps'!$A80,'Planning CPRP'!$A$10:$A$170,0),MATCH('Planning Ngrps'!AH$9,'Planning CPRP'!$G$9:$BA$9,0)),"")</f>
        <v/>
      </c>
      <c r="AI80" s="158" t="str">
        <f>IFERROR(INDEX('Feb 2019'!$G$2:$BR$159,MATCH('Planning Ngrps'!$A80,'Feb 2019'!$A$2:$A$161,0),MATCH(AI$9,'Feb 2019'!$G$1:$BR$1,0))/INDEX('Planning CPRP'!$G$10:$BA$168,MATCH('Planning Ngrps'!$A80,'Planning CPRP'!$A$10:$A$170,0),MATCH('Planning Ngrps'!AI$9,'Planning CPRP'!$G$9:$BA$9,0)),"")</f>
        <v/>
      </c>
      <c r="AJ80" s="158" t="str">
        <f>IFERROR(INDEX('Feb 2019'!$G$2:$BR$159,MATCH('Planning Ngrps'!$A80,'Feb 2019'!$A$2:$A$161,0),MATCH(AJ$9,'Feb 2019'!$G$1:$BR$1,0))/INDEX('Planning CPRP'!$G$10:$BA$168,MATCH('Planning Ngrps'!$A80,'Planning CPRP'!$A$10:$A$170,0),MATCH('Planning Ngrps'!AJ$9,'Planning CPRP'!$G$9:$BA$9,0)),"")</f>
        <v/>
      </c>
      <c r="AK80" s="158" t="str">
        <f>IFERROR(INDEX('Feb 2019'!$G$2:$BR$159,MATCH('Planning Ngrps'!$A80,'Feb 2019'!$A$2:$A$161,0),MATCH(AK$9,'Feb 2019'!$G$1:$BR$1,0))/INDEX('Planning CPRP'!$G$10:$BA$168,MATCH('Planning Ngrps'!$A80,'Planning CPRP'!$A$10:$A$170,0),MATCH('Planning Ngrps'!AK$9,'Planning CPRP'!$G$9:$BA$9,0)),"")</f>
        <v/>
      </c>
      <c r="AL80" s="158" t="str">
        <f>IFERROR(INDEX('Feb 2019'!$G$2:$BR$159,MATCH('Planning Ngrps'!$A80,'Feb 2019'!$A$2:$A$161,0),MATCH(AL$9,'Feb 2019'!$G$1:$BR$1,0))/INDEX('Planning CPRP'!$G$10:$BA$168,MATCH('Planning Ngrps'!$A80,'Planning CPRP'!$A$10:$A$170,0),MATCH('Planning Ngrps'!AL$9,'Planning CPRP'!$G$9:$BA$9,0)),"")</f>
        <v/>
      </c>
      <c r="AM80" s="158" t="str">
        <f>IFERROR(INDEX('Feb 2019'!$G$2:$BR$159,MATCH('Planning Ngrps'!$A80,'Feb 2019'!$A$2:$A$161,0),MATCH(AM$9,'Feb 2019'!$G$1:$BR$1,0))/INDEX('Planning CPRP'!$G$10:$BA$168,MATCH('Planning Ngrps'!$A80,'Planning CPRP'!$A$10:$A$170,0),MATCH('Planning Ngrps'!AM$9,'Planning CPRP'!$G$9:$BA$9,0)),"")</f>
        <v/>
      </c>
      <c r="AN80" s="158" t="str">
        <f>IFERROR(INDEX('Feb 2019'!$G$2:$BR$159,MATCH('Planning Ngrps'!$A80,'Feb 2019'!$A$2:$A$161,0),MATCH(AN$9,'Feb 2019'!$G$1:$BR$1,0))/INDEX('Planning CPRP'!$G$10:$BA$168,MATCH('Planning Ngrps'!$A80,'Planning CPRP'!$A$10:$A$170,0),MATCH('Planning Ngrps'!AN$9,'Planning CPRP'!$G$9:$BA$9,0)),"")</f>
        <v/>
      </c>
      <c r="AO80" s="158" t="str">
        <f>IFERROR(INDEX('Feb 2019'!$G$2:$BR$159,MATCH('Planning Ngrps'!$A80,'Feb 2019'!$A$2:$A$161,0),MATCH(AO$9,'Feb 2019'!$G$1:$BR$1,0))/INDEX('Planning CPRP'!$G$10:$BA$168,MATCH('Planning Ngrps'!$A80,'Planning CPRP'!$A$10:$A$170,0),MATCH('Planning Ngrps'!AO$9,'Planning CPRP'!$G$9:$BA$9,0)),"")</f>
        <v/>
      </c>
      <c r="AP80" s="158" t="str">
        <f>IFERROR(INDEX('Feb 2019'!$G$2:$BR$159,MATCH('Planning Ngrps'!$A80,'Feb 2019'!$A$2:$A$161,0),MATCH(AP$9,'Feb 2019'!$G$1:$BR$1,0))/INDEX('Planning CPRP'!$G$10:$BA$168,MATCH('Planning Ngrps'!$A80,'Planning CPRP'!$A$10:$A$170,0),MATCH('Planning Ngrps'!AP$9,'Planning CPRP'!$G$9:$BA$9,0)),"")</f>
        <v/>
      </c>
      <c r="AQ80" s="158" t="str">
        <f>IFERROR(INDEX('Feb 2019'!$G$2:$BR$159,MATCH('Planning Ngrps'!$A80,'Feb 2019'!$A$2:$A$161,0),MATCH(AQ$9,'Feb 2019'!$G$1:$BR$1,0))/INDEX('Planning CPRP'!$G$10:$BA$168,MATCH('Planning Ngrps'!$A80,'Planning CPRP'!$A$10:$A$170,0),MATCH('Planning Ngrps'!AQ$9,'Planning CPRP'!$G$9:$BA$9,0)),"")</f>
        <v/>
      </c>
      <c r="AR80" s="158" t="str">
        <f>IFERROR(INDEX('Feb 2019'!$G$2:$BR$159,MATCH('Planning Ngrps'!$A80,'Feb 2019'!$A$2:$A$161,0),MATCH(AR$9,'Feb 2019'!$G$1:$BR$1,0))/INDEX('Planning CPRP'!$G$10:$BA$168,MATCH('Planning Ngrps'!$A80,'Planning CPRP'!$A$10:$A$170,0),MATCH('Planning Ngrps'!AR$9,'Planning CPRP'!$G$9:$BA$9,0)),"")</f>
        <v/>
      </c>
      <c r="AS80" s="158" t="str">
        <f>IFERROR(INDEX('Feb 2019'!$G$2:$BR$159,MATCH('Planning Ngrps'!$A80,'Feb 2019'!$A$2:$A$161,0),MATCH(AS$9,'Feb 2019'!$G$1:$BR$1,0))/INDEX('Planning CPRP'!$G$10:$BA$168,MATCH('Planning Ngrps'!$A80,'Planning CPRP'!$A$10:$A$170,0),MATCH('Planning Ngrps'!AS$9,'Planning CPRP'!$G$9:$BA$9,0)),"")</f>
        <v/>
      </c>
      <c r="AT80" s="158" t="str">
        <f>IFERROR(INDEX('Feb 2019'!$G$2:$BR$159,MATCH('Planning Ngrps'!$A80,'Feb 2019'!$A$2:$A$161,0),MATCH(AT$9,'Feb 2019'!$G$1:$BR$1,0))/INDEX('Planning CPRP'!$G$10:$BA$168,MATCH('Planning Ngrps'!$A80,'Planning CPRP'!$A$10:$A$170,0),MATCH('Planning Ngrps'!AT$9,'Planning CPRP'!$G$9:$BA$9,0)),"")</f>
        <v/>
      </c>
      <c r="AU80" s="158" t="str">
        <f>IFERROR(INDEX('Feb 2019'!$G$2:$BR$159,MATCH('Planning Ngrps'!$A80,'Feb 2019'!$A$2:$A$161,0),MATCH(AU$9,'Feb 2019'!$G$1:$BR$1,0))/INDEX('Planning CPRP'!$G$10:$BA$168,MATCH('Planning Ngrps'!$A80,'Planning CPRP'!$A$10:$A$170,0),MATCH('Planning Ngrps'!AU$9,'Planning CPRP'!$G$9:$BA$9,0)),"")</f>
        <v/>
      </c>
      <c r="AV80" s="158" t="str">
        <f>IFERROR(INDEX('Feb 2019'!$G$2:$BR$159,MATCH('Planning Ngrps'!$A80,'Feb 2019'!$A$2:$A$161,0),MATCH(AV$9,'Feb 2019'!$G$1:$BR$1,0))/INDEX('Planning CPRP'!$G$10:$BA$168,MATCH('Planning Ngrps'!$A80,'Planning CPRP'!$A$10:$A$170,0),MATCH('Planning Ngrps'!AV$9,'Planning CPRP'!$G$9:$BA$9,0)),"")</f>
        <v/>
      </c>
      <c r="AW80" s="158" t="str">
        <f>IFERROR(INDEX('Feb 2019'!$G$2:$BR$159,MATCH('Planning Ngrps'!$A80,'Feb 2019'!$A$2:$A$161,0),MATCH(AW$9,'Feb 2019'!$G$1:$BR$1,0))/INDEX('Planning CPRP'!$G$10:$BA$168,MATCH('Planning Ngrps'!$A80,'Planning CPRP'!$A$10:$A$170,0),MATCH('Planning Ngrps'!AW$9,'Planning CPRP'!$G$9:$BA$9,0)),"")</f>
        <v/>
      </c>
      <c r="AX80" s="158" t="str">
        <f>IFERROR(INDEX('Feb 2019'!$G$2:$BR$159,MATCH('Planning Ngrps'!$A80,'Feb 2019'!$A$2:$A$161,0),MATCH(AX$9,'Feb 2019'!$G$1:$BR$1,0))/INDEX('Planning CPRP'!$G$10:$BA$168,MATCH('Planning Ngrps'!$A80,'Planning CPRP'!$A$10:$A$170,0),MATCH('Planning Ngrps'!AX$9,'Planning CPRP'!$G$9:$BA$9,0)),"")</f>
        <v/>
      </c>
      <c r="AY80" s="158" t="str">
        <f>IFERROR(INDEX('Feb 2019'!$G$2:$BR$159,MATCH('Planning Ngrps'!$A80,'Feb 2019'!$A$2:$A$161,0),MATCH(AY$9,'Feb 2019'!$G$1:$BR$1,0))/INDEX('Planning CPRP'!$G$10:$BA$168,MATCH('Planning Ngrps'!$A80,'Planning CPRP'!$A$10:$A$170,0),MATCH('Planning Ngrps'!AY$9,'Planning CPRP'!$G$9:$BA$9,0)),"")</f>
        <v/>
      </c>
      <c r="AZ80" s="158" t="str">
        <f>IFERROR(INDEX('Feb 2019'!$G$2:$BR$159,MATCH('Planning Ngrps'!$A80,'Feb 2019'!$A$2:$A$161,0),MATCH(AZ$9,'Feb 2019'!$G$1:$BR$1,0))/INDEX('Planning CPRP'!$G$10:$BA$168,MATCH('Planning Ngrps'!$A80,'Planning CPRP'!$A$10:$A$170,0),MATCH('Planning Ngrps'!AZ$9,'Planning CPRP'!$G$9:$BA$9,0)),"")</f>
        <v/>
      </c>
      <c r="BA80" s="158" t="str">
        <f>IFERROR(INDEX('Feb 2019'!$G$2:$BR$159,MATCH('Planning Ngrps'!$A80,'Feb 2019'!$A$2:$A$161,0),MATCH(BA$9,'Feb 2019'!$G$1:$BR$1,0))/INDEX('Planning CPRP'!$G$10:$BA$168,MATCH('Planning Ngrps'!$A80,'Planning CPRP'!$A$10:$A$170,0),MATCH('Planning Ngrps'!BA$9,'Planning CPRP'!$G$9:$BA$9,0)),"")</f>
        <v/>
      </c>
      <c r="BB80" s="11">
        <f t="shared" si="60"/>
        <v>0</v>
      </c>
      <c r="BC80" s="11"/>
      <c r="BD80" s="115">
        <f t="shared" si="61"/>
        <v>0</v>
      </c>
    </row>
    <row r="81" spans="1:56" ht="15" x14ac:dyDescent="0.3">
      <c r="A81" s="80" t="s">
        <v>94</v>
      </c>
      <c r="B81" s="105">
        <f t="shared" si="57"/>
        <v>0</v>
      </c>
      <c r="C81" s="192">
        <f t="shared" si="62"/>
        <v>0</v>
      </c>
      <c r="D81" s="48">
        <f t="shared" si="58"/>
        <v>0</v>
      </c>
      <c r="E81" s="138">
        <f t="shared" si="59"/>
        <v>0</v>
      </c>
      <c r="F81" s="93" t="s">
        <v>94</v>
      </c>
      <c r="G81" s="158" t="str">
        <f>IFERROR(INDEX('Feb 2019'!$G$2:$BR$159,MATCH('Planning Ngrps'!$A81,'Feb 2019'!$A$2:$A$161,0),MATCH(G$9,'Feb 2019'!$G$1:$BR$1,0))/INDEX('Planning CPRP'!$G$10:$BA$168,MATCH('Planning Ngrps'!$A81,'Planning CPRP'!$A$10:$A$170,0),MATCH('Planning Ngrps'!G$9,'Planning CPRP'!$G$9:$BA$9,0)),"")</f>
        <v/>
      </c>
      <c r="H81" s="158" t="str">
        <f>IFERROR(INDEX('Feb 2019'!$G$2:$BR$159,MATCH('Planning Ngrps'!$A81,'Feb 2019'!$A$2:$A$161,0),MATCH(H$9,'Feb 2019'!$G$1:$BR$1,0))/INDEX('Planning CPRP'!$G$10:$BA$168,MATCH('Planning Ngrps'!$A81,'Planning CPRP'!$A$10:$A$170,0),MATCH('Planning Ngrps'!H$9,'Planning CPRP'!$G$9:$BA$9,0)),"")</f>
        <v/>
      </c>
      <c r="I81" s="158" t="str">
        <f>IFERROR(INDEX('Feb 2019'!$G$2:$BR$159,MATCH('Planning Ngrps'!$A81,'Feb 2019'!$A$2:$A$161,0),MATCH(I$9,'Feb 2019'!$G$1:$BR$1,0))/INDEX('Planning CPRP'!$G$10:$BA$168,MATCH('Planning Ngrps'!$A81,'Planning CPRP'!$A$10:$A$170,0),MATCH('Planning Ngrps'!I$9,'Planning CPRP'!$G$9:$BA$9,0)),"")</f>
        <v/>
      </c>
      <c r="J81" s="158" t="str">
        <f>IFERROR(INDEX('Feb 2019'!$G$2:$BR$159,MATCH('Planning Ngrps'!$A81,'Feb 2019'!$A$2:$A$161,0),MATCH(J$9,'Feb 2019'!$G$1:$BR$1,0))/INDEX('Planning CPRP'!$G$10:$BA$168,MATCH('Planning Ngrps'!$A81,'Planning CPRP'!$A$10:$A$170,0),MATCH('Planning Ngrps'!J$9,'Planning CPRP'!$G$9:$BA$9,0)),"")</f>
        <v/>
      </c>
      <c r="K81" s="158" t="str">
        <f>IFERROR(INDEX('Feb 2019'!$G$2:$BR$159,MATCH('Planning Ngrps'!$A81,'Feb 2019'!$A$2:$A$161,0),MATCH(K$9,'Feb 2019'!$G$1:$BR$1,0))/INDEX('Planning CPRP'!$G$10:$BA$168,MATCH('Planning Ngrps'!$A81,'Planning CPRP'!$A$10:$A$170,0),MATCH('Planning Ngrps'!K$9,'Planning CPRP'!$G$9:$BA$9,0)),"")</f>
        <v/>
      </c>
      <c r="L81" s="158" t="str">
        <f>IFERROR(INDEX('Feb 2019'!$G$2:$BR$159,MATCH('Planning Ngrps'!$A81,'Feb 2019'!$A$2:$A$161,0),MATCH(L$9,'Feb 2019'!$G$1:$BR$1,0))/INDEX('Planning CPRP'!$G$10:$BA$168,MATCH('Planning Ngrps'!$A81,'Planning CPRP'!$A$10:$A$170,0),MATCH('Planning Ngrps'!L$9,'Planning CPRP'!$G$9:$BA$9,0)),"")</f>
        <v/>
      </c>
      <c r="M81" s="158" t="str">
        <f>IFERROR(INDEX('Feb 2019'!$G$2:$BR$159,MATCH('Planning Ngrps'!$A81,'Feb 2019'!$A$2:$A$161,0),MATCH(M$9,'Feb 2019'!$G$1:$BR$1,0))/INDEX('Planning CPRP'!$G$10:$BA$168,MATCH('Planning Ngrps'!$A81,'Planning CPRP'!$A$10:$A$170,0),MATCH('Planning Ngrps'!M$9,'Planning CPRP'!$G$9:$BA$9,0)),"")</f>
        <v/>
      </c>
      <c r="N81" s="158" t="str">
        <f>IFERROR(INDEX('Feb 2019'!$G$2:$BR$159,MATCH('Planning Ngrps'!$A81,'Feb 2019'!$A$2:$A$161,0),MATCH(N$9,'Feb 2019'!$G$1:$BR$1,0))/INDEX('Planning CPRP'!$G$10:$BA$168,MATCH('Planning Ngrps'!$A81,'Planning CPRP'!$A$10:$A$170,0),MATCH('Planning Ngrps'!N$9,'Planning CPRP'!$G$9:$BA$9,0)),"")</f>
        <v/>
      </c>
      <c r="O81" s="158" t="str">
        <f>IFERROR(INDEX('Feb 2019'!$G$2:$BR$159,MATCH('Planning Ngrps'!$A81,'Feb 2019'!$A$2:$A$161,0),MATCH(O$9,'Feb 2019'!$G$1:$BR$1,0))/INDEX('Planning CPRP'!$G$10:$BA$168,MATCH('Planning Ngrps'!$A81,'Planning CPRP'!$A$10:$A$170,0),MATCH('Planning Ngrps'!O$9,'Planning CPRP'!$G$9:$BA$9,0)),"")</f>
        <v/>
      </c>
      <c r="P81" s="158" t="str">
        <f>IFERROR(INDEX('Feb 2019'!$G$2:$BR$159,MATCH('Planning Ngrps'!$A81,'Feb 2019'!$A$2:$A$161,0),MATCH(P$9,'Feb 2019'!$G$1:$BR$1,0))/INDEX('Planning CPRP'!$G$10:$BA$168,MATCH('Planning Ngrps'!$A81,'Planning CPRP'!$A$10:$A$170,0),MATCH('Planning Ngrps'!P$9,'Planning CPRP'!$G$9:$BA$9,0)),"")</f>
        <v/>
      </c>
      <c r="Q81" s="158" t="str">
        <f>IFERROR(INDEX('Feb 2019'!$G$2:$BR$159,MATCH('Planning Ngrps'!$A81,'Feb 2019'!$A$2:$A$161,0),MATCH(Q$9,'Feb 2019'!$G$1:$BR$1,0))/INDEX('Planning CPRP'!$G$10:$BA$168,MATCH('Planning Ngrps'!$A81,'Planning CPRP'!$A$10:$A$170,0),MATCH('Planning Ngrps'!Q$9,'Planning CPRP'!$G$9:$BA$9,0)),"")</f>
        <v/>
      </c>
      <c r="R81" s="158" t="str">
        <f>IFERROR(INDEX('Feb 2019'!$G$2:$BR$159,MATCH('Planning Ngrps'!$A81,'Feb 2019'!$A$2:$A$161,0),MATCH(R$9,'Feb 2019'!$G$1:$BR$1,0))/INDEX('Planning CPRP'!$G$10:$BA$168,MATCH('Planning Ngrps'!$A81,'Planning CPRP'!$A$10:$A$170,0),MATCH('Planning Ngrps'!R$9,'Planning CPRP'!$G$9:$BA$9,0)),"")</f>
        <v/>
      </c>
      <c r="S81" s="158" t="str">
        <f>IFERROR(INDEX('Feb 2019'!$G$2:$BR$159,MATCH('Planning Ngrps'!$A81,'Feb 2019'!$A$2:$A$161,0),MATCH(S$9,'Feb 2019'!$G$1:$BR$1,0))/INDEX('Planning CPRP'!$G$10:$BA$168,MATCH('Planning Ngrps'!$A81,'Planning CPRP'!$A$10:$A$170,0),MATCH('Planning Ngrps'!S$9,'Planning CPRP'!$G$9:$BA$9,0)),"")</f>
        <v/>
      </c>
      <c r="T81" s="158" t="str">
        <f>IFERROR(INDEX('Feb 2019'!$G$2:$BR$159,MATCH('Planning Ngrps'!$A81,'Feb 2019'!$A$2:$A$161,0),MATCH(T$9,'Feb 2019'!$G$1:$BR$1,0))/INDEX('Planning CPRP'!$G$10:$BA$168,MATCH('Planning Ngrps'!$A81,'Planning CPRP'!$A$10:$A$170,0),MATCH('Planning Ngrps'!T$9,'Planning CPRP'!$G$9:$BA$9,0)),"")</f>
        <v/>
      </c>
      <c r="U81" s="158" t="str">
        <f>IFERROR(INDEX('Feb 2019'!$G$2:$BR$159,MATCH('Planning Ngrps'!$A81,'Feb 2019'!$A$2:$A$161,0),MATCH(U$9,'Feb 2019'!$G$1:$BR$1,0))/INDEX('Planning CPRP'!$G$10:$BA$168,MATCH('Planning Ngrps'!$A81,'Planning CPRP'!$A$10:$A$170,0),MATCH('Planning Ngrps'!U$9,'Planning CPRP'!$G$9:$BA$9,0)),"")</f>
        <v/>
      </c>
      <c r="V81" s="158" t="str">
        <f>IFERROR(INDEX('Feb 2019'!$G$2:$BR$159,MATCH('Planning Ngrps'!$A81,'Feb 2019'!$A$2:$A$161,0),MATCH(V$9,'Feb 2019'!$G$1:$BR$1,0))/INDEX('Planning CPRP'!$G$10:$BA$168,MATCH('Planning Ngrps'!$A81,'Planning CPRP'!$A$10:$A$170,0),MATCH('Planning Ngrps'!V$9,'Planning CPRP'!$G$9:$BA$9,0)),"")</f>
        <v/>
      </c>
      <c r="W81" s="158" t="str">
        <f>IFERROR(INDEX('Feb 2019'!$G$2:$BR$159,MATCH('Planning Ngrps'!$A81,'Feb 2019'!$A$2:$A$161,0),MATCH(W$9,'Feb 2019'!$G$1:$BR$1,0))/INDEX('Planning CPRP'!$G$10:$BA$168,MATCH('Planning Ngrps'!$A81,'Planning CPRP'!$A$10:$A$170,0),MATCH('Planning Ngrps'!W$9,'Planning CPRP'!$G$9:$BA$9,0)),"")</f>
        <v/>
      </c>
      <c r="X81" s="158" t="str">
        <f>IFERROR(INDEX('Feb 2019'!$G$2:$BR$159,MATCH('Planning Ngrps'!$A81,'Feb 2019'!$A$2:$A$161,0),MATCH(X$9,'Feb 2019'!$G$1:$BR$1,0))/INDEX('Planning CPRP'!$G$10:$BA$168,MATCH('Planning Ngrps'!$A81,'Planning CPRP'!$A$10:$A$170,0),MATCH('Planning Ngrps'!X$9,'Planning CPRP'!$G$9:$BA$9,0)),"")</f>
        <v/>
      </c>
      <c r="Y81" s="158" t="str">
        <f>IFERROR(INDEX('Feb 2019'!$G$2:$BR$159,MATCH('Planning Ngrps'!$A81,'Feb 2019'!$A$2:$A$161,0),MATCH(Y$9,'Feb 2019'!$G$1:$BR$1,0))/INDEX('Planning CPRP'!$G$10:$BA$168,MATCH('Planning Ngrps'!$A81,'Planning CPRP'!$A$10:$A$170,0),MATCH('Planning Ngrps'!Y$9,'Planning CPRP'!$G$9:$BA$9,0)),"")</f>
        <v/>
      </c>
      <c r="Z81" s="158" t="str">
        <f>IFERROR(INDEX('Feb 2019'!$G$2:$BR$159,MATCH('Planning Ngrps'!$A81,'Feb 2019'!$A$2:$A$161,0),MATCH(Z$9,'Feb 2019'!$G$1:$BR$1,0))/INDEX('Planning CPRP'!$G$10:$BA$168,MATCH('Planning Ngrps'!$A81,'Planning CPRP'!$A$10:$A$170,0),MATCH('Planning Ngrps'!Z$9,'Planning CPRP'!$G$9:$BA$9,0)),"")</f>
        <v/>
      </c>
      <c r="AA81" s="158" t="str">
        <f>IFERROR(INDEX('Feb 2019'!$G$2:$BR$159,MATCH('Planning Ngrps'!$A81,'Feb 2019'!$A$2:$A$161,0),MATCH(AA$9,'Feb 2019'!$G$1:$BR$1,0))/INDEX('Planning CPRP'!$G$10:$BA$168,MATCH('Planning Ngrps'!$A81,'Planning CPRP'!$A$10:$A$170,0),MATCH('Planning Ngrps'!AA$9,'Planning CPRP'!$G$9:$BA$9,0)),"")</f>
        <v/>
      </c>
      <c r="AB81" s="158" t="str">
        <f>IFERROR(INDEX('Feb 2019'!$G$2:$BR$159,MATCH('Planning Ngrps'!$A81,'Feb 2019'!$A$2:$A$161,0),MATCH(AB$9,'Feb 2019'!$G$1:$BR$1,0))/INDEX('Planning CPRP'!$G$10:$BA$168,MATCH('Planning Ngrps'!$A81,'Planning CPRP'!$A$10:$A$170,0),MATCH('Planning Ngrps'!AB$9,'Planning CPRP'!$G$9:$BA$9,0)),"")</f>
        <v/>
      </c>
      <c r="AC81" s="158" t="str">
        <f>IFERROR(INDEX('Feb 2019'!$G$2:$BR$159,MATCH('Planning Ngrps'!$A81,'Feb 2019'!$A$2:$A$161,0),MATCH(AC$9,'Feb 2019'!$G$1:$BR$1,0))/INDEX('Planning CPRP'!$G$10:$BA$168,MATCH('Planning Ngrps'!$A81,'Planning CPRP'!$A$10:$A$170,0),MATCH('Planning Ngrps'!AC$9,'Planning CPRP'!$G$9:$BA$9,0)),"")</f>
        <v/>
      </c>
      <c r="AD81" s="158" t="str">
        <f>IFERROR(INDEX('Feb 2019'!$G$2:$BR$159,MATCH('Planning Ngrps'!$A81,'Feb 2019'!$A$2:$A$161,0),MATCH(AD$9,'Feb 2019'!$G$1:$BR$1,0))/INDEX('Planning CPRP'!$G$10:$BA$168,MATCH('Planning Ngrps'!$A81,'Planning CPRP'!$A$10:$A$170,0),MATCH('Planning Ngrps'!AD$9,'Planning CPRP'!$G$9:$BA$9,0)),"")</f>
        <v/>
      </c>
      <c r="AE81" s="158" t="str">
        <f>IFERROR(INDEX('Feb 2019'!$G$2:$BR$159,MATCH('Planning Ngrps'!$A81,'Feb 2019'!$A$2:$A$161,0),MATCH(AE$9,'Feb 2019'!$G$1:$BR$1,0))/INDEX('Planning CPRP'!$G$10:$BA$168,MATCH('Planning Ngrps'!$A81,'Planning CPRP'!$A$10:$A$170,0),MATCH('Planning Ngrps'!AE$9,'Planning CPRP'!$G$9:$BA$9,0)),"")</f>
        <v/>
      </c>
      <c r="AF81" s="158" t="str">
        <f>IFERROR(INDEX('Feb 2019'!$G$2:$BR$159,MATCH('Planning Ngrps'!$A81,'Feb 2019'!$A$2:$A$161,0),MATCH(AF$9,'Feb 2019'!$G$1:$BR$1,0))/INDEX('Planning CPRP'!$G$10:$BA$168,MATCH('Planning Ngrps'!$A81,'Planning CPRP'!$A$10:$A$170,0),MATCH('Planning Ngrps'!AF$9,'Planning CPRP'!$G$9:$BA$9,0)),"")</f>
        <v/>
      </c>
      <c r="AG81" s="158" t="str">
        <f>IFERROR(INDEX('Feb 2019'!$G$2:$BR$159,MATCH('Planning Ngrps'!$A81,'Feb 2019'!$A$2:$A$161,0),MATCH(AG$9,'Feb 2019'!$G$1:$BR$1,0))/INDEX('Planning CPRP'!$G$10:$BA$168,MATCH('Planning Ngrps'!$A81,'Planning CPRP'!$A$10:$A$170,0),MATCH('Planning Ngrps'!AG$9,'Planning CPRP'!$G$9:$BA$9,0)),"")</f>
        <v/>
      </c>
      <c r="AH81" s="158" t="str">
        <f>IFERROR(INDEX('Feb 2019'!$G$2:$BR$159,MATCH('Planning Ngrps'!$A81,'Feb 2019'!$A$2:$A$161,0),MATCH(AH$9,'Feb 2019'!$G$1:$BR$1,0))/INDEX('Planning CPRP'!$G$10:$BA$168,MATCH('Planning Ngrps'!$A81,'Planning CPRP'!$A$10:$A$170,0),MATCH('Planning Ngrps'!AH$9,'Planning CPRP'!$G$9:$BA$9,0)),"")</f>
        <v/>
      </c>
      <c r="AI81" s="158" t="str">
        <f>IFERROR(INDEX('Feb 2019'!$G$2:$BR$159,MATCH('Planning Ngrps'!$A81,'Feb 2019'!$A$2:$A$161,0),MATCH(AI$9,'Feb 2019'!$G$1:$BR$1,0))/INDEX('Planning CPRP'!$G$10:$BA$168,MATCH('Planning Ngrps'!$A81,'Planning CPRP'!$A$10:$A$170,0),MATCH('Planning Ngrps'!AI$9,'Planning CPRP'!$G$9:$BA$9,0)),"")</f>
        <v/>
      </c>
      <c r="AJ81" s="158" t="str">
        <f>IFERROR(INDEX('Feb 2019'!$G$2:$BR$159,MATCH('Planning Ngrps'!$A81,'Feb 2019'!$A$2:$A$161,0),MATCH(AJ$9,'Feb 2019'!$G$1:$BR$1,0))/INDEX('Planning CPRP'!$G$10:$BA$168,MATCH('Planning Ngrps'!$A81,'Planning CPRP'!$A$10:$A$170,0),MATCH('Planning Ngrps'!AJ$9,'Planning CPRP'!$G$9:$BA$9,0)),"")</f>
        <v/>
      </c>
      <c r="AK81" s="158" t="str">
        <f>IFERROR(INDEX('Feb 2019'!$G$2:$BR$159,MATCH('Planning Ngrps'!$A81,'Feb 2019'!$A$2:$A$161,0),MATCH(AK$9,'Feb 2019'!$G$1:$BR$1,0))/INDEX('Planning CPRP'!$G$10:$BA$168,MATCH('Planning Ngrps'!$A81,'Planning CPRP'!$A$10:$A$170,0),MATCH('Planning Ngrps'!AK$9,'Planning CPRP'!$G$9:$BA$9,0)),"")</f>
        <v/>
      </c>
      <c r="AL81" s="158" t="str">
        <f>IFERROR(INDEX('Feb 2019'!$G$2:$BR$159,MATCH('Planning Ngrps'!$A81,'Feb 2019'!$A$2:$A$161,0),MATCH(AL$9,'Feb 2019'!$G$1:$BR$1,0))/INDEX('Planning CPRP'!$G$10:$BA$168,MATCH('Planning Ngrps'!$A81,'Planning CPRP'!$A$10:$A$170,0),MATCH('Planning Ngrps'!AL$9,'Planning CPRP'!$G$9:$BA$9,0)),"")</f>
        <v/>
      </c>
      <c r="AM81" s="158" t="str">
        <f>IFERROR(INDEX('Feb 2019'!$G$2:$BR$159,MATCH('Planning Ngrps'!$A81,'Feb 2019'!$A$2:$A$161,0),MATCH(AM$9,'Feb 2019'!$G$1:$BR$1,0))/INDEX('Planning CPRP'!$G$10:$BA$168,MATCH('Planning Ngrps'!$A81,'Planning CPRP'!$A$10:$A$170,0),MATCH('Planning Ngrps'!AM$9,'Planning CPRP'!$G$9:$BA$9,0)),"")</f>
        <v/>
      </c>
      <c r="AN81" s="158" t="str">
        <f>IFERROR(INDEX('Feb 2019'!$G$2:$BR$159,MATCH('Planning Ngrps'!$A81,'Feb 2019'!$A$2:$A$161,0),MATCH(AN$9,'Feb 2019'!$G$1:$BR$1,0))/INDEX('Planning CPRP'!$G$10:$BA$168,MATCH('Planning Ngrps'!$A81,'Planning CPRP'!$A$10:$A$170,0),MATCH('Planning Ngrps'!AN$9,'Planning CPRP'!$G$9:$BA$9,0)),"")</f>
        <v/>
      </c>
      <c r="AO81" s="158" t="str">
        <f>IFERROR(INDEX('Feb 2019'!$G$2:$BR$159,MATCH('Planning Ngrps'!$A81,'Feb 2019'!$A$2:$A$161,0),MATCH(AO$9,'Feb 2019'!$G$1:$BR$1,0))/INDEX('Planning CPRP'!$G$10:$BA$168,MATCH('Planning Ngrps'!$A81,'Planning CPRP'!$A$10:$A$170,0),MATCH('Planning Ngrps'!AO$9,'Planning CPRP'!$G$9:$BA$9,0)),"")</f>
        <v/>
      </c>
      <c r="AP81" s="158" t="str">
        <f>IFERROR(INDEX('Feb 2019'!$G$2:$BR$159,MATCH('Planning Ngrps'!$A81,'Feb 2019'!$A$2:$A$161,0),MATCH(AP$9,'Feb 2019'!$G$1:$BR$1,0))/INDEX('Planning CPRP'!$G$10:$BA$168,MATCH('Planning Ngrps'!$A81,'Planning CPRP'!$A$10:$A$170,0),MATCH('Planning Ngrps'!AP$9,'Planning CPRP'!$G$9:$BA$9,0)),"")</f>
        <v/>
      </c>
      <c r="AQ81" s="158" t="str">
        <f>IFERROR(INDEX('Feb 2019'!$G$2:$BR$159,MATCH('Planning Ngrps'!$A81,'Feb 2019'!$A$2:$A$161,0),MATCH(AQ$9,'Feb 2019'!$G$1:$BR$1,0))/INDEX('Planning CPRP'!$G$10:$BA$168,MATCH('Planning Ngrps'!$A81,'Planning CPRP'!$A$10:$A$170,0),MATCH('Planning Ngrps'!AQ$9,'Planning CPRP'!$G$9:$BA$9,0)),"")</f>
        <v/>
      </c>
      <c r="AR81" s="158" t="str">
        <f>IFERROR(INDEX('Feb 2019'!$G$2:$BR$159,MATCH('Planning Ngrps'!$A81,'Feb 2019'!$A$2:$A$161,0),MATCH(AR$9,'Feb 2019'!$G$1:$BR$1,0))/INDEX('Planning CPRP'!$G$10:$BA$168,MATCH('Planning Ngrps'!$A81,'Planning CPRP'!$A$10:$A$170,0),MATCH('Planning Ngrps'!AR$9,'Planning CPRP'!$G$9:$BA$9,0)),"")</f>
        <v/>
      </c>
      <c r="AS81" s="158" t="str">
        <f>IFERROR(INDEX('Feb 2019'!$G$2:$BR$159,MATCH('Planning Ngrps'!$A81,'Feb 2019'!$A$2:$A$161,0),MATCH(AS$9,'Feb 2019'!$G$1:$BR$1,0))/INDEX('Planning CPRP'!$G$10:$BA$168,MATCH('Planning Ngrps'!$A81,'Planning CPRP'!$A$10:$A$170,0),MATCH('Planning Ngrps'!AS$9,'Planning CPRP'!$G$9:$BA$9,0)),"")</f>
        <v/>
      </c>
      <c r="AT81" s="158" t="str">
        <f>IFERROR(INDEX('Feb 2019'!$G$2:$BR$159,MATCH('Planning Ngrps'!$A81,'Feb 2019'!$A$2:$A$161,0),MATCH(AT$9,'Feb 2019'!$G$1:$BR$1,0))/INDEX('Planning CPRP'!$G$10:$BA$168,MATCH('Planning Ngrps'!$A81,'Planning CPRP'!$A$10:$A$170,0),MATCH('Planning Ngrps'!AT$9,'Planning CPRP'!$G$9:$BA$9,0)),"")</f>
        <v/>
      </c>
      <c r="AU81" s="158" t="str">
        <f>IFERROR(INDEX('Feb 2019'!$G$2:$BR$159,MATCH('Planning Ngrps'!$A81,'Feb 2019'!$A$2:$A$161,0),MATCH(AU$9,'Feb 2019'!$G$1:$BR$1,0))/INDEX('Planning CPRP'!$G$10:$BA$168,MATCH('Planning Ngrps'!$A81,'Planning CPRP'!$A$10:$A$170,0),MATCH('Planning Ngrps'!AU$9,'Planning CPRP'!$G$9:$BA$9,0)),"")</f>
        <v/>
      </c>
      <c r="AV81" s="158" t="str">
        <f>IFERROR(INDEX('Feb 2019'!$G$2:$BR$159,MATCH('Planning Ngrps'!$A81,'Feb 2019'!$A$2:$A$161,0),MATCH(AV$9,'Feb 2019'!$G$1:$BR$1,0))/INDEX('Planning CPRP'!$G$10:$BA$168,MATCH('Planning Ngrps'!$A81,'Planning CPRP'!$A$10:$A$170,0),MATCH('Planning Ngrps'!AV$9,'Planning CPRP'!$G$9:$BA$9,0)),"")</f>
        <v/>
      </c>
      <c r="AW81" s="158" t="str">
        <f>IFERROR(INDEX('Feb 2019'!$G$2:$BR$159,MATCH('Planning Ngrps'!$A81,'Feb 2019'!$A$2:$A$161,0),MATCH(AW$9,'Feb 2019'!$G$1:$BR$1,0))/INDEX('Planning CPRP'!$G$10:$BA$168,MATCH('Planning Ngrps'!$A81,'Planning CPRP'!$A$10:$A$170,0),MATCH('Planning Ngrps'!AW$9,'Planning CPRP'!$G$9:$BA$9,0)),"")</f>
        <v/>
      </c>
      <c r="AX81" s="158" t="str">
        <f>IFERROR(INDEX('Feb 2019'!$G$2:$BR$159,MATCH('Planning Ngrps'!$A81,'Feb 2019'!$A$2:$A$161,0),MATCH(AX$9,'Feb 2019'!$G$1:$BR$1,0))/INDEX('Planning CPRP'!$G$10:$BA$168,MATCH('Planning Ngrps'!$A81,'Planning CPRP'!$A$10:$A$170,0),MATCH('Planning Ngrps'!AX$9,'Planning CPRP'!$G$9:$BA$9,0)),"")</f>
        <v/>
      </c>
      <c r="AY81" s="158" t="str">
        <f>IFERROR(INDEX('Feb 2019'!$G$2:$BR$159,MATCH('Planning Ngrps'!$A81,'Feb 2019'!$A$2:$A$161,0),MATCH(AY$9,'Feb 2019'!$G$1:$BR$1,0))/INDEX('Planning CPRP'!$G$10:$BA$168,MATCH('Planning Ngrps'!$A81,'Planning CPRP'!$A$10:$A$170,0),MATCH('Planning Ngrps'!AY$9,'Planning CPRP'!$G$9:$BA$9,0)),"")</f>
        <v/>
      </c>
      <c r="AZ81" s="158" t="str">
        <f>IFERROR(INDEX('Feb 2019'!$G$2:$BR$159,MATCH('Planning Ngrps'!$A81,'Feb 2019'!$A$2:$A$161,0),MATCH(AZ$9,'Feb 2019'!$G$1:$BR$1,0))/INDEX('Planning CPRP'!$G$10:$BA$168,MATCH('Planning Ngrps'!$A81,'Planning CPRP'!$A$10:$A$170,0),MATCH('Planning Ngrps'!AZ$9,'Planning CPRP'!$G$9:$BA$9,0)),"")</f>
        <v/>
      </c>
      <c r="BA81" s="158" t="str">
        <f>IFERROR(INDEX('Feb 2019'!$G$2:$BR$159,MATCH('Planning Ngrps'!$A81,'Feb 2019'!$A$2:$A$161,0),MATCH(BA$9,'Feb 2019'!$G$1:$BR$1,0))/INDEX('Planning CPRP'!$G$10:$BA$168,MATCH('Planning Ngrps'!$A81,'Planning CPRP'!$A$10:$A$170,0),MATCH('Planning Ngrps'!BA$9,'Planning CPRP'!$G$9:$BA$9,0)),"")</f>
        <v/>
      </c>
      <c r="BB81" s="11">
        <f t="shared" si="60"/>
        <v>0</v>
      </c>
      <c r="BC81" s="11"/>
      <c r="BD81" s="114">
        <f t="shared" si="61"/>
        <v>0</v>
      </c>
    </row>
    <row r="82" spans="1:56" ht="15" x14ac:dyDescent="0.3">
      <c r="A82" s="79" t="s">
        <v>95</v>
      </c>
      <c r="B82" s="105">
        <f t="shared" si="57"/>
        <v>0</v>
      </c>
      <c r="C82" s="192">
        <f t="shared" si="62"/>
        <v>0</v>
      </c>
      <c r="D82" s="48">
        <f t="shared" si="58"/>
        <v>0</v>
      </c>
      <c r="E82" s="138">
        <f t="shared" si="59"/>
        <v>0</v>
      </c>
      <c r="F82" s="92" t="s">
        <v>95</v>
      </c>
      <c r="G82" s="158" t="str">
        <f>IFERROR(INDEX('Feb 2019'!$G$2:$BR$159,MATCH('Planning Ngrps'!$A82,'Feb 2019'!$A$2:$A$161,0),MATCH(G$9,'Feb 2019'!$G$1:$BR$1,0))/INDEX('Planning CPRP'!$G$10:$BA$168,MATCH('Planning Ngrps'!$A82,'Planning CPRP'!$A$10:$A$170,0),MATCH('Planning Ngrps'!G$9,'Planning CPRP'!$G$9:$BA$9,0)),"")</f>
        <v/>
      </c>
      <c r="H82" s="158" t="str">
        <f>IFERROR(INDEX('Feb 2019'!$G$2:$BR$159,MATCH('Planning Ngrps'!$A82,'Feb 2019'!$A$2:$A$161,0),MATCH(H$9,'Feb 2019'!$G$1:$BR$1,0))/INDEX('Planning CPRP'!$G$10:$BA$168,MATCH('Planning Ngrps'!$A82,'Planning CPRP'!$A$10:$A$170,0),MATCH('Planning Ngrps'!H$9,'Planning CPRP'!$G$9:$BA$9,0)),"")</f>
        <v/>
      </c>
      <c r="I82" s="158" t="str">
        <f>IFERROR(INDEX('Feb 2019'!$G$2:$BR$159,MATCH('Planning Ngrps'!$A82,'Feb 2019'!$A$2:$A$161,0),MATCH(I$9,'Feb 2019'!$G$1:$BR$1,0))/INDEX('Planning CPRP'!$G$10:$BA$168,MATCH('Planning Ngrps'!$A82,'Planning CPRP'!$A$10:$A$170,0),MATCH('Planning Ngrps'!I$9,'Planning CPRP'!$G$9:$BA$9,0)),"")</f>
        <v/>
      </c>
      <c r="J82" s="158" t="str">
        <f>IFERROR(INDEX('Feb 2019'!$G$2:$BR$159,MATCH('Planning Ngrps'!$A82,'Feb 2019'!$A$2:$A$161,0),MATCH(J$9,'Feb 2019'!$G$1:$BR$1,0))/INDEX('Planning CPRP'!$G$10:$BA$168,MATCH('Planning Ngrps'!$A82,'Planning CPRP'!$A$10:$A$170,0),MATCH('Planning Ngrps'!J$9,'Planning CPRP'!$G$9:$BA$9,0)),"")</f>
        <v/>
      </c>
      <c r="K82" s="158" t="str">
        <f>IFERROR(INDEX('Feb 2019'!$G$2:$BR$159,MATCH('Planning Ngrps'!$A82,'Feb 2019'!$A$2:$A$161,0),MATCH(K$9,'Feb 2019'!$G$1:$BR$1,0))/INDEX('Planning CPRP'!$G$10:$BA$168,MATCH('Planning Ngrps'!$A82,'Planning CPRP'!$A$10:$A$170,0),MATCH('Planning Ngrps'!K$9,'Planning CPRP'!$G$9:$BA$9,0)),"")</f>
        <v/>
      </c>
      <c r="L82" s="158" t="str">
        <f>IFERROR(INDEX('Feb 2019'!$G$2:$BR$159,MATCH('Planning Ngrps'!$A82,'Feb 2019'!$A$2:$A$161,0),MATCH(L$9,'Feb 2019'!$G$1:$BR$1,0))/INDEX('Planning CPRP'!$G$10:$BA$168,MATCH('Planning Ngrps'!$A82,'Planning CPRP'!$A$10:$A$170,0),MATCH('Planning Ngrps'!L$9,'Planning CPRP'!$G$9:$BA$9,0)),"")</f>
        <v/>
      </c>
      <c r="M82" s="158" t="str">
        <f>IFERROR(INDEX('Feb 2019'!$G$2:$BR$159,MATCH('Planning Ngrps'!$A82,'Feb 2019'!$A$2:$A$161,0),MATCH(M$9,'Feb 2019'!$G$1:$BR$1,0))/INDEX('Planning CPRP'!$G$10:$BA$168,MATCH('Planning Ngrps'!$A82,'Planning CPRP'!$A$10:$A$170,0),MATCH('Planning Ngrps'!M$9,'Planning CPRP'!$G$9:$BA$9,0)),"")</f>
        <v/>
      </c>
      <c r="N82" s="158" t="str">
        <f>IFERROR(INDEX('Feb 2019'!$G$2:$BR$159,MATCH('Planning Ngrps'!$A82,'Feb 2019'!$A$2:$A$161,0),MATCH(N$9,'Feb 2019'!$G$1:$BR$1,0))/INDEX('Planning CPRP'!$G$10:$BA$168,MATCH('Planning Ngrps'!$A82,'Planning CPRP'!$A$10:$A$170,0),MATCH('Planning Ngrps'!N$9,'Planning CPRP'!$G$9:$BA$9,0)),"")</f>
        <v/>
      </c>
      <c r="O82" s="158" t="str">
        <f>IFERROR(INDEX('Feb 2019'!$G$2:$BR$159,MATCH('Planning Ngrps'!$A82,'Feb 2019'!$A$2:$A$161,0),MATCH(O$9,'Feb 2019'!$G$1:$BR$1,0))/INDEX('Planning CPRP'!$G$10:$BA$168,MATCH('Planning Ngrps'!$A82,'Planning CPRP'!$A$10:$A$170,0),MATCH('Planning Ngrps'!O$9,'Planning CPRP'!$G$9:$BA$9,0)),"")</f>
        <v/>
      </c>
      <c r="P82" s="158" t="str">
        <f>IFERROR(INDEX('Feb 2019'!$G$2:$BR$159,MATCH('Planning Ngrps'!$A82,'Feb 2019'!$A$2:$A$161,0),MATCH(P$9,'Feb 2019'!$G$1:$BR$1,0))/INDEX('Planning CPRP'!$G$10:$BA$168,MATCH('Planning Ngrps'!$A82,'Planning CPRP'!$A$10:$A$170,0),MATCH('Planning Ngrps'!P$9,'Planning CPRP'!$G$9:$BA$9,0)),"")</f>
        <v/>
      </c>
      <c r="Q82" s="158" t="str">
        <f>IFERROR(INDEX('Feb 2019'!$G$2:$BR$159,MATCH('Planning Ngrps'!$A82,'Feb 2019'!$A$2:$A$161,0),MATCH(Q$9,'Feb 2019'!$G$1:$BR$1,0))/INDEX('Planning CPRP'!$G$10:$BA$168,MATCH('Planning Ngrps'!$A82,'Planning CPRP'!$A$10:$A$170,0),MATCH('Planning Ngrps'!Q$9,'Planning CPRP'!$G$9:$BA$9,0)),"")</f>
        <v/>
      </c>
      <c r="R82" s="158" t="str">
        <f>IFERROR(INDEX('Feb 2019'!$G$2:$BR$159,MATCH('Planning Ngrps'!$A82,'Feb 2019'!$A$2:$A$161,0),MATCH(R$9,'Feb 2019'!$G$1:$BR$1,0))/INDEX('Planning CPRP'!$G$10:$BA$168,MATCH('Planning Ngrps'!$A82,'Planning CPRP'!$A$10:$A$170,0),MATCH('Planning Ngrps'!R$9,'Planning CPRP'!$G$9:$BA$9,0)),"")</f>
        <v/>
      </c>
      <c r="S82" s="158" t="str">
        <f>IFERROR(INDEX('Feb 2019'!$G$2:$BR$159,MATCH('Planning Ngrps'!$A82,'Feb 2019'!$A$2:$A$161,0),MATCH(S$9,'Feb 2019'!$G$1:$BR$1,0))/INDEX('Planning CPRP'!$G$10:$BA$168,MATCH('Planning Ngrps'!$A82,'Planning CPRP'!$A$10:$A$170,0),MATCH('Planning Ngrps'!S$9,'Planning CPRP'!$G$9:$BA$9,0)),"")</f>
        <v/>
      </c>
      <c r="T82" s="158" t="str">
        <f>IFERROR(INDEX('Feb 2019'!$G$2:$BR$159,MATCH('Planning Ngrps'!$A82,'Feb 2019'!$A$2:$A$161,0),MATCH(T$9,'Feb 2019'!$G$1:$BR$1,0))/INDEX('Planning CPRP'!$G$10:$BA$168,MATCH('Planning Ngrps'!$A82,'Planning CPRP'!$A$10:$A$170,0),MATCH('Planning Ngrps'!T$9,'Planning CPRP'!$G$9:$BA$9,0)),"")</f>
        <v/>
      </c>
      <c r="U82" s="158" t="str">
        <f>IFERROR(INDEX('Feb 2019'!$G$2:$BR$159,MATCH('Planning Ngrps'!$A82,'Feb 2019'!$A$2:$A$161,0),MATCH(U$9,'Feb 2019'!$G$1:$BR$1,0))/INDEX('Planning CPRP'!$G$10:$BA$168,MATCH('Planning Ngrps'!$A82,'Planning CPRP'!$A$10:$A$170,0),MATCH('Planning Ngrps'!U$9,'Planning CPRP'!$G$9:$BA$9,0)),"")</f>
        <v/>
      </c>
      <c r="V82" s="158" t="str">
        <f>IFERROR(INDEX('Feb 2019'!$G$2:$BR$159,MATCH('Planning Ngrps'!$A82,'Feb 2019'!$A$2:$A$161,0),MATCH(V$9,'Feb 2019'!$G$1:$BR$1,0))/INDEX('Planning CPRP'!$G$10:$BA$168,MATCH('Planning Ngrps'!$A82,'Planning CPRP'!$A$10:$A$170,0),MATCH('Planning Ngrps'!V$9,'Planning CPRP'!$G$9:$BA$9,0)),"")</f>
        <v/>
      </c>
      <c r="W82" s="158" t="str">
        <f>IFERROR(INDEX('Feb 2019'!$G$2:$BR$159,MATCH('Planning Ngrps'!$A82,'Feb 2019'!$A$2:$A$161,0),MATCH(W$9,'Feb 2019'!$G$1:$BR$1,0))/INDEX('Planning CPRP'!$G$10:$BA$168,MATCH('Planning Ngrps'!$A82,'Planning CPRP'!$A$10:$A$170,0),MATCH('Planning Ngrps'!W$9,'Planning CPRP'!$G$9:$BA$9,0)),"")</f>
        <v/>
      </c>
      <c r="X82" s="158" t="str">
        <f>IFERROR(INDEX('Feb 2019'!$G$2:$BR$159,MATCH('Planning Ngrps'!$A82,'Feb 2019'!$A$2:$A$161,0),MATCH(X$9,'Feb 2019'!$G$1:$BR$1,0))/INDEX('Planning CPRP'!$G$10:$BA$168,MATCH('Planning Ngrps'!$A82,'Planning CPRP'!$A$10:$A$170,0),MATCH('Planning Ngrps'!X$9,'Planning CPRP'!$G$9:$BA$9,0)),"")</f>
        <v/>
      </c>
      <c r="Y82" s="158" t="str">
        <f>IFERROR(INDEX('Feb 2019'!$G$2:$BR$159,MATCH('Planning Ngrps'!$A82,'Feb 2019'!$A$2:$A$161,0),MATCH(Y$9,'Feb 2019'!$G$1:$BR$1,0))/INDEX('Planning CPRP'!$G$10:$BA$168,MATCH('Planning Ngrps'!$A82,'Planning CPRP'!$A$10:$A$170,0),MATCH('Planning Ngrps'!Y$9,'Planning CPRP'!$G$9:$BA$9,0)),"")</f>
        <v/>
      </c>
      <c r="Z82" s="158" t="str">
        <f>IFERROR(INDEX('Feb 2019'!$G$2:$BR$159,MATCH('Planning Ngrps'!$A82,'Feb 2019'!$A$2:$A$161,0),MATCH(Z$9,'Feb 2019'!$G$1:$BR$1,0))/INDEX('Planning CPRP'!$G$10:$BA$168,MATCH('Planning Ngrps'!$A82,'Planning CPRP'!$A$10:$A$170,0),MATCH('Planning Ngrps'!Z$9,'Planning CPRP'!$G$9:$BA$9,0)),"")</f>
        <v/>
      </c>
      <c r="AA82" s="158" t="str">
        <f>IFERROR(INDEX('Feb 2019'!$G$2:$BR$159,MATCH('Planning Ngrps'!$A82,'Feb 2019'!$A$2:$A$161,0),MATCH(AA$9,'Feb 2019'!$G$1:$BR$1,0))/INDEX('Planning CPRP'!$G$10:$BA$168,MATCH('Planning Ngrps'!$A82,'Planning CPRP'!$A$10:$A$170,0),MATCH('Planning Ngrps'!AA$9,'Planning CPRP'!$G$9:$BA$9,0)),"")</f>
        <v/>
      </c>
      <c r="AB82" s="158" t="str">
        <f>IFERROR(INDEX('Feb 2019'!$G$2:$BR$159,MATCH('Planning Ngrps'!$A82,'Feb 2019'!$A$2:$A$161,0),MATCH(AB$9,'Feb 2019'!$G$1:$BR$1,0))/INDEX('Planning CPRP'!$G$10:$BA$168,MATCH('Planning Ngrps'!$A82,'Planning CPRP'!$A$10:$A$170,0),MATCH('Planning Ngrps'!AB$9,'Planning CPRP'!$G$9:$BA$9,0)),"")</f>
        <v/>
      </c>
      <c r="AC82" s="158" t="str">
        <f>IFERROR(INDEX('Feb 2019'!$G$2:$BR$159,MATCH('Planning Ngrps'!$A82,'Feb 2019'!$A$2:$A$161,0),MATCH(AC$9,'Feb 2019'!$G$1:$BR$1,0))/INDEX('Planning CPRP'!$G$10:$BA$168,MATCH('Planning Ngrps'!$A82,'Planning CPRP'!$A$10:$A$170,0),MATCH('Planning Ngrps'!AC$9,'Planning CPRP'!$G$9:$BA$9,0)),"")</f>
        <v/>
      </c>
      <c r="AD82" s="158" t="str">
        <f>IFERROR(INDEX('Feb 2019'!$G$2:$BR$159,MATCH('Planning Ngrps'!$A82,'Feb 2019'!$A$2:$A$161,0),MATCH(AD$9,'Feb 2019'!$G$1:$BR$1,0))/INDEX('Planning CPRP'!$G$10:$BA$168,MATCH('Planning Ngrps'!$A82,'Planning CPRP'!$A$10:$A$170,0),MATCH('Planning Ngrps'!AD$9,'Planning CPRP'!$G$9:$BA$9,0)),"")</f>
        <v/>
      </c>
      <c r="AE82" s="158" t="str">
        <f>IFERROR(INDEX('Feb 2019'!$G$2:$BR$159,MATCH('Planning Ngrps'!$A82,'Feb 2019'!$A$2:$A$161,0),MATCH(AE$9,'Feb 2019'!$G$1:$BR$1,0))/INDEX('Planning CPRP'!$G$10:$BA$168,MATCH('Planning Ngrps'!$A82,'Planning CPRP'!$A$10:$A$170,0),MATCH('Planning Ngrps'!AE$9,'Planning CPRP'!$G$9:$BA$9,0)),"")</f>
        <v/>
      </c>
      <c r="AF82" s="158" t="str">
        <f>IFERROR(INDEX('Feb 2019'!$G$2:$BR$159,MATCH('Planning Ngrps'!$A82,'Feb 2019'!$A$2:$A$161,0),MATCH(AF$9,'Feb 2019'!$G$1:$BR$1,0))/INDEX('Planning CPRP'!$G$10:$BA$168,MATCH('Planning Ngrps'!$A82,'Planning CPRP'!$A$10:$A$170,0),MATCH('Planning Ngrps'!AF$9,'Planning CPRP'!$G$9:$BA$9,0)),"")</f>
        <v/>
      </c>
      <c r="AG82" s="158" t="str">
        <f>IFERROR(INDEX('Feb 2019'!$G$2:$BR$159,MATCH('Planning Ngrps'!$A82,'Feb 2019'!$A$2:$A$161,0),MATCH(AG$9,'Feb 2019'!$G$1:$BR$1,0))/INDEX('Planning CPRP'!$G$10:$BA$168,MATCH('Planning Ngrps'!$A82,'Planning CPRP'!$A$10:$A$170,0),MATCH('Planning Ngrps'!AG$9,'Planning CPRP'!$G$9:$BA$9,0)),"")</f>
        <v/>
      </c>
      <c r="AH82" s="158" t="str">
        <f>IFERROR(INDEX('Feb 2019'!$G$2:$BR$159,MATCH('Planning Ngrps'!$A82,'Feb 2019'!$A$2:$A$161,0),MATCH(AH$9,'Feb 2019'!$G$1:$BR$1,0))/INDEX('Planning CPRP'!$G$10:$BA$168,MATCH('Planning Ngrps'!$A82,'Planning CPRP'!$A$10:$A$170,0),MATCH('Planning Ngrps'!AH$9,'Planning CPRP'!$G$9:$BA$9,0)),"")</f>
        <v/>
      </c>
      <c r="AI82" s="158" t="str">
        <f>IFERROR(INDEX('Feb 2019'!$G$2:$BR$159,MATCH('Planning Ngrps'!$A82,'Feb 2019'!$A$2:$A$161,0),MATCH(AI$9,'Feb 2019'!$G$1:$BR$1,0))/INDEX('Planning CPRP'!$G$10:$BA$168,MATCH('Planning Ngrps'!$A82,'Planning CPRP'!$A$10:$A$170,0),MATCH('Planning Ngrps'!AI$9,'Planning CPRP'!$G$9:$BA$9,0)),"")</f>
        <v/>
      </c>
      <c r="AJ82" s="158" t="str">
        <f>IFERROR(INDEX('Feb 2019'!$G$2:$BR$159,MATCH('Planning Ngrps'!$A82,'Feb 2019'!$A$2:$A$161,0),MATCH(AJ$9,'Feb 2019'!$G$1:$BR$1,0))/INDEX('Planning CPRP'!$G$10:$BA$168,MATCH('Planning Ngrps'!$A82,'Planning CPRP'!$A$10:$A$170,0),MATCH('Planning Ngrps'!AJ$9,'Planning CPRP'!$G$9:$BA$9,0)),"")</f>
        <v/>
      </c>
      <c r="AK82" s="158" t="str">
        <f>IFERROR(INDEX('Feb 2019'!$G$2:$BR$159,MATCH('Planning Ngrps'!$A82,'Feb 2019'!$A$2:$A$161,0),MATCH(AK$9,'Feb 2019'!$G$1:$BR$1,0))/INDEX('Planning CPRP'!$G$10:$BA$168,MATCH('Planning Ngrps'!$A82,'Planning CPRP'!$A$10:$A$170,0),MATCH('Planning Ngrps'!AK$9,'Planning CPRP'!$G$9:$BA$9,0)),"")</f>
        <v/>
      </c>
      <c r="AL82" s="158" t="str">
        <f>IFERROR(INDEX('Feb 2019'!$G$2:$BR$159,MATCH('Planning Ngrps'!$A82,'Feb 2019'!$A$2:$A$161,0),MATCH(AL$9,'Feb 2019'!$G$1:$BR$1,0))/INDEX('Planning CPRP'!$G$10:$BA$168,MATCH('Planning Ngrps'!$A82,'Planning CPRP'!$A$10:$A$170,0),MATCH('Planning Ngrps'!AL$9,'Planning CPRP'!$G$9:$BA$9,0)),"")</f>
        <v/>
      </c>
      <c r="AM82" s="158" t="str">
        <f>IFERROR(INDEX('Feb 2019'!$G$2:$BR$159,MATCH('Planning Ngrps'!$A82,'Feb 2019'!$A$2:$A$161,0),MATCH(AM$9,'Feb 2019'!$G$1:$BR$1,0))/INDEX('Planning CPRP'!$G$10:$BA$168,MATCH('Planning Ngrps'!$A82,'Planning CPRP'!$A$10:$A$170,0),MATCH('Planning Ngrps'!AM$9,'Planning CPRP'!$G$9:$BA$9,0)),"")</f>
        <v/>
      </c>
      <c r="AN82" s="158" t="str">
        <f>IFERROR(INDEX('Feb 2019'!$G$2:$BR$159,MATCH('Planning Ngrps'!$A82,'Feb 2019'!$A$2:$A$161,0),MATCH(AN$9,'Feb 2019'!$G$1:$BR$1,0))/INDEX('Planning CPRP'!$G$10:$BA$168,MATCH('Planning Ngrps'!$A82,'Planning CPRP'!$A$10:$A$170,0),MATCH('Planning Ngrps'!AN$9,'Planning CPRP'!$G$9:$BA$9,0)),"")</f>
        <v/>
      </c>
      <c r="AO82" s="158" t="str">
        <f>IFERROR(INDEX('Feb 2019'!$G$2:$BR$159,MATCH('Planning Ngrps'!$A82,'Feb 2019'!$A$2:$A$161,0),MATCH(AO$9,'Feb 2019'!$G$1:$BR$1,0))/INDEX('Planning CPRP'!$G$10:$BA$168,MATCH('Planning Ngrps'!$A82,'Planning CPRP'!$A$10:$A$170,0),MATCH('Planning Ngrps'!AO$9,'Planning CPRP'!$G$9:$BA$9,0)),"")</f>
        <v/>
      </c>
      <c r="AP82" s="158" t="str">
        <f>IFERROR(INDEX('Feb 2019'!$G$2:$BR$159,MATCH('Planning Ngrps'!$A82,'Feb 2019'!$A$2:$A$161,0),MATCH(AP$9,'Feb 2019'!$G$1:$BR$1,0))/INDEX('Planning CPRP'!$G$10:$BA$168,MATCH('Planning Ngrps'!$A82,'Planning CPRP'!$A$10:$A$170,0),MATCH('Planning Ngrps'!AP$9,'Planning CPRP'!$G$9:$BA$9,0)),"")</f>
        <v/>
      </c>
      <c r="AQ82" s="158" t="str">
        <f>IFERROR(INDEX('Feb 2019'!$G$2:$BR$159,MATCH('Planning Ngrps'!$A82,'Feb 2019'!$A$2:$A$161,0),MATCH(AQ$9,'Feb 2019'!$G$1:$BR$1,0))/INDEX('Planning CPRP'!$G$10:$BA$168,MATCH('Planning Ngrps'!$A82,'Planning CPRP'!$A$10:$A$170,0),MATCH('Planning Ngrps'!AQ$9,'Planning CPRP'!$G$9:$BA$9,0)),"")</f>
        <v/>
      </c>
      <c r="AR82" s="158" t="str">
        <f>IFERROR(INDEX('Feb 2019'!$G$2:$BR$159,MATCH('Planning Ngrps'!$A82,'Feb 2019'!$A$2:$A$161,0),MATCH(AR$9,'Feb 2019'!$G$1:$BR$1,0))/INDEX('Planning CPRP'!$G$10:$BA$168,MATCH('Planning Ngrps'!$A82,'Planning CPRP'!$A$10:$A$170,0),MATCH('Planning Ngrps'!AR$9,'Planning CPRP'!$G$9:$BA$9,0)),"")</f>
        <v/>
      </c>
      <c r="AS82" s="158" t="str">
        <f>IFERROR(INDEX('Feb 2019'!$G$2:$BR$159,MATCH('Planning Ngrps'!$A82,'Feb 2019'!$A$2:$A$161,0),MATCH(AS$9,'Feb 2019'!$G$1:$BR$1,0))/INDEX('Planning CPRP'!$G$10:$BA$168,MATCH('Planning Ngrps'!$A82,'Planning CPRP'!$A$10:$A$170,0),MATCH('Planning Ngrps'!AS$9,'Planning CPRP'!$G$9:$BA$9,0)),"")</f>
        <v/>
      </c>
      <c r="AT82" s="158" t="str">
        <f>IFERROR(INDEX('Feb 2019'!$G$2:$BR$159,MATCH('Planning Ngrps'!$A82,'Feb 2019'!$A$2:$A$161,0),MATCH(AT$9,'Feb 2019'!$G$1:$BR$1,0))/INDEX('Planning CPRP'!$G$10:$BA$168,MATCH('Planning Ngrps'!$A82,'Planning CPRP'!$A$10:$A$170,0),MATCH('Planning Ngrps'!AT$9,'Planning CPRP'!$G$9:$BA$9,0)),"")</f>
        <v/>
      </c>
      <c r="AU82" s="158" t="str">
        <f>IFERROR(INDEX('Feb 2019'!$G$2:$BR$159,MATCH('Planning Ngrps'!$A82,'Feb 2019'!$A$2:$A$161,0),MATCH(AU$9,'Feb 2019'!$G$1:$BR$1,0))/INDEX('Planning CPRP'!$G$10:$BA$168,MATCH('Planning Ngrps'!$A82,'Planning CPRP'!$A$10:$A$170,0),MATCH('Planning Ngrps'!AU$9,'Planning CPRP'!$G$9:$BA$9,0)),"")</f>
        <v/>
      </c>
      <c r="AV82" s="158" t="str">
        <f>IFERROR(INDEX('Feb 2019'!$G$2:$BR$159,MATCH('Planning Ngrps'!$A82,'Feb 2019'!$A$2:$A$161,0),MATCH(AV$9,'Feb 2019'!$G$1:$BR$1,0))/INDEX('Planning CPRP'!$G$10:$BA$168,MATCH('Planning Ngrps'!$A82,'Planning CPRP'!$A$10:$A$170,0),MATCH('Planning Ngrps'!AV$9,'Planning CPRP'!$G$9:$BA$9,0)),"")</f>
        <v/>
      </c>
      <c r="AW82" s="158" t="str">
        <f>IFERROR(INDEX('Feb 2019'!$G$2:$BR$159,MATCH('Planning Ngrps'!$A82,'Feb 2019'!$A$2:$A$161,0),MATCH(AW$9,'Feb 2019'!$G$1:$BR$1,0))/INDEX('Planning CPRP'!$G$10:$BA$168,MATCH('Planning Ngrps'!$A82,'Planning CPRP'!$A$10:$A$170,0),MATCH('Planning Ngrps'!AW$9,'Planning CPRP'!$G$9:$BA$9,0)),"")</f>
        <v/>
      </c>
      <c r="AX82" s="158" t="str">
        <f>IFERROR(INDEX('Feb 2019'!$G$2:$BR$159,MATCH('Planning Ngrps'!$A82,'Feb 2019'!$A$2:$A$161,0),MATCH(AX$9,'Feb 2019'!$G$1:$BR$1,0))/INDEX('Planning CPRP'!$G$10:$BA$168,MATCH('Planning Ngrps'!$A82,'Planning CPRP'!$A$10:$A$170,0),MATCH('Planning Ngrps'!AX$9,'Planning CPRP'!$G$9:$BA$9,0)),"")</f>
        <v/>
      </c>
      <c r="AY82" s="158" t="str">
        <f>IFERROR(INDEX('Feb 2019'!$G$2:$BR$159,MATCH('Planning Ngrps'!$A82,'Feb 2019'!$A$2:$A$161,0),MATCH(AY$9,'Feb 2019'!$G$1:$BR$1,0))/INDEX('Planning CPRP'!$G$10:$BA$168,MATCH('Planning Ngrps'!$A82,'Planning CPRP'!$A$10:$A$170,0),MATCH('Planning Ngrps'!AY$9,'Planning CPRP'!$G$9:$BA$9,0)),"")</f>
        <v/>
      </c>
      <c r="AZ82" s="158" t="str">
        <f>IFERROR(INDEX('Feb 2019'!$G$2:$BR$159,MATCH('Planning Ngrps'!$A82,'Feb 2019'!$A$2:$A$161,0),MATCH(AZ$9,'Feb 2019'!$G$1:$BR$1,0))/INDEX('Planning CPRP'!$G$10:$BA$168,MATCH('Planning Ngrps'!$A82,'Planning CPRP'!$A$10:$A$170,0),MATCH('Planning Ngrps'!AZ$9,'Planning CPRP'!$G$9:$BA$9,0)),"")</f>
        <v/>
      </c>
      <c r="BA82" s="158" t="str">
        <f>IFERROR(INDEX('Feb 2019'!$G$2:$BR$159,MATCH('Planning Ngrps'!$A82,'Feb 2019'!$A$2:$A$161,0),MATCH(BA$9,'Feb 2019'!$G$1:$BR$1,0))/INDEX('Planning CPRP'!$G$10:$BA$168,MATCH('Planning Ngrps'!$A82,'Planning CPRP'!$A$10:$A$170,0),MATCH('Planning Ngrps'!BA$9,'Planning CPRP'!$G$9:$BA$9,0)),"")</f>
        <v/>
      </c>
      <c r="BB82" s="11">
        <f t="shared" si="60"/>
        <v>0</v>
      </c>
      <c r="BC82" s="11"/>
      <c r="BD82" s="114">
        <f t="shared" si="61"/>
        <v>0</v>
      </c>
    </row>
    <row r="83" spans="1:56" ht="15" x14ac:dyDescent="0.3">
      <c r="A83" s="80" t="s">
        <v>96</v>
      </c>
      <c r="B83" s="105">
        <f t="shared" si="57"/>
        <v>0</v>
      </c>
      <c r="C83" s="192">
        <f t="shared" si="62"/>
        <v>0</v>
      </c>
      <c r="D83" s="48">
        <f t="shared" si="58"/>
        <v>0</v>
      </c>
      <c r="E83" s="138">
        <f t="shared" si="59"/>
        <v>0</v>
      </c>
      <c r="F83" s="93" t="s">
        <v>96</v>
      </c>
      <c r="G83" s="158" t="str">
        <f>IFERROR(INDEX('Feb 2019'!$G$2:$BR$159,MATCH('Planning Ngrps'!$A83,'Feb 2019'!$A$2:$A$161,0),MATCH(G$9,'Feb 2019'!$G$1:$BR$1,0))/INDEX('Planning CPRP'!$G$10:$BA$168,MATCH('Planning Ngrps'!$A83,'Planning CPRP'!$A$10:$A$170,0),MATCH('Planning Ngrps'!G$9,'Planning CPRP'!$G$9:$BA$9,0)),"")</f>
        <v/>
      </c>
      <c r="H83" s="158" t="str">
        <f>IFERROR(INDEX('Feb 2019'!$G$2:$BR$159,MATCH('Planning Ngrps'!$A83,'Feb 2019'!$A$2:$A$161,0),MATCH(H$9,'Feb 2019'!$G$1:$BR$1,0))/INDEX('Planning CPRP'!$G$10:$BA$168,MATCH('Planning Ngrps'!$A83,'Planning CPRP'!$A$10:$A$170,0),MATCH('Planning Ngrps'!H$9,'Planning CPRP'!$G$9:$BA$9,0)),"")</f>
        <v/>
      </c>
      <c r="I83" s="158" t="str">
        <f>IFERROR(INDEX('Feb 2019'!$G$2:$BR$159,MATCH('Planning Ngrps'!$A83,'Feb 2019'!$A$2:$A$161,0),MATCH(I$9,'Feb 2019'!$G$1:$BR$1,0))/INDEX('Planning CPRP'!$G$10:$BA$168,MATCH('Planning Ngrps'!$A83,'Planning CPRP'!$A$10:$A$170,0),MATCH('Planning Ngrps'!I$9,'Planning CPRP'!$G$9:$BA$9,0)),"")</f>
        <v/>
      </c>
      <c r="J83" s="158" t="str">
        <f>IFERROR(INDEX('Feb 2019'!$G$2:$BR$159,MATCH('Planning Ngrps'!$A83,'Feb 2019'!$A$2:$A$161,0),MATCH(J$9,'Feb 2019'!$G$1:$BR$1,0))/INDEX('Planning CPRP'!$G$10:$BA$168,MATCH('Planning Ngrps'!$A83,'Planning CPRP'!$A$10:$A$170,0),MATCH('Planning Ngrps'!J$9,'Planning CPRP'!$G$9:$BA$9,0)),"")</f>
        <v/>
      </c>
      <c r="K83" s="158" t="str">
        <f>IFERROR(INDEX('Feb 2019'!$G$2:$BR$159,MATCH('Planning Ngrps'!$A83,'Feb 2019'!$A$2:$A$161,0),MATCH(K$9,'Feb 2019'!$G$1:$BR$1,0))/INDEX('Planning CPRP'!$G$10:$BA$168,MATCH('Planning Ngrps'!$A83,'Planning CPRP'!$A$10:$A$170,0),MATCH('Planning Ngrps'!K$9,'Planning CPRP'!$G$9:$BA$9,0)),"")</f>
        <v/>
      </c>
      <c r="L83" s="158" t="str">
        <f>IFERROR(INDEX('Feb 2019'!$G$2:$BR$159,MATCH('Planning Ngrps'!$A83,'Feb 2019'!$A$2:$A$161,0),MATCH(L$9,'Feb 2019'!$G$1:$BR$1,0))/INDEX('Planning CPRP'!$G$10:$BA$168,MATCH('Planning Ngrps'!$A83,'Planning CPRP'!$A$10:$A$170,0),MATCH('Planning Ngrps'!L$9,'Planning CPRP'!$G$9:$BA$9,0)),"")</f>
        <v/>
      </c>
      <c r="M83" s="158" t="str">
        <f>IFERROR(INDEX('Feb 2019'!$G$2:$BR$159,MATCH('Planning Ngrps'!$A83,'Feb 2019'!$A$2:$A$161,0),MATCH(M$9,'Feb 2019'!$G$1:$BR$1,0))/INDEX('Planning CPRP'!$G$10:$BA$168,MATCH('Planning Ngrps'!$A83,'Planning CPRP'!$A$10:$A$170,0),MATCH('Planning Ngrps'!M$9,'Planning CPRP'!$G$9:$BA$9,0)),"")</f>
        <v/>
      </c>
      <c r="N83" s="158" t="str">
        <f>IFERROR(INDEX('Feb 2019'!$G$2:$BR$159,MATCH('Planning Ngrps'!$A83,'Feb 2019'!$A$2:$A$161,0),MATCH(N$9,'Feb 2019'!$G$1:$BR$1,0))/INDEX('Planning CPRP'!$G$10:$BA$168,MATCH('Planning Ngrps'!$A83,'Planning CPRP'!$A$10:$A$170,0),MATCH('Planning Ngrps'!N$9,'Planning CPRP'!$G$9:$BA$9,0)),"")</f>
        <v/>
      </c>
      <c r="O83" s="158" t="str">
        <f>IFERROR(INDEX('Feb 2019'!$G$2:$BR$159,MATCH('Planning Ngrps'!$A83,'Feb 2019'!$A$2:$A$161,0),MATCH(O$9,'Feb 2019'!$G$1:$BR$1,0))/INDEX('Planning CPRP'!$G$10:$BA$168,MATCH('Planning Ngrps'!$A83,'Planning CPRP'!$A$10:$A$170,0),MATCH('Planning Ngrps'!O$9,'Planning CPRP'!$G$9:$BA$9,0)),"")</f>
        <v/>
      </c>
      <c r="P83" s="158" t="str">
        <f>IFERROR(INDEX('Feb 2019'!$G$2:$BR$159,MATCH('Planning Ngrps'!$A83,'Feb 2019'!$A$2:$A$161,0),MATCH(P$9,'Feb 2019'!$G$1:$BR$1,0))/INDEX('Planning CPRP'!$G$10:$BA$168,MATCH('Planning Ngrps'!$A83,'Planning CPRP'!$A$10:$A$170,0),MATCH('Planning Ngrps'!P$9,'Planning CPRP'!$G$9:$BA$9,0)),"")</f>
        <v/>
      </c>
      <c r="Q83" s="158" t="str">
        <f>IFERROR(INDEX('Feb 2019'!$G$2:$BR$159,MATCH('Planning Ngrps'!$A83,'Feb 2019'!$A$2:$A$161,0),MATCH(Q$9,'Feb 2019'!$G$1:$BR$1,0))/INDEX('Planning CPRP'!$G$10:$BA$168,MATCH('Planning Ngrps'!$A83,'Planning CPRP'!$A$10:$A$170,0),MATCH('Planning Ngrps'!Q$9,'Planning CPRP'!$G$9:$BA$9,0)),"")</f>
        <v/>
      </c>
      <c r="R83" s="158" t="str">
        <f>IFERROR(INDEX('Feb 2019'!$G$2:$BR$159,MATCH('Planning Ngrps'!$A83,'Feb 2019'!$A$2:$A$161,0),MATCH(R$9,'Feb 2019'!$G$1:$BR$1,0))/INDEX('Planning CPRP'!$G$10:$BA$168,MATCH('Planning Ngrps'!$A83,'Planning CPRP'!$A$10:$A$170,0),MATCH('Planning Ngrps'!R$9,'Planning CPRP'!$G$9:$BA$9,0)),"")</f>
        <v/>
      </c>
      <c r="S83" s="158" t="str">
        <f>IFERROR(INDEX('Feb 2019'!$G$2:$BR$159,MATCH('Planning Ngrps'!$A83,'Feb 2019'!$A$2:$A$161,0),MATCH(S$9,'Feb 2019'!$G$1:$BR$1,0))/INDEX('Planning CPRP'!$G$10:$BA$168,MATCH('Planning Ngrps'!$A83,'Planning CPRP'!$A$10:$A$170,0),MATCH('Planning Ngrps'!S$9,'Planning CPRP'!$G$9:$BA$9,0)),"")</f>
        <v/>
      </c>
      <c r="T83" s="158" t="str">
        <f>IFERROR(INDEX('Feb 2019'!$G$2:$BR$159,MATCH('Planning Ngrps'!$A83,'Feb 2019'!$A$2:$A$161,0),MATCH(T$9,'Feb 2019'!$G$1:$BR$1,0))/INDEX('Planning CPRP'!$G$10:$BA$168,MATCH('Planning Ngrps'!$A83,'Planning CPRP'!$A$10:$A$170,0),MATCH('Planning Ngrps'!T$9,'Planning CPRP'!$G$9:$BA$9,0)),"")</f>
        <v/>
      </c>
      <c r="U83" s="158" t="str">
        <f>IFERROR(INDEX('Feb 2019'!$G$2:$BR$159,MATCH('Planning Ngrps'!$A83,'Feb 2019'!$A$2:$A$161,0),MATCH(U$9,'Feb 2019'!$G$1:$BR$1,0))/INDEX('Planning CPRP'!$G$10:$BA$168,MATCH('Planning Ngrps'!$A83,'Planning CPRP'!$A$10:$A$170,0),MATCH('Planning Ngrps'!U$9,'Planning CPRP'!$G$9:$BA$9,0)),"")</f>
        <v/>
      </c>
      <c r="V83" s="158" t="str">
        <f>IFERROR(INDEX('Feb 2019'!$G$2:$BR$159,MATCH('Planning Ngrps'!$A83,'Feb 2019'!$A$2:$A$161,0),MATCH(V$9,'Feb 2019'!$G$1:$BR$1,0))/INDEX('Planning CPRP'!$G$10:$BA$168,MATCH('Planning Ngrps'!$A83,'Planning CPRP'!$A$10:$A$170,0),MATCH('Planning Ngrps'!V$9,'Planning CPRP'!$G$9:$BA$9,0)),"")</f>
        <v/>
      </c>
      <c r="W83" s="158" t="str">
        <f>IFERROR(INDEX('Feb 2019'!$G$2:$BR$159,MATCH('Planning Ngrps'!$A83,'Feb 2019'!$A$2:$A$161,0),MATCH(W$9,'Feb 2019'!$G$1:$BR$1,0))/INDEX('Planning CPRP'!$G$10:$BA$168,MATCH('Planning Ngrps'!$A83,'Planning CPRP'!$A$10:$A$170,0),MATCH('Planning Ngrps'!W$9,'Planning CPRP'!$G$9:$BA$9,0)),"")</f>
        <v/>
      </c>
      <c r="X83" s="158" t="str">
        <f>IFERROR(INDEX('Feb 2019'!$G$2:$BR$159,MATCH('Planning Ngrps'!$A83,'Feb 2019'!$A$2:$A$161,0),MATCH(X$9,'Feb 2019'!$G$1:$BR$1,0))/INDEX('Planning CPRP'!$G$10:$BA$168,MATCH('Planning Ngrps'!$A83,'Planning CPRP'!$A$10:$A$170,0),MATCH('Planning Ngrps'!X$9,'Planning CPRP'!$G$9:$BA$9,0)),"")</f>
        <v/>
      </c>
      <c r="Y83" s="158" t="str">
        <f>IFERROR(INDEX('Feb 2019'!$G$2:$BR$159,MATCH('Planning Ngrps'!$A83,'Feb 2019'!$A$2:$A$161,0),MATCH(Y$9,'Feb 2019'!$G$1:$BR$1,0))/INDEX('Planning CPRP'!$G$10:$BA$168,MATCH('Planning Ngrps'!$A83,'Planning CPRP'!$A$10:$A$170,0),MATCH('Planning Ngrps'!Y$9,'Planning CPRP'!$G$9:$BA$9,0)),"")</f>
        <v/>
      </c>
      <c r="Z83" s="158" t="str">
        <f>IFERROR(INDEX('Feb 2019'!$G$2:$BR$159,MATCH('Planning Ngrps'!$A83,'Feb 2019'!$A$2:$A$161,0),MATCH(Z$9,'Feb 2019'!$G$1:$BR$1,0))/INDEX('Planning CPRP'!$G$10:$BA$168,MATCH('Planning Ngrps'!$A83,'Planning CPRP'!$A$10:$A$170,0),MATCH('Planning Ngrps'!Z$9,'Planning CPRP'!$G$9:$BA$9,0)),"")</f>
        <v/>
      </c>
      <c r="AA83" s="158" t="str">
        <f>IFERROR(INDEX('Feb 2019'!$G$2:$BR$159,MATCH('Planning Ngrps'!$A83,'Feb 2019'!$A$2:$A$161,0),MATCH(AA$9,'Feb 2019'!$G$1:$BR$1,0))/INDEX('Planning CPRP'!$G$10:$BA$168,MATCH('Planning Ngrps'!$A83,'Planning CPRP'!$A$10:$A$170,0),MATCH('Planning Ngrps'!AA$9,'Planning CPRP'!$G$9:$BA$9,0)),"")</f>
        <v/>
      </c>
      <c r="AB83" s="158" t="str">
        <f>IFERROR(INDEX('Feb 2019'!$G$2:$BR$159,MATCH('Planning Ngrps'!$A83,'Feb 2019'!$A$2:$A$161,0),MATCH(AB$9,'Feb 2019'!$G$1:$BR$1,0))/INDEX('Planning CPRP'!$G$10:$BA$168,MATCH('Planning Ngrps'!$A83,'Planning CPRP'!$A$10:$A$170,0),MATCH('Planning Ngrps'!AB$9,'Planning CPRP'!$G$9:$BA$9,0)),"")</f>
        <v/>
      </c>
      <c r="AC83" s="158" t="str">
        <f>IFERROR(INDEX('Feb 2019'!$G$2:$BR$159,MATCH('Planning Ngrps'!$A83,'Feb 2019'!$A$2:$A$161,0),MATCH(AC$9,'Feb 2019'!$G$1:$BR$1,0))/INDEX('Planning CPRP'!$G$10:$BA$168,MATCH('Planning Ngrps'!$A83,'Planning CPRP'!$A$10:$A$170,0),MATCH('Planning Ngrps'!AC$9,'Planning CPRP'!$G$9:$BA$9,0)),"")</f>
        <v/>
      </c>
      <c r="AD83" s="158" t="str">
        <f>IFERROR(INDEX('Feb 2019'!$G$2:$BR$159,MATCH('Planning Ngrps'!$A83,'Feb 2019'!$A$2:$A$161,0),MATCH(AD$9,'Feb 2019'!$G$1:$BR$1,0))/INDEX('Planning CPRP'!$G$10:$BA$168,MATCH('Planning Ngrps'!$A83,'Planning CPRP'!$A$10:$A$170,0),MATCH('Planning Ngrps'!AD$9,'Planning CPRP'!$G$9:$BA$9,0)),"")</f>
        <v/>
      </c>
      <c r="AE83" s="158" t="str">
        <f>IFERROR(INDEX('Feb 2019'!$G$2:$BR$159,MATCH('Planning Ngrps'!$A83,'Feb 2019'!$A$2:$A$161,0),MATCH(AE$9,'Feb 2019'!$G$1:$BR$1,0))/INDEX('Planning CPRP'!$G$10:$BA$168,MATCH('Planning Ngrps'!$A83,'Planning CPRP'!$A$10:$A$170,0),MATCH('Planning Ngrps'!AE$9,'Planning CPRP'!$G$9:$BA$9,0)),"")</f>
        <v/>
      </c>
      <c r="AF83" s="158" t="str">
        <f>IFERROR(INDEX('Feb 2019'!$G$2:$BR$159,MATCH('Planning Ngrps'!$A83,'Feb 2019'!$A$2:$A$161,0),MATCH(AF$9,'Feb 2019'!$G$1:$BR$1,0))/INDEX('Planning CPRP'!$G$10:$BA$168,MATCH('Planning Ngrps'!$A83,'Planning CPRP'!$A$10:$A$170,0),MATCH('Planning Ngrps'!AF$9,'Planning CPRP'!$G$9:$BA$9,0)),"")</f>
        <v/>
      </c>
      <c r="AG83" s="158" t="str">
        <f>IFERROR(INDEX('Feb 2019'!$G$2:$BR$159,MATCH('Planning Ngrps'!$A83,'Feb 2019'!$A$2:$A$161,0),MATCH(AG$9,'Feb 2019'!$G$1:$BR$1,0))/INDEX('Planning CPRP'!$G$10:$BA$168,MATCH('Planning Ngrps'!$A83,'Planning CPRP'!$A$10:$A$170,0),MATCH('Planning Ngrps'!AG$9,'Planning CPRP'!$G$9:$BA$9,0)),"")</f>
        <v/>
      </c>
      <c r="AH83" s="158" t="str">
        <f>IFERROR(INDEX('Feb 2019'!$G$2:$BR$159,MATCH('Planning Ngrps'!$A83,'Feb 2019'!$A$2:$A$161,0),MATCH(AH$9,'Feb 2019'!$G$1:$BR$1,0))/INDEX('Planning CPRP'!$G$10:$BA$168,MATCH('Planning Ngrps'!$A83,'Planning CPRP'!$A$10:$A$170,0),MATCH('Planning Ngrps'!AH$9,'Planning CPRP'!$G$9:$BA$9,0)),"")</f>
        <v/>
      </c>
      <c r="AI83" s="158" t="str">
        <f>IFERROR(INDEX('Feb 2019'!$G$2:$BR$159,MATCH('Planning Ngrps'!$A83,'Feb 2019'!$A$2:$A$161,0),MATCH(AI$9,'Feb 2019'!$G$1:$BR$1,0))/INDEX('Planning CPRP'!$G$10:$BA$168,MATCH('Planning Ngrps'!$A83,'Planning CPRP'!$A$10:$A$170,0),MATCH('Planning Ngrps'!AI$9,'Planning CPRP'!$G$9:$BA$9,0)),"")</f>
        <v/>
      </c>
      <c r="AJ83" s="158" t="str">
        <f>IFERROR(INDEX('Feb 2019'!$G$2:$BR$159,MATCH('Planning Ngrps'!$A83,'Feb 2019'!$A$2:$A$161,0),MATCH(AJ$9,'Feb 2019'!$G$1:$BR$1,0))/INDEX('Planning CPRP'!$G$10:$BA$168,MATCH('Planning Ngrps'!$A83,'Planning CPRP'!$A$10:$A$170,0),MATCH('Planning Ngrps'!AJ$9,'Planning CPRP'!$G$9:$BA$9,0)),"")</f>
        <v/>
      </c>
      <c r="AK83" s="158" t="str">
        <f>IFERROR(INDEX('Feb 2019'!$G$2:$BR$159,MATCH('Planning Ngrps'!$A83,'Feb 2019'!$A$2:$A$161,0),MATCH(AK$9,'Feb 2019'!$G$1:$BR$1,0))/INDEX('Planning CPRP'!$G$10:$BA$168,MATCH('Planning Ngrps'!$A83,'Planning CPRP'!$A$10:$A$170,0),MATCH('Planning Ngrps'!AK$9,'Planning CPRP'!$G$9:$BA$9,0)),"")</f>
        <v/>
      </c>
      <c r="AL83" s="158" t="str">
        <f>IFERROR(INDEX('Feb 2019'!$G$2:$BR$159,MATCH('Planning Ngrps'!$A83,'Feb 2019'!$A$2:$A$161,0),MATCH(AL$9,'Feb 2019'!$G$1:$BR$1,0))/INDEX('Planning CPRP'!$G$10:$BA$168,MATCH('Planning Ngrps'!$A83,'Planning CPRP'!$A$10:$A$170,0),MATCH('Planning Ngrps'!AL$9,'Planning CPRP'!$G$9:$BA$9,0)),"")</f>
        <v/>
      </c>
      <c r="AM83" s="158" t="str">
        <f>IFERROR(INDEX('Feb 2019'!$G$2:$BR$159,MATCH('Planning Ngrps'!$A83,'Feb 2019'!$A$2:$A$161,0),MATCH(AM$9,'Feb 2019'!$G$1:$BR$1,0))/INDEX('Planning CPRP'!$G$10:$BA$168,MATCH('Planning Ngrps'!$A83,'Planning CPRP'!$A$10:$A$170,0),MATCH('Planning Ngrps'!AM$9,'Planning CPRP'!$G$9:$BA$9,0)),"")</f>
        <v/>
      </c>
      <c r="AN83" s="158" t="str">
        <f>IFERROR(INDEX('Feb 2019'!$G$2:$BR$159,MATCH('Planning Ngrps'!$A83,'Feb 2019'!$A$2:$A$161,0),MATCH(AN$9,'Feb 2019'!$G$1:$BR$1,0))/INDEX('Planning CPRP'!$G$10:$BA$168,MATCH('Planning Ngrps'!$A83,'Planning CPRP'!$A$10:$A$170,0),MATCH('Planning Ngrps'!AN$9,'Planning CPRP'!$G$9:$BA$9,0)),"")</f>
        <v/>
      </c>
      <c r="AO83" s="158" t="str">
        <f>IFERROR(INDEX('Feb 2019'!$G$2:$BR$159,MATCH('Planning Ngrps'!$A83,'Feb 2019'!$A$2:$A$161,0),MATCH(AO$9,'Feb 2019'!$G$1:$BR$1,0))/INDEX('Planning CPRP'!$G$10:$BA$168,MATCH('Planning Ngrps'!$A83,'Planning CPRP'!$A$10:$A$170,0),MATCH('Planning Ngrps'!AO$9,'Planning CPRP'!$G$9:$BA$9,0)),"")</f>
        <v/>
      </c>
      <c r="AP83" s="158" t="str">
        <f>IFERROR(INDEX('Feb 2019'!$G$2:$BR$159,MATCH('Planning Ngrps'!$A83,'Feb 2019'!$A$2:$A$161,0),MATCH(AP$9,'Feb 2019'!$G$1:$BR$1,0))/INDEX('Planning CPRP'!$G$10:$BA$168,MATCH('Planning Ngrps'!$A83,'Planning CPRP'!$A$10:$A$170,0),MATCH('Planning Ngrps'!AP$9,'Planning CPRP'!$G$9:$BA$9,0)),"")</f>
        <v/>
      </c>
      <c r="AQ83" s="158" t="str">
        <f>IFERROR(INDEX('Feb 2019'!$G$2:$BR$159,MATCH('Planning Ngrps'!$A83,'Feb 2019'!$A$2:$A$161,0),MATCH(AQ$9,'Feb 2019'!$G$1:$BR$1,0))/INDEX('Planning CPRP'!$G$10:$BA$168,MATCH('Planning Ngrps'!$A83,'Planning CPRP'!$A$10:$A$170,0),MATCH('Planning Ngrps'!AQ$9,'Planning CPRP'!$G$9:$BA$9,0)),"")</f>
        <v/>
      </c>
      <c r="AR83" s="158" t="str">
        <f>IFERROR(INDEX('Feb 2019'!$G$2:$BR$159,MATCH('Planning Ngrps'!$A83,'Feb 2019'!$A$2:$A$161,0),MATCH(AR$9,'Feb 2019'!$G$1:$BR$1,0))/INDEX('Planning CPRP'!$G$10:$BA$168,MATCH('Planning Ngrps'!$A83,'Planning CPRP'!$A$10:$A$170,0),MATCH('Planning Ngrps'!AR$9,'Planning CPRP'!$G$9:$BA$9,0)),"")</f>
        <v/>
      </c>
      <c r="AS83" s="158" t="str">
        <f>IFERROR(INDEX('Feb 2019'!$G$2:$BR$159,MATCH('Planning Ngrps'!$A83,'Feb 2019'!$A$2:$A$161,0),MATCH(AS$9,'Feb 2019'!$G$1:$BR$1,0))/INDEX('Planning CPRP'!$G$10:$BA$168,MATCH('Planning Ngrps'!$A83,'Planning CPRP'!$A$10:$A$170,0),MATCH('Planning Ngrps'!AS$9,'Planning CPRP'!$G$9:$BA$9,0)),"")</f>
        <v/>
      </c>
      <c r="AT83" s="158" t="str">
        <f>IFERROR(INDEX('Feb 2019'!$G$2:$BR$159,MATCH('Planning Ngrps'!$A83,'Feb 2019'!$A$2:$A$161,0),MATCH(AT$9,'Feb 2019'!$G$1:$BR$1,0))/INDEX('Planning CPRP'!$G$10:$BA$168,MATCH('Planning Ngrps'!$A83,'Planning CPRP'!$A$10:$A$170,0),MATCH('Planning Ngrps'!AT$9,'Planning CPRP'!$G$9:$BA$9,0)),"")</f>
        <v/>
      </c>
      <c r="AU83" s="158" t="str">
        <f>IFERROR(INDEX('Feb 2019'!$G$2:$BR$159,MATCH('Planning Ngrps'!$A83,'Feb 2019'!$A$2:$A$161,0),MATCH(AU$9,'Feb 2019'!$G$1:$BR$1,0))/INDEX('Planning CPRP'!$G$10:$BA$168,MATCH('Planning Ngrps'!$A83,'Planning CPRP'!$A$10:$A$170,0),MATCH('Planning Ngrps'!AU$9,'Planning CPRP'!$G$9:$BA$9,0)),"")</f>
        <v/>
      </c>
      <c r="AV83" s="158" t="str">
        <f>IFERROR(INDEX('Feb 2019'!$G$2:$BR$159,MATCH('Planning Ngrps'!$A83,'Feb 2019'!$A$2:$A$161,0),MATCH(AV$9,'Feb 2019'!$G$1:$BR$1,0))/INDEX('Planning CPRP'!$G$10:$BA$168,MATCH('Planning Ngrps'!$A83,'Planning CPRP'!$A$10:$A$170,0),MATCH('Planning Ngrps'!AV$9,'Planning CPRP'!$G$9:$BA$9,0)),"")</f>
        <v/>
      </c>
      <c r="AW83" s="158" t="str">
        <f>IFERROR(INDEX('Feb 2019'!$G$2:$BR$159,MATCH('Planning Ngrps'!$A83,'Feb 2019'!$A$2:$A$161,0),MATCH(AW$9,'Feb 2019'!$G$1:$BR$1,0))/INDEX('Planning CPRP'!$G$10:$BA$168,MATCH('Planning Ngrps'!$A83,'Planning CPRP'!$A$10:$A$170,0),MATCH('Planning Ngrps'!AW$9,'Planning CPRP'!$G$9:$BA$9,0)),"")</f>
        <v/>
      </c>
      <c r="AX83" s="158" t="str">
        <f>IFERROR(INDEX('Feb 2019'!$G$2:$BR$159,MATCH('Planning Ngrps'!$A83,'Feb 2019'!$A$2:$A$161,0),MATCH(AX$9,'Feb 2019'!$G$1:$BR$1,0))/INDEX('Planning CPRP'!$G$10:$BA$168,MATCH('Planning Ngrps'!$A83,'Planning CPRP'!$A$10:$A$170,0),MATCH('Planning Ngrps'!AX$9,'Planning CPRP'!$G$9:$BA$9,0)),"")</f>
        <v/>
      </c>
      <c r="AY83" s="158" t="str">
        <f>IFERROR(INDEX('Feb 2019'!$G$2:$BR$159,MATCH('Planning Ngrps'!$A83,'Feb 2019'!$A$2:$A$161,0),MATCH(AY$9,'Feb 2019'!$G$1:$BR$1,0))/INDEX('Planning CPRP'!$G$10:$BA$168,MATCH('Planning Ngrps'!$A83,'Planning CPRP'!$A$10:$A$170,0),MATCH('Planning Ngrps'!AY$9,'Planning CPRP'!$G$9:$BA$9,0)),"")</f>
        <v/>
      </c>
      <c r="AZ83" s="158" t="str">
        <f>IFERROR(INDEX('Feb 2019'!$G$2:$BR$159,MATCH('Planning Ngrps'!$A83,'Feb 2019'!$A$2:$A$161,0),MATCH(AZ$9,'Feb 2019'!$G$1:$BR$1,0))/INDEX('Planning CPRP'!$G$10:$BA$168,MATCH('Planning Ngrps'!$A83,'Planning CPRP'!$A$10:$A$170,0),MATCH('Planning Ngrps'!AZ$9,'Planning CPRP'!$G$9:$BA$9,0)),"")</f>
        <v/>
      </c>
      <c r="BA83" s="158" t="str">
        <f>IFERROR(INDEX('Feb 2019'!$G$2:$BR$159,MATCH('Planning Ngrps'!$A83,'Feb 2019'!$A$2:$A$161,0),MATCH(BA$9,'Feb 2019'!$G$1:$BR$1,0))/INDEX('Planning CPRP'!$G$10:$BA$168,MATCH('Planning Ngrps'!$A83,'Planning CPRP'!$A$10:$A$170,0),MATCH('Planning Ngrps'!BA$9,'Planning CPRP'!$G$9:$BA$9,0)),"")</f>
        <v/>
      </c>
      <c r="BB83" s="11">
        <f t="shared" si="60"/>
        <v>0</v>
      </c>
      <c r="BC83" s="11"/>
      <c r="BD83" s="115">
        <f t="shared" si="61"/>
        <v>0</v>
      </c>
    </row>
    <row r="84" spans="1:56" ht="15" x14ac:dyDescent="0.3">
      <c r="A84" s="77" t="s">
        <v>12</v>
      </c>
      <c r="B84" s="107">
        <f>SUM(B67:B83)</f>
        <v>0</v>
      </c>
      <c r="C84" s="188"/>
      <c r="D84" s="145">
        <f>SUM(D67:D83)</f>
        <v>0</v>
      </c>
      <c r="E84" s="108">
        <f>SUM(E67:E83)</f>
        <v>0</v>
      </c>
      <c r="F84" s="90" t="s">
        <v>12</v>
      </c>
      <c r="G84" s="165">
        <f>SUM(G67:G83)</f>
        <v>0</v>
      </c>
      <c r="H84" s="165">
        <f t="shared" ref="H84" si="63">SUM(H67:H83)</f>
        <v>0</v>
      </c>
      <c r="I84" s="165">
        <f>SUM(I67:I83)</f>
        <v>0</v>
      </c>
      <c r="J84" s="165">
        <f>SUM(J67:J83)</f>
        <v>0</v>
      </c>
      <c r="K84" s="165">
        <f t="shared" ref="K84:AU84" si="64">SUM(K67:K83)</f>
        <v>0</v>
      </c>
      <c r="L84" s="165">
        <f>SUM(L67:L83)</f>
        <v>0</v>
      </c>
      <c r="M84" s="165">
        <f t="shared" si="64"/>
        <v>0</v>
      </c>
      <c r="N84" s="165">
        <f t="shared" si="64"/>
        <v>0</v>
      </c>
      <c r="O84" s="165">
        <f t="shared" si="64"/>
        <v>0</v>
      </c>
      <c r="P84" s="165">
        <f t="shared" si="64"/>
        <v>0</v>
      </c>
      <c r="Q84" s="165">
        <f t="shared" si="64"/>
        <v>0</v>
      </c>
      <c r="R84" s="165">
        <f t="shared" si="64"/>
        <v>0</v>
      </c>
      <c r="S84" s="165">
        <f t="shared" si="64"/>
        <v>0</v>
      </c>
      <c r="T84" s="165">
        <f t="shared" si="64"/>
        <v>0</v>
      </c>
      <c r="U84" s="165">
        <f t="shared" si="64"/>
        <v>0</v>
      </c>
      <c r="V84" s="165">
        <f t="shared" si="64"/>
        <v>0</v>
      </c>
      <c r="W84" s="165">
        <f t="shared" si="64"/>
        <v>0</v>
      </c>
      <c r="X84" s="165">
        <f t="shared" si="64"/>
        <v>0</v>
      </c>
      <c r="Y84" s="165">
        <f t="shared" si="64"/>
        <v>0</v>
      </c>
      <c r="Z84" s="165">
        <f t="shared" si="64"/>
        <v>0</v>
      </c>
      <c r="AA84" s="62">
        <f t="shared" si="64"/>
        <v>0</v>
      </c>
      <c r="AB84" s="62">
        <f>SUM(AB67:AB83)</f>
        <v>0</v>
      </c>
      <c r="AC84" s="62">
        <f t="shared" si="64"/>
        <v>0</v>
      </c>
      <c r="AD84" s="62">
        <f t="shared" si="64"/>
        <v>0</v>
      </c>
      <c r="AE84" s="62">
        <f>SUM(AE67:AE83)</f>
        <v>0</v>
      </c>
      <c r="AF84" s="62">
        <f t="shared" si="64"/>
        <v>0</v>
      </c>
      <c r="AG84" s="62">
        <f t="shared" si="64"/>
        <v>0</v>
      </c>
      <c r="AH84" s="165">
        <f t="shared" si="64"/>
        <v>0</v>
      </c>
      <c r="AI84" s="165">
        <f t="shared" si="64"/>
        <v>0</v>
      </c>
      <c r="AJ84" s="165">
        <f t="shared" si="64"/>
        <v>0</v>
      </c>
      <c r="AK84" s="165">
        <f t="shared" si="64"/>
        <v>0</v>
      </c>
      <c r="AL84" s="165">
        <f t="shared" si="64"/>
        <v>0</v>
      </c>
      <c r="AM84" s="165">
        <f t="shared" si="64"/>
        <v>0</v>
      </c>
      <c r="AN84" s="165">
        <f t="shared" si="64"/>
        <v>0</v>
      </c>
      <c r="AO84" s="165">
        <f t="shared" si="64"/>
        <v>0</v>
      </c>
      <c r="AP84" s="165">
        <f t="shared" si="64"/>
        <v>0</v>
      </c>
      <c r="AQ84" s="165">
        <f t="shared" si="64"/>
        <v>0</v>
      </c>
      <c r="AR84" s="165">
        <f t="shared" si="64"/>
        <v>0</v>
      </c>
      <c r="AS84" s="165">
        <f t="shared" si="64"/>
        <v>0</v>
      </c>
      <c r="AT84" s="165">
        <f t="shared" si="64"/>
        <v>0</v>
      </c>
      <c r="AU84" s="165">
        <f t="shared" si="64"/>
        <v>0</v>
      </c>
      <c r="AV84" s="165">
        <f>SUM(AV67:AV83)</f>
        <v>0</v>
      </c>
      <c r="AW84" s="165">
        <f t="shared" ref="AW84:BA84" si="65">SUM(AW67:AW83)</f>
        <v>0</v>
      </c>
      <c r="AX84" s="165">
        <f t="shared" si="65"/>
        <v>0</v>
      </c>
      <c r="AY84" s="165">
        <f t="shared" si="65"/>
        <v>0</v>
      </c>
      <c r="AZ84" s="165">
        <f t="shared" si="65"/>
        <v>0</v>
      </c>
      <c r="BA84" s="165">
        <f t="shared" si="65"/>
        <v>0</v>
      </c>
      <c r="BB84" s="165">
        <f>SUM(BB67:BB83)</f>
        <v>0</v>
      </c>
      <c r="BC84" s="165">
        <f>SUM(BC67:BC83)</f>
        <v>0</v>
      </c>
      <c r="BD84" s="108">
        <f>SUM(BD67:BD83)</f>
        <v>0</v>
      </c>
    </row>
    <row r="85" spans="1:56" ht="15" x14ac:dyDescent="0.3">
      <c r="A85" s="81" t="s">
        <v>97</v>
      </c>
      <c r="B85" s="103"/>
      <c r="C85" s="186"/>
      <c r="D85" s="147">
        <v>2.2813821666110946E-2</v>
      </c>
      <c r="E85" s="104"/>
      <c r="F85" s="94" t="s">
        <v>97</v>
      </c>
      <c r="G85" s="175" t="e">
        <f t="shared" ref="G85:H85" si="66">G90/G5</f>
        <v>#VALUE!</v>
      </c>
      <c r="H85" s="175" t="e">
        <f t="shared" si="66"/>
        <v>#VALUE!</v>
      </c>
      <c r="I85" s="175" t="e">
        <f>I90/I5</f>
        <v>#VALUE!</v>
      </c>
      <c r="J85" s="175" t="e">
        <f>J90/J5</f>
        <v>#VALUE!</v>
      </c>
      <c r="K85" s="175" t="e">
        <f t="shared" ref="K85:AD85" si="67">K90/K5</f>
        <v>#VALUE!</v>
      </c>
      <c r="L85" s="175" t="e">
        <f>L90/L5</f>
        <v>#VALUE!</v>
      </c>
      <c r="M85" s="175" t="e">
        <f t="shared" si="67"/>
        <v>#VALUE!</v>
      </c>
      <c r="N85" s="175" t="e">
        <f t="shared" si="67"/>
        <v>#VALUE!</v>
      </c>
      <c r="O85" s="175" t="e">
        <f t="shared" si="67"/>
        <v>#VALUE!</v>
      </c>
      <c r="P85" s="175" t="e">
        <f t="shared" si="67"/>
        <v>#VALUE!</v>
      </c>
      <c r="Q85" s="175" t="e">
        <f t="shared" si="67"/>
        <v>#VALUE!</v>
      </c>
      <c r="R85" s="175" t="e">
        <f t="shared" si="67"/>
        <v>#VALUE!</v>
      </c>
      <c r="S85" s="175" t="e">
        <f t="shared" si="67"/>
        <v>#VALUE!</v>
      </c>
      <c r="T85" s="175" t="e">
        <f t="shared" si="67"/>
        <v>#VALUE!</v>
      </c>
      <c r="U85" s="175" t="e">
        <f t="shared" si="67"/>
        <v>#VALUE!</v>
      </c>
      <c r="V85" s="175" t="e">
        <f t="shared" si="67"/>
        <v>#VALUE!</v>
      </c>
      <c r="W85" s="175" t="e">
        <f t="shared" si="67"/>
        <v>#VALUE!</v>
      </c>
      <c r="X85" s="175" t="e">
        <f t="shared" si="67"/>
        <v>#VALUE!</v>
      </c>
      <c r="Y85" s="175" t="e">
        <f t="shared" si="67"/>
        <v>#VALUE!</v>
      </c>
      <c r="Z85" s="175" t="e">
        <f t="shared" si="67"/>
        <v>#VALUE!</v>
      </c>
      <c r="AA85" s="65" t="e">
        <f t="shared" si="67"/>
        <v>#VALUE!</v>
      </c>
      <c r="AB85" s="65">
        <v>1.2931034482758621E-2</v>
      </c>
      <c r="AC85" s="65" t="e">
        <f t="shared" si="67"/>
        <v>#VALUE!</v>
      </c>
      <c r="AD85" s="65" t="e">
        <f t="shared" si="67"/>
        <v>#VALUE!</v>
      </c>
      <c r="AE85" s="65">
        <v>2.0100502512562814E-2</v>
      </c>
      <c r="AF85" s="65" t="e">
        <f>AF90/AF5</f>
        <v>#VALUE!</v>
      </c>
      <c r="AG85" s="65"/>
      <c r="AH85" s="175" t="e">
        <f t="shared" ref="AH85:BA85" si="68">AH90/AH5</f>
        <v>#VALUE!</v>
      </c>
      <c r="AI85" s="175" t="e">
        <f t="shared" si="68"/>
        <v>#VALUE!</v>
      </c>
      <c r="AJ85" s="175" t="e">
        <f t="shared" si="68"/>
        <v>#VALUE!</v>
      </c>
      <c r="AK85" s="175" t="e">
        <f t="shared" si="68"/>
        <v>#VALUE!</v>
      </c>
      <c r="AL85" s="175" t="e">
        <f t="shared" si="68"/>
        <v>#VALUE!</v>
      </c>
      <c r="AM85" s="175" t="e">
        <f t="shared" si="68"/>
        <v>#VALUE!</v>
      </c>
      <c r="AN85" s="175" t="e">
        <f t="shared" si="68"/>
        <v>#VALUE!</v>
      </c>
      <c r="AO85" s="175" t="e">
        <f t="shared" si="68"/>
        <v>#VALUE!</v>
      </c>
      <c r="AP85" s="175" t="e">
        <f t="shared" si="68"/>
        <v>#VALUE!</v>
      </c>
      <c r="AQ85" s="175" t="e">
        <f t="shared" si="68"/>
        <v>#VALUE!</v>
      </c>
      <c r="AR85" s="175">
        <v>0</v>
      </c>
      <c r="AS85" s="175" t="e">
        <f t="shared" si="68"/>
        <v>#VALUE!</v>
      </c>
      <c r="AT85" s="175" t="e">
        <f t="shared" si="68"/>
        <v>#VALUE!</v>
      </c>
      <c r="AU85" s="175" t="e">
        <f t="shared" si="68"/>
        <v>#VALUE!</v>
      </c>
      <c r="AV85" s="175" t="e">
        <f t="shared" si="68"/>
        <v>#VALUE!</v>
      </c>
      <c r="AW85" s="175" t="e">
        <f t="shared" si="68"/>
        <v>#VALUE!</v>
      </c>
      <c r="AX85" s="175" t="e">
        <f t="shared" si="68"/>
        <v>#VALUE!</v>
      </c>
      <c r="AY85" s="175"/>
      <c r="AZ85" s="175" t="e">
        <f t="shared" si="68"/>
        <v>#VALUE!</v>
      </c>
      <c r="BA85" s="175" t="e">
        <f t="shared" si="68"/>
        <v>#VALUE!</v>
      </c>
      <c r="BB85" s="7"/>
      <c r="BC85" s="46" t="e">
        <f>BC91/BC109</f>
        <v>#DIV/0!</v>
      </c>
      <c r="BD85" s="104"/>
    </row>
    <row r="86" spans="1:56" ht="15" x14ac:dyDescent="0.3">
      <c r="A86" s="80" t="s">
        <v>98</v>
      </c>
      <c r="B86" s="105">
        <f t="shared" ref="B86:B90" si="69">BB86</f>
        <v>0</v>
      </c>
      <c r="C86" s="192"/>
      <c r="D86" s="48">
        <f t="shared" ref="D86:D90" si="70">BC86</f>
        <v>0</v>
      </c>
      <c r="E86" s="138">
        <f>D86-B86</f>
        <v>0</v>
      </c>
      <c r="F86" s="93" t="s">
        <v>98</v>
      </c>
      <c r="G86" s="158" t="str">
        <f>IFERROR(INDEX('Feb 2019'!$G$2:$BR$159,MATCH('Planning Ngrps'!$A86,'Feb 2019'!$A$2:$A$161,0),MATCH(G$9,'Feb 2019'!$G$1:$BR$1,0))/INDEX('Planning CPRP'!$G$10:$BA$168,MATCH('Planning Ngrps'!$A86,'Planning CPRP'!$A$10:$A$170,0),MATCH('Planning Ngrps'!G$9,'Planning CPRP'!$G$9:$BA$9,0)),"")</f>
        <v/>
      </c>
      <c r="H86" s="158" t="str">
        <f>IFERROR(INDEX('Feb 2019'!$G$2:$BR$159,MATCH('Planning Ngrps'!$A86,'Feb 2019'!$A$2:$A$161,0),MATCH(H$9,'Feb 2019'!$G$1:$BR$1,0))/INDEX('Planning CPRP'!$G$10:$BA$168,MATCH('Planning Ngrps'!$A86,'Planning CPRP'!$A$10:$A$170,0),MATCH('Planning Ngrps'!H$9,'Planning CPRP'!$G$9:$BA$9,0)),"")</f>
        <v/>
      </c>
      <c r="I86" s="158" t="str">
        <f>IFERROR(INDEX('Feb 2019'!$G$2:$BR$159,MATCH('Planning Ngrps'!$A86,'Feb 2019'!$A$2:$A$161,0),MATCH(I$9,'Feb 2019'!$G$1:$BR$1,0))/INDEX('Planning CPRP'!$G$10:$BA$168,MATCH('Planning Ngrps'!$A86,'Planning CPRP'!$A$10:$A$170,0),MATCH('Planning Ngrps'!I$9,'Planning CPRP'!$G$9:$BA$9,0)),"")</f>
        <v/>
      </c>
      <c r="J86" s="158" t="str">
        <f>IFERROR(INDEX('Feb 2019'!$G$2:$BR$159,MATCH('Planning Ngrps'!$A86,'Feb 2019'!$A$2:$A$161,0),MATCH(J$9,'Feb 2019'!$G$1:$BR$1,0))/INDEX('Planning CPRP'!$G$10:$BA$168,MATCH('Planning Ngrps'!$A86,'Planning CPRP'!$A$10:$A$170,0),MATCH('Planning Ngrps'!J$9,'Planning CPRP'!$G$9:$BA$9,0)),"")</f>
        <v/>
      </c>
      <c r="K86" s="158" t="str">
        <f>IFERROR(INDEX('Feb 2019'!$G$2:$BR$159,MATCH('Planning Ngrps'!$A86,'Feb 2019'!$A$2:$A$161,0),MATCH(K$9,'Feb 2019'!$G$1:$BR$1,0))/INDEX('Planning CPRP'!$G$10:$BA$168,MATCH('Planning Ngrps'!$A86,'Planning CPRP'!$A$10:$A$170,0),MATCH('Planning Ngrps'!K$9,'Planning CPRP'!$G$9:$BA$9,0)),"")</f>
        <v/>
      </c>
      <c r="L86" s="158" t="str">
        <f>IFERROR(INDEX('Feb 2019'!$G$2:$BR$159,MATCH('Planning Ngrps'!$A86,'Feb 2019'!$A$2:$A$161,0),MATCH(L$9,'Feb 2019'!$G$1:$BR$1,0))/INDEX('Planning CPRP'!$G$10:$BA$168,MATCH('Planning Ngrps'!$A86,'Planning CPRP'!$A$10:$A$170,0),MATCH('Planning Ngrps'!L$9,'Planning CPRP'!$G$9:$BA$9,0)),"")</f>
        <v/>
      </c>
      <c r="M86" s="158" t="str">
        <f>IFERROR(INDEX('Feb 2019'!$G$2:$BR$159,MATCH('Planning Ngrps'!$A86,'Feb 2019'!$A$2:$A$161,0),MATCH(M$9,'Feb 2019'!$G$1:$BR$1,0))/INDEX('Planning CPRP'!$G$10:$BA$168,MATCH('Planning Ngrps'!$A86,'Planning CPRP'!$A$10:$A$170,0),MATCH('Planning Ngrps'!M$9,'Planning CPRP'!$G$9:$BA$9,0)),"")</f>
        <v/>
      </c>
      <c r="N86" s="158" t="str">
        <f>IFERROR(INDEX('Feb 2019'!$G$2:$BR$159,MATCH('Planning Ngrps'!$A86,'Feb 2019'!$A$2:$A$161,0),MATCH(N$9,'Feb 2019'!$G$1:$BR$1,0))/INDEX('Planning CPRP'!$G$10:$BA$168,MATCH('Planning Ngrps'!$A86,'Planning CPRP'!$A$10:$A$170,0),MATCH('Planning Ngrps'!N$9,'Planning CPRP'!$G$9:$BA$9,0)),"")</f>
        <v/>
      </c>
      <c r="O86" s="158" t="str">
        <f>IFERROR(INDEX('Feb 2019'!$G$2:$BR$159,MATCH('Planning Ngrps'!$A86,'Feb 2019'!$A$2:$A$161,0),MATCH(O$9,'Feb 2019'!$G$1:$BR$1,0))/INDEX('Planning CPRP'!$G$10:$BA$168,MATCH('Planning Ngrps'!$A86,'Planning CPRP'!$A$10:$A$170,0),MATCH('Planning Ngrps'!O$9,'Planning CPRP'!$G$9:$BA$9,0)),"")</f>
        <v/>
      </c>
      <c r="P86" s="158" t="str">
        <f>IFERROR(INDEX('Feb 2019'!$G$2:$BR$159,MATCH('Planning Ngrps'!$A86,'Feb 2019'!$A$2:$A$161,0),MATCH(P$9,'Feb 2019'!$G$1:$BR$1,0))/INDEX('Planning CPRP'!$G$10:$BA$168,MATCH('Planning Ngrps'!$A86,'Planning CPRP'!$A$10:$A$170,0),MATCH('Planning Ngrps'!P$9,'Planning CPRP'!$G$9:$BA$9,0)),"")</f>
        <v/>
      </c>
      <c r="Q86" s="158" t="str">
        <f>IFERROR(INDEX('Feb 2019'!$G$2:$BR$159,MATCH('Planning Ngrps'!$A86,'Feb 2019'!$A$2:$A$161,0),MATCH(Q$9,'Feb 2019'!$G$1:$BR$1,0))/INDEX('Planning CPRP'!$G$10:$BA$168,MATCH('Planning Ngrps'!$A86,'Planning CPRP'!$A$10:$A$170,0),MATCH('Planning Ngrps'!Q$9,'Planning CPRP'!$G$9:$BA$9,0)),"")</f>
        <v/>
      </c>
      <c r="R86" s="158" t="str">
        <f>IFERROR(INDEX('Feb 2019'!$G$2:$BR$159,MATCH('Planning Ngrps'!$A86,'Feb 2019'!$A$2:$A$161,0),MATCH(R$9,'Feb 2019'!$G$1:$BR$1,0))/INDEX('Planning CPRP'!$G$10:$BA$168,MATCH('Planning Ngrps'!$A86,'Planning CPRP'!$A$10:$A$170,0),MATCH('Planning Ngrps'!R$9,'Planning CPRP'!$G$9:$BA$9,0)),"")</f>
        <v/>
      </c>
      <c r="S86" s="158" t="str">
        <f>IFERROR(INDEX('Feb 2019'!$G$2:$BR$159,MATCH('Planning Ngrps'!$A86,'Feb 2019'!$A$2:$A$161,0),MATCH(S$9,'Feb 2019'!$G$1:$BR$1,0))/INDEX('Planning CPRP'!$G$10:$BA$168,MATCH('Planning Ngrps'!$A86,'Planning CPRP'!$A$10:$A$170,0),MATCH('Planning Ngrps'!S$9,'Planning CPRP'!$G$9:$BA$9,0)),"")</f>
        <v/>
      </c>
      <c r="T86" s="158" t="str">
        <f>IFERROR(INDEX('Feb 2019'!$G$2:$BR$159,MATCH('Planning Ngrps'!$A86,'Feb 2019'!$A$2:$A$161,0),MATCH(T$9,'Feb 2019'!$G$1:$BR$1,0))/INDEX('Planning CPRP'!$G$10:$BA$168,MATCH('Planning Ngrps'!$A86,'Planning CPRP'!$A$10:$A$170,0),MATCH('Planning Ngrps'!T$9,'Planning CPRP'!$G$9:$BA$9,0)),"")</f>
        <v/>
      </c>
      <c r="U86" s="158" t="str">
        <f>IFERROR(INDEX('Feb 2019'!$G$2:$BR$159,MATCH('Planning Ngrps'!$A86,'Feb 2019'!$A$2:$A$161,0),MATCH(U$9,'Feb 2019'!$G$1:$BR$1,0))/INDEX('Planning CPRP'!$G$10:$BA$168,MATCH('Planning Ngrps'!$A86,'Planning CPRP'!$A$10:$A$170,0),MATCH('Planning Ngrps'!U$9,'Planning CPRP'!$G$9:$BA$9,0)),"")</f>
        <v/>
      </c>
      <c r="V86" s="158" t="str">
        <f>IFERROR(INDEX('Feb 2019'!$G$2:$BR$159,MATCH('Planning Ngrps'!$A86,'Feb 2019'!$A$2:$A$161,0),MATCH(V$9,'Feb 2019'!$G$1:$BR$1,0))/INDEX('Planning CPRP'!$G$10:$BA$168,MATCH('Planning Ngrps'!$A86,'Planning CPRP'!$A$10:$A$170,0),MATCH('Planning Ngrps'!V$9,'Planning CPRP'!$G$9:$BA$9,0)),"")</f>
        <v/>
      </c>
      <c r="W86" s="158" t="str">
        <f>IFERROR(INDEX('Feb 2019'!$G$2:$BR$159,MATCH('Planning Ngrps'!$A86,'Feb 2019'!$A$2:$A$161,0),MATCH(W$9,'Feb 2019'!$G$1:$BR$1,0))/INDEX('Planning CPRP'!$G$10:$BA$168,MATCH('Planning Ngrps'!$A86,'Planning CPRP'!$A$10:$A$170,0),MATCH('Planning Ngrps'!W$9,'Planning CPRP'!$G$9:$BA$9,0)),"")</f>
        <v/>
      </c>
      <c r="X86" s="158" t="str">
        <f>IFERROR(INDEX('Feb 2019'!$G$2:$BR$159,MATCH('Planning Ngrps'!$A86,'Feb 2019'!$A$2:$A$161,0),MATCH(X$9,'Feb 2019'!$G$1:$BR$1,0))/INDEX('Planning CPRP'!$G$10:$BA$168,MATCH('Planning Ngrps'!$A86,'Planning CPRP'!$A$10:$A$170,0),MATCH('Planning Ngrps'!X$9,'Planning CPRP'!$G$9:$BA$9,0)),"")</f>
        <v/>
      </c>
      <c r="Y86" s="158" t="str">
        <f>IFERROR(INDEX('Feb 2019'!$G$2:$BR$159,MATCH('Planning Ngrps'!$A86,'Feb 2019'!$A$2:$A$161,0),MATCH(Y$9,'Feb 2019'!$G$1:$BR$1,0))/INDEX('Planning CPRP'!$G$10:$BA$168,MATCH('Planning Ngrps'!$A86,'Planning CPRP'!$A$10:$A$170,0),MATCH('Planning Ngrps'!Y$9,'Planning CPRP'!$G$9:$BA$9,0)),"")</f>
        <v/>
      </c>
      <c r="Z86" s="158" t="str">
        <f>IFERROR(INDEX('Feb 2019'!$G$2:$BR$159,MATCH('Planning Ngrps'!$A86,'Feb 2019'!$A$2:$A$161,0),MATCH(Z$9,'Feb 2019'!$G$1:$BR$1,0))/INDEX('Planning CPRP'!$G$10:$BA$168,MATCH('Planning Ngrps'!$A86,'Planning CPRP'!$A$10:$A$170,0),MATCH('Planning Ngrps'!Z$9,'Planning CPRP'!$G$9:$BA$9,0)),"")</f>
        <v/>
      </c>
      <c r="AA86" s="158" t="str">
        <f>IFERROR(INDEX('Feb 2019'!$G$2:$BR$159,MATCH('Planning Ngrps'!$A86,'Feb 2019'!$A$2:$A$161,0),MATCH(AA$9,'Feb 2019'!$G$1:$BR$1,0))/INDEX('Planning CPRP'!$G$10:$BA$168,MATCH('Planning Ngrps'!$A86,'Planning CPRP'!$A$10:$A$170,0),MATCH('Planning Ngrps'!AA$9,'Planning CPRP'!$G$9:$BA$9,0)),"")</f>
        <v/>
      </c>
      <c r="AB86" s="158" t="str">
        <f>IFERROR(INDEX('Feb 2019'!$G$2:$BR$159,MATCH('Planning Ngrps'!$A86,'Feb 2019'!$A$2:$A$161,0),MATCH(AB$9,'Feb 2019'!$G$1:$BR$1,0))/INDEX('Planning CPRP'!$G$10:$BA$168,MATCH('Planning Ngrps'!$A86,'Planning CPRP'!$A$10:$A$170,0),MATCH('Planning Ngrps'!AB$9,'Planning CPRP'!$G$9:$BA$9,0)),"")</f>
        <v/>
      </c>
      <c r="AC86" s="158" t="str">
        <f>IFERROR(INDEX('Feb 2019'!$G$2:$BR$159,MATCH('Planning Ngrps'!$A86,'Feb 2019'!$A$2:$A$161,0),MATCH(AC$9,'Feb 2019'!$G$1:$BR$1,0))/INDEX('Planning CPRP'!$G$10:$BA$168,MATCH('Planning Ngrps'!$A86,'Planning CPRP'!$A$10:$A$170,0),MATCH('Planning Ngrps'!AC$9,'Planning CPRP'!$G$9:$BA$9,0)),"")</f>
        <v/>
      </c>
      <c r="AD86" s="158" t="str">
        <f>IFERROR(INDEX('Feb 2019'!$G$2:$BR$159,MATCH('Planning Ngrps'!$A86,'Feb 2019'!$A$2:$A$161,0),MATCH(AD$9,'Feb 2019'!$G$1:$BR$1,0))/INDEX('Planning CPRP'!$G$10:$BA$168,MATCH('Planning Ngrps'!$A86,'Planning CPRP'!$A$10:$A$170,0),MATCH('Planning Ngrps'!AD$9,'Planning CPRP'!$G$9:$BA$9,0)),"")</f>
        <v/>
      </c>
      <c r="AE86" s="158" t="str">
        <f>IFERROR(INDEX('Feb 2019'!$G$2:$BR$159,MATCH('Planning Ngrps'!$A86,'Feb 2019'!$A$2:$A$161,0),MATCH(AE$9,'Feb 2019'!$G$1:$BR$1,0))/INDEX('Planning CPRP'!$G$10:$BA$168,MATCH('Planning Ngrps'!$A86,'Planning CPRP'!$A$10:$A$170,0),MATCH('Planning Ngrps'!AE$9,'Planning CPRP'!$G$9:$BA$9,0)),"")</f>
        <v/>
      </c>
      <c r="AF86" s="158" t="str">
        <f>IFERROR(INDEX('Feb 2019'!$G$2:$BR$159,MATCH('Planning Ngrps'!$A86,'Feb 2019'!$A$2:$A$161,0),MATCH(AF$9,'Feb 2019'!$G$1:$BR$1,0))/INDEX('Planning CPRP'!$G$10:$BA$168,MATCH('Planning Ngrps'!$A86,'Planning CPRP'!$A$10:$A$170,0),MATCH('Planning Ngrps'!AF$9,'Planning CPRP'!$G$9:$BA$9,0)),"")</f>
        <v/>
      </c>
      <c r="AG86" s="158" t="str">
        <f>IFERROR(INDEX('Feb 2019'!$G$2:$BR$159,MATCH('Planning Ngrps'!$A86,'Feb 2019'!$A$2:$A$161,0),MATCH(AG$9,'Feb 2019'!$G$1:$BR$1,0))/INDEX('Planning CPRP'!$G$10:$BA$168,MATCH('Planning Ngrps'!$A86,'Planning CPRP'!$A$10:$A$170,0),MATCH('Planning Ngrps'!AG$9,'Planning CPRP'!$G$9:$BA$9,0)),"")</f>
        <v/>
      </c>
      <c r="AH86" s="158" t="str">
        <f>IFERROR(INDEX('Feb 2019'!$G$2:$BR$159,MATCH('Planning Ngrps'!$A86,'Feb 2019'!$A$2:$A$161,0),MATCH(AH$9,'Feb 2019'!$G$1:$BR$1,0))/INDEX('Planning CPRP'!$G$10:$BA$168,MATCH('Planning Ngrps'!$A86,'Planning CPRP'!$A$10:$A$170,0),MATCH('Planning Ngrps'!AH$9,'Planning CPRP'!$G$9:$BA$9,0)),"")</f>
        <v/>
      </c>
      <c r="AI86" s="158" t="str">
        <f>IFERROR(INDEX('Feb 2019'!$G$2:$BR$159,MATCH('Planning Ngrps'!$A86,'Feb 2019'!$A$2:$A$161,0),MATCH(AI$9,'Feb 2019'!$G$1:$BR$1,0))/INDEX('Planning CPRP'!$G$10:$BA$168,MATCH('Planning Ngrps'!$A86,'Planning CPRP'!$A$10:$A$170,0),MATCH('Planning Ngrps'!AI$9,'Planning CPRP'!$G$9:$BA$9,0)),"")</f>
        <v/>
      </c>
      <c r="AJ86" s="158" t="str">
        <f>IFERROR(INDEX('Feb 2019'!$G$2:$BR$159,MATCH('Planning Ngrps'!$A86,'Feb 2019'!$A$2:$A$161,0),MATCH(AJ$9,'Feb 2019'!$G$1:$BR$1,0))/INDEX('Planning CPRP'!$G$10:$BA$168,MATCH('Planning Ngrps'!$A86,'Planning CPRP'!$A$10:$A$170,0),MATCH('Planning Ngrps'!AJ$9,'Planning CPRP'!$G$9:$BA$9,0)),"")</f>
        <v/>
      </c>
      <c r="AK86" s="158" t="str">
        <f>IFERROR(INDEX('Feb 2019'!$G$2:$BR$159,MATCH('Planning Ngrps'!$A86,'Feb 2019'!$A$2:$A$161,0),MATCH(AK$9,'Feb 2019'!$G$1:$BR$1,0))/INDEX('Planning CPRP'!$G$10:$BA$168,MATCH('Planning Ngrps'!$A86,'Planning CPRP'!$A$10:$A$170,0),MATCH('Planning Ngrps'!AK$9,'Planning CPRP'!$G$9:$BA$9,0)),"")</f>
        <v/>
      </c>
      <c r="AL86" s="158" t="str">
        <f>IFERROR(INDEX('Feb 2019'!$G$2:$BR$159,MATCH('Planning Ngrps'!$A86,'Feb 2019'!$A$2:$A$161,0),MATCH(AL$9,'Feb 2019'!$G$1:$BR$1,0))/INDEX('Planning CPRP'!$G$10:$BA$168,MATCH('Planning Ngrps'!$A86,'Planning CPRP'!$A$10:$A$170,0),MATCH('Planning Ngrps'!AL$9,'Planning CPRP'!$G$9:$BA$9,0)),"")</f>
        <v/>
      </c>
      <c r="AM86" s="158" t="str">
        <f>IFERROR(INDEX('Feb 2019'!$G$2:$BR$159,MATCH('Planning Ngrps'!$A86,'Feb 2019'!$A$2:$A$161,0),MATCH(AM$9,'Feb 2019'!$G$1:$BR$1,0))/INDEX('Planning CPRP'!$G$10:$BA$168,MATCH('Planning Ngrps'!$A86,'Planning CPRP'!$A$10:$A$170,0),MATCH('Planning Ngrps'!AM$9,'Planning CPRP'!$G$9:$BA$9,0)),"")</f>
        <v/>
      </c>
      <c r="AN86" s="158" t="str">
        <f>IFERROR(INDEX('Feb 2019'!$G$2:$BR$159,MATCH('Planning Ngrps'!$A86,'Feb 2019'!$A$2:$A$161,0),MATCH(AN$9,'Feb 2019'!$G$1:$BR$1,0))/INDEX('Planning CPRP'!$G$10:$BA$168,MATCH('Planning Ngrps'!$A86,'Planning CPRP'!$A$10:$A$170,0),MATCH('Planning Ngrps'!AN$9,'Planning CPRP'!$G$9:$BA$9,0)),"")</f>
        <v/>
      </c>
      <c r="AO86" s="158" t="str">
        <f>IFERROR(INDEX('Feb 2019'!$G$2:$BR$159,MATCH('Planning Ngrps'!$A86,'Feb 2019'!$A$2:$A$161,0),MATCH(AO$9,'Feb 2019'!$G$1:$BR$1,0))/INDEX('Planning CPRP'!$G$10:$BA$168,MATCH('Planning Ngrps'!$A86,'Planning CPRP'!$A$10:$A$170,0),MATCH('Planning Ngrps'!AO$9,'Planning CPRP'!$G$9:$BA$9,0)),"")</f>
        <v/>
      </c>
      <c r="AP86" s="158" t="str">
        <f>IFERROR(INDEX('Feb 2019'!$G$2:$BR$159,MATCH('Planning Ngrps'!$A86,'Feb 2019'!$A$2:$A$161,0),MATCH(AP$9,'Feb 2019'!$G$1:$BR$1,0))/INDEX('Planning CPRP'!$G$10:$BA$168,MATCH('Planning Ngrps'!$A86,'Planning CPRP'!$A$10:$A$170,0),MATCH('Planning Ngrps'!AP$9,'Planning CPRP'!$G$9:$BA$9,0)),"")</f>
        <v/>
      </c>
      <c r="AQ86" s="158" t="str">
        <f>IFERROR(INDEX('Feb 2019'!$G$2:$BR$159,MATCH('Planning Ngrps'!$A86,'Feb 2019'!$A$2:$A$161,0),MATCH(AQ$9,'Feb 2019'!$G$1:$BR$1,0))/INDEX('Planning CPRP'!$G$10:$BA$168,MATCH('Planning Ngrps'!$A86,'Planning CPRP'!$A$10:$A$170,0),MATCH('Planning Ngrps'!AQ$9,'Planning CPRP'!$G$9:$BA$9,0)),"")</f>
        <v/>
      </c>
      <c r="AR86" s="158" t="str">
        <f>IFERROR(INDEX('Feb 2019'!$G$2:$BR$159,MATCH('Planning Ngrps'!$A86,'Feb 2019'!$A$2:$A$161,0),MATCH(AR$9,'Feb 2019'!$G$1:$BR$1,0))/INDEX('Planning CPRP'!$G$10:$BA$168,MATCH('Planning Ngrps'!$A86,'Planning CPRP'!$A$10:$A$170,0),MATCH('Planning Ngrps'!AR$9,'Planning CPRP'!$G$9:$BA$9,0)),"")</f>
        <v/>
      </c>
      <c r="AS86" s="158" t="str">
        <f>IFERROR(INDEX('Feb 2019'!$G$2:$BR$159,MATCH('Planning Ngrps'!$A86,'Feb 2019'!$A$2:$A$161,0),MATCH(AS$9,'Feb 2019'!$G$1:$BR$1,0))/INDEX('Planning CPRP'!$G$10:$BA$168,MATCH('Planning Ngrps'!$A86,'Planning CPRP'!$A$10:$A$170,0),MATCH('Planning Ngrps'!AS$9,'Planning CPRP'!$G$9:$BA$9,0)),"")</f>
        <v/>
      </c>
      <c r="AT86" s="158" t="str">
        <f>IFERROR(INDEX('Feb 2019'!$G$2:$BR$159,MATCH('Planning Ngrps'!$A86,'Feb 2019'!$A$2:$A$161,0),MATCH(AT$9,'Feb 2019'!$G$1:$BR$1,0))/INDEX('Planning CPRP'!$G$10:$BA$168,MATCH('Planning Ngrps'!$A86,'Planning CPRP'!$A$10:$A$170,0),MATCH('Planning Ngrps'!AT$9,'Planning CPRP'!$G$9:$BA$9,0)),"")</f>
        <v/>
      </c>
      <c r="AU86" s="158" t="str">
        <f>IFERROR(INDEX('Feb 2019'!$G$2:$BR$159,MATCH('Planning Ngrps'!$A86,'Feb 2019'!$A$2:$A$161,0),MATCH(AU$9,'Feb 2019'!$G$1:$BR$1,0))/INDEX('Planning CPRP'!$G$10:$BA$168,MATCH('Planning Ngrps'!$A86,'Planning CPRP'!$A$10:$A$170,0),MATCH('Planning Ngrps'!AU$9,'Planning CPRP'!$G$9:$BA$9,0)),"")</f>
        <v/>
      </c>
      <c r="AV86" s="158" t="str">
        <f>IFERROR(INDEX('Feb 2019'!$G$2:$BR$159,MATCH('Planning Ngrps'!$A86,'Feb 2019'!$A$2:$A$161,0),MATCH(AV$9,'Feb 2019'!$G$1:$BR$1,0))/INDEX('Planning CPRP'!$G$10:$BA$168,MATCH('Planning Ngrps'!$A86,'Planning CPRP'!$A$10:$A$170,0),MATCH('Planning Ngrps'!AV$9,'Planning CPRP'!$G$9:$BA$9,0)),"")</f>
        <v/>
      </c>
      <c r="AW86" s="158" t="str">
        <f>IFERROR(INDEX('Feb 2019'!$G$2:$BR$159,MATCH('Planning Ngrps'!$A86,'Feb 2019'!$A$2:$A$161,0),MATCH(AW$9,'Feb 2019'!$G$1:$BR$1,0))/INDEX('Planning CPRP'!$G$10:$BA$168,MATCH('Planning Ngrps'!$A86,'Planning CPRP'!$A$10:$A$170,0),MATCH('Planning Ngrps'!AW$9,'Planning CPRP'!$G$9:$BA$9,0)),"")</f>
        <v/>
      </c>
      <c r="AX86" s="158" t="str">
        <f>IFERROR(INDEX('Feb 2019'!$G$2:$BR$159,MATCH('Planning Ngrps'!$A86,'Feb 2019'!$A$2:$A$161,0),MATCH(AX$9,'Feb 2019'!$G$1:$BR$1,0))/INDEX('Planning CPRP'!$G$10:$BA$168,MATCH('Planning Ngrps'!$A86,'Planning CPRP'!$A$10:$A$170,0),MATCH('Planning Ngrps'!AX$9,'Planning CPRP'!$G$9:$BA$9,0)),"")</f>
        <v/>
      </c>
      <c r="AY86" s="158" t="str">
        <f>IFERROR(INDEX('Feb 2019'!$G$2:$BR$159,MATCH('Planning Ngrps'!$A86,'Feb 2019'!$A$2:$A$161,0),MATCH(AY$9,'Feb 2019'!$G$1:$BR$1,0))/INDEX('Planning CPRP'!$G$10:$BA$168,MATCH('Planning Ngrps'!$A86,'Planning CPRP'!$A$10:$A$170,0),MATCH('Planning Ngrps'!AY$9,'Planning CPRP'!$G$9:$BA$9,0)),"")</f>
        <v/>
      </c>
      <c r="AZ86" s="158" t="str">
        <f>IFERROR(INDEX('Feb 2019'!$G$2:$BR$159,MATCH('Planning Ngrps'!$A86,'Feb 2019'!$A$2:$A$161,0),MATCH(AZ$9,'Feb 2019'!$G$1:$BR$1,0))/INDEX('Planning CPRP'!$G$10:$BA$168,MATCH('Planning Ngrps'!$A86,'Planning CPRP'!$A$10:$A$170,0),MATCH('Planning Ngrps'!AZ$9,'Planning CPRP'!$G$9:$BA$9,0)),"")</f>
        <v/>
      </c>
      <c r="BA86" s="158" t="str">
        <f>IFERROR(INDEX('Feb 2019'!$G$2:$BR$159,MATCH('Planning Ngrps'!$A86,'Feb 2019'!$A$2:$A$161,0),MATCH(BA$9,'Feb 2019'!$G$1:$BR$1,0))/INDEX('Planning CPRP'!$G$10:$BA$168,MATCH('Planning Ngrps'!$A86,'Planning CPRP'!$A$10:$A$170,0),MATCH('Planning Ngrps'!BA$9,'Planning CPRP'!$G$9:$BA$9,0)),"")</f>
        <v/>
      </c>
      <c r="BB86" s="11">
        <f>SUM(G86:BA86)</f>
        <v>0</v>
      </c>
      <c r="BC86" s="11"/>
      <c r="BD86" s="114">
        <f>BC86-BB86</f>
        <v>0</v>
      </c>
    </row>
    <row r="87" spans="1:56" ht="15" x14ac:dyDescent="0.3">
      <c r="A87" s="80" t="s">
        <v>99</v>
      </c>
      <c r="B87" s="105">
        <f t="shared" si="69"/>
        <v>0</v>
      </c>
      <c r="C87" s="192"/>
      <c r="D87" s="48">
        <f t="shared" si="70"/>
        <v>0</v>
      </c>
      <c r="E87" s="138">
        <f>D87-B87</f>
        <v>0</v>
      </c>
      <c r="F87" s="93" t="s">
        <v>99</v>
      </c>
      <c r="G87" s="158" t="str">
        <f>IFERROR(INDEX('Feb 2019'!$G$2:$BR$159,MATCH('Planning Ngrps'!$A87,'Feb 2019'!$A$2:$A$161,0),MATCH(G$9,'Feb 2019'!$G$1:$BR$1,0))/INDEX('Planning CPRP'!$G$10:$BA$168,MATCH('Planning Ngrps'!$A87,'Planning CPRP'!$A$10:$A$170,0),MATCH('Planning Ngrps'!G$9,'Planning CPRP'!$G$9:$BA$9,0)),"")</f>
        <v/>
      </c>
      <c r="H87" s="158" t="str">
        <f>IFERROR(INDEX('Feb 2019'!$G$2:$BR$159,MATCH('Planning Ngrps'!$A87,'Feb 2019'!$A$2:$A$161,0),MATCH(H$9,'Feb 2019'!$G$1:$BR$1,0))/INDEX('Planning CPRP'!$G$10:$BA$168,MATCH('Planning Ngrps'!$A87,'Planning CPRP'!$A$10:$A$170,0),MATCH('Planning Ngrps'!H$9,'Planning CPRP'!$G$9:$BA$9,0)),"")</f>
        <v/>
      </c>
      <c r="I87" s="158" t="str">
        <f>IFERROR(INDEX('Feb 2019'!$G$2:$BR$159,MATCH('Planning Ngrps'!$A87,'Feb 2019'!$A$2:$A$161,0),MATCH(I$9,'Feb 2019'!$G$1:$BR$1,0))/INDEX('Planning CPRP'!$G$10:$BA$168,MATCH('Planning Ngrps'!$A87,'Planning CPRP'!$A$10:$A$170,0),MATCH('Planning Ngrps'!I$9,'Planning CPRP'!$G$9:$BA$9,0)),"")</f>
        <v/>
      </c>
      <c r="J87" s="158" t="str">
        <f>IFERROR(INDEX('Feb 2019'!$G$2:$BR$159,MATCH('Planning Ngrps'!$A87,'Feb 2019'!$A$2:$A$161,0),MATCH(J$9,'Feb 2019'!$G$1:$BR$1,0))/INDEX('Planning CPRP'!$G$10:$BA$168,MATCH('Planning Ngrps'!$A87,'Planning CPRP'!$A$10:$A$170,0),MATCH('Planning Ngrps'!J$9,'Planning CPRP'!$G$9:$BA$9,0)),"")</f>
        <v/>
      </c>
      <c r="K87" s="158" t="str">
        <f>IFERROR(INDEX('Feb 2019'!$G$2:$BR$159,MATCH('Planning Ngrps'!$A87,'Feb 2019'!$A$2:$A$161,0),MATCH(K$9,'Feb 2019'!$G$1:$BR$1,0))/INDEX('Planning CPRP'!$G$10:$BA$168,MATCH('Planning Ngrps'!$A87,'Planning CPRP'!$A$10:$A$170,0),MATCH('Planning Ngrps'!K$9,'Planning CPRP'!$G$9:$BA$9,0)),"")</f>
        <v/>
      </c>
      <c r="L87" s="158" t="str">
        <f>IFERROR(INDEX('Feb 2019'!$G$2:$BR$159,MATCH('Planning Ngrps'!$A87,'Feb 2019'!$A$2:$A$161,0),MATCH(L$9,'Feb 2019'!$G$1:$BR$1,0))/INDEX('Planning CPRP'!$G$10:$BA$168,MATCH('Planning Ngrps'!$A87,'Planning CPRP'!$A$10:$A$170,0),MATCH('Planning Ngrps'!L$9,'Planning CPRP'!$G$9:$BA$9,0)),"")</f>
        <v/>
      </c>
      <c r="M87" s="158" t="str">
        <f>IFERROR(INDEX('Feb 2019'!$G$2:$BR$159,MATCH('Planning Ngrps'!$A87,'Feb 2019'!$A$2:$A$161,0),MATCH(M$9,'Feb 2019'!$G$1:$BR$1,0))/INDEX('Planning CPRP'!$G$10:$BA$168,MATCH('Planning Ngrps'!$A87,'Planning CPRP'!$A$10:$A$170,0),MATCH('Planning Ngrps'!M$9,'Planning CPRP'!$G$9:$BA$9,0)),"")</f>
        <v/>
      </c>
      <c r="N87" s="158" t="str">
        <f>IFERROR(INDEX('Feb 2019'!$G$2:$BR$159,MATCH('Planning Ngrps'!$A87,'Feb 2019'!$A$2:$A$161,0),MATCH(N$9,'Feb 2019'!$G$1:$BR$1,0))/INDEX('Planning CPRP'!$G$10:$BA$168,MATCH('Planning Ngrps'!$A87,'Planning CPRP'!$A$10:$A$170,0),MATCH('Planning Ngrps'!N$9,'Planning CPRP'!$G$9:$BA$9,0)),"")</f>
        <v/>
      </c>
      <c r="O87" s="158" t="str">
        <f>IFERROR(INDEX('Feb 2019'!$G$2:$BR$159,MATCH('Planning Ngrps'!$A87,'Feb 2019'!$A$2:$A$161,0),MATCH(O$9,'Feb 2019'!$G$1:$BR$1,0))/INDEX('Planning CPRP'!$G$10:$BA$168,MATCH('Planning Ngrps'!$A87,'Planning CPRP'!$A$10:$A$170,0),MATCH('Planning Ngrps'!O$9,'Planning CPRP'!$G$9:$BA$9,0)),"")</f>
        <v/>
      </c>
      <c r="P87" s="158" t="str">
        <f>IFERROR(INDEX('Feb 2019'!$G$2:$BR$159,MATCH('Planning Ngrps'!$A87,'Feb 2019'!$A$2:$A$161,0),MATCH(P$9,'Feb 2019'!$G$1:$BR$1,0))/INDEX('Planning CPRP'!$G$10:$BA$168,MATCH('Planning Ngrps'!$A87,'Planning CPRP'!$A$10:$A$170,0),MATCH('Planning Ngrps'!P$9,'Planning CPRP'!$G$9:$BA$9,0)),"")</f>
        <v/>
      </c>
      <c r="Q87" s="158" t="str">
        <f>IFERROR(INDEX('Feb 2019'!$G$2:$BR$159,MATCH('Planning Ngrps'!$A87,'Feb 2019'!$A$2:$A$161,0),MATCH(Q$9,'Feb 2019'!$G$1:$BR$1,0))/INDEX('Planning CPRP'!$G$10:$BA$168,MATCH('Planning Ngrps'!$A87,'Planning CPRP'!$A$10:$A$170,0),MATCH('Planning Ngrps'!Q$9,'Planning CPRP'!$G$9:$BA$9,0)),"")</f>
        <v/>
      </c>
      <c r="R87" s="158" t="str">
        <f>IFERROR(INDEX('Feb 2019'!$G$2:$BR$159,MATCH('Planning Ngrps'!$A87,'Feb 2019'!$A$2:$A$161,0),MATCH(R$9,'Feb 2019'!$G$1:$BR$1,0))/INDEX('Planning CPRP'!$G$10:$BA$168,MATCH('Planning Ngrps'!$A87,'Planning CPRP'!$A$10:$A$170,0),MATCH('Planning Ngrps'!R$9,'Planning CPRP'!$G$9:$BA$9,0)),"")</f>
        <v/>
      </c>
      <c r="S87" s="158" t="str">
        <f>IFERROR(INDEX('Feb 2019'!$G$2:$BR$159,MATCH('Planning Ngrps'!$A87,'Feb 2019'!$A$2:$A$161,0),MATCH(S$9,'Feb 2019'!$G$1:$BR$1,0))/INDEX('Planning CPRP'!$G$10:$BA$168,MATCH('Planning Ngrps'!$A87,'Planning CPRP'!$A$10:$A$170,0),MATCH('Planning Ngrps'!S$9,'Planning CPRP'!$G$9:$BA$9,0)),"")</f>
        <v/>
      </c>
      <c r="T87" s="158" t="str">
        <f>IFERROR(INDEX('Feb 2019'!$G$2:$BR$159,MATCH('Planning Ngrps'!$A87,'Feb 2019'!$A$2:$A$161,0),MATCH(T$9,'Feb 2019'!$G$1:$BR$1,0))/INDEX('Planning CPRP'!$G$10:$BA$168,MATCH('Planning Ngrps'!$A87,'Planning CPRP'!$A$10:$A$170,0),MATCH('Planning Ngrps'!T$9,'Planning CPRP'!$G$9:$BA$9,0)),"")</f>
        <v/>
      </c>
      <c r="U87" s="158" t="str">
        <f>IFERROR(INDEX('Feb 2019'!$G$2:$BR$159,MATCH('Planning Ngrps'!$A87,'Feb 2019'!$A$2:$A$161,0),MATCH(U$9,'Feb 2019'!$G$1:$BR$1,0))/INDEX('Planning CPRP'!$G$10:$BA$168,MATCH('Planning Ngrps'!$A87,'Planning CPRP'!$A$10:$A$170,0),MATCH('Planning Ngrps'!U$9,'Planning CPRP'!$G$9:$BA$9,0)),"")</f>
        <v/>
      </c>
      <c r="V87" s="158" t="str">
        <f>IFERROR(INDEX('Feb 2019'!$G$2:$BR$159,MATCH('Planning Ngrps'!$A87,'Feb 2019'!$A$2:$A$161,0),MATCH(V$9,'Feb 2019'!$G$1:$BR$1,0))/INDEX('Planning CPRP'!$G$10:$BA$168,MATCH('Planning Ngrps'!$A87,'Planning CPRP'!$A$10:$A$170,0),MATCH('Planning Ngrps'!V$9,'Planning CPRP'!$G$9:$BA$9,0)),"")</f>
        <v/>
      </c>
      <c r="W87" s="158" t="str">
        <f>IFERROR(INDEX('Feb 2019'!$G$2:$BR$159,MATCH('Planning Ngrps'!$A87,'Feb 2019'!$A$2:$A$161,0),MATCH(W$9,'Feb 2019'!$G$1:$BR$1,0))/INDEX('Planning CPRP'!$G$10:$BA$168,MATCH('Planning Ngrps'!$A87,'Planning CPRP'!$A$10:$A$170,0),MATCH('Planning Ngrps'!W$9,'Planning CPRP'!$G$9:$BA$9,0)),"")</f>
        <v/>
      </c>
      <c r="X87" s="158" t="str">
        <f>IFERROR(INDEX('Feb 2019'!$G$2:$BR$159,MATCH('Planning Ngrps'!$A87,'Feb 2019'!$A$2:$A$161,0),MATCH(X$9,'Feb 2019'!$G$1:$BR$1,0))/INDEX('Planning CPRP'!$G$10:$BA$168,MATCH('Planning Ngrps'!$A87,'Planning CPRP'!$A$10:$A$170,0),MATCH('Planning Ngrps'!X$9,'Planning CPRP'!$G$9:$BA$9,0)),"")</f>
        <v/>
      </c>
      <c r="Y87" s="158" t="str">
        <f>IFERROR(INDEX('Feb 2019'!$G$2:$BR$159,MATCH('Planning Ngrps'!$A87,'Feb 2019'!$A$2:$A$161,0),MATCH(Y$9,'Feb 2019'!$G$1:$BR$1,0))/INDEX('Planning CPRP'!$G$10:$BA$168,MATCH('Planning Ngrps'!$A87,'Planning CPRP'!$A$10:$A$170,0),MATCH('Planning Ngrps'!Y$9,'Planning CPRP'!$G$9:$BA$9,0)),"")</f>
        <v/>
      </c>
      <c r="Z87" s="158" t="str">
        <f>IFERROR(INDEX('Feb 2019'!$G$2:$BR$159,MATCH('Planning Ngrps'!$A87,'Feb 2019'!$A$2:$A$161,0),MATCH(Z$9,'Feb 2019'!$G$1:$BR$1,0))/INDEX('Planning CPRP'!$G$10:$BA$168,MATCH('Planning Ngrps'!$A87,'Planning CPRP'!$A$10:$A$170,0),MATCH('Planning Ngrps'!Z$9,'Planning CPRP'!$G$9:$BA$9,0)),"")</f>
        <v/>
      </c>
      <c r="AA87" s="158" t="str">
        <f>IFERROR(INDEX('Feb 2019'!$G$2:$BR$159,MATCH('Planning Ngrps'!$A87,'Feb 2019'!$A$2:$A$161,0),MATCH(AA$9,'Feb 2019'!$G$1:$BR$1,0))/INDEX('Planning CPRP'!$G$10:$BA$168,MATCH('Planning Ngrps'!$A87,'Planning CPRP'!$A$10:$A$170,0),MATCH('Planning Ngrps'!AA$9,'Planning CPRP'!$G$9:$BA$9,0)),"")</f>
        <v/>
      </c>
      <c r="AB87" s="158" t="str">
        <f>IFERROR(INDEX('Feb 2019'!$G$2:$BR$159,MATCH('Planning Ngrps'!$A87,'Feb 2019'!$A$2:$A$161,0),MATCH(AB$9,'Feb 2019'!$G$1:$BR$1,0))/INDEX('Planning CPRP'!$G$10:$BA$168,MATCH('Planning Ngrps'!$A87,'Planning CPRP'!$A$10:$A$170,0),MATCH('Planning Ngrps'!AB$9,'Planning CPRP'!$G$9:$BA$9,0)),"")</f>
        <v/>
      </c>
      <c r="AC87" s="158" t="str">
        <f>IFERROR(INDEX('Feb 2019'!$G$2:$BR$159,MATCH('Planning Ngrps'!$A87,'Feb 2019'!$A$2:$A$161,0),MATCH(AC$9,'Feb 2019'!$G$1:$BR$1,0))/INDEX('Planning CPRP'!$G$10:$BA$168,MATCH('Planning Ngrps'!$A87,'Planning CPRP'!$A$10:$A$170,0),MATCH('Planning Ngrps'!AC$9,'Planning CPRP'!$G$9:$BA$9,0)),"")</f>
        <v/>
      </c>
      <c r="AD87" s="158" t="str">
        <f>IFERROR(INDEX('Feb 2019'!$G$2:$BR$159,MATCH('Planning Ngrps'!$A87,'Feb 2019'!$A$2:$A$161,0),MATCH(AD$9,'Feb 2019'!$G$1:$BR$1,0))/INDEX('Planning CPRP'!$G$10:$BA$168,MATCH('Planning Ngrps'!$A87,'Planning CPRP'!$A$10:$A$170,0),MATCH('Planning Ngrps'!AD$9,'Planning CPRP'!$G$9:$BA$9,0)),"")</f>
        <v/>
      </c>
      <c r="AE87" s="158" t="str">
        <f>IFERROR(INDEX('Feb 2019'!$G$2:$BR$159,MATCH('Planning Ngrps'!$A87,'Feb 2019'!$A$2:$A$161,0),MATCH(AE$9,'Feb 2019'!$G$1:$BR$1,0))/INDEX('Planning CPRP'!$G$10:$BA$168,MATCH('Planning Ngrps'!$A87,'Planning CPRP'!$A$10:$A$170,0),MATCH('Planning Ngrps'!AE$9,'Planning CPRP'!$G$9:$BA$9,0)),"")</f>
        <v/>
      </c>
      <c r="AF87" s="158" t="str">
        <f>IFERROR(INDEX('Feb 2019'!$G$2:$BR$159,MATCH('Planning Ngrps'!$A87,'Feb 2019'!$A$2:$A$161,0),MATCH(AF$9,'Feb 2019'!$G$1:$BR$1,0))/INDEX('Planning CPRP'!$G$10:$BA$168,MATCH('Planning Ngrps'!$A87,'Planning CPRP'!$A$10:$A$170,0),MATCH('Planning Ngrps'!AF$9,'Planning CPRP'!$G$9:$BA$9,0)),"")</f>
        <v/>
      </c>
      <c r="AG87" s="158" t="str">
        <f>IFERROR(INDEX('Feb 2019'!$G$2:$BR$159,MATCH('Planning Ngrps'!$A87,'Feb 2019'!$A$2:$A$161,0),MATCH(AG$9,'Feb 2019'!$G$1:$BR$1,0))/INDEX('Planning CPRP'!$G$10:$BA$168,MATCH('Planning Ngrps'!$A87,'Planning CPRP'!$A$10:$A$170,0),MATCH('Planning Ngrps'!AG$9,'Planning CPRP'!$G$9:$BA$9,0)),"")</f>
        <v/>
      </c>
      <c r="AH87" s="158" t="str">
        <f>IFERROR(INDEX('Feb 2019'!$G$2:$BR$159,MATCH('Planning Ngrps'!$A87,'Feb 2019'!$A$2:$A$161,0),MATCH(AH$9,'Feb 2019'!$G$1:$BR$1,0))/INDEX('Planning CPRP'!$G$10:$BA$168,MATCH('Planning Ngrps'!$A87,'Planning CPRP'!$A$10:$A$170,0),MATCH('Planning Ngrps'!AH$9,'Planning CPRP'!$G$9:$BA$9,0)),"")</f>
        <v/>
      </c>
      <c r="AI87" s="158" t="str">
        <f>IFERROR(INDEX('Feb 2019'!$G$2:$BR$159,MATCH('Planning Ngrps'!$A87,'Feb 2019'!$A$2:$A$161,0),MATCH(AI$9,'Feb 2019'!$G$1:$BR$1,0))/INDEX('Planning CPRP'!$G$10:$BA$168,MATCH('Planning Ngrps'!$A87,'Planning CPRP'!$A$10:$A$170,0),MATCH('Planning Ngrps'!AI$9,'Planning CPRP'!$G$9:$BA$9,0)),"")</f>
        <v/>
      </c>
      <c r="AJ87" s="158" t="str">
        <f>IFERROR(INDEX('Feb 2019'!$G$2:$BR$159,MATCH('Planning Ngrps'!$A87,'Feb 2019'!$A$2:$A$161,0),MATCH(AJ$9,'Feb 2019'!$G$1:$BR$1,0))/INDEX('Planning CPRP'!$G$10:$BA$168,MATCH('Planning Ngrps'!$A87,'Planning CPRP'!$A$10:$A$170,0),MATCH('Planning Ngrps'!AJ$9,'Planning CPRP'!$G$9:$BA$9,0)),"")</f>
        <v/>
      </c>
      <c r="AK87" s="158" t="str">
        <f>IFERROR(INDEX('Feb 2019'!$G$2:$BR$159,MATCH('Planning Ngrps'!$A87,'Feb 2019'!$A$2:$A$161,0),MATCH(AK$9,'Feb 2019'!$G$1:$BR$1,0))/INDEX('Planning CPRP'!$G$10:$BA$168,MATCH('Planning Ngrps'!$A87,'Planning CPRP'!$A$10:$A$170,0),MATCH('Planning Ngrps'!AK$9,'Planning CPRP'!$G$9:$BA$9,0)),"")</f>
        <v/>
      </c>
      <c r="AL87" s="158" t="str">
        <f>IFERROR(INDEX('Feb 2019'!$G$2:$BR$159,MATCH('Planning Ngrps'!$A87,'Feb 2019'!$A$2:$A$161,0),MATCH(AL$9,'Feb 2019'!$G$1:$BR$1,0))/INDEX('Planning CPRP'!$G$10:$BA$168,MATCH('Planning Ngrps'!$A87,'Planning CPRP'!$A$10:$A$170,0),MATCH('Planning Ngrps'!AL$9,'Planning CPRP'!$G$9:$BA$9,0)),"")</f>
        <v/>
      </c>
      <c r="AM87" s="158" t="str">
        <f>IFERROR(INDEX('Feb 2019'!$G$2:$BR$159,MATCH('Planning Ngrps'!$A87,'Feb 2019'!$A$2:$A$161,0),MATCH(AM$9,'Feb 2019'!$G$1:$BR$1,0))/INDEX('Planning CPRP'!$G$10:$BA$168,MATCH('Planning Ngrps'!$A87,'Planning CPRP'!$A$10:$A$170,0),MATCH('Planning Ngrps'!AM$9,'Planning CPRP'!$G$9:$BA$9,0)),"")</f>
        <v/>
      </c>
      <c r="AN87" s="158" t="str">
        <f>IFERROR(INDEX('Feb 2019'!$G$2:$BR$159,MATCH('Planning Ngrps'!$A87,'Feb 2019'!$A$2:$A$161,0),MATCH(AN$9,'Feb 2019'!$G$1:$BR$1,0))/INDEX('Planning CPRP'!$G$10:$BA$168,MATCH('Planning Ngrps'!$A87,'Planning CPRP'!$A$10:$A$170,0),MATCH('Planning Ngrps'!AN$9,'Planning CPRP'!$G$9:$BA$9,0)),"")</f>
        <v/>
      </c>
      <c r="AO87" s="158" t="str">
        <f>IFERROR(INDEX('Feb 2019'!$G$2:$BR$159,MATCH('Planning Ngrps'!$A87,'Feb 2019'!$A$2:$A$161,0),MATCH(AO$9,'Feb 2019'!$G$1:$BR$1,0))/INDEX('Planning CPRP'!$G$10:$BA$168,MATCH('Planning Ngrps'!$A87,'Planning CPRP'!$A$10:$A$170,0),MATCH('Planning Ngrps'!AO$9,'Planning CPRP'!$G$9:$BA$9,0)),"")</f>
        <v/>
      </c>
      <c r="AP87" s="158" t="str">
        <f>IFERROR(INDEX('Feb 2019'!$G$2:$BR$159,MATCH('Planning Ngrps'!$A87,'Feb 2019'!$A$2:$A$161,0),MATCH(AP$9,'Feb 2019'!$G$1:$BR$1,0))/INDEX('Planning CPRP'!$G$10:$BA$168,MATCH('Planning Ngrps'!$A87,'Planning CPRP'!$A$10:$A$170,0),MATCH('Planning Ngrps'!AP$9,'Planning CPRP'!$G$9:$BA$9,0)),"")</f>
        <v/>
      </c>
      <c r="AQ87" s="158" t="str">
        <f>IFERROR(INDEX('Feb 2019'!$G$2:$BR$159,MATCH('Planning Ngrps'!$A87,'Feb 2019'!$A$2:$A$161,0),MATCH(AQ$9,'Feb 2019'!$G$1:$BR$1,0))/INDEX('Planning CPRP'!$G$10:$BA$168,MATCH('Planning Ngrps'!$A87,'Planning CPRP'!$A$10:$A$170,0),MATCH('Planning Ngrps'!AQ$9,'Planning CPRP'!$G$9:$BA$9,0)),"")</f>
        <v/>
      </c>
      <c r="AR87" s="158" t="str">
        <f>IFERROR(INDEX('Feb 2019'!$G$2:$BR$159,MATCH('Planning Ngrps'!$A87,'Feb 2019'!$A$2:$A$161,0),MATCH(AR$9,'Feb 2019'!$G$1:$BR$1,0))/INDEX('Planning CPRP'!$G$10:$BA$168,MATCH('Planning Ngrps'!$A87,'Planning CPRP'!$A$10:$A$170,0),MATCH('Planning Ngrps'!AR$9,'Planning CPRP'!$G$9:$BA$9,0)),"")</f>
        <v/>
      </c>
      <c r="AS87" s="158" t="str">
        <f>IFERROR(INDEX('Feb 2019'!$G$2:$BR$159,MATCH('Planning Ngrps'!$A87,'Feb 2019'!$A$2:$A$161,0),MATCH(AS$9,'Feb 2019'!$G$1:$BR$1,0))/INDEX('Planning CPRP'!$G$10:$BA$168,MATCH('Planning Ngrps'!$A87,'Planning CPRP'!$A$10:$A$170,0),MATCH('Planning Ngrps'!AS$9,'Planning CPRP'!$G$9:$BA$9,0)),"")</f>
        <v/>
      </c>
      <c r="AT87" s="158" t="str">
        <f>IFERROR(INDEX('Feb 2019'!$G$2:$BR$159,MATCH('Planning Ngrps'!$A87,'Feb 2019'!$A$2:$A$161,0),MATCH(AT$9,'Feb 2019'!$G$1:$BR$1,0))/INDEX('Planning CPRP'!$G$10:$BA$168,MATCH('Planning Ngrps'!$A87,'Planning CPRP'!$A$10:$A$170,0),MATCH('Planning Ngrps'!AT$9,'Planning CPRP'!$G$9:$BA$9,0)),"")</f>
        <v/>
      </c>
      <c r="AU87" s="158" t="str">
        <f>IFERROR(INDEX('Feb 2019'!$G$2:$BR$159,MATCH('Planning Ngrps'!$A87,'Feb 2019'!$A$2:$A$161,0),MATCH(AU$9,'Feb 2019'!$G$1:$BR$1,0))/INDEX('Planning CPRP'!$G$10:$BA$168,MATCH('Planning Ngrps'!$A87,'Planning CPRP'!$A$10:$A$170,0),MATCH('Planning Ngrps'!AU$9,'Planning CPRP'!$G$9:$BA$9,0)),"")</f>
        <v/>
      </c>
      <c r="AV87" s="158" t="str">
        <f>IFERROR(INDEX('Feb 2019'!$G$2:$BR$159,MATCH('Planning Ngrps'!$A87,'Feb 2019'!$A$2:$A$161,0),MATCH(AV$9,'Feb 2019'!$G$1:$BR$1,0))/INDEX('Planning CPRP'!$G$10:$BA$168,MATCH('Planning Ngrps'!$A87,'Planning CPRP'!$A$10:$A$170,0),MATCH('Planning Ngrps'!AV$9,'Planning CPRP'!$G$9:$BA$9,0)),"")</f>
        <v/>
      </c>
      <c r="AW87" s="158" t="str">
        <f>IFERROR(INDEX('Feb 2019'!$G$2:$BR$159,MATCH('Planning Ngrps'!$A87,'Feb 2019'!$A$2:$A$161,0),MATCH(AW$9,'Feb 2019'!$G$1:$BR$1,0))/INDEX('Planning CPRP'!$G$10:$BA$168,MATCH('Planning Ngrps'!$A87,'Planning CPRP'!$A$10:$A$170,0),MATCH('Planning Ngrps'!AW$9,'Planning CPRP'!$G$9:$BA$9,0)),"")</f>
        <v/>
      </c>
      <c r="AX87" s="158" t="str">
        <f>IFERROR(INDEX('Feb 2019'!$G$2:$BR$159,MATCH('Planning Ngrps'!$A87,'Feb 2019'!$A$2:$A$161,0),MATCH(AX$9,'Feb 2019'!$G$1:$BR$1,0))/INDEX('Planning CPRP'!$G$10:$BA$168,MATCH('Planning Ngrps'!$A87,'Planning CPRP'!$A$10:$A$170,0),MATCH('Planning Ngrps'!AX$9,'Planning CPRP'!$G$9:$BA$9,0)),"")</f>
        <v/>
      </c>
      <c r="AY87" s="158" t="str">
        <f>IFERROR(INDEX('Feb 2019'!$G$2:$BR$159,MATCH('Planning Ngrps'!$A87,'Feb 2019'!$A$2:$A$161,0),MATCH(AY$9,'Feb 2019'!$G$1:$BR$1,0))/INDEX('Planning CPRP'!$G$10:$BA$168,MATCH('Planning Ngrps'!$A87,'Planning CPRP'!$A$10:$A$170,0),MATCH('Planning Ngrps'!AY$9,'Planning CPRP'!$G$9:$BA$9,0)),"")</f>
        <v/>
      </c>
      <c r="AZ87" s="158" t="str">
        <f>IFERROR(INDEX('Feb 2019'!$G$2:$BR$159,MATCH('Planning Ngrps'!$A87,'Feb 2019'!$A$2:$A$161,0),MATCH(AZ$9,'Feb 2019'!$G$1:$BR$1,0))/INDEX('Planning CPRP'!$G$10:$BA$168,MATCH('Planning Ngrps'!$A87,'Planning CPRP'!$A$10:$A$170,0),MATCH('Planning Ngrps'!AZ$9,'Planning CPRP'!$G$9:$BA$9,0)),"")</f>
        <v/>
      </c>
      <c r="BA87" s="158" t="str">
        <f>IFERROR(INDEX('Feb 2019'!$G$2:$BR$159,MATCH('Planning Ngrps'!$A87,'Feb 2019'!$A$2:$A$161,0),MATCH(BA$9,'Feb 2019'!$G$1:$BR$1,0))/INDEX('Planning CPRP'!$G$10:$BA$168,MATCH('Planning Ngrps'!$A87,'Planning CPRP'!$A$10:$A$170,0),MATCH('Planning Ngrps'!BA$9,'Planning CPRP'!$G$9:$BA$9,0)),"")</f>
        <v/>
      </c>
      <c r="BB87" s="11">
        <f>SUM(G87:BA87)</f>
        <v>0</v>
      </c>
      <c r="BC87" s="11"/>
      <c r="BD87" s="114">
        <f>BC87-BB87</f>
        <v>0</v>
      </c>
    </row>
    <row r="88" spans="1:56" ht="15" x14ac:dyDescent="0.3">
      <c r="A88" s="80" t="s">
        <v>100</v>
      </c>
      <c r="B88" s="105">
        <f t="shared" si="69"/>
        <v>0</v>
      </c>
      <c r="C88" s="192">
        <f>B88/1000000</f>
        <v>0</v>
      </c>
      <c r="D88" s="48">
        <f t="shared" si="70"/>
        <v>0</v>
      </c>
      <c r="E88" s="138">
        <f>D88-B88</f>
        <v>0</v>
      </c>
      <c r="F88" s="93" t="s">
        <v>100</v>
      </c>
      <c r="G88" s="158" t="str">
        <f>IFERROR(INDEX('Feb 2019'!$G$2:$BR$159,MATCH('Planning Ngrps'!$A88,'Feb 2019'!$A$2:$A$161,0),MATCH(G$9,'Feb 2019'!$G$1:$BR$1,0))/INDEX('Planning CPRP'!$G$10:$BA$168,MATCH('Planning Ngrps'!$A88,'Planning CPRP'!$A$10:$A$170,0),MATCH('Planning Ngrps'!G$9,'Planning CPRP'!$G$9:$BA$9,0)),"")</f>
        <v/>
      </c>
      <c r="H88" s="158" t="str">
        <f>IFERROR(INDEX('Feb 2019'!$G$2:$BR$159,MATCH('Planning Ngrps'!$A88,'Feb 2019'!$A$2:$A$161,0),MATCH(H$9,'Feb 2019'!$G$1:$BR$1,0))/INDEX('Planning CPRP'!$G$10:$BA$168,MATCH('Planning Ngrps'!$A88,'Planning CPRP'!$A$10:$A$170,0),MATCH('Planning Ngrps'!H$9,'Planning CPRP'!$G$9:$BA$9,0)),"")</f>
        <v/>
      </c>
      <c r="I88" s="158" t="str">
        <f>IFERROR(INDEX('Feb 2019'!$G$2:$BR$159,MATCH('Planning Ngrps'!$A88,'Feb 2019'!$A$2:$A$161,0),MATCH(I$9,'Feb 2019'!$G$1:$BR$1,0))/INDEX('Planning CPRP'!$G$10:$BA$168,MATCH('Planning Ngrps'!$A88,'Planning CPRP'!$A$10:$A$170,0),MATCH('Planning Ngrps'!I$9,'Planning CPRP'!$G$9:$BA$9,0)),"")</f>
        <v/>
      </c>
      <c r="J88" s="158" t="str">
        <f>IFERROR(INDEX('Feb 2019'!$G$2:$BR$159,MATCH('Planning Ngrps'!$A88,'Feb 2019'!$A$2:$A$161,0),MATCH(J$9,'Feb 2019'!$G$1:$BR$1,0))/INDEX('Planning CPRP'!$G$10:$BA$168,MATCH('Planning Ngrps'!$A88,'Planning CPRP'!$A$10:$A$170,0),MATCH('Planning Ngrps'!J$9,'Planning CPRP'!$G$9:$BA$9,0)),"")</f>
        <v/>
      </c>
      <c r="K88" s="158" t="str">
        <f>IFERROR(INDEX('Feb 2019'!$G$2:$BR$159,MATCH('Planning Ngrps'!$A88,'Feb 2019'!$A$2:$A$161,0),MATCH(K$9,'Feb 2019'!$G$1:$BR$1,0))/INDEX('Planning CPRP'!$G$10:$BA$168,MATCH('Planning Ngrps'!$A88,'Planning CPRP'!$A$10:$A$170,0),MATCH('Planning Ngrps'!K$9,'Planning CPRP'!$G$9:$BA$9,0)),"")</f>
        <v/>
      </c>
      <c r="L88" s="158" t="str">
        <f>IFERROR(INDEX('Feb 2019'!$G$2:$BR$159,MATCH('Planning Ngrps'!$A88,'Feb 2019'!$A$2:$A$161,0),MATCH(L$9,'Feb 2019'!$G$1:$BR$1,0))/INDEX('Planning CPRP'!$G$10:$BA$168,MATCH('Planning Ngrps'!$A88,'Planning CPRP'!$A$10:$A$170,0),MATCH('Planning Ngrps'!L$9,'Planning CPRP'!$G$9:$BA$9,0)),"")</f>
        <v/>
      </c>
      <c r="M88" s="158" t="str">
        <f>IFERROR(INDEX('Feb 2019'!$G$2:$BR$159,MATCH('Planning Ngrps'!$A88,'Feb 2019'!$A$2:$A$161,0),MATCH(M$9,'Feb 2019'!$G$1:$BR$1,0))/INDEX('Planning CPRP'!$G$10:$BA$168,MATCH('Planning Ngrps'!$A88,'Planning CPRP'!$A$10:$A$170,0),MATCH('Planning Ngrps'!M$9,'Planning CPRP'!$G$9:$BA$9,0)),"")</f>
        <v/>
      </c>
      <c r="N88" s="158" t="str">
        <f>IFERROR(INDEX('Feb 2019'!$G$2:$BR$159,MATCH('Planning Ngrps'!$A88,'Feb 2019'!$A$2:$A$161,0),MATCH(N$9,'Feb 2019'!$G$1:$BR$1,0))/INDEX('Planning CPRP'!$G$10:$BA$168,MATCH('Planning Ngrps'!$A88,'Planning CPRP'!$A$10:$A$170,0),MATCH('Planning Ngrps'!N$9,'Planning CPRP'!$G$9:$BA$9,0)),"")</f>
        <v/>
      </c>
      <c r="O88" s="158" t="str">
        <f>IFERROR(INDEX('Feb 2019'!$G$2:$BR$159,MATCH('Planning Ngrps'!$A88,'Feb 2019'!$A$2:$A$161,0),MATCH(O$9,'Feb 2019'!$G$1:$BR$1,0))/INDEX('Planning CPRP'!$G$10:$BA$168,MATCH('Planning Ngrps'!$A88,'Planning CPRP'!$A$10:$A$170,0),MATCH('Planning Ngrps'!O$9,'Planning CPRP'!$G$9:$BA$9,0)),"")</f>
        <v/>
      </c>
      <c r="P88" s="158" t="str">
        <f>IFERROR(INDEX('Feb 2019'!$G$2:$BR$159,MATCH('Planning Ngrps'!$A88,'Feb 2019'!$A$2:$A$161,0),MATCH(P$9,'Feb 2019'!$G$1:$BR$1,0))/INDEX('Planning CPRP'!$G$10:$BA$168,MATCH('Planning Ngrps'!$A88,'Planning CPRP'!$A$10:$A$170,0),MATCH('Planning Ngrps'!P$9,'Planning CPRP'!$G$9:$BA$9,0)),"")</f>
        <v/>
      </c>
      <c r="Q88" s="158" t="str">
        <f>IFERROR(INDEX('Feb 2019'!$G$2:$BR$159,MATCH('Planning Ngrps'!$A88,'Feb 2019'!$A$2:$A$161,0),MATCH(Q$9,'Feb 2019'!$G$1:$BR$1,0))/INDEX('Planning CPRP'!$G$10:$BA$168,MATCH('Planning Ngrps'!$A88,'Planning CPRP'!$A$10:$A$170,0),MATCH('Planning Ngrps'!Q$9,'Planning CPRP'!$G$9:$BA$9,0)),"")</f>
        <v/>
      </c>
      <c r="R88" s="158" t="str">
        <f>IFERROR(INDEX('Feb 2019'!$G$2:$BR$159,MATCH('Planning Ngrps'!$A88,'Feb 2019'!$A$2:$A$161,0),MATCH(R$9,'Feb 2019'!$G$1:$BR$1,0))/INDEX('Planning CPRP'!$G$10:$BA$168,MATCH('Planning Ngrps'!$A88,'Planning CPRP'!$A$10:$A$170,0),MATCH('Planning Ngrps'!R$9,'Planning CPRP'!$G$9:$BA$9,0)),"")</f>
        <v/>
      </c>
      <c r="S88" s="158" t="str">
        <f>IFERROR(INDEX('Feb 2019'!$G$2:$BR$159,MATCH('Planning Ngrps'!$A88,'Feb 2019'!$A$2:$A$161,0),MATCH(S$9,'Feb 2019'!$G$1:$BR$1,0))/INDEX('Planning CPRP'!$G$10:$BA$168,MATCH('Planning Ngrps'!$A88,'Planning CPRP'!$A$10:$A$170,0),MATCH('Planning Ngrps'!S$9,'Planning CPRP'!$G$9:$BA$9,0)),"")</f>
        <v/>
      </c>
      <c r="T88" s="158" t="str">
        <f>IFERROR(INDEX('Feb 2019'!$G$2:$BR$159,MATCH('Planning Ngrps'!$A88,'Feb 2019'!$A$2:$A$161,0),MATCH(T$9,'Feb 2019'!$G$1:$BR$1,0))/INDEX('Planning CPRP'!$G$10:$BA$168,MATCH('Planning Ngrps'!$A88,'Planning CPRP'!$A$10:$A$170,0),MATCH('Planning Ngrps'!T$9,'Planning CPRP'!$G$9:$BA$9,0)),"")</f>
        <v/>
      </c>
      <c r="U88" s="158" t="str">
        <f>IFERROR(INDEX('Feb 2019'!$G$2:$BR$159,MATCH('Planning Ngrps'!$A88,'Feb 2019'!$A$2:$A$161,0),MATCH(U$9,'Feb 2019'!$G$1:$BR$1,0))/INDEX('Planning CPRP'!$G$10:$BA$168,MATCH('Planning Ngrps'!$A88,'Planning CPRP'!$A$10:$A$170,0),MATCH('Planning Ngrps'!U$9,'Planning CPRP'!$G$9:$BA$9,0)),"")</f>
        <v/>
      </c>
      <c r="V88" s="158" t="str">
        <f>IFERROR(INDEX('Feb 2019'!$G$2:$BR$159,MATCH('Planning Ngrps'!$A88,'Feb 2019'!$A$2:$A$161,0),MATCH(V$9,'Feb 2019'!$G$1:$BR$1,0))/INDEX('Planning CPRP'!$G$10:$BA$168,MATCH('Planning Ngrps'!$A88,'Planning CPRP'!$A$10:$A$170,0),MATCH('Planning Ngrps'!V$9,'Planning CPRP'!$G$9:$BA$9,0)),"")</f>
        <v/>
      </c>
      <c r="W88" s="158" t="str">
        <f>IFERROR(INDEX('Feb 2019'!$G$2:$BR$159,MATCH('Planning Ngrps'!$A88,'Feb 2019'!$A$2:$A$161,0),MATCH(W$9,'Feb 2019'!$G$1:$BR$1,0))/INDEX('Planning CPRP'!$G$10:$BA$168,MATCH('Planning Ngrps'!$A88,'Planning CPRP'!$A$10:$A$170,0),MATCH('Planning Ngrps'!W$9,'Planning CPRP'!$G$9:$BA$9,0)),"")</f>
        <v/>
      </c>
      <c r="X88" s="158" t="str">
        <f>IFERROR(INDEX('Feb 2019'!$G$2:$BR$159,MATCH('Planning Ngrps'!$A88,'Feb 2019'!$A$2:$A$161,0),MATCH(X$9,'Feb 2019'!$G$1:$BR$1,0))/INDEX('Planning CPRP'!$G$10:$BA$168,MATCH('Planning Ngrps'!$A88,'Planning CPRP'!$A$10:$A$170,0),MATCH('Planning Ngrps'!X$9,'Planning CPRP'!$G$9:$BA$9,0)),"")</f>
        <v/>
      </c>
      <c r="Y88" s="158" t="str">
        <f>IFERROR(INDEX('Feb 2019'!$G$2:$BR$159,MATCH('Planning Ngrps'!$A88,'Feb 2019'!$A$2:$A$161,0),MATCH(Y$9,'Feb 2019'!$G$1:$BR$1,0))/INDEX('Planning CPRP'!$G$10:$BA$168,MATCH('Planning Ngrps'!$A88,'Planning CPRP'!$A$10:$A$170,0),MATCH('Planning Ngrps'!Y$9,'Planning CPRP'!$G$9:$BA$9,0)),"")</f>
        <v/>
      </c>
      <c r="Z88" s="158" t="str">
        <f>IFERROR(INDEX('Feb 2019'!$G$2:$BR$159,MATCH('Planning Ngrps'!$A88,'Feb 2019'!$A$2:$A$161,0),MATCH(Z$9,'Feb 2019'!$G$1:$BR$1,0))/INDEX('Planning CPRP'!$G$10:$BA$168,MATCH('Planning Ngrps'!$A88,'Planning CPRP'!$A$10:$A$170,0),MATCH('Planning Ngrps'!Z$9,'Planning CPRP'!$G$9:$BA$9,0)),"")</f>
        <v/>
      </c>
      <c r="AA88" s="158" t="str">
        <f>IFERROR(INDEX('Feb 2019'!$G$2:$BR$159,MATCH('Planning Ngrps'!$A88,'Feb 2019'!$A$2:$A$161,0),MATCH(AA$9,'Feb 2019'!$G$1:$BR$1,0))/INDEX('Planning CPRP'!$G$10:$BA$168,MATCH('Planning Ngrps'!$A88,'Planning CPRP'!$A$10:$A$170,0),MATCH('Planning Ngrps'!AA$9,'Planning CPRP'!$G$9:$BA$9,0)),"")</f>
        <v/>
      </c>
      <c r="AB88" s="158" t="str">
        <f>IFERROR(INDEX('Feb 2019'!$G$2:$BR$159,MATCH('Planning Ngrps'!$A88,'Feb 2019'!$A$2:$A$161,0),MATCH(AB$9,'Feb 2019'!$G$1:$BR$1,0))/INDEX('Planning CPRP'!$G$10:$BA$168,MATCH('Planning Ngrps'!$A88,'Planning CPRP'!$A$10:$A$170,0),MATCH('Planning Ngrps'!AB$9,'Planning CPRP'!$G$9:$BA$9,0)),"")</f>
        <v/>
      </c>
      <c r="AC88" s="158" t="str">
        <f>IFERROR(INDEX('Feb 2019'!$G$2:$BR$159,MATCH('Planning Ngrps'!$A88,'Feb 2019'!$A$2:$A$161,0),MATCH(AC$9,'Feb 2019'!$G$1:$BR$1,0))/INDEX('Planning CPRP'!$G$10:$BA$168,MATCH('Planning Ngrps'!$A88,'Planning CPRP'!$A$10:$A$170,0),MATCH('Planning Ngrps'!AC$9,'Planning CPRP'!$G$9:$BA$9,0)),"")</f>
        <v/>
      </c>
      <c r="AD88" s="158" t="str">
        <f>IFERROR(INDEX('Feb 2019'!$G$2:$BR$159,MATCH('Planning Ngrps'!$A88,'Feb 2019'!$A$2:$A$161,0),MATCH(AD$9,'Feb 2019'!$G$1:$BR$1,0))/INDEX('Planning CPRP'!$G$10:$BA$168,MATCH('Planning Ngrps'!$A88,'Planning CPRP'!$A$10:$A$170,0),MATCH('Planning Ngrps'!AD$9,'Planning CPRP'!$G$9:$BA$9,0)),"")</f>
        <v/>
      </c>
      <c r="AE88" s="158" t="str">
        <f>IFERROR(INDEX('Feb 2019'!$G$2:$BR$159,MATCH('Planning Ngrps'!$A88,'Feb 2019'!$A$2:$A$161,0),MATCH(AE$9,'Feb 2019'!$G$1:$BR$1,0))/INDEX('Planning CPRP'!$G$10:$BA$168,MATCH('Planning Ngrps'!$A88,'Planning CPRP'!$A$10:$A$170,0),MATCH('Planning Ngrps'!AE$9,'Planning CPRP'!$G$9:$BA$9,0)),"")</f>
        <v/>
      </c>
      <c r="AF88" s="158" t="str">
        <f>IFERROR(INDEX('Feb 2019'!$G$2:$BR$159,MATCH('Planning Ngrps'!$A88,'Feb 2019'!$A$2:$A$161,0),MATCH(AF$9,'Feb 2019'!$G$1:$BR$1,0))/INDEX('Planning CPRP'!$G$10:$BA$168,MATCH('Planning Ngrps'!$A88,'Planning CPRP'!$A$10:$A$170,0),MATCH('Planning Ngrps'!AF$9,'Planning CPRP'!$G$9:$BA$9,0)),"")</f>
        <v/>
      </c>
      <c r="AG88" s="158" t="str">
        <f>IFERROR(INDEX('Feb 2019'!$G$2:$BR$159,MATCH('Planning Ngrps'!$A88,'Feb 2019'!$A$2:$A$161,0),MATCH(AG$9,'Feb 2019'!$G$1:$BR$1,0))/INDEX('Planning CPRP'!$G$10:$BA$168,MATCH('Planning Ngrps'!$A88,'Planning CPRP'!$A$10:$A$170,0),MATCH('Planning Ngrps'!AG$9,'Planning CPRP'!$G$9:$BA$9,0)),"")</f>
        <v/>
      </c>
      <c r="AH88" s="158" t="str">
        <f>IFERROR(INDEX('Feb 2019'!$G$2:$BR$159,MATCH('Planning Ngrps'!$A88,'Feb 2019'!$A$2:$A$161,0),MATCH(AH$9,'Feb 2019'!$G$1:$BR$1,0))/INDEX('Planning CPRP'!$G$10:$BA$168,MATCH('Planning Ngrps'!$A88,'Planning CPRP'!$A$10:$A$170,0),MATCH('Planning Ngrps'!AH$9,'Planning CPRP'!$G$9:$BA$9,0)),"")</f>
        <v/>
      </c>
      <c r="AI88" s="158" t="str">
        <f>IFERROR(INDEX('Feb 2019'!$G$2:$BR$159,MATCH('Planning Ngrps'!$A88,'Feb 2019'!$A$2:$A$161,0),MATCH(AI$9,'Feb 2019'!$G$1:$BR$1,0))/INDEX('Planning CPRP'!$G$10:$BA$168,MATCH('Planning Ngrps'!$A88,'Planning CPRP'!$A$10:$A$170,0),MATCH('Planning Ngrps'!AI$9,'Planning CPRP'!$G$9:$BA$9,0)),"")</f>
        <v/>
      </c>
      <c r="AJ88" s="158" t="str">
        <f>IFERROR(INDEX('Feb 2019'!$G$2:$BR$159,MATCH('Planning Ngrps'!$A88,'Feb 2019'!$A$2:$A$161,0),MATCH(AJ$9,'Feb 2019'!$G$1:$BR$1,0))/INDEX('Planning CPRP'!$G$10:$BA$168,MATCH('Planning Ngrps'!$A88,'Planning CPRP'!$A$10:$A$170,0),MATCH('Planning Ngrps'!AJ$9,'Planning CPRP'!$G$9:$BA$9,0)),"")</f>
        <v/>
      </c>
      <c r="AK88" s="158" t="str">
        <f>IFERROR(INDEX('Feb 2019'!$G$2:$BR$159,MATCH('Planning Ngrps'!$A88,'Feb 2019'!$A$2:$A$161,0),MATCH(AK$9,'Feb 2019'!$G$1:$BR$1,0))/INDEX('Planning CPRP'!$G$10:$BA$168,MATCH('Planning Ngrps'!$A88,'Planning CPRP'!$A$10:$A$170,0),MATCH('Planning Ngrps'!AK$9,'Planning CPRP'!$G$9:$BA$9,0)),"")</f>
        <v/>
      </c>
      <c r="AL88" s="158" t="str">
        <f>IFERROR(INDEX('Feb 2019'!$G$2:$BR$159,MATCH('Planning Ngrps'!$A88,'Feb 2019'!$A$2:$A$161,0),MATCH(AL$9,'Feb 2019'!$G$1:$BR$1,0))/INDEX('Planning CPRP'!$G$10:$BA$168,MATCH('Planning Ngrps'!$A88,'Planning CPRP'!$A$10:$A$170,0),MATCH('Planning Ngrps'!AL$9,'Planning CPRP'!$G$9:$BA$9,0)),"")</f>
        <v/>
      </c>
      <c r="AM88" s="158" t="str">
        <f>IFERROR(INDEX('Feb 2019'!$G$2:$BR$159,MATCH('Planning Ngrps'!$A88,'Feb 2019'!$A$2:$A$161,0),MATCH(AM$9,'Feb 2019'!$G$1:$BR$1,0))/INDEX('Planning CPRP'!$G$10:$BA$168,MATCH('Planning Ngrps'!$A88,'Planning CPRP'!$A$10:$A$170,0),MATCH('Planning Ngrps'!AM$9,'Planning CPRP'!$G$9:$BA$9,0)),"")</f>
        <v/>
      </c>
      <c r="AN88" s="158" t="str">
        <f>IFERROR(INDEX('Feb 2019'!$G$2:$BR$159,MATCH('Planning Ngrps'!$A88,'Feb 2019'!$A$2:$A$161,0),MATCH(AN$9,'Feb 2019'!$G$1:$BR$1,0))/INDEX('Planning CPRP'!$G$10:$BA$168,MATCH('Planning Ngrps'!$A88,'Planning CPRP'!$A$10:$A$170,0),MATCH('Planning Ngrps'!AN$9,'Planning CPRP'!$G$9:$BA$9,0)),"")</f>
        <v/>
      </c>
      <c r="AO88" s="158" t="str">
        <f>IFERROR(INDEX('Feb 2019'!$G$2:$BR$159,MATCH('Planning Ngrps'!$A88,'Feb 2019'!$A$2:$A$161,0),MATCH(AO$9,'Feb 2019'!$G$1:$BR$1,0))/INDEX('Planning CPRP'!$G$10:$BA$168,MATCH('Planning Ngrps'!$A88,'Planning CPRP'!$A$10:$A$170,0),MATCH('Planning Ngrps'!AO$9,'Planning CPRP'!$G$9:$BA$9,0)),"")</f>
        <v/>
      </c>
      <c r="AP88" s="158" t="str">
        <f>IFERROR(INDEX('Feb 2019'!$G$2:$BR$159,MATCH('Planning Ngrps'!$A88,'Feb 2019'!$A$2:$A$161,0),MATCH(AP$9,'Feb 2019'!$G$1:$BR$1,0))/INDEX('Planning CPRP'!$G$10:$BA$168,MATCH('Planning Ngrps'!$A88,'Planning CPRP'!$A$10:$A$170,0),MATCH('Planning Ngrps'!AP$9,'Planning CPRP'!$G$9:$BA$9,0)),"")</f>
        <v/>
      </c>
      <c r="AQ88" s="158" t="str">
        <f>IFERROR(INDEX('Feb 2019'!$G$2:$BR$159,MATCH('Planning Ngrps'!$A88,'Feb 2019'!$A$2:$A$161,0),MATCH(AQ$9,'Feb 2019'!$G$1:$BR$1,0))/INDEX('Planning CPRP'!$G$10:$BA$168,MATCH('Planning Ngrps'!$A88,'Planning CPRP'!$A$10:$A$170,0),MATCH('Planning Ngrps'!AQ$9,'Planning CPRP'!$G$9:$BA$9,0)),"")</f>
        <v/>
      </c>
      <c r="AR88" s="158" t="str">
        <f>IFERROR(INDEX('Feb 2019'!$G$2:$BR$159,MATCH('Planning Ngrps'!$A88,'Feb 2019'!$A$2:$A$161,0),MATCH(AR$9,'Feb 2019'!$G$1:$BR$1,0))/INDEX('Planning CPRP'!$G$10:$BA$168,MATCH('Planning Ngrps'!$A88,'Planning CPRP'!$A$10:$A$170,0),MATCH('Planning Ngrps'!AR$9,'Planning CPRP'!$G$9:$BA$9,0)),"")</f>
        <v/>
      </c>
      <c r="AS88" s="158" t="str">
        <f>IFERROR(INDEX('Feb 2019'!$G$2:$BR$159,MATCH('Planning Ngrps'!$A88,'Feb 2019'!$A$2:$A$161,0),MATCH(AS$9,'Feb 2019'!$G$1:$BR$1,0))/INDEX('Planning CPRP'!$G$10:$BA$168,MATCH('Planning Ngrps'!$A88,'Planning CPRP'!$A$10:$A$170,0),MATCH('Planning Ngrps'!AS$9,'Planning CPRP'!$G$9:$BA$9,0)),"")</f>
        <v/>
      </c>
      <c r="AT88" s="158" t="str">
        <f>IFERROR(INDEX('Feb 2019'!$G$2:$BR$159,MATCH('Planning Ngrps'!$A88,'Feb 2019'!$A$2:$A$161,0),MATCH(AT$9,'Feb 2019'!$G$1:$BR$1,0))/INDEX('Planning CPRP'!$G$10:$BA$168,MATCH('Planning Ngrps'!$A88,'Planning CPRP'!$A$10:$A$170,0),MATCH('Planning Ngrps'!AT$9,'Planning CPRP'!$G$9:$BA$9,0)),"")</f>
        <v/>
      </c>
      <c r="AU88" s="158" t="str">
        <f>IFERROR(INDEX('Feb 2019'!$G$2:$BR$159,MATCH('Planning Ngrps'!$A88,'Feb 2019'!$A$2:$A$161,0),MATCH(AU$9,'Feb 2019'!$G$1:$BR$1,0))/INDEX('Planning CPRP'!$G$10:$BA$168,MATCH('Planning Ngrps'!$A88,'Planning CPRP'!$A$10:$A$170,0),MATCH('Planning Ngrps'!AU$9,'Planning CPRP'!$G$9:$BA$9,0)),"")</f>
        <v/>
      </c>
      <c r="AV88" s="158" t="str">
        <f>IFERROR(INDEX('Feb 2019'!$G$2:$BR$159,MATCH('Planning Ngrps'!$A88,'Feb 2019'!$A$2:$A$161,0),MATCH(AV$9,'Feb 2019'!$G$1:$BR$1,0))/INDEX('Planning CPRP'!$G$10:$BA$168,MATCH('Planning Ngrps'!$A88,'Planning CPRP'!$A$10:$A$170,0),MATCH('Planning Ngrps'!AV$9,'Planning CPRP'!$G$9:$BA$9,0)),"")</f>
        <v/>
      </c>
      <c r="AW88" s="158" t="str">
        <f>IFERROR(INDEX('Feb 2019'!$G$2:$BR$159,MATCH('Planning Ngrps'!$A88,'Feb 2019'!$A$2:$A$161,0),MATCH(AW$9,'Feb 2019'!$G$1:$BR$1,0))/INDEX('Planning CPRP'!$G$10:$BA$168,MATCH('Planning Ngrps'!$A88,'Planning CPRP'!$A$10:$A$170,0),MATCH('Planning Ngrps'!AW$9,'Planning CPRP'!$G$9:$BA$9,0)),"")</f>
        <v/>
      </c>
      <c r="AX88" s="158" t="str">
        <f>IFERROR(INDEX('Feb 2019'!$G$2:$BR$159,MATCH('Planning Ngrps'!$A88,'Feb 2019'!$A$2:$A$161,0),MATCH(AX$9,'Feb 2019'!$G$1:$BR$1,0))/INDEX('Planning CPRP'!$G$10:$BA$168,MATCH('Planning Ngrps'!$A88,'Planning CPRP'!$A$10:$A$170,0),MATCH('Planning Ngrps'!AX$9,'Planning CPRP'!$G$9:$BA$9,0)),"")</f>
        <v/>
      </c>
      <c r="AY88" s="158" t="str">
        <f>IFERROR(INDEX('Feb 2019'!$G$2:$BR$159,MATCH('Planning Ngrps'!$A88,'Feb 2019'!$A$2:$A$161,0),MATCH(AY$9,'Feb 2019'!$G$1:$BR$1,0))/INDEX('Planning CPRP'!$G$10:$BA$168,MATCH('Planning Ngrps'!$A88,'Planning CPRP'!$A$10:$A$170,0),MATCH('Planning Ngrps'!AY$9,'Planning CPRP'!$G$9:$BA$9,0)),"")</f>
        <v/>
      </c>
      <c r="AZ88" s="158" t="str">
        <f>IFERROR(INDEX('Feb 2019'!$G$2:$BR$159,MATCH('Planning Ngrps'!$A88,'Feb 2019'!$A$2:$A$161,0),MATCH(AZ$9,'Feb 2019'!$G$1:$BR$1,0))/INDEX('Planning CPRP'!$G$10:$BA$168,MATCH('Planning Ngrps'!$A88,'Planning CPRP'!$A$10:$A$170,0),MATCH('Planning Ngrps'!AZ$9,'Planning CPRP'!$G$9:$BA$9,0)),"")</f>
        <v/>
      </c>
      <c r="BA88" s="158" t="str">
        <f>IFERROR(INDEX('Feb 2019'!$G$2:$BR$159,MATCH('Planning Ngrps'!$A88,'Feb 2019'!$A$2:$A$161,0),MATCH(BA$9,'Feb 2019'!$G$1:$BR$1,0))/INDEX('Planning CPRP'!$G$10:$BA$168,MATCH('Planning Ngrps'!$A88,'Planning CPRP'!$A$10:$A$170,0),MATCH('Planning Ngrps'!BA$9,'Planning CPRP'!$G$9:$BA$9,0)),"")</f>
        <v/>
      </c>
      <c r="BB88" s="11">
        <f>SUM(G88:BA88)</f>
        <v>0</v>
      </c>
      <c r="BC88" s="11"/>
      <c r="BD88" s="114">
        <f>BC88-BB88</f>
        <v>0</v>
      </c>
    </row>
    <row r="89" spans="1:56" ht="15" x14ac:dyDescent="0.3">
      <c r="A89" s="80" t="s">
        <v>101</v>
      </c>
      <c r="B89" s="105">
        <f t="shared" si="69"/>
        <v>0</v>
      </c>
      <c r="C89" s="192"/>
      <c r="D89" s="48">
        <f t="shared" si="70"/>
        <v>0</v>
      </c>
      <c r="E89" s="138">
        <f>D89-B89</f>
        <v>0</v>
      </c>
      <c r="F89" s="93" t="s">
        <v>101</v>
      </c>
      <c r="G89" s="158" t="str">
        <f>IFERROR(INDEX('Feb 2019'!$G$2:$BR$159,MATCH('Planning Ngrps'!$A89,'Feb 2019'!$A$2:$A$161,0),MATCH(G$9,'Feb 2019'!$G$1:$BR$1,0))/INDEX('Planning CPRP'!$G$10:$BA$168,MATCH('Planning Ngrps'!$A89,'Planning CPRP'!$A$10:$A$170,0),MATCH('Planning Ngrps'!G$9,'Planning CPRP'!$G$9:$BA$9,0)),"")</f>
        <v/>
      </c>
      <c r="H89" s="158" t="str">
        <f>IFERROR(INDEX('Feb 2019'!$G$2:$BR$159,MATCH('Planning Ngrps'!$A89,'Feb 2019'!$A$2:$A$161,0),MATCH(H$9,'Feb 2019'!$G$1:$BR$1,0))/INDEX('Planning CPRP'!$G$10:$BA$168,MATCH('Planning Ngrps'!$A89,'Planning CPRP'!$A$10:$A$170,0),MATCH('Planning Ngrps'!H$9,'Planning CPRP'!$G$9:$BA$9,0)),"")</f>
        <v/>
      </c>
      <c r="I89" s="158" t="str">
        <f>IFERROR(INDEX('Feb 2019'!$G$2:$BR$159,MATCH('Planning Ngrps'!$A89,'Feb 2019'!$A$2:$A$161,0),MATCH(I$9,'Feb 2019'!$G$1:$BR$1,0))/INDEX('Planning CPRP'!$G$10:$BA$168,MATCH('Planning Ngrps'!$A89,'Planning CPRP'!$A$10:$A$170,0),MATCH('Planning Ngrps'!I$9,'Planning CPRP'!$G$9:$BA$9,0)),"")</f>
        <v/>
      </c>
      <c r="J89" s="158" t="str">
        <f>IFERROR(INDEX('Feb 2019'!$G$2:$BR$159,MATCH('Planning Ngrps'!$A89,'Feb 2019'!$A$2:$A$161,0),MATCH(J$9,'Feb 2019'!$G$1:$BR$1,0))/INDEX('Planning CPRP'!$G$10:$BA$168,MATCH('Planning Ngrps'!$A89,'Planning CPRP'!$A$10:$A$170,0),MATCH('Planning Ngrps'!J$9,'Planning CPRP'!$G$9:$BA$9,0)),"")</f>
        <v/>
      </c>
      <c r="K89" s="158" t="str">
        <f>IFERROR(INDEX('Feb 2019'!$G$2:$BR$159,MATCH('Planning Ngrps'!$A89,'Feb 2019'!$A$2:$A$161,0),MATCH(K$9,'Feb 2019'!$G$1:$BR$1,0))/INDEX('Planning CPRP'!$G$10:$BA$168,MATCH('Planning Ngrps'!$A89,'Planning CPRP'!$A$10:$A$170,0),MATCH('Planning Ngrps'!K$9,'Planning CPRP'!$G$9:$BA$9,0)),"")</f>
        <v/>
      </c>
      <c r="L89" s="158" t="str">
        <f>IFERROR(INDEX('Feb 2019'!$G$2:$BR$159,MATCH('Planning Ngrps'!$A89,'Feb 2019'!$A$2:$A$161,0),MATCH(L$9,'Feb 2019'!$G$1:$BR$1,0))/INDEX('Planning CPRP'!$G$10:$BA$168,MATCH('Planning Ngrps'!$A89,'Planning CPRP'!$A$10:$A$170,0),MATCH('Planning Ngrps'!L$9,'Planning CPRP'!$G$9:$BA$9,0)),"")</f>
        <v/>
      </c>
      <c r="M89" s="158" t="str">
        <f>IFERROR(INDEX('Feb 2019'!$G$2:$BR$159,MATCH('Planning Ngrps'!$A89,'Feb 2019'!$A$2:$A$161,0),MATCH(M$9,'Feb 2019'!$G$1:$BR$1,0))/INDEX('Planning CPRP'!$G$10:$BA$168,MATCH('Planning Ngrps'!$A89,'Planning CPRP'!$A$10:$A$170,0),MATCH('Planning Ngrps'!M$9,'Planning CPRP'!$G$9:$BA$9,0)),"")</f>
        <v/>
      </c>
      <c r="N89" s="158" t="str">
        <f>IFERROR(INDEX('Feb 2019'!$G$2:$BR$159,MATCH('Planning Ngrps'!$A89,'Feb 2019'!$A$2:$A$161,0),MATCH(N$9,'Feb 2019'!$G$1:$BR$1,0))/INDEX('Planning CPRP'!$G$10:$BA$168,MATCH('Planning Ngrps'!$A89,'Planning CPRP'!$A$10:$A$170,0),MATCH('Planning Ngrps'!N$9,'Planning CPRP'!$G$9:$BA$9,0)),"")</f>
        <v/>
      </c>
      <c r="O89" s="158" t="str">
        <f>IFERROR(INDEX('Feb 2019'!$G$2:$BR$159,MATCH('Planning Ngrps'!$A89,'Feb 2019'!$A$2:$A$161,0),MATCH(O$9,'Feb 2019'!$G$1:$BR$1,0))/INDEX('Planning CPRP'!$G$10:$BA$168,MATCH('Planning Ngrps'!$A89,'Planning CPRP'!$A$10:$A$170,0),MATCH('Planning Ngrps'!O$9,'Planning CPRP'!$G$9:$BA$9,0)),"")</f>
        <v/>
      </c>
      <c r="P89" s="158" t="str">
        <f>IFERROR(INDEX('Feb 2019'!$G$2:$BR$159,MATCH('Planning Ngrps'!$A89,'Feb 2019'!$A$2:$A$161,0),MATCH(P$9,'Feb 2019'!$G$1:$BR$1,0))/INDEX('Planning CPRP'!$G$10:$BA$168,MATCH('Planning Ngrps'!$A89,'Planning CPRP'!$A$10:$A$170,0),MATCH('Planning Ngrps'!P$9,'Planning CPRP'!$G$9:$BA$9,0)),"")</f>
        <v/>
      </c>
      <c r="Q89" s="158" t="str">
        <f>IFERROR(INDEX('Feb 2019'!$G$2:$BR$159,MATCH('Planning Ngrps'!$A89,'Feb 2019'!$A$2:$A$161,0),MATCH(Q$9,'Feb 2019'!$G$1:$BR$1,0))/INDEX('Planning CPRP'!$G$10:$BA$168,MATCH('Planning Ngrps'!$A89,'Planning CPRP'!$A$10:$A$170,0),MATCH('Planning Ngrps'!Q$9,'Planning CPRP'!$G$9:$BA$9,0)),"")</f>
        <v/>
      </c>
      <c r="R89" s="158" t="str">
        <f>IFERROR(INDEX('Feb 2019'!$G$2:$BR$159,MATCH('Planning Ngrps'!$A89,'Feb 2019'!$A$2:$A$161,0),MATCH(R$9,'Feb 2019'!$G$1:$BR$1,0))/INDEX('Planning CPRP'!$G$10:$BA$168,MATCH('Planning Ngrps'!$A89,'Planning CPRP'!$A$10:$A$170,0),MATCH('Planning Ngrps'!R$9,'Planning CPRP'!$G$9:$BA$9,0)),"")</f>
        <v/>
      </c>
      <c r="S89" s="158" t="str">
        <f>IFERROR(INDEX('Feb 2019'!$G$2:$BR$159,MATCH('Planning Ngrps'!$A89,'Feb 2019'!$A$2:$A$161,0),MATCH(S$9,'Feb 2019'!$G$1:$BR$1,0))/INDEX('Planning CPRP'!$G$10:$BA$168,MATCH('Planning Ngrps'!$A89,'Planning CPRP'!$A$10:$A$170,0),MATCH('Planning Ngrps'!S$9,'Planning CPRP'!$G$9:$BA$9,0)),"")</f>
        <v/>
      </c>
      <c r="T89" s="158" t="str">
        <f>IFERROR(INDEX('Feb 2019'!$G$2:$BR$159,MATCH('Planning Ngrps'!$A89,'Feb 2019'!$A$2:$A$161,0),MATCH(T$9,'Feb 2019'!$G$1:$BR$1,0))/INDEX('Planning CPRP'!$G$10:$BA$168,MATCH('Planning Ngrps'!$A89,'Planning CPRP'!$A$10:$A$170,0),MATCH('Planning Ngrps'!T$9,'Planning CPRP'!$G$9:$BA$9,0)),"")</f>
        <v/>
      </c>
      <c r="U89" s="158" t="str">
        <f>IFERROR(INDEX('Feb 2019'!$G$2:$BR$159,MATCH('Planning Ngrps'!$A89,'Feb 2019'!$A$2:$A$161,0),MATCH(U$9,'Feb 2019'!$G$1:$BR$1,0))/INDEX('Planning CPRP'!$G$10:$BA$168,MATCH('Planning Ngrps'!$A89,'Planning CPRP'!$A$10:$A$170,0),MATCH('Planning Ngrps'!U$9,'Planning CPRP'!$G$9:$BA$9,0)),"")</f>
        <v/>
      </c>
      <c r="V89" s="158" t="str">
        <f>IFERROR(INDEX('Feb 2019'!$G$2:$BR$159,MATCH('Planning Ngrps'!$A89,'Feb 2019'!$A$2:$A$161,0),MATCH(V$9,'Feb 2019'!$G$1:$BR$1,0))/INDEX('Planning CPRP'!$G$10:$BA$168,MATCH('Planning Ngrps'!$A89,'Planning CPRP'!$A$10:$A$170,0),MATCH('Planning Ngrps'!V$9,'Planning CPRP'!$G$9:$BA$9,0)),"")</f>
        <v/>
      </c>
      <c r="W89" s="158" t="str">
        <f>IFERROR(INDEX('Feb 2019'!$G$2:$BR$159,MATCH('Planning Ngrps'!$A89,'Feb 2019'!$A$2:$A$161,0),MATCH(W$9,'Feb 2019'!$G$1:$BR$1,0))/INDEX('Planning CPRP'!$G$10:$BA$168,MATCH('Planning Ngrps'!$A89,'Planning CPRP'!$A$10:$A$170,0),MATCH('Planning Ngrps'!W$9,'Planning CPRP'!$G$9:$BA$9,0)),"")</f>
        <v/>
      </c>
      <c r="X89" s="158" t="str">
        <f>IFERROR(INDEX('Feb 2019'!$G$2:$BR$159,MATCH('Planning Ngrps'!$A89,'Feb 2019'!$A$2:$A$161,0),MATCH(X$9,'Feb 2019'!$G$1:$BR$1,0))/INDEX('Planning CPRP'!$G$10:$BA$168,MATCH('Planning Ngrps'!$A89,'Planning CPRP'!$A$10:$A$170,0),MATCH('Planning Ngrps'!X$9,'Planning CPRP'!$G$9:$BA$9,0)),"")</f>
        <v/>
      </c>
      <c r="Y89" s="158" t="str">
        <f>IFERROR(INDEX('Feb 2019'!$G$2:$BR$159,MATCH('Planning Ngrps'!$A89,'Feb 2019'!$A$2:$A$161,0),MATCH(Y$9,'Feb 2019'!$G$1:$BR$1,0))/INDEX('Planning CPRP'!$G$10:$BA$168,MATCH('Planning Ngrps'!$A89,'Planning CPRP'!$A$10:$A$170,0),MATCH('Planning Ngrps'!Y$9,'Planning CPRP'!$G$9:$BA$9,0)),"")</f>
        <v/>
      </c>
      <c r="Z89" s="158" t="str">
        <f>IFERROR(INDEX('Feb 2019'!$G$2:$BR$159,MATCH('Planning Ngrps'!$A89,'Feb 2019'!$A$2:$A$161,0),MATCH(Z$9,'Feb 2019'!$G$1:$BR$1,0))/INDEX('Planning CPRP'!$G$10:$BA$168,MATCH('Planning Ngrps'!$A89,'Planning CPRP'!$A$10:$A$170,0),MATCH('Planning Ngrps'!Z$9,'Planning CPRP'!$G$9:$BA$9,0)),"")</f>
        <v/>
      </c>
      <c r="AA89" s="158" t="str">
        <f>IFERROR(INDEX('Feb 2019'!$G$2:$BR$159,MATCH('Planning Ngrps'!$A89,'Feb 2019'!$A$2:$A$161,0),MATCH(AA$9,'Feb 2019'!$G$1:$BR$1,0))/INDEX('Planning CPRP'!$G$10:$BA$168,MATCH('Planning Ngrps'!$A89,'Planning CPRP'!$A$10:$A$170,0),MATCH('Planning Ngrps'!AA$9,'Planning CPRP'!$G$9:$BA$9,0)),"")</f>
        <v/>
      </c>
      <c r="AB89" s="158" t="str">
        <f>IFERROR(INDEX('Feb 2019'!$G$2:$BR$159,MATCH('Planning Ngrps'!$A89,'Feb 2019'!$A$2:$A$161,0),MATCH(AB$9,'Feb 2019'!$G$1:$BR$1,0))/INDEX('Planning CPRP'!$G$10:$BA$168,MATCH('Planning Ngrps'!$A89,'Planning CPRP'!$A$10:$A$170,0),MATCH('Planning Ngrps'!AB$9,'Planning CPRP'!$G$9:$BA$9,0)),"")</f>
        <v/>
      </c>
      <c r="AC89" s="158" t="str">
        <f>IFERROR(INDEX('Feb 2019'!$G$2:$BR$159,MATCH('Planning Ngrps'!$A89,'Feb 2019'!$A$2:$A$161,0),MATCH(AC$9,'Feb 2019'!$G$1:$BR$1,0))/INDEX('Planning CPRP'!$G$10:$BA$168,MATCH('Planning Ngrps'!$A89,'Planning CPRP'!$A$10:$A$170,0),MATCH('Planning Ngrps'!AC$9,'Planning CPRP'!$G$9:$BA$9,0)),"")</f>
        <v/>
      </c>
      <c r="AD89" s="158" t="str">
        <f>IFERROR(INDEX('Feb 2019'!$G$2:$BR$159,MATCH('Planning Ngrps'!$A89,'Feb 2019'!$A$2:$A$161,0),MATCH(AD$9,'Feb 2019'!$G$1:$BR$1,0))/INDEX('Planning CPRP'!$G$10:$BA$168,MATCH('Planning Ngrps'!$A89,'Planning CPRP'!$A$10:$A$170,0),MATCH('Planning Ngrps'!AD$9,'Planning CPRP'!$G$9:$BA$9,0)),"")</f>
        <v/>
      </c>
      <c r="AE89" s="158" t="str">
        <f>IFERROR(INDEX('Feb 2019'!$G$2:$BR$159,MATCH('Planning Ngrps'!$A89,'Feb 2019'!$A$2:$A$161,0),MATCH(AE$9,'Feb 2019'!$G$1:$BR$1,0))/INDEX('Planning CPRP'!$G$10:$BA$168,MATCH('Planning Ngrps'!$A89,'Planning CPRP'!$A$10:$A$170,0),MATCH('Planning Ngrps'!AE$9,'Planning CPRP'!$G$9:$BA$9,0)),"")</f>
        <v/>
      </c>
      <c r="AF89" s="158" t="str">
        <f>IFERROR(INDEX('Feb 2019'!$G$2:$BR$159,MATCH('Planning Ngrps'!$A89,'Feb 2019'!$A$2:$A$161,0),MATCH(AF$9,'Feb 2019'!$G$1:$BR$1,0))/INDEX('Planning CPRP'!$G$10:$BA$168,MATCH('Planning Ngrps'!$A89,'Planning CPRP'!$A$10:$A$170,0),MATCH('Planning Ngrps'!AF$9,'Planning CPRP'!$G$9:$BA$9,0)),"")</f>
        <v/>
      </c>
      <c r="AG89" s="158" t="str">
        <f>IFERROR(INDEX('Feb 2019'!$G$2:$BR$159,MATCH('Planning Ngrps'!$A89,'Feb 2019'!$A$2:$A$161,0),MATCH(AG$9,'Feb 2019'!$G$1:$BR$1,0))/INDEX('Planning CPRP'!$G$10:$BA$168,MATCH('Planning Ngrps'!$A89,'Planning CPRP'!$A$10:$A$170,0),MATCH('Planning Ngrps'!AG$9,'Planning CPRP'!$G$9:$BA$9,0)),"")</f>
        <v/>
      </c>
      <c r="AH89" s="158" t="str">
        <f>IFERROR(INDEX('Feb 2019'!$G$2:$BR$159,MATCH('Planning Ngrps'!$A89,'Feb 2019'!$A$2:$A$161,0),MATCH(AH$9,'Feb 2019'!$G$1:$BR$1,0))/INDEX('Planning CPRP'!$G$10:$BA$168,MATCH('Planning Ngrps'!$A89,'Planning CPRP'!$A$10:$A$170,0),MATCH('Planning Ngrps'!AH$9,'Planning CPRP'!$G$9:$BA$9,0)),"")</f>
        <v/>
      </c>
      <c r="AI89" s="158" t="str">
        <f>IFERROR(INDEX('Feb 2019'!$G$2:$BR$159,MATCH('Planning Ngrps'!$A89,'Feb 2019'!$A$2:$A$161,0),MATCH(AI$9,'Feb 2019'!$G$1:$BR$1,0))/INDEX('Planning CPRP'!$G$10:$BA$168,MATCH('Planning Ngrps'!$A89,'Planning CPRP'!$A$10:$A$170,0),MATCH('Planning Ngrps'!AI$9,'Planning CPRP'!$G$9:$BA$9,0)),"")</f>
        <v/>
      </c>
      <c r="AJ89" s="158" t="str">
        <f>IFERROR(INDEX('Feb 2019'!$G$2:$BR$159,MATCH('Planning Ngrps'!$A89,'Feb 2019'!$A$2:$A$161,0),MATCH(AJ$9,'Feb 2019'!$G$1:$BR$1,0))/INDEX('Planning CPRP'!$G$10:$BA$168,MATCH('Planning Ngrps'!$A89,'Planning CPRP'!$A$10:$A$170,0),MATCH('Planning Ngrps'!AJ$9,'Planning CPRP'!$G$9:$BA$9,0)),"")</f>
        <v/>
      </c>
      <c r="AK89" s="158" t="str">
        <f>IFERROR(INDEX('Feb 2019'!$G$2:$BR$159,MATCH('Planning Ngrps'!$A89,'Feb 2019'!$A$2:$A$161,0),MATCH(AK$9,'Feb 2019'!$G$1:$BR$1,0))/INDEX('Planning CPRP'!$G$10:$BA$168,MATCH('Planning Ngrps'!$A89,'Planning CPRP'!$A$10:$A$170,0),MATCH('Planning Ngrps'!AK$9,'Planning CPRP'!$G$9:$BA$9,0)),"")</f>
        <v/>
      </c>
      <c r="AL89" s="158" t="str">
        <f>IFERROR(INDEX('Feb 2019'!$G$2:$BR$159,MATCH('Planning Ngrps'!$A89,'Feb 2019'!$A$2:$A$161,0),MATCH(AL$9,'Feb 2019'!$G$1:$BR$1,0))/INDEX('Planning CPRP'!$G$10:$BA$168,MATCH('Planning Ngrps'!$A89,'Planning CPRP'!$A$10:$A$170,0),MATCH('Planning Ngrps'!AL$9,'Planning CPRP'!$G$9:$BA$9,0)),"")</f>
        <v/>
      </c>
      <c r="AM89" s="158" t="str">
        <f>IFERROR(INDEX('Feb 2019'!$G$2:$BR$159,MATCH('Planning Ngrps'!$A89,'Feb 2019'!$A$2:$A$161,0),MATCH(AM$9,'Feb 2019'!$G$1:$BR$1,0))/INDEX('Planning CPRP'!$G$10:$BA$168,MATCH('Planning Ngrps'!$A89,'Planning CPRP'!$A$10:$A$170,0),MATCH('Planning Ngrps'!AM$9,'Planning CPRP'!$G$9:$BA$9,0)),"")</f>
        <v/>
      </c>
      <c r="AN89" s="158" t="str">
        <f>IFERROR(INDEX('Feb 2019'!$G$2:$BR$159,MATCH('Planning Ngrps'!$A89,'Feb 2019'!$A$2:$A$161,0),MATCH(AN$9,'Feb 2019'!$G$1:$BR$1,0))/INDEX('Planning CPRP'!$G$10:$BA$168,MATCH('Planning Ngrps'!$A89,'Planning CPRP'!$A$10:$A$170,0),MATCH('Planning Ngrps'!AN$9,'Planning CPRP'!$G$9:$BA$9,0)),"")</f>
        <v/>
      </c>
      <c r="AO89" s="158" t="str">
        <f>IFERROR(INDEX('Feb 2019'!$G$2:$BR$159,MATCH('Planning Ngrps'!$A89,'Feb 2019'!$A$2:$A$161,0),MATCH(AO$9,'Feb 2019'!$G$1:$BR$1,0))/INDEX('Planning CPRP'!$G$10:$BA$168,MATCH('Planning Ngrps'!$A89,'Planning CPRP'!$A$10:$A$170,0),MATCH('Planning Ngrps'!AO$9,'Planning CPRP'!$G$9:$BA$9,0)),"")</f>
        <v/>
      </c>
      <c r="AP89" s="158" t="str">
        <f>IFERROR(INDEX('Feb 2019'!$G$2:$BR$159,MATCH('Planning Ngrps'!$A89,'Feb 2019'!$A$2:$A$161,0),MATCH(AP$9,'Feb 2019'!$G$1:$BR$1,0))/INDEX('Planning CPRP'!$G$10:$BA$168,MATCH('Planning Ngrps'!$A89,'Planning CPRP'!$A$10:$A$170,0),MATCH('Planning Ngrps'!AP$9,'Planning CPRP'!$G$9:$BA$9,0)),"")</f>
        <v/>
      </c>
      <c r="AQ89" s="158" t="str">
        <f>IFERROR(INDEX('Feb 2019'!$G$2:$BR$159,MATCH('Planning Ngrps'!$A89,'Feb 2019'!$A$2:$A$161,0),MATCH(AQ$9,'Feb 2019'!$G$1:$BR$1,0))/INDEX('Planning CPRP'!$G$10:$BA$168,MATCH('Planning Ngrps'!$A89,'Planning CPRP'!$A$10:$A$170,0),MATCH('Planning Ngrps'!AQ$9,'Planning CPRP'!$G$9:$BA$9,0)),"")</f>
        <v/>
      </c>
      <c r="AR89" s="158" t="str">
        <f>IFERROR(INDEX('Feb 2019'!$G$2:$BR$159,MATCH('Planning Ngrps'!$A89,'Feb 2019'!$A$2:$A$161,0),MATCH(AR$9,'Feb 2019'!$G$1:$BR$1,0))/INDEX('Planning CPRP'!$G$10:$BA$168,MATCH('Planning Ngrps'!$A89,'Planning CPRP'!$A$10:$A$170,0),MATCH('Planning Ngrps'!AR$9,'Planning CPRP'!$G$9:$BA$9,0)),"")</f>
        <v/>
      </c>
      <c r="AS89" s="158" t="str">
        <f>IFERROR(INDEX('Feb 2019'!$G$2:$BR$159,MATCH('Planning Ngrps'!$A89,'Feb 2019'!$A$2:$A$161,0),MATCH(AS$9,'Feb 2019'!$G$1:$BR$1,0))/INDEX('Planning CPRP'!$G$10:$BA$168,MATCH('Planning Ngrps'!$A89,'Planning CPRP'!$A$10:$A$170,0),MATCH('Planning Ngrps'!AS$9,'Planning CPRP'!$G$9:$BA$9,0)),"")</f>
        <v/>
      </c>
      <c r="AT89" s="158" t="str">
        <f>IFERROR(INDEX('Feb 2019'!$G$2:$BR$159,MATCH('Planning Ngrps'!$A89,'Feb 2019'!$A$2:$A$161,0),MATCH(AT$9,'Feb 2019'!$G$1:$BR$1,0))/INDEX('Planning CPRP'!$G$10:$BA$168,MATCH('Planning Ngrps'!$A89,'Planning CPRP'!$A$10:$A$170,0),MATCH('Planning Ngrps'!AT$9,'Planning CPRP'!$G$9:$BA$9,0)),"")</f>
        <v/>
      </c>
      <c r="AU89" s="158" t="str">
        <f>IFERROR(INDEX('Feb 2019'!$G$2:$BR$159,MATCH('Planning Ngrps'!$A89,'Feb 2019'!$A$2:$A$161,0),MATCH(AU$9,'Feb 2019'!$G$1:$BR$1,0))/INDEX('Planning CPRP'!$G$10:$BA$168,MATCH('Planning Ngrps'!$A89,'Planning CPRP'!$A$10:$A$170,0),MATCH('Planning Ngrps'!AU$9,'Planning CPRP'!$G$9:$BA$9,0)),"")</f>
        <v/>
      </c>
      <c r="AV89" s="158" t="str">
        <f>IFERROR(INDEX('Feb 2019'!$G$2:$BR$159,MATCH('Planning Ngrps'!$A89,'Feb 2019'!$A$2:$A$161,0),MATCH(AV$9,'Feb 2019'!$G$1:$BR$1,0))/INDEX('Planning CPRP'!$G$10:$BA$168,MATCH('Planning Ngrps'!$A89,'Planning CPRP'!$A$10:$A$170,0),MATCH('Planning Ngrps'!AV$9,'Planning CPRP'!$G$9:$BA$9,0)),"")</f>
        <v/>
      </c>
      <c r="AW89" s="158" t="str">
        <f>IFERROR(INDEX('Feb 2019'!$G$2:$BR$159,MATCH('Planning Ngrps'!$A89,'Feb 2019'!$A$2:$A$161,0),MATCH(AW$9,'Feb 2019'!$G$1:$BR$1,0))/INDEX('Planning CPRP'!$G$10:$BA$168,MATCH('Planning Ngrps'!$A89,'Planning CPRP'!$A$10:$A$170,0),MATCH('Planning Ngrps'!AW$9,'Planning CPRP'!$G$9:$BA$9,0)),"")</f>
        <v/>
      </c>
      <c r="AX89" s="158" t="str">
        <f>IFERROR(INDEX('Feb 2019'!$G$2:$BR$159,MATCH('Planning Ngrps'!$A89,'Feb 2019'!$A$2:$A$161,0),MATCH(AX$9,'Feb 2019'!$G$1:$BR$1,0))/INDEX('Planning CPRP'!$G$10:$BA$168,MATCH('Planning Ngrps'!$A89,'Planning CPRP'!$A$10:$A$170,0),MATCH('Planning Ngrps'!AX$9,'Planning CPRP'!$G$9:$BA$9,0)),"")</f>
        <v/>
      </c>
      <c r="AY89" s="158" t="str">
        <f>IFERROR(INDEX('Feb 2019'!$G$2:$BR$159,MATCH('Planning Ngrps'!$A89,'Feb 2019'!$A$2:$A$161,0),MATCH(AY$9,'Feb 2019'!$G$1:$BR$1,0))/INDEX('Planning CPRP'!$G$10:$BA$168,MATCH('Planning Ngrps'!$A89,'Planning CPRP'!$A$10:$A$170,0),MATCH('Planning Ngrps'!AY$9,'Planning CPRP'!$G$9:$BA$9,0)),"")</f>
        <v/>
      </c>
      <c r="AZ89" s="158" t="str">
        <f>IFERROR(INDEX('Feb 2019'!$G$2:$BR$159,MATCH('Planning Ngrps'!$A89,'Feb 2019'!$A$2:$A$161,0),MATCH(AZ$9,'Feb 2019'!$G$1:$BR$1,0))/INDEX('Planning CPRP'!$G$10:$BA$168,MATCH('Planning Ngrps'!$A89,'Planning CPRP'!$A$10:$A$170,0),MATCH('Planning Ngrps'!AZ$9,'Planning CPRP'!$G$9:$BA$9,0)),"")</f>
        <v/>
      </c>
      <c r="BA89" s="158" t="str">
        <f>IFERROR(INDEX('Feb 2019'!$G$2:$BR$159,MATCH('Planning Ngrps'!$A89,'Feb 2019'!$A$2:$A$161,0),MATCH(BA$9,'Feb 2019'!$G$1:$BR$1,0))/INDEX('Planning CPRP'!$G$10:$BA$168,MATCH('Planning Ngrps'!$A89,'Planning CPRP'!$A$10:$A$170,0),MATCH('Planning Ngrps'!BA$9,'Planning CPRP'!$G$9:$BA$9,0)),"")</f>
        <v/>
      </c>
      <c r="BB89" s="11">
        <f>SUM(G89:BA89)</f>
        <v>0</v>
      </c>
      <c r="BC89" s="11"/>
      <c r="BD89" s="114">
        <f>BC89-BB89</f>
        <v>0</v>
      </c>
    </row>
    <row r="90" spans="1:56" ht="15" x14ac:dyDescent="0.3">
      <c r="A90" s="80" t="s">
        <v>102</v>
      </c>
      <c r="B90" s="105">
        <f t="shared" si="69"/>
        <v>0</v>
      </c>
      <c r="C90" s="192">
        <f>B90/1000000</f>
        <v>0</v>
      </c>
      <c r="D90" s="48">
        <f t="shared" si="70"/>
        <v>0</v>
      </c>
      <c r="E90" s="138">
        <f>D90-B90</f>
        <v>0</v>
      </c>
      <c r="F90" s="93" t="s">
        <v>102</v>
      </c>
      <c r="G90" s="158" t="str">
        <f>IFERROR(INDEX('Feb 2019'!$G$2:$BR$159,MATCH('Planning Ngrps'!$A90,'Feb 2019'!$A$2:$A$161,0),MATCH(G$9,'Feb 2019'!$G$1:$BR$1,0))/INDEX('Planning CPRP'!$G$10:$BA$168,MATCH('Planning Ngrps'!$A90,'Planning CPRP'!$A$10:$A$170,0),MATCH('Planning Ngrps'!G$9,'Planning CPRP'!$G$9:$BA$9,0)),"")</f>
        <v/>
      </c>
      <c r="H90" s="158" t="str">
        <f>IFERROR(INDEX('Feb 2019'!$G$2:$BR$159,MATCH('Planning Ngrps'!$A90,'Feb 2019'!$A$2:$A$161,0),MATCH(H$9,'Feb 2019'!$G$1:$BR$1,0))/INDEX('Planning CPRP'!$G$10:$BA$168,MATCH('Planning Ngrps'!$A90,'Planning CPRP'!$A$10:$A$170,0),MATCH('Planning Ngrps'!H$9,'Planning CPRP'!$G$9:$BA$9,0)),"")</f>
        <v/>
      </c>
      <c r="I90" s="158" t="str">
        <f>IFERROR(INDEX('Feb 2019'!$G$2:$BR$159,MATCH('Planning Ngrps'!$A90,'Feb 2019'!$A$2:$A$161,0),MATCH(I$9,'Feb 2019'!$G$1:$BR$1,0))/INDEX('Planning CPRP'!$G$10:$BA$168,MATCH('Planning Ngrps'!$A90,'Planning CPRP'!$A$10:$A$170,0),MATCH('Planning Ngrps'!I$9,'Planning CPRP'!$G$9:$BA$9,0)),"")</f>
        <v/>
      </c>
      <c r="J90" s="158" t="str">
        <f>IFERROR(INDEX('Feb 2019'!$G$2:$BR$159,MATCH('Planning Ngrps'!$A90,'Feb 2019'!$A$2:$A$161,0),MATCH(J$9,'Feb 2019'!$G$1:$BR$1,0))/INDEX('Planning CPRP'!$G$10:$BA$168,MATCH('Planning Ngrps'!$A90,'Planning CPRP'!$A$10:$A$170,0),MATCH('Planning Ngrps'!J$9,'Planning CPRP'!$G$9:$BA$9,0)),"")</f>
        <v/>
      </c>
      <c r="K90" s="158" t="str">
        <f>IFERROR(INDEX('Feb 2019'!$G$2:$BR$159,MATCH('Planning Ngrps'!$A90,'Feb 2019'!$A$2:$A$161,0),MATCH(K$9,'Feb 2019'!$G$1:$BR$1,0))/INDEX('Planning CPRP'!$G$10:$BA$168,MATCH('Planning Ngrps'!$A90,'Planning CPRP'!$A$10:$A$170,0),MATCH('Planning Ngrps'!K$9,'Planning CPRP'!$G$9:$BA$9,0)),"")</f>
        <v/>
      </c>
      <c r="L90" s="158" t="str">
        <f>IFERROR(INDEX('Feb 2019'!$G$2:$BR$159,MATCH('Planning Ngrps'!$A90,'Feb 2019'!$A$2:$A$161,0),MATCH(L$9,'Feb 2019'!$G$1:$BR$1,0))/INDEX('Planning CPRP'!$G$10:$BA$168,MATCH('Planning Ngrps'!$A90,'Planning CPRP'!$A$10:$A$170,0),MATCH('Planning Ngrps'!L$9,'Planning CPRP'!$G$9:$BA$9,0)),"")</f>
        <v/>
      </c>
      <c r="M90" s="158" t="str">
        <f>IFERROR(INDEX('Feb 2019'!$G$2:$BR$159,MATCH('Planning Ngrps'!$A90,'Feb 2019'!$A$2:$A$161,0),MATCH(M$9,'Feb 2019'!$G$1:$BR$1,0))/INDEX('Planning CPRP'!$G$10:$BA$168,MATCH('Planning Ngrps'!$A90,'Planning CPRP'!$A$10:$A$170,0),MATCH('Planning Ngrps'!M$9,'Planning CPRP'!$G$9:$BA$9,0)),"")</f>
        <v/>
      </c>
      <c r="N90" s="158" t="str">
        <f>IFERROR(INDEX('Feb 2019'!$G$2:$BR$159,MATCH('Planning Ngrps'!$A90,'Feb 2019'!$A$2:$A$161,0),MATCH(N$9,'Feb 2019'!$G$1:$BR$1,0))/INDEX('Planning CPRP'!$G$10:$BA$168,MATCH('Planning Ngrps'!$A90,'Planning CPRP'!$A$10:$A$170,0),MATCH('Planning Ngrps'!N$9,'Planning CPRP'!$G$9:$BA$9,0)),"")</f>
        <v/>
      </c>
      <c r="O90" s="158" t="str">
        <f>IFERROR(INDEX('Feb 2019'!$G$2:$BR$159,MATCH('Planning Ngrps'!$A90,'Feb 2019'!$A$2:$A$161,0),MATCH(O$9,'Feb 2019'!$G$1:$BR$1,0))/INDEX('Planning CPRP'!$G$10:$BA$168,MATCH('Planning Ngrps'!$A90,'Planning CPRP'!$A$10:$A$170,0),MATCH('Planning Ngrps'!O$9,'Planning CPRP'!$G$9:$BA$9,0)),"")</f>
        <v/>
      </c>
      <c r="P90" s="158" t="str">
        <f>IFERROR(INDEX('Feb 2019'!$G$2:$BR$159,MATCH('Planning Ngrps'!$A90,'Feb 2019'!$A$2:$A$161,0),MATCH(P$9,'Feb 2019'!$G$1:$BR$1,0))/INDEX('Planning CPRP'!$G$10:$BA$168,MATCH('Planning Ngrps'!$A90,'Planning CPRP'!$A$10:$A$170,0),MATCH('Planning Ngrps'!P$9,'Planning CPRP'!$G$9:$BA$9,0)),"")</f>
        <v/>
      </c>
      <c r="Q90" s="158" t="str">
        <f>IFERROR(INDEX('Feb 2019'!$G$2:$BR$159,MATCH('Planning Ngrps'!$A90,'Feb 2019'!$A$2:$A$161,0),MATCH(Q$9,'Feb 2019'!$G$1:$BR$1,0))/INDEX('Planning CPRP'!$G$10:$BA$168,MATCH('Planning Ngrps'!$A90,'Planning CPRP'!$A$10:$A$170,0),MATCH('Planning Ngrps'!Q$9,'Planning CPRP'!$G$9:$BA$9,0)),"")</f>
        <v/>
      </c>
      <c r="R90" s="158" t="str">
        <f>IFERROR(INDEX('Feb 2019'!$G$2:$BR$159,MATCH('Planning Ngrps'!$A90,'Feb 2019'!$A$2:$A$161,0),MATCH(R$9,'Feb 2019'!$G$1:$BR$1,0))/INDEX('Planning CPRP'!$G$10:$BA$168,MATCH('Planning Ngrps'!$A90,'Planning CPRP'!$A$10:$A$170,0),MATCH('Planning Ngrps'!R$9,'Planning CPRP'!$G$9:$BA$9,0)),"")</f>
        <v/>
      </c>
      <c r="S90" s="158" t="str">
        <f>IFERROR(INDEX('Feb 2019'!$G$2:$BR$159,MATCH('Planning Ngrps'!$A90,'Feb 2019'!$A$2:$A$161,0),MATCH(S$9,'Feb 2019'!$G$1:$BR$1,0))/INDEX('Planning CPRP'!$G$10:$BA$168,MATCH('Planning Ngrps'!$A90,'Planning CPRP'!$A$10:$A$170,0),MATCH('Planning Ngrps'!S$9,'Planning CPRP'!$G$9:$BA$9,0)),"")</f>
        <v/>
      </c>
      <c r="T90" s="158" t="str">
        <f>IFERROR(INDEX('Feb 2019'!$G$2:$BR$159,MATCH('Planning Ngrps'!$A90,'Feb 2019'!$A$2:$A$161,0),MATCH(T$9,'Feb 2019'!$G$1:$BR$1,0))/INDEX('Planning CPRP'!$G$10:$BA$168,MATCH('Planning Ngrps'!$A90,'Planning CPRP'!$A$10:$A$170,0),MATCH('Planning Ngrps'!T$9,'Planning CPRP'!$G$9:$BA$9,0)),"")</f>
        <v/>
      </c>
      <c r="U90" s="158" t="str">
        <f>IFERROR(INDEX('Feb 2019'!$G$2:$BR$159,MATCH('Planning Ngrps'!$A90,'Feb 2019'!$A$2:$A$161,0),MATCH(U$9,'Feb 2019'!$G$1:$BR$1,0))/INDEX('Planning CPRP'!$G$10:$BA$168,MATCH('Planning Ngrps'!$A90,'Planning CPRP'!$A$10:$A$170,0),MATCH('Planning Ngrps'!U$9,'Planning CPRP'!$G$9:$BA$9,0)),"")</f>
        <v/>
      </c>
      <c r="V90" s="158" t="str">
        <f>IFERROR(INDEX('Feb 2019'!$G$2:$BR$159,MATCH('Planning Ngrps'!$A90,'Feb 2019'!$A$2:$A$161,0),MATCH(V$9,'Feb 2019'!$G$1:$BR$1,0))/INDEX('Planning CPRP'!$G$10:$BA$168,MATCH('Planning Ngrps'!$A90,'Planning CPRP'!$A$10:$A$170,0),MATCH('Planning Ngrps'!V$9,'Planning CPRP'!$G$9:$BA$9,0)),"")</f>
        <v/>
      </c>
      <c r="W90" s="158" t="str">
        <f>IFERROR(INDEX('Feb 2019'!$G$2:$BR$159,MATCH('Planning Ngrps'!$A90,'Feb 2019'!$A$2:$A$161,0),MATCH(W$9,'Feb 2019'!$G$1:$BR$1,0))/INDEX('Planning CPRP'!$G$10:$BA$168,MATCH('Planning Ngrps'!$A90,'Planning CPRP'!$A$10:$A$170,0),MATCH('Planning Ngrps'!W$9,'Planning CPRP'!$G$9:$BA$9,0)),"")</f>
        <v/>
      </c>
      <c r="X90" s="158" t="str">
        <f>IFERROR(INDEX('Feb 2019'!$G$2:$BR$159,MATCH('Planning Ngrps'!$A90,'Feb 2019'!$A$2:$A$161,0),MATCH(X$9,'Feb 2019'!$G$1:$BR$1,0))/INDEX('Planning CPRP'!$G$10:$BA$168,MATCH('Planning Ngrps'!$A90,'Planning CPRP'!$A$10:$A$170,0),MATCH('Planning Ngrps'!X$9,'Planning CPRP'!$G$9:$BA$9,0)),"")</f>
        <v/>
      </c>
      <c r="Y90" s="158" t="str">
        <f>IFERROR(INDEX('Feb 2019'!$G$2:$BR$159,MATCH('Planning Ngrps'!$A90,'Feb 2019'!$A$2:$A$161,0),MATCH(Y$9,'Feb 2019'!$G$1:$BR$1,0))/INDEX('Planning CPRP'!$G$10:$BA$168,MATCH('Planning Ngrps'!$A90,'Planning CPRP'!$A$10:$A$170,0),MATCH('Planning Ngrps'!Y$9,'Planning CPRP'!$G$9:$BA$9,0)),"")</f>
        <v/>
      </c>
      <c r="Z90" s="158" t="str">
        <f>IFERROR(INDEX('Feb 2019'!$G$2:$BR$159,MATCH('Planning Ngrps'!$A90,'Feb 2019'!$A$2:$A$161,0),MATCH(Z$9,'Feb 2019'!$G$1:$BR$1,0))/INDEX('Planning CPRP'!$G$10:$BA$168,MATCH('Planning Ngrps'!$A90,'Planning CPRP'!$A$10:$A$170,0),MATCH('Planning Ngrps'!Z$9,'Planning CPRP'!$G$9:$BA$9,0)),"")</f>
        <v/>
      </c>
      <c r="AA90" s="158" t="str">
        <f>IFERROR(INDEX('Feb 2019'!$G$2:$BR$159,MATCH('Planning Ngrps'!$A90,'Feb 2019'!$A$2:$A$161,0),MATCH(AA$9,'Feb 2019'!$G$1:$BR$1,0))/INDEX('Planning CPRP'!$G$10:$BA$168,MATCH('Planning Ngrps'!$A90,'Planning CPRP'!$A$10:$A$170,0),MATCH('Planning Ngrps'!AA$9,'Planning CPRP'!$G$9:$BA$9,0)),"")</f>
        <v/>
      </c>
      <c r="AB90" s="158" t="str">
        <f>IFERROR(INDEX('Feb 2019'!$G$2:$BR$159,MATCH('Planning Ngrps'!$A90,'Feb 2019'!$A$2:$A$161,0),MATCH(AB$9,'Feb 2019'!$G$1:$BR$1,0))/INDEX('Planning CPRP'!$G$10:$BA$168,MATCH('Planning Ngrps'!$A90,'Planning CPRP'!$A$10:$A$170,0),MATCH('Planning Ngrps'!AB$9,'Planning CPRP'!$G$9:$BA$9,0)),"")</f>
        <v/>
      </c>
      <c r="AC90" s="158" t="str">
        <f>IFERROR(INDEX('Feb 2019'!$G$2:$BR$159,MATCH('Planning Ngrps'!$A90,'Feb 2019'!$A$2:$A$161,0),MATCH(AC$9,'Feb 2019'!$G$1:$BR$1,0))/INDEX('Planning CPRP'!$G$10:$BA$168,MATCH('Planning Ngrps'!$A90,'Planning CPRP'!$A$10:$A$170,0),MATCH('Planning Ngrps'!AC$9,'Planning CPRP'!$G$9:$BA$9,0)),"")</f>
        <v/>
      </c>
      <c r="AD90" s="158" t="str">
        <f>IFERROR(INDEX('Feb 2019'!$G$2:$BR$159,MATCH('Planning Ngrps'!$A90,'Feb 2019'!$A$2:$A$161,0),MATCH(AD$9,'Feb 2019'!$G$1:$BR$1,0))/INDEX('Planning CPRP'!$G$10:$BA$168,MATCH('Planning Ngrps'!$A90,'Planning CPRP'!$A$10:$A$170,0),MATCH('Planning Ngrps'!AD$9,'Planning CPRP'!$G$9:$BA$9,0)),"")</f>
        <v/>
      </c>
      <c r="AE90" s="158" t="str">
        <f>IFERROR(INDEX('Feb 2019'!$G$2:$BR$159,MATCH('Planning Ngrps'!$A90,'Feb 2019'!$A$2:$A$161,0),MATCH(AE$9,'Feb 2019'!$G$1:$BR$1,0))/INDEX('Planning CPRP'!$G$10:$BA$168,MATCH('Planning Ngrps'!$A90,'Planning CPRP'!$A$10:$A$170,0),MATCH('Planning Ngrps'!AE$9,'Planning CPRP'!$G$9:$BA$9,0)),"")</f>
        <v/>
      </c>
      <c r="AF90" s="158" t="str">
        <f>IFERROR(INDEX('Feb 2019'!$G$2:$BR$159,MATCH('Planning Ngrps'!$A90,'Feb 2019'!$A$2:$A$161,0),MATCH(AF$9,'Feb 2019'!$G$1:$BR$1,0))/INDEX('Planning CPRP'!$G$10:$BA$168,MATCH('Planning Ngrps'!$A90,'Planning CPRP'!$A$10:$A$170,0),MATCH('Planning Ngrps'!AF$9,'Planning CPRP'!$G$9:$BA$9,0)),"")</f>
        <v/>
      </c>
      <c r="AG90" s="158" t="str">
        <f>IFERROR(INDEX('Feb 2019'!$G$2:$BR$159,MATCH('Planning Ngrps'!$A90,'Feb 2019'!$A$2:$A$161,0),MATCH(AG$9,'Feb 2019'!$G$1:$BR$1,0))/INDEX('Planning CPRP'!$G$10:$BA$168,MATCH('Planning Ngrps'!$A90,'Planning CPRP'!$A$10:$A$170,0),MATCH('Planning Ngrps'!AG$9,'Planning CPRP'!$G$9:$BA$9,0)),"")</f>
        <v/>
      </c>
      <c r="AH90" s="158" t="str">
        <f>IFERROR(INDEX('Feb 2019'!$G$2:$BR$159,MATCH('Planning Ngrps'!$A90,'Feb 2019'!$A$2:$A$161,0),MATCH(AH$9,'Feb 2019'!$G$1:$BR$1,0))/INDEX('Planning CPRP'!$G$10:$BA$168,MATCH('Planning Ngrps'!$A90,'Planning CPRP'!$A$10:$A$170,0),MATCH('Planning Ngrps'!AH$9,'Planning CPRP'!$G$9:$BA$9,0)),"")</f>
        <v/>
      </c>
      <c r="AI90" s="158" t="str">
        <f>IFERROR(INDEX('Feb 2019'!$G$2:$BR$159,MATCH('Planning Ngrps'!$A90,'Feb 2019'!$A$2:$A$161,0),MATCH(AI$9,'Feb 2019'!$G$1:$BR$1,0))/INDEX('Planning CPRP'!$G$10:$BA$168,MATCH('Planning Ngrps'!$A90,'Planning CPRP'!$A$10:$A$170,0),MATCH('Planning Ngrps'!AI$9,'Planning CPRP'!$G$9:$BA$9,0)),"")</f>
        <v/>
      </c>
      <c r="AJ90" s="158" t="str">
        <f>IFERROR(INDEX('Feb 2019'!$G$2:$BR$159,MATCH('Planning Ngrps'!$A90,'Feb 2019'!$A$2:$A$161,0),MATCH(AJ$9,'Feb 2019'!$G$1:$BR$1,0))/INDEX('Planning CPRP'!$G$10:$BA$168,MATCH('Planning Ngrps'!$A90,'Planning CPRP'!$A$10:$A$170,0),MATCH('Planning Ngrps'!AJ$9,'Planning CPRP'!$G$9:$BA$9,0)),"")</f>
        <v/>
      </c>
      <c r="AK90" s="158" t="str">
        <f>IFERROR(INDEX('Feb 2019'!$G$2:$BR$159,MATCH('Planning Ngrps'!$A90,'Feb 2019'!$A$2:$A$161,0),MATCH(AK$9,'Feb 2019'!$G$1:$BR$1,0))/INDEX('Planning CPRP'!$G$10:$BA$168,MATCH('Planning Ngrps'!$A90,'Planning CPRP'!$A$10:$A$170,0),MATCH('Planning Ngrps'!AK$9,'Planning CPRP'!$G$9:$BA$9,0)),"")</f>
        <v/>
      </c>
      <c r="AL90" s="158" t="str">
        <f>IFERROR(INDEX('Feb 2019'!$G$2:$BR$159,MATCH('Planning Ngrps'!$A90,'Feb 2019'!$A$2:$A$161,0),MATCH(AL$9,'Feb 2019'!$G$1:$BR$1,0))/INDEX('Planning CPRP'!$G$10:$BA$168,MATCH('Planning Ngrps'!$A90,'Planning CPRP'!$A$10:$A$170,0),MATCH('Planning Ngrps'!AL$9,'Planning CPRP'!$G$9:$BA$9,0)),"")</f>
        <v/>
      </c>
      <c r="AM90" s="158" t="str">
        <f>IFERROR(INDEX('Feb 2019'!$G$2:$BR$159,MATCH('Planning Ngrps'!$A90,'Feb 2019'!$A$2:$A$161,0),MATCH(AM$9,'Feb 2019'!$G$1:$BR$1,0))/INDEX('Planning CPRP'!$G$10:$BA$168,MATCH('Planning Ngrps'!$A90,'Planning CPRP'!$A$10:$A$170,0),MATCH('Planning Ngrps'!AM$9,'Planning CPRP'!$G$9:$BA$9,0)),"")</f>
        <v/>
      </c>
      <c r="AN90" s="158" t="str">
        <f>IFERROR(INDEX('Feb 2019'!$G$2:$BR$159,MATCH('Planning Ngrps'!$A90,'Feb 2019'!$A$2:$A$161,0),MATCH(AN$9,'Feb 2019'!$G$1:$BR$1,0))/INDEX('Planning CPRP'!$G$10:$BA$168,MATCH('Planning Ngrps'!$A90,'Planning CPRP'!$A$10:$A$170,0),MATCH('Planning Ngrps'!AN$9,'Planning CPRP'!$G$9:$BA$9,0)),"")</f>
        <v/>
      </c>
      <c r="AO90" s="158" t="str">
        <f>IFERROR(INDEX('Feb 2019'!$G$2:$BR$159,MATCH('Planning Ngrps'!$A90,'Feb 2019'!$A$2:$A$161,0),MATCH(AO$9,'Feb 2019'!$G$1:$BR$1,0))/INDEX('Planning CPRP'!$G$10:$BA$168,MATCH('Planning Ngrps'!$A90,'Planning CPRP'!$A$10:$A$170,0),MATCH('Planning Ngrps'!AO$9,'Planning CPRP'!$G$9:$BA$9,0)),"")</f>
        <v/>
      </c>
      <c r="AP90" s="158" t="str">
        <f>IFERROR(INDEX('Feb 2019'!$G$2:$BR$159,MATCH('Planning Ngrps'!$A90,'Feb 2019'!$A$2:$A$161,0),MATCH(AP$9,'Feb 2019'!$G$1:$BR$1,0))/INDEX('Planning CPRP'!$G$10:$BA$168,MATCH('Planning Ngrps'!$A90,'Planning CPRP'!$A$10:$A$170,0),MATCH('Planning Ngrps'!AP$9,'Planning CPRP'!$G$9:$BA$9,0)),"")</f>
        <v/>
      </c>
      <c r="AQ90" s="158" t="str">
        <f>IFERROR(INDEX('Feb 2019'!$G$2:$BR$159,MATCH('Planning Ngrps'!$A90,'Feb 2019'!$A$2:$A$161,0),MATCH(AQ$9,'Feb 2019'!$G$1:$BR$1,0))/INDEX('Planning CPRP'!$G$10:$BA$168,MATCH('Planning Ngrps'!$A90,'Planning CPRP'!$A$10:$A$170,0),MATCH('Planning Ngrps'!AQ$9,'Planning CPRP'!$G$9:$BA$9,0)),"")</f>
        <v/>
      </c>
      <c r="AR90" s="158" t="str">
        <f>IFERROR(INDEX('Feb 2019'!$G$2:$BR$159,MATCH('Planning Ngrps'!$A90,'Feb 2019'!$A$2:$A$161,0),MATCH(AR$9,'Feb 2019'!$G$1:$BR$1,0))/INDEX('Planning CPRP'!$G$10:$BA$168,MATCH('Planning Ngrps'!$A90,'Planning CPRP'!$A$10:$A$170,0),MATCH('Planning Ngrps'!AR$9,'Planning CPRP'!$G$9:$BA$9,0)),"")</f>
        <v/>
      </c>
      <c r="AS90" s="158" t="str">
        <f>IFERROR(INDEX('Feb 2019'!$G$2:$BR$159,MATCH('Planning Ngrps'!$A90,'Feb 2019'!$A$2:$A$161,0),MATCH(AS$9,'Feb 2019'!$G$1:$BR$1,0))/INDEX('Planning CPRP'!$G$10:$BA$168,MATCH('Planning Ngrps'!$A90,'Planning CPRP'!$A$10:$A$170,0),MATCH('Planning Ngrps'!AS$9,'Planning CPRP'!$G$9:$BA$9,0)),"")</f>
        <v/>
      </c>
      <c r="AT90" s="158" t="str">
        <f>IFERROR(INDEX('Feb 2019'!$G$2:$BR$159,MATCH('Planning Ngrps'!$A90,'Feb 2019'!$A$2:$A$161,0),MATCH(AT$9,'Feb 2019'!$G$1:$BR$1,0))/INDEX('Planning CPRP'!$G$10:$BA$168,MATCH('Planning Ngrps'!$A90,'Planning CPRP'!$A$10:$A$170,0),MATCH('Planning Ngrps'!AT$9,'Planning CPRP'!$G$9:$BA$9,0)),"")</f>
        <v/>
      </c>
      <c r="AU90" s="158" t="str">
        <f>IFERROR(INDEX('Feb 2019'!$G$2:$BR$159,MATCH('Planning Ngrps'!$A90,'Feb 2019'!$A$2:$A$161,0),MATCH(AU$9,'Feb 2019'!$G$1:$BR$1,0))/INDEX('Planning CPRP'!$G$10:$BA$168,MATCH('Planning Ngrps'!$A90,'Planning CPRP'!$A$10:$A$170,0),MATCH('Planning Ngrps'!AU$9,'Planning CPRP'!$G$9:$BA$9,0)),"")</f>
        <v/>
      </c>
      <c r="AV90" s="158" t="str">
        <f>IFERROR(INDEX('Feb 2019'!$G$2:$BR$159,MATCH('Planning Ngrps'!$A90,'Feb 2019'!$A$2:$A$161,0),MATCH(AV$9,'Feb 2019'!$G$1:$BR$1,0))/INDEX('Planning CPRP'!$G$10:$BA$168,MATCH('Planning Ngrps'!$A90,'Planning CPRP'!$A$10:$A$170,0),MATCH('Planning Ngrps'!AV$9,'Planning CPRP'!$G$9:$BA$9,0)),"")</f>
        <v/>
      </c>
      <c r="AW90" s="158" t="str">
        <f>IFERROR(INDEX('Feb 2019'!$G$2:$BR$159,MATCH('Planning Ngrps'!$A90,'Feb 2019'!$A$2:$A$161,0),MATCH(AW$9,'Feb 2019'!$G$1:$BR$1,0))/INDEX('Planning CPRP'!$G$10:$BA$168,MATCH('Planning Ngrps'!$A90,'Planning CPRP'!$A$10:$A$170,0),MATCH('Planning Ngrps'!AW$9,'Planning CPRP'!$G$9:$BA$9,0)),"")</f>
        <v/>
      </c>
      <c r="AX90" s="158" t="str">
        <f>IFERROR(INDEX('Feb 2019'!$G$2:$BR$159,MATCH('Planning Ngrps'!$A90,'Feb 2019'!$A$2:$A$161,0),MATCH(AX$9,'Feb 2019'!$G$1:$BR$1,0))/INDEX('Planning CPRP'!$G$10:$BA$168,MATCH('Planning Ngrps'!$A90,'Planning CPRP'!$A$10:$A$170,0),MATCH('Planning Ngrps'!AX$9,'Planning CPRP'!$G$9:$BA$9,0)),"")</f>
        <v/>
      </c>
      <c r="AY90" s="158" t="str">
        <f>IFERROR(INDEX('Feb 2019'!$G$2:$BR$159,MATCH('Planning Ngrps'!$A90,'Feb 2019'!$A$2:$A$161,0),MATCH(AY$9,'Feb 2019'!$G$1:$BR$1,0))/INDEX('Planning CPRP'!$G$10:$BA$168,MATCH('Planning Ngrps'!$A90,'Planning CPRP'!$A$10:$A$170,0),MATCH('Planning Ngrps'!AY$9,'Planning CPRP'!$G$9:$BA$9,0)),"")</f>
        <v/>
      </c>
      <c r="AZ90" s="158" t="str">
        <f>IFERROR(INDEX('Feb 2019'!$G$2:$BR$159,MATCH('Planning Ngrps'!$A90,'Feb 2019'!$A$2:$A$161,0),MATCH(AZ$9,'Feb 2019'!$G$1:$BR$1,0))/INDEX('Planning CPRP'!$G$10:$BA$168,MATCH('Planning Ngrps'!$A90,'Planning CPRP'!$A$10:$A$170,0),MATCH('Planning Ngrps'!AZ$9,'Planning CPRP'!$G$9:$BA$9,0)),"")</f>
        <v/>
      </c>
      <c r="BA90" s="158" t="str">
        <f>IFERROR(INDEX('Feb 2019'!$G$2:$BR$159,MATCH('Planning Ngrps'!$A90,'Feb 2019'!$A$2:$A$161,0),MATCH(BA$9,'Feb 2019'!$G$1:$BR$1,0))/INDEX('Planning CPRP'!$G$10:$BA$168,MATCH('Planning Ngrps'!$A90,'Planning CPRP'!$A$10:$A$170,0),MATCH('Planning Ngrps'!BA$9,'Planning CPRP'!$G$9:$BA$9,0)),"")</f>
        <v/>
      </c>
      <c r="BB90" s="11">
        <f>SUM(G90:BA90)</f>
        <v>0</v>
      </c>
      <c r="BC90" s="11"/>
      <c r="BD90" s="106">
        <f>BC90-BB90</f>
        <v>0</v>
      </c>
    </row>
    <row r="91" spans="1:56" ht="15" x14ac:dyDescent="0.3">
      <c r="A91" s="77" t="s">
        <v>12</v>
      </c>
      <c r="B91" s="107">
        <f>SUM(B86:B90)</f>
        <v>0</v>
      </c>
      <c r="C91" s="188"/>
      <c r="D91" s="145">
        <f>SUM(D86:D90)</f>
        <v>0</v>
      </c>
      <c r="E91" s="108">
        <f>SUM(E86:E90)</f>
        <v>0</v>
      </c>
      <c r="F91" s="90" t="s">
        <v>12</v>
      </c>
      <c r="G91" s="165">
        <f t="shared" ref="G91:H91" si="71">SUM(G86:G90)</f>
        <v>0</v>
      </c>
      <c r="H91" s="165">
        <f t="shared" si="71"/>
        <v>0</v>
      </c>
      <c r="I91" s="165">
        <f>SUM(I86:I90)</f>
        <v>0</v>
      </c>
      <c r="J91" s="165">
        <f>SUM(J86:J90)</f>
        <v>0</v>
      </c>
      <c r="K91" s="165">
        <f t="shared" ref="K91:BA91" si="72">SUM(K86:K90)</f>
        <v>0</v>
      </c>
      <c r="L91" s="165">
        <f>SUM(L86:L90)</f>
        <v>0</v>
      </c>
      <c r="M91" s="165">
        <f t="shared" si="72"/>
        <v>0</v>
      </c>
      <c r="N91" s="165">
        <f t="shared" si="72"/>
        <v>0</v>
      </c>
      <c r="O91" s="165">
        <f t="shared" si="72"/>
        <v>0</v>
      </c>
      <c r="P91" s="165">
        <f t="shared" si="72"/>
        <v>0</v>
      </c>
      <c r="Q91" s="165">
        <f t="shared" si="72"/>
        <v>0</v>
      </c>
      <c r="R91" s="165">
        <f t="shared" si="72"/>
        <v>0</v>
      </c>
      <c r="S91" s="165">
        <f t="shared" si="72"/>
        <v>0</v>
      </c>
      <c r="T91" s="165">
        <f t="shared" si="72"/>
        <v>0</v>
      </c>
      <c r="U91" s="165">
        <f t="shared" si="72"/>
        <v>0</v>
      </c>
      <c r="V91" s="165">
        <f t="shared" si="72"/>
        <v>0</v>
      </c>
      <c r="W91" s="165">
        <f t="shared" si="72"/>
        <v>0</v>
      </c>
      <c r="X91" s="165">
        <f t="shared" si="72"/>
        <v>0</v>
      </c>
      <c r="Y91" s="165">
        <f t="shared" ref="Y91" si="73">SUM(Y86:Y90)</f>
        <v>0</v>
      </c>
      <c r="Z91" s="165">
        <f t="shared" si="72"/>
        <v>0</v>
      </c>
      <c r="AA91" s="62">
        <f t="shared" si="72"/>
        <v>0</v>
      </c>
      <c r="AB91" s="62">
        <f>SUM(AB86:AB90)</f>
        <v>0</v>
      </c>
      <c r="AC91" s="62">
        <f t="shared" si="72"/>
        <v>0</v>
      </c>
      <c r="AD91" s="62">
        <f t="shared" ref="AD91" si="74">SUM(AD86:AD90)</f>
        <v>0</v>
      </c>
      <c r="AE91" s="62">
        <f>SUM(AE86:AE90)</f>
        <v>0</v>
      </c>
      <c r="AF91" s="62">
        <f t="shared" si="72"/>
        <v>0</v>
      </c>
      <c r="AG91" s="62">
        <f>SUM(AG86:AG90)</f>
        <v>0</v>
      </c>
      <c r="AH91" s="165">
        <f>SUM(AH86:AH90)</f>
        <v>0</v>
      </c>
      <c r="AI91" s="165">
        <f t="shared" ref="AI91:AL91" si="75">SUM(AI86:AI90)</f>
        <v>0</v>
      </c>
      <c r="AJ91" s="165">
        <f t="shared" si="75"/>
        <v>0</v>
      </c>
      <c r="AK91" s="165">
        <f t="shared" si="75"/>
        <v>0</v>
      </c>
      <c r="AL91" s="165">
        <f t="shared" si="75"/>
        <v>0</v>
      </c>
      <c r="AM91" s="165">
        <f>SUM(AM86:AM90)</f>
        <v>0</v>
      </c>
      <c r="AN91" s="165">
        <f t="shared" ref="AN91:AV91" si="76">SUM(AN86:AN90)</f>
        <v>0</v>
      </c>
      <c r="AO91" s="165">
        <f t="shared" si="76"/>
        <v>0</v>
      </c>
      <c r="AP91" s="165">
        <f t="shared" si="76"/>
        <v>0</v>
      </c>
      <c r="AQ91" s="165">
        <f t="shared" si="76"/>
        <v>0</v>
      </c>
      <c r="AR91" s="165">
        <f>SUM(AR86:AR90)</f>
        <v>0</v>
      </c>
      <c r="AS91" s="165">
        <f t="shared" si="76"/>
        <v>0</v>
      </c>
      <c r="AT91" s="165">
        <f t="shared" si="76"/>
        <v>0</v>
      </c>
      <c r="AU91" s="165">
        <f t="shared" si="76"/>
        <v>0</v>
      </c>
      <c r="AV91" s="165">
        <f t="shared" si="76"/>
        <v>0</v>
      </c>
      <c r="AW91" s="165">
        <f t="shared" si="72"/>
        <v>0</v>
      </c>
      <c r="AX91" s="165">
        <f t="shared" ref="AX91:AY91" si="77">SUM(AX86:AX90)</f>
        <v>0</v>
      </c>
      <c r="AY91" s="165">
        <f t="shared" si="77"/>
        <v>0</v>
      </c>
      <c r="AZ91" s="165">
        <f t="shared" si="72"/>
        <v>0</v>
      </c>
      <c r="BA91" s="165">
        <f t="shared" si="72"/>
        <v>0</v>
      </c>
      <c r="BB91" s="165">
        <f>SUM(BB86:BB90)</f>
        <v>0</v>
      </c>
      <c r="BC91" s="165">
        <f>SUM(BC86:BC90)</f>
        <v>0</v>
      </c>
      <c r="BD91" s="108">
        <f>SUM(BD86:BD90)</f>
        <v>0</v>
      </c>
    </row>
    <row r="92" spans="1:56" ht="15" x14ac:dyDescent="0.3">
      <c r="A92" s="81" t="s">
        <v>103</v>
      </c>
      <c r="B92" s="103"/>
      <c r="C92" s="186"/>
      <c r="D92" s="147">
        <v>5.2647280767948335E-2</v>
      </c>
      <c r="E92" s="104"/>
      <c r="F92" s="94" t="s">
        <v>103</v>
      </c>
      <c r="G92" s="176" t="e">
        <f>G96/G5</f>
        <v>#DIV/0!</v>
      </c>
      <c r="H92" s="176" t="e">
        <f t="shared" ref="H92" si="78">H96/H5</f>
        <v>#DIV/0!</v>
      </c>
      <c r="I92" s="10"/>
      <c r="J92" s="10"/>
      <c r="K92" s="176" t="e">
        <f t="shared" ref="K92:U92" si="79">K96/K5</f>
        <v>#DIV/0!</v>
      </c>
      <c r="L92" s="176" t="e">
        <f>L96/L5</f>
        <v>#DIV/0!</v>
      </c>
      <c r="M92" s="176" t="e">
        <f t="shared" si="79"/>
        <v>#DIV/0!</v>
      </c>
      <c r="N92" s="176" t="e">
        <f t="shared" si="79"/>
        <v>#DIV/0!</v>
      </c>
      <c r="O92" s="176" t="e">
        <f t="shared" si="79"/>
        <v>#DIV/0!</v>
      </c>
      <c r="P92" s="176" t="e">
        <f t="shared" si="79"/>
        <v>#DIV/0!</v>
      </c>
      <c r="Q92" s="176" t="e">
        <f t="shared" si="79"/>
        <v>#DIV/0!</v>
      </c>
      <c r="R92" s="176" t="e">
        <f t="shared" si="79"/>
        <v>#DIV/0!</v>
      </c>
      <c r="S92" s="176" t="e">
        <f t="shared" si="79"/>
        <v>#DIV/0!</v>
      </c>
      <c r="T92" s="176" t="e">
        <f t="shared" si="79"/>
        <v>#DIV/0!</v>
      </c>
      <c r="U92" s="176" t="e">
        <f t="shared" si="79"/>
        <v>#DIV/0!</v>
      </c>
      <c r="V92" s="10"/>
      <c r="W92" s="10"/>
      <c r="X92" s="10"/>
      <c r="Y92" s="10"/>
      <c r="Z92" s="10"/>
      <c r="AA92" s="67"/>
      <c r="AB92" s="67"/>
      <c r="AC92" s="67"/>
      <c r="AD92" s="68"/>
      <c r="AE92" s="68"/>
      <c r="AF92" s="68"/>
      <c r="AG92" s="68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7"/>
      <c r="BC92" s="46" t="e">
        <f>BC96/BC109</f>
        <v>#DIV/0!</v>
      </c>
      <c r="BD92" s="104"/>
    </row>
    <row r="93" spans="1:56" ht="15" x14ac:dyDescent="0.3">
      <c r="A93" s="80" t="s">
        <v>104</v>
      </c>
      <c r="B93" s="105">
        <f t="shared" ref="B93:B95" si="80">BB93</f>
        <v>0</v>
      </c>
      <c r="C93" s="192">
        <f>B93/1000000</f>
        <v>0</v>
      </c>
      <c r="D93" s="48">
        <f t="shared" ref="D93:D95" si="81">BC93</f>
        <v>0</v>
      </c>
      <c r="E93" s="138">
        <f>D93-B93</f>
        <v>0</v>
      </c>
      <c r="F93" s="93" t="s">
        <v>104</v>
      </c>
      <c r="G93" s="158" t="str">
        <f>IFERROR(INDEX('Feb 2019'!$G$2:$BR$159,MATCH('Planning Ngrps'!$A93,'Feb 2019'!$A$2:$A$161,0),MATCH(G$9,'Feb 2019'!$G$1:$BR$1,0))/INDEX('Planning CPRP'!$G$10:$BA$168,MATCH('Planning Ngrps'!$A93,'Planning CPRP'!$A$10:$A$170,0),MATCH('Planning Ngrps'!G$9,'Planning CPRP'!$G$9:$BA$9,0)),"")</f>
        <v/>
      </c>
      <c r="H93" s="158" t="str">
        <f>IFERROR(INDEX('Feb 2019'!$G$2:$BR$159,MATCH('Planning Ngrps'!$A93,'Feb 2019'!$A$2:$A$161,0),MATCH(H$9,'Feb 2019'!$G$1:$BR$1,0))/INDEX('Planning CPRP'!$G$10:$BA$168,MATCH('Planning Ngrps'!$A93,'Planning CPRP'!$A$10:$A$170,0),MATCH('Planning Ngrps'!H$9,'Planning CPRP'!$G$9:$BA$9,0)),"")</f>
        <v/>
      </c>
      <c r="I93" s="158" t="str">
        <f>IFERROR(INDEX('Feb 2019'!$G$2:$BR$159,MATCH('Planning Ngrps'!$A93,'Feb 2019'!$A$2:$A$161,0),MATCH(I$9,'Feb 2019'!$G$1:$BR$1,0))/INDEX('Planning CPRP'!$G$10:$BA$168,MATCH('Planning Ngrps'!$A93,'Planning CPRP'!$A$10:$A$170,0),MATCH('Planning Ngrps'!I$9,'Planning CPRP'!$G$9:$BA$9,0)),"")</f>
        <v/>
      </c>
      <c r="J93" s="158" t="str">
        <f>IFERROR(INDEX('Feb 2019'!$G$2:$BR$159,MATCH('Planning Ngrps'!$A93,'Feb 2019'!$A$2:$A$161,0),MATCH(J$9,'Feb 2019'!$G$1:$BR$1,0))/INDEX('Planning CPRP'!$G$10:$BA$168,MATCH('Planning Ngrps'!$A93,'Planning CPRP'!$A$10:$A$170,0),MATCH('Planning Ngrps'!J$9,'Planning CPRP'!$G$9:$BA$9,0)),"")</f>
        <v/>
      </c>
      <c r="K93" s="158" t="str">
        <f>IFERROR(INDEX('Feb 2019'!$G$2:$BR$159,MATCH('Planning Ngrps'!$A93,'Feb 2019'!$A$2:$A$161,0),MATCH(K$9,'Feb 2019'!$G$1:$BR$1,0))/INDEX('Planning CPRP'!$G$10:$BA$168,MATCH('Planning Ngrps'!$A93,'Planning CPRP'!$A$10:$A$170,0),MATCH('Planning Ngrps'!K$9,'Planning CPRP'!$G$9:$BA$9,0)),"")</f>
        <v/>
      </c>
      <c r="L93" s="158" t="str">
        <f>IFERROR(INDEX('Feb 2019'!$G$2:$BR$159,MATCH('Planning Ngrps'!$A93,'Feb 2019'!$A$2:$A$161,0),MATCH(L$9,'Feb 2019'!$G$1:$BR$1,0))/INDEX('Planning CPRP'!$G$10:$BA$168,MATCH('Planning Ngrps'!$A93,'Planning CPRP'!$A$10:$A$170,0),MATCH('Planning Ngrps'!L$9,'Planning CPRP'!$G$9:$BA$9,0)),"")</f>
        <v/>
      </c>
      <c r="M93" s="158" t="str">
        <f>IFERROR(INDEX('Feb 2019'!$G$2:$BR$159,MATCH('Planning Ngrps'!$A93,'Feb 2019'!$A$2:$A$161,0),MATCH(M$9,'Feb 2019'!$G$1:$BR$1,0))/INDEX('Planning CPRP'!$G$10:$BA$168,MATCH('Planning Ngrps'!$A93,'Planning CPRP'!$A$10:$A$170,0),MATCH('Planning Ngrps'!M$9,'Planning CPRP'!$G$9:$BA$9,0)),"")</f>
        <v/>
      </c>
      <c r="N93" s="158" t="str">
        <f>IFERROR(INDEX('Feb 2019'!$G$2:$BR$159,MATCH('Planning Ngrps'!$A93,'Feb 2019'!$A$2:$A$161,0),MATCH(N$9,'Feb 2019'!$G$1:$BR$1,0))/INDEX('Planning CPRP'!$G$10:$BA$168,MATCH('Planning Ngrps'!$A93,'Planning CPRP'!$A$10:$A$170,0),MATCH('Planning Ngrps'!N$9,'Planning CPRP'!$G$9:$BA$9,0)),"")</f>
        <v/>
      </c>
      <c r="O93" s="158" t="str">
        <f>IFERROR(INDEX('Feb 2019'!$G$2:$BR$159,MATCH('Planning Ngrps'!$A93,'Feb 2019'!$A$2:$A$161,0),MATCH(O$9,'Feb 2019'!$G$1:$BR$1,0))/INDEX('Planning CPRP'!$G$10:$BA$168,MATCH('Planning Ngrps'!$A93,'Planning CPRP'!$A$10:$A$170,0),MATCH('Planning Ngrps'!O$9,'Planning CPRP'!$G$9:$BA$9,0)),"")</f>
        <v/>
      </c>
      <c r="P93" s="158" t="str">
        <f>IFERROR(INDEX('Feb 2019'!$G$2:$BR$159,MATCH('Planning Ngrps'!$A93,'Feb 2019'!$A$2:$A$161,0),MATCH(P$9,'Feb 2019'!$G$1:$BR$1,0))/INDEX('Planning CPRP'!$G$10:$BA$168,MATCH('Planning Ngrps'!$A93,'Planning CPRP'!$A$10:$A$170,0),MATCH('Planning Ngrps'!P$9,'Planning CPRP'!$G$9:$BA$9,0)),"")</f>
        <v/>
      </c>
      <c r="Q93" s="158" t="str">
        <f>IFERROR(INDEX('Feb 2019'!$G$2:$BR$159,MATCH('Planning Ngrps'!$A93,'Feb 2019'!$A$2:$A$161,0),MATCH(Q$9,'Feb 2019'!$G$1:$BR$1,0))/INDEX('Planning CPRP'!$G$10:$BA$168,MATCH('Planning Ngrps'!$A93,'Planning CPRP'!$A$10:$A$170,0),MATCH('Planning Ngrps'!Q$9,'Planning CPRP'!$G$9:$BA$9,0)),"")</f>
        <v/>
      </c>
      <c r="R93" s="158" t="str">
        <f>IFERROR(INDEX('Feb 2019'!$G$2:$BR$159,MATCH('Planning Ngrps'!$A93,'Feb 2019'!$A$2:$A$161,0),MATCH(R$9,'Feb 2019'!$G$1:$BR$1,0))/INDEX('Planning CPRP'!$G$10:$BA$168,MATCH('Planning Ngrps'!$A93,'Planning CPRP'!$A$10:$A$170,0),MATCH('Planning Ngrps'!R$9,'Planning CPRP'!$G$9:$BA$9,0)),"")</f>
        <v/>
      </c>
      <c r="S93" s="158" t="str">
        <f>IFERROR(INDEX('Feb 2019'!$G$2:$BR$159,MATCH('Planning Ngrps'!$A93,'Feb 2019'!$A$2:$A$161,0),MATCH(S$9,'Feb 2019'!$G$1:$BR$1,0))/INDEX('Planning CPRP'!$G$10:$BA$168,MATCH('Planning Ngrps'!$A93,'Planning CPRP'!$A$10:$A$170,0),MATCH('Planning Ngrps'!S$9,'Planning CPRP'!$G$9:$BA$9,0)),"")</f>
        <v/>
      </c>
      <c r="T93" s="158" t="str">
        <f>IFERROR(INDEX('Feb 2019'!$G$2:$BR$159,MATCH('Planning Ngrps'!$A93,'Feb 2019'!$A$2:$A$161,0),MATCH(T$9,'Feb 2019'!$G$1:$BR$1,0))/INDEX('Planning CPRP'!$G$10:$BA$168,MATCH('Planning Ngrps'!$A93,'Planning CPRP'!$A$10:$A$170,0),MATCH('Planning Ngrps'!T$9,'Planning CPRP'!$G$9:$BA$9,0)),"")</f>
        <v/>
      </c>
      <c r="U93" s="158" t="str">
        <f>IFERROR(INDEX('Feb 2019'!$G$2:$BR$159,MATCH('Planning Ngrps'!$A93,'Feb 2019'!$A$2:$A$161,0),MATCH(U$9,'Feb 2019'!$G$1:$BR$1,0))/INDEX('Planning CPRP'!$G$10:$BA$168,MATCH('Planning Ngrps'!$A93,'Planning CPRP'!$A$10:$A$170,0),MATCH('Planning Ngrps'!U$9,'Planning CPRP'!$G$9:$BA$9,0)),"")</f>
        <v/>
      </c>
      <c r="V93" s="158" t="str">
        <f>IFERROR(INDEX('Feb 2019'!$G$2:$BR$159,MATCH('Planning Ngrps'!$A93,'Feb 2019'!$A$2:$A$161,0),MATCH(V$9,'Feb 2019'!$G$1:$BR$1,0))/INDEX('Planning CPRP'!$G$10:$BA$168,MATCH('Planning Ngrps'!$A93,'Planning CPRP'!$A$10:$A$170,0),MATCH('Planning Ngrps'!V$9,'Planning CPRP'!$G$9:$BA$9,0)),"")</f>
        <v/>
      </c>
      <c r="W93" s="158" t="str">
        <f>IFERROR(INDEX('Feb 2019'!$G$2:$BR$159,MATCH('Planning Ngrps'!$A93,'Feb 2019'!$A$2:$A$161,0),MATCH(W$9,'Feb 2019'!$G$1:$BR$1,0))/INDEX('Planning CPRP'!$G$10:$BA$168,MATCH('Planning Ngrps'!$A93,'Planning CPRP'!$A$10:$A$170,0),MATCH('Planning Ngrps'!W$9,'Planning CPRP'!$G$9:$BA$9,0)),"")</f>
        <v/>
      </c>
      <c r="X93" s="158" t="str">
        <f>IFERROR(INDEX('Feb 2019'!$G$2:$BR$159,MATCH('Planning Ngrps'!$A93,'Feb 2019'!$A$2:$A$161,0),MATCH(X$9,'Feb 2019'!$G$1:$BR$1,0))/INDEX('Planning CPRP'!$G$10:$BA$168,MATCH('Planning Ngrps'!$A93,'Planning CPRP'!$A$10:$A$170,0),MATCH('Planning Ngrps'!X$9,'Planning CPRP'!$G$9:$BA$9,0)),"")</f>
        <v/>
      </c>
      <c r="Y93" s="158" t="str">
        <f>IFERROR(INDEX('Feb 2019'!$G$2:$BR$159,MATCH('Planning Ngrps'!$A93,'Feb 2019'!$A$2:$A$161,0),MATCH(Y$9,'Feb 2019'!$G$1:$BR$1,0))/INDEX('Planning CPRP'!$G$10:$BA$168,MATCH('Planning Ngrps'!$A93,'Planning CPRP'!$A$10:$A$170,0),MATCH('Planning Ngrps'!Y$9,'Planning CPRP'!$G$9:$BA$9,0)),"")</f>
        <v/>
      </c>
      <c r="Z93" s="158" t="str">
        <f>IFERROR(INDEX('Feb 2019'!$G$2:$BR$159,MATCH('Planning Ngrps'!$A93,'Feb 2019'!$A$2:$A$161,0),MATCH(Z$9,'Feb 2019'!$G$1:$BR$1,0))/INDEX('Planning CPRP'!$G$10:$BA$168,MATCH('Planning Ngrps'!$A93,'Planning CPRP'!$A$10:$A$170,0),MATCH('Planning Ngrps'!Z$9,'Planning CPRP'!$G$9:$BA$9,0)),"")</f>
        <v/>
      </c>
      <c r="AA93" s="158" t="str">
        <f>IFERROR(INDEX('Feb 2019'!$G$2:$BR$159,MATCH('Planning Ngrps'!$A93,'Feb 2019'!$A$2:$A$161,0),MATCH(AA$9,'Feb 2019'!$G$1:$BR$1,0))/INDEX('Planning CPRP'!$G$10:$BA$168,MATCH('Planning Ngrps'!$A93,'Planning CPRP'!$A$10:$A$170,0),MATCH('Planning Ngrps'!AA$9,'Planning CPRP'!$G$9:$BA$9,0)),"")</f>
        <v/>
      </c>
      <c r="AB93" s="158" t="str">
        <f>IFERROR(INDEX('Feb 2019'!$G$2:$BR$159,MATCH('Planning Ngrps'!$A93,'Feb 2019'!$A$2:$A$161,0),MATCH(AB$9,'Feb 2019'!$G$1:$BR$1,0))/INDEX('Planning CPRP'!$G$10:$BA$168,MATCH('Planning Ngrps'!$A93,'Planning CPRP'!$A$10:$A$170,0),MATCH('Planning Ngrps'!AB$9,'Planning CPRP'!$G$9:$BA$9,0)),"")</f>
        <v/>
      </c>
      <c r="AC93" s="158" t="str">
        <f>IFERROR(INDEX('Feb 2019'!$G$2:$BR$159,MATCH('Planning Ngrps'!$A93,'Feb 2019'!$A$2:$A$161,0),MATCH(AC$9,'Feb 2019'!$G$1:$BR$1,0))/INDEX('Planning CPRP'!$G$10:$BA$168,MATCH('Planning Ngrps'!$A93,'Planning CPRP'!$A$10:$A$170,0),MATCH('Planning Ngrps'!AC$9,'Planning CPRP'!$G$9:$BA$9,0)),"")</f>
        <v/>
      </c>
      <c r="AD93" s="158" t="str">
        <f>IFERROR(INDEX('Feb 2019'!$G$2:$BR$159,MATCH('Planning Ngrps'!$A93,'Feb 2019'!$A$2:$A$161,0),MATCH(AD$9,'Feb 2019'!$G$1:$BR$1,0))/INDEX('Planning CPRP'!$G$10:$BA$168,MATCH('Planning Ngrps'!$A93,'Planning CPRP'!$A$10:$A$170,0),MATCH('Planning Ngrps'!AD$9,'Planning CPRP'!$G$9:$BA$9,0)),"")</f>
        <v/>
      </c>
      <c r="AE93" s="158" t="str">
        <f>IFERROR(INDEX('Feb 2019'!$G$2:$BR$159,MATCH('Planning Ngrps'!$A93,'Feb 2019'!$A$2:$A$161,0),MATCH(AE$9,'Feb 2019'!$G$1:$BR$1,0))/INDEX('Planning CPRP'!$G$10:$BA$168,MATCH('Planning Ngrps'!$A93,'Planning CPRP'!$A$10:$A$170,0),MATCH('Planning Ngrps'!AE$9,'Planning CPRP'!$G$9:$BA$9,0)),"")</f>
        <v/>
      </c>
      <c r="AF93" s="158" t="str">
        <f>IFERROR(INDEX('Feb 2019'!$G$2:$BR$159,MATCH('Planning Ngrps'!$A93,'Feb 2019'!$A$2:$A$161,0),MATCH(AF$9,'Feb 2019'!$G$1:$BR$1,0))/INDEX('Planning CPRP'!$G$10:$BA$168,MATCH('Planning Ngrps'!$A93,'Planning CPRP'!$A$10:$A$170,0),MATCH('Planning Ngrps'!AF$9,'Planning CPRP'!$G$9:$BA$9,0)),"")</f>
        <v/>
      </c>
      <c r="AG93" s="158" t="str">
        <f>IFERROR(INDEX('Feb 2019'!$G$2:$BR$159,MATCH('Planning Ngrps'!$A93,'Feb 2019'!$A$2:$A$161,0),MATCH(AG$9,'Feb 2019'!$G$1:$BR$1,0))/INDEX('Planning CPRP'!$G$10:$BA$168,MATCH('Planning Ngrps'!$A93,'Planning CPRP'!$A$10:$A$170,0),MATCH('Planning Ngrps'!AG$9,'Planning CPRP'!$G$9:$BA$9,0)),"")</f>
        <v/>
      </c>
      <c r="AH93" s="158" t="str">
        <f>IFERROR(INDEX('Feb 2019'!$G$2:$BR$159,MATCH('Planning Ngrps'!$A93,'Feb 2019'!$A$2:$A$161,0),MATCH(AH$9,'Feb 2019'!$G$1:$BR$1,0))/INDEX('Planning CPRP'!$G$10:$BA$168,MATCH('Planning Ngrps'!$A93,'Planning CPRP'!$A$10:$A$170,0),MATCH('Planning Ngrps'!AH$9,'Planning CPRP'!$G$9:$BA$9,0)),"")</f>
        <v/>
      </c>
      <c r="AI93" s="158" t="str">
        <f>IFERROR(INDEX('Feb 2019'!$G$2:$BR$159,MATCH('Planning Ngrps'!$A93,'Feb 2019'!$A$2:$A$161,0),MATCH(AI$9,'Feb 2019'!$G$1:$BR$1,0))/INDEX('Planning CPRP'!$G$10:$BA$168,MATCH('Planning Ngrps'!$A93,'Planning CPRP'!$A$10:$A$170,0),MATCH('Planning Ngrps'!AI$9,'Planning CPRP'!$G$9:$BA$9,0)),"")</f>
        <v/>
      </c>
      <c r="AJ93" s="158" t="str">
        <f>IFERROR(INDEX('Feb 2019'!$G$2:$BR$159,MATCH('Planning Ngrps'!$A93,'Feb 2019'!$A$2:$A$161,0),MATCH(AJ$9,'Feb 2019'!$G$1:$BR$1,0))/INDEX('Planning CPRP'!$G$10:$BA$168,MATCH('Planning Ngrps'!$A93,'Planning CPRP'!$A$10:$A$170,0),MATCH('Planning Ngrps'!AJ$9,'Planning CPRP'!$G$9:$BA$9,0)),"")</f>
        <v/>
      </c>
      <c r="AK93" s="158" t="str">
        <f>IFERROR(INDEX('Feb 2019'!$G$2:$BR$159,MATCH('Planning Ngrps'!$A93,'Feb 2019'!$A$2:$A$161,0),MATCH(AK$9,'Feb 2019'!$G$1:$BR$1,0))/INDEX('Planning CPRP'!$G$10:$BA$168,MATCH('Planning Ngrps'!$A93,'Planning CPRP'!$A$10:$A$170,0),MATCH('Planning Ngrps'!AK$9,'Planning CPRP'!$G$9:$BA$9,0)),"")</f>
        <v/>
      </c>
      <c r="AL93" s="158" t="str">
        <f>IFERROR(INDEX('Feb 2019'!$G$2:$BR$159,MATCH('Planning Ngrps'!$A93,'Feb 2019'!$A$2:$A$161,0),MATCH(AL$9,'Feb 2019'!$G$1:$BR$1,0))/INDEX('Planning CPRP'!$G$10:$BA$168,MATCH('Planning Ngrps'!$A93,'Planning CPRP'!$A$10:$A$170,0),MATCH('Planning Ngrps'!AL$9,'Planning CPRP'!$G$9:$BA$9,0)),"")</f>
        <v/>
      </c>
      <c r="AM93" s="158" t="str">
        <f>IFERROR(INDEX('Feb 2019'!$G$2:$BR$159,MATCH('Planning Ngrps'!$A93,'Feb 2019'!$A$2:$A$161,0),MATCH(AM$9,'Feb 2019'!$G$1:$BR$1,0))/INDEX('Planning CPRP'!$G$10:$BA$168,MATCH('Planning Ngrps'!$A93,'Planning CPRP'!$A$10:$A$170,0),MATCH('Planning Ngrps'!AM$9,'Planning CPRP'!$G$9:$BA$9,0)),"")</f>
        <v/>
      </c>
      <c r="AN93" s="158" t="str">
        <f>IFERROR(INDEX('Feb 2019'!$G$2:$BR$159,MATCH('Planning Ngrps'!$A93,'Feb 2019'!$A$2:$A$161,0),MATCH(AN$9,'Feb 2019'!$G$1:$BR$1,0))/INDEX('Planning CPRP'!$G$10:$BA$168,MATCH('Planning Ngrps'!$A93,'Planning CPRP'!$A$10:$A$170,0),MATCH('Planning Ngrps'!AN$9,'Planning CPRP'!$G$9:$BA$9,0)),"")</f>
        <v/>
      </c>
      <c r="AO93" s="158" t="str">
        <f>IFERROR(INDEX('Feb 2019'!$G$2:$BR$159,MATCH('Planning Ngrps'!$A93,'Feb 2019'!$A$2:$A$161,0),MATCH(AO$9,'Feb 2019'!$G$1:$BR$1,0))/INDEX('Planning CPRP'!$G$10:$BA$168,MATCH('Planning Ngrps'!$A93,'Planning CPRP'!$A$10:$A$170,0),MATCH('Planning Ngrps'!AO$9,'Planning CPRP'!$G$9:$BA$9,0)),"")</f>
        <v/>
      </c>
      <c r="AP93" s="158" t="str">
        <f>IFERROR(INDEX('Feb 2019'!$G$2:$BR$159,MATCH('Planning Ngrps'!$A93,'Feb 2019'!$A$2:$A$161,0),MATCH(AP$9,'Feb 2019'!$G$1:$BR$1,0))/INDEX('Planning CPRP'!$G$10:$BA$168,MATCH('Planning Ngrps'!$A93,'Planning CPRP'!$A$10:$A$170,0),MATCH('Planning Ngrps'!AP$9,'Planning CPRP'!$G$9:$BA$9,0)),"")</f>
        <v/>
      </c>
      <c r="AQ93" s="158" t="str">
        <f>IFERROR(INDEX('Feb 2019'!$G$2:$BR$159,MATCH('Planning Ngrps'!$A93,'Feb 2019'!$A$2:$A$161,0),MATCH(AQ$9,'Feb 2019'!$G$1:$BR$1,0))/INDEX('Planning CPRP'!$G$10:$BA$168,MATCH('Planning Ngrps'!$A93,'Planning CPRP'!$A$10:$A$170,0),MATCH('Planning Ngrps'!AQ$9,'Planning CPRP'!$G$9:$BA$9,0)),"")</f>
        <v/>
      </c>
      <c r="AR93" s="158" t="str">
        <f>IFERROR(INDEX('Feb 2019'!$G$2:$BR$159,MATCH('Planning Ngrps'!$A93,'Feb 2019'!$A$2:$A$161,0),MATCH(AR$9,'Feb 2019'!$G$1:$BR$1,0))/INDEX('Planning CPRP'!$G$10:$BA$168,MATCH('Planning Ngrps'!$A93,'Planning CPRP'!$A$10:$A$170,0),MATCH('Planning Ngrps'!AR$9,'Planning CPRP'!$G$9:$BA$9,0)),"")</f>
        <v/>
      </c>
      <c r="AS93" s="158" t="str">
        <f>IFERROR(INDEX('Feb 2019'!$G$2:$BR$159,MATCH('Planning Ngrps'!$A93,'Feb 2019'!$A$2:$A$161,0),MATCH(AS$9,'Feb 2019'!$G$1:$BR$1,0))/INDEX('Planning CPRP'!$G$10:$BA$168,MATCH('Planning Ngrps'!$A93,'Planning CPRP'!$A$10:$A$170,0),MATCH('Planning Ngrps'!AS$9,'Planning CPRP'!$G$9:$BA$9,0)),"")</f>
        <v/>
      </c>
      <c r="AT93" s="158" t="str">
        <f>IFERROR(INDEX('Feb 2019'!$G$2:$BR$159,MATCH('Planning Ngrps'!$A93,'Feb 2019'!$A$2:$A$161,0),MATCH(AT$9,'Feb 2019'!$G$1:$BR$1,0))/INDEX('Planning CPRP'!$G$10:$BA$168,MATCH('Planning Ngrps'!$A93,'Planning CPRP'!$A$10:$A$170,0),MATCH('Planning Ngrps'!AT$9,'Planning CPRP'!$G$9:$BA$9,0)),"")</f>
        <v/>
      </c>
      <c r="AU93" s="158" t="str">
        <f>IFERROR(INDEX('Feb 2019'!$G$2:$BR$159,MATCH('Planning Ngrps'!$A93,'Feb 2019'!$A$2:$A$161,0),MATCH(AU$9,'Feb 2019'!$G$1:$BR$1,0))/INDEX('Planning CPRP'!$G$10:$BA$168,MATCH('Planning Ngrps'!$A93,'Planning CPRP'!$A$10:$A$170,0),MATCH('Planning Ngrps'!AU$9,'Planning CPRP'!$G$9:$BA$9,0)),"")</f>
        <v/>
      </c>
      <c r="AV93" s="158" t="str">
        <f>IFERROR(INDEX('Feb 2019'!$G$2:$BR$159,MATCH('Planning Ngrps'!$A93,'Feb 2019'!$A$2:$A$161,0),MATCH(AV$9,'Feb 2019'!$G$1:$BR$1,0))/INDEX('Planning CPRP'!$G$10:$BA$168,MATCH('Planning Ngrps'!$A93,'Planning CPRP'!$A$10:$A$170,0),MATCH('Planning Ngrps'!AV$9,'Planning CPRP'!$G$9:$BA$9,0)),"")</f>
        <v/>
      </c>
      <c r="AW93" s="158" t="str">
        <f>IFERROR(INDEX('Feb 2019'!$G$2:$BR$159,MATCH('Planning Ngrps'!$A93,'Feb 2019'!$A$2:$A$161,0),MATCH(AW$9,'Feb 2019'!$G$1:$BR$1,0))/INDEX('Planning CPRP'!$G$10:$BA$168,MATCH('Planning Ngrps'!$A93,'Planning CPRP'!$A$10:$A$170,0),MATCH('Planning Ngrps'!AW$9,'Planning CPRP'!$G$9:$BA$9,0)),"")</f>
        <v/>
      </c>
      <c r="AX93" s="158" t="str">
        <f>IFERROR(INDEX('Feb 2019'!$G$2:$BR$159,MATCH('Planning Ngrps'!$A93,'Feb 2019'!$A$2:$A$161,0),MATCH(AX$9,'Feb 2019'!$G$1:$BR$1,0))/INDEX('Planning CPRP'!$G$10:$BA$168,MATCH('Planning Ngrps'!$A93,'Planning CPRP'!$A$10:$A$170,0),MATCH('Planning Ngrps'!AX$9,'Planning CPRP'!$G$9:$BA$9,0)),"")</f>
        <v/>
      </c>
      <c r="AY93" s="158" t="str">
        <f>IFERROR(INDEX('Feb 2019'!$G$2:$BR$159,MATCH('Planning Ngrps'!$A93,'Feb 2019'!$A$2:$A$161,0),MATCH(AY$9,'Feb 2019'!$G$1:$BR$1,0))/INDEX('Planning CPRP'!$G$10:$BA$168,MATCH('Planning Ngrps'!$A93,'Planning CPRP'!$A$10:$A$170,0),MATCH('Planning Ngrps'!AY$9,'Planning CPRP'!$G$9:$BA$9,0)),"")</f>
        <v/>
      </c>
      <c r="AZ93" s="158" t="str">
        <f>IFERROR(INDEX('Feb 2019'!$G$2:$BR$159,MATCH('Planning Ngrps'!$A93,'Feb 2019'!$A$2:$A$161,0),MATCH(AZ$9,'Feb 2019'!$G$1:$BR$1,0))/INDEX('Planning CPRP'!$G$10:$BA$168,MATCH('Planning Ngrps'!$A93,'Planning CPRP'!$A$10:$A$170,0),MATCH('Planning Ngrps'!AZ$9,'Planning CPRP'!$G$9:$BA$9,0)),"")</f>
        <v/>
      </c>
      <c r="BA93" s="158" t="str">
        <f>IFERROR(INDEX('Feb 2019'!$G$2:$BR$159,MATCH('Planning Ngrps'!$A93,'Feb 2019'!$A$2:$A$161,0),MATCH(BA$9,'Feb 2019'!$G$1:$BR$1,0))/INDEX('Planning CPRP'!$G$10:$BA$168,MATCH('Planning Ngrps'!$A93,'Planning CPRP'!$A$10:$A$170,0),MATCH('Planning Ngrps'!BA$9,'Planning CPRP'!$G$9:$BA$9,0)),"")</f>
        <v/>
      </c>
      <c r="BB93" s="11">
        <f>SUM(G93:BA93)</f>
        <v>0</v>
      </c>
      <c r="BC93" s="11"/>
      <c r="BD93" s="114">
        <f>BC93-BB93</f>
        <v>0</v>
      </c>
    </row>
    <row r="94" spans="1:56" ht="15" x14ac:dyDescent="0.3">
      <c r="A94" s="80" t="s">
        <v>300</v>
      </c>
      <c r="B94" s="105"/>
      <c r="C94" s="192"/>
      <c r="D94" s="48"/>
      <c r="E94" s="138"/>
      <c r="F94" s="93"/>
      <c r="G94" s="158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 t="e">
        <f>'Feb 2019'!AN88/'Planning CPRP'!T95</f>
        <v>#DIV/0!</v>
      </c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1"/>
      <c r="BC94" s="11"/>
      <c r="BD94" s="114"/>
    </row>
    <row r="95" spans="1:56" ht="15" x14ac:dyDescent="0.3">
      <c r="A95" s="80" t="s">
        <v>105</v>
      </c>
      <c r="B95" s="105">
        <f t="shared" si="80"/>
        <v>0</v>
      </c>
      <c r="C95" s="192">
        <f>B95/1000000</f>
        <v>0</v>
      </c>
      <c r="D95" s="48">
        <f t="shared" si="81"/>
        <v>0</v>
      </c>
      <c r="E95" s="138">
        <f>D95-B95</f>
        <v>0</v>
      </c>
      <c r="F95" s="93" t="s">
        <v>105</v>
      </c>
      <c r="G95" s="158" t="str">
        <f>IFERROR(INDEX('Feb 2019'!$G$2:$BR$159,MATCH('Planning Ngrps'!$A95,'Feb 2019'!$A$2:$A$161,0),MATCH(G$9,'Feb 2019'!$G$1:$BR$1,0))/INDEX('Planning CPRP'!$G$10:$BA$168,MATCH('Planning Ngrps'!$A95,'Planning CPRP'!$A$10:$A$170,0),MATCH('Planning Ngrps'!G$9,'Planning CPRP'!$G$9:$BA$9,0)),"")</f>
        <v/>
      </c>
      <c r="H95" s="158" t="str">
        <f>IFERROR(INDEX('Feb 2019'!$G$2:$BR$159,MATCH('Planning Ngrps'!$A95,'Feb 2019'!$A$2:$A$161,0),MATCH(H$9,'Feb 2019'!$G$1:$BR$1,0))/INDEX('Planning CPRP'!$G$10:$BA$168,MATCH('Planning Ngrps'!$A95,'Planning CPRP'!$A$10:$A$170,0),MATCH('Planning Ngrps'!H$9,'Planning CPRP'!$G$9:$BA$9,0)),"")</f>
        <v/>
      </c>
      <c r="I95" s="158" t="str">
        <f>IFERROR(INDEX('Feb 2019'!$G$2:$BR$159,MATCH('Planning Ngrps'!$A95,'Feb 2019'!$A$2:$A$161,0),MATCH(I$9,'Feb 2019'!$G$1:$BR$1,0))/INDEX('Planning CPRP'!$G$10:$BA$168,MATCH('Planning Ngrps'!$A95,'Planning CPRP'!$A$10:$A$170,0),MATCH('Planning Ngrps'!I$9,'Planning CPRP'!$G$9:$BA$9,0)),"")</f>
        <v/>
      </c>
      <c r="J95" s="158" t="str">
        <f>IFERROR(INDEX('Feb 2019'!$G$2:$BR$159,MATCH('Planning Ngrps'!$A95,'Feb 2019'!$A$2:$A$161,0),MATCH(J$9,'Feb 2019'!$G$1:$BR$1,0))/INDEX('Planning CPRP'!$G$10:$BA$168,MATCH('Planning Ngrps'!$A95,'Planning CPRP'!$A$10:$A$170,0),MATCH('Planning Ngrps'!J$9,'Planning CPRP'!$G$9:$BA$9,0)),"")</f>
        <v/>
      </c>
      <c r="K95" s="158" t="str">
        <f>IFERROR(INDEX('Feb 2019'!$G$2:$BR$159,MATCH('Planning Ngrps'!$A95,'Feb 2019'!$A$2:$A$161,0),MATCH(K$9,'Feb 2019'!$G$1:$BR$1,0))/INDEX('Planning CPRP'!$G$10:$BA$168,MATCH('Planning Ngrps'!$A95,'Planning CPRP'!$A$10:$A$170,0),MATCH('Planning Ngrps'!K$9,'Planning CPRP'!$G$9:$BA$9,0)),"")</f>
        <v/>
      </c>
      <c r="L95" s="158" t="str">
        <f>IFERROR(INDEX('Feb 2019'!$G$2:$BR$159,MATCH('Planning Ngrps'!$A95,'Feb 2019'!$A$2:$A$161,0),MATCH(L$9,'Feb 2019'!$G$1:$BR$1,0))/INDEX('Planning CPRP'!$G$10:$BA$168,MATCH('Planning Ngrps'!$A95,'Planning CPRP'!$A$10:$A$170,0),MATCH('Planning Ngrps'!L$9,'Planning CPRP'!$G$9:$BA$9,0)),"")</f>
        <v/>
      </c>
      <c r="M95" s="158" t="str">
        <f>IFERROR(INDEX('Feb 2019'!$G$2:$BR$159,MATCH('Planning Ngrps'!$A95,'Feb 2019'!$A$2:$A$161,0),MATCH(M$9,'Feb 2019'!$G$1:$BR$1,0))/INDEX('Planning CPRP'!$G$10:$BA$168,MATCH('Planning Ngrps'!$A95,'Planning CPRP'!$A$10:$A$170,0),MATCH('Planning Ngrps'!M$9,'Planning CPRP'!$G$9:$BA$9,0)),"")</f>
        <v/>
      </c>
      <c r="N95" s="158" t="str">
        <f>IFERROR(INDEX('Feb 2019'!$G$2:$BR$159,MATCH('Planning Ngrps'!$A95,'Feb 2019'!$A$2:$A$161,0),MATCH(N$9,'Feb 2019'!$G$1:$BR$1,0))/INDEX('Planning CPRP'!$G$10:$BA$168,MATCH('Planning Ngrps'!$A95,'Planning CPRP'!$A$10:$A$170,0),MATCH('Planning Ngrps'!N$9,'Planning CPRP'!$G$9:$BA$9,0)),"")</f>
        <v/>
      </c>
      <c r="O95" s="158" t="str">
        <f>IFERROR(INDEX('Feb 2019'!$G$2:$BR$159,MATCH('Planning Ngrps'!$A95,'Feb 2019'!$A$2:$A$161,0),MATCH(O$9,'Feb 2019'!$G$1:$BR$1,0))/INDEX('Planning CPRP'!$G$10:$BA$168,MATCH('Planning Ngrps'!$A95,'Planning CPRP'!$A$10:$A$170,0),MATCH('Planning Ngrps'!O$9,'Planning CPRP'!$G$9:$BA$9,0)),"")</f>
        <v/>
      </c>
      <c r="P95" s="158" t="str">
        <f>IFERROR(INDEX('Feb 2019'!$G$2:$BR$159,MATCH('Planning Ngrps'!$A95,'Feb 2019'!$A$2:$A$161,0),MATCH(P$9,'Feb 2019'!$G$1:$BR$1,0))/INDEX('Planning CPRP'!$G$10:$BA$168,MATCH('Planning Ngrps'!$A95,'Planning CPRP'!$A$10:$A$170,0),MATCH('Planning Ngrps'!P$9,'Planning CPRP'!$G$9:$BA$9,0)),"")</f>
        <v/>
      </c>
      <c r="Q95" s="158" t="str">
        <f>IFERROR(INDEX('Feb 2019'!$G$2:$BR$159,MATCH('Planning Ngrps'!$A95,'Feb 2019'!$A$2:$A$161,0),MATCH(Q$9,'Feb 2019'!$G$1:$BR$1,0))/INDEX('Planning CPRP'!$G$10:$BA$168,MATCH('Planning Ngrps'!$A95,'Planning CPRP'!$A$10:$A$170,0),MATCH('Planning Ngrps'!Q$9,'Planning CPRP'!$G$9:$BA$9,0)),"")</f>
        <v/>
      </c>
      <c r="R95" s="158" t="str">
        <f>IFERROR(INDEX('Feb 2019'!$G$2:$BR$159,MATCH('Planning Ngrps'!$A95,'Feb 2019'!$A$2:$A$161,0),MATCH(R$9,'Feb 2019'!$G$1:$BR$1,0))/INDEX('Planning CPRP'!$G$10:$BA$168,MATCH('Planning Ngrps'!$A95,'Planning CPRP'!$A$10:$A$170,0),MATCH('Planning Ngrps'!R$9,'Planning CPRP'!$G$9:$BA$9,0)),"")</f>
        <v/>
      </c>
      <c r="S95" s="158" t="str">
        <f>IFERROR(INDEX('Feb 2019'!$G$2:$BR$159,MATCH('Planning Ngrps'!$A95,'Feb 2019'!$A$2:$A$161,0),MATCH(S$9,'Feb 2019'!$G$1:$BR$1,0))/INDEX('Planning CPRP'!$G$10:$BA$168,MATCH('Planning Ngrps'!$A95,'Planning CPRP'!$A$10:$A$170,0),MATCH('Planning Ngrps'!S$9,'Planning CPRP'!$G$9:$BA$9,0)),"")</f>
        <v/>
      </c>
      <c r="T95" s="158" t="str">
        <f>IFERROR(INDEX('Feb 2019'!$G$2:$BR$159,MATCH('Planning Ngrps'!$A95,'Feb 2019'!$A$2:$A$161,0),MATCH(T$9,'Feb 2019'!$G$1:$BR$1,0))/INDEX('Planning CPRP'!$G$10:$BA$168,MATCH('Planning Ngrps'!$A95,'Planning CPRP'!$A$10:$A$170,0),MATCH('Planning Ngrps'!T$9,'Planning CPRP'!$G$9:$BA$9,0)),"")</f>
        <v/>
      </c>
      <c r="U95" s="158" t="str">
        <f>IFERROR(INDEX('Feb 2019'!$G$2:$BR$159,MATCH('Planning Ngrps'!$A95,'Feb 2019'!$A$2:$A$161,0),MATCH(U$9,'Feb 2019'!$G$1:$BR$1,0))/INDEX('Planning CPRP'!$G$10:$BA$168,MATCH('Planning Ngrps'!$A95,'Planning CPRP'!$A$10:$A$170,0),MATCH('Planning Ngrps'!U$9,'Planning CPRP'!$G$9:$BA$9,0)),"")</f>
        <v/>
      </c>
      <c r="V95" s="158" t="str">
        <f>IFERROR(INDEX('Feb 2019'!$G$2:$BR$159,MATCH('Planning Ngrps'!$A95,'Feb 2019'!$A$2:$A$161,0),MATCH(V$9,'Feb 2019'!$G$1:$BR$1,0))/INDEX('Planning CPRP'!$G$10:$BA$168,MATCH('Planning Ngrps'!$A95,'Planning CPRP'!$A$10:$A$170,0),MATCH('Planning Ngrps'!V$9,'Planning CPRP'!$G$9:$BA$9,0)),"")</f>
        <v/>
      </c>
      <c r="W95" s="158" t="str">
        <f>IFERROR(INDEX('Feb 2019'!$G$2:$BR$159,MATCH('Planning Ngrps'!$A95,'Feb 2019'!$A$2:$A$161,0),MATCH(W$9,'Feb 2019'!$G$1:$BR$1,0))/INDEX('Planning CPRP'!$G$10:$BA$168,MATCH('Planning Ngrps'!$A95,'Planning CPRP'!$A$10:$A$170,0),MATCH('Planning Ngrps'!W$9,'Planning CPRP'!$G$9:$BA$9,0)),"")</f>
        <v/>
      </c>
      <c r="X95" s="158" t="str">
        <f>IFERROR(INDEX('Feb 2019'!$G$2:$BR$159,MATCH('Planning Ngrps'!$A95,'Feb 2019'!$A$2:$A$161,0),MATCH(X$9,'Feb 2019'!$G$1:$BR$1,0))/INDEX('Planning CPRP'!$G$10:$BA$168,MATCH('Planning Ngrps'!$A95,'Planning CPRP'!$A$10:$A$170,0),MATCH('Planning Ngrps'!X$9,'Planning CPRP'!$G$9:$BA$9,0)),"")</f>
        <v/>
      </c>
      <c r="Y95" s="158" t="str">
        <f>IFERROR(INDEX('Feb 2019'!$G$2:$BR$159,MATCH('Planning Ngrps'!$A95,'Feb 2019'!$A$2:$A$161,0),MATCH(Y$9,'Feb 2019'!$G$1:$BR$1,0))/INDEX('Planning CPRP'!$G$10:$BA$168,MATCH('Planning Ngrps'!$A95,'Planning CPRP'!$A$10:$A$170,0),MATCH('Planning Ngrps'!Y$9,'Planning CPRP'!$G$9:$BA$9,0)),"")</f>
        <v/>
      </c>
      <c r="Z95" s="158" t="str">
        <f>IFERROR(INDEX('Feb 2019'!$G$2:$BR$159,MATCH('Planning Ngrps'!$A95,'Feb 2019'!$A$2:$A$161,0),MATCH(Z$9,'Feb 2019'!$G$1:$BR$1,0))/INDEX('Planning CPRP'!$G$10:$BA$168,MATCH('Planning Ngrps'!$A95,'Planning CPRP'!$A$10:$A$170,0),MATCH('Planning Ngrps'!Z$9,'Planning CPRP'!$G$9:$BA$9,0)),"")</f>
        <v/>
      </c>
      <c r="AA95" s="158" t="str">
        <f>IFERROR(INDEX('Feb 2019'!$G$2:$BR$159,MATCH('Planning Ngrps'!$A95,'Feb 2019'!$A$2:$A$161,0),MATCH(AA$9,'Feb 2019'!$G$1:$BR$1,0))/INDEX('Planning CPRP'!$G$10:$BA$168,MATCH('Planning Ngrps'!$A95,'Planning CPRP'!$A$10:$A$170,0),MATCH('Planning Ngrps'!AA$9,'Planning CPRP'!$G$9:$BA$9,0)),"")</f>
        <v/>
      </c>
      <c r="AB95" s="158" t="str">
        <f>IFERROR(INDEX('Feb 2019'!$G$2:$BR$159,MATCH('Planning Ngrps'!$A95,'Feb 2019'!$A$2:$A$161,0),MATCH(AB$9,'Feb 2019'!$G$1:$BR$1,0))/INDEX('Planning CPRP'!$G$10:$BA$168,MATCH('Planning Ngrps'!$A95,'Planning CPRP'!$A$10:$A$170,0),MATCH('Planning Ngrps'!AB$9,'Planning CPRP'!$G$9:$BA$9,0)),"")</f>
        <v/>
      </c>
      <c r="AC95" s="158" t="str">
        <f>IFERROR(INDEX('Feb 2019'!$G$2:$BR$159,MATCH('Planning Ngrps'!$A95,'Feb 2019'!$A$2:$A$161,0),MATCH(AC$9,'Feb 2019'!$G$1:$BR$1,0))/INDEX('Planning CPRP'!$G$10:$BA$168,MATCH('Planning Ngrps'!$A95,'Planning CPRP'!$A$10:$A$170,0),MATCH('Planning Ngrps'!AC$9,'Planning CPRP'!$G$9:$BA$9,0)),"")</f>
        <v/>
      </c>
      <c r="AD95" s="158" t="str">
        <f>IFERROR(INDEX('Feb 2019'!$G$2:$BR$159,MATCH('Planning Ngrps'!$A95,'Feb 2019'!$A$2:$A$161,0),MATCH(AD$9,'Feb 2019'!$G$1:$BR$1,0))/INDEX('Planning CPRP'!$G$10:$BA$168,MATCH('Planning Ngrps'!$A95,'Planning CPRP'!$A$10:$A$170,0),MATCH('Planning Ngrps'!AD$9,'Planning CPRP'!$G$9:$BA$9,0)),"")</f>
        <v/>
      </c>
      <c r="AE95" s="158" t="str">
        <f>IFERROR(INDEX('Feb 2019'!$G$2:$BR$159,MATCH('Planning Ngrps'!$A95,'Feb 2019'!$A$2:$A$161,0),MATCH(AE$9,'Feb 2019'!$G$1:$BR$1,0))/INDEX('Planning CPRP'!$G$10:$BA$168,MATCH('Planning Ngrps'!$A95,'Planning CPRP'!$A$10:$A$170,0),MATCH('Planning Ngrps'!AE$9,'Planning CPRP'!$G$9:$BA$9,0)),"")</f>
        <v/>
      </c>
      <c r="AF95" s="158" t="str">
        <f>IFERROR(INDEX('Feb 2019'!$G$2:$BR$159,MATCH('Planning Ngrps'!$A95,'Feb 2019'!$A$2:$A$161,0),MATCH(AF$9,'Feb 2019'!$G$1:$BR$1,0))/INDEX('Planning CPRP'!$G$10:$BA$168,MATCH('Planning Ngrps'!$A95,'Planning CPRP'!$A$10:$A$170,0),MATCH('Planning Ngrps'!AF$9,'Planning CPRP'!$G$9:$BA$9,0)),"")</f>
        <v/>
      </c>
      <c r="AG95" s="158" t="str">
        <f>IFERROR(INDEX('Feb 2019'!$G$2:$BR$159,MATCH('Planning Ngrps'!$A95,'Feb 2019'!$A$2:$A$161,0),MATCH(AG$9,'Feb 2019'!$G$1:$BR$1,0))/INDEX('Planning CPRP'!$G$10:$BA$168,MATCH('Planning Ngrps'!$A95,'Planning CPRP'!$A$10:$A$170,0),MATCH('Planning Ngrps'!AG$9,'Planning CPRP'!$G$9:$BA$9,0)),"")</f>
        <v/>
      </c>
      <c r="AH95" s="158" t="str">
        <f>IFERROR(INDEX('Feb 2019'!$G$2:$BR$159,MATCH('Planning Ngrps'!$A95,'Feb 2019'!$A$2:$A$161,0),MATCH(AH$9,'Feb 2019'!$G$1:$BR$1,0))/INDEX('Planning CPRP'!$G$10:$BA$168,MATCH('Planning Ngrps'!$A95,'Planning CPRP'!$A$10:$A$170,0),MATCH('Planning Ngrps'!AH$9,'Planning CPRP'!$G$9:$BA$9,0)),"")</f>
        <v/>
      </c>
      <c r="AI95" s="158" t="str">
        <f>IFERROR(INDEX('Feb 2019'!$G$2:$BR$159,MATCH('Planning Ngrps'!$A95,'Feb 2019'!$A$2:$A$161,0),MATCH(AI$9,'Feb 2019'!$G$1:$BR$1,0))/INDEX('Planning CPRP'!$G$10:$BA$168,MATCH('Planning Ngrps'!$A95,'Planning CPRP'!$A$10:$A$170,0),MATCH('Planning Ngrps'!AI$9,'Planning CPRP'!$G$9:$BA$9,0)),"")</f>
        <v/>
      </c>
      <c r="AJ95" s="158" t="str">
        <f>IFERROR(INDEX('Feb 2019'!$G$2:$BR$159,MATCH('Planning Ngrps'!$A95,'Feb 2019'!$A$2:$A$161,0),MATCH(AJ$9,'Feb 2019'!$G$1:$BR$1,0))/INDEX('Planning CPRP'!$G$10:$BA$168,MATCH('Planning Ngrps'!$A95,'Planning CPRP'!$A$10:$A$170,0),MATCH('Planning Ngrps'!AJ$9,'Planning CPRP'!$G$9:$BA$9,0)),"")</f>
        <v/>
      </c>
      <c r="AK95" s="158" t="str">
        <f>IFERROR(INDEX('Feb 2019'!$G$2:$BR$159,MATCH('Planning Ngrps'!$A95,'Feb 2019'!$A$2:$A$161,0),MATCH(AK$9,'Feb 2019'!$G$1:$BR$1,0))/INDEX('Planning CPRP'!$G$10:$BA$168,MATCH('Planning Ngrps'!$A95,'Planning CPRP'!$A$10:$A$170,0),MATCH('Planning Ngrps'!AK$9,'Planning CPRP'!$G$9:$BA$9,0)),"")</f>
        <v/>
      </c>
      <c r="AL95" s="158" t="str">
        <f>IFERROR(INDEX('Feb 2019'!$G$2:$BR$159,MATCH('Planning Ngrps'!$A95,'Feb 2019'!$A$2:$A$161,0),MATCH(AL$9,'Feb 2019'!$G$1:$BR$1,0))/INDEX('Planning CPRP'!$G$10:$BA$168,MATCH('Planning Ngrps'!$A95,'Planning CPRP'!$A$10:$A$170,0),MATCH('Planning Ngrps'!AL$9,'Planning CPRP'!$G$9:$BA$9,0)),"")</f>
        <v/>
      </c>
      <c r="AM95" s="158" t="str">
        <f>IFERROR(INDEX('Feb 2019'!$G$2:$BR$159,MATCH('Planning Ngrps'!$A95,'Feb 2019'!$A$2:$A$161,0),MATCH(AM$9,'Feb 2019'!$G$1:$BR$1,0))/INDEX('Planning CPRP'!$G$10:$BA$168,MATCH('Planning Ngrps'!$A95,'Planning CPRP'!$A$10:$A$170,0),MATCH('Planning Ngrps'!AM$9,'Planning CPRP'!$G$9:$BA$9,0)),"")</f>
        <v/>
      </c>
      <c r="AN95" s="158" t="str">
        <f>IFERROR(INDEX('Feb 2019'!$G$2:$BR$159,MATCH('Planning Ngrps'!$A95,'Feb 2019'!$A$2:$A$161,0),MATCH(AN$9,'Feb 2019'!$G$1:$BR$1,0))/INDEX('Planning CPRP'!$G$10:$BA$168,MATCH('Planning Ngrps'!$A95,'Planning CPRP'!$A$10:$A$170,0),MATCH('Planning Ngrps'!AN$9,'Planning CPRP'!$G$9:$BA$9,0)),"")</f>
        <v/>
      </c>
      <c r="AO95" s="158" t="str">
        <f>IFERROR(INDEX('Feb 2019'!$G$2:$BR$159,MATCH('Planning Ngrps'!$A95,'Feb 2019'!$A$2:$A$161,0),MATCH(AO$9,'Feb 2019'!$G$1:$BR$1,0))/INDEX('Planning CPRP'!$G$10:$BA$168,MATCH('Planning Ngrps'!$A95,'Planning CPRP'!$A$10:$A$170,0),MATCH('Planning Ngrps'!AO$9,'Planning CPRP'!$G$9:$BA$9,0)),"")</f>
        <v/>
      </c>
      <c r="AP95" s="158" t="str">
        <f>IFERROR(INDEX('Feb 2019'!$G$2:$BR$159,MATCH('Planning Ngrps'!$A95,'Feb 2019'!$A$2:$A$161,0),MATCH(AP$9,'Feb 2019'!$G$1:$BR$1,0))/INDEX('Planning CPRP'!$G$10:$BA$168,MATCH('Planning Ngrps'!$A95,'Planning CPRP'!$A$10:$A$170,0),MATCH('Planning Ngrps'!AP$9,'Planning CPRP'!$G$9:$BA$9,0)),"")</f>
        <v/>
      </c>
      <c r="AQ95" s="158" t="str">
        <f>IFERROR(INDEX('Feb 2019'!$G$2:$BR$159,MATCH('Planning Ngrps'!$A95,'Feb 2019'!$A$2:$A$161,0),MATCH(AQ$9,'Feb 2019'!$G$1:$BR$1,0))/INDEX('Planning CPRP'!$G$10:$BA$168,MATCH('Planning Ngrps'!$A95,'Planning CPRP'!$A$10:$A$170,0),MATCH('Planning Ngrps'!AQ$9,'Planning CPRP'!$G$9:$BA$9,0)),"")</f>
        <v/>
      </c>
      <c r="AR95" s="158" t="str">
        <f>IFERROR(INDEX('Feb 2019'!$G$2:$BR$159,MATCH('Planning Ngrps'!$A95,'Feb 2019'!$A$2:$A$161,0),MATCH(AR$9,'Feb 2019'!$G$1:$BR$1,0))/INDEX('Planning CPRP'!$G$10:$BA$168,MATCH('Planning Ngrps'!$A95,'Planning CPRP'!$A$10:$A$170,0),MATCH('Planning Ngrps'!AR$9,'Planning CPRP'!$G$9:$BA$9,0)),"")</f>
        <v/>
      </c>
      <c r="AS95" s="158" t="str">
        <f>IFERROR(INDEX('Feb 2019'!$G$2:$BR$159,MATCH('Planning Ngrps'!$A95,'Feb 2019'!$A$2:$A$161,0),MATCH(AS$9,'Feb 2019'!$G$1:$BR$1,0))/INDEX('Planning CPRP'!$G$10:$BA$168,MATCH('Planning Ngrps'!$A95,'Planning CPRP'!$A$10:$A$170,0),MATCH('Planning Ngrps'!AS$9,'Planning CPRP'!$G$9:$BA$9,0)),"")</f>
        <v/>
      </c>
      <c r="AT95" s="158" t="str">
        <f>IFERROR(INDEX('Feb 2019'!$G$2:$BR$159,MATCH('Planning Ngrps'!$A95,'Feb 2019'!$A$2:$A$161,0),MATCH(AT$9,'Feb 2019'!$G$1:$BR$1,0))/INDEX('Planning CPRP'!$G$10:$BA$168,MATCH('Planning Ngrps'!$A95,'Planning CPRP'!$A$10:$A$170,0),MATCH('Planning Ngrps'!AT$9,'Planning CPRP'!$G$9:$BA$9,0)),"")</f>
        <v/>
      </c>
      <c r="AU95" s="158" t="str">
        <f>IFERROR(INDEX('Feb 2019'!$G$2:$BR$159,MATCH('Planning Ngrps'!$A95,'Feb 2019'!$A$2:$A$161,0),MATCH(AU$9,'Feb 2019'!$G$1:$BR$1,0))/INDEX('Planning CPRP'!$G$10:$BA$168,MATCH('Planning Ngrps'!$A95,'Planning CPRP'!$A$10:$A$170,0),MATCH('Planning Ngrps'!AU$9,'Planning CPRP'!$G$9:$BA$9,0)),"")</f>
        <v/>
      </c>
      <c r="AV95" s="158" t="str">
        <f>IFERROR(INDEX('Feb 2019'!$G$2:$BR$159,MATCH('Planning Ngrps'!$A95,'Feb 2019'!$A$2:$A$161,0),MATCH(AV$9,'Feb 2019'!$G$1:$BR$1,0))/INDEX('Planning CPRP'!$G$10:$BA$168,MATCH('Planning Ngrps'!$A95,'Planning CPRP'!$A$10:$A$170,0),MATCH('Planning Ngrps'!AV$9,'Planning CPRP'!$G$9:$BA$9,0)),"")</f>
        <v/>
      </c>
      <c r="AW95" s="158" t="str">
        <f>IFERROR(INDEX('Feb 2019'!$G$2:$BR$159,MATCH('Planning Ngrps'!$A95,'Feb 2019'!$A$2:$A$161,0),MATCH(AW$9,'Feb 2019'!$G$1:$BR$1,0))/INDEX('Planning CPRP'!$G$10:$BA$168,MATCH('Planning Ngrps'!$A95,'Planning CPRP'!$A$10:$A$170,0),MATCH('Planning Ngrps'!AW$9,'Planning CPRP'!$G$9:$BA$9,0)),"")</f>
        <v/>
      </c>
      <c r="AX95" s="158" t="str">
        <f>IFERROR(INDEX('Feb 2019'!$G$2:$BR$159,MATCH('Planning Ngrps'!$A95,'Feb 2019'!$A$2:$A$161,0),MATCH(AX$9,'Feb 2019'!$G$1:$BR$1,0))/INDEX('Planning CPRP'!$G$10:$BA$168,MATCH('Planning Ngrps'!$A95,'Planning CPRP'!$A$10:$A$170,0),MATCH('Planning Ngrps'!AX$9,'Planning CPRP'!$G$9:$BA$9,0)),"")</f>
        <v/>
      </c>
      <c r="AY95" s="158" t="str">
        <f>IFERROR(INDEX('Feb 2019'!$G$2:$BR$159,MATCH('Planning Ngrps'!$A95,'Feb 2019'!$A$2:$A$161,0),MATCH(AY$9,'Feb 2019'!$G$1:$BR$1,0))/INDEX('Planning CPRP'!$G$10:$BA$168,MATCH('Planning Ngrps'!$A95,'Planning CPRP'!$A$10:$A$170,0),MATCH('Planning Ngrps'!AY$9,'Planning CPRP'!$G$9:$BA$9,0)),"")</f>
        <v/>
      </c>
      <c r="AZ95" s="158" t="str">
        <f>IFERROR(INDEX('Feb 2019'!$G$2:$BR$159,MATCH('Planning Ngrps'!$A95,'Feb 2019'!$A$2:$A$161,0),MATCH(AZ$9,'Feb 2019'!$G$1:$BR$1,0))/INDEX('Planning CPRP'!$G$10:$BA$168,MATCH('Planning Ngrps'!$A95,'Planning CPRP'!$A$10:$A$170,0),MATCH('Planning Ngrps'!AZ$9,'Planning CPRP'!$G$9:$BA$9,0)),"")</f>
        <v/>
      </c>
      <c r="BA95" s="158" t="str">
        <f>IFERROR(INDEX('Feb 2019'!$G$2:$BR$159,MATCH('Planning Ngrps'!$A95,'Feb 2019'!$A$2:$A$161,0),MATCH(BA$9,'Feb 2019'!$G$1:$BR$1,0))/INDEX('Planning CPRP'!$G$10:$BA$168,MATCH('Planning Ngrps'!$A95,'Planning CPRP'!$A$10:$A$170,0),MATCH('Planning Ngrps'!BA$9,'Planning CPRP'!$G$9:$BA$9,0)),"")</f>
        <v/>
      </c>
      <c r="BB95" s="11">
        <f>SUM(G95:BA95)</f>
        <v>0</v>
      </c>
      <c r="BC95" s="11"/>
      <c r="BD95" s="114">
        <f>BC95-BB95</f>
        <v>0</v>
      </c>
    </row>
    <row r="96" spans="1:56" ht="15" x14ac:dyDescent="0.3">
      <c r="A96" s="77" t="s">
        <v>12</v>
      </c>
      <c r="B96" s="107">
        <f>SUM(B93:B95)</f>
        <v>0</v>
      </c>
      <c r="C96" s="188"/>
      <c r="D96" s="145">
        <f>SUM(D93:D95)</f>
        <v>0</v>
      </c>
      <c r="E96" s="108">
        <f>SUM(E93:E95)</f>
        <v>0</v>
      </c>
      <c r="F96" s="90" t="s">
        <v>12</v>
      </c>
      <c r="G96" s="165">
        <f t="shared" ref="G96:H96" si="82">SUM(G93:G95)</f>
        <v>0</v>
      </c>
      <c r="H96" s="165">
        <f t="shared" si="82"/>
        <v>0</v>
      </c>
      <c r="I96" s="165">
        <f>SUM(I93:I95)</f>
        <v>0</v>
      </c>
      <c r="J96" s="165">
        <f>SUM(J93:J95)</f>
        <v>0</v>
      </c>
      <c r="K96" s="165">
        <f t="shared" ref="K96:BA96" si="83">SUM(K93:K95)</f>
        <v>0</v>
      </c>
      <c r="L96" s="165">
        <f>SUM(L93:L95)</f>
        <v>0</v>
      </c>
      <c r="M96" s="165">
        <f t="shared" si="83"/>
        <v>0</v>
      </c>
      <c r="N96" s="165">
        <f t="shared" si="83"/>
        <v>0</v>
      </c>
      <c r="O96" s="165">
        <f t="shared" si="83"/>
        <v>0</v>
      </c>
      <c r="P96" s="165">
        <f t="shared" si="83"/>
        <v>0</v>
      </c>
      <c r="Q96" s="165">
        <f t="shared" si="83"/>
        <v>0</v>
      </c>
      <c r="R96" s="165">
        <f t="shared" si="83"/>
        <v>0</v>
      </c>
      <c r="S96" s="165">
        <f t="shared" si="83"/>
        <v>0</v>
      </c>
      <c r="T96" s="165" t="e">
        <f>SUM(T93:T95)</f>
        <v>#DIV/0!</v>
      </c>
      <c r="U96" s="165">
        <f>SUM(U93:U95)</f>
        <v>0</v>
      </c>
      <c r="V96" s="165">
        <f t="shared" si="83"/>
        <v>0</v>
      </c>
      <c r="W96" s="165">
        <f t="shared" si="83"/>
        <v>0</v>
      </c>
      <c r="X96" s="165">
        <f t="shared" si="83"/>
        <v>0</v>
      </c>
      <c r="Y96" s="165">
        <f>SUM(Y93:Y95)</f>
        <v>0</v>
      </c>
      <c r="Z96" s="165">
        <f>SUM(Z93:Z95)</f>
        <v>0</v>
      </c>
      <c r="AA96" s="62">
        <f t="shared" ref="AA96:AI96" si="84">SUM(AA93:AA95)</f>
        <v>0</v>
      </c>
      <c r="AB96" s="62">
        <f>SUM(AB93:AB95)</f>
        <v>0</v>
      </c>
      <c r="AC96" s="62">
        <f t="shared" si="84"/>
        <v>0</v>
      </c>
      <c r="AD96" s="62">
        <f t="shared" si="84"/>
        <v>0</v>
      </c>
      <c r="AE96" s="62">
        <f>SUM(AE93:AE95)</f>
        <v>0</v>
      </c>
      <c r="AF96" s="62">
        <f t="shared" si="84"/>
        <v>0</v>
      </c>
      <c r="AG96" s="62">
        <f t="shared" si="84"/>
        <v>0</v>
      </c>
      <c r="AH96" s="165">
        <f t="shared" si="84"/>
        <v>0</v>
      </c>
      <c r="AI96" s="165">
        <f t="shared" si="84"/>
        <v>0</v>
      </c>
      <c r="AJ96" s="165">
        <f t="shared" si="83"/>
        <v>0</v>
      </c>
      <c r="AK96" s="165">
        <f t="shared" si="83"/>
        <v>0</v>
      </c>
      <c r="AL96" s="165">
        <f t="shared" si="83"/>
        <v>0</v>
      </c>
      <c r="AM96" s="165">
        <f t="shared" si="83"/>
        <v>0</v>
      </c>
      <c r="AN96" s="165">
        <f t="shared" si="83"/>
        <v>0</v>
      </c>
      <c r="AO96" s="165">
        <f t="shared" si="83"/>
        <v>0</v>
      </c>
      <c r="AP96" s="165">
        <v>0</v>
      </c>
      <c r="AQ96" s="165">
        <v>0</v>
      </c>
      <c r="AR96" s="165">
        <v>0</v>
      </c>
      <c r="AS96" s="165">
        <v>0</v>
      </c>
      <c r="AT96" s="165">
        <f t="shared" si="83"/>
        <v>0</v>
      </c>
      <c r="AU96" s="165">
        <f t="shared" si="83"/>
        <v>0</v>
      </c>
      <c r="AV96" s="165">
        <f t="shared" si="83"/>
        <v>0</v>
      </c>
      <c r="AW96" s="165">
        <f t="shared" si="83"/>
        <v>0</v>
      </c>
      <c r="AX96" s="165">
        <f t="shared" si="83"/>
        <v>0</v>
      </c>
      <c r="AY96" s="165">
        <f t="shared" si="83"/>
        <v>0</v>
      </c>
      <c r="AZ96" s="165">
        <f t="shared" si="83"/>
        <v>0</v>
      </c>
      <c r="BA96" s="165">
        <f t="shared" si="83"/>
        <v>0</v>
      </c>
      <c r="BB96" s="165">
        <f>SUM(BB93:BB95)</f>
        <v>0</v>
      </c>
      <c r="BC96" s="165">
        <f>SUM(BC93:BC95)</f>
        <v>0</v>
      </c>
      <c r="BD96" s="108">
        <f>SUM(BD93:BD95)</f>
        <v>0</v>
      </c>
    </row>
    <row r="97" spans="1:56" ht="15" x14ac:dyDescent="0.3">
      <c r="A97" s="81" t="s">
        <v>106</v>
      </c>
      <c r="B97" s="103"/>
      <c r="C97" s="186"/>
      <c r="D97" s="147"/>
      <c r="E97" s="104"/>
      <c r="F97" s="94" t="s">
        <v>106</v>
      </c>
      <c r="G97" s="176" t="e">
        <f>G101/G5</f>
        <v>#DIV/0!</v>
      </c>
      <c r="H97" s="176" t="e">
        <f t="shared" ref="H97" si="85">H101/H5</f>
        <v>#DIV/0!</v>
      </c>
      <c r="I97" s="10"/>
      <c r="J97" s="10"/>
      <c r="K97" s="176" t="e">
        <f t="shared" ref="K97:U97" si="86">K101/K5</f>
        <v>#DIV/0!</v>
      </c>
      <c r="L97" s="176" t="e">
        <f>L101/L5</f>
        <v>#DIV/0!</v>
      </c>
      <c r="M97" s="176" t="e">
        <f t="shared" si="86"/>
        <v>#DIV/0!</v>
      </c>
      <c r="N97" s="176" t="e">
        <f t="shared" si="86"/>
        <v>#DIV/0!</v>
      </c>
      <c r="O97" s="176" t="e">
        <f t="shared" si="86"/>
        <v>#DIV/0!</v>
      </c>
      <c r="P97" s="176" t="e">
        <f t="shared" si="86"/>
        <v>#DIV/0!</v>
      </c>
      <c r="Q97" s="176" t="e">
        <f t="shared" si="86"/>
        <v>#DIV/0!</v>
      </c>
      <c r="R97" s="176" t="e">
        <f t="shared" si="86"/>
        <v>#DIV/0!</v>
      </c>
      <c r="S97" s="176" t="e">
        <f t="shared" si="86"/>
        <v>#DIV/0!</v>
      </c>
      <c r="T97" s="176" t="e">
        <f t="shared" si="86"/>
        <v>#DIV/0!</v>
      </c>
      <c r="U97" s="176" t="e">
        <f t="shared" si="86"/>
        <v>#DIV/0!</v>
      </c>
      <c r="V97" s="10"/>
      <c r="W97" s="10"/>
      <c r="X97" s="10"/>
      <c r="Y97" s="10"/>
      <c r="Z97" s="10"/>
      <c r="AA97" s="67"/>
      <c r="AB97" s="67"/>
      <c r="AC97" s="67"/>
      <c r="AD97" s="68"/>
      <c r="AE97" s="68"/>
      <c r="AF97" s="68"/>
      <c r="AG97" s="68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7"/>
      <c r="BC97" s="7"/>
      <c r="BD97" s="104"/>
    </row>
    <row r="98" spans="1:56" ht="15" x14ac:dyDescent="0.3">
      <c r="A98" s="80" t="s">
        <v>107</v>
      </c>
      <c r="B98" s="105">
        <f t="shared" ref="B98:B100" si="87">BB98</f>
        <v>0</v>
      </c>
      <c r="C98" s="192"/>
      <c r="D98" s="48">
        <f t="shared" ref="D98:D100" si="88">BC98</f>
        <v>0</v>
      </c>
      <c r="E98" s="138">
        <f>D98-B98</f>
        <v>0</v>
      </c>
      <c r="F98" s="93" t="s">
        <v>107</v>
      </c>
      <c r="G98" s="158" t="str">
        <f>IFERROR(INDEX('Feb 2019'!$G$2:$BR$159,MATCH('Planning Ngrps'!$A98,'Feb 2019'!$A$2:$A$161,0),MATCH(G$9,'Feb 2019'!$G$1:$BR$1,0))/INDEX('Planning CPRP'!$G$10:$BA$168,MATCH('Planning Ngrps'!$A98,'Planning CPRP'!$A$10:$A$170,0),MATCH('Planning Ngrps'!G$9,'Planning CPRP'!$G$9:$BA$9,0)),"")</f>
        <v/>
      </c>
      <c r="H98" s="158" t="str">
        <f>IFERROR(INDEX('Feb 2019'!$G$2:$BR$159,MATCH('Planning Ngrps'!$A98,'Feb 2019'!$A$2:$A$161,0),MATCH(H$9,'Feb 2019'!$G$1:$BR$1,0))/INDEX('Planning CPRP'!$G$10:$BA$168,MATCH('Planning Ngrps'!$A98,'Planning CPRP'!$A$10:$A$170,0),MATCH('Planning Ngrps'!H$9,'Planning CPRP'!$G$9:$BA$9,0)),"")</f>
        <v/>
      </c>
      <c r="I98" s="158" t="str">
        <f>IFERROR(INDEX('Feb 2019'!$G$2:$BR$159,MATCH('Planning Ngrps'!$A98,'Feb 2019'!$A$2:$A$161,0),MATCH(I$9,'Feb 2019'!$G$1:$BR$1,0))/INDEX('Planning CPRP'!$G$10:$BA$168,MATCH('Planning Ngrps'!$A98,'Planning CPRP'!$A$10:$A$170,0),MATCH('Planning Ngrps'!I$9,'Planning CPRP'!$G$9:$BA$9,0)),"")</f>
        <v/>
      </c>
      <c r="J98" s="158" t="str">
        <f>IFERROR(INDEX('Feb 2019'!$G$2:$BR$159,MATCH('Planning Ngrps'!$A98,'Feb 2019'!$A$2:$A$161,0),MATCH(J$9,'Feb 2019'!$G$1:$BR$1,0))/INDEX('Planning CPRP'!$G$10:$BA$168,MATCH('Planning Ngrps'!$A98,'Planning CPRP'!$A$10:$A$170,0),MATCH('Planning Ngrps'!J$9,'Planning CPRP'!$G$9:$BA$9,0)),"")</f>
        <v/>
      </c>
      <c r="K98" s="158" t="str">
        <f>IFERROR(INDEX('Feb 2019'!$G$2:$BR$159,MATCH('Planning Ngrps'!$A98,'Feb 2019'!$A$2:$A$161,0),MATCH(K$9,'Feb 2019'!$G$1:$BR$1,0))/INDEX('Planning CPRP'!$G$10:$BA$168,MATCH('Planning Ngrps'!$A98,'Planning CPRP'!$A$10:$A$170,0),MATCH('Planning Ngrps'!K$9,'Planning CPRP'!$G$9:$BA$9,0)),"")</f>
        <v/>
      </c>
      <c r="L98" s="158" t="str">
        <f>IFERROR(INDEX('Feb 2019'!$G$2:$BR$159,MATCH('Planning Ngrps'!$A98,'Feb 2019'!$A$2:$A$161,0),MATCH(L$9,'Feb 2019'!$G$1:$BR$1,0))/INDEX('Planning CPRP'!$G$10:$BA$168,MATCH('Planning Ngrps'!$A98,'Planning CPRP'!$A$10:$A$170,0),MATCH('Planning Ngrps'!L$9,'Planning CPRP'!$G$9:$BA$9,0)),"")</f>
        <v/>
      </c>
      <c r="M98" s="158" t="str">
        <f>IFERROR(INDEX('Feb 2019'!$G$2:$BR$159,MATCH('Planning Ngrps'!$A98,'Feb 2019'!$A$2:$A$161,0),MATCH(M$9,'Feb 2019'!$G$1:$BR$1,0))/INDEX('Planning CPRP'!$G$10:$BA$168,MATCH('Planning Ngrps'!$A98,'Planning CPRP'!$A$10:$A$170,0),MATCH('Planning Ngrps'!M$9,'Planning CPRP'!$G$9:$BA$9,0)),"")</f>
        <v/>
      </c>
      <c r="N98" s="158" t="str">
        <f>IFERROR(INDEX('Feb 2019'!$G$2:$BR$159,MATCH('Planning Ngrps'!$A98,'Feb 2019'!$A$2:$A$161,0),MATCH(N$9,'Feb 2019'!$G$1:$BR$1,0))/INDEX('Planning CPRP'!$G$10:$BA$168,MATCH('Planning Ngrps'!$A98,'Planning CPRP'!$A$10:$A$170,0),MATCH('Planning Ngrps'!N$9,'Planning CPRP'!$G$9:$BA$9,0)),"")</f>
        <v/>
      </c>
      <c r="O98" s="158" t="str">
        <f>IFERROR(INDEX('Feb 2019'!$G$2:$BR$159,MATCH('Planning Ngrps'!$A98,'Feb 2019'!$A$2:$A$161,0),MATCH(O$9,'Feb 2019'!$G$1:$BR$1,0))/INDEX('Planning CPRP'!$G$10:$BA$168,MATCH('Planning Ngrps'!$A98,'Planning CPRP'!$A$10:$A$170,0),MATCH('Planning Ngrps'!O$9,'Planning CPRP'!$G$9:$BA$9,0)),"")</f>
        <v/>
      </c>
      <c r="P98" s="158" t="str">
        <f>IFERROR(INDEX('Feb 2019'!$G$2:$BR$159,MATCH('Planning Ngrps'!$A98,'Feb 2019'!$A$2:$A$161,0),MATCH(P$9,'Feb 2019'!$G$1:$BR$1,0))/INDEX('Planning CPRP'!$G$10:$BA$168,MATCH('Planning Ngrps'!$A98,'Planning CPRP'!$A$10:$A$170,0),MATCH('Planning Ngrps'!P$9,'Planning CPRP'!$G$9:$BA$9,0)),"")</f>
        <v/>
      </c>
      <c r="Q98" s="158" t="str">
        <f>IFERROR(INDEX('Feb 2019'!$G$2:$BR$159,MATCH('Planning Ngrps'!$A98,'Feb 2019'!$A$2:$A$161,0),MATCH(Q$9,'Feb 2019'!$G$1:$BR$1,0))/INDEX('Planning CPRP'!$G$10:$BA$168,MATCH('Planning Ngrps'!$A98,'Planning CPRP'!$A$10:$A$170,0),MATCH('Planning Ngrps'!Q$9,'Planning CPRP'!$G$9:$BA$9,0)),"")</f>
        <v/>
      </c>
      <c r="R98" s="158" t="str">
        <f>IFERROR(INDEX('Feb 2019'!$G$2:$BR$159,MATCH('Planning Ngrps'!$A98,'Feb 2019'!$A$2:$A$161,0),MATCH(R$9,'Feb 2019'!$G$1:$BR$1,0))/INDEX('Planning CPRP'!$G$10:$BA$168,MATCH('Planning Ngrps'!$A98,'Planning CPRP'!$A$10:$A$170,0),MATCH('Planning Ngrps'!R$9,'Planning CPRP'!$G$9:$BA$9,0)),"")</f>
        <v/>
      </c>
      <c r="S98" s="158" t="str">
        <f>IFERROR(INDEX('Feb 2019'!$G$2:$BR$159,MATCH('Planning Ngrps'!$A98,'Feb 2019'!$A$2:$A$161,0),MATCH(S$9,'Feb 2019'!$G$1:$BR$1,0))/INDEX('Planning CPRP'!$G$10:$BA$168,MATCH('Planning Ngrps'!$A98,'Planning CPRP'!$A$10:$A$170,0),MATCH('Planning Ngrps'!S$9,'Planning CPRP'!$G$9:$BA$9,0)),"")</f>
        <v/>
      </c>
      <c r="T98" s="158" t="str">
        <f>IFERROR(INDEX('Feb 2019'!$G$2:$BR$159,MATCH('Planning Ngrps'!$A98,'Feb 2019'!$A$2:$A$161,0),MATCH(T$9,'Feb 2019'!$G$1:$BR$1,0))/INDEX('Planning CPRP'!$G$10:$BA$168,MATCH('Planning Ngrps'!$A98,'Planning CPRP'!$A$10:$A$170,0),MATCH('Planning Ngrps'!T$9,'Planning CPRP'!$G$9:$BA$9,0)),"")</f>
        <v/>
      </c>
      <c r="U98" s="158" t="str">
        <f>IFERROR(INDEX('Feb 2019'!$G$2:$BR$159,MATCH('Planning Ngrps'!$A98,'Feb 2019'!$A$2:$A$161,0),MATCH(U$9,'Feb 2019'!$G$1:$BR$1,0))/INDEX('Planning CPRP'!$G$10:$BA$168,MATCH('Planning Ngrps'!$A98,'Planning CPRP'!$A$10:$A$170,0),MATCH('Planning Ngrps'!U$9,'Planning CPRP'!$G$9:$BA$9,0)),"")</f>
        <v/>
      </c>
      <c r="V98" s="158" t="str">
        <f>IFERROR(INDEX('Feb 2019'!$G$2:$BR$159,MATCH('Planning Ngrps'!$A98,'Feb 2019'!$A$2:$A$161,0),MATCH(V$9,'Feb 2019'!$G$1:$BR$1,0))/INDEX('Planning CPRP'!$G$10:$BA$168,MATCH('Planning Ngrps'!$A98,'Planning CPRP'!$A$10:$A$170,0),MATCH('Planning Ngrps'!V$9,'Planning CPRP'!$G$9:$BA$9,0)),"")</f>
        <v/>
      </c>
      <c r="W98" s="158" t="str">
        <f>IFERROR(INDEX('Feb 2019'!$G$2:$BR$159,MATCH('Planning Ngrps'!$A98,'Feb 2019'!$A$2:$A$161,0),MATCH(W$9,'Feb 2019'!$G$1:$BR$1,0))/INDEX('Planning CPRP'!$G$10:$BA$168,MATCH('Planning Ngrps'!$A98,'Planning CPRP'!$A$10:$A$170,0),MATCH('Planning Ngrps'!W$9,'Planning CPRP'!$G$9:$BA$9,0)),"")</f>
        <v/>
      </c>
      <c r="X98" s="158" t="str">
        <f>IFERROR(INDEX('Feb 2019'!$G$2:$BR$159,MATCH('Planning Ngrps'!$A98,'Feb 2019'!$A$2:$A$161,0),MATCH(X$9,'Feb 2019'!$G$1:$BR$1,0))/INDEX('Planning CPRP'!$G$10:$BA$168,MATCH('Planning Ngrps'!$A98,'Planning CPRP'!$A$10:$A$170,0),MATCH('Planning Ngrps'!X$9,'Planning CPRP'!$G$9:$BA$9,0)),"")</f>
        <v/>
      </c>
      <c r="Y98" s="158" t="str">
        <f>IFERROR(INDEX('Feb 2019'!$G$2:$BR$159,MATCH('Planning Ngrps'!$A98,'Feb 2019'!$A$2:$A$161,0),MATCH(Y$9,'Feb 2019'!$G$1:$BR$1,0))/INDEX('Planning CPRP'!$G$10:$BA$168,MATCH('Planning Ngrps'!$A98,'Planning CPRP'!$A$10:$A$170,0),MATCH('Planning Ngrps'!Y$9,'Planning CPRP'!$G$9:$BA$9,0)),"")</f>
        <v/>
      </c>
      <c r="Z98" s="158" t="str">
        <f>IFERROR(INDEX('Feb 2019'!$G$2:$BR$159,MATCH('Planning Ngrps'!$A98,'Feb 2019'!$A$2:$A$161,0),MATCH(Z$9,'Feb 2019'!$G$1:$BR$1,0))/INDEX('Planning CPRP'!$G$10:$BA$168,MATCH('Planning Ngrps'!$A98,'Planning CPRP'!$A$10:$A$170,0),MATCH('Planning Ngrps'!Z$9,'Planning CPRP'!$G$9:$BA$9,0)),"")</f>
        <v/>
      </c>
      <c r="AA98" s="158" t="str">
        <f>IFERROR(INDEX('Feb 2019'!$G$2:$BR$159,MATCH('Planning Ngrps'!$A98,'Feb 2019'!$A$2:$A$161,0),MATCH(AA$9,'Feb 2019'!$G$1:$BR$1,0))/INDEX('Planning CPRP'!$G$10:$BA$168,MATCH('Planning Ngrps'!$A98,'Planning CPRP'!$A$10:$A$170,0),MATCH('Planning Ngrps'!AA$9,'Planning CPRP'!$G$9:$BA$9,0)),"")</f>
        <v/>
      </c>
      <c r="AB98" s="158" t="str">
        <f>IFERROR(INDEX('Feb 2019'!$G$2:$BR$159,MATCH('Planning Ngrps'!$A98,'Feb 2019'!$A$2:$A$161,0),MATCH(AB$9,'Feb 2019'!$G$1:$BR$1,0))/INDEX('Planning CPRP'!$G$10:$BA$168,MATCH('Planning Ngrps'!$A98,'Planning CPRP'!$A$10:$A$170,0),MATCH('Planning Ngrps'!AB$9,'Planning CPRP'!$G$9:$BA$9,0)),"")</f>
        <v/>
      </c>
      <c r="AC98" s="158" t="str">
        <f>IFERROR(INDEX('Feb 2019'!$G$2:$BR$159,MATCH('Planning Ngrps'!$A98,'Feb 2019'!$A$2:$A$161,0),MATCH(AC$9,'Feb 2019'!$G$1:$BR$1,0))/INDEX('Planning CPRP'!$G$10:$BA$168,MATCH('Planning Ngrps'!$A98,'Planning CPRP'!$A$10:$A$170,0),MATCH('Planning Ngrps'!AC$9,'Planning CPRP'!$G$9:$BA$9,0)),"")</f>
        <v/>
      </c>
      <c r="AD98" s="158" t="str">
        <f>IFERROR(INDEX('Feb 2019'!$G$2:$BR$159,MATCH('Planning Ngrps'!$A98,'Feb 2019'!$A$2:$A$161,0),MATCH(AD$9,'Feb 2019'!$G$1:$BR$1,0))/INDEX('Planning CPRP'!$G$10:$BA$168,MATCH('Planning Ngrps'!$A98,'Planning CPRP'!$A$10:$A$170,0),MATCH('Planning Ngrps'!AD$9,'Planning CPRP'!$G$9:$BA$9,0)),"")</f>
        <v/>
      </c>
      <c r="AE98" s="158" t="str">
        <f>IFERROR(INDEX('Feb 2019'!$G$2:$BR$159,MATCH('Planning Ngrps'!$A98,'Feb 2019'!$A$2:$A$161,0),MATCH(AE$9,'Feb 2019'!$G$1:$BR$1,0))/INDEX('Planning CPRP'!$G$10:$BA$168,MATCH('Planning Ngrps'!$A98,'Planning CPRP'!$A$10:$A$170,0),MATCH('Planning Ngrps'!AE$9,'Planning CPRP'!$G$9:$BA$9,0)),"")</f>
        <v/>
      </c>
      <c r="AF98" s="158" t="str">
        <f>IFERROR(INDEX('Feb 2019'!$G$2:$BR$159,MATCH('Planning Ngrps'!$A98,'Feb 2019'!$A$2:$A$161,0),MATCH(AF$9,'Feb 2019'!$G$1:$BR$1,0))/INDEX('Planning CPRP'!$G$10:$BA$168,MATCH('Planning Ngrps'!$A98,'Planning CPRP'!$A$10:$A$170,0),MATCH('Planning Ngrps'!AF$9,'Planning CPRP'!$G$9:$BA$9,0)),"")</f>
        <v/>
      </c>
      <c r="AG98" s="158" t="str">
        <f>IFERROR(INDEX('Feb 2019'!$G$2:$BR$159,MATCH('Planning Ngrps'!$A98,'Feb 2019'!$A$2:$A$161,0),MATCH(AG$9,'Feb 2019'!$G$1:$BR$1,0))/INDEX('Planning CPRP'!$G$10:$BA$168,MATCH('Planning Ngrps'!$A98,'Planning CPRP'!$A$10:$A$170,0),MATCH('Planning Ngrps'!AG$9,'Planning CPRP'!$G$9:$BA$9,0)),"")</f>
        <v/>
      </c>
      <c r="AH98" s="158" t="str">
        <f>IFERROR(INDEX('Feb 2019'!$G$2:$BR$159,MATCH('Planning Ngrps'!$A98,'Feb 2019'!$A$2:$A$161,0),MATCH(AH$9,'Feb 2019'!$G$1:$BR$1,0))/INDEX('Planning CPRP'!$G$10:$BA$168,MATCH('Planning Ngrps'!$A98,'Planning CPRP'!$A$10:$A$170,0),MATCH('Planning Ngrps'!AH$9,'Planning CPRP'!$G$9:$BA$9,0)),"")</f>
        <v/>
      </c>
      <c r="AI98" s="158" t="str">
        <f>IFERROR(INDEX('Feb 2019'!$G$2:$BR$159,MATCH('Planning Ngrps'!$A98,'Feb 2019'!$A$2:$A$161,0),MATCH(AI$9,'Feb 2019'!$G$1:$BR$1,0))/INDEX('Planning CPRP'!$G$10:$BA$168,MATCH('Planning Ngrps'!$A98,'Planning CPRP'!$A$10:$A$170,0),MATCH('Planning Ngrps'!AI$9,'Planning CPRP'!$G$9:$BA$9,0)),"")</f>
        <v/>
      </c>
      <c r="AJ98" s="158" t="str">
        <f>IFERROR(INDEX('Feb 2019'!$G$2:$BR$159,MATCH('Planning Ngrps'!$A98,'Feb 2019'!$A$2:$A$161,0),MATCH(AJ$9,'Feb 2019'!$G$1:$BR$1,0))/INDEX('Planning CPRP'!$G$10:$BA$168,MATCH('Planning Ngrps'!$A98,'Planning CPRP'!$A$10:$A$170,0),MATCH('Planning Ngrps'!AJ$9,'Planning CPRP'!$G$9:$BA$9,0)),"")</f>
        <v/>
      </c>
      <c r="AK98" s="158" t="str">
        <f>IFERROR(INDEX('Feb 2019'!$G$2:$BR$159,MATCH('Planning Ngrps'!$A98,'Feb 2019'!$A$2:$A$161,0),MATCH(AK$9,'Feb 2019'!$G$1:$BR$1,0))/INDEX('Planning CPRP'!$G$10:$BA$168,MATCH('Planning Ngrps'!$A98,'Planning CPRP'!$A$10:$A$170,0),MATCH('Planning Ngrps'!AK$9,'Planning CPRP'!$G$9:$BA$9,0)),"")</f>
        <v/>
      </c>
      <c r="AL98" s="158" t="str">
        <f>IFERROR(INDEX('Feb 2019'!$G$2:$BR$159,MATCH('Planning Ngrps'!$A98,'Feb 2019'!$A$2:$A$161,0),MATCH(AL$9,'Feb 2019'!$G$1:$BR$1,0))/INDEX('Planning CPRP'!$G$10:$BA$168,MATCH('Planning Ngrps'!$A98,'Planning CPRP'!$A$10:$A$170,0),MATCH('Planning Ngrps'!AL$9,'Planning CPRP'!$G$9:$BA$9,0)),"")</f>
        <v/>
      </c>
      <c r="AM98" s="158" t="str">
        <f>IFERROR(INDEX('Feb 2019'!$G$2:$BR$159,MATCH('Planning Ngrps'!$A98,'Feb 2019'!$A$2:$A$161,0),MATCH(AM$9,'Feb 2019'!$G$1:$BR$1,0))/INDEX('Planning CPRP'!$G$10:$BA$168,MATCH('Planning Ngrps'!$A98,'Planning CPRP'!$A$10:$A$170,0),MATCH('Planning Ngrps'!AM$9,'Planning CPRP'!$G$9:$BA$9,0)),"")</f>
        <v/>
      </c>
      <c r="AN98" s="158" t="str">
        <f>IFERROR(INDEX('Feb 2019'!$G$2:$BR$159,MATCH('Planning Ngrps'!$A98,'Feb 2019'!$A$2:$A$161,0),MATCH(AN$9,'Feb 2019'!$G$1:$BR$1,0))/INDEX('Planning CPRP'!$G$10:$BA$168,MATCH('Planning Ngrps'!$A98,'Planning CPRP'!$A$10:$A$170,0),MATCH('Planning Ngrps'!AN$9,'Planning CPRP'!$G$9:$BA$9,0)),"")</f>
        <v/>
      </c>
      <c r="AO98" s="158" t="str">
        <f>IFERROR(INDEX('Feb 2019'!$G$2:$BR$159,MATCH('Planning Ngrps'!$A98,'Feb 2019'!$A$2:$A$161,0),MATCH(AO$9,'Feb 2019'!$G$1:$BR$1,0))/INDEX('Planning CPRP'!$G$10:$BA$168,MATCH('Planning Ngrps'!$A98,'Planning CPRP'!$A$10:$A$170,0),MATCH('Planning Ngrps'!AO$9,'Planning CPRP'!$G$9:$BA$9,0)),"")</f>
        <v/>
      </c>
      <c r="AP98" s="158" t="str">
        <f>IFERROR(INDEX('Feb 2019'!$G$2:$BR$159,MATCH('Planning Ngrps'!$A98,'Feb 2019'!$A$2:$A$161,0),MATCH(AP$9,'Feb 2019'!$G$1:$BR$1,0))/INDEX('Planning CPRP'!$G$10:$BA$168,MATCH('Planning Ngrps'!$A98,'Planning CPRP'!$A$10:$A$170,0),MATCH('Planning Ngrps'!AP$9,'Planning CPRP'!$G$9:$BA$9,0)),"")</f>
        <v/>
      </c>
      <c r="AQ98" s="158" t="str">
        <f>IFERROR(INDEX('Feb 2019'!$G$2:$BR$159,MATCH('Planning Ngrps'!$A98,'Feb 2019'!$A$2:$A$161,0),MATCH(AQ$9,'Feb 2019'!$G$1:$BR$1,0))/INDEX('Planning CPRP'!$G$10:$BA$168,MATCH('Planning Ngrps'!$A98,'Planning CPRP'!$A$10:$A$170,0),MATCH('Planning Ngrps'!AQ$9,'Planning CPRP'!$G$9:$BA$9,0)),"")</f>
        <v/>
      </c>
      <c r="AR98" s="158" t="str">
        <f>IFERROR(INDEX('Feb 2019'!$G$2:$BR$159,MATCH('Planning Ngrps'!$A98,'Feb 2019'!$A$2:$A$161,0),MATCH(AR$9,'Feb 2019'!$G$1:$BR$1,0))/INDEX('Planning CPRP'!$G$10:$BA$168,MATCH('Planning Ngrps'!$A98,'Planning CPRP'!$A$10:$A$170,0),MATCH('Planning Ngrps'!AR$9,'Planning CPRP'!$G$9:$BA$9,0)),"")</f>
        <v/>
      </c>
      <c r="AS98" s="158" t="str">
        <f>IFERROR(INDEX('Feb 2019'!$G$2:$BR$159,MATCH('Planning Ngrps'!$A98,'Feb 2019'!$A$2:$A$161,0),MATCH(AS$9,'Feb 2019'!$G$1:$BR$1,0))/INDEX('Planning CPRP'!$G$10:$BA$168,MATCH('Planning Ngrps'!$A98,'Planning CPRP'!$A$10:$A$170,0),MATCH('Planning Ngrps'!AS$9,'Planning CPRP'!$G$9:$BA$9,0)),"")</f>
        <v/>
      </c>
      <c r="AT98" s="158" t="str">
        <f>IFERROR(INDEX('Feb 2019'!$G$2:$BR$159,MATCH('Planning Ngrps'!$A98,'Feb 2019'!$A$2:$A$161,0),MATCH(AT$9,'Feb 2019'!$G$1:$BR$1,0))/INDEX('Planning CPRP'!$G$10:$BA$168,MATCH('Planning Ngrps'!$A98,'Planning CPRP'!$A$10:$A$170,0),MATCH('Planning Ngrps'!AT$9,'Planning CPRP'!$G$9:$BA$9,0)),"")</f>
        <v/>
      </c>
      <c r="AU98" s="158" t="str">
        <f>IFERROR(INDEX('Feb 2019'!$G$2:$BR$159,MATCH('Planning Ngrps'!$A98,'Feb 2019'!$A$2:$A$161,0),MATCH(AU$9,'Feb 2019'!$G$1:$BR$1,0))/INDEX('Planning CPRP'!$G$10:$BA$168,MATCH('Planning Ngrps'!$A98,'Planning CPRP'!$A$10:$A$170,0),MATCH('Planning Ngrps'!AU$9,'Planning CPRP'!$G$9:$BA$9,0)),"")</f>
        <v/>
      </c>
      <c r="AV98" s="158" t="str">
        <f>IFERROR(INDEX('Feb 2019'!$G$2:$BR$159,MATCH('Planning Ngrps'!$A98,'Feb 2019'!$A$2:$A$161,0),MATCH(AV$9,'Feb 2019'!$G$1:$BR$1,0))/INDEX('Planning CPRP'!$G$10:$BA$168,MATCH('Planning Ngrps'!$A98,'Planning CPRP'!$A$10:$A$170,0),MATCH('Planning Ngrps'!AV$9,'Planning CPRP'!$G$9:$BA$9,0)),"")</f>
        <v/>
      </c>
      <c r="AW98" s="158" t="str">
        <f>IFERROR(INDEX('Feb 2019'!$G$2:$BR$159,MATCH('Planning Ngrps'!$A98,'Feb 2019'!$A$2:$A$161,0),MATCH(AW$9,'Feb 2019'!$G$1:$BR$1,0))/INDEX('Planning CPRP'!$G$10:$BA$168,MATCH('Planning Ngrps'!$A98,'Planning CPRP'!$A$10:$A$170,0),MATCH('Planning Ngrps'!AW$9,'Planning CPRP'!$G$9:$BA$9,0)),"")</f>
        <v/>
      </c>
      <c r="AX98" s="158" t="str">
        <f>IFERROR(INDEX('Feb 2019'!$G$2:$BR$159,MATCH('Planning Ngrps'!$A98,'Feb 2019'!$A$2:$A$161,0),MATCH(AX$9,'Feb 2019'!$G$1:$BR$1,0))/INDEX('Planning CPRP'!$G$10:$BA$168,MATCH('Planning Ngrps'!$A98,'Planning CPRP'!$A$10:$A$170,0),MATCH('Planning Ngrps'!AX$9,'Planning CPRP'!$G$9:$BA$9,0)),"")</f>
        <v/>
      </c>
      <c r="AY98" s="158" t="str">
        <f>IFERROR(INDEX('Feb 2019'!$G$2:$BR$159,MATCH('Planning Ngrps'!$A98,'Feb 2019'!$A$2:$A$161,0),MATCH(AY$9,'Feb 2019'!$G$1:$BR$1,0))/INDEX('Planning CPRP'!$G$10:$BA$168,MATCH('Planning Ngrps'!$A98,'Planning CPRP'!$A$10:$A$170,0),MATCH('Planning Ngrps'!AY$9,'Planning CPRP'!$G$9:$BA$9,0)),"")</f>
        <v/>
      </c>
      <c r="AZ98" s="158" t="str">
        <f>IFERROR(INDEX('Feb 2019'!$G$2:$BR$159,MATCH('Planning Ngrps'!$A98,'Feb 2019'!$A$2:$A$161,0),MATCH(AZ$9,'Feb 2019'!$G$1:$BR$1,0))/INDEX('Planning CPRP'!$G$10:$BA$168,MATCH('Planning Ngrps'!$A98,'Planning CPRP'!$A$10:$A$170,0),MATCH('Planning Ngrps'!AZ$9,'Planning CPRP'!$G$9:$BA$9,0)),"")</f>
        <v/>
      </c>
      <c r="BA98" s="158" t="str">
        <f>IFERROR(INDEX('Feb 2019'!$G$2:$BR$159,MATCH('Planning Ngrps'!$A98,'Feb 2019'!$A$2:$A$161,0),MATCH(BA$9,'Feb 2019'!$G$1:$BR$1,0))/INDEX('Planning CPRP'!$G$10:$BA$168,MATCH('Planning Ngrps'!$A98,'Planning CPRP'!$A$10:$A$170,0),MATCH('Planning Ngrps'!BA$9,'Planning CPRP'!$G$9:$BA$9,0)),"")</f>
        <v/>
      </c>
      <c r="BB98" s="11">
        <f>SUM(G98:BA98)</f>
        <v>0</v>
      </c>
      <c r="BC98" s="11"/>
      <c r="BD98" s="114">
        <f>BC98-BB98</f>
        <v>0</v>
      </c>
    </row>
    <row r="99" spans="1:56" ht="15" x14ac:dyDescent="0.3">
      <c r="A99" s="79" t="s">
        <v>108</v>
      </c>
      <c r="B99" s="105">
        <f t="shared" si="87"/>
        <v>0</v>
      </c>
      <c r="C99" s="192">
        <f>B99/1000000</f>
        <v>0</v>
      </c>
      <c r="D99" s="48">
        <f t="shared" si="88"/>
        <v>0</v>
      </c>
      <c r="E99" s="138">
        <f>D99-B99</f>
        <v>0</v>
      </c>
      <c r="F99" s="92" t="s">
        <v>108</v>
      </c>
      <c r="G99" s="158" t="str">
        <f>IFERROR(INDEX('Feb 2019'!$G$2:$BR$159,MATCH('Planning Ngrps'!$A99,'Feb 2019'!$A$2:$A$161,0),MATCH(G$9,'Feb 2019'!$G$1:$BR$1,0))/INDEX('Planning CPRP'!$G$10:$BA$168,MATCH('Planning Ngrps'!$A99,'Planning CPRP'!$A$10:$A$170,0),MATCH('Planning Ngrps'!G$9,'Planning CPRP'!$G$9:$BA$9,0)),"")</f>
        <v/>
      </c>
      <c r="H99" s="158" t="str">
        <f>IFERROR(INDEX('Feb 2019'!$G$2:$BR$159,MATCH('Planning Ngrps'!$A99,'Feb 2019'!$A$2:$A$161,0),MATCH(H$9,'Feb 2019'!$G$1:$BR$1,0))/INDEX('Planning CPRP'!$G$10:$BA$168,MATCH('Planning Ngrps'!$A99,'Planning CPRP'!$A$10:$A$170,0),MATCH('Planning Ngrps'!H$9,'Planning CPRP'!$G$9:$BA$9,0)),"")</f>
        <v/>
      </c>
      <c r="I99" s="158" t="str">
        <f>IFERROR(INDEX('Feb 2019'!$G$2:$BR$159,MATCH('Planning Ngrps'!$A99,'Feb 2019'!$A$2:$A$161,0),MATCH(I$9,'Feb 2019'!$G$1:$BR$1,0))/INDEX('Planning CPRP'!$G$10:$BA$168,MATCH('Planning Ngrps'!$A99,'Planning CPRP'!$A$10:$A$170,0),MATCH('Planning Ngrps'!I$9,'Planning CPRP'!$G$9:$BA$9,0)),"")</f>
        <v/>
      </c>
      <c r="J99" s="158" t="str">
        <f>IFERROR(INDEX('Feb 2019'!$G$2:$BR$159,MATCH('Planning Ngrps'!$A99,'Feb 2019'!$A$2:$A$161,0),MATCH(J$9,'Feb 2019'!$G$1:$BR$1,0))/INDEX('Planning CPRP'!$G$10:$BA$168,MATCH('Planning Ngrps'!$A99,'Planning CPRP'!$A$10:$A$170,0),MATCH('Planning Ngrps'!J$9,'Planning CPRP'!$G$9:$BA$9,0)),"")</f>
        <v/>
      </c>
      <c r="K99" s="158" t="str">
        <f>IFERROR(INDEX('Feb 2019'!$G$2:$BR$159,MATCH('Planning Ngrps'!$A99,'Feb 2019'!$A$2:$A$161,0),MATCH(K$9,'Feb 2019'!$G$1:$BR$1,0))/INDEX('Planning CPRP'!$G$10:$BA$168,MATCH('Planning Ngrps'!$A99,'Planning CPRP'!$A$10:$A$170,0),MATCH('Planning Ngrps'!K$9,'Planning CPRP'!$G$9:$BA$9,0)),"")</f>
        <v/>
      </c>
      <c r="L99" s="158" t="str">
        <f>IFERROR(INDEX('Feb 2019'!$G$2:$BR$159,MATCH('Planning Ngrps'!$A99,'Feb 2019'!$A$2:$A$161,0),MATCH(L$9,'Feb 2019'!$G$1:$BR$1,0))/INDEX('Planning CPRP'!$G$10:$BA$168,MATCH('Planning Ngrps'!$A99,'Planning CPRP'!$A$10:$A$170,0),MATCH('Planning Ngrps'!L$9,'Planning CPRP'!$G$9:$BA$9,0)),"")</f>
        <v/>
      </c>
      <c r="M99" s="158" t="str">
        <f>IFERROR(INDEX('Feb 2019'!$G$2:$BR$159,MATCH('Planning Ngrps'!$A99,'Feb 2019'!$A$2:$A$161,0),MATCH(M$9,'Feb 2019'!$G$1:$BR$1,0))/INDEX('Planning CPRP'!$G$10:$BA$168,MATCH('Planning Ngrps'!$A99,'Planning CPRP'!$A$10:$A$170,0),MATCH('Planning Ngrps'!M$9,'Planning CPRP'!$G$9:$BA$9,0)),"")</f>
        <v/>
      </c>
      <c r="N99" s="158" t="str">
        <f>IFERROR(INDEX('Feb 2019'!$G$2:$BR$159,MATCH('Planning Ngrps'!$A99,'Feb 2019'!$A$2:$A$161,0),MATCH(N$9,'Feb 2019'!$G$1:$BR$1,0))/INDEX('Planning CPRP'!$G$10:$BA$168,MATCH('Planning Ngrps'!$A99,'Planning CPRP'!$A$10:$A$170,0),MATCH('Planning Ngrps'!N$9,'Planning CPRP'!$G$9:$BA$9,0)),"")</f>
        <v/>
      </c>
      <c r="O99" s="158" t="str">
        <f>IFERROR(INDEX('Feb 2019'!$G$2:$BR$159,MATCH('Planning Ngrps'!$A99,'Feb 2019'!$A$2:$A$161,0),MATCH(O$9,'Feb 2019'!$G$1:$BR$1,0))/INDEX('Planning CPRP'!$G$10:$BA$168,MATCH('Planning Ngrps'!$A99,'Planning CPRP'!$A$10:$A$170,0),MATCH('Planning Ngrps'!O$9,'Planning CPRP'!$G$9:$BA$9,0)),"")</f>
        <v/>
      </c>
      <c r="P99" s="158" t="str">
        <f>IFERROR(INDEX('Feb 2019'!$G$2:$BR$159,MATCH('Planning Ngrps'!$A99,'Feb 2019'!$A$2:$A$161,0),MATCH(P$9,'Feb 2019'!$G$1:$BR$1,0))/INDEX('Planning CPRP'!$G$10:$BA$168,MATCH('Planning Ngrps'!$A99,'Planning CPRP'!$A$10:$A$170,0),MATCH('Planning Ngrps'!P$9,'Planning CPRP'!$G$9:$BA$9,0)),"")</f>
        <v/>
      </c>
      <c r="Q99" s="158" t="str">
        <f>IFERROR(INDEX('Feb 2019'!$G$2:$BR$159,MATCH('Planning Ngrps'!$A99,'Feb 2019'!$A$2:$A$161,0),MATCH(Q$9,'Feb 2019'!$G$1:$BR$1,0))/INDEX('Planning CPRP'!$G$10:$BA$168,MATCH('Planning Ngrps'!$A99,'Planning CPRP'!$A$10:$A$170,0),MATCH('Planning Ngrps'!Q$9,'Planning CPRP'!$G$9:$BA$9,0)),"")</f>
        <v/>
      </c>
      <c r="R99" s="158" t="str">
        <f>IFERROR(INDEX('Feb 2019'!$G$2:$BR$159,MATCH('Planning Ngrps'!$A99,'Feb 2019'!$A$2:$A$161,0),MATCH(R$9,'Feb 2019'!$G$1:$BR$1,0))/INDEX('Planning CPRP'!$G$10:$BA$168,MATCH('Planning Ngrps'!$A99,'Planning CPRP'!$A$10:$A$170,0),MATCH('Planning Ngrps'!R$9,'Planning CPRP'!$G$9:$BA$9,0)),"")</f>
        <v/>
      </c>
      <c r="S99" s="158" t="str">
        <f>IFERROR(INDEX('Feb 2019'!$G$2:$BR$159,MATCH('Planning Ngrps'!$A99,'Feb 2019'!$A$2:$A$161,0),MATCH(S$9,'Feb 2019'!$G$1:$BR$1,0))/INDEX('Planning CPRP'!$G$10:$BA$168,MATCH('Planning Ngrps'!$A99,'Planning CPRP'!$A$10:$A$170,0),MATCH('Planning Ngrps'!S$9,'Planning CPRP'!$G$9:$BA$9,0)),"")</f>
        <v/>
      </c>
      <c r="T99" s="158" t="str">
        <f>IFERROR(INDEX('Feb 2019'!$G$2:$BR$159,MATCH('Planning Ngrps'!$A99,'Feb 2019'!$A$2:$A$161,0),MATCH(T$9,'Feb 2019'!$G$1:$BR$1,0))/INDEX('Planning CPRP'!$G$10:$BA$168,MATCH('Planning Ngrps'!$A99,'Planning CPRP'!$A$10:$A$170,0),MATCH('Planning Ngrps'!T$9,'Planning CPRP'!$G$9:$BA$9,0)),"")</f>
        <v/>
      </c>
      <c r="U99" s="158" t="str">
        <f>IFERROR(INDEX('Feb 2019'!$G$2:$BR$159,MATCH('Planning Ngrps'!$A99,'Feb 2019'!$A$2:$A$161,0),MATCH(U$9,'Feb 2019'!$G$1:$BR$1,0))/INDEX('Planning CPRP'!$G$10:$BA$168,MATCH('Planning Ngrps'!$A99,'Planning CPRP'!$A$10:$A$170,0),MATCH('Planning Ngrps'!U$9,'Planning CPRP'!$G$9:$BA$9,0)),"")</f>
        <v/>
      </c>
      <c r="V99" s="158" t="str">
        <f>IFERROR(INDEX('Feb 2019'!$G$2:$BR$159,MATCH('Planning Ngrps'!$A99,'Feb 2019'!$A$2:$A$161,0),MATCH(V$9,'Feb 2019'!$G$1:$BR$1,0))/INDEX('Planning CPRP'!$G$10:$BA$168,MATCH('Planning Ngrps'!$A99,'Planning CPRP'!$A$10:$A$170,0),MATCH('Planning Ngrps'!V$9,'Planning CPRP'!$G$9:$BA$9,0)),"")</f>
        <v/>
      </c>
      <c r="W99" s="158" t="str">
        <f>IFERROR(INDEX('Feb 2019'!$G$2:$BR$159,MATCH('Planning Ngrps'!$A99,'Feb 2019'!$A$2:$A$161,0),MATCH(W$9,'Feb 2019'!$G$1:$BR$1,0))/INDEX('Planning CPRP'!$G$10:$BA$168,MATCH('Planning Ngrps'!$A99,'Planning CPRP'!$A$10:$A$170,0),MATCH('Planning Ngrps'!W$9,'Planning CPRP'!$G$9:$BA$9,0)),"")</f>
        <v/>
      </c>
      <c r="X99" s="158" t="str">
        <f>IFERROR(INDEX('Feb 2019'!$G$2:$BR$159,MATCH('Planning Ngrps'!$A99,'Feb 2019'!$A$2:$A$161,0),MATCH(X$9,'Feb 2019'!$G$1:$BR$1,0))/INDEX('Planning CPRP'!$G$10:$BA$168,MATCH('Planning Ngrps'!$A99,'Planning CPRP'!$A$10:$A$170,0),MATCH('Planning Ngrps'!X$9,'Planning CPRP'!$G$9:$BA$9,0)),"")</f>
        <v/>
      </c>
      <c r="Y99" s="158" t="str">
        <f>IFERROR(INDEX('Feb 2019'!$G$2:$BR$159,MATCH('Planning Ngrps'!$A99,'Feb 2019'!$A$2:$A$161,0),MATCH(Y$9,'Feb 2019'!$G$1:$BR$1,0))/INDEX('Planning CPRP'!$G$10:$BA$168,MATCH('Planning Ngrps'!$A99,'Planning CPRP'!$A$10:$A$170,0),MATCH('Planning Ngrps'!Y$9,'Planning CPRP'!$G$9:$BA$9,0)),"")</f>
        <v/>
      </c>
      <c r="Z99" s="158" t="str">
        <f>IFERROR(INDEX('Feb 2019'!$G$2:$BR$159,MATCH('Planning Ngrps'!$A99,'Feb 2019'!$A$2:$A$161,0),MATCH(Z$9,'Feb 2019'!$G$1:$BR$1,0))/INDEX('Planning CPRP'!$G$10:$BA$168,MATCH('Planning Ngrps'!$A99,'Planning CPRP'!$A$10:$A$170,0),MATCH('Planning Ngrps'!Z$9,'Planning CPRP'!$G$9:$BA$9,0)),"")</f>
        <v/>
      </c>
      <c r="AA99" s="158" t="str">
        <f>IFERROR(INDEX('Feb 2019'!$G$2:$BR$159,MATCH('Planning Ngrps'!$A99,'Feb 2019'!$A$2:$A$161,0),MATCH(AA$9,'Feb 2019'!$G$1:$BR$1,0))/INDEX('Planning CPRP'!$G$10:$BA$168,MATCH('Planning Ngrps'!$A99,'Planning CPRP'!$A$10:$A$170,0),MATCH('Planning Ngrps'!AA$9,'Planning CPRP'!$G$9:$BA$9,0)),"")</f>
        <v/>
      </c>
      <c r="AB99" s="158" t="str">
        <f>IFERROR(INDEX('Feb 2019'!$G$2:$BR$159,MATCH('Planning Ngrps'!$A99,'Feb 2019'!$A$2:$A$161,0),MATCH(AB$9,'Feb 2019'!$G$1:$BR$1,0))/INDEX('Planning CPRP'!$G$10:$BA$168,MATCH('Planning Ngrps'!$A99,'Planning CPRP'!$A$10:$A$170,0),MATCH('Planning Ngrps'!AB$9,'Planning CPRP'!$G$9:$BA$9,0)),"")</f>
        <v/>
      </c>
      <c r="AC99" s="158" t="str">
        <f>IFERROR(INDEX('Feb 2019'!$G$2:$BR$159,MATCH('Planning Ngrps'!$A99,'Feb 2019'!$A$2:$A$161,0),MATCH(AC$9,'Feb 2019'!$G$1:$BR$1,0))/INDEX('Planning CPRP'!$G$10:$BA$168,MATCH('Planning Ngrps'!$A99,'Planning CPRP'!$A$10:$A$170,0),MATCH('Planning Ngrps'!AC$9,'Planning CPRP'!$G$9:$BA$9,0)),"")</f>
        <v/>
      </c>
      <c r="AD99" s="158" t="str">
        <f>IFERROR(INDEX('Feb 2019'!$G$2:$BR$159,MATCH('Planning Ngrps'!$A99,'Feb 2019'!$A$2:$A$161,0),MATCH(AD$9,'Feb 2019'!$G$1:$BR$1,0))/INDEX('Planning CPRP'!$G$10:$BA$168,MATCH('Planning Ngrps'!$A99,'Planning CPRP'!$A$10:$A$170,0),MATCH('Planning Ngrps'!AD$9,'Planning CPRP'!$G$9:$BA$9,0)),"")</f>
        <v/>
      </c>
      <c r="AE99" s="158" t="str">
        <f>IFERROR(INDEX('Feb 2019'!$G$2:$BR$159,MATCH('Planning Ngrps'!$A99,'Feb 2019'!$A$2:$A$161,0),MATCH(AE$9,'Feb 2019'!$G$1:$BR$1,0))/INDEX('Planning CPRP'!$G$10:$BA$168,MATCH('Planning Ngrps'!$A99,'Planning CPRP'!$A$10:$A$170,0),MATCH('Planning Ngrps'!AE$9,'Planning CPRP'!$G$9:$BA$9,0)),"")</f>
        <v/>
      </c>
      <c r="AF99" s="158" t="str">
        <f>IFERROR(INDEX('Feb 2019'!$G$2:$BR$159,MATCH('Planning Ngrps'!$A99,'Feb 2019'!$A$2:$A$161,0),MATCH(AF$9,'Feb 2019'!$G$1:$BR$1,0))/INDEX('Planning CPRP'!$G$10:$BA$168,MATCH('Planning Ngrps'!$A99,'Planning CPRP'!$A$10:$A$170,0),MATCH('Planning Ngrps'!AF$9,'Planning CPRP'!$G$9:$BA$9,0)),"")</f>
        <v/>
      </c>
      <c r="AG99" s="158" t="str">
        <f>IFERROR(INDEX('Feb 2019'!$G$2:$BR$159,MATCH('Planning Ngrps'!$A99,'Feb 2019'!$A$2:$A$161,0),MATCH(AG$9,'Feb 2019'!$G$1:$BR$1,0))/INDEX('Planning CPRP'!$G$10:$BA$168,MATCH('Planning Ngrps'!$A99,'Planning CPRP'!$A$10:$A$170,0),MATCH('Planning Ngrps'!AG$9,'Planning CPRP'!$G$9:$BA$9,0)),"")</f>
        <v/>
      </c>
      <c r="AH99" s="158" t="str">
        <f>IFERROR(INDEX('Feb 2019'!$G$2:$BR$159,MATCH('Planning Ngrps'!$A99,'Feb 2019'!$A$2:$A$161,0),MATCH(AH$9,'Feb 2019'!$G$1:$BR$1,0))/INDEX('Planning CPRP'!$G$10:$BA$168,MATCH('Planning Ngrps'!$A99,'Planning CPRP'!$A$10:$A$170,0),MATCH('Planning Ngrps'!AH$9,'Planning CPRP'!$G$9:$BA$9,0)),"")</f>
        <v/>
      </c>
      <c r="AI99" s="158" t="str">
        <f>IFERROR(INDEX('Feb 2019'!$G$2:$BR$159,MATCH('Planning Ngrps'!$A99,'Feb 2019'!$A$2:$A$161,0),MATCH(AI$9,'Feb 2019'!$G$1:$BR$1,0))/INDEX('Planning CPRP'!$G$10:$BA$168,MATCH('Planning Ngrps'!$A99,'Planning CPRP'!$A$10:$A$170,0),MATCH('Planning Ngrps'!AI$9,'Planning CPRP'!$G$9:$BA$9,0)),"")</f>
        <v/>
      </c>
      <c r="AJ99" s="158" t="str">
        <f>IFERROR(INDEX('Feb 2019'!$G$2:$BR$159,MATCH('Planning Ngrps'!$A99,'Feb 2019'!$A$2:$A$161,0),MATCH(AJ$9,'Feb 2019'!$G$1:$BR$1,0))/INDEX('Planning CPRP'!$G$10:$BA$168,MATCH('Planning Ngrps'!$A99,'Planning CPRP'!$A$10:$A$170,0),MATCH('Planning Ngrps'!AJ$9,'Planning CPRP'!$G$9:$BA$9,0)),"")</f>
        <v/>
      </c>
      <c r="AK99" s="158" t="str">
        <f>IFERROR(INDEX('Feb 2019'!$G$2:$BR$159,MATCH('Planning Ngrps'!$A99,'Feb 2019'!$A$2:$A$161,0),MATCH(AK$9,'Feb 2019'!$G$1:$BR$1,0))/INDEX('Planning CPRP'!$G$10:$BA$168,MATCH('Planning Ngrps'!$A99,'Planning CPRP'!$A$10:$A$170,0),MATCH('Planning Ngrps'!AK$9,'Planning CPRP'!$G$9:$BA$9,0)),"")</f>
        <v/>
      </c>
      <c r="AL99" s="158" t="str">
        <f>IFERROR(INDEX('Feb 2019'!$G$2:$BR$159,MATCH('Planning Ngrps'!$A99,'Feb 2019'!$A$2:$A$161,0),MATCH(AL$9,'Feb 2019'!$G$1:$BR$1,0))/INDEX('Planning CPRP'!$G$10:$BA$168,MATCH('Planning Ngrps'!$A99,'Planning CPRP'!$A$10:$A$170,0),MATCH('Planning Ngrps'!AL$9,'Planning CPRP'!$G$9:$BA$9,0)),"")</f>
        <v/>
      </c>
      <c r="AM99" s="158" t="str">
        <f>IFERROR(INDEX('Feb 2019'!$G$2:$BR$159,MATCH('Planning Ngrps'!$A99,'Feb 2019'!$A$2:$A$161,0),MATCH(AM$9,'Feb 2019'!$G$1:$BR$1,0))/INDEX('Planning CPRP'!$G$10:$BA$168,MATCH('Planning Ngrps'!$A99,'Planning CPRP'!$A$10:$A$170,0),MATCH('Planning Ngrps'!AM$9,'Planning CPRP'!$G$9:$BA$9,0)),"")</f>
        <v/>
      </c>
      <c r="AN99" s="158" t="str">
        <f>IFERROR(INDEX('Feb 2019'!$G$2:$BR$159,MATCH('Planning Ngrps'!$A99,'Feb 2019'!$A$2:$A$161,0),MATCH(AN$9,'Feb 2019'!$G$1:$BR$1,0))/INDEX('Planning CPRP'!$G$10:$BA$168,MATCH('Planning Ngrps'!$A99,'Planning CPRP'!$A$10:$A$170,0),MATCH('Planning Ngrps'!AN$9,'Planning CPRP'!$G$9:$BA$9,0)),"")</f>
        <v/>
      </c>
      <c r="AO99" s="158" t="str">
        <f>IFERROR(INDEX('Feb 2019'!$G$2:$BR$159,MATCH('Planning Ngrps'!$A99,'Feb 2019'!$A$2:$A$161,0),MATCH(AO$9,'Feb 2019'!$G$1:$BR$1,0))/INDEX('Planning CPRP'!$G$10:$BA$168,MATCH('Planning Ngrps'!$A99,'Planning CPRP'!$A$10:$A$170,0),MATCH('Planning Ngrps'!AO$9,'Planning CPRP'!$G$9:$BA$9,0)),"")</f>
        <v/>
      </c>
      <c r="AP99" s="158" t="str">
        <f>IFERROR(INDEX('Feb 2019'!$G$2:$BR$159,MATCH('Planning Ngrps'!$A99,'Feb 2019'!$A$2:$A$161,0),MATCH(AP$9,'Feb 2019'!$G$1:$BR$1,0))/INDEX('Planning CPRP'!$G$10:$BA$168,MATCH('Planning Ngrps'!$A99,'Planning CPRP'!$A$10:$A$170,0),MATCH('Planning Ngrps'!AP$9,'Planning CPRP'!$G$9:$BA$9,0)),"")</f>
        <v/>
      </c>
      <c r="AQ99" s="158" t="str">
        <f>IFERROR(INDEX('Feb 2019'!$G$2:$BR$159,MATCH('Planning Ngrps'!$A99,'Feb 2019'!$A$2:$A$161,0),MATCH(AQ$9,'Feb 2019'!$G$1:$BR$1,0))/INDEX('Planning CPRP'!$G$10:$BA$168,MATCH('Planning Ngrps'!$A99,'Planning CPRP'!$A$10:$A$170,0),MATCH('Planning Ngrps'!AQ$9,'Planning CPRP'!$G$9:$BA$9,0)),"")</f>
        <v/>
      </c>
      <c r="AR99" s="158" t="str">
        <f>IFERROR(INDEX('Feb 2019'!$G$2:$BR$159,MATCH('Planning Ngrps'!$A99,'Feb 2019'!$A$2:$A$161,0),MATCH(AR$9,'Feb 2019'!$G$1:$BR$1,0))/INDEX('Planning CPRP'!$G$10:$BA$168,MATCH('Planning Ngrps'!$A99,'Planning CPRP'!$A$10:$A$170,0),MATCH('Planning Ngrps'!AR$9,'Planning CPRP'!$G$9:$BA$9,0)),"")</f>
        <v/>
      </c>
      <c r="AS99" s="158" t="str">
        <f>IFERROR(INDEX('Feb 2019'!$G$2:$BR$159,MATCH('Planning Ngrps'!$A99,'Feb 2019'!$A$2:$A$161,0),MATCH(AS$9,'Feb 2019'!$G$1:$BR$1,0))/INDEX('Planning CPRP'!$G$10:$BA$168,MATCH('Planning Ngrps'!$A99,'Planning CPRP'!$A$10:$A$170,0),MATCH('Planning Ngrps'!AS$9,'Planning CPRP'!$G$9:$BA$9,0)),"")</f>
        <v/>
      </c>
      <c r="AT99" s="158" t="str">
        <f>IFERROR(INDEX('Feb 2019'!$G$2:$BR$159,MATCH('Planning Ngrps'!$A99,'Feb 2019'!$A$2:$A$161,0),MATCH(AT$9,'Feb 2019'!$G$1:$BR$1,0))/INDEX('Planning CPRP'!$G$10:$BA$168,MATCH('Planning Ngrps'!$A99,'Planning CPRP'!$A$10:$A$170,0),MATCH('Planning Ngrps'!AT$9,'Planning CPRP'!$G$9:$BA$9,0)),"")</f>
        <v/>
      </c>
      <c r="AU99" s="158" t="str">
        <f>IFERROR(INDEX('Feb 2019'!$G$2:$BR$159,MATCH('Planning Ngrps'!$A99,'Feb 2019'!$A$2:$A$161,0),MATCH(AU$9,'Feb 2019'!$G$1:$BR$1,0))/INDEX('Planning CPRP'!$G$10:$BA$168,MATCH('Planning Ngrps'!$A99,'Planning CPRP'!$A$10:$A$170,0),MATCH('Planning Ngrps'!AU$9,'Planning CPRP'!$G$9:$BA$9,0)),"")</f>
        <v/>
      </c>
      <c r="AV99" s="158" t="str">
        <f>IFERROR(INDEX('Feb 2019'!$G$2:$BR$159,MATCH('Planning Ngrps'!$A99,'Feb 2019'!$A$2:$A$161,0),MATCH(AV$9,'Feb 2019'!$G$1:$BR$1,0))/INDEX('Planning CPRP'!$G$10:$BA$168,MATCH('Planning Ngrps'!$A99,'Planning CPRP'!$A$10:$A$170,0),MATCH('Planning Ngrps'!AV$9,'Planning CPRP'!$G$9:$BA$9,0)),"")</f>
        <v/>
      </c>
      <c r="AW99" s="158" t="str">
        <f>IFERROR(INDEX('Feb 2019'!$G$2:$BR$159,MATCH('Planning Ngrps'!$A99,'Feb 2019'!$A$2:$A$161,0),MATCH(AW$9,'Feb 2019'!$G$1:$BR$1,0))/INDEX('Planning CPRP'!$G$10:$BA$168,MATCH('Planning Ngrps'!$A99,'Planning CPRP'!$A$10:$A$170,0),MATCH('Planning Ngrps'!AW$9,'Planning CPRP'!$G$9:$BA$9,0)),"")</f>
        <v/>
      </c>
      <c r="AX99" s="158" t="str">
        <f>IFERROR(INDEX('Feb 2019'!$G$2:$BR$159,MATCH('Planning Ngrps'!$A99,'Feb 2019'!$A$2:$A$161,0),MATCH(AX$9,'Feb 2019'!$G$1:$BR$1,0))/INDEX('Planning CPRP'!$G$10:$BA$168,MATCH('Planning Ngrps'!$A99,'Planning CPRP'!$A$10:$A$170,0),MATCH('Planning Ngrps'!AX$9,'Planning CPRP'!$G$9:$BA$9,0)),"")</f>
        <v/>
      </c>
      <c r="AY99" s="158" t="str">
        <f>IFERROR(INDEX('Feb 2019'!$G$2:$BR$159,MATCH('Planning Ngrps'!$A99,'Feb 2019'!$A$2:$A$161,0),MATCH(AY$9,'Feb 2019'!$G$1:$BR$1,0))/INDEX('Planning CPRP'!$G$10:$BA$168,MATCH('Planning Ngrps'!$A99,'Planning CPRP'!$A$10:$A$170,0),MATCH('Planning Ngrps'!AY$9,'Planning CPRP'!$G$9:$BA$9,0)),"")</f>
        <v/>
      </c>
      <c r="AZ99" s="158" t="str">
        <f>IFERROR(INDEX('Feb 2019'!$G$2:$BR$159,MATCH('Planning Ngrps'!$A99,'Feb 2019'!$A$2:$A$161,0),MATCH(AZ$9,'Feb 2019'!$G$1:$BR$1,0))/INDEX('Planning CPRP'!$G$10:$BA$168,MATCH('Planning Ngrps'!$A99,'Planning CPRP'!$A$10:$A$170,0),MATCH('Planning Ngrps'!AZ$9,'Planning CPRP'!$G$9:$BA$9,0)),"")</f>
        <v/>
      </c>
      <c r="BA99" s="158" t="str">
        <f>IFERROR(INDEX('Feb 2019'!$G$2:$BR$159,MATCH('Planning Ngrps'!$A99,'Feb 2019'!$A$2:$A$161,0),MATCH(BA$9,'Feb 2019'!$G$1:$BR$1,0))/INDEX('Planning CPRP'!$G$10:$BA$168,MATCH('Planning Ngrps'!$A99,'Planning CPRP'!$A$10:$A$170,0),MATCH('Planning Ngrps'!BA$9,'Planning CPRP'!$G$9:$BA$9,0)),"")</f>
        <v/>
      </c>
      <c r="BB99" s="11">
        <f>SUM(G99:BA99)</f>
        <v>0</v>
      </c>
      <c r="BC99" s="11"/>
      <c r="BD99" s="114">
        <f>BC99-BB99</f>
        <v>0</v>
      </c>
    </row>
    <row r="100" spans="1:56" ht="15" x14ac:dyDescent="0.3">
      <c r="A100" s="79" t="s">
        <v>109</v>
      </c>
      <c r="B100" s="105">
        <f t="shared" si="87"/>
        <v>0</v>
      </c>
      <c r="C100" s="192"/>
      <c r="D100" s="48">
        <f t="shared" si="88"/>
        <v>0</v>
      </c>
      <c r="E100" s="138">
        <f>D100-B100</f>
        <v>0</v>
      </c>
      <c r="F100" s="92" t="s">
        <v>109</v>
      </c>
      <c r="G100" s="158" t="str">
        <f>IFERROR(INDEX('Feb 2019'!$G$2:$BR$159,MATCH('Planning Ngrps'!$A100,'Feb 2019'!$A$2:$A$161,0),MATCH(G$9,'Feb 2019'!$G$1:$BR$1,0))/INDEX('Planning CPRP'!$G$10:$BA$168,MATCH('Planning Ngrps'!$A100,'Planning CPRP'!$A$10:$A$170,0),MATCH('Planning Ngrps'!G$9,'Planning CPRP'!$G$9:$BA$9,0)),"")</f>
        <v/>
      </c>
      <c r="H100" s="158" t="str">
        <f>IFERROR(INDEX('Feb 2019'!$G$2:$BR$159,MATCH('Planning Ngrps'!$A100,'Feb 2019'!$A$2:$A$161,0),MATCH(H$9,'Feb 2019'!$G$1:$BR$1,0))/INDEX('Planning CPRP'!$G$10:$BA$168,MATCH('Planning Ngrps'!$A100,'Planning CPRP'!$A$10:$A$170,0),MATCH('Planning Ngrps'!H$9,'Planning CPRP'!$G$9:$BA$9,0)),"")</f>
        <v/>
      </c>
      <c r="I100" s="158" t="str">
        <f>IFERROR(INDEX('Feb 2019'!$G$2:$BR$159,MATCH('Planning Ngrps'!$A100,'Feb 2019'!$A$2:$A$161,0),MATCH(I$9,'Feb 2019'!$G$1:$BR$1,0))/INDEX('Planning CPRP'!$G$10:$BA$168,MATCH('Planning Ngrps'!$A100,'Planning CPRP'!$A$10:$A$170,0),MATCH('Planning Ngrps'!I$9,'Planning CPRP'!$G$9:$BA$9,0)),"")</f>
        <v/>
      </c>
      <c r="J100" s="158" t="str">
        <f>IFERROR(INDEX('Feb 2019'!$G$2:$BR$159,MATCH('Planning Ngrps'!$A100,'Feb 2019'!$A$2:$A$161,0),MATCH(J$9,'Feb 2019'!$G$1:$BR$1,0))/INDEX('Planning CPRP'!$G$10:$BA$168,MATCH('Planning Ngrps'!$A100,'Planning CPRP'!$A$10:$A$170,0),MATCH('Planning Ngrps'!J$9,'Planning CPRP'!$G$9:$BA$9,0)),"")</f>
        <v/>
      </c>
      <c r="K100" s="158" t="str">
        <f>IFERROR(INDEX('Feb 2019'!$G$2:$BR$159,MATCH('Planning Ngrps'!$A100,'Feb 2019'!$A$2:$A$161,0),MATCH(K$9,'Feb 2019'!$G$1:$BR$1,0))/INDEX('Planning CPRP'!$G$10:$BA$168,MATCH('Planning Ngrps'!$A100,'Planning CPRP'!$A$10:$A$170,0),MATCH('Planning Ngrps'!K$9,'Planning CPRP'!$G$9:$BA$9,0)),"")</f>
        <v/>
      </c>
      <c r="L100" s="158" t="str">
        <f>IFERROR(INDEX('Feb 2019'!$G$2:$BR$159,MATCH('Planning Ngrps'!$A100,'Feb 2019'!$A$2:$A$161,0),MATCH(L$9,'Feb 2019'!$G$1:$BR$1,0))/INDEX('Planning CPRP'!$G$10:$BA$168,MATCH('Planning Ngrps'!$A100,'Planning CPRP'!$A$10:$A$170,0),MATCH('Planning Ngrps'!L$9,'Planning CPRP'!$G$9:$BA$9,0)),"")</f>
        <v/>
      </c>
      <c r="M100" s="158" t="str">
        <f>IFERROR(INDEX('Feb 2019'!$G$2:$BR$159,MATCH('Planning Ngrps'!$A100,'Feb 2019'!$A$2:$A$161,0),MATCH(M$9,'Feb 2019'!$G$1:$BR$1,0))/INDEX('Planning CPRP'!$G$10:$BA$168,MATCH('Planning Ngrps'!$A100,'Planning CPRP'!$A$10:$A$170,0),MATCH('Planning Ngrps'!M$9,'Planning CPRP'!$G$9:$BA$9,0)),"")</f>
        <v/>
      </c>
      <c r="N100" s="158" t="str">
        <f>IFERROR(INDEX('Feb 2019'!$G$2:$BR$159,MATCH('Planning Ngrps'!$A100,'Feb 2019'!$A$2:$A$161,0),MATCH(N$9,'Feb 2019'!$G$1:$BR$1,0))/INDEX('Planning CPRP'!$G$10:$BA$168,MATCH('Planning Ngrps'!$A100,'Planning CPRP'!$A$10:$A$170,0),MATCH('Planning Ngrps'!N$9,'Planning CPRP'!$G$9:$BA$9,0)),"")</f>
        <v/>
      </c>
      <c r="O100" s="158" t="str">
        <f>IFERROR(INDEX('Feb 2019'!$G$2:$BR$159,MATCH('Planning Ngrps'!$A100,'Feb 2019'!$A$2:$A$161,0),MATCH(O$9,'Feb 2019'!$G$1:$BR$1,0))/INDEX('Planning CPRP'!$G$10:$BA$168,MATCH('Planning Ngrps'!$A100,'Planning CPRP'!$A$10:$A$170,0),MATCH('Planning Ngrps'!O$9,'Planning CPRP'!$G$9:$BA$9,0)),"")</f>
        <v/>
      </c>
      <c r="P100" s="158" t="str">
        <f>IFERROR(INDEX('Feb 2019'!$G$2:$BR$159,MATCH('Planning Ngrps'!$A100,'Feb 2019'!$A$2:$A$161,0),MATCH(P$9,'Feb 2019'!$G$1:$BR$1,0))/INDEX('Planning CPRP'!$G$10:$BA$168,MATCH('Planning Ngrps'!$A100,'Planning CPRP'!$A$10:$A$170,0),MATCH('Planning Ngrps'!P$9,'Planning CPRP'!$G$9:$BA$9,0)),"")</f>
        <v/>
      </c>
      <c r="Q100" s="158" t="str">
        <f>IFERROR(INDEX('Feb 2019'!$G$2:$BR$159,MATCH('Planning Ngrps'!$A100,'Feb 2019'!$A$2:$A$161,0),MATCH(Q$9,'Feb 2019'!$G$1:$BR$1,0))/INDEX('Planning CPRP'!$G$10:$BA$168,MATCH('Planning Ngrps'!$A100,'Planning CPRP'!$A$10:$A$170,0),MATCH('Planning Ngrps'!Q$9,'Planning CPRP'!$G$9:$BA$9,0)),"")</f>
        <v/>
      </c>
      <c r="R100" s="158" t="str">
        <f>IFERROR(INDEX('Feb 2019'!$G$2:$BR$159,MATCH('Planning Ngrps'!$A100,'Feb 2019'!$A$2:$A$161,0),MATCH(R$9,'Feb 2019'!$G$1:$BR$1,0))/INDEX('Planning CPRP'!$G$10:$BA$168,MATCH('Planning Ngrps'!$A100,'Planning CPRP'!$A$10:$A$170,0),MATCH('Planning Ngrps'!R$9,'Planning CPRP'!$G$9:$BA$9,0)),"")</f>
        <v/>
      </c>
      <c r="S100" s="158" t="str">
        <f>IFERROR(INDEX('Feb 2019'!$G$2:$BR$159,MATCH('Planning Ngrps'!$A100,'Feb 2019'!$A$2:$A$161,0),MATCH(S$9,'Feb 2019'!$G$1:$BR$1,0))/INDEX('Planning CPRP'!$G$10:$BA$168,MATCH('Planning Ngrps'!$A100,'Planning CPRP'!$A$10:$A$170,0),MATCH('Planning Ngrps'!S$9,'Planning CPRP'!$G$9:$BA$9,0)),"")</f>
        <v/>
      </c>
      <c r="T100" s="158" t="str">
        <f>IFERROR(INDEX('Feb 2019'!$G$2:$BR$159,MATCH('Planning Ngrps'!$A100,'Feb 2019'!$A$2:$A$161,0),MATCH(T$9,'Feb 2019'!$G$1:$BR$1,0))/INDEX('Planning CPRP'!$G$10:$BA$168,MATCH('Planning Ngrps'!$A100,'Planning CPRP'!$A$10:$A$170,0),MATCH('Planning Ngrps'!T$9,'Planning CPRP'!$G$9:$BA$9,0)),"")</f>
        <v/>
      </c>
      <c r="U100" s="158" t="str">
        <f>IFERROR(INDEX('Feb 2019'!$G$2:$BR$159,MATCH('Planning Ngrps'!$A100,'Feb 2019'!$A$2:$A$161,0),MATCH(U$9,'Feb 2019'!$G$1:$BR$1,0))/INDEX('Planning CPRP'!$G$10:$BA$168,MATCH('Planning Ngrps'!$A100,'Planning CPRP'!$A$10:$A$170,0),MATCH('Planning Ngrps'!U$9,'Planning CPRP'!$G$9:$BA$9,0)),"")</f>
        <v/>
      </c>
      <c r="V100" s="158" t="str">
        <f>IFERROR(INDEX('Feb 2019'!$G$2:$BR$159,MATCH('Planning Ngrps'!$A100,'Feb 2019'!$A$2:$A$161,0),MATCH(V$9,'Feb 2019'!$G$1:$BR$1,0))/INDEX('Planning CPRP'!$G$10:$BA$168,MATCH('Planning Ngrps'!$A100,'Planning CPRP'!$A$10:$A$170,0),MATCH('Planning Ngrps'!V$9,'Planning CPRP'!$G$9:$BA$9,0)),"")</f>
        <v/>
      </c>
      <c r="W100" s="158" t="str">
        <f>IFERROR(INDEX('Feb 2019'!$G$2:$BR$159,MATCH('Planning Ngrps'!$A100,'Feb 2019'!$A$2:$A$161,0),MATCH(W$9,'Feb 2019'!$G$1:$BR$1,0))/INDEX('Planning CPRP'!$G$10:$BA$168,MATCH('Planning Ngrps'!$A100,'Planning CPRP'!$A$10:$A$170,0),MATCH('Planning Ngrps'!W$9,'Planning CPRP'!$G$9:$BA$9,0)),"")</f>
        <v/>
      </c>
      <c r="X100" s="158" t="str">
        <f>IFERROR(INDEX('Feb 2019'!$G$2:$BR$159,MATCH('Planning Ngrps'!$A100,'Feb 2019'!$A$2:$A$161,0),MATCH(X$9,'Feb 2019'!$G$1:$BR$1,0))/INDEX('Planning CPRP'!$G$10:$BA$168,MATCH('Planning Ngrps'!$A100,'Planning CPRP'!$A$10:$A$170,0),MATCH('Planning Ngrps'!X$9,'Planning CPRP'!$G$9:$BA$9,0)),"")</f>
        <v/>
      </c>
      <c r="Y100" s="158" t="str">
        <f>IFERROR(INDEX('Feb 2019'!$G$2:$BR$159,MATCH('Planning Ngrps'!$A100,'Feb 2019'!$A$2:$A$161,0),MATCH(Y$9,'Feb 2019'!$G$1:$BR$1,0))/INDEX('Planning CPRP'!$G$10:$BA$168,MATCH('Planning Ngrps'!$A100,'Planning CPRP'!$A$10:$A$170,0),MATCH('Planning Ngrps'!Y$9,'Planning CPRP'!$G$9:$BA$9,0)),"")</f>
        <v/>
      </c>
      <c r="Z100" s="158" t="str">
        <f>IFERROR(INDEX('Feb 2019'!$G$2:$BR$159,MATCH('Planning Ngrps'!$A100,'Feb 2019'!$A$2:$A$161,0),MATCH(Z$9,'Feb 2019'!$G$1:$BR$1,0))/INDEX('Planning CPRP'!$G$10:$BA$168,MATCH('Planning Ngrps'!$A100,'Planning CPRP'!$A$10:$A$170,0),MATCH('Planning Ngrps'!Z$9,'Planning CPRP'!$G$9:$BA$9,0)),"")</f>
        <v/>
      </c>
      <c r="AA100" s="158" t="str">
        <f>IFERROR(INDEX('Feb 2019'!$G$2:$BR$159,MATCH('Planning Ngrps'!$A100,'Feb 2019'!$A$2:$A$161,0),MATCH(AA$9,'Feb 2019'!$G$1:$BR$1,0))/INDEX('Planning CPRP'!$G$10:$BA$168,MATCH('Planning Ngrps'!$A100,'Planning CPRP'!$A$10:$A$170,0),MATCH('Planning Ngrps'!AA$9,'Planning CPRP'!$G$9:$BA$9,0)),"")</f>
        <v/>
      </c>
      <c r="AB100" s="158" t="str">
        <f>IFERROR(INDEX('Feb 2019'!$G$2:$BR$159,MATCH('Planning Ngrps'!$A100,'Feb 2019'!$A$2:$A$161,0),MATCH(AB$9,'Feb 2019'!$G$1:$BR$1,0))/INDEX('Planning CPRP'!$G$10:$BA$168,MATCH('Planning Ngrps'!$A100,'Planning CPRP'!$A$10:$A$170,0),MATCH('Planning Ngrps'!AB$9,'Planning CPRP'!$G$9:$BA$9,0)),"")</f>
        <v/>
      </c>
      <c r="AC100" s="158" t="str">
        <f>IFERROR(INDEX('Feb 2019'!$G$2:$BR$159,MATCH('Planning Ngrps'!$A100,'Feb 2019'!$A$2:$A$161,0),MATCH(AC$9,'Feb 2019'!$G$1:$BR$1,0))/INDEX('Planning CPRP'!$G$10:$BA$168,MATCH('Planning Ngrps'!$A100,'Planning CPRP'!$A$10:$A$170,0),MATCH('Planning Ngrps'!AC$9,'Planning CPRP'!$G$9:$BA$9,0)),"")</f>
        <v/>
      </c>
      <c r="AD100" s="158" t="str">
        <f>IFERROR(INDEX('Feb 2019'!$G$2:$BR$159,MATCH('Planning Ngrps'!$A100,'Feb 2019'!$A$2:$A$161,0),MATCH(AD$9,'Feb 2019'!$G$1:$BR$1,0))/INDEX('Planning CPRP'!$G$10:$BA$168,MATCH('Planning Ngrps'!$A100,'Planning CPRP'!$A$10:$A$170,0),MATCH('Planning Ngrps'!AD$9,'Planning CPRP'!$G$9:$BA$9,0)),"")</f>
        <v/>
      </c>
      <c r="AE100" s="158" t="str">
        <f>IFERROR(INDEX('Feb 2019'!$G$2:$BR$159,MATCH('Planning Ngrps'!$A100,'Feb 2019'!$A$2:$A$161,0),MATCH(AE$9,'Feb 2019'!$G$1:$BR$1,0))/INDEX('Planning CPRP'!$G$10:$BA$168,MATCH('Planning Ngrps'!$A100,'Planning CPRP'!$A$10:$A$170,0),MATCH('Planning Ngrps'!AE$9,'Planning CPRP'!$G$9:$BA$9,0)),"")</f>
        <v/>
      </c>
      <c r="AF100" s="158" t="str">
        <f>IFERROR(INDEX('Feb 2019'!$G$2:$BR$159,MATCH('Planning Ngrps'!$A100,'Feb 2019'!$A$2:$A$161,0),MATCH(AF$9,'Feb 2019'!$G$1:$BR$1,0))/INDEX('Planning CPRP'!$G$10:$BA$168,MATCH('Planning Ngrps'!$A100,'Planning CPRP'!$A$10:$A$170,0),MATCH('Planning Ngrps'!AF$9,'Planning CPRP'!$G$9:$BA$9,0)),"")</f>
        <v/>
      </c>
      <c r="AG100" s="158" t="str">
        <f>IFERROR(INDEX('Feb 2019'!$G$2:$BR$159,MATCH('Planning Ngrps'!$A100,'Feb 2019'!$A$2:$A$161,0),MATCH(AG$9,'Feb 2019'!$G$1:$BR$1,0))/INDEX('Planning CPRP'!$G$10:$BA$168,MATCH('Planning Ngrps'!$A100,'Planning CPRP'!$A$10:$A$170,0),MATCH('Planning Ngrps'!AG$9,'Planning CPRP'!$G$9:$BA$9,0)),"")</f>
        <v/>
      </c>
      <c r="AH100" s="158" t="str">
        <f>IFERROR(INDEX('Feb 2019'!$G$2:$BR$159,MATCH('Planning Ngrps'!$A100,'Feb 2019'!$A$2:$A$161,0),MATCH(AH$9,'Feb 2019'!$G$1:$BR$1,0))/INDEX('Planning CPRP'!$G$10:$BA$168,MATCH('Planning Ngrps'!$A100,'Planning CPRP'!$A$10:$A$170,0),MATCH('Planning Ngrps'!AH$9,'Planning CPRP'!$G$9:$BA$9,0)),"")</f>
        <v/>
      </c>
      <c r="AI100" s="158" t="str">
        <f>IFERROR(INDEX('Feb 2019'!$G$2:$BR$159,MATCH('Planning Ngrps'!$A100,'Feb 2019'!$A$2:$A$161,0),MATCH(AI$9,'Feb 2019'!$G$1:$BR$1,0))/INDEX('Planning CPRP'!$G$10:$BA$168,MATCH('Planning Ngrps'!$A100,'Planning CPRP'!$A$10:$A$170,0),MATCH('Planning Ngrps'!AI$9,'Planning CPRP'!$G$9:$BA$9,0)),"")</f>
        <v/>
      </c>
      <c r="AJ100" s="158" t="str">
        <f>IFERROR(INDEX('Feb 2019'!$G$2:$BR$159,MATCH('Planning Ngrps'!$A100,'Feb 2019'!$A$2:$A$161,0),MATCH(AJ$9,'Feb 2019'!$G$1:$BR$1,0))/INDEX('Planning CPRP'!$G$10:$BA$168,MATCH('Planning Ngrps'!$A100,'Planning CPRP'!$A$10:$A$170,0),MATCH('Planning Ngrps'!AJ$9,'Planning CPRP'!$G$9:$BA$9,0)),"")</f>
        <v/>
      </c>
      <c r="AK100" s="158" t="str">
        <f>IFERROR(INDEX('Feb 2019'!$G$2:$BR$159,MATCH('Planning Ngrps'!$A100,'Feb 2019'!$A$2:$A$161,0),MATCH(AK$9,'Feb 2019'!$G$1:$BR$1,0))/INDEX('Planning CPRP'!$G$10:$BA$168,MATCH('Planning Ngrps'!$A100,'Planning CPRP'!$A$10:$A$170,0),MATCH('Planning Ngrps'!AK$9,'Planning CPRP'!$G$9:$BA$9,0)),"")</f>
        <v/>
      </c>
      <c r="AL100" s="158" t="str">
        <f>IFERROR(INDEX('Feb 2019'!$G$2:$BR$159,MATCH('Planning Ngrps'!$A100,'Feb 2019'!$A$2:$A$161,0),MATCH(AL$9,'Feb 2019'!$G$1:$BR$1,0))/INDEX('Planning CPRP'!$G$10:$BA$168,MATCH('Planning Ngrps'!$A100,'Planning CPRP'!$A$10:$A$170,0),MATCH('Planning Ngrps'!AL$9,'Planning CPRP'!$G$9:$BA$9,0)),"")</f>
        <v/>
      </c>
      <c r="AM100" s="158" t="str">
        <f>IFERROR(INDEX('Feb 2019'!$G$2:$BR$159,MATCH('Planning Ngrps'!$A100,'Feb 2019'!$A$2:$A$161,0),MATCH(AM$9,'Feb 2019'!$G$1:$BR$1,0))/INDEX('Planning CPRP'!$G$10:$BA$168,MATCH('Planning Ngrps'!$A100,'Planning CPRP'!$A$10:$A$170,0),MATCH('Planning Ngrps'!AM$9,'Planning CPRP'!$G$9:$BA$9,0)),"")</f>
        <v/>
      </c>
      <c r="AN100" s="158" t="str">
        <f>IFERROR(INDEX('Feb 2019'!$G$2:$BR$159,MATCH('Planning Ngrps'!$A100,'Feb 2019'!$A$2:$A$161,0),MATCH(AN$9,'Feb 2019'!$G$1:$BR$1,0))/INDEX('Planning CPRP'!$G$10:$BA$168,MATCH('Planning Ngrps'!$A100,'Planning CPRP'!$A$10:$A$170,0),MATCH('Planning Ngrps'!AN$9,'Planning CPRP'!$G$9:$BA$9,0)),"")</f>
        <v/>
      </c>
      <c r="AO100" s="158" t="str">
        <f>IFERROR(INDEX('Feb 2019'!$G$2:$BR$159,MATCH('Planning Ngrps'!$A100,'Feb 2019'!$A$2:$A$161,0),MATCH(AO$9,'Feb 2019'!$G$1:$BR$1,0))/INDEX('Planning CPRP'!$G$10:$BA$168,MATCH('Planning Ngrps'!$A100,'Planning CPRP'!$A$10:$A$170,0),MATCH('Planning Ngrps'!AO$9,'Planning CPRP'!$G$9:$BA$9,0)),"")</f>
        <v/>
      </c>
      <c r="AP100" s="158" t="str">
        <f>IFERROR(INDEX('Feb 2019'!$G$2:$BR$159,MATCH('Planning Ngrps'!$A100,'Feb 2019'!$A$2:$A$161,0),MATCH(AP$9,'Feb 2019'!$G$1:$BR$1,0))/INDEX('Planning CPRP'!$G$10:$BA$168,MATCH('Planning Ngrps'!$A100,'Planning CPRP'!$A$10:$A$170,0),MATCH('Planning Ngrps'!AP$9,'Planning CPRP'!$G$9:$BA$9,0)),"")</f>
        <v/>
      </c>
      <c r="AQ100" s="158" t="str">
        <f>IFERROR(INDEX('Feb 2019'!$G$2:$BR$159,MATCH('Planning Ngrps'!$A100,'Feb 2019'!$A$2:$A$161,0),MATCH(AQ$9,'Feb 2019'!$G$1:$BR$1,0))/INDEX('Planning CPRP'!$G$10:$BA$168,MATCH('Planning Ngrps'!$A100,'Planning CPRP'!$A$10:$A$170,0),MATCH('Planning Ngrps'!AQ$9,'Planning CPRP'!$G$9:$BA$9,0)),"")</f>
        <v/>
      </c>
      <c r="AR100" s="158" t="str">
        <f>IFERROR(INDEX('Feb 2019'!$G$2:$BR$159,MATCH('Planning Ngrps'!$A100,'Feb 2019'!$A$2:$A$161,0),MATCH(AR$9,'Feb 2019'!$G$1:$BR$1,0))/INDEX('Planning CPRP'!$G$10:$BA$168,MATCH('Planning Ngrps'!$A100,'Planning CPRP'!$A$10:$A$170,0),MATCH('Planning Ngrps'!AR$9,'Planning CPRP'!$G$9:$BA$9,0)),"")</f>
        <v/>
      </c>
      <c r="AS100" s="158" t="str">
        <f>IFERROR(INDEX('Feb 2019'!$G$2:$BR$159,MATCH('Planning Ngrps'!$A100,'Feb 2019'!$A$2:$A$161,0),MATCH(AS$9,'Feb 2019'!$G$1:$BR$1,0))/INDEX('Planning CPRP'!$G$10:$BA$168,MATCH('Planning Ngrps'!$A100,'Planning CPRP'!$A$10:$A$170,0),MATCH('Planning Ngrps'!AS$9,'Planning CPRP'!$G$9:$BA$9,0)),"")</f>
        <v/>
      </c>
      <c r="AT100" s="158" t="str">
        <f>IFERROR(INDEX('Feb 2019'!$G$2:$BR$159,MATCH('Planning Ngrps'!$A100,'Feb 2019'!$A$2:$A$161,0),MATCH(AT$9,'Feb 2019'!$G$1:$BR$1,0))/INDEX('Planning CPRP'!$G$10:$BA$168,MATCH('Planning Ngrps'!$A100,'Planning CPRP'!$A$10:$A$170,0),MATCH('Planning Ngrps'!AT$9,'Planning CPRP'!$G$9:$BA$9,0)),"")</f>
        <v/>
      </c>
      <c r="AU100" s="158" t="str">
        <f>IFERROR(INDEX('Feb 2019'!$G$2:$BR$159,MATCH('Planning Ngrps'!$A100,'Feb 2019'!$A$2:$A$161,0),MATCH(AU$9,'Feb 2019'!$G$1:$BR$1,0))/INDEX('Planning CPRP'!$G$10:$BA$168,MATCH('Planning Ngrps'!$A100,'Planning CPRP'!$A$10:$A$170,0),MATCH('Planning Ngrps'!AU$9,'Planning CPRP'!$G$9:$BA$9,0)),"")</f>
        <v/>
      </c>
      <c r="AV100" s="158" t="str">
        <f>IFERROR(INDEX('Feb 2019'!$G$2:$BR$159,MATCH('Planning Ngrps'!$A100,'Feb 2019'!$A$2:$A$161,0),MATCH(AV$9,'Feb 2019'!$G$1:$BR$1,0))/INDEX('Planning CPRP'!$G$10:$BA$168,MATCH('Planning Ngrps'!$A100,'Planning CPRP'!$A$10:$A$170,0),MATCH('Planning Ngrps'!AV$9,'Planning CPRP'!$G$9:$BA$9,0)),"")</f>
        <v/>
      </c>
      <c r="AW100" s="158" t="str">
        <f>IFERROR(INDEX('Feb 2019'!$G$2:$BR$159,MATCH('Planning Ngrps'!$A100,'Feb 2019'!$A$2:$A$161,0),MATCH(AW$9,'Feb 2019'!$G$1:$BR$1,0))/INDEX('Planning CPRP'!$G$10:$BA$168,MATCH('Planning Ngrps'!$A100,'Planning CPRP'!$A$10:$A$170,0),MATCH('Planning Ngrps'!AW$9,'Planning CPRP'!$G$9:$BA$9,0)),"")</f>
        <v/>
      </c>
      <c r="AX100" s="158" t="str">
        <f>IFERROR(INDEX('Feb 2019'!$G$2:$BR$159,MATCH('Planning Ngrps'!$A100,'Feb 2019'!$A$2:$A$161,0),MATCH(AX$9,'Feb 2019'!$G$1:$BR$1,0))/INDEX('Planning CPRP'!$G$10:$BA$168,MATCH('Planning Ngrps'!$A100,'Planning CPRP'!$A$10:$A$170,0),MATCH('Planning Ngrps'!AX$9,'Planning CPRP'!$G$9:$BA$9,0)),"")</f>
        <v/>
      </c>
      <c r="AY100" s="158" t="str">
        <f>IFERROR(INDEX('Feb 2019'!$G$2:$BR$159,MATCH('Planning Ngrps'!$A100,'Feb 2019'!$A$2:$A$161,0),MATCH(AY$9,'Feb 2019'!$G$1:$BR$1,0))/INDEX('Planning CPRP'!$G$10:$BA$168,MATCH('Planning Ngrps'!$A100,'Planning CPRP'!$A$10:$A$170,0),MATCH('Planning Ngrps'!AY$9,'Planning CPRP'!$G$9:$BA$9,0)),"")</f>
        <v/>
      </c>
      <c r="AZ100" s="158" t="str">
        <f>IFERROR(INDEX('Feb 2019'!$G$2:$BR$159,MATCH('Planning Ngrps'!$A100,'Feb 2019'!$A$2:$A$161,0),MATCH(AZ$9,'Feb 2019'!$G$1:$BR$1,0))/INDEX('Planning CPRP'!$G$10:$BA$168,MATCH('Planning Ngrps'!$A100,'Planning CPRP'!$A$10:$A$170,0),MATCH('Planning Ngrps'!AZ$9,'Planning CPRP'!$G$9:$BA$9,0)),"")</f>
        <v/>
      </c>
      <c r="BA100" s="158" t="str">
        <f>IFERROR(INDEX('Feb 2019'!$G$2:$BR$159,MATCH('Planning Ngrps'!$A100,'Feb 2019'!$A$2:$A$161,0),MATCH(BA$9,'Feb 2019'!$G$1:$BR$1,0))/INDEX('Planning CPRP'!$G$10:$BA$168,MATCH('Planning Ngrps'!$A100,'Planning CPRP'!$A$10:$A$170,0),MATCH('Planning Ngrps'!BA$9,'Planning CPRP'!$G$9:$BA$9,0)),"")</f>
        <v/>
      </c>
      <c r="BB100" s="11">
        <f>SUM(G100:BA100)</f>
        <v>0</v>
      </c>
      <c r="BC100" s="11"/>
      <c r="BD100" s="114">
        <f>BC100-BB100</f>
        <v>0</v>
      </c>
    </row>
    <row r="101" spans="1:56" ht="15" x14ac:dyDescent="0.3">
      <c r="A101" s="77" t="s">
        <v>12</v>
      </c>
      <c r="B101" s="107">
        <f>SUM(B98:B100)</f>
        <v>0</v>
      </c>
      <c r="C101" s="188"/>
      <c r="D101" s="145">
        <f>SUM(D98:D100)</f>
        <v>0</v>
      </c>
      <c r="E101" s="108">
        <f>SUM(E98:E100)</f>
        <v>0</v>
      </c>
      <c r="F101" s="90" t="s">
        <v>12</v>
      </c>
      <c r="G101" s="165">
        <f t="shared" ref="G101:H101" si="89">SUM(G98:G100)</f>
        <v>0</v>
      </c>
      <c r="H101" s="165">
        <f t="shared" si="89"/>
        <v>0</v>
      </c>
      <c r="I101" s="165">
        <f>SUM(I98:I100)</f>
        <v>0</v>
      </c>
      <c r="J101" s="165">
        <f>SUM(J98:J100)</f>
        <v>0</v>
      </c>
      <c r="K101" s="165">
        <f t="shared" ref="K101:BA101" si="90">SUM(K98:K100)</f>
        <v>0</v>
      </c>
      <c r="L101" s="165">
        <f>SUM(L98:L100)</f>
        <v>0</v>
      </c>
      <c r="M101" s="165">
        <f t="shared" si="90"/>
        <v>0</v>
      </c>
      <c r="N101" s="165">
        <f t="shared" si="90"/>
        <v>0</v>
      </c>
      <c r="O101" s="165">
        <f t="shared" si="90"/>
        <v>0</v>
      </c>
      <c r="P101" s="165">
        <f t="shared" si="90"/>
        <v>0</v>
      </c>
      <c r="Q101" s="165">
        <f t="shared" si="90"/>
        <v>0</v>
      </c>
      <c r="R101" s="165">
        <f t="shared" si="90"/>
        <v>0</v>
      </c>
      <c r="S101" s="165">
        <f t="shared" si="90"/>
        <v>0</v>
      </c>
      <c r="T101" s="165">
        <f t="shared" si="90"/>
        <v>0</v>
      </c>
      <c r="U101" s="165">
        <f t="shared" si="90"/>
        <v>0</v>
      </c>
      <c r="V101" s="165">
        <f t="shared" si="90"/>
        <v>0</v>
      </c>
      <c r="W101" s="165">
        <f t="shared" si="90"/>
        <v>0</v>
      </c>
      <c r="X101" s="165">
        <f t="shared" si="90"/>
        <v>0</v>
      </c>
      <c r="Y101" s="165">
        <f>SUM(Y98:Y100)</f>
        <v>0</v>
      </c>
      <c r="Z101" s="165">
        <f>SUM(Z98:Z100)</f>
        <v>0</v>
      </c>
      <c r="AA101" s="62">
        <f>SUM(AA98:AA100)</f>
        <v>0</v>
      </c>
      <c r="AB101" s="62">
        <f>SUM(AB98:AB100)</f>
        <v>0</v>
      </c>
      <c r="AC101" s="62">
        <f t="shared" ref="AC101:AI101" si="91">SUM(AC98:AC100)</f>
        <v>0</v>
      </c>
      <c r="AD101" s="62">
        <f t="shared" si="91"/>
        <v>0</v>
      </c>
      <c r="AE101" s="62">
        <f>SUM(AE98:AE100)</f>
        <v>0</v>
      </c>
      <c r="AF101" s="62">
        <f t="shared" si="91"/>
        <v>0</v>
      </c>
      <c r="AG101" s="62">
        <f t="shared" si="91"/>
        <v>0</v>
      </c>
      <c r="AH101" s="165">
        <f t="shared" si="91"/>
        <v>0</v>
      </c>
      <c r="AI101" s="165">
        <f t="shared" si="91"/>
        <v>0</v>
      </c>
      <c r="AJ101" s="165">
        <f t="shared" si="90"/>
        <v>0</v>
      </c>
      <c r="AK101" s="165">
        <f t="shared" si="90"/>
        <v>0</v>
      </c>
      <c r="AL101" s="165">
        <f t="shared" si="90"/>
        <v>0</v>
      </c>
      <c r="AM101" s="165">
        <f t="shared" si="90"/>
        <v>0</v>
      </c>
      <c r="AN101" s="165">
        <f t="shared" si="90"/>
        <v>0</v>
      </c>
      <c r="AO101" s="165">
        <f t="shared" si="90"/>
        <v>0</v>
      </c>
      <c r="AP101" s="165">
        <v>0</v>
      </c>
      <c r="AQ101" s="165">
        <v>0</v>
      </c>
      <c r="AR101" s="165">
        <v>0</v>
      </c>
      <c r="AS101" s="165">
        <v>0</v>
      </c>
      <c r="AT101" s="165">
        <f t="shared" si="90"/>
        <v>0</v>
      </c>
      <c r="AU101" s="165">
        <f t="shared" si="90"/>
        <v>0</v>
      </c>
      <c r="AV101" s="165">
        <f t="shared" si="90"/>
        <v>0</v>
      </c>
      <c r="AW101" s="165">
        <f t="shared" si="90"/>
        <v>0</v>
      </c>
      <c r="AX101" s="165">
        <f t="shared" si="90"/>
        <v>0</v>
      </c>
      <c r="AY101" s="165">
        <f t="shared" si="90"/>
        <v>0</v>
      </c>
      <c r="AZ101" s="165">
        <f t="shared" si="90"/>
        <v>0</v>
      </c>
      <c r="BA101" s="165">
        <f t="shared" si="90"/>
        <v>0</v>
      </c>
      <c r="BB101" s="165">
        <f>SUM(BB98:BB100)</f>
        <v>0</v>
      </c>
      <c r="BC101" s="165">
        <f>SUM(BC98:BC100)</f>
        <v>0</v>
      </c>
      <c r="BD101" s="108">
        <f>SUM(BD98:BD100)</f>
        <v>0</v>
      </c>
    </row>
    <row r="102" spans="1:56" ht="15" x14ac:dyDescent="0.3">
      <c r="A102" s="81" t="s">
        <v>110</v>
      </c>
      <c r="B102" s="103"/>
      <c r="C102" s="186"/>
      <c r="D102" s="147">
        <v>1.2284365512521279E-2</v>
      </c>
      <c r="E102" s="104"/>
      <c r="F102" s="94" t="s">
        <v>110</v>
      </c>
      <c r="G102" s="176" t="e">
        <f>G105/G5</f>
        <v>#DIV/0!</v>
      </c>
      <c r="H102" s="176" t="e">
        <f t="shared" ref="H102" si="92">H105/H5</f>
        <v>#DIV/0!</v>
      </c>
      <c r="I102" s="10"/>
      <c r="J102" s="10"/>
      <c r="K102" s="176" t="e">
        <f t="shared" ref="K102:U102" si="93">K105/K5</f>
        <v>#DIV/0!</v>
      </c>
      <c r="L102" s="176" t="e">
        <f>L105/L5</f>
        <v>#DIV/0!</v>
      </c>
      <c r="M102" s="176" t="e">
        <f t="shared" si="93"/>
        <v>#DIV/0!</v>
      </c>
      <c r="N102" s="176" t="e">
        <f t="shared" si="93"/>
        <v>#DIV/0!</v>
      </c>
      <c r="O102" s="176" t="e">
        <f t="shared" si="93"/>
        <v>#DIV/0!</v>
      </c>
      <c r="P102" s="176" t="e">
        <f t="shared" si="93"/>
        <v>#DIV/0!</v>
      </c>
      <c r="Q102" s="176" t="e">
        <f t="shared" si="93"/>
        <v>#DIV/0!</v>
      </c>
      <c r="R102" s="176" t="e">
        <f t="shared" si="93"/>
        <v>#DIV/0!</v>
      </c>
      <c r="S102" s="176" t="e">
        <f t="shared" si="93"/>
        <v>#DIV/0!</v>
      </c>
      <c r="T102" s="176" t="e">
        <f>T105/T5</f>
        <v>#DIV/0!</v>
      </c>
      <c r="U102" s="176" t="e">
        <f t="shared" si="93"/>
        <v>#DIV/0!</v>
      </c>
      <c r="V102" s="10"/>
      <c r="W102" s="10"/>
      <c r="X102" s="10"/>
      <c r="Y102" s="10"/>
      <c r="Z102" s="10"/>
      <c r="AA102" s="67"/>
      <c r="AB102" s="67"/>
      <c r="AC102" s="65" t="e">
        <f>AC105/AC5</f>
        <v>#DIV/0!</v>
      </c>
      <c r="AD102" s="68"/>
      <c r="AE102" s="68"/>
      <c r="AF102" s="68"/>
      <c r="AG102" s="68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7"/>
      <c r="BC102" s="46" t="e">
        <f>BC105/BC109</f>
        <v>#DIV/0!</v>
      </c>
      <c r="BD102" s="104"/>
    </row>
    <row r="103" spans="1:56" ht="15" x14ac:dyDescent="0.3">
      <c r="A103" s="80" t="s">
        <v>111</v>
      </c>
      <c r="B103" s="105">
        <f t="shared" ref="B103:B104" si="94">BB103</f>
        <v>0</v>
      </c>
      <c r="C103" s="192"/>
      <c r="D103" s="48">
        <f t="shared" ref="D103:D104" si="95">BC103</f>
        <v>0</v>
      </c>
      <c r="E103" s="138">
        <f>D103-B103</f>
        <v>0</v>
      </c>
      <c r="F103" s="93" t="s">
        <v>111</v>
      </c>
      <c r="G103" s="158" t="str">
        <f>IFERROR(INDEX('Feb 2019'!$G$2:$BR$159,MATCH('Planning Ngrps'!$A103,'Feb 2019'!$A$2:$A$161,0),MATCH(G$9,'Feb 2019'!$G$1:$BR$1,0))/INDEX('Planning CPRP'!$G$10:$BA$168,MATCH('Planning Ngrps'!$A103,'Planning CPRP'!$A$10:$A$170,0),MATCH('Planning Ngrps'!G$9,'Planning CPRP'!$G$9:$BA$9,0)),"")</f>
        <v/>
      </c>
      <c r="H103" s="158" t="str">
        <f>IFERROR(INDEX('Feb 2019'!$G$2:$BR$159,MATCH('Planning Ngrps'!$A103,'Feb 2019'!$A$2:$A$161,0),MATCH(H$9,'Feb 2019'!$G$1:$BR$1,0))/INDEX('Planning CPRP'!$G$10:$BA$168,MATCH('Planning Ngrps'!$A103,'Planning CPRP'!$A$10:$A$170,0),MATCH('Planning Ngrps'!H$9,'Planning CPRP'!$G$9:$BA$9,0)),"")</f>
        <v/>
      </c>
      <c r="I103" s="158" t="str">
        <f>IFERROR(INDEX('Feb 2019'!$G$2:$BR$159,MATCH('Planning Ngrps'!$A103,'Feb 2019'!$A$2:$A$161,0),MATCH(I$9,'Feb 2019'!$G$1:$BR$1,0))/INDEX('Planning CPRP'!$G$10:$BA$168,MATCH('Planning Ngrps'!$A103,'Planning CPRP'!$A$10:$A$170,0),MATCH('Planning Ngrps'!I$9,'Planning CPRP'!$G$9:$BA$9,0)),"")</f>
        <v/>
      </c>
      <c r="J103" s="158" t="str">
        <f>IFERROR(INDEX('Feb 2019'!$G$2:$BR$159,MATCH('Planning Ngrps'!$A103,'Feb 2019'!$A$2:$A$161,0),MATCH(J$9,'Feb 2019'!$G$1:$BR$1,0))/INDEX('Planning CPRP'!$G$10:$BA$168,MATCH('Planning Ngrps'!$A103,'Planning CPRP'!$A$10:$A$170,0),MATCH('Planning Ngrps'!J$9,'Planning CPRP'!$G$9:$BA$9,0)),"")</f>
        <v/>
      </c>
      <c r="K103" s="158" t="str">
        <f>IFERROR(INDEX('Feb 2019'!$G$2:$BR$159,MATCH('Planning Ngrps'!$A103,'Feb 2019'!$A$2:$A$161,0),MATCH(K$9,'Feb 2019'!$G$1:$BR$1,0))/INDEX('Planning CPRP'!$G$10:$BA$168,MATCH('Planning Ngrps'!$A103,'Planning CPRP'!$A$10:$A$170,0),MATCH('Planning Ngrps'!K$9,'Planning CPRP'!$G$9:$BA$9,0)),"")</f>
        <v/>
      </c>
      <c r="L103" s="158" t="str">
        <f>IFERROR(INDEX('Feb 2019'!$G$2:$BR$159,MATCH('Planning Ngrps'!$A103,'Feb 2019'!$A$2:$A$161,0),MATCH(L$9,'Feb 2019'!$G$1:$BR$1,0))/INDEX('Planning CPRP'!$G$10:$BA$168,MATCH('Planning Ngrps'!$A103,'Planning CPRP'!$A$10:$A$170,0),MATCH('Planning Ngrps'!L$9,'Planning CPRP'!$G$9:$BA$9,0)),"")</f>
        <v/>
      </c>
      <c r="M103" s="158" t="str">
        <f>IFERROR(INDEX('Feb 2019'!$G$2:$BR$159,MATCH('Planning Ngrps'!$A103,'Feb 2019'!$A$2:$A$161,0),MATCH(M$9,'Feb 2019'!$G$1:$BR$1,0))/INDEX('Planning CPRP'!$G$10:$BA$168,MATCH('Planning Ngrps'!$A103,'Planning CPRP'!$A$10:$A$170,0),MATCH('Planning Ngrps'!M$9,'Planning CPRP'!$G$9:$BA$9,0)),"")</f>
        <v/>
      </c>
      <c r="N103" s="158" t="str">
        <f>IFERROR(INDEX('Feb 2019'!$G$2:$BR$159,MATCH('Planning Ngrps'!$A103,'Feb 2019'!$A$2:$A$161,0),MATCH(N$9,'Feb 2019'!$G$1:$BR$1,0))/INDEX('Planning CPRP'!$G$10:$BA$168,MATCH('Planning Ngrps'!$A103,'Planning CPRP'!$A$10:$A$170,0),MATCH('Planning Ngrps'!N$9,'Planning CPRP'!$G$9:$BA$9,0)),"")</f>
        <v/>
      </c>
      <c r="O103" s="158" t="str">
        <f>IFERROR(INDEX('Feb 2019'!$G$2:$BR$159,MATCH('Planning Ngrps'!$A103,'Feb 2019'!$A$2:$A$161,0),MATCH(O$9,'Feb 2019'!$G$1:$BR$1,0))/INDEX('Planning CPRP'!$G$10:$BA$168,MATCH('Planning Ngrps'!$A103,'Planning CPRP'!$A$10:$A$170,0),MATCH('Planning Ngrps'!O$9,'Planning CPRP'!$G$9:$BA$9,0)),"")</f>
        <v/>
      </c>
      <c r="P103" s="158" t="str">
        <f>IFERROR(INDEX('Feb 2019'!$G$2:$BR$159,MATCH('Planning Ngrps'!$A103,'Feb 2019'!$A$2:$A$161,0),MATCH(P$9,'Feb 2019'!$G$1:$BR$1,0))/INDEX('Planning CPRP'!$G$10:$BA$168,MATCH('Planning Ngrps'!$A103,'Planning CPRP'!$A$10:$A$170,0),MATCH('Planning Ngrps'!P$9,'Planning CPRP'!$G$9:$BA$9,0)),"")</f>
        <v/>
      </c>
      <c r="Q103" s="158" t="str">
        <f>IFERROR(INDEX('Feb 2019'!$G$2:$BR$159,MATCH('Planning Ngrps'!$A103,'Feb 2019'!$A$2:$A$161,0),MATCH(Q$9,'Feb 2019'!$G$1:$BR$1,0))/INDEX('Planning CPRP'!$G$10:$BA$168,MATCH('Planning Ngrps'!$A103,'Planning CPRP'!$A$10:$A$170,0),MATCH('Planning Ngrps'!Q$9,'Planning CPRP'!$G$9:$BA$9,0)),"")</f>
        <v/>
      </c>
      <c r="R103" s="158" t="str">
        <f>IFERROR(INDEX('Feb 2019'!$G$2:$BR$159,MATCH('Planning Ngrps'!$A103,'Feb 2019'!$A$2:$A$161,0),MATCH(R$9,'Feb 2019'!$G$1:$BR$1,0))/INDEX('Planning CPRP'!$G$10:$BA$168,MATCH('Planning Ngrps'!$A103,'Planning CPRP'!$A$10:$A$170,0),MATCH('Planning Ngrps'!R$9,'Planning CPRP'!$G$9:$BA$9,0)),"")</f>
        <v/>
      </c>
      <c r="S103" s="158" t="str">
        <f>IFERROR(INDEX('Feb 2019'!$G$2:$BR$159,MATCH('Planning Ngrps'!$A103,'Feb 2019'!$A$2:$A$161,0),MATCH(S$9,'Feb 2019'!$G$1:$BR$1,0))/INDEX('Planning CPRP'!$G$10:$BA$168,MATCH('Planning Ngrps'!$A103,'Planning CPRP'!$A$10:$A$170,0),MATCH('Planning Ngrps'!S$9,'Planning CPRP'!$G$9:$BA$9,0)),"")</f>
        <v/>
      </c>
      <c r="T103" s="158" t="str">
        <f>IFERROR(INDEX('Feb 2019'!$G$2:$BR$159,MATCH('Planning Ngrps'!$A103,'Feb 2019'!$A$2:$A$161,0),MATCH(T$9,'Feb 2019'!$G$1:$BR$1,0))/INDEX('Planning CPRP'!$G$10:$BA$168,MATCH('Planning Ngrps'!$A103,'Planning CPRP'!$A$10:$A$170,0),MATCH('Planning Ngrps'!T$9,'Planning CPRP'!$G$9:$BA$9,0)),"")</f>
        <v/>
      </c>
      <c r="U103" s="158" t="str">
        <f>IFERROR(INDEX('Feb 2019'!$G$2:$BR$159,MATCH('Planning Ngrps'!$A103,'Feb 2019'!$A$2:$A$161,0),MATCH(U$9,'Feb 2019'!$G$1:$BR$1,0))/INDEX('Planning CPRP'!$G$10:$BA$168,MATCH('Planning Ngrps'!$A103,'Planning CPRP'!$A$10:$A$170,0),MATCH('Planning Ngrps'!U$9,'Planning CPRP'!$G$9:$BA$9,0)),"")</f>
        <v/>
      </c>
      <c r="V103" s="158" t="str">
        <f>IFERROR(INDEX('Feb 2019'!$G$2:$BR$159,MATCH('Planning Ngrps'!$A103,'Feb 2019'!$A$2:$A$161,0),MATCH(V$9,'Feb 2019'!$G$1:$BR$1,0))/INDEX('Planning CPRP'!$G$10:$BA$168,MATCH('Planning Ngrps'!$A103,'Planning CPRP'!$A$10:$A$170,0),MATCH('Planning Ngrps'!V$9,'Planning CPRP'!$G$9:$BA$9,0)),"")</f>
        <v/>
      </c>
      <c r="W103" s="158" t="str">
        <f>IFERROR(INDEX('Feb 2019'!$G$2:$BR$159,MATCH('Planning Ngrps'!$A103,'Feb 2019'!$A$2:$A$161,0),MATCH(W$9,'Feb 2019'!$G$1:$BR$1,0))/INDEX('Planning CPRP'!$G$10:$BA$168,MATCH('Planning Ngrps'!$A103,'Planning CPRP'!$A$10:$A$170,0),MATCH('Planning Ngrps'!W$9,'Planning CPRP'!$G$9:$BA$9,0)),"")</f>
        <v/>
      </c>
      <c r="X103" s="158" t="str">
        <f>IFERROR(INDEX('Feb 2019'!$G$2:$BR$159,MATCH('Planning Ngrps'!$A103,'Feb 2019'!$A$2:$A$161,0),MATCH(X$9,'Feb 2019'!$G$1:$BR$1,0))/INDEX('Planning CPRP'!$G$10:$BA$168,MATCH('Planning Ngrps'!$A103,'Planning CPRP'!$A$10:$A$170,0),MATCH('Planning Ngrps'!X$9,'Planning CPRP'!$G$9:$BA$9,0)),"")</f>
        <v/>
      </c>
      <c r="Y103" s="158" t="str">
        <f>IFERROR(INDEX('Feb 2019'!$G$2:$BR$159,MATCH('Planning Ngrps'!$A103,'Feb 2019'!$A$2:$A$161,0),MATCH(Y$9,'Feb 2019'!$G$1:$BR$1,0))/INDEX('Planning CPRP'!$G$10:$BA$168,MATCH('Planning Ngrps'!$A103,'Planning CPRP'!$A$10:$A$170,0),MATCH('Planning Ngrps'!Y$9,'Planning CPRP'!$G$9:$BA$9,0)),"")</f>
        <v/>
      </c>
      <c r="Z103" s="158" t="str">
        <f>IFERROR(INDEX('Feb 2019'!$G$2:$BR$159,MATCH('Planning Ngrps'!$A103,'Feb 2019'!$A$2:$A$161,0),MATCH(Z$9,'Feb 2019'!$G$1:$BR$1,0))/INDEX('Planning CPRP'!$G$10:$BA$168,MATCH('Planning Ngrps'!$A103,'Planning CPRP'!$A$10:$A$170,0),MATCH('Planning Ngrps'!Z$9,'Planning CPRP'!$G$9:$BA$9,0)),"")</f>
        <v/>
      </c>
      <c r="AA103" s="158" t="str">
        <f>IFERROR(INDEX('Feb 2019'!$G$2:$BR$159,MATCH('Planning Ngrps'!$A103,'Feb 2019'!$A$2:$A$161,0),MATCH(AA$9,'Feb 2019'!$G$1:$BR$1,0))/INDEX('Planning CPRP'!$G$10:$BA$168,MATCH('Planning Ngrps'!$A103,'Planning CPRP'!$A$10:$A$170,0),MATCH('Planning Ngrps'!AA$9,'Planning CPRP'!$G$9:$BA$9,0)),"")</f>
        <v/>
      </c>
      <c r="AB103" s="158" t="str">
        <f>IFERROR(INDEX('Feb 2019'!$G$2:$BR$159,MATCH('Planning Ngrps'!$A103,'Feb 2019'!$A$2:$A$161,0),MATCH(AB$9,'Feb 2019'!$G$1:$BR$1,0))/INDEX('Planning CPRP'!$G$10:$BA$168,MATCH('Planning Ngrps'!$A103,'Planning CPRP'!$A$10:$A$170,0),MATCH('Planning Ngrps'!AB$9,'Planning CPRP'!$G$9:$BA$9,0)),"")</f>
        <v/>
      </c>
      <c r="AC103" s="158" t="str">
        <f>IFERROR(INDEX('Feb 2019'!$G$2:$BR$159,MATCH('Planning Ngrps'!$A103,'Feb 2019'!$A$2:$A$161,0),MATCH(AC$9,'Feb 2019'!$G$1:$BR$1,0))/INDEX('Planning CPRP'!$G$10:$BA$168,MATCH('Planning Ngrps'!$A103,'Planning CPRP'!$A$10:$A$170,0),MATCH('Planning Ngrps'!AC$9,'Planning CPRP'!$G$9:$BA$9,0)),"")</f>
        <v/>
      </c>
      <c r="AD103" s="158" t="str">
        <f>IFERROR(INDEX('Feb 2019'!$G$2:$BR$159,MATCH('Planning Ngrps'!$A103,'Feb 2019'!$A$2:$A$161,0),MATCH(AD$9,'Feb 2019'!$G$1:$BR$1,0))/INDEX('Planning CPRP'!$G$10:$BA$168,MATCH('Planning Ngrps'!$A103,'Planning CPRP'!$A$10:$A$170,0),MATCH('Planning Ngrps'!AD$9,'Planning CPRP'!$G$9:$BA$9,0)),"")</f>
        <v/>
      </c>
      <c r="AE103" s="158" t="str">
        <f>IFERROR(INDEX('Feb 2019'!$G$2:$BR$159,MATCH('Planning Ngrps'!$A103,'Feb 2019'!$A$2:$A$161,0),MATCH(AE$9,'Feb 2019'!$G$1:$BR$1,0))/INDEX('Planning CPRP'!$G$10:$BA$168,MATCH('Planning Ngrps'!$A103,'Planning CPRP'!$A$10:$A$170,0),MATCH('Planning Ngrps'!AE$9,'Planning CPRP'!$G$9:$BA$9,0)),"")</f>
        <v/>
      </c>
      <c r="AF103" s="158" t="str">
        <f>IFERROR(INDEX('Feb 2019'!$G$2:$BR$159,MATCH('Planning Ngrps'!$A103,'Feb 2019'!$A$2:$A$161,0),MATCH(AF$9,'Feb 2019'!$G$1:$BR$1,0))/INDEX('Planning CPRP'!$G$10:$BA$168,MATCH('Planning Ngrps'!$A103,'Planning CPRP'!$A$10:$A$170,0),MATCH('Planning Ngrps'!AF$9,'Planning CPRP'!$G$9:$BA$9,0)),"")</f>
        <v/>
      </c>
      <c r="AG103" s="158" t="str">
        <f>IFERROR(INDEX('Feb 2019'!$G$2:$BR$159,MATCH('Planning Ngrps'!$A103,'Feb 2019'!$A$2:$A$161,0),MATCH(AG$9,'Feb 2019'!$G$1:$BR$1,0))/INDEX('Planning CPRP'!$G$10:$BA$168,MATCH('Planning Ngrps'!$A103,'Planning CPRP'!$A$10:$A$170,0),MATCH('Planning Ngrps'!AG$9,'Planning CPRP'!$G$9:$BA$9,0)),"")</f>
        <v/>
      </c>
      <c r="AH103" s="158" t="str">
        <f>IFERROR(INDEX('Feb 2019'!$G$2:$BR$159,MATCH('Planning Ngrps'!$A103,'Feb 2019'!$A$2:$A$161,0),MATCH(AH$9,'Feb 2019'!$G$1:$BR$1,0))/INDEX('Planning CPRP'!$G$10:$BA$168,MATCH('Planning Ngrps'!$A103,'Planning CPRP'!$A$10:$A$170,0),MATCH('Planning Ngrps'!AH$9,'Planning CPRP'!$G$9:$BA$9,0)),"")</f>
        <v/>
      </c>
      <c r="AI103" s="158" t="str">
        <f>IFERROR(INDEX('Feb 2019'!$G$2:$BR$159,MATCH('Planning Ngrps'!$A103,'Feb 2019'!$A$2:$A$161,0),MATCH(AI$9,'Feb 2019'!$G$1:$BR$1,0))/INDEX('Planning CPRP'!$G$10:$BA$168,MATCH('Planning Ngrps'!$A103,'Planning CPRP'!$A$10:$A$170,0),MATCH('Planning Ngrps'!AI$9,'Planning CPRP'!$G$9:$BA$9,0)),"")</f>
        <v/>
      </c>
      <c r="AJ103" s="158" t="str">
        <f>IFERROR(INDEX('Feb 2019'!$G$2:$BR$159,MATCH('Planning Ngrps'!$A103,'Feb 2019'!$A$2:$A$161,0),MATCH(AJ$9,'Feb 2019'!$G$1:$BR$1,0))/INDEX('Planning CPRP'!$G$10:$BA$168,MATCH('Planning Ngrps'!$A103,'Planning CPRP'!$A$10:$A$170,0),MATCH('Planning Ngrps'!AJ$9,'Planning CPRP'!$G$9:$BA$9,0)),"")</f>
        <v/>
      </c>
      <c r="AK103" s="158" t="str">
        <f>IFERROR(INDEX('Feb 2019'!$G$2:$BR$159,MATCH('Planning Ngrps'!$A103,'Feb 2019'!$A$2:$A$161,0),MATCH(AK$9,'Feb 2019'!$G$1:$BR$1,0))/INDEX('Planning CPRP'!$G$10:$BA$168,MATCH('Planning Ngrps'!$A103,'Planning CPRP'!$A$10:$A$170,0),MATCH('Planning Ngrps'!AK$9,'Planning CPRP'!$G$9:$BA$9,0)),"")</f>
        <v/>
      </c>
      <c r="AL103" s="158" t="str">
        <f>IFERROR(INDEX('Feb 2019'!$G$2:$BR$159,MATCH('Planning Ngrps'!$A103,'Feb 2019'!$A$2:$A$161,0),MATCH(AL$9,'Feb 2019'!$G$1:$BR$1,0))/INDEX('Planning CPRP'!$G$10:$BA$168,MATCH('Planning Ngrps'!$A103,'Planning CPRP'!$A$10:$A$170,0),MATCH('Planning Ngrps'!AL$9,'Planning CPRP'!$G$9:$BA$9,0)),"")</f>
        <v/>
      </c>
      <c r="AM103" s="158" t="str">
        <f>IFERROR(INDEX('Feb 2019'!$G$2:$BR$159,MATCH('Planning Ngrps'!$A103,'Feb 2019'!$A$2:$A$161,0),MATCH(AM$9,'Feb 2019'!$G$1:$BR$1,0))/INDEX('Planning CPRP'!$G$10:$BA$168,MATCH('Planning Ngrps'!$A103,'Planning CPRP'!$A$10:$A$170,0),MATCH('Planning Ngrps'!AM$9,'Planning CPRP'!$G$9:$BA$9,0)),"")</f>
        <v/>
      </c>
      <c r="AN103" s="158" t="str">
        <f>IFERROR(INDEX('Feb 2019'!$G$2:$BR$159,MATCH('Planning Ngrps'!$A103,'Feb 2019'!$A$2:$A$161,0),MATCH(AN$9,'Feb 2019'!$G$1:$BR$1,0))/INDEX('Planning CPRP'!$G$10:$BA$168,MATCH('Planning Ngrps'!$A103,'Planning CPRP'!$A$10:$A$170,0),MATCH('Planning Ngrps'!AN$9,'Planning CPRP'!$G$9:$BA$9,0)),"")</f>
        <v/>
      </c>
      <c r="AO103" s="158" t="str">
        <f>IFERROR(INDEX('Feb 2019'!$G$2:$BR$159,MATCH('Planning Ngrps'!$A103,'Feb 2019'!$A$2:$A$161,0),MATCH(AO$9,'Feb 2019'!$G$1:$BR$1,0))/INDEX('Planning CPRP'!$G$10:$BA$168,MATCH('Planning Ngrps'!$A103,'Planning CPRP'!$A$10:$A$170,0),MATCH('Planning Ngrps'!AO$9,'Planning CPRP'!$G$9:$BA$9,0)),"")</f>
        <v/>
      </c>
      <c r="AP103" s="158" t="str">
        <f>IFERROR(INDEX('Feb 2019'!$G$2:$BR$159,MATCH('Planning Ngrps'!$A103,'Feb 2019'!$A$2:$A$161,0),MATCH(AP$9,'Feb 2019'!$G$1:$BR$1,0))/INDEX('Planning CPRP'!$G$10:$BA$168,MATCH('Planning Ngrps'!$A103,'Planning CPRP'!$A$10:$A$170,0),MATCH('Planning Ngrps'!AP$9,'Planning CPRP'!$G$9:$BA$9,0)),"")</f>
        <v/>
      </c>
      <c r="AQ103" s="158" t="str">
        <f>IFERROR(INDEX('Feb 2019'!$G$2:$BR$159,MATCH('Planning Ngrps'!$A103,'Feb 2019'!$A$2:$A$161,0),MATCH(AQ$9,'Feb 2019'!$G$1:$BR$1,0))/INDEX('Planning CPRP'!$G$10:$BA$168,MATCH('Planning Ngrps'!$A103,'Planning CPRP'!$A$10:$A$170,0),MATCH('Planning Ngrps'!AQ$9,'Planning CPRP'!$G$9:$BA$9,0)),"")</f>
        <v/>
      </c>
      <c r="AR103" s="158" t="str">
        <f>IFERROR(INDEX('Feb 2019'!$G$2:$BR$159,MATCH('Planning Ngrps'!$A103,'Feb 2019'!$A$2:$A$161,0),MATCH(AR$9,'Feb 2019'!$G$1:$BR$1,0))/INDEX('Planning CPRP'!$G$10:$BA$168,MATCH('Planning Ngrps'!$A103,'Planning CPRP'!$A$10:$A$170,0),MATCH('Planning Ngrps'!AR$9,'Planning CPRP'!$G$9:$BA$9,0)),"")</f>
        <v/>
      </c>
      <c r="AS103" s="158" t="str">
        <f>IFERROR(INDEX('Feb 2019'!$G$2:$BR$159,MATCH('Planning Ngrps'!$A103,'Feb 2019'!$A$2:$A$161,0),MATCH(AS$9,'Feb 2019'!$G$1:$BR$1,0))/INDEX('Planning CPRP'!$G$10:$BA$168,MATCH('Planning Ngrps'!$A103,'Planning CPRP'!$A$10:$A$170,0),MATCH('Planning Ngrps'!AS$9,'Planning CPRP'!$G$9:$BA$9,0)),"")</f>
        <v/>
      </c>
      <c r="AT103" s="158" t="str">
        <f>IFERROR(INDEX('Feb 2019'!$G$2:$BR$159,MATCH('Planning Ngrps'!$A103,'Feb 2019'!$A$2:$A$161,0),MATCH(AT$9,'Feb 2019'!$G$1:$BR$1,0))/INDEX('Planning CPRP'!$G$10:$BA$168,MATCH('Planning Ngrps'!$A103,'Planning CPRP'!$A$10:$A$170,0),MATCH('Planning Ngrps'!AT$9,'Planning CPRP'!$G$9:$BA$9,0)),"")</f>
        <v/>
      </c>
      <c r="AU103" s="158" t="str">
        <f>IFERROR(INDEX('Feb 2019'!$G$2:$BR$159,MATCH('Planning Ngrps'!$A103,'Feb 2019'!$A$2:$A$161,0),MATCH(AU$9,'Feb 2019'!$G$1:$BR$1,0))/INDEX('Planning CPRP'!$G$10:$BA$168,MATCH('Planning Ngrps'!$A103,'Planning CPRP'!$A$10:$A$170,0),MATCH('Planning Ngrps'!AU$9,'Planning CPRP'!$G$9:$BA$9,0)),"")</f>
        <v/>
      </c>
      <c r="AV103" s="158" t="str">
        <f>IFERROR(INDEX('Feb 2019'!$G$2:$BR$159,MATCH('Planning Ngrps'!$A103,'Feb 2019'!$A$2:$A$161,0),MATCH(AV$9,'Feb 2019'!$G$1:$BR$1,0))/INDEX('Planning CPRP'!$G$10:$BA$168,MATCH('Planning Ngrps'!$A103,'Planning CPRP'!$A$10:$A$170,0),MATCH('Planning Ngrps'!AV$9,'Planning CPRP'!$G$9:$BA$9,0)),"")</f>
        <v/>
      </c>
      <c r="AW103" s="158" t="str">
        <f>IFERROR(INDEX('Feb 2019'!$G$2:$BR$159,MATCH('Planning Ngrps'!$A103,'Feb 2019'!$A$2:$A$161,0),MATCH(AW$9,'Feb 2019'!$G$1:$BR$1,0))/INDEX('Planning CPRP'!$G$10:$BA$168,MATCH('Planning Ngrps'!$A103,'Planning CPRP'!$A$10:$A$170,0),MATCH('Planning Ngrps'!AW$9,'Planning CPRP'!$G$9:$BA$9,0)),"")</f>
        <v/>
      </c>
      <c r="AX103" s="158" t="str">
        <f>IFERROR(INDEX('Feb 2019'!$G$2:$BR$159,MATCH('Planning Ngrps'!$A103,'Feb 2019'!$A$2:$A$161,0),MATCH(AX$9,'Feb 2019'!$G$1:$BR$1,0))/INDEX('Planning CPRP'!$G$10:$BA$168,MATCH('Planning Ngrps'!$A103,'Planning CPRP'!$A$10:$A$170,0),MATCH('Planning Ngrps'!AX$9,'Planning CPRP'!$G$9:$BA$9,0)),"")</f>
        <v/>
      </c>
      <c r="AY103" s="158" t="str">
        <f>IFERROR(INDEX('Feb 2019'!$G$2:$BR$159,MATCH('Planning Ngrps'!$A103,'Feb 2019'!$A$2:$A$161,0),MATCH(AY$9,'Feb 2019'!$G$1:$BR$1,0))/INDEX('Planning CPRP'!$G$10:$BA$168,MATCH('Planning Ngrps'!$A103,'Planning CPRP'!$A$10:$A$170,0),MATCH('Planning Ngrps'!AY$9,'Planning CPRP'!$G$9:$BA$9,0)),"")</f>
        <v/>
      </c>
      <c r="AZ103" s="158" t="str">
        <f>IFERROR(INDEX('Feb 2019'!$G$2:$BR$159,MATCH('Planning Ngrps'!$A103,'Feb 2019'!$A$2:$A$161,0),MATCH(AZ$9,'Feb 2019'!$G$1:$BR$1,0))/INDEX('Planning CPRP'!$G$10:$BA$168,MATCH('Planning Ngrps'!$A103,'Planning CPRP'!$A$10:$A$170,0),MATCH('Planning Ngrps'!AZ$9,'Planning CPRP'!$G$9:$BA$9,0)),"")</f>
        <v/>
      </c>
      <c r="BA103" s="158" t="str">
        <f>IFERROR(INDEX('Feb 2019'!$G$2:$BR$159,MATCH('Planning Ngrps'!$A103,'Feb 2019'!$A$2:$A$161,0),MATCH(BA$9,'Feb 2019'!$G$1:$BR$1,0))/INDEX('Planning CPRP'!$G$10:$BA$168,MATCH('Planning Ngrps'!$A103,'Planning CPRP'!$A$10:$A$170,0),MATCH('Planning Ngrps'!BA$9,'Planning CPRP'!$G$9:$BA$9,0)),"")</f>
        <v/>
      </c>
      <c r="BB103" s="11">
        <f>SUM(G103:BA103)</f>
        <v>0</v>
      </c>
      <c r="BC103" s="11"/>
      <c r="BD103" s="114">
        <f>BC103-BB103</f>
        <v>0</v>
      </c>
    </row>
    <row r="104" spans="1:56" ht="15" x14ac:dyDescent="0.3">
      <c r="A104" s="80" t="s">
        <v>112</v>
      </c>
      <c r="B104" s="105">
        <f t="shared" si="94"/>
        <v>0</v>
      </c>
      <c r="C104" s="192">
        <f>B104/1000000</f>
        <v>0</v>
      </c>
      <c r="D104" s="48">
        <f t="shared" si="95"/>
        <v>0</v>
      </c>
      <c r="E104" s="138">
        <f>D104-B104</f>
        <v>0</v>
      </c>
      <c r="F104" s="93" t="s">
        <v>112</v>
      </c>
      <c r="G104" s="158" t="str">
        <f>IFERROR(INDEX('Feb 2019'!$G$2:$BR$159,MATCH('Planning Ngrps'!$A104,'Feb 2019'!$A$2:$A$161,0),MATCH(G$9,'Feb 2019'!$G$1:$BR$1,0))/INDEX('Planning CPRP'!$G$10:$BA$168,MATCH('Planning Ngrps'!$A104,'Planning CPRP'!$A$10:$A$170,0),MATCH('Planning Ngrps'!G$9,'Planning CPRP'!$G$9:$BA$9,0)),"")</f>
        <v/>
      </c>
      <c r="H104" s="158" t="str">
        <f>IFERROR(INDEX('Feb 2019'!$G$2:$BR$159,MATCH('Planning Ngrps'!$A104,'Feb 2019'!$A$2:$A$161,0),MATCH(H$9,'Feb 2019'!$G$1:$BR$1,0))/INDEX('Planning CPRP'!$G$10:$BA$168,MATCH('Planning Ngrps'!$A104,'Planning CPRP'!$A$10:$A$170,0),MATCH('Planning Ngrps'!H$9,'Planning CPRP'!$G$9:$BA$9,0)),"")</f>
        <v/>
      </c>
      <c r="I104" s="158" t="str">
        <f>IFERROR(INDEX('Feb 2019'!$G$2:$BR$159,MATCH('Planning Ngrps'!$A104,'Feb 2019'!$A$2:$A$161,0),MATCH(I$9,'Feb 2019'!$G$1:$BR$1,0))/INDEX('Planning CPRP'!$G$10:$BA$168,MATCH('Planning Ngrps'!$A104,'Planning CPRP'!$A$10:$A$170,0),MATCH('Planning Ngrps'!I$9,'Planning CPRP'!$G$9:$BA$9,0)),"")</f>
        <v/>
      </c>
      <c r="J104" s="158" t="str">
        <f>IFERROR(INDEX('Feb 2019'!$G$2:$BR$159,MATCH('Planning Ngrps'!$A104,'Feb 2019'!$A$2:$A$161,0),MATCH(J$9,'Feb 2019'!$G$1:$BR$1,0))/INDEX('Planning CPRP'!$G$10:$BA$168,MATCH('Planning Ngrps'!$A104,'Planning CPRP'!$A$10:$A$170,0),MATCH('Planning Ngrps'!J$9,'Planning CPRP'!$G$9:$BA$9,0)),"")</f>
        <v/>
      </c>
      <c r="K104" s="158" t="str">
        <f>IFERROR(INDEX('Feb 2019'!$G$2:$BR$159,MATCH('Planning Ngrps'!$A104,'Feb 2019'!$A$2:$A$161,0),MATCH(K$9,'Feb 2019'!$G$1:$BR$1,0))/INDEX('Planning CPRP'!$G$10:$BA$168,MATCH('Planning Ngrps'!$A104,'Planning CPRP'!$A$10:$A$170,0),MATCH('Planning Ngrps'!K$9,'Planning CPRP'!$G$9:$BA$9,0)),"")</f>
        <v/>
      </c>
      <c r="L104" s="158" t="str">
        <f>IFERROR(INDEX('Feb 2019'!$G$2:$BR$159,MATCH('Planning Ngrps'!$A104,'Feb 2019'!$A$2:$A$161,0),MATCH(L$9,'Feb 2019'!$G$1:$BR$1,0))/INDEX('Planning CPRP'!$G$10:$BA$168,MATCH('Planning Ngrps'!$A104,'Planning CPRP'!$A$10:$A$170,0),MATCH('Planning Ngrps'!L$9,'Planning CPRP'!$G$9:$BA$9,0)),"")</f>
        <v/>
      </c>
      <c r="M104" s="158" t="str">
        <f>IFERROR(INDEX('Feb 2019'!$G$2:$BR$159,MATCH('Planning Ngrps'!$A104,'Feb 2019'!$A$2:$A$161,0),MATCH(M$9,'Feb 2019'!$G$1:$BR$1,0))/INDEX('Planning CPRP'!$G$10:$BA$168,MATCH('Planning Ngrps'!$A104,'Planning CPRP'!$A$10:$A$170,0),MATCH('Planning Ngrps'!M$9,'Planning CPRP'!$G$9:$BA$9,0)),"")</f>
        <v/>
      </c>
      <c r="N104" s="158" t="str">
        <f>IFERROR(INDEX('Feb 2019'!$G$2:$BR$159,MATCH('Planning Ngrps'!$A104,'Feb 2019'!$A$2:$A$161,0),MATCH(N$9,'Feb 2019'!$G$1:$BR$1,0))/INDEX('Planning CPRP'!$G$10:$BA$168,MATCH('Planning Ngrps'!$A104,'Planning CPRP'!$A$10:$A$170,0),MATCH('Planning Ngrps'!N$9,'Planning CPRP'!$G$9:$BA$9,0)),"")</f>
        <v/>
      </c>
      <c r="O104" s="158" t="str">
        <f>IFERROR(INDEX('Feb 2019'!$G$2:$BR$159,MATCH('Planning Ngrps'!$A104,'Feb 2019'!$A$2:$A$161,0),MATCH(O$9,'Feb 2019'!$G$1:$BR$1,0))/INDEX('Planning CPRP'!$G$10:$BA$168,MATCH('Planning Ngrps'!$A104,'Planning CPRP'!$A$10:$A$170,0),MATCH('Planning Ngrps'!O$9,'Planning CPRP'!$G$9:$BA$9,0)),"")</f>
        <v/>
      </c>
      <c r="P104" s="158" t="str">
        <f>IFERROR(INDEX('Feb 2019'!$G$2:$BR$159,MATCH('Planning Ngrps'!$A104,'Feb 2019'!$A$2:$A$161,0),MATCH(P$9,'Feb 2019'!$G$1:$BR$1,0))/INDEX('Planning CPRP'!$G$10:$BA$168,MATCH('Planning Ngrps'!$A104,'Planning CPRP'!$A$10:$A$170,0),MATCH('Planning Ngrps'!P$9,'Planning CPRP'!$G$9:$BA$9,0)),"")</f>
        <v/>
      </c>
      <c r="Q104" s="158" t="str">
        <f>IFERROR(INDEX('Feb 2019'!$G$2:$BR$159,MATCH('Planning Ngrps'!$A104,'Feb 2019'!$A$2:$A$161,0),MATCH(Q$9,'Feb 2019'!$G$1:$BR$1,0))/INDEX('Planning CPRP'!$G$10:$BA$168,MATCH('Planning Ngrps'!$A104,'Planning CPRP'!$A$10:$A$170,0),MATCH('Planning Ngrps'!Q$9,'Planning CPRP'!$G$9:$BA$9,0)),"")</f>
        <v/>
      </c>
      <c r="R104" s="158" t="str">
        <f>IFERROR(INDEX('Feb 2019'!$G$2:$BR$159,MATCH('Planning Ngrps'!$A104,'Feb 2019'!$A$2:$A$161,0),MATCH(R$9,'Feb 2019'!$G$1:$BR$1,0))/INDEX('Planning CPRP'!$G$10:$BA$168,MATCH('Planning Ngrps'!$A104,'Planning CPRP'!$A$10:$A$170,0),MATCH('Planning Ngrps'!R$9,'Planning CPRP'!$G$9:$BA$9,0)),"")</f>
        <v/>
      </c>
      <c r="S104" s="158" t="str">
        <f>IFERROR(INDEX('Feb 2019'!$G$2:$BR$159,MATCH('Planning Ngrps'!$A104,'Feb 2019'!$A$2:$A$161,0),MATCH(S$9,'Feb 2019'!$G$1:$BR$1,0))/INDEX('Planning CPRP'!$G$10:$BA$168,MATCH('Planning Ngrps'!$A104,'Planning CPRP'!$A$10:$A$170,0),MATCH('Planning Ngrps'!S$9,'Planning CPRP'!$G$9:$BA$9,0)),"")</f>
        <v/>
      </c>
      <c r="T104" s="158" t="str">
        <f>IFERROR(INDEX('Feb 2019'!$G$2:$BR$159,MATCH('Planning Ngrps'!$A104,'Feb 2019'!$A$2:$A$161,0),MATCH(T$9,'Feb 2019'!$G$1:$BR$1,0))/INDEX('Planning CPRP'!$G$10:$BA$168,MATCH('Planning Ngrps'!$A104,'Planning CPRP'!$A$10:$A$170,0),MATCH('Planning Ngrps'!T$9,'Planning CPRP'!$G$9:$BA$9,0)),"")</f>
        <v/>
      </c>
      <c r="U104" s="158" t="str">
        <f>IFERROR(INDEX('Feb 2019'!$G$2:$BR$159,MATCH('Planning Ngrps'!$A104,'Feb 2019'!$A$2:$A$161,0),MATCH(U$9,'Feb 2019'!$G$1:$BR$1,0))/INDEX('Planning CPRP'!$G$10:$BA$168,MATCH('Planning Ngrps'!$A104,'Planning CPRP'!$A$10:$A$170,0),MATCH('Planning Ngrps'!U$9,'Planning CPRP'!$G$9:$BA$9,0)),"")</f>
        <v/>
      </c>
      <c r="V104" s="158" t="str">
        <f>IFERROR(INDEX('Feb 2019'!$G$2:$BR$159,MATCH('Planning Ngrps'!$A104,'Feb 2019'!$A$2:$A$161,0),MATCH(V$9,'Feb 2019'!$G$1:$BR$1,0))/INDEX('Planning CPRP'!$G$10:$BA$168,MATCH('Planning Ngrps'!$A104,'Planning CPRP'!$A$10:$A$170,0),MATCH('Planning Ngrps'!V$9,'Planning CPRP'!$G$9:$BA$9,0)),"")</f>
        <v/>
      </c>
      <c r="W104" s="158" t="str">
        <f>IFERROR(INDEX('Feb 2019'!$G$2:$BR$159,MATCH('Planning Ngrps'!$A104,'Feb 2019'!$A$2:$A$161,0),MATCH(W$9,'Feb 2019'!$G$1:$BR$1,0))/INDEX('Planning CPRP'!$G$10:$BA$168,MATCH('Planning Ngrps'!$A104,'Planning CPRP'!$A$10:$A$170,0),MATCH('Planning Ngrps'!W$9,'Planning CPRP'!$G$9:$BA$9,0)),"")</f>
        <v/>
      </c>
      <c r="X104" s="158" t="str">
        <f>IFERROR(INDEX('Feb 2019'!$G$2:$BR$159,MATCH('Planning Ngrps'!$A104,'Feb 2019'!$A$2:$A$161,0),MATCH(X$9,'Feb 2019'!$G$1:$BR$1,0))/INDEX('Planning CPRP'!$G$10:$BA$168,MATCH('Planning Ngrps'!$A104,'Planning CPRP'!$A$10:$A$170,0),MATCH('Planning Ngrps'!X$9,'Planning CPRP'!$G$9:$BA$9,0)),"")</f>
        <v/>
      </c>
      <c r="Y104" s="158" t="str">
        <f>IFERROR(INDEX('Feb 2019'!$G$2:$BR$159,MATCH('Planning Ngrps'!$A104,'Feb 2019'!$A$2:$A$161,0),MATCH(Y$9,'Feb 2019'!$G$1:$BR$1,0))/INDEX('Planning CPRP'!$G$10:$BA$168,MATCH('Planning Ngrps'!$A104,'Planning CPRP'!$A$10:$A$170,0),MATCH('Planning Ngrps'!Y$9,'Planning CPRP'!$G$9:$BA$9,0)),"")</f>
        <v/>
      </c>
      <c r="Z104" s="158" t="str">
        <f>IFERROR(INDEX('Feb 2019'!$G$2:$BR$159,MATCH('Planning Ngrps'!$A104,'Feb 2019'!$A$2:$A$161,0),MATCH(Z$9,'Feb 2019'!$G$1:$BR$1,0))/INDEX('Planning CPRP'!$G$10:$BA$168,MATCH('Planning Ngrps'!$A104,'Planning CPRP'!$A$10:$A$170,0),MATCH('Planning Ngrps'!Z$9,'Planning CPRP'!$G$9:$BA$9,0)),"")</f>
        <v/>
      </c>
      <c r="AA104" s="158" t="str">
        <f>IFERROR(INDEX('Feb 2019'!$G$2:$BR$159,MATCH('Planning Ngrps'!$A104,'Feb 2019'!$A$2:$A$161,0),MATCH(AA$9,'Feb 2019'!$G$1:$BR$1,0))/INDEX('Planning CPRP'!$G$10:$BA$168,MATCH('Planning Ngrps'!$A104,'Planning CPRP'!$A$10:$A$170,0),MATCH('Planning Ngrps'!AA$9,'Planning CPRP'!$G$9:$BA$9,0)),"")</f>
        <v/>
      </c>
      <c r="AB104" s="158" t="str">
        <f>IFERROR(INDEX('Feb 2019'!$G$2:$BR$159,MATCH('Planning Ngrps'!$A104,'Feb 2019'!$A$2:$A$161,0),MATCH(AB$9,'Feb 2019'!$G$1:$BR$1,0))/INDEX('Planning CPRP'!$G$10:$BA$168,MATCH('Planning Ngrps'!$A104,'Planning CPRP'!$A$10:$A$170,0),MATCH('Planning Ngrps'!AB$9,'Planning CPRP'!$G$9:$BA$9,0)),"")</f>
        <v/>
      </c>
      <c r="AC104" s="158" t="str">
        <f>IFERROR(INDEX('Feb 2019'!$G$2:$BR$159,MATCH('Planning Ngrps'!$A104,'Feb 2019'!$A$2:$A$161,0),MATCH(AC$9,'Feb 2019'!$G$1:$BR$1,0))/INDEX('Planning CPRP'!$G$10:$BA$168,MATCH('Planning Ngrps'!$A104,'Planning CPRP'!$A$10:$A$170,0),MATCH('Planning Ngrps'!AC$9,'Planning CPRP'!$G$9:$BA$9,0)),"")</f>
        <v/>
      </c>
      <c r="AD104" s="158" t="str">
        <f>IFERROR(INDEX('Feb 2019'!$G$2:$BR$159,MATCH('Planning Ngrps'!$A104,'Feb 2019'!$A$2:$A$161,0),MATCH(AD$9,'Feb 2019'!$G$1:$BR$1,0))/INDEX('Planning CPRP'!$G$10:$BA$168,MATCH('Planning Ngrps'!$A104,'Planning CPRP'!$A$10:$A$170,0),MATCH('Planning Ngrps'!AD$9,'Planning CPRP'!$G$9:$BA$9,0)),"")</f>
        <v/>
      </c>
      <c r="AE104" s="158" t="str">
        <f>IFERROR(INDEX('Feb 2019'!$G$2:$BR$159,MATCH('Planning Ngrps'!$A104,'Feb 2019'!$A$2:$A$161,0),MATCH(AE$9,'Feb 2019'!$G$1:$BR$1,0))/INDEX('Planning CPRP'!$G$10:$BA$168,MATCH('Planning Ngrps'!$A104,'Planning CPRP'!$A$10:$A$170,0),MATCH('Planning Ngrps'!AE$9,'Planning CPRP'!$G$9:$BA$9,0)),"")</f>
        <v/>
      </c>
      <c r="AF104" s="158" t="str">
        <f>IFERROR(INDEX('Feb 2019'!$G$2:$BR$159,MATCH('Planning Ngrps'!$A104,'Feb 2019'!$A$2:$A$161,0),MATCH(AF$9,'Feb 2019'!$G$1:$BR$1,0))/INDEX('Planning CPRP'!$G$10:$BA$168,MATCH('Planning Ngrps'!$A104,'Planning CPRP'!$A$10:$A$170,0),MATCH('Planning Ngrps'!AF$9,'Planning CPRP'!$G$9:$BA$9,0)),"")</f>
        <v/>
      </c>
      <c r="AG104" s="158" t="str">
        <f>IFERROR(INDEX('Feb 2019'!$G$2:$BR$159,MATCH('Planning Ngrps'!$A104,'Feb 2019'!$A$2:$A$161,0),MATCH(AG$9,'Feb 2019'!$G$1:$BR$1,0))/INDEX('Planning CPRP'!$G$10:$BA$168,MATCH('Planning Ngrps'!$A104,'Planning CPRP'!$A$10:$A$170,0),MATCH('Planning Ngrps'!AG$9,'Planning CPRP'!$G$9:$BA$9,0)),"")</f>
        <v/>
      </c>
      <c r="AH104" s="158" t="str">
        <f>IFERROR(INDEX('Feb 2019'!$G$2:$BR$159,MATCH('Planning Ngrps'!$A104,'Feb 2019'!$A$2:$A$161,0),MATCH(AH$9,'Feb 2019'!$G$1:$BR$1,0))/INDEX('Planning CPRP'!$G$10:$BA$168,MATCH('Planning Ngrps'!$A104,'Planning CPRP'!$A$10:$A$170,0),MATCH('Planning Ngrps'!AH$9,'Planning CPRP'!$G$9:$BA$9,0)),"")</f>
        <v/>
      </c>
      <c r="AI104" s="158" t="str">
        <f>IFERROR(INDEX('Feb 2019'!$G$2:$BR$159,MATCH('Planning Ngrps'!$A104,'Feb 2019'!$A$2:$A$161,0),MATCH(AI$9,'Feb 2019'!$G$1:$BR$1,0))/INDEX('Planning CPRP'!$G$10:$BA$168,MATCH('Planning Ngrps'!$A104,'Planning CPRP'!$A$10:$A$170,0),MATCH('Planning Ngrps'!AI$9,'Planning CPRP'!$G$9:$BA$9,0)),"")</f>
        <v/>
      </c>
      <c r="AJ104" s="158" t="str">
        <f>IFERROR(INDEX('Feb 2019'!$G$2:$BR$159,MATCH('Planning Ngrps'!$A104,'Feb 2019'!$A$2:$A$161,0),MATCH(AJ$9,'Feb 2019'!$G$1:$BR$1,0))/INDEX('Planning CPRP'!$G$10:$BA$168,MATCH('Planning Ngrps'!$A104,'Planning CPRP'!$A$10:$A$170,0),MATCH('Planning Ngrps'!AJ$9,'Planning CPRP'!$G$9:$BA$9,0)),"")</f>
        <v/>
      </c>
      <c r="AK104" s="158" t="str">
        <f>IFERROR(INDEX('Feb 2019'!$G$2:$BR$159,MATCH('Planning Ngrps'!$A104,'Feb 2019'!$A$2:$A$161,0),MATCH(AK$9,'Feb 2019'!$G$1:$BR$1,0))/INDEX('Planning CPRP'!$G$10:$BA$168,MATCH('Planning Ngrps'!$A104,'Planning CPRP'!$A$10:$A$170,0),MATCH('Planning Ngrps'!AK$9,'Planning CPRP'!$G$9:$BA$9,0)),"")</f>
        <v/>
      </c>
      <c r="AL104" s="158" t="str">
        <f>IFERROR(INDEX('Feb 2019'!$G$2:$BR$159,MATCH('Planning Ngrps'!$A104,'Feb 2019'!$A$2:$A$161,0),MATCH(AL$9,'Feb 2019'!$G$1:$BR$1,0))/INDEX('Planning CPRP'!$G$10:$BA$168,MATCH('Planning Ngrps'!$A104,'Planning CPRP'!$A$10:$A$170,0),MATCH('Planning Ngrps'!AL$9,'Planning CPRP'!$G$9:$BA$9,0)),"")</f>
        <v/>
      </c>
      <c r="AM104" s="158" t="str">
        <f>IFERROR(INDEX('Feb 2019'!$G$2:$BR$159,MATCH('Planning Ngrps'!$A104,'Feb 2019'!$A$2:$A$161,0),MATCH(AM$9,'Feb 2019'!$G$1:$BR$1,0))/INDEX('Planning CPRP'!$G$10:$BA$168,MATCH('Planning Ngrps'!$A104,'Planning CPRP'!$A$10:$A$170,0),MATCH('Planning Ngrps'!AM$9,'Planning CPRP'!$G$9:$BA$9,0)),"")</f>
        <v/>
      </c>
      <c r="AN104" s="158" t="str">
        <f>IFERROR(INDEX('Feb 2019'!$G$2:$BR$159,MATCH('Planning Ngrps'!$A104,'Feb 2019'!$A$2:$A$161,0),MATCH(AN$9,'Feb 2019'!$G$1:$BR$1,0))/INDEX('Planning CPRP'!$G$10:$BA$168,MATCH('Planning Ngrps'!$A104,'Planning CPRP'!$A$10:$A$170,0),MATCH('Planning Ngrps'!AN$9,'Planning CPRP'!$G$9:$BA$9,0)),"")</f>
        <v/>
      </c>
      <c r="AO104" s="158" t="str">
        <f>IFERROR(INDEX('Feb 2019'!$G$2:$BR$159,MATCH('Planning Ngrps'!$A104,'Feb 2019'!$A$2:$A$161,0),MATCH(AO$9,'Feb 2019'!$G$1:$BR$1,0))/INDEX('Planning CPRP'!$G$10:$BA$168,MATCH('Planning Ngrps'!$A104,'Planning CPRP'!$A$10:$A$170,0),MATCH('Planning Ngrps'!AO$9,'Planning CPRP'!$G$9:$BA$9,0)),"")</f>
        <v/>
      </c>
      <c r="AP104" s="158" t="str">
        <f>IFERROR(INDEX('Feb 2019'!$G$2:$BR$159,MATCH('Planning Ngrps'!$A104,'Feb 2019'!$A$2:$A$161,0),MATCH(AP$9,'Feb 2019'!$G$1:$BR$1,0))/INDEX('Planning CPRP'!$G$10:$BA$168,MATCH('Planning Ngrps'!$A104,'Planning CPRP'!$A$10:$A$170,0),MATCH('Planning Ngrps'!AP$9,'Planning CPRP'!$G$9:$BA$9,0)),"")</f>
        <v/>
      </c>
      <c r="AQ104" s="158" t="str">
        <f>IFERROR(INDEX('Feb 2019'!$G$2:$BR$159,MATCH('Planning Ngrps'!$A104,'Feb 2019'!$A$2:$A$161,0),MATCH(AQ$9,'Feb 2019'!$G$1:$BR$1,0))/INDEX('Planning CPRP'!$G$10:$BA$168,MATCH('Planning Ngrps'!$A104,'Planning CPRP'!$A$10:$A$170,0),MATCH('Planning Ngrps'!AQ$9,'Planning CPRP'!$G$9:$BA$9,0)),"")</f>
        <v/>
      </c>
      <c r="AR104" s="158" t="str">
        <f>IFERROR(INDEX('Feb 2019'!$G$2:$BR$159,MATCH('Planning Ngrps'!$A104,'Feb 2019'!$A$2:$A$161,0),MATCH(AR$9,'Feb 2019'!$G$1:$BR$1,0))/INDEX('Planning CPRP'!$G$10:$BA$168,MATCH('Planning Ngrps'!$A104,'Planning CPRP'!$A$10:$A$170,0),MATCH('Planning Ngrps'!AR$9,'Planning CPRP'!$G$9:$BA$9,0)),"")</f>
        <v/>
      </c>
      <c r="AS104" s="158" t="str">
        <f>IFERROR(INDEX('Feb 2019'!$G$2:$BR$159,MATCH('Planning Ngrps'!$A104,'Feb 2019'!$A$2:$A$161,0),MATCH(AS$9,'Feb 2019'!$G$1:$BR$1,0))/INDEX('Planning CPRP'!$G$10:$BA$168,MATCH('Planning Ngrps'!$A104,'Planning CPRP'!$A$10:$A$170,0),MATCH('Planning Ngrps'!AS$9,'Planning CPRP'!$G$9:$BA$9,0)),"")</f>
        <v/>
      </c>
      <c r="AT104" s="158" t="str">
        <f>IFERROR(INDEX('Feb 2019'!$G$2:$BR$159,MATCH('Planning Ngrps'!$A104,'Feb 2019'!$A$2:$A$161,0),MATCH(AT$9,'Feb 2019'!$G$1:$BR$1,0))/INDEX('Planning CPRP'!$G$10:$BA$168,MATCH('Planning Ngrps'!$A104,'Planning CPRP'!$A$10:$A$170,0),MATCH('Planning Ngrps'!AT$9,'Planning CPRP'!$G$9:$BA$9,0)),"")</f>
        <v/>
      </c>
      <c r="AU104" s="158" t="str">
        <f>IFERROR(INDEX('Feb 2019'!$G$2:$BR$159,MATCH('Planning Ngrps'!$A104,'Feb 2019'!$A$2:$A$161,0),MATCH(AU$9,'Feb 2019'!$G$1:$BR$1,0))/INDEX('Planning CPRP'!$G$10:$BA$168,MATCH('Planning Ngrps'!$A104,'Planning CPRP'!$A$10:$A$170,0),MATCH('Planning Ngrps'!AU$9,'Planning CPRP'!$G$9:$BA$9,0)),"")</f>
        <v/>
      </c>
      <c r="AV104" s="158" t="str">
        <f>IFERROR(INDEX('Feb 2019'!$G$2:$BR$159,MATCH('Planning Ngrps'!$A104,'Feb 2019'!$A$2:$A$161,0),MATCH(AV$9,'Feb 2019'!$G$1:$BR$1,0))/INDEX('Planning CPRP'!$G$10:$BA$168,MATCH('Planning Ngrps'!$A104,'Planning CPRP'!$A$10:$A$170,0),MATCH('Planning Ngrps'!AV$9,'Planning CPRP'!$G$9:$BA$9,0)),"")</f>
        <v/>
      </c>
      <c r="AW104" s="158" t="str">
        <f>IFERROR(INDEX('Feb 2019'!$G$2:$BR$159,MATCH('Planning Ngrps'!$A104,'Feb 2019'!$A$2:$A$161,0),MATCH(AW$9,'Feb 2019'!$G$1:$BR$1,0))/INDEX('Planning CPRP'!$G$10:$BA$168,MATCH('Planning Ngrps'!$A104,'Planning CPRP'!$A$10:$A$170,0),MATCH('Planning Ngrps'!AW$9,'Planning CPRP'!$G$9:$BA$9,0)),"")</f>
        <v/>
      </c>
      <c r="AX104" s="158" t="str">
        <f>IFERROR(INDEX('Feb 2019'!$G$2:$BR$159,MATCH('Planning Ngrps'!$A104,'Feb 2019'!$A$2:$A$161,0),MATCH(AX$9,'Feb 2019'!$G$1:$BR$1,0))/INDEX('Planning CPRP'!$G$10:$BA$168,MATCH('Planning Ngrps'!$A104,'Planning CPRP'!$A$10:$A$170,0),MATCH('Planning Ngrps'!AX$9,'Planning CPRP'!$G$9:$BA$9,0)),"")</f>
        <v/>
      </c>
      <c r="AY104" s="158" t="str">
        <f>IFERROR(INDEX('Feb 2019'!$G$2:$BR$159,MATCH('Planning Ngrps'!$A104,'Feb 2019'!$A$2:$A$161,0),MATCH(AY$9,'Feb 2019'!$G$1:$BR$1,0))/INDEX('Planning CPRP'!$G$10:$BA$168,MATCH('Planning Ngrps'!$A104,'Planning CPRP'!$A$10:$A$170,0),MATCH('Planning Ngrps'!AY$9,'Planning CPRP'!$G$9:$BA$9,0)),"")</f>
        <v/>
      </c>
      <c r="AZ104" s="158" t="str">
        <f>IFERROR(INDEX('Feb 2019'!$G$2:$BR$159,MATCH('Planning Ngrps'!$A104,'Feb 2019'!$A$2:$A$161,0),MATCH(AZ$9,'Feb 2019'!$G$1:$BR$1,0))/INDEX('Planning CPRP'!$G$10:$BA$168,MATCH('Planning Ngrps'!$A104,'Planning CPRP'!$A$10:$A$170,0),MATCH('Planning Ngrps'!AZ$9,'Planning CPRP'!$G$9:$BA$9,0)),"")</f>
        <v/>
      </c>
      <c r="BA104" s="158" t="str">
        <f>IFERROR(INDEX('Feb 2019'!$G$2:$BR$159,MATCH('Planning Ngrps'!$A104,'Feb 2019'!$A$2:$A$161,0),MATCH(BA$9,'Feb 2019'!$G$1:$BR$1,0))/INDEX('Planning CPRP'!$G$10:$BA$168,MATCH('Planning Ngrps'!$A104,'Planning CPRP'!$A$10:$A$170,0),MATCH('Planning Ngrps'!BA$9,'Planning CPRP'!$G$9:$BA$9,0)),"")</f>
        <v/>
      </c>
      <c r="BB104" s="11">
        <f>SUM(G104:BA104)</f>
        <v>0</v>
      </c>
      <c r="BC104" s="11"/>
      <c r="BD104" s="114">
        <f>BC104-BB104</f>
        <v>0</v>
      </c>
    </row>
    <row r="105" spans="1:56" ht="15" x14ac:dyDescent="0.3">
      <c r="A105" s="77" t="s">
        <v>12</v>
      </c>
      <c r="B105" s="107">
        <f>SUM(B103:B104)</f>
        <v>0</v>
      </c>
      <c r="C105" s="193"/>
      <c r="D105" s="145">
        <f>SUM(D103:D104)</f>
        <v>0</v>
      </c>
      <c r="E105" s="108">
        <f>SUM(E103:E104)</f>
        <v>0</v>
      </c>
      <c r="F105" s="90" t="s">
        <v>12</v>
      </c>
      <c r="G105" s="165">
        <f t="shared" ref="G105:H105" si="96">SUM(G103:G104)</f>
        <v>0</v>
      </c>
      <c r="H105" s="165">
        <f t="shared" si="96"/>
        <v>0</v>
      </c>
      <c r="I105" s="165">
        <f>SUM(I103:I104)</f>
        <v>0</v>
      </c>
      <c r="J105" s="165">
        <f>SUM(J103:J104)</f>
        <v>0</v>
      </c>
      <c r="K105" s="165">
        <f t="shared" ref="K105:BA105" si="97">SUM(K103:K104)</f>
        <v>0</v>
      </c>
      <c r="L105" s="165">
        <f>SUM(L103:L104)</f>
        <v>0</v>
      </c>
      <c r="M105" s="165">
        <f t="shared" si="97"/>
        <v>0</v>
      </c>
      <c r="N105" s="165">
        <f t="shared" si="97"/>
        <v>0</v>
      </c>
      <c r="O105" s="165">
        <f t="shared" si="97"/>
        <v>0</v>
      </c>
      <c r="P105" s="165">
        <f t="shared" si="97"/>
        <v>0</v>
      </c>
      <c r="Q105" s="165">
        <f t="shared" si="97"/>
        <v>0</v>
      </c>
      <c r="R105" s="165">
        <f t="shared" si="97"/>
        <v>0</v>
      </c>
      <c r="S105" s="165">
        <f t="shared" si="97"/>
        <v>0</v>
      </c>
      <c r="T105" s="165">
        <f>SUM(T103:T104)</f>
        <v>0</v>
      </c>
      <c r="U105" s="165">
        <f t="shared" si="97"/>
        <v>0</v>
      </c>
      <c r="V105" s="165">
        <f t="shared" si="97"/>
        <v>0</v>
      </c>
      <c r="W105" s="165">
        <f t="shared" si="97"/>
        <v>0</v>
      </c>
      <c r="X105" s="165">
        <f t="shared" si="97"/>
        <v>0</v>
      </c>
      <c r="Y105" s="165">
        <f>SUM(Y103:Y104)</f>
        <v>0</v>
      </c>
      <c r="Z105" s="165">
        <f>SUM(Z103:Z104)</f>
        <v>0</v>
      </c>
      <c r="AA105" s="165">
        <f t="shared" ref="AA105:AI105" si="98">SUM(AA103:AA104)</f>
        <v>0</v>
      </c>
      <c r="AB105" s="165">
        <f>SUM(AB103:AB104)</f>
        <v>0</v>
      </c>
      <c r="AC105" s="165">
        <f t="shared" si="98"/>
        <v>0</v>
      </c>
      <c r="AD105" s="165">
        <f t="shared" si="98"/>
        <v>0</v>
      </c>
      <c r="AE105" s="165">
        <f>SUM(AE103:AE104)</f>
        <v>0</v>
      </c>
      <c r="AF105" s="165">
        <f t="shared" si="98"/>
        <v>0</v>
      </c>
      <c r="AG105" s="165">
        <f t="shared" si="98"/>
        <v>0</v>
      </c>
      <c r="AH105" s="165">
        <f t="shared" si="98"/>
        <v>0</v>
      </c>
      <c r="AI105" s="165">
        <f t="shared" si="98"/>
        <v>0</v>
      </c>
      <c r="AJ105" s="165">
        <f t="shared" si="97"/>
        <v>0</v>
      </c>
      <c r="AK105" s="165">
        <f t="shared" si="97"/>
        <v>0</v>
      </c>
      <c r="AL105" s="165">
        <f t="shared" si="97"/>
        <v>0</v>
      </c>
      <c r="AM105" s="165">
        <f t="shared" si="97"/>
        <v>0</v>
      </c>
      <c r="AN105" s="165">
        <f>SUM(AN103:AN104)</f>
        <v>0</v>
      </c>
      <c r="AO105" s="165">
        <f t="shared" ref="AO105:AY105" si="99">SUM(AO103:AO104)</f>
        <v>0</v>
      </c>
      <c r="AP105" s="165">
        <f t="shared" si="99"/>
        <v>0</v>
      </c>
      <c r="AQ105" s="165">
        <f t="shared" si="99"/>
        <v>0</v>
      </c>
      <c r="AR105" s="165">
        <v>0</v>
      </c>
      <c r="AS105" s="165">
        <f t="shared" si="99"/>
        <v>0</v>
      </c>
      <c r="AT105" s="165">
        <f t="shared" si="99"/>
        <v>0</v>
      </c>
      <c r="AU105" s="165">
        <f t="shared" si="99"/>
        <v>0</v>
      </c>
      <c r="AV105" s="165">
        <f t="shared" si="99"/>
        <v>0</v>
      </c>
      <c r="AW105" s="165">
        <f t="shared" si="99"/>
        <v>0</v>
      </c>
      <c r="AX105" s="165">
        <f t="shared" si="99"/>
        <v>0</v>
      </c>
      <c r="AY105" s="165">
        <f t="shared" si="99"/>
        <v>0</v>
      </c>
      <c r="AZ105" s="165">
        <f t="shared" si="97"/>
        <v>0</v>
      </c>
      <c r="BA105" s="165">
        <f t="shared" si="97"/>
        <v>0</v>
      </c>
      <c r="BB105" s="165">
        <f>SUM(BB103:BB104)</f>
        <v>0</v>
      </c>
      <c r="BC105" s="165">
        <f>SUM(BC103:BC104)</f>
        <v>0</v>
      </c>
      <c r="BD105" s="108">
        <f>SUM(BD103:BD104)</f>
        <v>0</v>
      </c>
    </row>
    <row r="106" spans="1:56" ht="15" x14ac:dyDescent="0.3">
      <c r="A106" s="81" t="s">
        <v>113</v>
      </c>
      <c r="B106" s="103"/>
      <c r="C106" s="186"/>
      <c r="D106" s="147"/>
      <c r="E106" s="104"/>
      <c r="F106" s="94" t="s">
        <v>113</v>
      </c>
      <c r="G106" s="203"/>
      <c r="H106" s="203"/>
      <c r="I106" s="10"/>
      <c r="J106" s="10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10"/>
      <c r="W106" s="10"/>
      <c r="X106" s="10"/>
      <c r="Y106" s="10"/>
      <c r="Z106" s="10"/>
      <c r="AA106" s="8"/>
      <c r="AB106" s="8"/>
      <c r="AC106" s="8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7"/>
      <c r="BC106" s="7"/>
      <c r="BD106" s="104"/>
    </row>
    <row r="107" spans="1:56" ht="15" x14ac:dyDescent="0.3">
      <c r="A107" s="80" t="s">
        <v>114</v>
      </c>
      <c r="B107" s="105">
        <f>BB107</f>
        <v>0</v>
      </c>
      <c r="C107" s="192"/>
      <c r="D107" s="48">
        <f>BC107</f>
        <v>0</v>
      </c>
      <c r="E107" s="138">
        <f>D107-B107</f>
        <v>0</v>
      </c>
      <c r="F107" s="93" t="s">
        <v>114</v>
      </c>
      <c r="G107" s="158" t="str">
        <f>IFERROR(INDEX('Feb 2019'!$G$2:$BR$159,MATCH('Planning Ngrps'!$A107,'Feb 2019'!$A$2:$A$161,0),MATCH(G$9,'Feb 2019'!$G$1:$BR$1,0))/INDEX('Planning CPRP'!$G$10:$BA$168,MATCH('Planning Ngrps'!$A107,'Planning CPRP'!$A$10:$A$170,0),MATCH('Planning Ngrps'!G$9,'Planning CPRP'!$G$9:$BA$9,0)),"")</f>
        <v/>
      </c>
      <c r="H107" s="158" t="str">
        <f>IFERROR(INDEX('Feb 2019'!$G$2:$BR$159,MATCH('Planning Ngrps'!$A107,'Feb 2019'!$A$2:$A$161,0),MATCH(H$9,'Feb 2019'!$G$1:$BR$1,0))/INDEX('Planning CPRP'!$G$10:$BA$168,MATCH('Planning Ngrps'!$A107,'Planning CPRP'!$A$10:$A$170,0),MATCH('Planning Ngrps'!H$9,'Planning CPRP'!$G$9:$BA$9,0)),"")</f>
        <v/>
      </c>
      <c r="I107" s="158" t="str">
        <f>IFERROR(INDEX('Feb 2019'!$G$2:$BR$159,MATCH('Planning Ngrps'!$A107,'Feb 2019'!$A$2:$A$161,0),MATCH(I$9,'Feb 2019'!$G$1:$BR$1,0))/INDEX('Planning CPRP'!$G$10:$BA$168,MATCH('Planning Ngrps'!$A107,'Planning CPRP'!$A$10:$A$170,0),MATCH('Planning Ngrps'!I$9,'Planning CPRP'!$G$9:$BA$9,0)),"")</f>
        <v/>
      </c>
      <c r="J107" s="158" t="str">
        <f>IFERROR(INDEX('Feb 2019'!$G$2:$BR$159,MATCH('Planning Ngrps'!$A107,'Feb 2019'!$A$2:$A$161,0),MATCH(J$9,'Feb 2019'!$G$1:$BR$1,0))/INDEX('Planning CPRP'!$G$10:$BA$168,MATCH('Planning Ngrps'!$A107,'Planning CPRP'!$A$10:$A$170,0),MATCH('Planning Ngrps'!J$9,'Planning CPRP'!$G$9:$BA$9,0)),"")</f>
        <v/>
      </c>
      <c r="K107" s="158" t="str">
        <f>IFERROR(INDEX('Feb 2019'!$G$2:$BR$159,MATCH('Planning Ngrps'!$A107,'Feb 2019'!$A$2:$A$161,0),MATCH(K$9,'Feb 2019'!$G$1:$BR$1,0))/INDEX('Planning CPRP'!$G$10:$BA$168,MATCH('Planning Ngrps'!$A107,'Planning CPRP'!$A$10:$A$170,0),MATCH('Planning Ngrps'!K$9,'Planning CPRP'!$G$9:$BA$9,0)),"")</f>
        <v/>
      </c>
      <c r="L107" s="158" t="str">
        <f>IFERROR(INDEX('Feb 2019'!$G$2:$BR$159,MATCH('Planning Ngrps'!$A107,'Feb 2019'!$A$2:$A$161,0),MATCH(L$9,'Feb 2019'!$G$1:$BR$1,0))/INDEX('Planning CPRP'!$G$10:$BA$168,MATCH('Planning Ngrps'!$A107,'Planning CPRP'!$A$10:$A$170,0),MATCH('Planning Ngrps'!L$9,'Planning CPRP'!$G$9:$BA$9,0)),"")</f>
        <v/>
      </c>
      <c r="M107" s="158" t="str">
        <f>IFERROR(INDEX('Feb 2019'!$G$2:$BR$159,MATCH('Planning Ngrps'!$A107,'Feb 2019'!$A$2:$A$161,0),MATCH(M$9,'Feb 2019'!$G$1:$BR$1,0))/INDEX('Planning CPRP'!$G$10:$BA$168,MATCH('Planning Ngrps'!$A107,'Planning CPRP'!$A$10:$A$170,0),MATCH('Planning Ngrps'!M$9,'Planning CPRP'!$G$9:$BA$9,0)),"")</f>
        <v/>
      </c>
      <c r="N107" s="158" t="str">
        <f>IFERROR(INDEX('Feb 2019'!$G$2:$BR$159,MATCH('Planning Ngrps'!$A107,'Feb 2019'!$A$2:$A$161,0),MATCH(N$9,'Feb 2019'!$G$1:$BR$1,0))/INDEX('Planning CPRP'!$G$10:$BA$168,MATCH('Planning Ngrps'!$A107,'Planning CPRP'!$A$10:$A$170,0),MATCH('Planning Ngrps'!N$9,'Planning CPRP'!$G$9:$BA$9,0)),"")</f>
        <v/>
      </c>
      <c r="O107" s="158" t="str">
        <f>IFERROR(INDEX('Feb 2019'!$G$2:$BR$159,MATCH('Planning Ngrps'!$A107,'Feb 2019'!$A$2:$A$161,0),MATCH(O$9,'Feb 2019'!$G$1:$BR$1,0))/INDEX('Planning CPRP'!$G$10:$BA$168,MATCH('Planning Ngrps'!$A107,'Planning CPRP'!$A$10:$A$170,0),MATCH('Planning Ngrps'!O$9,'Planning CPRP'!$G$9:$BA$9,0)),"")</f>
        <v/>
      </c>
      <c r="P107" s="158" t="str">
        <f>IFERROR(INDEX('Feb 2019'!$G$2:$BR$159,MATCH('Planning Ngrps'!$A107,'Feb 2019'!$A$2:$A$161,0),MATCH(P$9,'Feb 2019'!$G$1:$BR$1,0))/INDEX('Planning CPRP'!$G$10:$BA$168,MATCH('Planning Ngrps'!$A107,'Planning CPRP'!$A$10:$A$170,0),MATCH('Planning Ngrps'!P$9,'Planning CPRP'!$G$9:$BA$9,0)),"")</f>
        <v/>
      </c>
      <c r="Q107" s="158" t="str">
        <f>IFERROR(INDEX('Feb 2019'!$G$2:$BR$159,MATCH('Planning Ngrps'!$A107,'Feb 2019'!$A$2:$A$161,0),MATCH(Q$9,'Feb 2019'!$G$1:$BR$1,0))/INDEX('Planning CPRP'!$G$10:$BA$168,MATCH('Planning Ngrps'!$A107,'Planning CPRP'!$A$10:$A$170,0),MATCH('Planning Ngrps'!Q$9,'Planning CPRP'!$G$9:$BA$9,0)),"")</f>
        <v/>
      </c>
      <c r="R107" s="158" t="str">
        <f>IFERROR(INDEX('Feb 2019'!$G$2:$BR$159,MATCH('Planning Ngrps'!$A107,'Feb 2019'!$A$2:$A$161,0),MATCH(R$9,'Feb 2019'!$G$1:$BR$1,0))/INDEX('Planning CPRP'!$G$10:$BA$168,MATCH('Planning Ngrps'!$A107,'Planning CPRP'!$A$10:$A$170,0),MATCH('Planning Ngrps'!R$9,'Planning CPRP'!$G$9:$BA$9,0)),"")</f>
        <v/>
      </c>
      <c r="S107" s="158" t="str">
        <f>IFERROR(INDEX('Feb 2019'!$G$2:$BR$159,MATCH('Planning Ngrps'!$A107,'Feb 2019'!$A$2:$A$161,0),MATCH(S$9,'Feb 2019'!$G$1:$BR$1,0))/INDEX('Planning CPRP'!$G$10:$BA$168,MATCH('Planning Ngrps'!$A107,'Planning CPRP'!$A$10:$A$170,0),MATCH('Planning Ngrps'!S$9,'Planning CPRP'!$G$9:$BA$9,0)),"")</f>
        <v/>
      </c>
      <c r="T107" s="158" t="str">
        <f>IFERROR(INDEX('Feb 2019'!$G$2:$BR$159,MATCH('Planning Ngrps'!$A107,'Feb 2019'!$A$2:$A$161,0),MATCH(T$9,'Feb 2019'!$G$1:$BR$1,0))/INDEX('Planning CPRP'!$G$10:$BA$168,MATCH('Planning Ngrps'!$A107,'Planning CPRP'!$A$10:$A$170,0),MATCH('Planning Ngrps'!T$9,'Planning CPRP'!$G$9:$BA$9,0)),"")</f>
        <v/>
      </c>
      <c r="U107" s="158" t="str">
        <f>IFERROR(INDEX('Feb 2019'!$G$2:$BR$159,MATCH('Planning Ngrps'!$A107,'Feb 2019'!$A$2:$A$161,0),MATCH(U$9,'Feb 2019'!$G$1:$BR$1,0))/INDEX('Planning CPRP'!$G$10:$BA$168,MATCH('Planning Ngrps'!$A107,'Planning CPRP'!$A$10:$A$170,0),MATCH('Planning Ngrps'!U$9,'Planning CPRP'!$G$9:$BA$9,0)),"")</f>
        <v/>
      </c>
      <c r="V107" s="158" t="str">
        <f>IFERROR(INDEX('Feb 2019'!$G$2:$BR$159,MATCH('Planning Ngrps'!$A107,'Feb 2019'!$A$2:$A$161,0),MATCH(V$9,'Feb 2019'!$G$1:$BR$1,0))/INDEX('Planning CPRP'!$G$10:$BA$168,MATCH('Planning Ngrps'!$A107,'Planning CPRP'!$A$10:$A$170,0),MATCH('Planning Ngrps'!V$9,'Planning CPRP'!$G$9:$BA$9,0)),"")</f>
        <v/>
      </c>
      <c r="W107" s="158" t="str">
        <f>IFERROR(INDEX('Feb 2019'!$G$2:$BR$159,MATCH('Planning Ngrps'!$A107,'Feb 2019'!$A$2:$A$161,0),MATCH(W$9,'Feb 2019'!$G$1:$BR$1,0))/INDEX('Planning CPRP'!$G$10:$BA$168,MATCH('Planning Ngrps'!$A107,'Planning CPRP'!$A$10:$A$170,0),MATCH('Planning Ngrps'!W$9,'Planning CPRP'!$G$9:$BA$9,0)),"")</f>
        <v/>
      </c>
      <c r="X107" s="158" t="str">
        <f>IFERROR(INDEX('Feb 2019'!$G$2:$BR$159,MATCH('Planning Ngrps'!$A107,'Feb 2019'!$A$2:$A$161,0),MATCH(X$9,'Feb 2019'!$G$1:$BR$1,0))/INDEX('Planning CPRP'!$G$10:$BA$168,MATCH('Planning Ngrps'!$A107,'Planning CPRP'!$A$10:$A$170,0),MATCH('Planning Ngrps'!X$9,'Planning CPRP'!$G$9:$BA$9,0)),"")</f>
        <v/>
      </c>
      <c r="Y107" s="158" t="str">
        <f>IFERROR(INDEX('Feb 2019'!$G$2:$BR$159,MATCH('Planning Ngrps'!$A107,'Feb 2019'!$A$2:$A$161,0),MATCH(Y$9,'Feb 2019'!$G$1:$BR$1,0))/INDEX('Planning CPRP'!$G$10:$BA$168,MATCH('Planning Ngrps'!$A107,'Planning CPRP'!$A$10:$A$170,0),MATCH('Planning Ngrps'!Y$9,'Planning CPRP'!$G$9:$BA$9,0)),"")</f>
        <v/>
      </c>
      <c r="Z107" s="158" t="str">
        <f>IFERROR(INDEX('Feb 2019'!$G$2:$BR$159,MATCH('Planning Ngrps'!$A107,'Feb 2019'!$A$2:$A$161,0),MATCH(Z$9,'Feb 2019'!$G$1:$BR$1,0))/INDEX('Planning CPRP'!$G$10:$BA$168,MATCH('Planning Ngrps'!$A107,'Planning CPRP'!$A$10:$A$170,0),MATCH('Planning Ngrps'!Z$9,'Planning CPRP'!$G$9:$BA$9,0)),"")</f>
        <v/>
      </c>
      <c r="AA107" s="158" t="str">
        <f>IFERROR(INDEX('Feb 2019'!$G$2:$BR$159,MATCH('Planning Ngrps'!$A107,'Feb 2019'!$A$2:$A$161,0),MATCH(AA$9,'Feb 2019'!$G$1:$BR$1,0))/INDEX('Planning CPRP'!$G$10:$BA$168,MATCH('Planning Ngrps'!$A107,'Planning CPRP'!$A$10:$A$170,0),MATCH('Planning Ngrps'!AA$9,'Planning CPRP'!$G$9:$BA$9,0)),"")</f>
        <v/>
      </c>
      <c r="AB107" s="158" t="str">
        <f>IFERROR(INDEX('Feb 2019'!$G$2:$BR$159,MATCH('Planning Ngrps'!$A107,'Feb 2019'!$A$2:$A$161,0),MATCH(AB$9,'Feb 2019'!$G$1:$BR$1,0))/INDEX('Planning CPRP'!$G$10:$BA$168,MATCH('Planning Ngrps'!$A107,'Planning CPRP'!$A$10:$A$170,0),MATCH('Planning Ngrps'!AB$9,'Planning CPRP'!$G$9:$BA$9,0)),"")</f>
        <v/>
      </c>
      <c r="AC107" s="158" t="str">
        <f>IFERROR(INDEX('Feb 2019'!$G$2:$BR$159,MATCH('Planning Ngrps'!$A107,'Feb 2019'!$A$2:$A$161,0),MATCH(AC$9,'Feb 2019'!$G$1:$BR$1,0))/INDEX('Planning CPRP'!$G$10:$BA$168,MATCH('Planning Ngrps'!$A107,'Planning CPRP'!$A$10:$A$170,0),MATCH('Planning Ngrps'!AC$9,'Planning CPRP'!$G$9:$BA$9,0)),"")</f>
        <v/>
      </c>
      <c r="AD107" s="158" t="str">
        <f>IFERROR(INDEX('Feb 2019'!$G$2:$BR$159,MATCH('Planning Ngrps'!$A107,'Feb 2019'!$A$2:$A$161,0),MATCH(AD$9,'Feb 2019'!$G$1:$BR$1,0))/INDEX('Planning CPRP'!$G$10:$BA$168,MATCH('Planning Ngrps'!$A107,'Planning CPRP'!$A$10:$A$170,0),MATCH('Planning Ngrps'!AD$9,'Planning CPRP'!$G$9:$BA$9,0)),"")</f>
        <v/>
      </c>
      <c r="AE107" s="158" t="str">
        <f>IFERROR(INDEX('Feb 2019'!$G$2:$BR$159,MATCH('Planning Ngrps'!$A107,'Feb 2019'!$A$2:$A$161,0),MATCH(AE$9,'Feb 2019'!$G$1:$BR$1,0))/INDEX('Planning CPRP'!$G$10:$BA$168,MATCH('Planning Ngrps'!$A107,'Planning CPRP'!$A$10:$A$170,0),MATCH('Planning Ngrps'!AE$9,'Planning CPRP'!$G$9:$BA$9,0)),"")</f>
        <v/>
      </c>
      <c r="AF107" s="158" t="str">
        <f>IFERROR(INDEX('Feb 2019'!$G$2:$BR$159,MATCH('Planning Ngrps'!$A107,'Feb 2019'!$A$2:$A$161,0),MATCH(AF$9,'Feb 2019'!$G$1:$BR$1,0))/INDEX('Planning CPRP'!$G$10:$BA$168,MATCH('Planning Ngrps'!$A107,'Planning CPRP'!$A$10:$A$170,0),MATCH('Planning Ngrps'!AF$9,'Planning CPRP'!$G$9:$BA$9,0)),"")</f>
        <v/>
      </c>
      <c r="AG107" s="158" t="str">
        <f>IFERROR(INDEX('Feb 2019'!$G$2:$BR$159,MATCH('Planning Ngrps'!$A107,'Feb 2019'!$A$2:$A$161,0),MATCH(AG$9,'Feb 2019'!$G$1:$BR$1,0))/INDEX('Planning CPRP'!$G$10:$BA$168,MATCH('Planning Ngrps'!$A107,'Planning CPRP'!$A$10:$A$170,0),MATCH('Planning Ngrps'!AG$9,'Planning CPRP'!$G$9:$BA$9,0)),"")</f>
        <v/>
      </c>
      <c r="AH107" s="158" t="str">
        <f>IFERROR(INDEX('Feb 2019'!$G$2:$BR$159,MATCH('Planning Ngrps'!$A107,'Feb 2019'!$A$2:$A$161,0),MATCH(AH$9,'Feb 2019'!$G$1:$BR$1,0))/INDEX('Planning CPRP'!$G$10:$BA$168,MATCH('Planning Ngrps'!$A107,'Planning CPRP'!$A$10:$A$170,0),MATCH('Planning Ngrps'!AH$9,'Planning CPRP'!$G$9:$BA$9,0)),"")</f>
        <v/>
      </c>
      <c r="AI107" s="158" t="str">
        <f>IFERROR(INDEX('Feb 2019'!$G$2:$BR$159,MATCH('Planning Ngrps'!$A107,'Feb 2019'!$A$2:$A$161,0),MATCH(AI$9,'Feb 2019'!$G$1:$BR$1,0))/INDEX('Planning CPRP'!$G$10:$BA$168,MATCH('Planning Ngrps'!$A107,'Planning CPRP'!$A$10:$A$170,0),MATCH('Planning Ngrps'!AI$9,'Planning CPRP'!$G$9:$BA$9,0)),"")</f>
        <v/>
      </c>
      <c r="AJ107" s="158" t="str">
        <f>IFERROR(INDEX('Feb 2019'!$G$2:$BR$159,MATCH('Planning Ngrps'!$A107,'Feb 2019'!$A$2:$A$161,0),MATCH(AJ$9,'Feb 2019'!$G$1:$BR$1,0))/INDEX('Planning CPRP'!$G$10:$BA$168,MATCH('Planning Ngrps'!$A107,'Planning CPRP'!$A$10:$A$170,0),MATCH('Planning Ngrps'!AJ$9,'Planning CPRP'!$G$9:$BA$9,0)),"")</f>
        <v/>
      </c>
      <c r="AK107" s="158" t="str">
        <f>IFERROR(INDEX('Feb 2019'!$G$2:$BR$159,MATCH('Planning Ngrps'!$A107,'Feb 2019'!$A$2:$A$161,0),MATCH(AK$9,'Feb 2019'!$G$1:$BR$1,0))/INDEX('Planning CPRP'!$G$10:$BA$168,MATCH('Planning Ngrps'!$A107,'Planning CPRP'!$A$10:$A$170,0),MATCH('Planning Ngrps'!AK$9,'Planning CPRP'!$G$9:$BA$9,0)),"")</f>
        <v/>
      </c>
      <c r="AL107" s="158" t="str">
        <f>IFERROR(INDEX('Feb 2019'!$G$2:$BR$159,MATCH('Planning Ngrps'!$A107,'Feb 2019'!$A$2:$A$161,0),MATCH(AL$9,'Feb 2019'!$G$1:$BR$1,0))/INDEX('Planning CPRP'!$G$10:$BA$168,MATCH('Planning Ngrps'!$A107,'Planning CPRP'!$A$10:$A$170,0),MATCH('Planning Ngrps'!AL$9,'Planning CPRP'!$G$9:$BA$9,0)),"")</f>
        <v/>
      </c>
      <c r="AM107" s="158" t="str">
        <f>IFERROR(INDEX('Feb 2019'!$G$2:$BR$159,MATCH('Planning Ngrps'!$A107,'Feb 2019'!$A$2:$A$161,0),MATCH(AM$9,'Feb 2019'!$G$1:$BR$1,0))/INDEX('Planning CPRP'!$G$10:$BA$168,MATCH('Planning Ngrps'!$A107,'Planning CPRP'!$A$10:$A$170,0),MATCH('Planning Ngrps'!AM$9,'Planning CPRP'!$G$9:$BA$9,0)),"")</f>
        <v/>
      </c>
      <c r="AN107" s="158" t="str">
        <f>IFERROR(INDEX('Feb 2019'!$G$2:$BR$159,MATCH('Planning Ngrps'!$A107,'Feb 2019'!$A$2:$A$161,0),MATCH(AN$9,'Feb 2019'!$G$1:$BR$1,0))/INDEX('Planning CPRP'!$G$10:$BA$168,MATCH('Planning Ngrps'!$A107,'Planning CPRP'!$A$10:$A$170,0),MATCH('Planning Ngrps'!AN$9,'Planning CPRP'!$G$9:$BA$9,0)),"")</f>
        <v/>
      </c>
      <c r="AO107" s="158" t="str">
        <f>IFERROR(INDEX('Feb 2019'!$G$2:$BR$159,MATCH('Planning Ngrps'!$A107,'Feb 2019'!$A$2:$A$161,0),MATCH(AO$9,'Feb 2019'!$G$1:$BR$1,0))/INDEX('Planning CPRP'!$G$10:$BA$168,MATCH('Planning Ngrps'!$A107,'Planning CPRP'!$A$10:$A$170,0),MATCH('Planning Ngrps'!AO$9,'Planning CPRP'!$G$9:$BA$9,0)),"")</f>
        <v/>
      </c>
      <c r="AP107" s="158" t="str">
        <f>IFERROR(INDEX('Feb 2019'!$G$2:$BR$159,MATCH('Planning Ngrps'!$A107,'Feb 2019'!$A$2:$A$161,0),MATCH(AP$9,'Feb 2019'!$G$1:$BR$1,0))/INDEX('Planning CPRP'!$G$10:$BA$168,MATCH('Planning Ngrps'!$A107,'Planning CPRP'!$A$10:$A$170,0),MATCH('Planning Ngrps'!AP$9,'Planning CPRP'!$G$9:$BA$9,0)),"")</f>
        <v/>
      </c>
      <c r="AQ107" s="158" t="str">
        <f>IFERROR(INDEX('Feb 2019'!$G$2:$BR$159,MATCH('Planning Ngrps'!$A107,'Feb 2019'!$A$2:$A$161,0),MATCH(AQ$9,'Feb 2019'!$G$1:$BR$1,0))/INDEX('Planning CPRP'!$G$10:$BA$168,MATCH('Planning Ngrps'!$A107,'Planning CPRP'!$A$10:$A$170,0),MATCH('Planning Ngrps'!AQ$9,'Planning CPRP'!$G$9:$BA$9,0)),"")</f>
        <v/>
      </c>
      <c r="AR107" s="158" t="str">
        <f>IFERROR(INDEX('Feb 2019'!$G$2:$BR$159,MATCH('Planning Ngrps'!$A107,'Feb 2019'!$A$2:$A$161,0),MATCH(AR$9,'Feb 2019'!$G$1:$BR$1,0))/INDEX('Planning CPRP'!$G$10:$BA$168,MATCH('Planning Ngrps'!$A107,'Planning CPRP'!$A$10:$A$170,0),MATCH('Planning Ngrps'!AR$9,'Planning CPRP'!$G$9:$BA$9,0)),"")</f>
        <v/>
      </c>
      <c r="AS107" s="158" t="str">
        <f>IFERROR(INDEX('Feb 2019'!$G$2:$BR$159,MATCH('Planning Ngrps'!$A107,'Feb 2019'!$A$2:$A$161,0),MATCH(AS$9,'Feb 2019'!$G$1:$BR$1,0))/INDEX('Planning CPRP'!$G$10:$BA$168,MATCH('Planning Ngrps'!$A107,'Planning CPRP'!$A$10:$A$170,0),MATCH('Planning Ngrps'!AS$9,'Planning CPRP'!$G$9:$BA$9,0)),"")</f>
        <v/>
      </c>
      <c r="AT107" s="158" t="str">
        <f>IFERROR(INDEX('Feb 2019'!$G$2:$BR$159,MATCH('Planning Ngrps'!$A107,'Feb 2019'!$A$2:$A$161,0),MATCH(AT$9,'Feb 2019'!$G$1:$BR$1,0))/INDEX('Planning CPRP'!$G$10:$BA$168,MATCH('Planning Ngrps'!$A107,'Planning CPRP'!$A$10:$A$170,0),MATCH('Planning Ngrps'!AT$9,'Planning CPRP'!$G$9:$BA$9,0)),"")</f>
        <v/>
      </c>
      <c r="AU107" s="158" t="str">
        <f>IFERROR(INDEX('Feb 2019'!$G$2:$BR$159,MATCH('Planning Ngrps'!$A107,'Feb 2019'!$A$2:$A$161,0),MATCH(AU$9,'Feb 2019'!$G$1:$BR$1,0))/INDEX('Planning CPRP'!$G$10:$BA$168,MATCH('Planning Ngrps'!$A107,'Planning CPRP'!$A$10:$A$170,0),MATCH('Planning Ngrps'!AU$9,'Planning CPRP'!$G$9:$BA$9,0)),"")</f>
        <v/>
      </c>
      <c r="AV107" s="158" t="str">
        <f>IFERROR(INDEX('Feb 2019'!$G$2:$BR$159,MATCH('Planning Ngrps'!$A107,'Feb 2019'!$A$2:$A$161,0),MATCH(AV$9,'Feb 2019'!$G$1:$BR$1,0))/INDEX('Planning CPRP'!$G$10:$BA$168,MATCH('Planning Ngrps'!$A107,'Planning CPRP'!$A$10:$A$170,0),MATCH('Planning Ngrps'!AV$9,'Planning CPRP'!$G$9:$BA$9,0)),"")</f>
        <v/>
      </c>
      <c r="AW107" s="158" t="str">
        <f>IFERROR(INDEX('Feb 2019'!$G$2:$BR$159,MATCH('Planning Ngrps'!$A107,'Feb 2019'!$A$2:$A$161,0),MATCH(AW$9,'Feb 2019'!$G$1:$BR$1,0))/INDEX('Planning CPRP'!$G$10:$BA$168,MATCH('Planning Ngrps'!$A107,'Planning CPRP'!$A$10:$A$170,0),MATCH('Planning Ngrps'!AW$9,'Planning CPRP'!$G$9:$BA$9,0)),"")</f>
        <v/>
      </c>
      <c r="AX107" s="158" t="str">
        <f>IFERROR(INDEX('Feb 2019'!$G$2:$BR$159,MATCH('Planning Ngrps'!$A107,'Feb 2019'!$A$2:$A$161,0),MATCH(AX$9,'Feb 2019'!$G$1:$BR$1,0))/INDEX('Planning CPRP'!$G$10:$BA$168,MATCH('Planning Ngrps'!$A107,'Planning CPRP'!$A$10:$A$170,0),MATCH('Planning Ngrps'!AX$9,'Planning CPRP'!$G$9:$BA$9,0)),"")</f>
        <v/>
      </c>
      <c r="AY107" s="158" t="str">
        <f>IFERROR(INDEX('Feb 2019'!$G$2:$BR$159,MATCH('Planning Ngrps'!$A107,'Feb 2019'!$A$2:$A$161,0),MATCH(AY$9,'Feb 2019'!$G$1:$BR$1,0))/INDEX('Planning CPRP'!$G$10:$BA$168,MATCH('Planning Ngrps'!$A107,'Planning CPRP'!$A$10:$A$170,0),MATCH('Planning Ngrps'!AY$9,'Planning CPRP'!$G$9:$BA$9,0)),"")</f>
        <v/>
      </c>
      <c r="AZ107" s="158" t="str">
        <f>IFERROR(INDEX('Feb 2019'!$G$2:$BR$159,MATCH('Planning Ngrps'!$A107,'Feb 2019'!$A$2:$A$161,0),MATCH(AZ$9,'Feb 2019'!$G$1:$BR$1,0))/INDEX('Planning CPRP'!$G$10:$BA$168,MATCH('Planning Ngrps'!$A107,'Planning CPRP'!$A$10:$A$170,0),MATCH('Planning Ngrps'!AZ$9,'Planning CPRP'!$G$9:$BA$9,0)),"")</f>
        <v/>
      </c>
      <c r="BA107" s="158" t="str">
        <f>IFERROR(INDEX('Feb 2019'!$G$2:$BR$159,MATCH('Planning Ngrps'!$A107,'Feb 2019'!$A$2:$A$161,0),MATCH(BA$9,'Feb 2019'!$G$1:$BR$1,0))/INDEX('Planning CPRP'!$G$10:$BA$168,MATCH('Planning Ngrps'!$A107,'Planning CPRP'!$A$10:$A$170,0),MATCH('Planning Ngrps'!BA$9,'Planning CPRP'!$G$9:$BA$9,0)),"")</f>
        <v/>
      </c>
      <c r="BB107" s="11">
        <f>SUM(G107:BA107)</f>
        <v>0</v>
      </c>
      <c r="BC107" s="11"/>
      <c r="BD107" s="106">
        <f>BC107-BB107</f>
        <v>0</v>
      </c>
    </row>
    <row r="108" spans="1:56" ht="15" x14ac:dyDescent="0.3">
      <c r="A108" s="77" t="s">
        <v>12</v>
      </c>
      <c r="B108" s="107">
        <f>SUM(B107:B107)</f>
        <v>0</v>
      </c>
      <c r="C108" s="188"/>
      <c r="D108" s="145">
        <v>0</v>
      </c>
      <c r="E108" s="108">
        <f>SUM(E107)</f>
        <v>0</v>
      </c>
      <c r="F108" s="90" t="s">
        <v>12</v>
      </c>
      <c r="G108" s="165">
        <f>SUM(G107:G107)</f>
        <v>0</v>
      </c>
      <c r="H108" s="165">
        <f t="shared" ref="H108" si="100">SUM(H107:H107)</f>
        <v>0</v>
      </c>
      <c r="I108" s="165">
        <f>SUM(I107:I107)</f>
        <v>0</v>
      </c>
      <c r="J108" s="165">
        <f>SUM(J107:J107)</f>
        <v>0</v>
      </c>
      <c r="K108" s="165">
        <f t="shared" ref="K108:BA108" si="101">SUM(K107:K107)</f>
        <v>0</v>
      </c>
      <c r="L108" s="165">
        <f>SUM(L107:L107)</f>
        <v>0</v>
      </c>
      <c r="M108" s="165">
        <f t="shared" si="101"/>
        <v>0</v>
      </c>
      <c r="N108" s="165">
        <f t="shared" si="101"/>
        <v>0</v>
      </c>
      <c r="O108" s="165">
        <f t="shared" si="101"/>
        <v>0</v>
      </c>
      <c r="P108" s="165">
        <f t="shared" si="101"/>
        <v>0</v>
      </c>
      <c r="Q108" s="165">
        <f t="shared" si="101"/>
        <v>0</v>
      </c>
      <c r="R108" s="165">
        <f t="shared" si="101"/>
        <v>0</v>
      </c>
      <c r="S108" s="165">
        <f t="shared" si="101"/>
        <v>0</v>
      </c>
      <c r="T108" s="165">
        <f t="shared" si="101"/>
        <v>0</v>
      </c>
      <c r="U108" s="165">
        <f t="shared" si="101"/>
        <v>0</v>
      </c>
      <c r="V108" s="165">
        <f t="shared" si="101"/>
        <v>0</v>
      </c>
      <c r="W108" s="165">
        <f t="shared" si="101"/>
        <v>0</v>
      </c>
      <c r="X108" s="165">
        <f t="shared" si="101"/>
        <v>0</v>
      </c>
      <c r="Y108" s="165">
        <f t="shared" si="101"/>
        <v>0</v>
      </c>
      <c r="Z108" s="165">
        <f t="shared" si="101"/>
        <v>0</v>
      </c>
      <c r="AA108" s="165">
        <f t="shared" si="101"/>
        <v>0</v>
      </c>
      <c r="AB108" s="165">
        <f t="shared" si="101"/>
        <v>0</v>
      </c>
      <c r="AC108" s="165">
        <f t="shared" si="101"/>
        <v>0</v>
      </c>
      <c r="AD108" s="165">
        <f t="shared" si="101"/>
        <v>0</v>
      </c>
      <c r="AE108" s="165">
        <v>0</v>
      </c>
      <c r="AF108" s="165">
        <f t="shared" si="101"/>
        <v>0</v>
      </c>
      <c r="AG108" s="165">
        <f t="shared" si="101"/>
        <v>0</v>
      </c>
      <c r="AH108" s="165">
        <f t="shared" si="101"/>
        <v>0</v>
      </c>
      <c r="AI108" s="165">
        <f t="shared" si="101"/>
        <v>0</v>
      </c>
      <c r="AJ108" s="165">
        <f t="shared" si="101"/>
        <v>0</v>
      </c>
      <c r="AK108" s="165">
        <f t="shared" si="101"/>
        <v>0</v>
      </c>
      <c r="AL108" s="165">
        <f t="shared" si="101"/>
        <v>0</v>
      </c>
      <c r="AM108" s="165">
        <f t="shared" si="101"/>
        <v>0</v>
      </c>
      <c r="AN108" s="165">
        <f t="shared" si="101"/>
        <v>0</v>
      </c>
      <c r="AO108" s="165">
        <f t="shared" si="101"/>
        <v>0</v>
      </c>
      <c r="AP108" s="165">
        <v>0</v>
      </c>
      <c r="AQ108" s="165">
        <v>0</v>
      </c>
      <c r="AR108" s="165">
        <v>0</v>
      </c>
      <c r="AS108" s="165">
        <v>0</v>
      </c>
      <c r="AT108" s="165">
        <f t="shared" si="101"/>
        <v>0</v>
      </c>
      <c r="AU108" s="165">
        <f t="shared" si="101"/>
        <v>0</v>
      </c>
      <c r="AV108" s="165">
        <f t="shared" si="101"/>
        <v>0</v>
      </c>
      <c r="AW108" s="165">
        <f t="shared" si="101"/>
        <v>0</v>
      </c>
      <c r="AX108" s="165">
        <f t="shared" si="101"/>
        <v>0</v>
      </c>
      <c r="AY108" s="165">
        <f t="shared" si="101"/>
        <v>0</v>
      </c>
      <c r="AZ108" s="165">
        <f t="shared" si="101"/>
        <v>0</v>
      </c>
      <c r="BA108" s="165">
        <f t="shared" si="101"/>
        <v>0</v>
      </c>
      <c r="BB108" s="165">
        <f>SUM(BB107:BB107)</f>
        <v>0</v>
      </c>
      <c r="BC108" s="165">
        <f>SUM(BC107:BC107)</f>
        <v>0</v>
      </c>
      <c r="BD108" s="108">
        <f>SUM(BD107)</f>
        <v>0</v>
      </c>
    </row>
    <row r="109" spans="1:56" ht="15" x14ac:dyDescent="0.3">
      <c r="A109" s="77" t="s">
        <v>115</v>
      </c>
      <c r="B109" s="107">
        <f>B108+B105+B101+B96+B91+B84+B65+B41+B31+B15</f>
        <v>126</v>
      </c>
      <c r="C109" s="191">
        <f>B109/1000000</f>
        <v>1.26E-4</v>
      </c>
      <c r="D109" s="145">
        <f>D108+D105+D101+D96+D91+D84+D65+D41+D31+D15</f>
        <v>0</v>
      </c>
      <c r="E109" s="138">
        <f>E108+E105+E101+E96+E91+E84+E65+E41+E31+E15</f>
        <v>-126</v>
      </c>
      <c r="F109" s="90" t="s">
        <v>115</v>
      </c>
      <c r="G109" s="165">
        <f t="shared" ref="G109:H109" si="102">G108+G105+G101+G96+G91+G84+G65+G41+G31+G15</f>
        <v>0</v>
      </c>
      <c r="H109" s="165">
        <f t="shared" si="102"/>
        <v>0</v>
      </c>
      <c r="I109" s="165">
        <f>I108+I105+I101+I96+I91+I84+I65+I41+I31+I15</f>
        <v>0</v>
      </c>
      <c r="J109" s="165">
        <f>J108+J105+J101+J96+J91+J84+J65+J41+J31+J15</f>
        <v>0</v>
      </c>
      <c r="K109" s="165">
        <f t="shared" ref="K109:BD109" si="103">K108+K105+K101+K96+K91+K84+K65+K41+K31+K15</f>
        <v>0</v>
      </c>
      <c r="L109" s="165">
        <f>L108+L105+L101+L96+L91+L84+L65+L41+L31+L15</f>
        <v>0</v>
      </c>
      <c r="M109" s="165">
        <f t="shared" si="103"/>
        <v>0</v>
      </c>
      <c r="N109" s="165">
        <f t="shared" si="103"/>
        <v>0</v>
      </c>
      <c r="O109" s="165">
        <f t="shared" si="103"/>
        <v>0</v>
      </c>
      <c r="P109" s="165">
        <f t="shared" si="103"/>
        <v>0</v>
      </c>
      <c r="Q109" s="165">
        <f t="shared" si="103"/>
        <v>0</v>
      </c>
      <c r="R109" s="165">
        <f t="shared" si="103"/>
        <v>0</v>
      </c>
      <c r="S109" s="165">
        <f t="shared" si="103"/>
        <v>0</v>
      </c>
      <c r="T109" s="165" t="e">
        <f t="shared" si="103"/>
        <v>#DIV/0!</v>
      </c>
      <c r="U109" s="165">
        <f t="shared" si="103"/>
        <v>0</v>
      </c>
      <c r="V109" s="165">
        <f t="shared" si="103"/>
        <v>0</v>
      </c>
      <c r="W109" s="165">
        <f t="shared" si="103"/>
        <v>0</v>
      </c>
      <c r="X109" s="165">
        <f t="shared" si="103"/>
        <v>0</v>
      </c>
      <c r="Y109" s="165">
        <f t="shared" si="103"/>
        <v>0</v>
      </c>
      <c r="Z109" s="165">
        <f t="shared" si="103"/>
        <v>0</v>
      </c>
      <c r="AA109" s="165">
        <f t="shared" si="103"/>
        <v>0</v>
      </c>
      <c r="AB109" s="165">
        <f t="shared" si="103"/>
        <v>0</v>
      </c>
      <c r="AC109" s="165">
        <f t="shared" si="103"/>
        <v>0</v>
      </c>
      <c r="AD109" s="165">
        <f>AD108+AD105+AD101+AD96+AD91+AD84+AD65+AD41+AD31+AD15</f>
        <v>58</v>
      </c>
      <c r="AE109" s="165">
        <f t="shared" ref="AE109" si="104">AE108+AE105+AE101+AE96+AE91+AE84+AE65+AE41+AE31+AE15</f>
        <v>0</v>
      </c>
      <c r="AF109" s="165">
        <f t="shared" si="103"/>
        <v>68</v>
      </c>
      <c r="AG109" s="165">
        <f t="shared" si="103"/>
        <v>0</v>
      </c>
      <c r="AH109" s="165">
        <f t="shared" si="103"/>
        <v>0</v>
      </c>
      <c r="AI109" s="165">
        <f t="shared" si="103"/>
        <v>0</v>
      </c>
      <c r="AJ109" s="165">
        <f t="shared" si="103"/>
        <v>0</v>
      </c>
      <c r="AK109" s="165">
        <f t="shared" si="103"/>
        <v>0</v>
      </c>
      <c r="AL109" s="165">
        <f t="shared" si="103"/>
        <v>0</v>
      </c>
      <c r="AM109" s="165">
        <f t="shared" si="103"/>
        <v>0</v>
      </c>
      <c r="AN109" s="165">
        <f t="shared" si="103"/>
        <v>0</v>
      </c>
      <c r="AO109" s="165">
        <f t="shared" si="103"/>
        <v>0</v>
      </c>
      <c r="AP109" s="165">
        <f>AP108+AP105+AP101+AP96+AP91+AP84+AP65+AP41+AP31+AP15</f>
        <v>0</v>
      </c>
      <c r="AQ109" s="165">
        <f t="shared" si="103"/>
        <v>0</v>
      </c>
      <c r="AR109" s="165">
        <f>AR108+AR105+AR101+AR96+AR91+AR84+AR65+AR41+AR31+AR15</f>
        <v>0</v>
      </c>
      <c r="AS109" s="165">
        <f t="shared" si="103"/>
        <v>0</v>
      </c>
      <c r="AT109" s="165">
        <f t="shared" si="103"/>
        <v>0</v>
      </c>
      <c r="AU109" s="165">
        <f t="shared" si="103"/>
        <v>0</v>
      </c>
      <c r="AV109" s="165">
        <f t="shared" si="103"/>
        <v>0</v>
      </c>
      <c r="AW109" s="165">
        <f t="shared" si="103"/>
        <v>0</v>
      </c>
      <c r="AX109" s="165">
        <f t="shared" si="103"/>
        <v>0</v>
      </c>
      <c r="AY109" s="165">
        <f t="shared" si="103"/>
        <v>0</v>
      </c>
      <c r="AZ109" s="165">
        <f t="shared" si="103"/>
        <v>0</v>
      </c>
      <c r="BA109" s="165">
        <f t="shared" si="103"/>
        <v>0</v>
      </c>
      <c r="BB109" s="165">
        <f t="shared" si="103"/>
        <v>126</v>
      </c>
      <c r="BC109" s="165">
        <f>BC108+BC105+BC101+BC96+BC91+BC84+BC65+BC41+BC31+BC15</f>
        <v>0</v>
      </c>
      <c r="BD109" s="108">
        <f t="shared" si="103"/>
        <v>-126</v>
      </c>
    </row>
    <row r="110" spans="1:56" ht="15" x14ac:dyDescent="0.3">
      <c r="A110" s="81" t="s">
        <v>116</v>
      </c>
      <c r="B110" s="103"/>
      <c r="C110" s="186"/>
      <c r="D110" s="147"/>
      <c r="E110" s="104"/>
      <c r="F110" s="94" t="s">
        <v>116</v>
      </c>
      <c r="G110" s="203"/>
      <c r="H110" s="203"/>
      <c r="I110" s="10"/>
      <c r="J110" s="10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10"/>
      <c r="W110" s="10"/>
      <c r="X110" s="10"/>
      <c r="Y110" s="10"/>
      <c r="Z110" s="10"/>
      <c r="AA110" s="8"/>
      <c r="AB110" s="8"/>
      <c r="AC110" s="8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7"/>
      <c r="BC110" s="8"/>
      <c r="BD110" s="104"/>
    </row>
    <row r="111" spans="1:56" ht="15" x14ac:dyDescent="0.3">
      <c r="A111" s="83" t="s">
        <v>117</v>
      </c>
      <c r="B111" s="105">
        <f t="shared" ref="B111:B127" si="105">BB111</f>
        <v>0</v>
      </c>
      <c r="C111" s="187"/>
      <c r="D111" s="48">
        <f t="shared" ref="D111:D127" si="106">BC111</f>
        <v>0</v>
      </c>
      <c r="E111" s="114"/>
      <c r="F111" s="96" t="s">
        <v>117</v>
      </c>
      <c r="G111" s="157"/>
      <c r="H111" s="157"/>
      <c r="I111" s="160"/>
      <c r="J111" s="160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60"/>
      <c r="W111" s="160"/>
      <c r="X111" s="160"/>
      <c r="Y111" s="160"/>
      <c r="Z111" s="160"/>
      <c r="AA111" s="157"/>
      <c r="AB111" s="157"/>
      <c r="AC111" s="157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1">
        <f t="shared" ref="BB111:BB127" si="107">SUM(G111:BA111)</f>
        <v>0</v>
      </c>
      <c r="BC111" s="25"/>
      <c r="BD111" s="114"/>
    </row>
    <row r="112" spans="1:56" ht="15" x14ac:dyDescent="0.3">
      <c r="A112" s="83" t="s">
        <v>118</v>
      </c>
      <c r="B112" s="105">
        <f t="shared" si="105"/>
        <v>0</v>
      </c>
      <c r="C112" s="187"/>
      <c r="D112" s="48">
        <f t="shared" si="106"/>
        <v>0</v>
      </c>
      <c r="E112" s="114"/>
      <c r="F112" s="96" t="s">
        <v>118</v>
      </c>
      <c r="G112" s="157"/>
      <c r="H112" s="157"/>
      <c r="I112" s="160"/>
      <c r="J112" s="160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60"/>
      <c r="Y112" s="160"/>
      <c r="Z112" s="160"/>
      <c r="AA112" s="157"/>
      <c r="AB112" s="157"/>
      <c r="AC112" s="157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1">
        <f t="shared" si="107"/>
        <v>0</v>
      </c>
      <c r="BC112" s="25"/>
      <c r="BD112" s="114"/>
    </row>
    <row r="113" spans="1:56" ht="15" x14ac:dyDescent="0.3">
      <c r="A113" s="83" t="s">
        <v>119</v>
      </c>
      <c r="B113" s="105">
        <f t="shared" si="105"/>
        <v>0</v>
      </c>
      <c r="C113" s="187"/>
      <c r="D113" s="48">
        <f t="shared" si="106"/>
        <v>0</v>
      </c>
      <c r="E113" s="114"/>
      <c r="F113" s="96" t="s">
        <v>119</v>
      </c>
      <c r="G113" s="157"/>
      <c r="H113" s="157"/>
      <c r="I113" s="160"/>
      <c r="J113" s="160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60"/>
      <c r="Y113" s="160"/>
      <c r="Z113" s="160"/>
      <c r="AA113" s="157"/>
      <c r="AB113" s="157"/>
      <c r="AC113" s="157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1">
        <f t="shared" si="107"/>
        <v>0</v>
      </c>
      <c r="BC113" s="25"/>
      <c r="BD113" s="114"/>
    </row>
    <row r="114" spans="1:56" ht="15" x14ac:dyDescent="0.3">
      <c r="A114" s="83" t="s">
        <v>120</v>
      </c>
      <c r="B114" s="105">
        <f t="shared" si="105"/>
        <v>0</v>
      </c>
      <c r="C114" s="187"/>
      <c r="D114" s="48">
        <f t="shared" si="106"/>
        <v>0</v>
      </c>
      <c r="E114" s="114"/>
      <c r="F114" s="96" t="s">
        <v>120</v>
      </c>
      <c r="G114" s="157"/>
      <c r="H114" s="157"/>
      <c r="I114" s="160"/>
      <c r="J114" s="160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60"/>
      <c r="Y114" s="160"/>
      <c r="Z114" s="160"/>
      <c r="AA114" s="157"/>
      <c r="AB114" s="157"/>
      <c r="AC114" s="157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1">
        <f t="shared" si="107"/>
        <v>0</v>
      </c>
      <c r="BC114" s="25"/>
      <c r="BD114" s="114"/>
    </row>
    <row r="115" spans="1:56" ht="15" x14ac:dyDescent="0.3">
      <c r="A115" s="83" t="s">
        <v>121</v>
      </c>
      <c r="B115" s="105">
        <f t="shared" si="105"/>
        <v>0</v>
      </c>
      <c r="C115" s="187"/>
      <c r="D115" s="48">
        <f t="shared" si="106"/>
        <v>0</v>
      </c>
      <c r="E115" s="114"/>
      <c r="F115" s="96" t="s">
        <v>121</v>
      </c>
      <c r="G115" s="157"/>
      <c r="H115" s="157"/>
      <c r="I115" s="160"/>
      <c r="J115" s="160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60"/>
      <c r="Y115" s="160"/>
      <c r="Z115" s="160"/>
      <c r="AA115" s="157"/>
      <c r="AB115" s="157"/>
      <c r="AC115" s="157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1">
        <f t="shared" si="107"/>
        <v>0</v>
      </c>
      <c r="BC115" s="25"/>
      <c r="BD115" s="114"/>
    </row>
    <row r="116" spans="1:56" ht="15" x14ac:dyDescent="0.3">
      <c r="A116" s="83" t="s">
        <v>122</v>
      </c>
      <c r="B116" s="105">
        <f t="shared" si="105"/>
        <v>0</v>
      </c>
      <c r="C116" s="187"/>
      <c r="D116" s="48">
        <f t="shared" si="106"/>
        <v>0</v>
      </c>
      <c r="E116" s="114"/>
      <c r="F116" s="96" t="s">
        <v>122</v>
      </c>
      <c r="G116" s="157"/>
      <c r="H116" s="157"/>
      <c r="I116" s="160"/>
      <c r="J116" s="160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60"/>
      <c r="W116" s="160"/>
      <c r="X116" s="160"/>
      <c r="Y116" s="160"/>
      <c r="Z116" s="160"/>
      <c r="AA116" s="157"/>
      <c r="AB116" s="157"/>
      <c r="AC116" s="157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1">
        <f t="shared" si="107"/>
        <v>0</v>
      </c>
      <c r="BC116" s="25"/>
      <c r="BD116" s="114"/>
    </row>
    <row r="117" spans="1:56" ht="15" x14ac:dyDescent="0.3">
      <c r="A117" s="83" t="s">
        <v>123</v>
      </c>
      <c r="B117" s="105">
        <f t="shared" si="105"/>
        <v>0</v>
      </c>
      <c r="C117" s="187"/>
      <c r="D117" s="48">
        <f t="shared" si="106"/>
        <v>0</v>
      </c>
      <c r="E117" s="114"/>
      <c r="F117" s="96" t="s">
        <v>123</v>
      </c>
      <c r="G117" s="157"/>
      <c r="H117" s="157"/>
      <c r="I117" s="160"/>
      <c r="J117" s="160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60"/>
      <c r="Z117" s="160"/>
      <c r="AA117" s="157"/>
      <c r="AB117" s="157"/>
      <c r="AC117" s="157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1">
        <f t="shared" si="107"/>
        <v>0</v>
      </c>
      <c r="BC117" s="25"/>
      <c r="BD117" s="114"/>
    </row>
    <row r="118" spans="1:56" ht="15" x14ac:dyDescent="0.3">
      <c r="A118" s="84" t="s">
        <v>124</v>
      </c>
      <c r="B118" s="105">
        <f t="shared" si="105"/>
        <v>0</v>
      </c>
      <c r="C118" s="187"/>
      <c r="D118" s="48">
        <f t="shared" si="106"/>
        <v>0</v>
      </c>
      <c r="E118" s="114"/>
      <c r="F118" s="97" t="s">
        <v>124</v>
      </c>
      <c r="G118" s="157"/>
      <c r="H118" s="157"/>
      <c r="I118" s="160"/>
      <c r="J118" s="160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60"/>
      <c r="W118" s="160"/>
      <c r="X118" s="160"/>
      <c r="Y118" s="160"/>
      <c r="Z118" s="160"/>
      <c r="AA118" s="157"/>
      <c r="AB118" s="157"/>
      <c r="AC118" s="157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1">
        <f t="shared" si="107"/>
        <v>0</v>
      </c>
      <c r="BC118" s="25"/>
      <c r="BD118" s="114"/>
    </row>
    <row r="119" spans="1:56" ht="15" x14ac:dyDescent="0.3">
      <c r="A119" s="84" t="s">
        <v>125</v>
      </c>
      <c r="B119" s="105">
        <f t="shared" si="105"/>
        <v>0</v>
      </c>
      <c r="C119" s="187"/>
      <c r="D119" s="48">
        <f t="shared" si="106"/>
        <v>0</v>
      </c>
      <c r="E119" s="114"/>
      <c r="F119" s="97" t="s">
        <v>125</v>
      </c>
      <c r="G119" s="157"/>
      <c r="H119" s="157"/>
      <c r="I119" s="160"/>
      <c r="J119" s="160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60"/>
      <c r="W119" s="160"/>
      <c r="X119" s="160"/>
      <c r="Y119" s="160"/>
      <c r="Z119" s="160"/>
      <c r="AA119" s="157"/>
      <c r="AB119" s="157"/>
      <c r="AC119" s="157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1">
        <f t="shared" si="107"/>
        <v>0</v>
      </c>
      <c r="BC119" s="25"/>
      <c r="BD119" s="114"/>
    </row>
    <row r="120" spans="1:56" ht="15" x14ac:dyDescent="0.3">
      <c r="A120" s="84" t="s">
        <v>126</v>
      </c>
      <c r="B120" s="105">
        <f t="shared" si="105"/>
        <v>0</v>
      </c>
      <c r="C120" s="187"/>
      <c r="D120" s="48">
        <f t="shared" si="106"/>
        <v>0</v>
      </c>
      <c r="E120" s="114"/>
      <c r="F120" s="97" t="s">
        <v>126</v>
      </c>
      <c r="G120" s="157"/>
      <c r="H120" s="157"/>
      <c r="I120" s="160"/>
      <c r="J120" s="160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60"/>
      <c r="W120" s="160"/>
      <c r="X120" s="160"/>
      <c r="Y120" s="160"/>
      <c r="Z120" s="160"/>
      <c r="AA120" s="157"/>
      <c r="AB120" s="157"/>
      <c r="AC120" s="157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1">
        <f t="shared" si="107"/>
        <v>0</v>
      </c>
      <c r="BC120" s="25"/>
      <c r="BD120" s="114"/>
    </row>
    <row r="121" spans="1:56" ht="15" x14ac:dyDescent="0.3">
      <c r="A121" s="84" t="s">
        <v>127</v>
      </c>
      <c r="B121" s="105">
        <f t="shared" si="105"/>
        <v>0</v>
      </c>
      <c r="C121" s="187"/>
      <c r="D121" s="48">
        <f t="shared" si="106"/>
        <v>0</v>
      </c>
      <c r="E121" s="114"/>
      <c r="F121" s="97" t="s">
        <v>127</v>
      </c>
      <c r="G121" s="157"/>
      <c r="H121" s="157"/>
      <c r="I121" s="160"/>
      <c r="J121" s="160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60"/>
      <c r="W121" s="160"/>
      <c r="X121" s="160"/>
      <c r="Y121" s="160"/>
      <c r="Z121" s="160"/>
      <c r="AA121" s="157"/>
      <c r="AB121" s="157"/>
      <c r="AC121" s="157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1">
        <f t="shared" si="107"/>
        <v>0</v>
      </c>
      <c r="BC121" s="25"/>
      <c r="BD121" s="114"/>
    </row>
    <row r="122" spans="1:56" ht="15" x14ac:dyDescent="0.3">
      <c r="A122" s="83" t="s">
        <v>128</v>
      </c>
      <c r="B122" s="105">
        <f t="shared" si="105"/>
        <v>0</v>
      </c>
      <c r="C122" s="187"/>
      <c r="D122" s="48">
        <f t="shared" si="106"/>
        <v>0</v>
      </c>
      <c r="E122" s="114"/>
      <c r="F122" s="96" t="s">
        <v>128</v>
      </c>
      <c r="G122" s="157"/>
      <c r="H122" s="157"/>
      <c r="I122" s="160"/>
      <c r="J122" s="160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60"/>
      <c r="W122" s="160"/>
      <c r="X122" s="160"/>
      <c r="Y122" s="160"/>
      <c r="Z122" s="160"/>
      <c r="AA122" s="157"/>
      <c r="AB122" s="157"/>
      <c r="AC122" s="157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1">
        <f t="shared" si="107"/>
        <v>0</v>
      </c>
      <c r="BC122" s="25"/>
      <c r="BD122" s="114"/>
    </row>
    <row r="123" spans="1:56" ht="15" x14ac:dyDescent="0.3">
      <c r="A123" s="83" t="s">
        <v>129</v>
      </c>
      <c r="B123" s="105">
        <f t="shared" si="105"/>
        <v>0</v>
      </c>
      <c r="C123" s="187"/>
      <c r="D123" s="48">
        <f t="shared" si="106"/>
        <v>0</v>
      </c>
      <c r="E123" s="114"/>
      <c r="F123" s="96" t="s">
        <v>129</v>
      </c>
      <c r="G123" s="157"/>
      <c r="H123" s="157"/>
      <c r="I123" s="160"/>
      <c r="J123" s="160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60"/>
      <c r="W123" s="160"/>
      <c r="X123" s="160"/>
      <c r="Y123" s="160"/>
      <c r="Z123" s="160"/>
      <c r="AA123" s="157"/>
      <c r="AB123" s="157"/>
      <c r="AC123" s="157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1">
        <f t="shared" si="107"/>
        <v>0</v>
      </c>
      <c r="BC123" s="25"/>
      <c r="BD123" s="114"/>
    </row>
    <row r="124" spans="1:56" ht="15" x14ac:dyDescent="0.3">
      <c r="A124" s="83" t="s">
        <v>130</v>
      </c>
      <c r="B124" s="105">
        <f t="shared" si="105"/>
        <v>0</v>
      </c>
      <c r="C124" s="187"/>
      <c r="D124" s="48">
        <f t="shared" si="106"/>
        <v>0</v>
      </c>
      <c r="E124" s="114"/>
      <c r="F124" s="96" t="s">
        <v>130</v>
      </c>
      <c r="G124" s="157"/>
      <c r="H124" s="157"/>
      <c r="I124" s="160"/>
      <c r="J124" s="160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60"/>
      <c r="W124" s="160"/>
      <c r="X124" s="160"/>
      <c r="Y124" s="160"/>
      <c r="Z124" s="160"/>
      <c r="AA124" s="157"/>
      <c r="AB124" s="157"/>
      <c r="AC124" s="157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1">
        <f t="shared" si="107"/>
        <v>0</v>
      </c>
      <c r="BC124" s="25"/>
      <c r="BD124" s="114"/>
    </row>
    <row r="125" spans="1:56" ht="15" x14ac:dyDescent="0.3">
      <c r="A125" s="83" t="s">
        <v>131</v>
      </c>
      <c r="B125" s="105">
        <f t="shared" si="105"/>
        <v>0</v>
      </c>
      <c r="C125" s="187"/>
      <c r="D125" s="48">
        <f t="shared" si="106"/>
        <v>0</v>
      </c>
      <c r="E125" s="114"/>
      <c r="F125" s="96" t="s">
        <v>131</v>
      </c>
      <c r="G125" s="157"/>
      <c r="H125" s="157"/>
      <c r="I125" s="160"/>
      <c r="J125" s="160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60"/>
      <c r="W125" s="160"/>
      <c r="X125" s="160"/>
      <c r="Y125" s="160"/>
      <c r="Z125" s="160"/>
      <c r="AA125" s="157"/>
      <c r="AB125" s="157"/>
      <c r="AC125" s="157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  <c r="AS125" s="160"/>
      <c r="AT125" s="160"/>
      <c r="AU125" s="160"/>
      <c r="AV125" s="160"/>
      <c r="AW125" s="160"/>
      <c r="AX125" s="160"/>
      <c r="AY125" s="160"/>
      <c r="AZ125" s="160"/>
      <c r="BA125" s="160"/>
      <c r="BB125" s="11">
        <f t="shared" si="107"/>
        <v>0</v>
      </c>
      <c r="BC125" s="25"/>
      <c r="BD125" s="114"/>
    </row>
    <row r="126" spans="1:56" ht="15" x14ac:dyDescent="0.3">
      <c r="A126" s="84" t="s">
        <v>132</v>
      </c>
      <c r="B126" s="105">
        <f t="shared" si="105"/>
        <v>0</v>
      </c>
      <c r="C126" s="187"/>
      <c r="D126" s="48">
        <f t="shared" si="106"/>
        <v>0</v>
      </c>
      <c r="E126" s="114"/>
      <c r="F126" s="97" t="s">
        <v>132</v>
      </c>
      <c r="G126" s="6"/>
      <c r="H126" s="6"/>
      <c r="I126" s="162"/>
      <c r="J126" s="162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162"/>
      <c r="W126" s="162"/>
      <c r="X126" s="162"/>
      <c r="Y126" s="162"/>
      <c r="Z126" s="162"/>
      <c r="AA126" s="6"/>
      <c r="AB126" s="6"/>
      <c r="AC126" s="6"/>
      <c r="AD126" s="162"/>
      <c r="AE126" s="162"/>
      <c r="AF126" s="162"/>
      <c r="AG126" s="162"/>
      <c r="AH126" s="162"/>
      <c r="AI126" s="162"/>
      <c r="AJ126" s="162"/>
      <c r="AK126" s="162"/>
      <c r="AL126" s="162"/>
      <c r="AM126" s="162"/>
      <c r="AN126" s="162"/>
      <c r="AO126" s="162"/>
      <c r="AP126" s="162"/>
      <c r="AQ126" s="162"/>
      <c r="AR126" s="162"/>
      <c r="AS126" s="162"/>
      <c r="AT126" s="162"/>
      <c r="AU126" s="162"/>
      <c r="AV126" s="162"/>
      <c r="AW126" s="162"/>
      <c r="AX126" s="162"/>
      <c r="AY126" s="162"/>
      <c r="AZ126" s="162"/>
      <c r="BA126" s="162"/>
      <c r="BB126" s="11">
        <f t="shared" si="107"/>
        <v>0</v>
      </c>
      <c r="BC126" s="25"/>
      <c r="BD126" s="114"/>
    </row>
    <row r="127" spans="1:56" ht="15" x14ac:dyDescent="0.3">
      <c r="A127" s="84" t="s">
        <v>133</v>
      </c>
      <c r="B127" s="105">
        <f t="shared" si="105"/>
        <v>0</v>
      </c>
      <c r="C127" s="187"/>
      <c r="D127" s="48">
        <f t="shared" si="106"/>
        <v>0</v>
      </c>
      <c r="E127" s="114"/>
      <c r="F127" s="97" t="s">
        <v>133</v>
      </c>
      <c r="G127" s="6"/>
      <c r="H127" s="6"/>
      <c r="I127" s="162"/>
      <c r="J127" s="162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162"/>
      <c r="W127" s="162"/>
      <c r="X127" s="162"/>
      <c r="Y127" s="162"/>
      <c r="Z127" s="162"/>
      <c r="AA127" s="6"/>
      <c r="AB127" s="6"/>
      <c r="AC127" s="6"/>
      <c r="AD127" s="162"/>
      <c r="AE127" s="162"/>
      <c r="AF127" s="162"/>
      <c r="AG127" s="162"/>
      <c r="AH127" s="162"/>
      <c r="AI127" s="162"/>
      <c r="AJ127" s="162"/>
      <c r="AK127" s="162"/>
      <c r="AL127" s="162"/>
      <c r="AM127" s="162"/>
      <c r="AN127" s="162"/>
      <c r="AO127" s="162"/>
      <c r="AP127" s="162"/>
      <c r="AQ127" s="162"/>
      <c r="AR127" s="162"/>
      <c r="AS127" s="162"/>
      <c r="AT127" s="162"/>
      <c r="AU127" s="162"/>
      <c r="AV127" s="162"/>
      <c r="AW127" s="162"/>
      <c r="AX127" s="162"/>
      <c r="AY127" s="162"/>
      <c r="AZ127" s="162"/>
      <c r="BA127" s="162"/>
      <c r="BB127" s="11">
        <f t="shared" si="107"/>
        <v>0</v>
      </c>
      <c r="BC127" s="25"/>
      <c r="BD127" s="114"/>
    </row>
    <row r="128" spans="1:56" ht="15" x14ac:dyDescent="0.3">
      <c r="A128" s="77" t="s">
        <v>134</v>
      </c>
      <c r="B128" s="107">
        <f t="shared" ref="B128:D128" si="108">SUM(B110:B127)</f>
        <v>0</v>
      </c>
      <c r="C128" s="188"/>
      <c r="D128" s="145">
        <f t="shared" si="108"/>
        <v>0</v>
      </c>
      <c r="E128" s="108">
        <f>SUM(E110:E127)</f>
        <v>0</v>
      </c>
      <c r="F128" s="90" t="s">
        <v>134</v>
      </c>
      <c r="G128" s="165">
        <f>SUM(G110:G127)</f>
        <v>0</v>
      </c>
      <c r="H128" s="165">
        <f t="shared" ref="H128" si="109">SUM(H110:H127)</f>
        <v>0</v>
      </c>
      <c r="I128" s="165">
        <f>SUM(I110:I127)</f>
        <v>0</v>
      </c>
      <c r="J128" s="165">
        <f>SUM(J110:J127)</f>
        <v>0</v>
      </c>
      <c r="K128" s="165">
        <f t="shared" ref="K128:BC128" si="110">SUM(K110:K127)</f>
        <v>0</v>
      </c>
      <c r="L128" s="165">
        <f>SUM(L110:L127)</f>
        <v>0</v>
      </c>
      <c r="M128" s="165">
        <f t="shared" si="110"/>
        <v>0</v>
      </c>
      <c r="N128" s="165">
        <f t="shared" si="110"/>
        <v>0</v>
      </c>
      <c r="O128" s="165">
        <f t="shared" si="110"/>
        <v>0</v>
      </c>
      <c r="P128" s="165">
        <f t="shared" si="110"/>
        <v>0</v>
      </c>
      <c r="Q128" s="165">
        <f t="shared" si="110"/>
        <v>0</v>
      </c>
      <c r="R128" s="165">
        <f t="shared" si="110"/>
        <v>0</v>
      </c>
      <c r="S128" s="165">
        <f t="shared" si="110"/>
        <v>0</v>
      </c>
      <c r="T128" s="165">
        <f t="shared" si="110"/>
        <v>0</v>
      </c>
      <c r="U128" s="165">
        <f t="shared" si="110"/>
        <v>0</v>
      </c>
      <c r="V128" s="165">
        <f t="shared" si="110"/>
        <v>0</v>
      </c>
      <c r="W128" s="165">
        <f t="shared" si="110"/>
        <v>0</v>
      </c>
      <c r="X128" s="165">
        <f t="shared" si="110"/>
        <v>0</v>
      </c>
      <c r="Y128" s="165">
        <f t="shared" si="110"/>
        <v>0</v>
      </c>
      <c r="Z128" s="165">
        <f t="shared" si="110"/>
        <v>0</v>
      </c>
      <c r="AA128" s="165">
        <f t="shared" si="110"/>
        <v>0</v>
      </c>
      <c r="AB128" s="165">
        <v>0</v>
      </c>
      <c r="AC128" s="165">
        <f t="shared" si="110"/>
        <v>0</v>
      </c>
      <c r="AD128" s="165">
        <f t="shared" si="110"/>
        <v>0</v>
      </c>
      <c r="AE128" s="165">
        <v>0</v>
      </c>
      <c r="AF128" s="165">
        <f t="shared" si="110"/>
        <v>0</v>
      </c>
      <c r="AG128" s="165"/>
      <c r="AH128" s="165">
        <f t="shared" si="110"/>
        <v>0</v>
      </c>
      <c r="AI128" s="165">
        <f t="shared" si="110"/>
        <v>0</v>
      </c>
      <c r="AJ128" s="165">
        <f t="shared" si="110"/>
        <v>0</v>
      </c>
      <c r="AK128" s="165">
        <f t="shared" si="110"/>
        <v>0</v>
      </c>
      <c r="AL128" s="165">
        <f t="shared" si="110"/>
        <v>0</v>
      </c>
      <c r="AM128" s="165">
        <f t="shared" si="110"/>
        <v>0</v>
      </c>
      <c r="AN128" s="165">
        <f t="shared" si="110"/>
        <v>0</v>
      </c>
      <c r="AO128" s="165">
        <f t="shared" si="110"/>
        <v>0</v>
      </c>
      <c r="AP128" s="165">
        <f t="shared" si="110"/>
        <v>0</v>
      </c>
      <c r="AQ128" s="165">
        <f t="shared" si="110"/>
        <v>0</v>
      </c>
      <c r="AR128" s="165">
        <v>0</v>
      </c>
      <c r="AS128" s="165">
        <v>0</v>
      </c>
      <c r="AT128" s="165">
        <f t="shared" si="110"/>
        <v>0</v>
      </c>
      <c r="AU128" s="165">
        <f t="shared" si="110"/>
        <v>0</v>
      </c>
      <c r="AV128" s="165">
        <f t="shared" si="110"/>
        <v>0</v>
      </c>
      <c r="AW128" s="165"/>
      <c r="AX128" s="165">
        <f t="shared" ref="AX128:AY128" si="111">SUM(AX110:AX127)</f>
        <v>0</v>
      </c>
      <c r="AY128" s="165">
        <f t="shared" si="111"/>
        <v>0</v>
      </c>
      <c r="AZ128" s="165">
        <f t="shared" si="110"/>
        <v>0</v>
      </c>
      <c r="BA128" s="165">
        <f t="shared" si="110"/>
        <v>0</v>
      </c>
      <c r="BB128" s="165">
        <f t="shared" si="110"/>
        <v>0</v>
      </c>
      <c r="BC128" s="165">
        <f t="shared" si="110"/>
        <v>0</v>
      </c>
      <c r="BD128" s="108">
        <f>SUM(BD110:BD127)</f>
        <v>0</v>
      </c>
    </row>
    <row r="129" spans="1:56" ht="15" x14ac:dyDescent="0.3">
      <c r="A129" s="77" t="s">
        <v>135</v>
      </c>
      <c r="B129" s="107">
        <f t="shared" ref="B129:D129" si="112">B128+B109</f>
        <v>126</v>
      </c>
      <c r="C129" s="188"/>
      <c r="D129" s="145">
        <f t="shared" si="112"/>
        <v>0</v>
      </c>
      <c r="E129" s="108"/>
      <c r="F129" s="90" t="s">
        <v>135</v>
      </c>
      <c r="G129" s="165">
        <f>G128+G109</f>
        <v>0</v>
      </c>
      <c r="H129" s="165">
        <f>H128+H109</f>
        <v>0</v>
      </c>
      <c r="I129" s="165">
        <f>I128+I109</f>
        <v>0</v>
      </c>
      <c r="J129" s="165">
        <f>J128+J109</f>
        <v>0</v>
      </c>
      <c r="K129" s="165">
        <f t="shared" ref="K129:BC129" si="113">K128+K109</f>
        <v>0</v>
      </c>
      <c r="L129" s="165">
        <f>L128+L109</f>
        <v>0</v>
      </c>
      <c r="M129" s="165">
        <f t="shared" si="113"/>
        <v>0</v>
      </c>
      <c r="N129" s="165">
        <f>N128+N109</f>
        <v>0</v>
      </c>
      <c r="O129" s="165">
        <f t="shared" ref="O129:R129" si="114">O128+O109</f>
        <v>0</v>
      </c>
      <c r="P129" s="165">
        <f t="shared" si="114"/>
        <v>0</v>
      </c>
      <c r="Q129" s="165">
        <f t="shared" si="114"/>
        <v>0</v>
      </c>
      <c r="R129" s="165">
        <f t="shared" si="114"/>
        <v>0</v>
      </c>
      <c r="S129" s="165">
        <f t="shared" si="113"/>
        <v>0</v>
      </c>
      <c r="T129" s="165" t="e">
        <f t="shared" si="113"/>
        <v>#DIV/0!</v>
      </c>
      <c r="U129" s="165">
        <f t="shared" si="113"/>
        <v>0</v>
      </c>
      <c r="V129" s="165">
        <f>V128+V109</f>
        <v>0</v>
      </c>
      <c r="W129" s="165">
        <f>W128+W109</f>
        <v>0</v>
      </c>
      <c r="X129" s="165">
        <f>X128+X109</f>
        <v>0</v>
      </c>
      <c r="Y129" s="165">
        <f>Y128+Y109</f>
        <v>0</v>
      </c>
      <c r="Z129" s="165">
        <f>Z128+Z109</f>
        <v>0</v>
      </c>
      <c r="AA129" s="165">
        <f t="shared" ref="AA129:AH129" si="115">AA128+AA109</f>
        <v>0</v>
      </c>
      <c r="AB129" s="165">
        <f>AB128+AB109</f>
        <v>0</v>
      </c>
      <c r="AC129" s="165">
        <f t="shared" si="115"/>
        <v>0</v>
      </c>
      <c r="AD129" s="165">
        <f t="shared" si="115"/>
        <v>58</v>
      </c>
      <c r="AE129" s="165">
        <f>AE128+AE109</f>
        <v>0</v>
      </c>
      <c r="AF129" s="165">
        <f t="shared" si="115"/>
        <v>68</v>
      </c>
      <c r="AG129" s="165"/>
      <c r="AH129" s="165">
        <f t="shared" si="115"/>
        <v>0</v>
      </c>
      <c r="AI129" s="165">
        <f t="shared" si="113"/>
        <v>0</v>
      </c>
      <c r="AJ129" s="165">
        <f t="shared" si="113"/>
        <v>0</v>
      </c>
      <c r="AK129" s="165">
        <f t="shared" si="113"/>
        <v>0</v>
      </c>
      <c r="AL129" s="165">
        <f t="shared" si="113"/>
        <v>0</v>
      </c>
      <c r="AM129" s="165">
        <f t="shared" si="113"/>
        <v>0</v>
      </c>
      <c r="AN129" s="165">
        <f>AN128+AN109</f>
        <v>0</v>
      </c>
      <c r="AO129" s="165">
        <f t="shared" ref="AO129:BA129" si="116">AO128+AO109</f>
        <v>0</v>
      </c>
      <c r="AP129" s="165">
        <f t="shared" si="116"/>
        <v>0</v>
      </c>
      <c r="AQ129" s="165">
        <f t="shared" si="116"/>
        <v>0</v>
      </c>
      <c r="AR129" s="165">
        <v>15000000</v>
      </c>
      <c r="AS129" s="165">
        <f t="shared" si="116"/>
        <v>0</v>
      </c>
      <c r="AT129" s="165">
        <f t="shared" si="116"/>
        <v>0</v>
      </c>
      <c r="AU129" s="165">
        <f t="shared" si="116"/>
        <v>0</v>
      </c>
      <c r="AV129" s="165">
        <f t="shared" si="116"/>
        <v>0</v>
      </c>
      <c r="AW129" s="165">
        <f t="shared" si="116"/>
        <v>0</v>
      </c>
      <c r="AX129" s="165">
        <f t="shared" si="116"/>
        <v>0</v>
      </c>
      <c r="AY129" s="165">
        <f t="shared" si="116"/>
        <v>0</v>
      </c>
      <c r="AZ129" s="165">
        <f t="shared" si="116"/>
        <v>0</v>
      </c>
      <c r="BA129" s="165">
        <f t="shared" si="116"/>
        <v>0</v>
      </c>
      <c r="BB129" s="165">
        <f t="shared" si="113"/>
        <v>126</v>
      </c>
      <c r="BC129" s="165">
        <f t="shared" si="113"/>
        <v>0</v>
      </c>
      <c r="BD129" s="108"/>
    </row>
    <row r="130" spans="1:56" ht="15" x14ac:dyDescent="0.3">
      <c r="A130" s="81" t="s">
        <v>136</v>
      </c>
      <c r="B130" s="103"/>
      <c r="C130" s="186"/>
      <c r="D130" s="147"/>
      <c r="E130" s="104"/>
      <c r="F130" s="94" t="s">
        <v>136</v>
      </c>
      <c r="G130" s="203"/>
      <c r="H130" s="203"/>
      <c r="I130" s="10"/>
      <c r="J130" s="10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10"/>
      <c r="W130" s="10"/>
      <c r="X130" s="10"/>
      <c r="Y130" s="10"/>
      <c r="Z130" s="10"/>
      <c r="AA130" s="8"/>
      <c r="AB130" s="8"/>
      <c r="AC130" s="8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7"/>
      <c r="BC130" s="8"/>
      <c r="BD130" s="104"/>
    </row>
    <row r="131" spans="1:56" ht="15" x14ac:dyDescent="0.3">
      <c r="A131" s="83" t="s">
        <v>137</v>
      </c>
      <c r="B131" s="105">
        <f t="shared" ref="B131:B152" si="117">BB131</f>
        <v>0</v>
      </c>
      <c r="C131" s="187"/>
      <c r="D131" s="48">
        <f t="shared" ref="D131:D153" si="118">BC131</f>
        <v>0</v>
      </c>
      <c r="E131" s="109">
        <f t="shared" ref="E131:E153" si="119">D131-B131</f>
        <v>0</v>
      </c>
      <c r="F131" s="96" t="s">
        <v>137</v>
      </c>
      <c r="G131" s="6"/>
      <c r="H131" s="204"/>
      <c r="I131" s="167"/>
      <c r="J131" s="167"/>
      <c r="K131" s="25"/>
      <c r="L131" s="25"/>
      <c r="M131" s="25"/>
      <c r="N131" s="161"/>
      <c r="O131" s="161"/>
      <c r="P131" s="161"/>
      <c r="Q131" s="161"/>
      <c r="R131" s="161"/>
      <c r="S131" s="161"/>
      <c r="T131" s="161"/>
      <c r="U131" s="161"/>
      <c r="V131" s="23"/>
      <c r="W131" s="23"/>
      <c r="X131" s="23"/>
      <c r="Y131" s="23"/>
      <c r="Z131" s="23"/>
      <c r="AA131" s="161"/>
      <c r="AB131" s="161"/>
      <c r="AC131" s="161"/>
      <c r="AD131" s="23"/>
      <c r="AE131" s="23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167"/>
      <c r="AV131" s="167"/>
      <c r="AW131" s="167"/>
      <c r="AX131" s="167"/>
      <c r="AY131" s="167"/>
      <c r="AZ131" s="167"/>
      <c r="BA131" s="167"/>
      <c r="BB131" s="11">
        <f t="shared" ref="BB131:BB151" si="120">SUM(G131:BA131)</f>
        <v>0</v>
      </c>
      <c r="BC131" s="26"/>
      <c r="BD131" s="109">
        <f t="shared" ref="BD131:BD153" si="121">BC131-BB131</f>
        <v>0</v>
      </c>
    </row>
    <row r="132" spans="1:56" ht="15" x14ac:dyDescent="0.3">
      <c r="A132" s="83" t="s">
        <v>138</v>
      </c>
      <c r="B132" s="105">
        <f t="shared" si="117"/>
        <v>0</v>
      </c>
      <c r="C132" s="187"/>
      <c r="D132" s="48">
        <f t="shared" si="118"/>
        <v>0</v>
      </c>
      <c r="E132" s="109">
        <f t="shared" si="119"/>
        <v>0</v>
      </c>
      <c r="F132" s="96" t="s">
        <v>138</v>
      </c>
      <c r="G132" s="6"/>
      <c r="H132" s="6"/>
      <c r="I132" s="167"/>
      <c r="J132" s="167"/>
      <c r="K132" s="25"/>
      <c r="L132" s="25"/>
      <c r="M132" s="25"/>
      <c r="N132" s="158"/>
      <c r="O132" s="161"/>
      <c r="P132" s="161"/>
      <c r="Q132" s="161"/>
      <c r="R132" s="161"/>
      <c r="S132" s="161"/>
      <c r="T132" s="161"/>
      <c r="U132" s="161"/>
      <c r="V132" s="23"/>
      <c r="W132" s="23"/>
      <c r="X132" s="159"/>
      <c r="Y132" s="23"/>
      <c r="Z132" s="23"/>
      <c r="AA132" s="161"/>
      <c r="AB132" s="158"/>
      <c r="AC132" s="161"/>
      <c r="AD132" s="23"/>
      <c r="AE132" s="23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1">
        <f t="shared" si="120"/>
        <v>0</v>
      </c>
      <c r="BC132" s="26"/>
      <c r="BD132" s="109">
        <f t="shared" si="121"/>
        <v>0</v>
      </c>
    </row>
    <row r="133" spans="1:56" ht="15" x14ac:dyDescent="0.3">
      <c r="A133" s="83" t="s">
        <v>139</v>
      </c>
      <c r="B133" s="105">
        <f t="shared" si="117"/>
        <v>0</v>
      </c>
      <c r="C133" s="187"/>
      <c r="D133" s="48">
        <f t="shared" si="118"/>
        <v>0</v>
      </c>
      <c r="E133" s="109">
        <f t="shared" si="119"/>
        <v>0</v>
      </c>
      <c r="F133" s="96" t="s">
        <v>139</v>
      </c>
      <c r="G133" s="6"/>
      <c r="H133" s="6"/>
      <c r="I133" s="167"/>
      <c r="J133" s="167"/>
      <c r="K133" s="25"/>
      <c r="L133" s="25"/>
      <c r="M133" s="25"/>
      <c r="N133" s="161"/>
      <c r="O133" s="161"/>
      <c r="P133" s="161"/>
      <c r="Q133" s="161"/>
      <c r="R133" s="161"/>
      <c r="S133" s="161"/>
      <c r="T133" s="161"/>
      <c r="U133" s="161"/>
      <c r="V133" s="23"/>
      <c r="W133" s="23"/>
      <c r="X133" s="23"/>
      <c r="Y133" s="23"/>
      <c r="Z133" s="23"/>
      <c r="AA133" s="161"/>
      <c r="AB133" s="161"/>
      <c r="AC133" s="161"/>
      <c r="AD133" s="23"/>
      <c r="AE133" s="23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1">
        <f t="shared" si="120"/>
        <v>0</v>
      </c>
      <c r="BC133" s="26"/>
      <c r="BD133" s="109">
        <f t="shared" si="121"/>
        <v>0</v>
      </c>
    </row>
    <row r="134" spans="1:56" ht="15" x14ac:dyDescent="0.3">
      <c r="A134" s="83" t="s">
        <v>140</v>
      </c>
      <c r="B134" s="105">
        <f t="shared" si="117"/>
        <v>0</v>
      </c>
      <c r="C134" s="187"/>
      <c r="D134" s="48">
        <f t="shared" si="118"/>
        <v>0</v>
      </c>
      <c r="E134" s="109">
        <f t="shared" si="119"/>
        <v>0</v>
      </c>
      <c r="F134" s="96" t="s">
        <v>140</v>
      </c>
      <c r="G134" s="6"/>
      <c r="H134" s="6"/>
      <c r="I134" s="167"/>
      <c r="J134" s="167"/>
      <c r="K134" s="25"/>
      <c r="L134" s="25"/>
      <c r="M134" s="25"/>
      <c r="N134" s="161"/>
      <c r="O134" s="27"/>
      <c r="P134" s="27"/>
      <c r="Q134" s="27"/>
      <c r="R134" s="27"/>
      <c r="S134" s="161"/>
      <c r="T134" s="161"/>
      <c r="U134" s="161"/>
      <c r="V134" s="23"/>
      <c r="W134" s="23"/>
      <c r="X134" s="23"/>
      <c r="Y134" s="23"/>
      <c r="Z134" s="23"/>
      <c r="AA134" s="161"/>
      <c r="AB134" s="161"/>
      <c r="AC134" s="161"/>
      <c r="AD134" s="23"/>
      <c r="AE134" s="23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7"/>
      <c r="AY134" s="167"/>
      <c r="AZ134" s="167"/>
      <c r="BA134" s="167"/>
      <c r="BB134" s="11">
        <f t="shared" si="120"/>
        <v>0</v>
      </c>
      <c r="BC134" s="26"/>
      <c r="BD134" s="109">
        <f t="shared" si="121"/>
        <v>0</v>
      </c>
    </row>
    <row r="135" spans="1:56" ht="15" x14ac:dyDescent="0.3">
      <c r="A135" s="83" t="s">
        <v>141</v>
      </c>
      <c r="B135" s="105">
        <f t="shared" si="117"/>
        <v>0</v>
      </c>
      <c r="C135" s="187"/>
      <c r="D135" s="48">
        <f t="shared" si="118"/>
        <v>0</v>
      </c>
      <c r="E135" s="109">
        <f t="shared" si="119"/>
        <v>0</v>
      </c>
      <c r="F135" s="96" t="s">
        <v>141</v>
      </c>
      <c r="G135" s="6"/>
      <c r="H135" s="6"/>
      <c r="I135" s="167"/>
      <c r="J135" s="167"/>
      <c r="K135" s="25"/>
      <c r="L135" s="25"/>
      <c r="M135" s="25"/>
      <c r="N135" s="158"/>
      <c r="O135" s="158"/>
      <c r="P135" s="158"/>
      <c r="Q135" s="158"/>
      <c r="R135" s="158"/>
      <c r="S135" s="161"/>
      <c r="T135" s="161"/>
      <c r="U135" s="161"/>
      <c r="V135" s="23"/>
      <c r="W135" s="23"/>
      <c r="X135" s="23"/>
      <c r="Y135" s="23"/>
      <c r="Z135" s="23"/>
      <c r="AA135" s="161"/>
      <c r="AB135" s="161"/>
      <c r="AC135" s="161"/>
      <c r="AD135" s="23"/>
      <c r="AE135" s="23"/>
      <c r="AF135" s="167"/>
      <c r="AG135" s="167"/>
      <c r="AH135" s="160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3"/>
      <c r="AY135" s="163"/>
      <c r="AZ135" s="163"/>
      <c r="BA135" s="167"/>
      <c r="BB135" s="11">
        <f t="shared" si="120"/>
        <v>0</v>
      </c>
      <c r="BC135" s="26"/>
      <c r="BD135" s="109">
        <f t="shared" si="121"/>
        <v>0</v>
      </c>
    </row>
    <row r="136" spans="1:56" ht="15" x14ac:dyDescent="0.3">
      <c r="A136" s="83" t="s">
        <v>142</v>
      </c>
      <c r="B136" s="105">
        <f t="shared" si="117"/>
        <v>0</v>
      </c>
      <c r="C136" s="187"/>
      <c r="D136" s="48">
        <f t="shared" si="118"/>
        <v>0</v>
      </c>
      <c r="E136" s="109">
        <f t="shared" si="119"/>
        <v>0</v>
      </c>
      <c r="F136" s="96" t="s">
        <v>142</v>
      </c>
      <c r="G136" s="6"/>
      <c r="H136" s="6"/>
      <c r="I136" s="167"/>
      <c r="J136" s="167"/>
      <c r="K136" s="25"/>
      <c r="L136" s="25"/>
      <c r="M136" s="25"/>
      <c r="N136" s="161"/>
      <c r="O136" s="161"/>
      <c r="P136" s="161"/>
      <c r="Q136" s="161"/>
      <c r="R136" s="161"/>
      <c r="S136" s="161"/>
      <c r="T136" s="161"/>
      <c r="U136" s="161"/>
      <c r="V136" s="23"/>
      <c r="W136" s="23"/>
      <c r="X136" s="23"/>
      <c r="Y136" s="23"/>
      <c r="Z136" s="23"/>
      <c r="AA136" s="161"/>
      <c r="AB136" s="161"/>
      <c r="AC136" s="161"/>
      <c r="AD136" s="23"/>
      <c r="AE136" s="23"/>
      <c r="AF136" s="167"/>
      <c r="AG136" s="167"/>
      <c r="AH136" s="167"/>
      <c r="AI136" s="163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7"/>
      <c r="AY136" s="167"/>
      <c r="AZ136" s="167"/>
      <c r="BA136" s="167"/>
      <c r="BB136" s="11">
        <f t="shared" si="120"/>
        <v>0</v>
      </c>
      <c r="BC136" s="26"/>
      <c r="BD136" s="109">
        <f t="shared" si="121"/>
        <v>0</v>
      </c>
    </row>
    <row r="137" spans="1:56" ht="15" x14ac:dyDescent="0.3">
      <c r="A137" s="83" t="s">
        <v>143</v>
      </c>
      <c r="B137" s="105">
        <f t="shared" si="117"/>
        <v>0</v>
      </c>
      <c r="C137" s="187"/>
      <c r="D137" s="48">
        <f t="shared" si="118"/>
        <v>0</v>
      </c>
      <c r="E137" s="109">
        <f t="shared" si="119"/>
        <v>0</v>
      </c>
      <c r="F137" s="96" t="s">
        <v>143</v>
      </c>
      <c r="G137" s="6"/>
      <c r="H137" s="6"/>
      <c r="I137" s="163"/>
      <c r="J137" s="167"/>
      <c r="K137" s="25"/>
      <c r="L137" s="25"/>
      <c r="M137" s="25"/>
      <c r="N137" s="158"/>
      <c r="O137" s="161"/>
      <c r="P137" s="161"/>
      <c r="Q137" s="161"/>
      <c r="R137" s="161"/>
      <c r="S137" s="161"/>
      <c r="T137" s="161"/>
      <c r="U137" s="161"/>
      <c r="V137" s="23"/>
      <c r="W137" s="23"/>
      <c r="X137" s="23"/>
      <c r="Y137" s="23"/>
      <c r="Z137" s="23"/>
      <c r="AA137" s="161"/>
      <c r="AB137" s="161"/>
      <c r="AC137" s="161"/>
      <c r="AD137" s="23"/>
      <c r="AE137" s="23"/>
      <c r="AF137" s="167"/>
      <c r="AG137" s="157"/>
      <c r="AH137" s="167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1">
        <f t="shared" si="120"/>
        <v>0</v>
      </c>
      <c r="BC137" s="26"/>
      <c r="BD137" s="109">
        <f t="shared" si="121"/>
        <v>0</v>
      </c>
    </row>
    <row r="138" spans="1:56" ht="15" x14ac:dyDescent="0.3">
      <c r="A138" s="83" t="s">
        <v>144</v>
      </c>
      <c r="B138" s="105">
        <f t="shared" si="117"/>
        <v>0</v>
      </c>
      <c r="C138" s="187"/>
      <c r="D138" s="48">
        <f t="shared" si="118"/>
        <v>0</v>
      </c>
      <c r="E138" s="109">
        <f t="shared" si="119"/>
        <v>0</v>
      </c>
      <c r="F138" s="96" t="s">
        <v>144</v>
      </c>
      <c r="G138" s="6"/>
      <c r="H138" s="6"/>
      <c r="I138" s="167"/>
      <c r="J138" s="167"/>
      <c r="K138" s="25"/>
      <c r="L138" s="25"/>
      <c r="M138" s="25"/>
      <c r="N138" s="158"/>
      <c r="O138" s="161"/>
      <c r="P138" s="161"/>
      <c r="Q138" s="161"/>
      <c r="R138" s="161"/>
      <c r="S138" s="161"/>
      <c r="T138" s="161"/>
      <c r="U138" s="161"/>
      <c r="V138" s="23"/>
      <c r="W138" s="23"/>
      <c r="X138" s="23"/>
      <c r="Y138" s="23"/>
      <c r="Z138" s="23"/>
      <c r="AA138" s="161"/>
      <c r="AB138" s="161"/>
      <c r="AC138" s="161"/>
      <c r="AD138" s="23"/>
      <c r="AE138" s="23"/>
      <c r="AF138" s="167"/>
      <c r="AG138" s="167"/>
      <c r="AH138" s="160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1">
        <f t="shared" si="120"/>
        <v>0</v>
      </c>
      <c r="BC138" s="26"/>
      <c r="BD138" s="109">
        <f t="shared" si="121"/>
        <v>0</v>
      </c>
    </row>
    <row r="139" spans="1:56" ht="15" x14ac:dyDescent="0.3">
      <c r="A139" s="83" t="s">
        <v>145</v>
      </c>
      <c r="B139" s="105">
        <f t="shared" si="117"/>
        <v>0</v>
      </c>
      <c r="C139" s="187"/>
      <c r="D139" s="48">
        <f t="shared" si="118"/>
        <v>0</v>
      </c>
      <c r="E139" s="109">
        <f t="shared" si="119"/>
        <v>0</v>
      </c>
      <c r="F139" s="96" t="s">
        <v>145</v>
      </c>
      <c r="G139" s="6"/>
      <c r="H139" s="6"/>
      <c r="I139" s="167"/>
      <c r="J139" s="167"/>
      <c r="K139" s="25"/>
      <c r="L139" s="25"/>
      <c r="M139" s="25"/>
      <c r="N139" s="158"/>
      <c r="O139" s="161"/>
      <c r="P139" s="161"/>
      <c r="Q139" s="161"/>
      <c r="R139" s="161"/>
      <c r="S139" s="161"/>
      <c r="T139" s="161"/>
      <c r="U139" s="161"/>
      <c r="V139" s="23"/>
      <c r="W139" s="23"/>
      <c r="X139" s="23"/>
      <c r="Y139" s="23"/>
      <c r="Z139" s="23"/>
      <c r="AA139" s="161"/>
      <c r="AB139" s="161"/>
      <c r="AC139" s="161"/>
      <c r="AD139" s="23"/>
      <c r="AE139" s="23"/>
      <c r="AF139" s="167"/>
      <c r="AG139" s="167"/>
      <c r="AH139" s="160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1">
        <f t="shared" si="120"/>
        <v>0</v>
      </c>
      <c r="BC139" s="26"/>
      <c r="BD139" s="109">
        <f t="shared" si="121"/>
        <v>0</v>
      </c>
    </row>
    <row r="140" spans="1:56" ht="15" x14ac:dyDescent="0.3">
      <c r="A140" s="83" t="s">
        <v>146</v>
      </c>
      <c r="B140" s="105">
        <f t="shared" si="117"/>
        <v>0</v>
      </c>
      <c r="C140" s="187"/>
      <c r="D140" s="48">
        <f t="shared" si="118"/>
        <v>0</v>
      </c>
      <c r="E140" s="109">
        <f t="shared" si="119"/>
        <v>0</v>
      </c>
      <c r="F140" s="96" t="s">
        <v>146</v>
      </c>
      <c r="G140" s="6"/>
      <c r="H140" s="6"/>
      <c r="I140" s="167"/>
      <c r="J140" s="167"/>
      <c r="K140" s="25"/>
      <c r="L140" s="25"/>
      <c r="M140" s="25"/>
      <c r="N140" s="161"/>
      <c r="O140" s="161"/>
      <c r="P140" s="161"/>
      <c r="Q140" s="161"/>
      <c r="R140" s="161"/>
      <c r="S140" s="161"/>
      <c r="T140" s="161"/>
      <c r="U140" s="161"/>
      <c r="V140" s="23"/>
      <c r="W140" s="23"/>
      <c r="X140" s="23"/>
      <c r="Y140" s="23"/>
      <c r="Z140" s="23"/>
      <c r="AA140" s="161"/>
      <c r="AB140" s="161"/>
      <c r="AC140" s="161"/>
      <c r="AD140" s="23"/>
      <c r="AE140" s="23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1">
        <f t="shared" si="120"/>
        <v>0</v>
      </c>
      <c r="BC140" s="25"/>
      <c r="BD140" s="109">
        <f t="shared" si="121"/>
        <v>0</v>
      </c>
    </row>
    <row r="141" spans="1:56" ht="15" x14ac:dyDescent="0.3">
      <c r="A141" s="83" t="s">
        <v>147</v>
      </c>
      <c r="B141" s="105">
        <f t="shared" si="117"/>
        <v>0</v>
      </c>
      <c r="C141" s="187"/>
      <c r="D141" s="48">
        <f t="shared" si="118"/>
        <v>0</v>
      </c>
      <c r="E141" s="109">
        <f t="shared" si="119"/>
        <v>0</v>
      </c>
      <c r="F141" s="96" t="s">
        <v>147</v>
      </c>
      <c r="G141" s="6"/>
      <c r="H141" s="6"/>
      <c r="I141" s="167"/>
      <c r="J141" s="167"/>
      <c r="K141" s="25"/>
      <c r="L141" s="25"/>
      <c r="M141" s="25"/>
      <c r="N141" s="161"/>
      <c r="O141" s="161"/>
      <c r="P141" s="161"/>
      <c r="Q141" s="161"/>
      <c r="R141" s="161"/>
      <c r="S141" s="161"/>
      <c r="T141" s="161"/>
      <c r="U141" s="161"/>
      <c r="V141" s="23"/>
      <c r="W141" s="23"/>
      <c r="X141" s="23"/>
      <c r="Y141" s="23"/>
      <c r="Z141" s="23"/>
      <c r="AA141" s="161"/>
      <c r="AB141" s="161"/>
      <c r="AC141" s="161"/>
      <c r="AD141" s="23"/>
      <c r="AE141" s="23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1">
        <f t="shared" si="120"/>
        <v>0</v>
      </c>
      <c r="BC141" s="25"/>
      <c r="BD141" s="109">
        <f t="shared" si="121"/>
        <v>0</v>
      </c>
    </row>
    <row r="142" spans="1:56" ht="15" x14ac:dyDescent="0.3">
      <c r="A142" s="83" t="s">
        <v>148</v>
      </c>
      <c r="B142" s="105">
        <f t="shared" si="117"/>
        <v>0</v>
      </c>
      <c r="C142" s="187"/>
      <c r="D142" s="48">
        <f t="shared" si="118"/>
        <v>0</v>
      </c>
      <c r="E142" s="109">
        <f t="shared" si="119"/>
        <v>0</v>
      </c>
      <c r="F142" s="96" t="s">
        <v>148</v>
      </c>
      <c r="G142" s="6"/>
      <c r="H142" s="6"/>
      <c r="I142" s="167"/>
      <c r="J142" s="167"/>
      <c r="K142" s="25"/>
      <c r="L142" s="25"/>
      <c r="M142" s="25"/>
      <c r="N142" s="158"/>
      <c r="O142" s="161"/>
      <c r="P142" s="161"/>
      <c r="Q142" s="161"/>
      <c r="R142" s="161"/>
      <c r="S142" s="161"/>
      <c r="T142" s="161"/>
      <c r="U142" s="161"/>
      <c r="V142" s="23"/>
      <c r="W142" s="23"/>
      <c r="X142" s="23"/>
      <c r="Y142" s="23"/>
      <c r="Z142" s="23"/>
      <c r="AA142" s="161"/>
      <c r="AB142" s="161"/>
      <c r="AC142" s="161"/>
      <c r="AD142" s="23"/>
      <c r="AE142" s="23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1">
        <f t="shared" si="120"/>
        <v>0</v>
      </c>
      <c r="BC142" s="25"/>
      <c r="BD142" s="109">
        <f t="shared" si="121"/>
        <v>0</v>
      </c>
    </row>
    <row r="143" spans="1:56" ht="15" x14ac:dyDescent="0.3">
      <c r="A143" s="83" t="s">
        <v>149</v>
      </c>
      <c r="B143" s="105">
        <f t="shared" si="117"/>
        <v>0</v>
      </c>
      <c r="C143" s="187"/>
      <c r="D143" s="48">
        <f t="shared" si="118"/>
        <v>0</v>
      </c>
      <c r="E143" s="109">
        <f t="shared" si="119"/>
        <v>0</v>
      </c>
      <c r="F143" s="96" t="s">
        <v>149</v>
      </c>
      <c r="G143" s="6"/>
      <c r="H143" s="6"/>
      <c r="I143" s="167"/>
      <c r="J143" s="167"/>
      <c r="K143" s="25"/>
      <c r="L143" s="25"/>
      <c r="M143" s="25"/>
      <c r="N143" s="161"/>
      <c r="O143" s="161"/>
      <c r="P143" s="161"/>
      <c r="Q143" s="161"/>
      <c r="R143" s="161"/>
      <c r="S143" s="161"/>
      <c r="T143" s="161"/>
      <c r="U143" s="161"/>
      <c r="V143" s="23"/>
      <c r="W143" s="23"/>
      <c r="X143" s="23"/>
      <c r="Y143" s="23"/>
      <c r="Z143" s="23"/>
      <c r="AA143" s="158"/>
      <c r="AB143" s="161"/>
      <c r="AC143" s="161"/>
      <c r="AD143" s="23"/>
      <c r="AE143" s="23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1">
        <f t="shared" si="120"/>
        <v>0</v>
      </c>
      <c r="BC143" s="25"/>
      <c r="BD143" s="109">
        <f t="shared" si="121"/>
        <v>0</v>
      </c>
    </row>
    <row r="144" spans="1:56" ht="15" x14ac:dyDescent="0.3">
      <c r="A144" s="83" t="s">
        <v>150</v>
      </c>
      <c r="B144" s="105">
        <f t="shared" si="117"/>
        <v>0</v>
      </c>
      <c r="C144" s="187"/>
      <c r="D144" s="48">
        <f t="shared" si="118"/>
        <v>0</v>
      </c>
      <c r="E144" s="109">
        <f t="shared" si="119"/>
        <v>0</v>
      </c>
      <c r="F144" s="96" t="s">
        <v>150</v>
      </c>
      <c r="G144" s="6"/>
      <c r="H144" s="6"/>
      <c r="I144" s="167"/>
      <c r="J144" s="167"/>
      <c r="K144" s="25"/>
      <c r="L144" s="25"/>
      <c r="M144" s="25"/>
      <c r="N144" s="161"/>
      <c r="O144" s="161"/>
      <c r="P144" s="161"/>
      <c r="Q144" s="161"/>
      <c r="R144" s="161"/>
      <c r="S144" s="161"/>
      <c r="T144" s="161"/>
      <c r="U144" s="161"/>
      <c r="V144" s="23"/>
      <c r="W144" s="23"/>
      <c r="X144" s="23"/>
      <c r="Y144" s="23"/>
      <c r="Z144" s="23"/>
      <c r="AA144" s="161"/>
      <c r="AB144" s="161"/>
      <c r="AC144" s="161"/>
      <c r="AD144" s="23"/>
      <c r="AE144" s="23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1">
        <f t="shared" si="120"/>
        <v>0</v>
      </c>
      <c r="BC144" s="25"/>
      <c r="BD144" s="109">
        <f t="shared" si="121"/>
        <v>0</v>
      </c>
    </row>
    <row r="145" spans="1:56" ht="15" x14ac:dyDescent="0.3">
      <c r="A145" s="83" t="s">
        <v>151</v>
      </c>
      <c r="B145" s="105">
        <f t="shared" si="117"/>
        <v>0</v>
      </c>
      <c r="C145" s="187"/>
      <c r="D145" s="48">
        <f t="shared" si="118"/>
        <v>0</v>
      </c>
      <c r="E145" s="109">
        <f t="shared" si="119"/>
        <v>0</v>
      </c>
      <c r="F145" s="96" t="s">
        <v>151</v>
      </c>
      <c r="G145" s="6"/>
      <c r="H145" s="6"/>
      <c r="I145" s="167"/>
      <c r="J145" s="167"/>
      <c r="K145" s="25"/>
      <c r="L145" s="25"/>
      <c r="M145" s="25"/>
      <c r="N145" s="161"/>
      <c r="O145" s="161"/>
      <c r="P145" s="161"/>
      <c r="Q145" s="161"/>
      <c r="R145" s="161"/>
      <c r="S145" s="161"/>
      <c r="T145" s="161"/>
      <c r="U145" s="161"/>
      <c r="V145" s="23"/>
      <c r="W145" s="23"/>
      <c r="X145" s="23"/>
      <c r="Y145" s="23"/>
      <c r="Z145" s="23"/>
      <c r="AA145" s="161"/>
      <c r="AB145" s="161"/>
      <c r="AC145" s="161"/>
      <c r="AD145" s="23"/>
      <c r="AE145" s="23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1">
        <f t="shared" si="120"/>
        <v>0</v>
      </c>
      <c r="BC145" s="25"/>
      <c r="BD145" s="109">
        <f t="shared" si="121"/>
        <v>0</v>
      </c>
    </row>
    <row r="146" spans="1:56" ht="15" x14ac:dyDescent="0.3">
      <c r="A146" s="83" t="s">
        <v>152</v>
      </c>
      <c r="B146" s="105">
        <f t="shared" si="117"/>
        <v>0</v>
      </c>
      <c r="C146" s="187"/>
      <c r="D146" s="48">
        <f t="shared" si="118"/>
        <v>0</v>
      </c>
      <c r="E146" s="109">
        <f t="shared" si="119"/>
        <v>0</v>
      </c>
      <c r="F146" s="96" t="s">
        <v>152</v>
      </c>
      <c r="G146" s="6"/>
      <c r="H146" s="6"/>
      <c r="I146" s="167"/>
      <c r="J146" s="167"/>
      <c r="K146" s="25"/>
      <c r="L146" s="25"/>
      <c r="M146" s="25"/>
      <c r="N146" s="161"/>
      <c r="O146" s="161"/>
      <c r="P146" s="161"/>
      <c r="Q146" s="161"/>
      <c r="R146" s="161"/>
      <c r="S146" s="161"/>
      <c r="T146" s="161"/>
      <c r="U146" s="161"/>
      <c r="V146" s="23"/>
      <c r="W146" s="23"/>
      <c r="X146" s="23"/>
      <c r="Y146" s="23"/>
      <c r="Z146" s="23"/>
      <c r="AA146" s="161"/>
      <c r="AB146" s="161"/>
      <c r="AC146" s="161"/>
      <c r="AD146" s="23"/>
      <c r="AE146" s="23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1">
        <f t="shared" si="120"/>
        <v>0</v>
      </c>
      <c r="BC146" s="25"/>
      <c r="BD146" s="109">
        <f t="shared" si="121"/>
        <v>0</v>
      </c>
    </row>
    <row r="147" spans="1:56" ht="15" x14ac:dyDescent="0.3">
      <c r="A147" s="84" t="s">
        <v>153</v>
      </c>
      <c r="B147" s="105">
        <f t="shared" si="117"/>
        <v>0</v>
      </c>
      <c r="C147" s="187"/>
      <c r="D147" s="48">
        <f t="shared" si="118"/>
        <v>0</v>
      </c>
      <c r="E147" s="109">
        <f t="shared" si="119"/>
        <v>0</v>
      </c>
      <c r="F147" s="97" t="s">
        <v>153</v>
      </c>
      <c r="G147" s="6"/>
      <c r="H147" s="6"/>
      <c r="I147" s="167"/>
      <c r="J147" s="167"/>
      <c r="K147" s="25"/>
      <c r="L147" s="25"/>
      <c r="M147" s="25"/>
      <c r="N147" s="158"/>
      <c r="O147" s="161"/>
      <c r="P147" s="161"/>
      <c r="Q147" s="161"/>
      <c r="R147" s="161"/>
      <c r="S147" s="161"/>
      <c r="T147" s="161"/>
      <c r="U147" s="161"/>
      <c r="V147" s="23"/>
      <c r="W147" s="23"/>
      <c r="X147" s="23"/>
      <c r="Y147" s="23"/>
      <c r="Z147" s="23"/>
      <c r="AA147" s="161"/>
      <c r="AB147" s="161"/>
      <c r="AC147" s="161"/>
      <c r="AD147" s="23"/>
      <c r="AE147" s="23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1">
        <f t="shared" si="120"/>
        <v>0</v>
      </c>
      <c r="BC147" s="25"/>
      <c r="BD147" s="109">
        <f t="shared" si="121"/>
        <v>0</v>
      </c>
    </row>
    <row r="148" spans="1:56" ht="15" x14ac:dyDescent="0.3">
      <c r="A148" s="84" t="s">
        <v>154</v>
      </c>
      <c r="B148" s="105">
        <f t="shared" si="117"/>
        <v>0</v>
      </c>
      <c r="C148" s="187"/>
      <c r="D148" s="48">
        <f t="shared" si="118"/>
        <v>0</v>
      </c>
      <c r="E148" s="109">
        <f t="shared" si="119"/>
        <v>0</v>
      </c>
      <c r="F148" s="97" t="s">
        <v>154</v>
      </c>
      <c r="G148" s="6"/>
      <c r="H148" s="6"/>
      <c r="I148" s="167"/>
      <c r="J148" s="167"/>
      <c r="K148" s="25"/>
      <c r="L148" s="25"/>
      <c r="M148" s="25"/>
      <c r="N148" s="161"/>
      <c r="O148" s="161"/>
      <c r="P148" s="161"/>
      <c r="Q148" s="161"/>
      <c r="R148" s="161"/>
      <c r="S148" s="161"/>
      <c r="T148" s="161"/>
      <c r="U148" s="161"/>
      <c r="V148" s="23"/>
      <c r="W148" s="23"/>
      <c r="X148" s="23"/>
      <c r="Y148" s="23"/>
      <c r="Z148" s="23"/>
      <c r="AA148" s="161"/>
      <c r="AB148" s="161"/>
      <c r="AC148" s="161"/>
      <c r="AD148" s="23"/>
      <c r="AE148" s="23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1">
        <f t="shared" si="120"/>
        <v>0</v>
      </c>
      <c r="BC148" s="25"/>
      <c r="BD148" s="109">
        <f t="shared" si="121"/>
        <v>0</v>
      </c>
    </row>
    <row r="149" spans="1:56" ht="15" x14ac:dyDescent="0.3">
      <c r="A149" s="84" t="s">
        <v>155</v>
      </c>
      <c r="B149" s="105">
        <f t="shared" si="117"/>
        <v>0</v>
      </c>
      <c r="C149" s="187"/>
      <c r="D149" s="48">
        <f t="shared" si="118"/>
        <v>0</v>
      </c>
      <c r="E149" s="109">
        <f t="shared" si="119"/>
        <v>0</v>
      </c>
      <c r="F149" s="97" t="s">
        <v>155</v>
      </c>
      <c r="G149" s="6"/>
      <c r="H149" s="6"/>
      <c r="I149" s="167"/>
      <c r="J149" s="167"/>
      <c r="K149" s="25"/>
      <c r="L149" s="25"/>
      <c r="M149" s="25"/>
      <c r="N149" s="161"/>
      <c r="O149" s="161"/>
      <c r="P149" s="161"/>
      <c r="Q149" s="161"/>
      <c r="R149" s="161"/>
      <c r="S149" s="161"/>
      <c r="T149" s="161"/>
      <c r="U149" s="161"/>
      <c r="V149" s="23"/>
      <c r="W149" s="23"/>
      <c r="X149" s="23"/>
      <c r="Y149" s="23"/>
      <c r="Z149" s="23"/>
      <c r="AA149" s="161"/>
      <c r="AB149" s="161"/>
      <c r="AC149" s="161"/>
      <c r="AD149" s="23"/>
      <c r="AE149" s="23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1">
        <f t="shared" si="120"/>
        <v>0</v>
      </c>
      <c r="BC149" s="25"/>
      <c r="BD149" s="109">
        <f t="shared" si="121"/>
        <v>0</v>
      </c>
    </row>
    <row r="150" spans="1:56" ht="15" x14ac:dyDescent="0.3">
      <c r="A150" s="84" t="s">
        <v>156</v>
      </c>
      <c r="B150" s="105">
        <f t="shared" si="117"/>
        <v>0</v>
      </c>
      <c r="C150" s="187"/>
      <c r="D150" s="48">
        <f t="shared" si="118"/>
        <v>0</v>
      </c>
      <c r="E150" s="109">
        <f t="shared" si="119"/>
        <v>0</v>
      </c>
      <c r="F150" s="97" t="s">
        <v>156</v>
      </c>
      <c r="G150" s="6"/>
      <c r="H150" s="6"/>
      <c r="I150" s="167"/>
      <c r="J150" s="167"/>
      <c r="K150" s="25"/>
      <c r="L150" s="25"/>
      <c r="M150" s="25"/>
      <c r="N150" s="161"/>
      <c r="O150" s="161"/>
      <c r="P150" s="161"/>
      <c r="Q150" s="161"/>
      <c r="R150" s="161"/>
      <c r="S150" s="161"/>
      <c r="T150" s="161"/>
      <c r="U150" s="161"/>
      <c r="V150" s="23"/>
      <c r="W150" s="23"/>
      <c r="X150" s="23"/>
      <c r="Y150" s="23"/>
      <c r="Z150" s="23"/>
      <c r="AA150" s="161"/>
      <c r="AB150" s="161"/>
      <c r="AC150" s="161"/>
      <c r="AD150" s="23"/>
      <c r="AE150" s="23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1">
        <f t="shared" si="120"/>
        <v>0</v>
      </c>
      <c r="BC150" s="25"/>
      <c r="BD150" s="109">
        <f t="shared" si="121"/>
        <v>0</v>
      </c>
    </row>
    <row r="151" spans="1:56" ht="15" x14ac:dyDescent="0.3">
      <c r="A151" s="83" t="s">
        <v>157</v>
      </c>
      <c r="B151" s="105">
        <f t="shared" si="117"/>
        <v>0</v>
      </c>
      <c r="C151" s="187"/>
      <c r="D151" s="11">
        <f t="shared" si="118"/>
        <v>0</v>
      </c>
      <c r="E151" s="109">
        <f t="shared" si="119"/>
        <v>0</v>
      </c>
      <c r="F151" s="96" t="s">
        <v>157</v>
      </c>
      <c r="G151" s="6"/>
      <c r="H151" s="6"/>
      <c r="I151" s="167"/>
      <c r="J151" s="167"/>
      <c r="K151" s="25"/>
      <c r="L151" s="25"/>
      <c r="M151" s="25"/>
      <c r="N151" s="161"/>
      <c r="O151" s="161"/>
      <c r="P151" s="161"/>
      <c r="Q151" s="161"/>
      <c r="R151" s="161"/>
      <c r="S151" s="161"/>
      <c r="T151" s="161"/>
      <c r="U151" s="161"/>
      <c r="V151" s="23"/>
      <c r="W151" s="23"/>
      <c r="X151" s="23"/>
      <c r="Y151" s="23"/>
      <c r="Z151" s="23"/>
      <c r="AA151" s="161"/>
      <c r="AB151" s="161"/>
      <c r="AC151" s="161"/>
      <c r="AD151" s="23"/>
      <c r="AE151" s="23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1">
        <f t="shared" si="120"/>
        <v>0</v>
      </c>
      <c r="BC151" s="25"/>
      <c r="BD151" s="109">
        <f t="shared" si="121"/>
        <v>0</v>
      </c>
    </row>
    <row r="152" spans="1:56" ht="15" x14ac:dyDescent="0.3">
      <c r="A152" s="83" t="s">
        <v>185</v>
      </c>
      <c r="B152" s="105">
        <f t="shared" si="117"/>
        <v>0</v>
      </c>
      <c r="C152" s="187"/>
      <c r="D152" s="11">
        <f t="shared" si="118"/>
        <v>0</v>
      </c>
      <c r="E152" s="109"/>
      <c r="F152" s="96" t="s">
        <v>185</v>
      </c>
      <c r="G152" s="6"/>
      <c r="H152" s="6"/>
      <c r="I152" s="167"/>
      <c r="J152" s="167"/>
      <c r="K152" s="25"/>
      <c r="L152" s="25"/>
      <c r="M152" s="25"/>
      <c r="N152" s="161"/>
      <c r="O152" s="161"/>
      <c r="P152" s="161"/>
      <c r="Q152" s="161"/>
      <c r="R152" s="161"/>
      <c r="S152" s="161"/>
      <c r="T152" s="161"/>
      <c r="U152" s="161"/>
      <c r="V152" s="23"/>
      <c r="W152" s="23"/>
      <c r="X152" s="23"/>
      <c r="Y152" s="23"/>
      <c r="Z152" s="23"/>
      <c r="AA152" s="161"/>
      <c r="AB152" s="161"/>
      <c r="AC152" s="161"/>
      <c r="AD152" s="23"/>
      <c r="AE152" s="23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1"/>
      <c r="BC152" s="25"/>
      <c r="BD152" s="109"/>
    </row>
    <row r="153" spans="1:56" ht="15" x14ac:dyDescent="0.3">
      <c r="A153" s="83" t="s">
        <v>158</v>
      </c>
      <c r="B153" s="105">
        <f>BB153</f>
        <v>0</v>
      </c>
      <c r="C153" s="187"/>
      <c r="D153" s="11">
        <f t="shared" si="118"/>
        <v>0</v>
      </c>
      <c r="E153" s="109">
        <f t="shared" si="119"/>
        <v>0</v>
      </c>
      <c r="F153" s="96" t="s">
        <v>158</v>
      </c>
      <c r="G153" s="6"/>
      <c r="H153" s="6"/>
      <c r="I153" s="167"/>
      <c r="J153" s="167"/>
      <c r="K153" s="25"/>
      <c r="L153" s="25"/>
      <c r="M153" s="25"/>
      <c r="N153" s="161"/>
      <c r="O153" s="161"/>
      <c r="P153" s="161"/>
      <c r="Q153" s="161"/>
      <c r="R153" s="161"/>
      <c r="S153" s="161"/>
      <c r="T153" s="161"/>
      <c r="U153" s="161"/>
      <c r="V153" s="23"/>
      <c r="W153" s="23"/>
      <c r="X153" s="23"/>
      <c r="Y153" s="23"/>
      <c r="Z153" s="23"/>
      <c r="AA153" s="161"/>
      <c r="AB153" s="161"/>
      <c r="AC153" s="161"/>
      <c r="AD153" s="23"/>
      <c r="AE153" s="23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7"/>
      <c r="AT153" s="167"/>
      <c r="AU153" s="167"/>
      <c r="AV153" s="167"/>
      <c r="AW153" s="167"/>
      <c r="AX153" s="167"/>
      <c r="AY153" s="167"/>
      <c r="AZ153" s="167"/>
      <c r="BA153" s="167"/>
      <c r="BB153" s="11">
        <f>SUM(G153:BA153)</f>
        <v>0</v>
      </c>
      <c r="BC153" s="25"/>
      <c r="BD153" s="109">
        <f t="shared" si="121"/>
        <v>0</v>
      </c>
    </row>
    <row r="154" spans="1:56" ht="15" x14ac:dyDescent="0.3">
      <c r="A154" s="77" t="s">
        <v>12</v>
      </c>
      <c r="B154" s="107">
        <f t="shared" ref="B154:D154" si="122">SUM(B131:B153)</f>
        <v>0</v>
      </c>
      <c r="C154" s="188"/>
      <c r="D154" s="165">
        <f t="shared" si="122"/>
        <v>0</v>
      </c>
      <c r="E154" s="108">
        <f>SUM(E131:E153)</f>
        <v>0</v>
      </c>
      <c r="F154" s="90" t="s">
        <v>12</v>
      </c>
      <c r="G154" s="165">
        <f t="shared" ref="G154:H154" si="123">SUM(G131:G153)</f>
        <v>0</v>
      </c>
      <c r="H154" s="165">
        <f t="shared" si="123"/>
        <v>0</v>
      </c>
      <c r="I154" s="165">
        <f>SUM(I131:I153)</f>
        <v>0</v>
      </c>
      <c r="J154" s="165">
        <f>SUM(J131:J153)</f>
        <v>0</v>
      </c>
      <c r="K154" s="165">
        <f t="shared" ref="K154:BD154" si="124">SUM(K131:K153)</f>
        <v>0</v>
      </c>
      <c r="L154" s="165">
        <f>SUM(L131:L153)</f>
        <v>0</v>
      </c>
      <c r="M154" s="165">
        <f t="shared" si="124"/>
        <v>0</v>
      </c>
      <c r="N154" s="165">
        <f t="shared" si="124"/>
        <v>0</v>
      </c>
      <c r="O154" s="165">
        <f t="shared" si="124"/>
        <v>0</v>
      </c>
      <c r="P154" s="165">
        <f t="shared" si="124"/>
        <v>0</v>
      </c>
      <c r="Q154" s="165">
        <f t="shared" si="124"/>
        <v>0</v>
      </c>
      <c r="R154" s="165">
        <f t="shared" si="124"/>
        <v>0</v>
      </c>
      <c r="S154" s="165">
        <f t="shared" si="124"/>
        <v>0</v>
      </c>
      <c r="T154" s="165">
        <f t="shared" si="124"/>
        <v>0</v>
      </c>
      <c r="U154" s="165">
        <f t="shared" si="124"/>
        <v>0</v>
      </c>
      <c r="V154" s="165">
        <f t="shared" si="124"/>
        <v>0</v>
      </c>
      <c r="W154" s="165">
        <f t="shared" si="124"/>
        <v>0</v>
      </c>
      <c r="X154" s="165">
        <f t="shared" si="124"/>
        <v>0</v>
      </c>
      <c r="Y154" s="165">
        <f t="shared" si="124"/>
        <v>0</v>
      </c>
      <c r="Z154" s="165">
        <f t="shared" si="124"/>
        <v>0</v>
      </c>
      <c r="AA154" s="165">
        <f t="shared" si="124"/>
        <v>0</v>
      </c>
      <c r="AB154" s="165">
        <v>0</v>
      </c>
      <c r="AC154" s="165">
        <f t="shared" si="124"/>
        <v>0</v>
      </c>
      <c r="AD154" s="165">
        <f t="shared" si="124"/>
        <v>0</v>
      </c>
      <c r="AE154" s="165">
        <v>0</v>
      </c>
      <c r="AF154" s="165">
        <f t="shared" si="124"/>
        <v>0</v>
      </c>
      <c r="AG154" s="165"/>
      <c r="AH154" s="165">
        <f t="shared" si="124"/>
        <v>0</v>
      </c>
      <c r="AI154" s="165">
        <f>SUM(AI131:AI153)</f>
        <v>0</v>
      </c>
      <c r="AJ154" s="165">
        <f>SUM(AJ131:AJ153)</f>
        <v>0</v>
      </c>
      <c r="AK154" s="165">
        <f t="shared" ref="AK154:AL154" si="125">SUM(AK131:AK153)</f>
        <v>0</v>
      </c>
      <c r="AL154" s="165">
        <f t="shared" si="125"/>
        <v>0</v>
      </c>
      <c r="AM154" s="165">
        <f t="shared" si="124"/>
        <v>0</v>
      </c>
      <c r="AN154" s="165">
        <f t="shared" si="124"/>
        <v>0</v>
      </c>
      <c r="AO154" s="165">
        <f t="shared" si="124"/>
        <v>0</v>
      </c>
      <c r="AP154" s="165">
        <f t="shared" si="124"/>
        <v>0</v>
      </c>
      <c r="AQ154" s="165">
        <f t="shared" si="124"/>
        <v>0</v>
      </c>
      <c r="AR154" s="165">
        <v>0</v>
      </c>
      <c r="AS154" s="165">
        <f t="shared" si="124"/>
        <v>0</v>
      </c>
      <c r="AT154" s="165">
        <f t="shared" si="124"/>
        <v>0</v>
      </c>
      <c r="AU154" s="165">
        <f t="shared" si="124"/>
        <v>0</v>
      </c>
      <c r="AV154" s="165">
        <f>SUM(AV131:AV153)</f>
        <v>0</v>
      </c>
      <c r="AW154" s="165"/>
      <c r="AX154" s="165">
        <f t="shared" ref="AX154:AY154" si="126">SUM(AX131:AX153)</f>
        <v>0</v>
      </c>
      <c r="AY154" s="165">
        <f t="shared" si="126"/>
        <v>0</v>
      </c>
      <c r="AZ154" s="165">
        <f t="shared" si="124"/>
        <v>0</v>
      </c>
      <c r="BA154" s="165">
        <f t="shared" si="124"/>
        <v>0</v>
      </c>
      <c r="BB154" s="165">
        <f t="shared" si="124"/>
        <v>0</v>
      </c>
      <c r="BC154" s="165">
        <f t="shared" si="124"/>
        <v>0</v>
      </c>
      <c r="BD154" s="108">
        <f t="shared" si="124"/>
        <v>0</v>
      </c>
    </row>
    <row r="155" spans="1:56" ht="15" x14ac:dyDescent="0.3">
      <c r="A155" s="81" t="s">
        <v>159</v>
      </c>
      <c r="B155" s="103"/>
      <c r="C155" s="186"/>
      <c r="D155" s="8"/>
      <c r="E155" s="104"/>
      <c r="F155" s="94" t="s">
        <v>159</v>
      </c>
      <c r="G155" s="203"/>
      <c r="H155" s="203"/>
      <c r="I155" s="10"/>
      <c r="J155" s="10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10"/>
      <c r="W155" s="10"/>
      <c r="X155" s="10"/>
      <c r="Y155" s="10"/>
      <c r="Z155" s="10"/>
      <c r="AA155" s="8"/>
      <c r="AB155" s="8"/>
      <c r="AC155" s="8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7"/>
      <c r="BC155" s="8"/>
      <c r="BD155" s="104"/>
    </row>
    <row r="156" spans="1:56" ht="15" x14ac:dyDescent="0.3">
      <c r="A156" s="84" t="s">
        <v>160</v>
      </c>
      <c r="B156" s="105">
        <f>BB156</f>
        <v>0</v>
      </c>
      <c r="C156" s="187"/>
      <c r="D156" s="11">
        <f t="shared" ref="D156:D166" si="127">BC156</f>
        <v>0</v>
      </c>
      <c r="E156" s="114"/>
      <c r="F156" s="97" t="s">
        <v>160</v>
      </c>
      <c r="G156" s="6"/>
      <c r="H156" s="6"/>
      <c r="I156" s="162"/>
      <c r="J156" s="162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162"/>
      <c r="W156" s="162"/>
      <c r="X156" s="162"/>
      <c r="Y156" s="162"/>
      <c r="Z156" s="162"/>
      <c r="AA156" s="6"/>
      <c r="AB156" s="6"/>
      <c r="AC156" s="6"/>
      <c r="AD156" s="162"/>
      <c r="AE156" s="162"/>
      <c r="AF156" s="162"/>
      <c r="AG156" s="28"/>
      <c r="AH156" s="162"/>
      <c r="AI156" s="162"/>
      <c r="AJ156" s="162"/>
      <c r="AK156" s="162"/>
      <c r="AL156" s="162"/>
      <c r="AM156" s="162"/>
      <c r="AN156" s="162"/>
      <c r="AO156" s="162"/>
      <c r="AP156" s="162"/>
      <c r="AQ156" s="162"/>
      <c r="AR156" s="162"/>
      <c r="AS156" s="162"/>
      <c r="AT156" s="162"/>
      <c r="AU156" s="162"/>
      <c r="AV156" s="162"/>
      <c r="AW156" s="162"/>
      <c r="AX156" s="162"/>
      <c r="AY156" s="162"/>
      <c r="AZ156" s="162"/>
      <c r="BA156" s="162"/>
      <c r="BB156" s="11">
        <f>SUM(G156:BA156)</f>
        <v>0</v>
      </c>
      <c r="BC156" s="6"/>
      <c r="BD156" s="114"/>
    </row>
    <row r="157" spans="1:56" ht="15" x14ac:dyDescent="0.3">
      <c r="A157" s="84" t="s">
        <v>161</v>
      </c>
      <c r="B157" s="105">
        <f>BB157</f>
        <v>0</v>
      </c>
      <c r="C157" s="187"/>
      <c r="D157" s="11">
        <f t="shared" si="127"/>
        <v>0</v>
      </c>
      <c r="E157" s="114"/>
      <c r="F157" s="97" t="s">
        <v>161</v>
      </c>
      <c r="G157" s="6"/>
      <c r="H157" s="6"/>
      <c r="I157" s="162"/>
      <c r="J157" s="16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62"/>
      <c r="W157" s="162"/>
      <c r="X157" s="162"/>
      <c r="Y157" s="162"/>
      <c r="Z157" s="162"/>
      <c r="AA157" s="6"/>
      <c r="AB157" s="6"/>
      <c r="AC157" s="6"/>
      <c r="AD157" s="162"/>
      <c r="AE157" s="162"/>
      <c r="AF157" s="162"/>
      <c r="AG157" s="28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1">
        <f>SUM(G157:BA157)</f>
        <v>0</v>
      </c>
      <c r="BC157" s="6"/>
      <c r="BD157" s="114"/>
    </row>
    <row r="158" spans="1:56" ht="15" x14ac:dyDescent="0.3">
      <c r="A158" s="83" t="s">
        <v>162</v>
      </c>
      <c r="B158" s="105">
        <f>BB158</f>
        <v>0</v>
      </c>
      <c r="C158" s="187"/>
      <c r="D158" s="11">
        <f t="shared" si="127"/>
        <v>0</v>
      </c>
      <c r="E158" s="114"/>
      <c r="F158" s="96" t="s">
        <v>162</v>
      </c>
      <c r="G158" s="6"/>
      <c r="H158" s="6"/>
      <c r="I158" s="162"/>
      <c r="J158" s="162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62"/>
      <c r="W158" s="162"/>
      <c r="X158" s="162"/>
      <c r="Y158" s="162"/>
      <c r="Z158" s="162"/>
      <c r="AA158" s="6"/>
      <c r="AB158" s="6"/>
      <c r="AC158" s="6"/>
      <c r="AD158" s="162"/>
      <c r="AE158" s="162"/>
      <c r="AF158" s="162"/>
      <c r="AG158" s="28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1">
        <f>SUM(G158:BA158)</f>
        <v>0</v>
      </c>
      <c r="BC158" s="6"/>
      <c r="BD158" s="114"/>
    </row>
    <row r="159" spans="1:56" ht="15" x14ac:dyDescent="0.3">
      <c r="A159" s="77" t="s">
        <v>12</v>
      </c>
      <c r="B159" s="105">
        <f>SUM(B156:B158)</f>
        <v>0</v>
      </c>
      <c r="C159" s="187"/>
      <c r="D159" s="11">
        <f>SUM(D156:D158)</f>
        <v>0</v>
      </c>
      <c r="E159" s="114"/>
      <c r="F159" s="90" t="s">
        <v>12</v>
      </c>
      <c r="G159" s="6"/>
      <c r="H159" s="6"/>
      <c r="I159" s="162"/>
      <c r="J159" s="16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62"/>
      <c r="W159" s="162"/>
      <c r="X159" s="162"/>
      <c r="Y159" s="162"/>
      <c r="Z159" s="162"/>
      <c r="AA159" s="6"/>
      <c r="AB159" s="6"/>
      <c r="AC159" s="6"/>
      <c r="AD159" s="162"/>
      <c r="AE159" s="162"/>
      <c r="AF159" s="162"/>
      <c r="AG159" s="28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1">
        <f>SUM(K159:BA159)</f>
        <v>0</v>
      </c>
      <c r="BC159" s="6"/>
      <c r="BD159" s="114"/>
    </row>
    <row r="160" spans="1:56" ht="15" x14ac:dyDescent="0.3">
      <c r="A160" s="77" t="s">
        <v>163</v>
      </c>
      <c r="B160" s="105">
        <f>BB160</f>
        <v>0</v>
      </c>
      <c r="C160" s="187"/>
      <c r="D160" s="11">
        <f t="shared" si="127"/>
        <v>0</v>
      </c>
      <c r="E160" s="114"/>
      <c r="F160" s="90" t="s">
        <v>163</v>
      </c>
      <c r="G160" s="6"/>
      <c r="H160" s="6"/>
      <c r="I160" s="162"/>
      <c r="J160" s="162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62"/>
      <c r="W160" s="162"/>
      <c r="X160" s="162"/>
      <c r="Y160" s="162"/>
      <c r="Z160" s="162"/>
      <c r="AA160" s="6"/>
      <c r="AB160" s="6"/>
      <c r="AC160" s="6"/>
      <c r="AD160" s="162"/>
      <c r="AE160" s="162"/>
      <c r="AF160" s="162"/>
      <c r="AG160" s="28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1">
        <f>SUM(K160:BA160)</f>
        <v>0</v>
      </c>
      <c r="BC160" s="6"/>
      <c r="BD160" s="114"/>
    </row>
    <row r="161" spans="1:56" ht="15" x14ac:dyDescent="0.3">
      <c r="A161" s="84" t="s">
        <v>186</v>
      </c>
      <c r="B161" s="105">
        <f t="shared" ref="B161:B163" si="128">BB161</f>
        <v>0</v>
      </c>
      <c r="C161" s="187"/>
      <c r="D161" s="11">
        <f t="shared" si="127"/>
        <v>0</v>
      </c>
      <c r="E161" s="114"/>
      <c r="F161" s="97" t="s">
        <v>186</v>
      </c>
      <c r="G161" s="6"/>
      <c r="H161" s="6"/>
      <c r="I161" s="162"/>
      <c r="J161" s="16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62"/>
      <c r="W161" s="162"/>
      <c r="X161" s="162"/>
      <c r="Y161" s="162"/>
      <c r="Z161" s="162"/>
      <c r="AA161" s="6"/>
      <c r="AB161" s="6"/>
      <c r="AC161" s="6"/>
      <c r="AD161" s="162"/>
      <c r="AE161" s="162"/>
      <c r="AF161" s="162"/>
      <c r="AG161" s="28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1">
        <f>SUM(K161:BA161)</f>
        <v>0</v>
      </c>
      <c r="BC161" s="6"/>
      <c r="BD161" s="114"/>
    </row>
    <row r="162" spans="1:56" ht="15" x14ac:dyDescent="0.3">
      <c r="A162" s="83" t="s">
        <v>187</v>
      </c>
      <c r="B162" s="105">
        <f t="shared" si="128"/>
        <v>0</v>
      </c>
      <c r="C162" s="187"/>
      <c r="D162" s="11">
        <f t="shared" si="127"/>
        <v>0</v>
      </c>
      <c r="E162" s="114"/>
      <c r="F162" s="96" t="s">
        <v>187</v>
      </c>
      <c r="G162" s="6"/>
      <c r="H162" s="6"/>
      <c r="I162" s="162"/>
      <c r="J162" s="162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62"/>
      <c r="W162" s="162"/>
      <c r="X162" s="162"/>
      <c r="Y162" s="162"/>
      <c r="Z162" s="162"/>
      <c r="AA162" s="6"/>
      <c r="AB162" s="6"/>
      <c r="AC162" s="6"/>
      <c r="AD162" s="162"/>
      <c r="AE162" s="162"/>
      <c r="AF162" s="162"/>
      <c r="AG162" s="28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1">
        <f>SUM(K162:BA162)</f>
        <v>0</v>
      </c>
      <c r="BC162" s="6"/>
      <c r="BD162" s="114"/>
    </row>
    <row r="163" spans="1:56" ht="15" x14ac:dyDescent="0.3">
      <c r="A163" s="83" t="s">
        <v>188</v>
      </c>
      <c r="B163" s="105">
        <f t="shared" si="128"/>
        <v>0</v>
      </c>
      <c r="C163" s="187"/>
      <c r="D163" s="11">
        <f>BC163</f>
        <v>0</v>
      </c>
      <c r="E163" s="114"/>
      <c r="F163" s="96" t="s">
        <v>188</v>
      </c>
      <c r="G163" s="6"/>
      <c r="H163" s="6"/>
      <c r="I163" s="162"/>
      <c r="J163" s="16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62"/>
      <c r="W163" s="162"/>
      <c r="X163" s="162"/>
      <c r="Y163" s="162"/>
      <c r="Z163" s="162"/>
      <c r="AA163" s="6"/>
      <c r="AB163" s="6"/>
      <c r="AC163" s="6"/>
      <c r="AD163" s="162"/>
      <c r="AE163" s="162"/>
      <c r="AF163" s="162"/>
      <c r="AG163" s="28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1">
        <f>SUM(K163:BA163)</f>
        <v>0</v>
      </c>
      <c r="BC163" s="6"/>
      <c r="BD163" s="114"/>
    </row>
    <row r="164" spans="1:56" ht="15" x14ac:dyDescent="0.3">
      <c r="A164" s="77" t="s">
        <v>12</v>
      </c>
      <c r="B164" s="105">
        <f>SUM(B161:B163)</f>
        <v>0</v>
      </c>
      <c r="C164" s="187"/>
      <c r="D164" s="11">
        <f>SUM(D161:D163)</f>
        <v>0</v>
      </c>
      <c r="E164" s="114"/>
      <c r="F164" s="90" t="s">
        <v>12</v>
      </c>
      <c r="G164" s="6"/>
      <c r="H164" s="6"/>
      <c r="I164" s="162"/>
      <c r="J164" s="162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62"/>
      <c r="W164" s="162"/>
      <c r="X164" s="162"/>
      <c r="Y164" s="162"/>
      <c r="Z164" s="162"/>
      <c r="AA164" s="6"/>
      <c r="AB164" s="6"/>
      <c r="AC164" s="6"/>
      <c r="AD164" s="162"/>
      <c r="AE164" s="162"/>
      <c r="AF164" s="162"/>
      <c r="AG164" s="28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1"/>
      <c r="BC164" s="6"/>
      <c r="BD164" s="114"/>
    </row>
    <row r="165" spans="1:56" ht="15" x14ac:dyDescent="0.3">
      <c r="A165" s="77" t="s">
        <v>164</v>
      </c>
      <c r="B165" s="105">
        <f>BB165</f>
        <v>0</v>
      </c>
      <c r="C165" s="187"/>
      <c r="D165" s="11">
        <f t="shared" si="127"/>
        <v>0</v>
      </c>
      <c r="E165" s="114"/>
      <c r="F165" s="90" t="s">
        <v>164</v>
      </c>
      <c r="G165" s="6"/>
      <c r="H165" s="6"/>
      <c r="I165" s="162"/>
      <c r="J165" s="16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62"/>
      <c r="W165" s="162"/>
      <c r="X165" s="162"/>
      <c r="Y165" s="162"/>
      <c r="Z165" s="162"/>
      <c r="AA165" s="6"/>
      <c r="AB165" s="6"/>
      <c r="AC165" s="6"/>
      <c r="AD165" s="162"/>
      <c r="AE165" s="162"/>
      <c r="AF165" s="162"/>
      <c r="AG165" s="28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1">
        <f>SUM(K165:BA165)</f>
        <v>0</v>
      </c>
      <c r="BC165" s="6"/>
      <c r="BD165" s="114"/>
    </row>
    <row r="166" spans="1:56" ht="15" x14ac:dyDescent="0.3">
      <c r="A166" s="77" t="s">
        <v>165</v>
      </c>
      <c r="B166" s="105">
        <f>BB166</f>
        <v>0</v>
      </c>
      <c r="C166" s="187"/>
      <c r="D166" s="11">
        <f t="shared" si="127"/>
        <v>0</v>
      </c>
      <c r="E166" s="114"/>
      <c r="F166" s="90" t="s">
        <v>165</v>
      </c>
      <c r="G166" s="6"/>
      <c r="H166" s="6"/>
      <c r="I166" s="162"/>
      <c r="J166" s="162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162"/>
      <c r="W166" s="162"/>
      <c r="X166" s="162"/>
      <c r="Y166" s="162"/>
      <c r="Z166" s="162"/>
      <c r="AA166" s="6"/>
      <c r="AB166" s="6"/>
      <c r="AC166" s="6"/>
      <c r="AD166" s="160"/>
      <c r="AE166" s="160"/>
      <c r="AF166" s="162"/>
      <c r="AG166" s="28"/>
      <c r="AH166" s="162"/>
      <c r="AI166" s="162"/>
      <c r="AJ166" s="162"/>
      <c r="AK166" s="162"/>
      <c r="AL166" s="162"/>
      <c r="AM166" s="162"/>
      <c r="AN166" s="162"/>
      <c r="AO166" s="162"/>
      <c r="AP166" s="162"/>
      <c r="AQ166" s="162"/>
      <c r="AR166" s="162"/>
      <c r="AS166" s="162"/>
      <c r="AT166" s="162"/>
      <c r="AU166" s="162"/>
      <c r="AV166" s="162"/>
      <c r="AW166" s="162"/>
      <c r="AX166" s="162"/>
      <c r="AY166" s="162"/>
      <c r="AZ166" s="162"/>
      <c r="BA166" s="162"/>
      <c r="BB166" s="11">
        <f>SUM(K166:BA166)</f>
        <v>0</v>
      </c>
      <c r="BC166" s="6"/>
      <c r="BD166" s="114"/>
    </row>
    <row r="167" spans="1:56" ht="15.6" thickBot="1" x14ac:dyDescent="0.35">
      <c r="A167" s="85" t="s">
        <v>166</v>
      </c>
      <c r="B167" s="116">
        <f>B166+B165+B164+B159+B154+B128+B109</f>
        <v>126</v>
      </c>
      <c r="C167" s="190"/>
      <c r="D167" s="181">
        <f t="shared" ref="D167" si="129">D166+D165+D160+D159+D154+D128+D109</f>
        <v>0</v>
      </c>
      <c r="E167" s="117">
        <f>D167-B167</f>
        <v>-126</v>
      </c>
      <c r="F167" s="98" t="s">
        <v>166</v>
      </c>
      <c r="G167" s="29">
        <f t="shared" ref="G167:H167" si="130">G166+G165+G160+G159+G154+G128+G109</f>
        <v>0</v>
      </c>
      <c r="H167" s="29">
        <f t="shared" si="130"/>
        <v>0</v>
      </c>
      <c r="I167" s="181">
        <f>I166+I165+I160+I159+I154+I128+I109</f>
        <v>0</v>
      </c>
      <c r="J167" s="181">
        <f>J166+J165+J160+J159+J154+J128+J109</f>
        <v>0</v>
      </c>
      <c r="K167" s="181">
        <f t="shared" ref="K167:BC167" si="131">K166+K165+K160+K159+K154+K128+K109</f>
        <v>0</v>
      </c>
      <c r="L167" s="181">
        <f>L166+L165+L160+L159+L154+L128+L109</f>
        <v>0</v>
      </c>
      <c r="M167" s="181">
        <f t="shared" si="131"/>
        <v>0</v>
      </c>
      <c r="N167" s="181">
        <f t="shared" si="131"/>
        <v>0</v>
      </c>
      <c r="O167" s="181">
        <f t="shared" si="131"/>
        <v>0</v>
      </c>
      <c r="P167" s="181">
        <f t="shared" si="131"/>
        <v>0</v>
      </c>
      <c r="Q167" s="181">
        <f t="shared" si="131"/>
        <v>0</v>
      </c>
      <c r="R167" s="181">
        <f t="shared" si="131"/>
        <v>0</v>
      </c>
      <c r="S167" s="181">
        <f t="shared" si="131"/>
        <v>0</v>
      </c>
      <c r="T167" s="181" t="e">
        <f t="shared" si="131"/>
        <v>#DIV/0!</v>
      </c>
      <c r="U167" s="181">
        <f t="shared" si="131"/>
        <v>0</v>
      </c>
      <c r="V167" s="181">
        <f t="shared" si="131"/>
        <v>0</v>
      </c>
      <c r="W167" s="181">
        <f t="shared" si="131"/>
        <v>0</v>
      </c>
      <c r="X167" s="181">
        <f t="shared" si="131"/>
        <v>0</v>
      </c>
      <c r="Y167" s="181">
        <f t="shared" si="131"/>
        <v>0</v>
      </c>
      <c r="Z167" s="181">
        <f t="shared" si="131"/>
        <v>0</v>
      </c>
      <c r="AA167" s="181">
        <f t="shared" si="131"/>
        <v>0</v>
      </c>
      <c r="AB167" s="181">
        <f t="shared" si="131"/>
        <v>0</v>
      </c>
      <c r="AC167" s="181">
        <f t="shared" si="131"/>
        <v>0</v>
      </c>
      <c r="AD167" s="181">
        <f t="shared" si="131"/>
        <v>58</v>
      </c>
      <c r="AE167" s="181">
        <f t="shared" si="131"/>
        <v>0</v>
      </c>
      <c r="AF167" s="181">
        <f t="shared" si="131"/>
        <v>68</v>
      </c>
      <c r="AG167" s="181"/>
      <c r="AH167" s="181">
        <f t="shared" si="131"/>
        <v>0</v>
      </c>
      <c r="AI167" s="181">
        <f t="shared" si="131"/>
        <v>0</v>
      </c>
      <c r="AJ167" s="181">
        <f t="shared" si="131"/>
        <v>0</v>
      </c>
      <c r="AK167" s="181">
        <f t="shared" si="131"/>
        <v>0</v>
      </c>
      <c r="AL167" s="181">
        <f t="shared" si="131"/>
        <v>0</v>
      </c>
      <c r="AM167" s="181">
        <f t="shared" si="131"/>
        <v>0</v>
      </c>
      <c r="AN167" s="181">
        <f t="shared" si="131"/>
        <v>0</v>
      </c>
      <c r="AO167" s="181">
        <f t="shared" si="131"/>
        <v>0</v>
      </c>
      <c r="AP167" s="181">
        <f t="shared" si="131"/>
        <v>0</v>
      </c>
      <c r="AQ167" s="181">
        <f t="shared" si="131"/>
        <v>0</v>
      </c>
      <c r="AR167" s="181">
        <f>AR166+AR165+AR160+AR159+AR154+AR128+AR109</f>
        <v>0</v>
      </c>
      <c r="AS167" s="181">
        <f t="shared" si="131"/>
        <v>0</v>
      </c>
      <c r="AT167" s="181">
        <f t="shared" si="131"/>
        <v>0</v>
      </c>
      <c r="AU167" s="181">
        <f t="shared" si="131"/>
        <v>0</v>
      </c>
      <c r="AV167" s="181">
        <f>AV166+AV165+AV160+AV159+AV154+AV128+AV109</f>
        <v>0</v>
      </c>
      <c r="AW167" s="181"/>
      <c r="AX167" s="181">
        <f t="shared" ref="AX167:AY167" si="132">AX166+AX165+AX160+AX159+AX154+AX128+AX109</f>
        <v>0</v>
      </c>
      <c r="AY167" s="181">
        <f t="shared" si="132"/>
        <v>0</v>
      </c>
      <c r="AZ167" s="181">
        <f t="shared" si="131"/>
        <v>0</v>
      </c>
      <c r="BA167" s="181">
        <f t="shared" si="131"/>
        <v>0</v>
      </c>
      <c r="BB167" s="181">
        <f t="shared" si="131"/>
        <v>126</v>
      </c>
      <c r="BC167" s="181">
        <f t="shared" si="131"/>
        <v>0</v>
      </c>
      <c r="BD167" s="117"/>
    </row>
    <row r="168" spans="1:56" ht="15" x14ac:dyDescent="0.3">
      <c r="A168" s="17" t="s">
        <v>167</v>
      </c>
      <c r="B168" s="99"/>
      <c r="C168" s="99"/>
      <c r="D168" s="180"/>
      <c r="E168" s="180"/>
      <c r="F168" s="17" t="s">
        <v>167</v>
      </c>
      <c r="G168" s="99"/>
      <c r="H168" s="99"/>
      <c r="I168" s="180"/>
      <c r="J168" s="99"/>
      <c r="K168" s="180"/>
      <c r="L168" s="130"/>
      <c r="M168" s="99"/>
      <c r="N168" s="99"/>
      <c r="O168" s="99"/>
      <c r="P168" s="99"/>
      <c r="Q168" s="99"/>
      <c r="R168" s="99"/>
      <c r="S168" s="99"/>
      <c r="T168" s="180"/>
      <c r="U168" s="180"/>
      <c r="V168" s="99"/>
      <c r="W168" s="99"/>
      <c r="X168" s="99"/>
      <c r="Y168" s="99"/>
      <c r="Z168" s="99"/>
      <c r="AA168" s="180"/>
      <c r="AB168" s="180"/>
      <c r="AC168" s="180"/>
      <c r="AD168" s="99"/>
      <c r="AE168" s="99"/>
      <c r="AF168" s="180"/>
      <c r="AG168" s="180"/>
      <c r="AH168" s="99"/>
      <c r="AI168" s="99"/>
      <c r="AJ168" s="99"/>
      <c r="AK168" s="99"/>
      <c r="AL168" s="99"/>
      <c r="AM168" s="99"/>
      <c r="AN168" s="99"/>
      <c r="AO168" s="99"/>
      <c r="AP168" s="99"/>
      <c r="AQ168" s="99"/>
      <c r="AR168" s="99"/>
      <c r="AS168" s="99"/>
      <c r="AT168" s="99"/>
      <c r="AU168" s="99"/>
      <c r="AV168" s="99"/>
      <c r="AW168" s="99"/>
      <c r="AX168" s="99"/>
      <c r="AY168" s="99"/>
      <c r="AZ168" s="99"/>
      <c r="BA168" s="99"/>
      <c r="BB168" s="99"/>
      <c r="BC168" s="180"/>
      <c r="BD168" s="180"/>
    </row>
    <row r="169" spans="1:56" ht="15" x14ac:dyDescent="0.3">
      <c r="A169" s="17" t="s">
        <v>168</v>
      </c>
      <c r="B169" s="163"/>
      <c r="C169" s="163"/>
      <c r="D169" s="157"/>
      <c r="E169" s="157"/>
      <c r="F169" s="17" t="s">
        <v>168</v>
      </c>
      <c r="G169" s="163"/>
      <c r="H169" s="163"/>
      <c r="I169" s="157"/>
      <c r="J169" s="163"/>
      <c r="K169" s="157"/>
      <c r="L169" s="56"/>
      <c r="M169" s="163"/>
      <c r="N169" s="163"/>
      <c r="O169" s="163"/>
      <c r="P169" s="163"/>
      <c r="Q169" s="163"/>
      <c r="R169" s="163"/>
      <c r="S169" s="163"/>
      <c r="T169" s="157"/>
      <c r="U169" s="157"/>
      <c r="V169" s="163"/>
      <c r="W169" s="163"/>
      <c r="X169" s="163"/>
      <c r="Y169" s="163"/>
      <c r="Z169" s="163"/>
      <c r="AA169" s="163"/>
      <c r="AB169" s="163"/>
      <c r="AC169" s="157"/>
      <c r="AD169" s="163"/>
      <c r="AE169" s="163"/>
      <c r="AF169" s="163"/>
      <c r="AG169" s="163"/>
      <c r="AH169" s="163"/>
      <c r="AI169" s="163"/>
      <c r="AJ169" s="163"/>
      <c r="AK169" s="163"/>
      <c r="AL169" s="163"/>
      <c r="AM169" s="163"/>
      <c r="AN169" s="163"/>
      <c r="AO169" s="163"/>
      <c r="AP169" s="163"/>
      <c r="AQ169" s="163"/>
      <c r="AR169" s="163"/>
      <c r="AS169" s="163"/>
      <c r="AT169" s="163"/>
      <c r="AU169" s="163"/>
      <c r="AV169" s="163"/>
      <c r="AW169" s="163"/>
      <c r="AX169" s="163"/>
      <c r="AY169" s="163"/>
      <c r="AZ169" s="163"/>
      <c r="BA169" s="163"/>
      <c r="BB169" s="163"/>
      <c r="BC169" s="157"/>
      <c r="BD169" s="157"/>
    </row>
    <row r="170" spans="1:56" ht="15" x14ac:dyDescent="0.3">
      <c r="A170" s="154"/>
      <c r="B170" s="154"/>
      <c r="C170" s="154"/>
      <c r="D170" s="154"/>
      <c r="E170" s="154"/>
      <c r="F170" s="154"/>
      <c r="G170" s="154"/>
      <c r="H170" s="154"/>
      <c r="I170" s="155"/>
      <c r="J170" s="154"/>
      <c r="K170" s="155"/>
      <c r="L170" s="57"/>
      <c r="M170" s="154"/>
      <c r="N170" s="154"/>
      <c r="O170" s="155"/>
      <c r="P170" s="155"/>
      <c r="Q170" s="155"/>
      <c r="R170" s="155"/>
      <c r="S170" s="155"/>
      <c r="T170" s="155"/>
      <c r="U170" s="155"/>
      <c r="V170" s="155"/>
      <c r="W170" s="154"/>
      <c r="X170" s="155"/>
      <c r="Y170" s="154"/>
      <c r="Z170" s="154"/>
      <c r="AA170" s="155"/>
      <c r="AB170" s="155"/>
      <c r="AC170" s="155"/>
      <c r="AD170" s="155"/>
      <c r="AE170" s="155"/>
      <c r="AF170" s="155"/>
      <c r="AG170" s="155"/>
      <c r="AH170" s="154"/>
      <c r="AI170" s="154"/>
      <c r="AJ170" s="154"/>
      <c r="AK170" s="154"/>
      <c r="AL170" s="154"/>
      <c r="AM170" s="154"/>
      <c r="AN170" s="154"/>
      <c r="AO170" s="154"/>
      <c r="AP170" s="154"/>
      <c r="AQ170" s="154"/>
      <c r="AR170" s="154"/>
      <c r="AS170" s="154"/>
      <c r="AT170" s="154"/>
      <c r="AU170" s="154"/>
      <c r="AV170" s="154"/>
      <c r="AW170" s="154"/>
      <c r="AX170" s="154"/>
      <c r="AY170" s="154"/>
      <c r="AZ170" s="154"/>
      <c r="BA170" s="154"/>
      <c r="BB170" s="154"/>
      <c r="BC170" s="155"/>
      <c r="BD170" s="155"/>
    </row>
    <row r="171" spans="1:56" ht="15" x14ac:dyDescent="0.3">
      <c r="A171" s="154" t="s">
        <v>169</v>
      </c>
      <c r="B171" s="154"/>
      <c r="C171" s="154"/>
      <c r="D171" s="154"/>
      <c r="E171" s="154"/>
      <c r="F171" s="154" t="s">
        <v>169</v>
      </c>
      <c r="G171" s="155" t="e">
        <f>G11+G12+G17+G18+G19+G22+G27+G43+G44+G45+#REF!+G46</f>
        <v>#VALUE!</v>
      </c>
      <c r="H171" s="155" t="e">
        <f>H11+H12+H17+H18+H19+H22+H27+H43+H44+H45+#REF!+H46</f>
        <v>#VALUE!</v>
      </c>
      <c r="I171" s="155" t="e">
        <f>I11+I12+I17+I18+I19+I22+I27+#REF!+I44+I45+I46+I51</f>
        <v>#VALUE!</v>
      </c>
      <c r="J171" s="155" t="e">
        <f>J11+J12+J17+J18+J19+J22+J27+J43+J44+J45+J46+J51</f>
        <v>#VALUE!</v>
      </c>
      <c r="K171" s="155" t="e">
        <f>K11+K12+K17+K18+K19+K22+K27+K43+K44+K45+K46+K51</f>
        <v>#VALUE!</v>
      </c>
      <c r="L171" s="155" t="e">
        <f>L11+L12+L22+L18+L19+#REF!+L27+L53+L44+L45+L46+L51</f>
        <v>#VALUE!</v>
      </c>
      <c r="M171" s="155" t="e">
        <f>M11+M12+M22+M18+M19+#REF!+M27+M53+M44+M45+M46+M51</f>
        <v>#VALUE!</v>
      </c>
      <c r="N171" s="155" t="e">
        <f>N11+#REF!+#REF!+N18+N19+N17+N27+N43+N44+N45+N46+N51</f>
        <v>#VALUE!</v>
      </c>
      <c r="O171" s="155" t="e">
        <f>O11+#REF!+#REF!+#REF!+#REF!+#REF!+#REF!+#REF!+#REF!+O45+O46+O43</f>
        <v>#VALUE!</v>
      </c>
      <c r="P171" s="155" t="e">
        <f>P11+#REF!+#REF!+#REF!+#REF!+#REF!+#REF!+#REF!+#REF!+P45+P46+P51</f>
        <v>#VALUE!</v>
      </c>
      <c r="Q171" s="155" t="e">
        <f>Q11+#REF!+#REF!+#REF!+#REF!+#REF!+#REF!+#REF!+#REF!+Q45+Q46+Q51</f>
        <v>#VALUE!</v>
      </c>
      <c r="R171" s="155" t="e">
        <f>R11+#REF!+#REF!+#REF!+#REF!+#REF!+#REF!+#REF!+#REF!+R45+R46+R51</f>
        <v>#VALUE!</v>
      </c>
      <c r="S171" s="155" t="e">
        <f>#REF!+#REF!+#REF!+#REF!+#REF!+#REF!+#REF!+#REF!+#REF!+S45+S46+#REF!</f>
        <v>#REF!</v>
      </c>
      <c r="T171" s="155" t="e">
        <f>T11+T12+T17+T18+T19+T22+T27+T43+T44+T45+T46+T51</f>
        <v>#VALUE!</v>
      </c>
      <c r="U171" s="155" t="e">
        <f>U11+U12+U17+U18+U19+U22+U27+U43+U44+U45+U46+U51</f>
        <v>#VALUE!</v>
      </c>
      <c r="V171" s="155" t="e">
        <f>V11+V12+V17+V18+V19+V22+V27+V43+V44+#REF!+V46+V45</f>
        <v>#VALUE!</v>
      </c>
      <c r="W171" s="155" t="e">
        <f>W12+#REF!+W17+W18+W19+W22+W27+W45+W44+#REF!+W46+W51</f>
        <v>#VALUE!</v>
      </c>
      <c r="X171" s="155" t="e">
        <f>X11+X12+#REF!+#REF!+#REF!+#REF!+#REF!+#REF!+#REF!+X45+#REF!+#REF!</f>
        <v>#VALUE!</v>
      </c>
      <c r="Y171" s="155" t="e">
        <f>Y11+Y12+Y17+Y18+Y19+Y27+#REF!+#REF!+Y44+Y45+Y46+Y43</f>
        <v>#VALUE!</v>
      </c>
      <c r="Z171" s="155" t="e">
        <f>Z11+Z12+Z17+Z18+Z19+Z27+#REF!+#REF!+Z44+Z45+Z46+Z43</f>
        <v>#VALUE!</v>
      </c>
      <c r="AA171" s="155" t="e">
        <f>AA11+AA12+AA17+AA18+AA19+#REF!+AA27+AA43+AA44+AA45+AA46+AA51</f>
        <v>#VALUE!</v>
      </c>
      <c r="AB171" s="155" t="e">
        <v>#REF!</v>
      </c>
      <c r="AC171" s="155" t="e">
        <f>AC11+AC12+AC17+AC18+AC19+AC22+AC27+AC43+AC44+AC45+AC46+AC51</f>
        <v>#VALUE!</v>
      </c>
      <c r="AD171" s="155" t="e">
        <f>AD11+AD12+AD17+#REF!+AD18+AD22+AD27+AD43+AD44+AD45+AD46+AD51</f>
        <v>#VALUE!</v>
      </c>
      <c r="AE171" s="155" t="e">
        <v>#REF!</v>
      </c>
      <c r="AF171" s="155" t="e">
        <f>AF11+AF12+AF17+AF18+AF19+AF22+AF27+AF43+AF44+AF45+AF46+AF51</f>
        <v>#VALUE!</v>
      </c>
      <c r="AG171" s="155"/>
      <c r="AH171" s="155" t="e">
        <f>AH11+AH12+#REF!+AH18+AH27+AH19+#REF!+AH43+AH44+AH45+AH46+AH51</f>
        <v>#VALUE!</v>
      </c>
      <c r="AI171" s="155" t="e">
        <f>AI11+AI12+AI17+AI18+AI19+AI22+AI27+AI43+AI44+AI45+AI46+AI51</f>
        <v>#VALUE!</v>
      </c>
      <c r="AJ171" s="155" t="e">
        <f>AJ11+AJ12+AJ17+AJ18+AJ19+AJ22+AJ27+AJ43+AJ44+AJ45+AJ46+AJ51</f>
        <v>#VALUE!</v>
      </c>
      <c r="AK171" s="155" t="e">
        <f>AK11+AK12+AK17+AK18+#REF!+AK22+AK27+AK46+#REF!+AK45+#REF!+AK43</f>
        <v>#VALUE!</v>
      </c>
      <c r="AL171" s="155" t="e">
        <f>AL11+AL12+AL17+AL18+AL19+AL22+AL27+AL43+AL44+#REF!+AL46+AL45</f>
        <v>#VALUE!</v>
      </c>
      <c r="AM171" s="155" t="e">
        <f>AM11+AM12+AM17+#REF!+AM18+AM22+AM27+#REF!+AM44+AM45+AM46+AM43</f>
        <v>#VALUE!</v>
      </c>
      <c r="AN171" s="155" t="e">
        <f>AN11+AN12+AN17+AN18+AN19+AN22+AN27+AN43+AN44+AN45+AN46+AN51</f>
        <v>#VALUE!</v>
      </c>
      <c r="AO171" s="155" t="e">
        <f>AO11+AO12+#REF!+AO18+AO17+AO22+AO27+AO43+AO44+AO45+AO46+AO51</f>
        <v>#VALUE!</v>
      </c>
      <c r="AP171" s="155" t="e">
        <f>AP11+AP12+AP17+AP18+AP19+AP22+AP27+AP43+AP44+AP45+AP46+AP51</f>
        <v>#VALUE!</v>
      </c>
      <c r="AQ171" s="155" t="e">
        <f>AQ11+AQ12+#REF!+AQ18+AQ21+AQ22+#REF!+#REF!+AQ44+AQ45+AQ43+AQ51</f>
        <v>#VALUE!</v>
      </c>
      <c r="AR171" s="155" t="e">
        <f>AR12+#REF!+#REF!+AR18+AR27+AR22+#REF!+#REF!+AR43+AR45+#REF!+AR51</f>
        <v>#VALUE!</v>
      </c>
      <c r="AS171" s="155" t="e">
        <f>AS12+#REF!+AS17+#REF!+AS18+AS22+AS27+AS43+#REF!+AS45+#REF!+AS46</f>
        <v>#VALUE!</v>
      </c>
      <c r="AT171" s="155" t="e">
        <f>AT12+#REF!+AT17+AT18+AT19+AT22+AT27+AT43+AT44+AT53+#REF!+AT50</f>
        <v>#VALUE!</v>
      </c>
      <c r="AU171" s="155" t="e">
        <f>AU11+AU12+AU17+AU18+AU19+AU22+AU27+AU43+AU44+AU45+AU46+AU51</f>
        <v>#VALUE!</v>
      </c>
      <c r="AV171" s="155" t="e">
        <f>AV11+AV12+AV17+AV18+AV19+AV22+AV27+AV43+AV44+AV45+AV46+AV51</f>
        <v>#VALUE!</v>
      </c>
      <c r="AW171" s="155"/>
      <c r="AX171" s="155" t="e">
        <f>AX11+AX12+AX17+AX18+AX19+AX22+AX27+AX43+AX44+AX45+AX46+AX51</f>
        <v>#VALUE!</v>
      </c>
      <c r="AY171" s="155" t="e">
        <f>AY11+AY12+AY17+AY18+AY19+AY22+AY27+AY43+AY44+AY45+AY46+AY51</f>
        <v>#VALUE!</v>
      </c>
      <c r="AZ171" s="155" t="e">
        <f>AZ11+AZ12+AZ17+AZ18+AZ19+AZ22+AZ27+AZ43+AZ44+AZ45+AZ46+AZ51</f>
        <v>#VALUE!</v>
      </c>
      <c r="BA171" s="155" t="e">
        <f>BA11+BA12+BA17+BA18+BA19+#REF!+BA27+#REF!+BA45+#REF!+BA50+BA51</f>
        <v>#VALUE!</v>
      </c>
      <c r="BB171" s="154"/>
      <c r="BC171" s="155"/>
      <c r="BD171" s="155"/>
    </row>
    <row r="172" spans="1:56" ht="15" x14ac:dyDescent="0.3">
      <c r="A172" s="154" t="s">
        <v>170</v>
      </c>
      <c r="B172" s="154"/>
      <c r="C172" s="154"/>
      <c r="D172" s="154"/>
      <c r="E172" s="154"/>
      <c r="F172" s="154" t="s">
        <v>170</v>
      </c>
      <c r="G172" s="155" t="e">
        <f>G25+G26+G50+G53+G74+G90+G104+G93</f>
        <v>#VALUE!</v>
      </c>
      <c r="H172" s="155" t="e">
        <f>H25+H26+H50+H53+H74+H90+H104+H93</f>
        <v>#VALUE!</v>
      </c>
      <c r="I172" s="155" t="e">
        <f>#REF!+I25+I50+I43+I74+I90+I104+I93</f>
        <v>#REF!</v>
      </c>
      <c r="J172" s="155" t="e">
        <f>J25+J26+J50+J53+J74+J90+J104+J93</f>
        <v>#VALUE!</v>
      </c>
      <c r="K172" s="155" t="e">
        <f>K25+K26+K50+K53+K74+K90+K104+K93</f>
        <v>#VALUE!</v>
      </c>
      <c r="L172" s="155" t="e">
        <f>L25+L26+L50+#REF!+L74+L90+L104+L93</f>
        <v>#VALUE!</v>
      </c>
      <c r="M172" s="155" t="e">
        <f>M25+M26+M50+#REF!+M74+M90+M104+M93</f>
        <v>#VALUE!</v>
      </c>
      <c r="N172" s="155" t="e">
        <f>N25+N26+#REF!+N53+N74+N90+N104+N93</f>
        <v>#VALUE!</v>
      </c>
      <c r="O172" s="155" t="e">
        <f>#REF!+#REF!+O50+O53+O74+O90+O104+#REF!</f>
        <v>#REF!</v>
      </c>
      <c r="P172" s="155" t="e">
        <f>#REF!+#REF!+P50+P53+P74+P90+P104+#REF!</f>
        <v>#REF!</v>
      </c>
      <c r="Q172" s="155" t="e">
        <f>#REF!+#REF!+Q50+Q54+Q74+Q90+Q104+#REF!</f>
        <v>#REF!</v>
      </c>
      <c r="R172" s="155" t="e">
        <f>#REF!+#REF!+R50+R54+R74+R90+R104+#REF!</f>
        <v>#REF!</v>
      </c>
      <c r="S172" s="155" t="e">
        <f>#REF!+#REF!+S50+S53+S74+#REF!+S104+#REF!</f>
        <v>#REF!</v>
      </c>
      <c r="T172" s="155" t="e">
        <f>T25+T26+T50+T53+T74+T90+T104+T93</f>
        <v>#VALUE!</v>
      </c>
      <c r="U172" s="155" t="e">
        <f>U25+U26+U50+U53+U74+U90+U104+U93</f>
        <v>#VALUE!</v>
      </c>
      <c r="V172" s="155" t="e">
        <f>V25+V26+V50+V53+V74+V90+V104+V93</f>
        <v>#VALUE!</v>
      </c>
      <c r="W172" s="155" t="e">
        <f>W25+W26+W50+W53+W74+W90+W104+W93</f>
        <v>#VALUE!</v>
      </c>
      <c r="X172" s="155" t="e">
        <f>#REF!+#REF!+#REF!+X53+X74+X90+#REF!+X93</f>
        <v>#REF!</v>
      </c>
      <c r="Y172" s="155" t="e">
        <f>Y25+Y26+Y50+Y53+Y74+Y90+#REF!+Y93</f>
        <v>#VALUE!</v>
      </c>
      <c r="Z172" s="155" t="e">
        <f>Z25+Z26+Z50+Z53+Z74+Z90+#REF!+Z93</f>
        <v>#VALUE!</v>
      </c>
      <c r="AA172" s="155" t="e">
        <f>AA22+AA26+AA50+AA53+AA74+AA90+AA104+AA93</f>
        <v>#VALUE!</v>
      </c>
      <c r="AB172" s="155" t="e">
        <v>#REF!</v>
      </c>
      <c r="AC172" s="155" t="e">
        <f>AC25+AC26+AC50+AC53+AC74+AC90+AC104+AC93</f>
        <v>#VALUE!</v>
      </c>
      <c r="AD172" s="155" t="e">
        <f>AD25+AD26+AD50+AD53+AD74+AD90+AD104+AD93</f>
        <v>#VALUE!</v>
      </c>
      <c r="AE172" s="155">
        <v>1200000</v>
      </c>
      <c r="AF172" s="155" t="e">
        <f>AF25+AF26+AF50+AF53+AF74+AF90+AF104+AF93</f>
        <v>#VALUE!</v>
      </c>
      <c r="AG172" s="155"/>
      <c r="AH172" s="155" t="e">
        <f>AH25+AH26+AH50+AH53+AH74+#REF!+AH104+AH93</f>
        <v>#VALUE!</v>
      </c>
      <c r="AI172" s="155" t="e">
        <f>AI25+AI26+AI50+AI53+AI74+AI90+AI104+AI93</f>
        <v>#VALUE!</v>
      </c>
      <c r="AJ172" s="155" t="e">
        <f>AJ25+AJ26+AJ50+AJ53+AJ74+AJ90+AJ104+AJ93</f>
        <v>#VALUE!</v>
      </c>
      <c r="AK172" s="155" t="e">
        <f>AK25+AK26+AK50+AK53+AK74+AK90+AK104+AK93</f>
        <v>#VALUE!</v>
      </c>
      <c r="AL172" s="155" t="e">
        <f>AL25+AL26+#REF!+AL53+AL74+AL90+AL104+AL93</f>
        <v>#VALUE!</v>
      </c>
      <c r="AM172" s="155" t="e">
        <f>AM25+AM26+AM50+#REF!+AM74+AM90+AM104+AM93</f>
        <v>#VALUE!</v>
      </c>
      <c r="AN172" s="155" t="e">
        <f>AN25+AN26+AN50+AN53+AN74+AN90+AN104+AN93</f>
        <v>#VALUE!</v>
      </c>
      <c r="AO172" s="155" t="e">
        <f>AO25+AO26+AO50+AO53+AO74+AO90+AO104+AO93</f>
        <v>#VALUE!</v>
      </c>
      <c r="AP172" s="155" t="e">
        <f>AP21+AP26+AP50+AP53+AP74+AP90+AP104+AP93</f>
        <v>#VALUE!</v>
      </c>
      <c r="AQ172" s="155" t="e">
        <f>AQ25+AQ26+AQ50+AQ53+#REF!+AQ90+AQ104+AQ93</f>
        <v>#VALUE!</v>
      </c>
      <c r="AR172" s="155" t="e">
        <f>AR25+AR26+AR50+AR53+#REF!+AR90+AR104+AR93</f>
        <v>#VALUE!</v>
      </c>
      <c r="AS172" s="155" t="e">
        <f>AS25+AS26+AS50+AS53+AS74+AS90+AS104+AS93</f>
        <v>#VALUE!</v>
      </c>
      <c r="AT172" s="155" t="e">
        <f>AT25+AT26+#REF!+#REF!+AT74+AT90+AT104+AT93</f>
        <v>#VALUE!</v>
      </c>
      <c r="AU172" s="155" t="e">
        <f>AU25+AU26+AU50+AU53+AU74+AU90+AU104+AU93</f>
        <v>#VALUE!</v>
      </c>
      <c r="AV172" s="155" t="e">
        <f>AV25+AV26+AV50+AV53+AV74+AV90+AV104+AV93</f>
        <v>#VALUE!</v>
      </c>
      <c r="AW172" s="155"/>
      <c r="AX172" s="155" t="e">
        <f>AX25+AX26+AX50+AX53+AX74+AX90+AX104+AX93</f>
        <v>#VALUE!</v>
      </c>
      <c r="AY172" s="155" t="e">
        <f>AY25+AY26+AY50+AY53+AY74+AY90+AY104+AY93</f>
        <v>#VALUE!</v>
      </c>
      <c r="AZ172" s="155" t="e">
        <f>AZ25+AZ26+AZ50+AZ53+AZ74+AZ90+AZ104+AZ93</f>
        <v>#VALUE!</v>
      </c>
      <c r="BA172" s="155" t="e">
        <f>BA25+BA26+#REF!+BA53+BA74+BA90+BA104+BA93</f>
        <v>#VALUE!</v>
      </c>
      <c r="BB172" s="154"/>
      <c r="BC172" s="155"/>
      <c r="BD172" s="155">
        <v>327</v>
      </c>
    </row>
    <row r="173" spans="1:56" ht="15" x14ac:dyDescent="0.3">
      <c r="A173" s="154" t="s">
        <v>171</v>
      </c>
      <c r="B173" s="154"/>
      <c r="C173" s="154"/>
      <c r="D173" s="154"/>
      <c r="E173" s="154"/>
      <c r="F173" s="154" t="s">
        <v>171</v>
      </c>
      <c r="G173" s="155" t="e">
        <f>SUM(G20:G21,G23:G24,G30,G33:G40,G47:G49,G52,G54:G64,G67:G73,G75:G83,G86:G89,G95,G98:G100,G103,G107+G14)</f>
        <v>#VALUE!</v>
      </c>
      <c r="H173" s="155" t="e">
        <f>SUM(H20:H21,H23:H24,H30,H33:H40,H48:H49,H52,H54:H64,H67:H73,H75:H83,H86:H89,H95,H98:H100,H103,H107+H14)</f>
        <v>#VALUE!</v>
      </c>
      <c r="I173" s="155" t="e">
        <f>SUM(I20:I21,I23:I24,I30,I33:I40,I47:I49,I52,I54:I64,I69:I73,I75:I83,I86:I89,I95,I98:I100,I103,I107+I14)</f>
        <v>#VALUE!</v>
      </c>
      <c r="J173" s="155" t="e">
        <f>SUM(J20:J21,J23:J24,J30,J33:J40,J47:J49,J52,J54:J64,J67:J73,J75:J83,J86:J89,J95,J98:J100,J103,J107+J14)</f>
        <v>#VALUE!</v>
      </c>
      <c r="K173" s="155" t="e">
        <f>SUM(K20:K21,K23:K24,K30,K33:K40,K47:K49,K52,K54:K64,K67:K73,K75:K83,K86:K89,K95,K98:K100,K103,K107+K14)</f>
        <v>#VALUE!</v>
      </c>
      <c r="L173" s="155" t="e">
        <f>SUM(L20:L21,L23:L24,L30,L33:L40,L47:L49,L52,L54:L64,L67:L73,L75:L83,L86:L89,L95,L98:L100,L103,L107+L14)</f>
        <v>#VALUE!</v>
      </c>
      <c r="M173" s="155" t="e">
        <f>SUM(M20:M21,M23:M24,M30,M33:M40,M47:M49,M52,M54:M64,M67:M73,M75:M83,M86:M89,M95,M98:M100,M103,M107+M14)</f>
        <v>#VALUE!</v>
      </c>
      <c r="N173" s="155" t="e">
        <f>SUM(N20:N21,N23:N24,N30,N33:N40,N47:N49,N52,N54:N64,N67:N73,N75:N83,N86:N89,N95,N98:N100,N103,N107+N12)</f>
        <v>#VALUE!</v>
      </c>
      <c r="O173" s="155" t="e">
        <f>SUM(O20:O21,O23:O24,O30,O33:O40,O47:O49,O52,O54:O64,O67:O73,O75:O83,O86:O89,#REF!,O98:O100,O103,O107+O14)</f>
        <v>#REF!</v>
      </c>
      <c r="P173" s="155" t="e">
        <f>SUM(P20:P21,P23:P24,P30,P33:P40,P47:P49,P52,P54:P64,P67:P73,P75:P83,P86:P89,#REF!,P98:P100,P103,P107+P14)</f>
        <v>#REF!</v>
      </c>
      <c r="Q173" s="155" t="e">
        <f>SUM(Q20:Q21,Q23:Q24,Q30,Q33:Q40,Q47:Q49,Q52,Q54:Q64,Q67:Q73,Q75:Q83,Q86:Q89,#REF!,Q98:Q100,Q103,Q107+Q14)</f>
        <v>#REF!</v>
      </c>
      <c r="R173" s="155" t="e">
        <f>SUM(R20:R21,R23:R24,R30,R33:R40,R47:R49,R52,R54:R64,R67:R73,R75:R83,R86:R89,#REF!,R98:R100,R103,R107+R14)</f>
        <v>#REF!</v>
      </c>
      <c r="S173" s="155" t="e">
        <f>SUM(S20:S21,S23:S24,S30,S33:S40,S47:S49,S52,S54:S64,S67:S73,S75:S83,S86:S89,#REF!,S98:S100,S103,S107+S14)</f>
        <v>#REF!</v>
      </c>
      <c r="T173" s="155" t="e">
        <f>SUM(T20:T21,T23:T24,T30,T33:T40,T47:T49,T52,T54:T64,T67:T73,T75:T83,T86:T89,T95,T98:T100,T103,T107+T14)</f>
        <v>#VALUE!</v>
      </c>
      <c r="U173" s="155" t="e">
        <f>SUM(U20:U21,U23:U24,U30,U33:U40,U47:U49,U52,U54:U64,U67:U73,U75:U83,U86:U89,U95,U98:U100,U103,U107+U14)</f>
        <v>#VALUE!</v>
      </c>
      <c r="V173" s="155" t="e">
        <f>SUM(V20:V21,V23:V24,V30,V33:V40,V47:V49,V52,V54:V64,V67:V73,V75:V83,V86:V89,V95,V98:V100,V103,V107+V14)</f>
        <v>#VALUE!</v>
      </c>
      <c r="W173" s="155" t="e">
        <f>SUM(W20:W21,W23:W24,W30,W33:W40,W47:W49,W52,W54:W64,W67:W73,W75:W83,W86:W89,W95,W98:W100,W103,W107+W14)</f>
        <v>#VALUE!</v>
      </c>
      <c r="X173" s="155" t="e">
        <f>SUM(X20:X21,X23:X24,#REF!,X33:X40,X47:X49,X52,X54:X64,X67:X73,X75:X83,X86:X89,X95,X98:X100,X103,X107+X14)</f>
        <v>#REF!</v>
      </c>
      <c r="Y173" s="155" t="e">
        <f>SUM(Y20:Y21,Y23:Y24,Y30,Y33:Y40,Y47:Y49,Y52,Y54:Y64,Y67:Y73,Y75:Y83,Y86:Y89,Y104,Y98:Y100,Y103,Y107+Y14)</f>
        <v>#VALUE!</v>
      </c>
      <c r="Z173" s="155" t="e">
        <f>SUM(Z20:Z21,Z23:Z24,Z30,Z33:Z40,Z47:Z49,Z52,Z54:Z64,Z67:Z73,Z75:Z83,Z86:Z89,Z104,Z98:Z100,Z103,Z107+Z14)</f>
        <v>#VALUE!</v>
      </c>
      <c r="AA173" s="155" t="e">
        <f t="shared" ref="AA173:AD173" si="133">SUM(AA20:AA21,AA23:AA24,AA30,AA33:AA40,AA47:AA49,AA52,AA54:AA64,AA67:AA73,AA75:AA83,AA86:AA89,AA95,AA98:AA100,AA103,AA107+AA14)</f>
        <v>#VALUE!</v>
      </c>
      <c r="AB173" s="155">
        <v>6060000</v>
      </c>
      <c r="AC173" s="155" t="e">
        <f t="shared" si="133"/>
        <v>#VALUE!</v>
      </c>
      <c r="AD173" s="155" t="e">
        <f t="shared" si="133"/>
        <v>#VALUE!</v>
      </c>
      <c r="AE173" s="155">
        <v>1250000</v>
      </c>
      <c r="AF173" s="155" t="e">
        <f>SUM(AF20:AF21,AF23:AF24,AF30,AF33:AF40,AF47:AF49,AF52,AF54:AF64,AF67:AF73,AF75:AF83,AF86:AF89,AF95,AF98:AF100,AF103,AF107+AF14)</f>
        <v>#VALUE!</v>
      </c>
      <c r="AG173" s="155"/>
      <c r="AH173" s="155" t="e">
        <f t="shared" ref="AH173" si="134">SUM(AH20:AH21,AH23:AH24,AH30,AH33:AH40,AH47:AH49,AH52,AH54:AH64,AH67:AH73,AH75:AH83,AH86:AH89,AH95,AH98:AH100,AH103,AH107+AH14)</f>
        <v>#VALUE!</v>
      </c>
      <c r="AI173" s="155" t="e">
        <f>SUM(AI20:AI21,AI23:AI24,AI30,AI33:AI40,AI47:AI49,AI52,AI54:AI64,AI67:AI73,AI75:AI83,AI86:AI89,AI95,AI98:AI100,AI103,AI107+AI14)</f>
        <v>#VALUE!</v>
      </c>
      <c r="AJ173" s="155" t="e">
        <f>SUM(AJ20:AJ21,AJ23:AJ24,AJ30,AJ33:AJ40,AJ47:AJ49,AJ52,AJ54:AJ64,AJ67:AJ73,AJ75:AJ83,AJ86:AJ89,AJ95,AJ98:AJ100,AJ103,AJ107+AJ14)</f>
        <v>#VALUE!</v>
      </c>
      <c r="AK173" s="155" t="e">
        <f>SUM(AK19:AK21,AK23:AK24,AK30,AK33:AK40,AK47:AK49,AK52,AK54:AK64,AK67:AK73,AK75:AK83,AK86:AK89,AK95,AK98:AK100,AK103,AK107+AK14)</f>
        <v>#VALUE!</v>
      </c>
      <c r="AL173" s="155" t="e">
        <f>SUM(AL20:AL21,AL23:AL24,AL30,AL33:AL40,AL47:AL49,AL52,AL54:AL64,AL67:AL73,AL75:AL83,AL86:AL89,AL95,AL98:AL100,AL103,AL107+AL14)</f>
        <v>#VALUE!</v>
      </c>
      <c r="AM173" s="155" t="e">
        <f>SUM(AM20:AM21,AM23:AM24,AM30,AM33:AM40,AM47:AM49,AM52,AM53:AM64,AM67:AM73,AM75:AM83,AM86:AM89,AM95,AM98:AM100,AM103,AM107+AM14)</f>
        <v>#VALUE!</v>
      </c>
      <c r="AN173" s="155" t="e">
        <f>SUM(AN20:AN21,AN23:AN24,AN30,AN33:AN40,AN47:AN49,AN52,AN54:AN64,AN67:AN73,AN75:AN83,AN86:AN89,AN95,AN98:AN100,AN103,AN107+AN14)</f>
        <v>#VALUE!</v>
      </c>
      <c r="AO173" s="155" t="e">
        <f>SUM(AO20:AO21,AO23:AO24,AO30,AO33:AO40,AO47:AO49,AO52,AO54:AO64,AO67:AO73,AO75:AO83,AO86:AO89,AO95,AO98:AO100,AO103,AO107+AO14)</f>
        <v>#VALUE!</v>
      </c>
      <c r="AP173" s="155" t="e">
        <f>SUM(AP20:AP21,AP23:AP24,AP30,AP33:AP40,AP47:AP49,AP52,AP54:AP64,AP67:AP73,AP75:AP83,AP86:AP89,AP95,AP98:AP100,AP103,AP107+AP14)</f>
        <v>#VALUE!</v>
      </c>
      <c r="AQ173" s="155" t="e">
        <f>SUM(AQ20:AQ21,AQ23:AQ24,AQ30,AQ33:AQ40,AQ47:AQ49,AQ52,AQ54:AQ64,AQ67:AQ73,AQ74:AQ83,AQ86:AQ89,AQ95,AQ98:AQ100,AQ103,AQ107+AQ14)</f>
        <v>#VALUE!</v>
      </c>
      <c r="AR173" s="155" t="e">
        <f>SUM(AR20:AR21,AR23:AR24,AR30,AR33:AR40,AR47:AR49,AR52,AR54:AR64,AR67:AR73,AR75:AR83,AR86:AR89,AR95,AR98:AR100,AR103,AR107+AR14)</f>
        <v>#VALUE!</v>
      </c>
      <c r="AS173" s="155" t="e">
        <f>SUM(AS20:AS21,AS23:AS24,AS30,AS33:AS40,AS47:AS49,AS52,AS54:AS64,AS67:AS73,AS75:AS83,AS86:AS89,AS95,AS98:AS100,AS103,AS107+AS14)</f>
        <v>#VALUE!</v>
      </c>
      <c r="AT173" s="155" t="e">
        <f>SUM(AT20:AT21,AT23:AT24,AT30,AT33:AT40,AT47:AT49,AT52,AT54:AT64,AT67:AT73,AT75:AT83,AT86:AT89,AT95,AT98:AT100,AT103,AT107+AT14)</f>
        <v>#VALUE!</v>
      </c>
      <c r="AU173" s="155" t="e">
        <f>SUM(AU20:AU21,AU23:AU24,AU30,AU33:AU40,AU47:AU49,AU52,AU54:AU64,AU67:AU73,AU75:AU83,AU86:AU89,AU95,AU98:AU100,AU103,AU107+AU14)</f>
        <v>#VALUE!</v>
      </c>
      <c r="AV173" s="155" t="e">
        <f>SUM(AV20:AV21,AV23:AV24,AV30,AV33:AV40,AV47:AV49,AV52,AV54:AV64,AV67:AV73,AV75:AV83,AV86:AV89,AV95,AV98:AV100,AV103,AV107+AV14)</f>
        <v>#VALUE!</v>
      </c>
      <c r="AW173" s="155"/>
      <c r="AX173" s="155" t="e">
        <f>SUM(AX20:AX21,AX23:AX24,AX30,AX33:AX40,AX47:AX49,AX52,AX54:AX64,AX67:AX73,AX75:AX83,AX86:AX89,AX95,AX98:AX100,AX103,AX107+AX14)</f>
        <v>#VALUE!</v>
      </c>
      <c r="AY173" s="155" t="e">
        <f>SUM(AY20:AY21,AY23:AY24,AY30,AY33:AY40,AY47:AY49,AY52,AY54:AY64,AY67:AY73,AY75:AY83,AY86:AY89,AY95,AY98:AY100,AY103,AY107+AY14)</f>
        <v>#VALUE!</v>
      </c>
      <c r="AZ173" s="155" t="e">
        <f>SUM(AZ20:AZ21,AZ23:AZ24,AZ30,AZ33:AZ40,AZ47:AZ49,AZ52,AZ54:AZ64,AZ67:AZ73,AZ75:AZ83,AZ86:AZ89,AZ95,AZ98:AZ100,AZ103,AZ107+AZ14)</f>
        <v>#VALUE!</v>
      </c>
      <c r="BA173" s="155" t="e">
        <f>SUM(BA21:BA22,BA23:BA24,BA30,BA33:BA40,BA47:BA49,BA52,BA54:BA64,BA67:BA73,BA75:BA82,BA86:BA89,BA95,BA98:BA100,BA103,BA107+BA14)</f>
        <v>#VALUE!</v>
      </c>
      <c r="BB173" s="154"/>
      <c r="BC173" s="155"/>
      <c r="BD173" s="155">
        <v>440</v>
      </c>
    </row>
    <row r="174" spans="1:56" ht="15" x14ac:dyDescent="0.3">
      <c r="A174" s="154"/>
      <c r="B174" s="154"/>
      <c r="C174" s="154"/>
      <c r="D174" s="154"/>
      <c r="E174" s="154"/>
      <c r="F174" s="154"/>
      <c r="G174" s="169" t="e">
        <f>SUM(G171:G173)</f>
        <v>#VALUE!</v>
      </c>
      <c r="H174" s="169" t="e">
        <f t="shared" ref="H174" si="135">SUM(H171:H173)</f>
        <v>#VALUE!</v>
      </c>
      <c r="I174" s="169" t="e">
        <f>SUM(I171:I173)</f>
        <v>#VALUE!</v>
      </c>
      <c r="J174" s="169" t="e">
        <f>SUM(J171:J173)</f>
        <v>#VALUE!</v>
      </c>
      <c r="K174" s="169" t="e">
        <f t="shared" ref="K174:BA174" si="136">SUM(K171:K173)</f>
        <v>#VALUE!</v>
      </c>
      <c r="L174" s="169" t="e">
        <f>SUM(L171:L173)</f>
        <v>#VALUE!</v>
      </c>
      <c r="M174" s="169" t="e">
        <f t="shared" si="136"/>
        <v>#VALUE!</v>
      </c>
      <c r="N174" s="169" t="e">
        <f t="shared" si="136"/>
        <v>#VALUE!</v>
      </c>
      <c r="O174" s="169" t="e">
        <f t="shared" si="136"/>
        <v>#VALUE!</v>
      </c>
      <c r="P174" s="169" t="e">
        <f t="shared" si="136"/>
        <v>#VALUE!</v>
      </c>
      <c r="Q174" s="169" t="e">
        <f t="shared" si="136"/>
        <v>#VALUE!</v>
      </c>
      <c r="R174" s="169" t="e">
        <f t="shared" si="136"/>
        <v>#VALUE!</v>
      </c>
      <c r="S174" s="169" t="e">
        <f t="shared" si="136"/>
        <v>#REF!</v>
      </c>
      <c r="T174" s="169" t="e">
        <f t="shared" si="136"/>
        <v>#VALUE!</v>
      </c>
      <c r="U174" s="169" t="e">
        <f t="shared" si="136"/>
        <v>#VALUE!</v>
      </c>
      <c r="V174" s="169" t="e">
        <f t="shared" si="136"/>
        <v>#VALUE!</v>
      </c>
      <c r="W174" s="169" t="e">
        <f t="shared" si="136"/>
        <v>#VALUE!</v>
      </c>
      <c r="X174" s="169" t="e">
        <f t="shared" si="136"/>
        <v>#VALUE!</v>
      </c>
      <c r="Y174" s="169" t="e">
        <f t="shared" si="136"/>
        <v>#VALUE!</v>
      </c>
      <c r="Z174" s="169" t="e">
        <f t="shared" si="136"/>
        <v>#VALUE!</v>
      </c>
      <c r="AA174" s="169" t="e">
        <f t="shared" si="136"/>
        <v>#VALUE!</v>
      </c>
      <c r="AB174" s="169" t="e">
        <v>#REF!</v>
      </c>
      <c r="AC174" s="169" t="e">
        <f t="shared" si="136"/>
        <v>#VALUE!</v>
      </c>
      <c r="AD174" s="169" t="e">
        <f t="shared" si="136"/>
        <v>#VALUE!</v>
      </c>
      <c r="AE174" s="169" t="e">
        <v>#REF!</v>
      </c>
      <c r="AF174" s="169" t="e">
        <f t="shared" si="136"/>
        <v>#VALUE!</v>
      </c>
      <c r="AG174" s="169"/>
      <c r="AH174" s="169" t="e">
        <f t="shared" si="136"/>
        <v>#VALUE!</v>
      </c>
      <c r="AI174" s="169" t="e">
        <f t="shared" si="136"/>
        <v>#VALUE!</v>
      </c>
      <c r="AJ174" s="169" t="e">
        <f t="shared" si="136"/>
        <v>#VALUE!</v>
      </c>
      <c r="AK174" s="169" t="e">
        <f t="shared" si="136"/>
        <v>#VALUE!</v>
      </c>
      <c r="AL174" s="169" t="e">
        <f t="shared" si="136"/>
        <v>#VALUE!</v>
      </c>
      <c r="AM174" s="169" t="e">
        <f t="shared" si="136"/>
        <v>#VALUE!</v>
      </c>
      <c r="AN174" s="169" t="e">
        <f t="shared" si="136"/>
        <v>#VALUE!</v>
      </c>
      <c r="AO174" s="169" t="e">
        <f t="shared" si="136"/>
        <v>#VALUE!</v>
      </c>
      <c r="AP174" s="169" t="e">
        <f t="shared" si="136"/>
        <v>#VALUE!</v>
      </c>
      <c r="AQ174" s="169" t="e">
        <f t="shared" si="136"/>
        <v>#VALUE!</v>
      </c>
      <c r="AR174" s="169" t="e">
        <f>SUM(AR171:AR173)</f>
        <v>#VALUE!</v>
      </c>
      <c r="AS174" s="169" t="e">
        <f t="shared" si="136"/>
        <v>#VALUE!</v>
      </c>
      <c r="AT174" s="169" t="e">
        <f t="shared" si="136"/>
        <v>#VALUE!</v>
      </c>
      <c r="AU174" s="169" t="e">
        <f t="shared" si="136"/>
        <v>#VALUE!</v>
      </c>
      <c r="AV174" s="169" t="e">
        <f t="shared" si="136"/>
        <v>#VALUE!</v>
      </c>
      <c r="AW174" s="169"/>
      <c r="AX174" s="169" t="e">
        <f t="shared" ref="AX174:AY174" si="137">SUM(AX171:AX173)</f>
        <v>#VALUE!</v>
      </c>
      <c r="AY174" s="169" t="e">
        <f t="shared" si="137"/>
        <v>#VALUE!</v>
      </c>
      <c r="AZ174" s="169" t="e">
        <f t="shared" si="136"/>
        <v>#VALUE!</v>
      </c>
      <c r="BA174" s="169" t="e">
        <f t="shared" si="136"/>
        <v>#VALUE!</v>
      </c>
      <c r="BB174" s="154"/>
      <c r="BC174" s="155"/>
      <c r="BD174" s="155">
        <f>BD173-BD172</f>
        <v>113</v>
      </c>
    </row>
    <row r="175" spans="1:56" ht="15" x14ac:dyDescent="0.3">
      <c r="A175" s="154"/>
      <c r="B175" s="154"/>
      <c r="C175" s="154"/>
      <c r="D175" s="154"/>
      <c r="E175" s="154"/>
      <c r="F175" s="154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  <c r="AA175" s="155"/>
      <c r="AB175" s="155"/>
      <c r="AC175" s="155"/>
      <c r="AD175" s="155"/>
      <c r="AE175" s="155"/>
      <c r="AF175" s="155"/>
      <c r="AG175" s="155"/>
      <c r="AH175" s="155"/>
      <c r="AI175" s="155"/>
      <c r="AJ175" s="155"/>
      <c r="AK175" s="155"/>
      <c r="AL175" s="155"/>
      <c r="AM175" s="155"/>
      <c r="AN175" s="155"/>
      <c r="AO175" s="155"/>
      <c r="AP175" s="155"/>
      <c r="AQ175" s="155"/>
      <c r="AR175" s="155"/>
      <c r="AS175" s="155"/>
      <c r="AT175" s="155"/>
      <c r="AU175" s="155"/>
      <c r="AV175" s="155"/>
      <c r="AW175" s="155"/>
      <c r="AX175" s="155"/>
      <c r="AY175" s="155"/>
      <c r="AZ175" s="155"/>
      <c r="BA175" s="155"/>
      <c r="BB175" s="155">
        <f>BB174-BB109</f>
        <v>-126</v>
      </c>
      <c r="BC175" s="155"/>
      <c r="BD175" s="155"/>
    </row>
    <row r="176" spans="1:56" ht="15" x14ac:dyDescent="0.3">
      <c r="A176" s="154" t="s">
        <v>169</v>
      </c>
      <c r="B176" s="154"/>
      <c r="C176" s="154"/>
      <c r="D176" s="154"/>
      <c r="E176" s="154"/>
      <c r="F176" s="154" t="s">
        <v>169</v>
      </c>
      <c r="G176" s="170" t="e">
        <f>G171/G$174</f>
        <v>#VALUE!</v>
      </c>
      <c r="H176" s="170" t="e">
        <f t="shared" ref="H176:BA178" si="138">H171/H$174</f>
        <v>#VALUE!</v>
      </c>
      <c r="I176" s="170" t="e">
        <f t="shared" si="138"/>
        <v>#VALUE!</v>
      </c>
      <c r="J176" s="170" t="e">
        <f t="shared" si="138"/>
        <v>#VALUE!</v>
      </c>
      <c r="K176" s="170" t="e">
        <f t="shared" si="138"/>
        <v>#VALUE!</v>
      </c>
      <c r="L176" s="170" t="e">
        <f>L171/L$174</f>
        <v>#VALUE!</v>
      </c>
      <c r="M176" s="170" t="e">
        <f t="shared" si="138"/>
        <v>#VALUE!</v>
      </c>
      <c r="N176" s="170" t="e">
        <f t="shared" si="138"/>
        <v>#VALUE!</v>
      </c>
      <c r="O176" s="170" t="e">
        <f t="shared" si="138"/>
        <v>#VALUE!</v>
      </c>
      <c r="P176" s="170" t="e">
        <f t="shared" si="138"/>
        <v>#VALUE!</v>
      </c>
      <c r="Q176" s="170" t="e">
        <f t="shared" si="138"/>
        <v>#VALUE!</v>
      </c>
      <c r="R176" s="170" t="e">
        <f t="shared" si="138"/>
        <v>#VALUE!</v>
      </c>
      <c r="S176" s="170" t="e">
        <f t="shared" si="138"/>
        <v>#REF!</v>
      </c>
      <c r="T176" s="30" t="e">
        <f t="shared" si="138"/>
        <v>#VALUE!</v>
      </c>
      <c r="U176" s="30" t="e">
        <f t="shared" si="138"/>
        <v>#VALUE!</v>
      </c>
      <c r="V176" s="170" t="e">
        <f t="shared" si="138"/>
        <v>#VALUE!</v>
      </c>
      <c r="W176" s="170" t="e">
        <f t="shared" si="138"/>
        <v>#VALUE!</v>
      </c>
      <c r="X176" s="170" t="e">
        <f t="shared" si="138"/>
        <v>#VALUE!</v>
      </c>
      <c r="Y176" s="170" t="e">
        <f t="shared" si="138"/>
        <v>#VALUE!</v>
      </c>
      <c r="Z176" s="170" t="e">
        <f t="shared" si="138"/>
        <v>#VALUE!</v>
      </c>
      <c r="AA176" s="170" t="e">
        <f t="shared" si="138"/>
        <v>#VALUE!</v>
      </c>
      <c r="AB176" s="170" t="e">
        <v>#REF!</v>
      </c>
      <c r="AC176" s="170" t="e">
        <f t="shared" si="138"/>
        <v>#VALUE!</v>
      </c>
      <c r="AD176" s="170" t="e">
        <f t="shared" si="138"/>
        <v>#VALUE!</v>
      </c>
      <c r="AE176" s="170" t="e">
        <v>#REF!</v>
      </c>
      <c r="AF176" s="170" t="e">
        <f t="shared" si="138"/>
        <v>#VALUE!</v>
      </c>
      <c r="AG176" s="170"/>
      <c r="AH176" s="170" t="e">
        <f t="shared" si="138"/>
        <v>#VALUE!</v>
      </c>
      <c r="AI176" s="170" t="e">
        <f t="shared" si="138"/>
        <v>#VALUE!</v>
      </c>
      <c r="AJ176" s="170" t="e">
        <f t="shared" si="138"/>
        <v>#VALUE!</v>
      </c>
      <c r="AK176" s="170" t="e">
        <f t="shared" si="138"/>
        <v>#VALUE!</v>
      </c>
      <c r="AL176" s="170" t="e">
        <f t="shared" si="138"/>
        <v>#VALUE!</v>
      </c>
      <c r="AM176" s="170" t="e">
        <f t="shared" si="138"/>
        <v>#VALUE!</v>
      </c>
      <c r="AN176" s="170" t="e">
        <f t="shared" si="138"/>
        <v>#VALUE!</v>
      </c>
      <c r="AO176" s="170" t="e">
        <f t="shared" si="138"/>
        <v>#VALUE!</v>
      </c>
      <c r="AP176" s="170" t="e">
        <f t="shared" si="138"/>
        <v>#VALUE!</v>
      </c>
      <c r="AQ176" s="170" t="e">
        <f t="shared" si="138"/>
        <v>#VALUE!</v>
      </c>
      <c r="AR176" s="170" t="e">
        <f>AR171/AR$174</f>
        <v>#VALUE!</v>
      </c>
      <c r="AS176" s="170" t="e">
        <f t="shared" si="138"/>
        <v>#VALUE!</v>
      </c>
      <c r="AT176" s="170" t="e">
        <f t="shared" si="138"/>
        <v>#VALUE!</v>
      </c>
      <c r="AU176" s="170" t="e">
        <f t="shared" si="138"/>
        <v>#VALUE!</v>
      </c>
      <c r="AV176" s="170" t="e">
        <f t="shared" si="138"/>
        <v>#VALUE!</v>
      </c>
      <c r="AW176" s="170"/>
      <c r="AX176" s="170" t="e">
        <f t="shared" ref="AX176:AY178" si="139">AX171/AX$174</f>
        <v>#VALUE!</v>
      </c>
      <c r="AY176" s="170" t="e">
        <f t="shared" si="139"/>
        <v>#VALUE!</v>
      </c>
      <c r="AZ176" s="170" t="e">
        <f t="shared" si="138"/>
        <v>#VALUE!</v>
      </c>
      <c r="BA176" s="170" t="e">
        <f t="shared" si="138"/>
        <v>#VALUE!</v>
      </c>
      <c r="BB176" s="154"/>
      <c r="BC176" s="155"/>
      <c r="BD176" s="155"/>
    </row>
    <row r="177" spans="1:56" ht="15" x14ac:dyDescent="0.3">
      <c r="A177" s="154" t="s">
        <v>170</v>
      </c>
      <c r="B177" s="154"/>
      <c r="C177" s="154"/>
      <c r="D177" s="154"/>
      <c r="E177" s="154"/>
      <c r="F177" s="154" t="s">
        <v>170</v>
      </c>
      <c r="G177" s="170" t="e">
        <f>G172/G$174</f>
        <v>#VALUE!</v>
      </c>
      <c r="H177" s="170" t="e">
        <f t="shared" si="138"/>
        <v>#VALUE!</v>
      </c>
      <c r="I177" s="170" t="e">
        <f t="shared" si="138"/>
        <v>#REF!</v>
      </c>
      <c r="J177" s="170" t="e">
        <f t="shared" si="138"/>
        <v>#VALUE!</v>
      </c>
      <c r="K177" s="170" t="e">
        <f t="shared" si="138"/>
        <v>#VALUE!</v>
      </c>
      <c r="L177" s="170" t="e">
        <f>L172/L$174</f>
        <v>#VALUE!</v>
      </c>
      <c r="M177" s="170" t="e">
        <f t="shared" si="138"/>
        <v>#VALUE!</v>
      </c>
      <c r="N177" s="170" t="e">
        <f t="shared" si="138"/>
        <v>#VALUE!</v>
      </c>
      <c r="O177" s="170" t="e">
        <f t="shared" si="138"/>
        <v>#REF!</v>
      </c>
      <c r="P177" s="170" t="e">
        <f t="shared" si="138"/>
        <v>#REF!</v>
      </c>
      <c r="Q177" s="170" t="e">
        <f t="shared" si="138"/>
        <v>#REF!</v>
      </c>
      <c r="R177" s="170" t="e">
        <f t="shared" si="138"/>
        <v>#REF!</v>
      </c>
      <c r="S177" s="170" t="e">
        <f t="shared" si="138"/>
        <v>#REF!</v>
      </c>
      <c r="T177" s="30" t="e">
        <f t="shared" si="138"/>
        <v>#VALUE!</v>
      </c>
      <c r="U177" s="30" t="e">
        <f t="shared" si="138"/>
        <v>#VALUE!</v>
      </c>
      <c r="V177" s="170" t="e">
        <f t="shared" si="138"/>
        <v>#VALUE!</v>
      </c>
      <c r="W177" s="170" t="e">
        <f t="shared" si="138"/>
        <v>#VALUE!</v>
      </c>
      <c r="X177" s="170" t="e">
        <f t="shared" si="138"/>
        <v>#REF!</v>
      </c>
      <c r="Y177" s="170" t="e">
        <f t="shared" si="138"/>
        <v>#VALUE!</v>
      </c>
      <c r="Z177" s="170" t="e">
        <f t="shared" si="138"/>
        <v>#VALUE!</v>
      </c>
      <c r="AA177" s="170" t="e">
        <f t="shared" si="138"/>
        <v>#VALUE!</v>
      </c>
      <c r="AB177" s="170" t="e">
        <v>#REF!</v>
      </c>
      <c r="AC177" s="170" t="e">
        <f t="shared" si="138"/>
        <v>#VALUE!</v>
      </c>
      <c r="AD177" s="170" t="e">
        <f t="shared" si="138"/>
        <v>#VALUE!</v>
      </c>
      <c r="AE177" s="170" t="e">
        <v>#REF!</v>
      </c>
      <c r="AF177" s="170" t="e">
        <f t="shared" si="138"/>
        <v>#VALUE!</v>
      </c>
      <c r="AG177" s="170"/>
      <c r="AH177" s="170" t="e">
        <f t="shared" si="138"/>
        <v>#VALUE!</v>
      </c>
      <c r="AI177" s="170" t="e">
        <f t="shared" si="138"/>
        <v>#VALUE!</v>
      </c>
      <c r="AJ177" s="170" t="e">
        <f t="shared" si="138"/>
        <v>#VALUE!</v>
      </c>
      <c r="AK177" s="170" t="e">
        <f t="shared" si="138"/>
        <v>#VALUE!</v>
      </c>
      <c r="AL177" s="170" t="e">
        <f t="shared" si="138"/>
        <v>#VALUE!</v>
      </c>
      <c r="AM177" s="170" t="e">
        <f t="shared" si="138"/>
        <v>#VALUE!</v>
      </c>
      <c r="AN177" s="170" t="e">
        <f t="shared" si="138"/>
        <v>#VALUE!</v>
      </c>
      <c r="AO177" s="170" t="e">
        <f t="shared" si="138"/>
        <v>#VALUE!</v>
      </c>
      <c r="AP177" s="170" t="e">
        <f t="shared" si="138"/>
        <v>#VALUE!</v>
      </c>
      <c r="AQ177" s="170" t="e">
        <f t="shared" si="138"/>
        <v>#VALUE!</v>
      </c>
      <c r="AR177" s="170" t="e">
        <f>AR172/AR$174</f>
        <v>#VALUE!</v>
      </c>
      <c r="AS177" s="170" t="e">
        <f t="shared" si="138"/>
        <v>#VALUE!</v>
      </c>
      <c r="AT177" s="170" t="e">
        <f t="shared" si="138"/>
        <v>#VALUE!</v>
      </c>
      <c r="AU177" s="170" t="e">
        <f t="shared" si="138"/>
        <v>#VALUE!</v>
      </c>
      <c r="AV177" s="170" t="e">
        <f t="shared" si="138"/>
        <v>#VALUE!</v>
      </c>
      <c r="AW177" s="170"/>
      <c r="AX177" s="170" t="e">
        <f t="shared" si="139"/>
        <v>#VALUE!</v>
      </c>
      <c r="AY177" s="170" t="e">
        <f t="shared" si="139"/>
        <v>#VALUE!</v>
      </c>
      <c r="AZ177" s="170" t="e">
        <f t="shared" si="138"/>
        <v>#VALUE!</v>
      </c>
      <c r="BA177" s="170" t="e">
        <f t="shared" si="138"/>
        <v>#VALUE!</v>
      </c>
      <c r="BB177" s="154"/>
      <c r="BC177" s="155"/>
      <c r="BD177" s="155"/>
    </row>
    <row r="178" spans="1:56" ht="15" x14ac:dyDescent="0.3">
      <c r="A178" s="154" t="s">
        <v>171</v>
      </c>
      <c r="B178" s="154"/>
      <c r="C178" s="154"/>
      <c r="D178" s="154"/>
      <c r="E178" s="154"/>
      <c r="F178" s="154" t="s">
        <v>171</v>
      </c>
      <c r="G178" s="170" t="e">
        <f>G173/G$174</f>
        <v>#VALUE!</v>
      </c>
      <c r="H178" s="170" t="e">
        <f t="shared" si="138"/>
        <v>#VALUE!</v>
      </c>
      <c r="I178" s="170" t="e">
        <f t="shared" si="138"/>
        <v>#VALUE!</v>
      </c>
      <c r="J178" s="170" t="e">
        <f t="shared" si="138"/>
        <v>#VALUE!</v>
      </c>
      <c r="K178" s="170" t="e">
        <f t="shared" si="138"/>
        <v>#VALUE!</v>
      </c>
      <c r="L178" s="170" t="e">
        <f>L173/L$174</f>
        <v>#VALUE!</v>
      </c>
      <c r="M178" s="170" t="e">
        <f t="shared" si="138"/>
        <v>#VALUE!</v>
      </c>
      <c r="N178" s="170" t="e">
        <f t="shared" si="138"/>
        <v>#VALUE!</v>
      </c>
      <c r="O178" s="170" t="e">
        <f t="shared" si="138"/>
        <v>#REF!</v>
      </c>
      <c r="P178" s="170" t="e">
        <f t="shared" si="138"/>
        <v>#REF!</v>
      </c>
      <c r="Q178" s="170" t="e">
        <f t="shared" si="138"/>
        <v>#REF!</v>
      </c>
      <c r="R178" s="170" t="e">
        <f t="shared" si="138"/>
        <v>#REF!</v>
      </c>
      <c r="S178" s="170" t="e">
        <f t="shared" si="138"/>
        <v>#REF!</v>
      </c>
      <c r="T178" s="30" t="e">
        <f t="shared" si="138"/>
        <v>#VALUE!</v>
      </c>
      <c r="U178" s="30" t="e">
        <f t="shared" si="138"/>
        <v>#VALUE!</v>
      </c>
      <c r="V178" s="170" t="e">
        <f t="shared" si="138"/>
        <v>#VALUE!</v>
      </c>
      <c r="W178" s="170" t="e">
        <f t="shared" si="138"/>
        <v>#VALUE!</v>
      </c>
      <c r="X178" s="170" t="e">
        <f t="shared" si="138"/>
        <v>#REF!</v>
      </c>
      <c r="Y178" s="170" t="e">
        <f t="shared" si="138"/>
        <v>#VALUE!</v>
      </c>
      <c r="Z178" s="170" t="e">
        <f t="shared" si="138"/>
        <v>#VALUE!</v>
      </c>
      <c r="AA178" s="170" t="e">
        <f t="shared" si="138"/>
        <v>#VALUE!</v>
      </c>
      <c r="AB178" s="171" t="e">
        <v>#REF!</v>
      </c>
      <c r="AC178" s="170" t="e">
        <f t="shared" si="138"/>
        <v>#VALUE!</v>
      </c>
      <c r="AD178" s="170" t="e">
        <f t="shared" si="138"/>
        <v>#VALUE!</v>
      </c>
      <c r="AE178" s="170" t="e">
        <v>#REF!</v>
      </c>
      <c r="AF178" s="170" t="e">
        <f t="shared" si="138"/>
        <v>#VALUE!</v>
      </c>
      <c r="AG178" s="171"/>
      <c r="AH178" s="170" t="e">
        <f t="shared" si="138"/>
        <v>#VALUE!</v>
      </c>
      <c r="AI178" s="170" t="e">
        <f t="shared" si="138"/>
        <v>#VALUE!</v>
      </c>
      <c r="AJ178" s="170" t="e">
        <f t="shared" si="138"/>
        <v>#VALUE!</v>
      </c>
      <c r="AK178" s="170" t="e">
        <f t="shared" si="138"/>
        <v>#VALUE!</v>
      </c>
      <c r="AL178" s="170" t="e">
        <f t="shared" si="138"/>
        <v>#VALUE!</v>
      </c>
      <c r="AM178" s="170" t="e">
        <f t="shared" si="138"/>
        <v>#VALUE!</v>
      </c>
      <c r="AN178" s="170" t="e">
        <f t="shared" si="138"/>
        <v>#VALUE!</v>
      </c>
      <c r="AO178" s="170" t="e">
        <f t="shared" si="138"/>
        <v>#VALUE!</v>
      </c>
      <c r="AP178" s="170" t="e">
        <f t="shared" si="138"/>
        <v>#VALUE!</v>
      </c>
      <c r="AQ178" s="170" t="e">
        <f t="shared" si="138"/>
        <v>#VALUE!</v>
      </c>
      <c r="AR178" s="170" t="e">
        <f>AR173/AR$174</f>
        <v>#VALUE!</v>
      </c>
      <c r="AS178" s="170" t="e">
        <f t="shared" si="138"/>
        <v>#VALUE!</v>
      </c>
      <c r="AT178" s="170" t="e">
        <f t="shared" si="138"/>
        <v>#VALUE!</v>
      </c>
      <c r="AU178" s="170" t="e">
        <f t="shared" si="138"/>
        <v>#VALUE!</v>
      </c>
      <c r="AV178" s="170" t="e">
        <f t="shared" si="138"/>
        <v>#VALUE!</v>
      </c>
      <c r="AW178" s="170"/>
      <c r="AX178" s="170" t="e">
        <f t="shared" si="139"/>
        <v>#VALUE!</v>
      </c>
      <c r="AY178" s="170" t="e">
        <f t="shared" si="139"/>
        <v>#VALUE!</v>
      </c>
      <c r="AZ178" s="170" t="e">
        <f t="shared" si="138"/>
        <v>#VALUE!</v>
      </c>
      <c r="BA178" s="170" t="e">
        <f t="shared" si="138"/>
        <v>#VALUE!</v>
      </c>
      <c r="BB178" s="154"/>
      <c r="BC178" s="155"/>
      <c r="BD178" s="155"/>
    </row>
    <row r="179" spans="1:56" ht="15" x14ac:dyDescent="0.3">
      <c r="A179" s="154"/>
      <c r="B179" s="154"/>
      <c r="C179" s="154"/>
      <c r="D179" s="154"/>
      <c r="E179" s="154"/>
      <c r="F179" s="154"/>
      <c r="G179" s="172" t="e">
        <f>SUM(G176:G178)</f>
        <v>#VALUE!</v>
      </c>
      <c r="H179" s="172" t="e">
        <f t="shared" ref="H179" si="140">SUM(H176:H178)</f>
        <v>#VALUE!</v>
      </c>
      <c r="I179" s="172" t="e">
        <f>SUM(I176:I178)</f>
        <v>#VALUE!</v>
      </c>
      <c r="J179" s="172" t="e">
        <f>SUM(J176:J178)</f>
        <v>#VALUE!</v>
      </c>
      <c r="K179" s="172" t="e">
        <f t="shared" ref="K179:BA179" si="141">SUM(K176:K178)</f>
        <v>#VALUE!</v>
      </c>
      <c r="L179" s="172" t="e">
        <f>SUM(L176:L178)</f>
        <v>#VALUE!</v>
      </c>
      <c r="M179" s="172" t="e">
        <f t="shared" si="141"/>
        <v>#VALUE!</v>
      </c>
      <c r="N179" s="172" t="e">
        <f t="shared" si="141"/>
        <v>#VALUE!</v>
      </c>
      <c r="O179" s="172" t="e">
        <f t="shared" si="141"/>
        <v>#VALUE!</v>
      </c>
      <c r="P179" s="172" t="e">
        <f t="shared" si="141"/>
        <v>#VALUE!</v>
      </c>
      <c r="Q179" s="172" t="e">
        <f t="shared" si="141"/>
        <v>#VALUE!</v>
      </c>
      <c r="R179" s="172" t="e">
        <f t="shared" si="141"/>
        <v>#VALUE!</v>
      </c>
      <c r="S179" s="172" t="e">
        <f t="shared" si="141"/>
        <v>#REF!</v>
      </c>
      <c r="T179" s="169" t="e">
        <f t="shared" si="141"/>
        <v>#VALUE!</v>
      </c>
      <c r="U179" s="169" t="e">
        <f t="shared" si="141"/>
        <v>#VALUE!</v>
      </c>
      <c r="V179" s="172" t="e">
        <f t="shared" si="141"/>
        <v>#VALUE!</v>
      </c>
      <c r="W179" s="172" t="e">
        <f t="shared" si="141"/>
        <v>#VALUE!</v>
      </c>
      <c r="X179" s="172" t="e">
        <f t="shared" si="141"/>
        <v>#VALUE!</v>
      </c>
      <c r="Y179" s="172" t="e">
        <f t="shared" si="141"/>
        <v>#VALUE!</v>
      </c>
      <c r="Z179" s="172" t="e">
        <f t="shared" si="141"/>
        <v>#VALUE!</v>
      </c>
      <c r="AA179" s="172" t="e">
        <f t="shared" si="141"/>
        <v>#VALUE!</v>
      </c>
      <c r="AB179" s="172" t="e">
        <v>#REF!</v>
      </c>
      <c r="AC179" s="172" t="e">
        <f t="shared" si="141"/>
        <v>#VALUE!</v>
      </c>
      <c r="AD179" s="172" t="e">
        <f t="shared" si="141"/>
        <v>#VALUE!</v>
      </c>
      <c r="AE179" s="172" t="e">
        <v>#REF!</v>
      </c>
      <c r="AF179" s="172" t="e">
        <f t="shared" si="141"/>
        <v>#VALUE!</v>
      </c>
      <c r="AG179" s="172"/>
      <c r="AH179" s="172" t="e">
        <f t="shared" si="141"/>
        <v>#VALUE!</v>
      </c>
      <c r="AI179" s="172" t="e">
        <f t="shared" si="141"/>
        <v>#VALUE!</v>
      </c>
      <c r="AJ179" s="172" t="e">
        <f t="shared" si="141"/>
        <v>#VALUE!</v>
      </c>
      <c r="AK179" s="172" t="e">
        <f t="shared" si="141"/>
        <v>#VALUE!</v>
      </c>
      <c r="AL179" s="172" t="e">
        <f t="shared" si="141"/>
        <v>#VALUE!</v>
      </c>
      <c r="AM179" s="172" t="e">
        <f t="shared" si="141"/>
        <v>#VALUE!</v>
      </c>
      <c r="AN179" s="172" t="e">
        <f t="shared" si="141"/>
        <v>#VALUE!</v>
      </c>
      <c r="AO179" s="172" t="e">
        <f t="shared" si="141"/>
        <v>#VALUE!</v>
      </c>
      <c r="AP179" s="172" t="e">
        <f t="shared" si="141"/>
        <v>#VALUE!</v>
      </c>
      <c r="AQ179" s="172" t="e">
        <f t="shared" si="141"/>
        <v>#VALUE!</v>
      </c>
      <c r="AR179" s="172" t="e">
        <f>SUM(AR176:AR178)</f>
        <v>#VALUE!</v>
      </c>
      <c r="AS179" s="172" t="e">
        <f t="shared" si="141"/>
        <v>#VALUE!</v>
      </c>
      <c r="AT179" s="172" t="e">
        <f t="shared" si="141"/>
        <v>#VALUE!</v>
      </c>
      <c r="AU179" s="172" t="e">
        <f t="shared" si="141"/>
        <v>#VALUE!</v>
      </c>
      <c r="AV179" s="172" t="e">
        <f t="shared" si="141"/>
        <v>#VALUE!</v>
      </c>
      <c r="AW179" s="172"/>
      <c r="AX179" s="172" t="e">
        <f t="shared" ref="AX179:AY179" si="142">SUM(AX176:AX178)</f>
        <v>#VALUE!</v>
      </c>
      <c r="AY179" s="172" t="e">
        <f t="shared" si="142"/>
        <v>#VALUE!</v>
      </c>
      <c r="AZ179" s="172" t="e">
        <f t="shared" si="141"/>
        <v>#VALUE!</v>
      </c>
      <c r="BA179" s="172" t="e">
        <f t="shared" si="141"/>
        <v>#VALUE!</v>
      </c>
      <c r="BB179" s="154"/>
      <c r="BC179" s="155"/>
      <c r="BD179" s="155"/>
    </row>
  </sheetData>
  <customSheetViews>
    <customSheetView guid="{F44970AB-D43C-40C2-9446-428EFB445E45}" scale="60" hiddenColumns="1" state="hidden">
      <pane xSplit="5" ySplit="10" topLeftCell="G11" activePane="bottomRight" state="frozen"/>
      <selection pane="bottomRight" activeCell="P14" sqref="P14"/>
      <pageMargins left="0.7" right="0.7" top="0.75" bottom="0.75" header="0.3" footer="0.3"/>
      <pageSetup orientation="portrait" r:id="rId1"/>
    </customSheetView>
    <customSheetView guid="{DC3780FC-E03D-4CB0-9630-45647ED63C69}" scale="60" state="hidden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2"/>
    </customSheetView>
    <customSheetView guid="{5F8EC55F-6BE6-42EB-BDA6-7DA9ACE0C263}" scale="60" hiddenColumns="1" state="hidden">
      <pane xSplit="5" ySplit="10" topLeftCell="G11" activePane="bottomRight" state="frozen"/>
      <selection pane="bottomRight" activeCell="P14" sqref="P14"/>
      <pageMargins left="0.7" right="0.7" top="0.75" bottom="0.75" header="0.3" footer="0.3"/>
      <pageSetup orientation="portrait" r:id="rId3"/>
    </customSheetView>
    <customSheetView guid="{86680E72-FC77-45EF-9FFF-2A77157FA8B6}" scale="60">
      <pane xSplit="6" ySplit="10" topLeftCell="P58" activePane="bottomRight" state="frozen"/>
      <selection pane="bottomRight" activeCell="T74" sqref="T74"/>
      <pageMargins left="0.7" right="0.7" top="0.75" bottom="0.75" header="0.3" footer="0.3"/>
      <pageSetup orientation="portrait" r:id="rId4"/>
    </customSheetView>
    <customSheetView guid="{10CC6A42-76CA-4CE7-9AB7-75E8EE03DD52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5"/>
    </customSheetView>
    <customSheetView guid="{8D6B43F0-C7E3-4081-96D2-8B609D37DAAB}" scale="60" hiddenColumns="1">
      <pane xSplit="5" ySplit="10" topLeftCell="AB11" activePane="bottomRight" state="frozen"/>
      <selection pane="bottomRight" activeCell="AK1" sqref="AK1"/>
      <pageMargins left="0.7" right="0.7" top="0.75" bottom="0.75" header="0.3" footer="0.3"/>
      <pageSetup orientation="portrait" r:id="rId6"/>
    </customSheetView>
    <customSheetView guid="{B54EAF79-9AE3-405E-8904-DC2B8F7A3D1F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7"/>
    </customSheetView>
    <customSheetView guid="{815BE6D6-07F9-4CBF-B8FD-89E61A8B16EF}" scale="60">
      <pane xSplit="6" ySplit="10" topLeftCell="M62" activePane="bottomRight" state="frozen"/>
      <selection pane="bottomRight" activeCell="S11" sqref="S11"/>
      <pageMargins left="0.7" right="0.7" top="0.75" bottom="0.75" header="0.3" footer="0.3"/>
      <pageSetup orientation="portrait" r:id="rId8"/>
    </customSheetView>
    <customSheetView guid="{3F9D0D8E-0280-4E1B-887E-343DC67AEF81}" scale="60" hiddenColumns="1">
      <pane xSplit="5" ySplit="10" topLeftCell="G11" activePane="bottomRight" state="frozen"/>
      <selection pane="bottomRight" activeCell="D1" sqref="D1:F1048576"/>
      <pageMargins left="0.7" right="0.7" top="0.75" bottom="0.75" header="0.3" footer="0.3"/>
      <pageSetup orientation="portrait" r:id="rId9"/>
    </customSheetView>
    <customSheetView guid="{4C072D60-E856-4D03-8778-D056B82F8B94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10"/>
    </customSheetView>
    <customSheetView guid="{4BD5850D-B4C1-4FE6-AD12-AE545D24D33E}" scale="60">
      <pane xSplit="6" ySplit="10" topLeftCell="M62" activePane="bottomRight" state="frozen"/>
      <selection pane="bottomRight" activeCell="S11" sqref="S11"/>
      <pageMargins left="0.7" right="0.7" top="0.75" bottom="0.75" header="0.3" footer="0.3"/>
      <pageSetup orientation="portrait" r:id="rId11"/>
    </customSheetView>
    <customSheetView guid="{8BC85080-E9E4-4C4F-A87C-66C5B69F0AB3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2"/>
    </customSheetView>
    <customSheetView guid="{333A1E19-F4F4-47F6-AD2B-2BE477C76F83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13"/>
    </customSheetView>
    <customSheetView guid="{6F39DC8C-CFAF-4903-A623-34F8D498ADC0}" scale="60" hiddenColumns="1">
      <pane xSplit="5" ySplit="10" topLeftCell="G11" activePane="bottomRight" state="frozen"/>
      <selection pane="bottomRight" activeCell="E11" sqref="E11"/>
      <pageMargins left="0.7" right="0.7" top="0.75" bottom="0.75" header="0.3" footer="0.3"/>
      <pageSetup orientation="portrait" r:id="rId14"/>
    </customSheetView>
    <customSheetView guid="{5C50C604-8817-449F-8F3F-E8AD328EA193}" scale="60" hiddenColumns="1">
      <pane xSplit="5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15"/>
    </customSheetView>
    <customSheetView guid="{041136D2-2130-4255-B443-15B49F564E84}" scale="60">
      <pane xSplit="6" ySplit="10" topLeftCell="L11" activePane="bottomRight" state="frozen"/>
      <selection pane="bottomRight" activeCell="T5" sqref="T5"/>
      <pageMargins left="0.7" right="0.7" top="0.75" bottom="0.75" header="0.3" footer="0.3"/>
      <pageSetup orientation="portrait" r:id="rId16"/>
    </customSheetView>
    <customSheetView guid="{EF158714-875A-408E-A073-2BB190003FA1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17"/>
    </customSheetView>
    <customSheetView guid="{AC823C34-08D3-4F48-9C7B-A99D9A5AE1CD}" scale="60" hiddenColumns="1">
      <pane xSplit="5" ySplit="10" topLeftCell="G11" activePane="bottomRight" state="frozen"/>
      <selection pane="bottomRight" activeCell="K11" sqref="K11"/>
      <pageMargins left="0.7" right="0.7" top="0.75" bottom="0.75" header="0.3" footer="0.3"/>
      <pageSetup orientation="portrait" r:id="rId18"/>
    </customSheetView>
    <customSheetView guid="{46AB56D5-CE66-4F5F-B4E5-213E35ACB9B0}" scale="60" hiddenColumns="1" state="hidden">
      <pane xSplit="5" ySplit="10" topLeftCell="K11" activePane="bottomRight" state="frozen"/>
      <selection pane="bottomRight" activeCell="A30" sqref="A30"/>
      <pageMargins left="0.7" right="0.7" top="0.75" bottom="0.75" header="0.3" footer="0.3"/>
      <pageSetup orientation="portrait" r:id="rId19"/>
    </customSheetView>
    <customSheetView guid="{781C4B64-7C8D-415F-9AB6-576FAA0890C7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20"/>
    </customSheetView>
    <customSheetView guid="{DCC8505D-D30F-4E76-8C36-3038DACC80BC}" scale="60">
      <pane xSplit="6" ySplit="10" topLeftCell="M62" activePane="bottomRight" state="frozen"/>
      <selection pane="bottomRight" activeCell="S11" sqref="S11"/>
      <pageMargins left="0.7" right="0.7" top="0.75" bottom="0.75" header="0.3" footer="0.3"/>
      <pageSetup orientation="portrait" r:id="rId21"/>
    </customSheetView>
    <customSheetView guid="{84B6601C-494C-4B8C-8A18-32BF39A4BAB9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22"/>
    </customSheetView>
    <customSheetView guid="{4F6B0010-E9C4-4AC7-B012-D7C3236BA3BD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23"/>
    </customSheetView>
    <customSheetView guid="{55F024CD-A7F9-4381-9942-5ED21204AFB7}" scale="60" state="hidden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24"/>
    </customSheetView>
  </customSheetViews>
  <pageMargins left="0.7" right="0.7" top="0.75" bottom="0.75" header="0.3" footer="0.3"/>
  <pageSetup orientation="portrait" r:id="rId2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8"/>
  <sheetViews>
    <sheetView zoomScale="60" zoomScaleNormal="100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A13" sqref="A13"/>
    </sheetView>
  </sheetViews>
  <sheetFormatPr defaultColWidth="9.109375" defaultRowHeight="14.4" x14ac:dyDescent="0.3"/>
  <cols>
    <col min="1" max="1" width="24.88671875" style="153" bestFit="1" customWidth="1"/>
    <col min="2" max="2" width="17.5546875" style="153" bestFit="1" customWidth="1"/>
    <col min="3" max="3" width="19.88671875" style="153" bestFit="1" customWidth="1"/>
    <col min="4" max="4" width="18" style="153" bestFit="1" customWidth="1"/>
    <col min="5" max="5" width="15.109375" style="139" customWidth="1"/>
    <col min="6" max="6" width="24.88671875" style="153" customWidth="1"/>
    <col min="7" max="7" width="22.33203125" style="153" customWidth="1"/>
    <col min="8" max="8" width="18.6640625" style="153" customWidth="1"/>
    <col min="9" max="10" width="17.5546875" style="153" customWidth="1"/>
    <col min="11" max="11" width="14.88671875" style="153" customWidth="1"/>
    <col min="12" max="12" width="13.44140625" style="153" customWidth="1"/>
    <col min="13" max="13" width="13.6640625" style="153" bestFit="1" customWidth="1"/>
    <col min="14" max="14" width="14.88671875" style="153" bestFit="1" customWidth="1"/>
    <col min="15" max="15" width="15.109375" style="153" bestFit="1" customWidth="1"/>
    <col min="16" max="16" width="19.88671875" style="153" customWidth="1"/>
    <col min="17" max="17" width="14.88671875" style="153" customWidth="1"/>
    <col min="18" max="18" width="18.44140625" style="153" bestFit="1" customWidth="1"/>
    <col min="19" max="19" width="15.109375" style="153" customWidth="1"/>
    <col min="20" max="20" width="16.33203125" style="153" customWidth="1"/>
    <col min="21" max="21" width="10.88671875" style="153" customWidth="1"/>
    <col min="22" max="23" width="14.109375" style="153" customWidth="1"/>
    <col min="24" max="24" width="15.44140625" style="153" customWidth="1"/>
    <col min="25" max="26" width="13.6640625" style="153" customWidth="1"/>
    <col min="27" max="27" width="32.5546875" style="153" customWidth="1"/>
    <col min="28" max="28" width="19" style="153" customWidth="1"/>
    <col min="29" max="29" width="20" style="153" customWidth="1"/>
    <col min="30" max="31" width="15.44140625" style="153" customWidth="1"/>
    <col min="32" max="32" width="16.33203125" style="153" bestFit="1" customWidth="1"/>
    <col min="33" max="33" width="13.44140625" style="153" customWidth="1"/>
    <col min="34" max="34" width="22" style="153" customWidth="1"/>
    <col min="35" max="35" width="12.5546875" style="153" customWidth="1"/>
    <col min="36" max="36" width="17" style="153" customWidth="1"/>
    <col min="37" max="37" width="13.6640625" style="153" customWidth="1"/>
    <col min="38" max="38" width="12.5546875" style="153" customWidth="1"/>
    <col min="39" max="39" width="16.5546875" style="153" customWidth="1"/>
    <col min="40" max="40" width="10.88671875" style="153" customWidth="1"/>
    <col min="41" max="41" width="9" style="153" customWidth="1"/>
    <col min="42" max="42" width="16.5546875" style="153" customWidth="1"/>
    <col min="43" max="43" width="11.88671875" style="153" customWidth="1"/>
    <col min="44" max="44" width="12.6640625" style="153" customWidth="1"/>
    <col min="45" max="45" width="19.109375" style="153" customWidth="1"/>
    <col min="46" max="46" width="14.6640625" style="153" customWidth="1"/>
    <col min="47" max="47" width="15.44140625" style="153" customWidth="1"/>
    <col min="48" max="48" width="13" style="153" customWidth="1"/>
    <col min="49" max="49" width="13" style="153" bestFit="1" customWidth="1"/>
    <col min="50" max="50" width="16.5546875" style="153" customWidth="1"/>
    <col min="51" max="51" width="10.88671875" style="153" customWidth="1"/>
    <col min="52" max="52" width="12.6640625" style="153" customWidth="1"/>
    <col min="53" max="53" width="17.5546875" style="153" customWidth="1"/>
    <col min="54" max="54" width="15.109375" style="153" bestFit="1" customWidth="1"/>
    <col min="55" max="55" width="29" style="153" bestFit="1" customWidth="1"/>
    <col min="56" max="56" width="15.109375" style="153" bestFit="1" customWidth="1"/>
    <col min="57" max="57" width="15" style="153" bestFit="1" customWidth="1"/>
    <col min="58" max="16384" width="9.109375" style="153"/>
  </cols>
  <sheetData>
    <row r="1" spans="1:57" s="31" customFormat="1" ht="15" x14ac:dyDescent="0.3">
      <c r="A1" s="178"/>
      <c r="B1" s="38" t="s">
        <v>215</v>
      </c>
      <c r="C1" s="38"/>
      <c r="D1" s="39">
        <f>BB6</f>
        <v>1.2727507204419916E-2</v>
      </c>
      <c r="E1" s="40" t="s">
        <v>178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259"/>
      <c r="Q1" s="178"/>
      <c r="R1" s="259"/>
      <c r="S1" s="178"/>
      <c r="T1" s="259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259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7" ht="15" x14ac:dyDescent="0.3">
      <c r="A2" s="43" t="s">
        <v>0</v>
      </c>
      <c r="B2" s="37" t="s">
        <v>35</v>
      </c>
      <c r="C2" s="37"/>
      <c r="D2" s="42">
        <f>B11/B15</f>
        <v>1</v>
      </c>
      <c r="E2" s="4"/>
      <c r="F2" s="43" t="s">
        <v>0</v>
      </c>
      <c r="G2" s="44" t="e">
        <f t="shared" ref="G2:H2" si="0">(G15+G31)/G5</f>
        <v>#DIV/0!</v>
      </c>
      <c r="H2" s="44" t="e">
        <f t="shared" si="0"/>
        <v>#DIV/0!</v>
      </c>
      <c r="I2" s="44" t="e">
        <f>(I15+I31)/I5</f>
        <v>#DIV/0!</v>
      </c>
      <c r="J2" s="44" t="e">
        <f>(J15+J31)/J5</f>
        <v>#DIV/0!</v>
      </c>
      <c r="K2" s="44" t="e">
        <f t="shared" ref="K2:BC2" si="1">(K15+K31)/K5</f>
        <v>#DIV/0!</v>
      </c>
      <c r="L2" s="44" t="e">
        <f>(L15+L31)/L5</f>
        <v>#DIV/0!</v>
      </c>
      <c r="M2" s="44" t="e">
        <f t="shared" si="1"/>
        <v>#DIV/0!</v>
      </c>
      <c r="N2" s="44" t="e">
        <f t="shared" si="1"/>
        <v>#DIV/0!</v>
      </c>
      <c r="O2" s="44" t="e">
        <f t="shared" si="1"/>
        <v>#DIV/0!</v>
      </c>
      <c r="P2" s="44" t="e">
        <f t="shared" si="1"/>
        <v>#DIV/0!</v>
      </c>
      <c r="Q2" s="44" t="e">
        <f t="shared" si="1"/>
        <v>#DIV/0!</v>
      </c>
      <c r="R2" s="44" t="e">
        <f t="shared" si="1"/>
        <v>#DIV/0!</v>
      </c>
      <c r="S2" s="44" t="e">
        <f t="shared" si="1"/>
        <v>#DIV/0!</v>
      </c>
      <c r="T2" s="44" t="e">
        <f t="shared" si="1"/>
        <v>#DIV/0!</v>
      </c>
      <c r="U2" s="44" t="e">
        <f t="shared" si="1"/>
        <v>#DIV/0!</v>
      </c>
      <c r="V2" s="44" t="e">
        <f t="shared" si="1"/>
        <v>#DIV/0!</v>
      </c>
      <c r="W2" s="44" t="e">
        <f t="shared" si="1"/>
        <v>#DIV/0!</v>
      </c>
      <c r="X2" s="44" t="e">
        <f t="shared" si="1"/>
        <v>#DIV/0!</v>
      </c>
      <c r="Y2" s="44" t="e">
        <f t="shared" si="1"/>
        <v>#DIV/0!</v>
      </c>
      <c r="Z2" s="44" t="e">
        <f t="shared" si="1"/>
        <v>#DIV/0!</v>
      </c>
      <c r="AA2" s="44" t="e">
        <f t="shared" si="1"/>
        <v>#DIV/0!</v>
      </c>
      <c r="AB2" s="44">
        <v>0.72844827586206895</v>
      </c>
      <c r="AC2" s="44">
        <f t="shared" si="1"/>
        <v>0.35229152252589524</v>
      </c>
      <c r="AD2" s="44">
        <f t="shared" si="1"/>
        <v>0.45932881240942286</v>
      </c>
      <c r="AE2" s="44">
        <v>0.7839195979899497</v>
      </c>
      <c r="AF2" s="44" t="e">
        <f t="shared" si="1"/>
        <v>#DIV/0!</v>
      </c>
      <c r="AG2" s="44" t="e">
        <f t="shared" si="1"/>
        <v>#DIV/0!</v>
      </c>
      <c r="AH2" s="44">
        <f>(AH15+AH31)/AH5</f>
        <v>0.56715376878843571</v>
      </c>
      <c r="AI2" s="44" t="e">
        <f t="shared" si="1"/>
        <v>#DIV/0!</v>
      </c>
      <c r="AJ2" s="44">
        <f t="shared" si="1"/>
        <v>0</v>
      </c>
      <c r="AK2" s="44">
        <f t="shared" si="1"/>
        <v>0.1677078161464379</v>
      </c>
      <c r="AL2" s="44">
        <f t="shared" si="1"/>
        <v>1</v>
      </c>
      <c r="AM2" s="44" t="e">
        <f t="shared" si="1"/>
        <v>#DIV/0!</v>
      </c>
      <c r="AN2" s="44" t="e">
        <f t="shared" si="1"/>
        <v>#DIV/0!</v>
      </c>
      <c r="AO2" s="44">
        <f t="shared" si="1"/>
        <v>1</v>
      </c>
      <c r="AP2" s="44" t="e">
        <f t="shared" si="1"/>
        <v>#DIV/0!</v>
      </c>
      <c r="AQ2" s="44" t="e">
        <f t="shared" si="1"/>
        <v>#DIV/0!</v>
      </c>
      <c r="AR2" s="44" t="e">
        <f>(AR15+AR31)/AR5</f>
        <v>#DIV/0!</v>
      </c>
      <c r="AS2" s="44" t="e">
        <f t="shared" si="1"/>
        <v>#DIV/0!</v>
      </c>
      <c r="AT2" s="44" t="e">
        <f t="shared" si="1"/>
        <v>#DIV/0!</v>
      </c>
      <c r="AU2" s="44" t="e">
        <f t="shared" si="1"/>
        <v>#DIV/0!</v>
      </c>
      <c r="AV2" s="44" t="e">
        <f t="shared" si="1"/>
        <v>#DIV/0!</v>
      </c>
      <c r="AW2" s="44" t="e">
        <f t="shared" si="1"/>
        <v>#DIV/0!</v>
      </c>
      <c r="AX2" s="44" t="e">
        <f t="shared" si="1"/>
        <v>#DIV/0!</v>
      </c>
      <c r="AY2" s="44" t="e">
        <f t="shared" si="1"/>
        <v>#DIV/0!</v>
      </c>
      <c r="AZ2" s="44" t="e">
        <f t="shared" si="1"/>
        <v>#DIV/0!</v>
      </c>
      <c r="BA2" s="44" t="e">
        <f t="shared" si="1"/>
        <v>#DIV/0!</v>
      </c>
      <c r="BB2" s="44">
        <f t="shared" si="1"/>
        <v>0.47542422010873819</v>
      </c>
      <c r="BC2" s="45" t="e">
        <f t="shared" si="1"/>
        <v>#DIV/0!</v>
      </c>
      <c r="BD2" s="267"/>
    </row>
    <row r="3" spans="1:57" ht="15.6" thickBot="1" x14ac:dyDescent="0.35">
      <c r="A3" s="72" t="s">
        <v>207</v>
      </c>
      <c r="B3" s="37" t="s">
        <v>36</v>
      </c>
      <c r="C3" s="37"/>
      <c r="D3" s="42">
        <f>B12/B15</f>
        <v>0</v>
      </c>
      <c r="E3" s="4"/>
      <c r="F3" s="72" t="s">
        <v>207</v>
      </c>
      <c r="G3" s="179">
        <f t="shared" ref="G3:H3" si="2">G4-G5</f>
        <v>0</v>
      </c>
      <c r="H3" s="179">
        <f t="shared" si="2"/>
        <v>0</v>
      </c>
      <c r="I3" s="179">
        <f>I4-I5</f>
        <v>0</v>
      </c>
      <c r="J3" s="179">
        <f>J4-J5</f>
        <v>0</v>
      </c>
      <c r="K3" s="179">
        <f t="shared" ref="K3:AH3" si="3">K4-K5</f>
        <v>0</v>
      </c>
      <c r="L3" s="179">
        <f>L4-L5</f>
        <v>0</v>
      </c>
      <c r="M3" s="179">
        <f t="shared" si="3"/>
        <v>0</v>
      </c>
      <c r="N3" s="179">
        <f t="shared" si="3"/>
        <v>0</v>
      </c>
      <c r="O3" s="179">
        <f t="shared" si="3"/>
        <v>0</v>
      </c>
      <c r="P3" s="179">
        <f t="shared" si="3"/>
        <v>0</v>
      </c>
      <c r="Q3" s="179">
        <f t="shared" si="3"/>
        <v>0</v>
      </c>
      <c r="R3" s="179">
        <f t="shared" si="3"/>
        <v>0</v>
      </c>
      <c r="S3" s="179">
        <f t="shared" si="3"/>
        <v>0</v>
      </c>
      <c r="T3" s="179">
        <f t="shared" si="3"/>
        <v>0</v>
      </c>
      <c r="U3" s="179">
        <f t="shared" si="3"/>
        <v>0</v>
      </c>
      <c r="V3" s="179">
        <f t="shared" si="3"/>
        <v>0</v>
      </c>
      <c r="W3" s="179">
        <f t="shared" si="3"/>
        <v>0</v>
      </c>
      <c r="X3" s="179">
        <f t="shared" si="3"/>
        <v>0</v>
      </c>
      <c r="Y3" s="179">
        <f t="shared" si="3"/>
        <v>0</v>
      </c>
      <c r="Z3" s="179">
        <f t="shared" si="3"/>
        <v>0</v>
      </c>
      <c r="AA3" s="179">
        <f t="shared" si="3"/>
        <v>0</v>
      </c>
      <c r="AB3" s="179">
        <f t="shared" si="3"/>
        <v>0</v>
      </c>
      <c r="AC3" s="179">
        <f t="shared" si="3"/>
        <v>-2.359817848817849</v>
      </c>
      <c r="AD3" s="179">
        <f t="shared" si="3"/>
        <v>-2.6652178377178375</v>
      </c>
      <c r="AE3" s="179">
        <f t="shared" si="3"/>
        <v>0</v>
      </c>
      <c r="AF3" s="179">
        <f t="shared" si="3"/>
        <v>0</v>
      </c>
      <c r="AG3" s="179"/>
      <c r="AH3" s="179">
        <f t="shared" si="3"/>
        <v>-2.0627582695082696</v>
      </c>
      <c r="AI3" s="179">
        <f>AI4-AI5</f>
        <v>0</v>
      </c>
      <c r="AJ3" s="179">
        <f t="shared" ref="AJ3:BA3" si="4">AJ4-AJ5</f>
        <v>-45000000</v>
      </c>
      <c r="AK3" s="179">
        <f t="shared" si="4"/>
        <v>-0.64163281163281172</v>
      </c>
      <c r="AL3" s="179">
        <f t="shared" si="4"/>
        <v>-0.15968803418803418</v>
      </c>
      <c r="AM3" s="179">
        <f t="shared" si="4"/>
        <v>0</v>
      </c>
      <c r="AN3" s="179">
        <f t="shared" si="4"/>
        <v>0</v>
      </c>
      <c r="AO3" s="179">
        <f t="shared" si="4"/>
        <v>-0.4916831779331779</v>
      </c>
      <c r="AP3" s="179">
        <f t="shared" si="4"/>
        <v>0</v>
      </c>
      <c r="AQ3" s="179">
        <f t="shared" si="4"/>
        <v>0</v>
      </c>
      <c r="AR3" s="179">
        <f>AR4-AR5</f>
        <v>0</v>
      </c>
      <c r="AS3" s="179">
        <f>AS4-AS5</f>
        <v>0</v>
      </c>
      <c r="AT3" s="179">
        <f t="shared" si="4"/>
        <v>0</v>
      </c>
      <c r="AU3" s="179">
        <f t="shared" si="4"/>
        <v>0</v>
      </c>
      <c r="AV3" s="179">
        <f t="shared" si="4"/>
        <v>0</v>
      </c>
      <c r="AW3" s="179">
        <f t="shared" si="4"/>
        <v>0</v>
      </c>
      <c r="AX3" s="179">
        <f t="shared" si="4"/>
        <v>0</v>
      </c>
      <c r="AY3" s="179">
        <f t="shared" si="4"/>
        <v>0</v>
      </c>
      <c r="AZ3" s="179">
        <f t="shared" si="4"/>
        <v>0</v>
      </c>
      <c r="BA3" s="179">
        <f t="shared" si="4"/>
        <v>0</v>
      </c>
      <c r="BB3" s="179">
        <f>BB4-BB5</f>
        <v>-8.380797979797979</v>
      </c>
      <c r="BC3" s="179">
        <f>BC4-BC5</f>
        <v>0</v>
      </c>
      <c r="BD3" s="268"/>
    </row>
    <row r="4" spans="1:57" ht="15.6" thickBot="1" x14ac:dyDescent="0.35">
      <c r="A4" s="211" t="s">
        <v>181</v>
      </c>
      <c r="B4" s="213"/>
      <c r="C4" s="213"/>
      <c r="D4" s="213"/>
      <c r="E4" s="213"/>
      <c r="F4" s="212" t="s">
        <v>181</v>
      </c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252"/>
      <c r="AE4" s="177"/>
      <c r="AF4" s="177"/>
      <c r="AG4" s="177"/>
      <c r="AH4" s="177"/>
      <c r="AI4" s="177"/>
      <c r="AJ4" s="177"/>
      <c r="AK4" s="177"/>
      <c r="AL4" s="177"/>
      <c r="AM4" s="54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263"/>
      <c r="BD4" s="269"/>
    </row>
    <row r="5" spans="1:57" ht="15" x14ac:dyDescent="0.3">
      <c r="A5" s="3" t="s">
        <v>180</v>
      </c>
      <c r="B5" s="37" t="s">
        <v>179</v>
      </c>
      <c r="C5" s="37"/>
      <c r="D5" s="41">
        <f>BB108</f>
        <v>8.380797979797979</v>
      </c>
      <c r="E5" s="4"/>
      <c r="F5" s="3" t="s">
        <v>180</v>
      </c>
      <c r="G5" s="155">
        <f t="shared" ref="G5:BA5" si="5">G108</f>
        <v>0</v>
      </c>
      <c r="H5" s="155">
        <f t="shared" si="5"/>
        <v>0</v>
      </c>
      <c r="I5" s="155">
        <f t="shared" si="5"/>
        <v>0</v>
      </c>
      <c r="J5" s="155">
        <f t="shared" si="5"/>
        <v>0</v>
      </c>
      <c r="K5" s="155">
        <f t="shared" si="5"/>
        <v>0</v>
      </c>
      <c r="L5" s="155">
        <f t="shared" si="5"/>
        <v>0</v>
      </c>
      <c r="M5" s="155">
        <f t="shared" si="5"/>
        <v>0</v>
      </c>
      <c r="N5" s="155">
        <f>N108</f>
        <v>0</v>
      </c>
      <c r="O5" s="155">
        <f>O108</f>
        <v>0</v>
      </c>
      <c r="P5" s="155">
        <f>P108</f>
        <v>0</v>
      </c>
      <c r="Q5" s="155">
        <f>Q108</f>
        <v>0</v>
      </c>
      <c r="R5" s="155">
        <f>R108</f>
        <v>0</v>
      </c>
      <c r="S5" s="155">
        <f t="shared" si="5"/>
        <v>0</v>
      </c>
      <c r="T5" s="155">
        <f t="shared" si="5"/>
        <v>0</v>
      </c>
      <c r="U5" s="155">
        <f t="shared" si="5"/>
        <v>0</v>
      </c>
      <c r="V5" s="155">
        <f t="shared" si="5"/>
        <v>0</v>
      </c>
      <c r="W5" s="155">
        <f t="shared" si="5"/>
        <v>0</v>
      </c>
      <c r="X5" s="155">
        <f>X108</f>
        <v>0</v>
      </c>
      <c r="Y5" s="155">
        <f t="shared" ref="Y5" si="6">Y108</f>
        <v>0</v>
      </c>
      <c r="Z5" s="155">
        <f t="shared" si="5"/>
        <v>0</v>
      </c>
      <c r="AA5" s="155">
        <f t="shared" si="5"/>
        <v>0</v>
      </c>
      <c r="AB5" s="155">
        <f t="shared" si="5"/>
        <v>0</v>
      </c>
      <c r="AC5" s="155">
        <f t="shared" si="5"/>
        <v>2.359817848817849</v>
      </c>
      <c r="AD5" s="155">
        <f t="shared" si="5"/>
        <v>2.6652178377178375</v>
      </c>
      <c r="AE5" s="155">
        <f t="shared" si="5"/>
        <v>0</v>
      </c>
      <c r="AF5" s="155">
        <f t="shared" si="5"/>
        <v>0</v>
      </c>
      <c r="AG5" s="155">
        <f>AG108</f>
        <v>0</v>
      </c>
      <c r="AH5" s="155">
        <f t="shared" si="5"/>
        <v>2.0627582695082696</v>
      </c>
      <c r="AI5" s="155">
        <f t="shared" si="5"/>
        <v>0</v>
      </c>
      <c r="AJ5" s="155">
        <v>45000000</v>
      </c>
      <c r="AK5" s="155">
        <f t="shared" si="5"/>
        <v>0.64163281163281172</v>
      </c>
      <c r="AL5" s="155">
        <f t="shared" si="5"/>
        <v>0.15968803418803418</v>
      </c>
      <c r="AM5" s="155">
        <f t="shared" si="5"/>
        <v>0</v>
      </c>
      <c r="AN5" s="155">
        <f t="shared" si="5"/>
        <v>0</v>
      </c>
      <c r="AO5" s="155">
        <f t="shared" si="5"/>
        <v>0.4916831779331779</v>
      </c>
      <c r="AP5" s="155">
        <f>AP108</f>
        <v>0</v>
      </c>
      <c r="AQ5" s="155">
        <f t="shared" si="5"/>
        <v>0</v>
      </c>
      <c r="AR5" s="155">
        <f t="shared" si="5"/>
        <v>0</v>
      </c>
      <c r="AS5" s="155">
        <f>AS108</f>
        <v>0</v>
      </c>
      <c r="AT5" s="155">
        <f t="shared" si="5"/>
        <v>0</v>
      </c>
      <c r="AU5" s="155">
        <f t="shared" si="5"/>
        <v>0</v>
      </c>
      <c r="AV5" s="155">
        <f t="shared" si="5"/>
        <v>0</v>
      </c>
      <c r="AW5" s="155">
        <f t="shared" si="5"/>
        <v>0</v>
      </c>
      <c r="AX5" s="155">
        <f t="shared" si="5"/>
        <v>0</v>
      </c>
      <c r="AY5" s="155">
        <f t="shared" si="5"/>
        <v>0</v>
      </c>
      <c r="AZ5" s="155">
        <f t="shared" si="5"/>
        <v>0</v>
      </c>
      <c r="BA5" s="155">
        <f t="shared" si="5"/>
        <v>0</v>
      </c>
      <c r="BB5" s="155">
        <f>BB108</f>
        <v>8.380797979797979</v>
      </c>
      <c r="BC5" s="155">
        <f>BC108</f>
        <v>0</v>
      </c>
      <c r="BD5" s="267"/>
    </row>
    <row r="6" spans="1:57" ht="15" x14ac:dyDescent="0.3">
      <c r="A6" s="2" t="s">
        <v>1</v>
      </c>
      <c r="B6" s="4"/>
      <c r="C6" s="4"/>
      <c r="D6" s="4"/>
      <c r="E6" s="4"/>
      <c r="F6" s="2" t="s">
        <v>1</v>
      </c>
      <c r="G6" s="5" t="e">
        <f t="shared" ref="G6:BB6" si="7">G15/G108</f>
        <v>#DIV/0!</v>
      </c>
      <c r="H6" s="5" t="e">
        <f t="shared" si="7"/>
        <v>#DIV/0!</v>
      </c>
      <c r="I6" s="5" t="e">
        <f t="shared" si="7"/>
        <v>#DIV/0!</v>
      </c>
      <c r="J6" s="5" t="e">
        <f t="shared" si="7"/>
        <v>#DIV/0!</v>
      </c>
      <c r="K6" s="5" t="e">
        <f t="shared" si="7"/>
        <v>#DIV/0!</v>
      </c>
      <c r="L6" s="156" t="e">
        <f t="shared" si="7"/>
        <v>#DIV/0!</v>
      </c>
      <c r="M6" s="156" t="e">
        <f t="shared" si="7"/>
        <v>#DIV/0!</v>
      </c>
      <c r="N6" s="5" t="e">
        <f t="shared" si="7"/>
        <v>#DIV/0!</v>
      </c>
      <c r="O6" s="5" t="e">
        <f t="shared" si="7"/>
        <v>#DIV/0!</v>
      </c>
      <c r="P6" s="5" t="e">
        <f t="shared" si="7"/>
        <v>#DIV/0!</v>
      </c>
      <c r="Q6" s="5" t="e">
        <f t="shared" si="7"/>
        <v>#DIV/0!</v>
      </c>
      <c r="R6" s="5" t="e">
        <f t="shared" si="7"/>
        <v>#DIV/0!</v>
      </c>
      <c r="S6" s="5" t="e">
        <f t="shared" si="7"/>
        <v>#DIV/0!</v>
      </c>
      <c r="T6" s="5" t="e">
        <f t="shared" si="7"/>
        <v>#DIV/0!</v>
      </c>
      <c r="U6" s="5" t="e">
        <f t="shared" si="7"/>
        <v>#DIV/0!</v>
      </c>
      <c r="V6" s="5" t="e">
        <f t="shared" si="7"/>
        <v>#DIV/0!</v>
      </c>
      <c r="W6" s="156" t="e">
        <f t="shared" si="7"/>
        <v>#DIV/0!</v>
      </c>
      <c r="X6" s="5" t="e">
        <f t="shared" si="7"/>
        <v>#DIV/0!</v>
      </c>
      <c r="Y6" s="5" t="e">
        <f t="shared" si="7"/>
        <v>#DIV/0!</v>
      </c>
      <c r="Z6" s="5" t="e">
        <f t="shared" si="7"/>
        <v>#DIV/0!</v>
      </c>
      <c r="AA6" s="5" t="e">
        <f t="shared" si="7"/>
        <v>#DIV/0!</v>
      </c>
      <c r="AB6" s="5">
        <v>0.24568965517241378</v>
      </c>
      <c r="AC6" s="5">
        <f t="shared" si="7"/>
        <v>0</v>
      </c>
      <c r="AD6" s="5">
        <f t="shared" si="7"/>
        <v>3.3768346709349979E-2</v>
      </c>
      <c r="AE6" s="5">
        <v>0.34170854271356782</v>
      </c>
      <c r="AF6" s="5" t="e">
        <f t="shared" si="7"/>
        <v>#DIV/0!</v>
      </c>
      <c r="AG6" s="5" t="e">
        <f t="shared" si="7"/>
        <v>#DIV/0!</v>
      </c>
      <c r="AH6" s="5">
        <f t="shared" si="7"/>
        <v>0</v>
      </c>
      <c r="AI6" s="5" t="e">
        <f t="shared" si="7"/>
        <v>#DIV/0!</v>
      </c>
      <c r="AJ6" s="5" t="e">
        <f t="shared" si="7"/>
        <v>#DIV/0!</v>
      </c>
      <c r="AK6" s="5">
        <f t="shared" si="7"/>
        <v>2.5975396464301342E-2</v>
      </c>
      <c r="AL6" s="5">
        <f t="shared" si="7"/>
        <v>0</v>
      </c>
      <c r="AM6" s="5" t="e">
        <f t="shared" si="7"/>
        <v>#DIV/0!</v>
      </c>
      <c r="AN6" s="5" t="e">
        <f t="shared" si="7"/>
        <v>#DIV/0!</v>
      </c>
      <c r="AO6" s="5">
        <f t="shared" si="7"/>
        <v>0</v>
      </c>
      <c r="AP6" s="5" t="e">
        <f t="shared" si="7"/>
        <v>#DIV/0!</v>
      </c>
      <c r="AQ6" s="5" t="e">
        <f t="shared" si="7"/>
        <v>#DIV/0!</v>
      </c>
      <c r="AR6" s="5" t="e">
        <f>AR15/AR108</f>
        <v>#DIV/0!</v>
      </c>
      <c r="AS6" s="5" t="e">
        <f t="shared" si="7"/>
        <v>#DIV/0!</v>
      </c>
      <c r="AT6" s="5" t="e">
        <f t="shared" si="7"/>
        <v>#DIV/0!</v>
      </c>
      <c r="AU6" s="5" t="e">
        <f t="shared" si="7"/>
        <v>#DIV/0!</v>
      </c>
      <c r="AV6" s="5" t="e">
        <f t="shared" si="7"/>
        <v>#DIV/0!</v>
      </c>
      <c r="AW6" s="5" t="e">
        <f t="shared" si="7"/>
        <v>#DIV/0!</v>
      </c>
      <c r="AX6" s="5" t="e">
        <f t="shared" si="7"/>
        <v>#DIV/0!</v>
      </c>
      <c r="AY6" s="5" t="e">
        <f t="shared" si="7"/>
        <v>#DIV/0!</v>
      </c>
      <c r="AZ6" s="5" t="e">
        <f t="shared" si="7"/>
        <v>#DIV/0!</v>
      </c>
      <c r="BA6" s="156" t="e">
        <f t="shared" si="7"/>
        <v>#DIV/0!</v>
      </c>
      <c r="BB6" s="36">
        <f t="shared" si="7"/>
        <v>1.2727507204419916E-2</v>
      </c>
      <c r="BC6" s="264" t="e">
        <f>BC15/BC7</f>
        <v>#DIV/0!</v>
      </c>
      <c r="BD6" s="270"/>
    </row>
    <row r="7" spans="1:57" ht="15" x14ac:dyDescent="0.3">
      <c r="A7" s="34" t="s">
        <v>243</v>
      </c>
      <c r="B7" s="4"/>
      <c r="C7" s="4"/>
      <c r="D7" s="4"/>
      <c r="E7" s="4"/>
      <c r="F7" s="34" t="s">
        <v>192</v>
      </c>
      <c r="G7" s="174">
        <v>0.25666666666666665</v>
      </c>
      <c r="H7" s="174">
        <v>0.2</v>
      </c>
      <c r="I7" s="174" t="e">
        <v>#DIV/0!</v>
      </c>
      <c r="J7" s="174">
        <v>0</v>
      </c>
      <c r="K7" s="174">
        <v>0.1</v>
      </c>
      <c r="L7" s="174">
        <v>0</v>
      </c>
      <c r="M7" s="174">
        <v>0</v>
      </c>
      <c r="N7" s="174">
        <v>0.5</v>
      </c>
      <c r="O7" s="174">
        <v>0.15555555555555556</v>
      </c>
      <c r="P7" s="174">
        <v>0.12</v>
      </c>
      <c r="Q7" s="174" t="e">
        <v>#DIV/0!</v>
      </c>
      <c r="R7" s="174">
        <v>0.1</v>
      </c>
      <c r="S7" s="174" t="e">
        <v>#DIV/0!</v>
      </c>
      <c r="T7" s="174">
        <v>0.12</v>
      </c>
      <c r="U7" s="174" t="e">
        <v>#DIV/0!</v>
      </c>
      <c r="V7" s="35" t="e">
        <v>#DIV/0!</v>
      </c>
      <c r="W7" s="35" t="e">
        <v>#DIV/0!</v>
      </c>
      <c r="X7" s="174" t="e">
        <v>#DIV/0!</v>
      </c>
      <c r="Y7" s="174" t="e">
        <v>#DIV/0!</v>
      </c>
      <c r="Z7" s="174" t="e">
        <v>#DIV/0!</v>
      </c>
      <c r="AA7" s="174" t="e">
        <v>#DIV/0!</v>
      </c>
      <c r="AB7" s="174">
        <v>0.24568965517241378</v>
      </c>
      <c r="AC7" s="174">
        <v>7.1428571428571425E-2</v>
      </c>
      <c r="AD7" s="174">
        <v>0.19714285714285715</v>
      </c>
      <c r="AE7" s="174">
        <v>0.34170854271356782</v>
      </c>
      <c r="AF7" s="174">
        <v>0.25</v>
      </c>
      <c r="AG7" s="174" t="e">
        <v>#DIV/0!</v>
      </c>
      <c r="AH7" s="35">
        <v>0</v>
      </c>
      <c r="AI7" s="174" t="e">
        <v>#DIV/0!</v>
      </c>
      <c r="AJ7" s="174">
        <v>0.11348664057125543</v>
      </c>
      <c r="AK7" s="174">
        <v>0.33333333333333331</v>
      </c>
      <c r="AL7" s="174" t="e">
        <v>#DIV/0!</v>
      </c>
      <c r="AM7" s="174" t="e">
        <v>#DIV/0!</v>
      </c>
      <c r="AN7" s="174" t="e">
        <v>#DIV/0!</v>
      </c>
      <c r="AO7" s="174" t="e">
        <v>#DIV/0!</v>
      </c>
      <c r="AP7" s="174" t="e">
        <v>#DIV/0!</v>
      </c>
      <c r="AQ7" s="174" t="e">
        <v>#DIV/0!</v>
      </c>
      <c r="AR7" s="174">
        <v>0.1</v>
      </c>
      <c r="AS7" s="174" t="e">
        <v>#DIV/0!</v>
      </c>
      <c r="AT7" s="174">
        <v>0.12</v>
      </c>
      <c r="AU7" s="174" t="e">
        <v>#DIV/0!</v>
      </c>
      <c r="AV7" s="174">
        <v>0.1</v>
      </c>
      <c r="AW7" s="174">
        <v>6.6666666666666666E-2</v>
      </c>
      <c r="AX7" s="174">
        <v>0</v>
      </c>
      <c r="AY7" s="174" t="e">
        <v>#DIV/0!</v>
      </c>
      <c r="AZ7" s="35" t="e">
        <v>#DIV/0!</v>
      </c>
      <c r="BA7" s="174" t="e">
        <v>#DIV/0!</v>
      </c>
      <c r="BB7" s="261">
        <v>0.13284981113373628</v>
      </c>
      <c r="BC7" s="265">
        <f>BC108</f>
        <v>0</v>
      </c>
      <c r="BD7" s="269"/>
    </row>
    <row r="8" spans="1:57" ht="15.6" thickBot="1" x14ac:dyDescent="0.35">
      <c r="A8" s="33"/>
      <c r="B8" s="4"/>
      <c r="C8" s="4"/>
      <c r="D8" s="150"/>
      <c r="E8" s="4"/>
      <c r="F8" s="33"/>
      <c r="G8" s="119" t="s">
        <v>11</v>
      </c>
      <c r="H8" s="119" t="s">
        <v>11</v>
      </c>
      <c r="I8" s="127" t="s">
        <v>11</v>
      </c>
      <c r="J8" s="127" t="s">
        <v>11</v>
      </c>
      <c r="K8" s="120" t="s">
        <v>2</v>
      </c>
      <c r="L8" s="121" t="s">
        <v>2</v>
      </c>
      <c r="M8" s="119" t="s">
        <v>2</v>
      </c>
      <c r="N8" s="122" t="s">
        <v>2</v>
      </c>
      <c r="O8" s="122" t="s">
        <v>2</v>
      </c>
      <c r="P8" s="122" t="s">
        <v>3</v>
      </c>
      <c r="Q8" s="122" t="s">
        <v>3</v>
      </c>
      <c r="R8" s="122" t="s">
        <v>3</v>
      </c>
      <c r="S8" s="122" t="s">
        <v>3</v>
      </c>
      <c r="T8" s="122" t="s">
        <v>3</v>
      </c>
      <c r="U8" s="122" t="s">
        <v>3</v>
      </c>
      <c r="V8" s="123" t="s">
        <v>3</v>
      </c>
      <c r="W8" s="123" t="s">
        <v>3</v>
      </c>
      <c r="X8" s="123" t="s">
        <v>4</v>
      </c>
      <c r="Y8" s="123" t="s">
        <v>4</v>
      </c>
      <c r="Z8" s="123" t="s">
        <v>4</v>
      </c>
      <c r="AA8" s="123" t="s">
        <v>4</v>
      </c>
      <c r="AB8" s="123" t="s">
        <v>4</v>
      </c>
      <c r="AC8" s="124" t="s">
        <v>5</v>
      </c>
      <c r="AD8" s="125" t="s">
        <v>5</v>
      </c>
      <c r="AE8" s="125" t="s">
        <v>5</v>
      </c>
      <c r="AF8" s="124" t="s">
        <v>5</v>
      </c>
      <c r="AG8" s="124" t="s">
        <v>5</v>
      </c>
      <c r="AH8" s="124" t="s">
        <v>5</v>
      </c>
      <c r="AI8" s="182" t="s">
        <v>6</v>
      </c>
      <c r="AJ8" s="182" t="s">
        <v>6</v>
      </c>
      <c r="AK8" s="126" t="s">
        <v>6</v>
      </c>
      <c r="AL8" s="126" t="s">
        <v>6</v>
      </c>
      <c r="AM8" s="126" t="s">
        <v>7</v>
      </c>
      <c r="AN8" s="123" t="s">
        <v>7</v>
      </c>
      <c r="AO8" s="123" t="s">
        <v>7</v>
      </c>
      <c r="AP8" s="123" t="s">
        <v>8</v>
      </c>
      <c r="AQ8" s="123" t="s">
        <v>8</v>
      </c>
      <c r="AR8" s="123" t="s">
        <v>8</v>
      </c>
      <c r="AS8" s="123" t="s">
        <v>8</v>
      </c>
      <c r="AT8" s="123" t="s">
        <v>8</v>
      </c>
      <c r="AU8" s="123" t="s">
        <v>8</v>
      </c>
      <c r="AV8" s="123" t="s">
        <v>8</v>
      </c>
      <c r="AW8" s="127" t="s">
        <v>8</v>
      </c>
      <c r="AX8" s="128" t="s">
        <v>8</v>
      </c>
      <c r="AY8" s="127" t="s">
        <v>9</v>
      </c>
      <c r="AZ8" s="127" t="s">
        <v>10</v>
      </c>
      <c r="BA8" s="127" t="s">
        <v>11</v>
      </c>
      <c r="BB8" s="129"/>
      <c r="BC8" s="266"/>
      <c r="BD8" s="269"/>
    </row>
    <row r="9" spans="1:57" ht="15" x14ac:dyDescent="0.3">
      <c r="A9" s="73"/>
      <c r="B9" s="100" t="s">
        <v>12</v>
      </c>
      <c r="C9" s="185" t="s">
        <v>211</v>
      </c>
      <c r="D9" s="101" t="s">
        <v>172</v>
      </c>
      <c r="E9" s="102" t="s">
        <v>13</v>
      </c>
      <c r="F9" s="86"/>
      <c r="G9" s="131" t="s">
        <v>225</v>
      </c>
      <c r="H9" s="131" t="s">
        <v>224</v>
      </c>
      <c r="I9" s="183" t="s">
        <v>177</v>
      </c>
      <c r="J9" s="183" t="s">
        <v>226</v>
      </c>
      <c r="K9" s="131" t="s">
        <v>205</v>
      </c>
      <c r="L9" s="132" t="s">
        <v>14</v>
      </c>
      <c r="M9" s="183" t="s">
        <v>15</v>
      </c>
      <c r="N9" s="131" t="s">
        <v>203</v>
      </c>
      <c r="O9" s="131" t="s">
        <v>213</v>
      </c>
      <c r="P9" s="258" t="s">
        <v>204</v>
      </c>
      <c r="Q9" s="131" t="s">
        <v>222</v>
      </c>
      <c r="R9" s="131" t="s">
        <v>221</v>
      </c>
      <c r="S9" s="131" t="s">
        <v>189</v>
      </c>
      <c r="T9" s="258" t="s">
        <v>174</v>
      </c>
      <c r="U9" s="131" t="s">
        <v>16</v>
      </c>
      <c r="V9" s="183" t="s">
        <v>219</v>
      </c>
      <c r="W9" s="183" t="s">
        <v>202</v>
      </c>
      <c r="X9" s="183" t="s">
        <v>17</v>
      </c>
      <c r="Y9" s="133" t="s">
        <v>18</v>
      </c>
      <c r="Z9" s="183" t="s">
        <v>19</v>
      </c>
      <c r="AA9" s="131" t="s">
        <v>191</v>
      </c>
      <c r="AB9" s="131" t="s">
        <v>190</v>
      </c>
      <c r="AC9" s="131" t="s">
        <v>20</v>
      </c>
      <c r="AD9" s="183" t="s">
        <v>245</v>
      </c>
      <c r="AE9" s="183" t="s">
        <v>212</v>
      </c>
      <c r="AF9" s="131" t="s">
        <v>246</v>
      </c>
      <c r="AG9" s="131" t="s">
        <v>247</v>
      </c>
      <c r="AH9" s="183" t="s">
        <v>223</v>
      </c>
      <c r="AI9" s="183" t="s">
        <v>22</v>
      </c>
      <c r="AJ9" s="183" t="s">
        <v>21</v>
      </c>
      <c r="AK9" s="183" t="s">
        <v>214</v>
      </c>
      <c r="AL9" s="183" t="s">
        <v>23</v>
      </c>
      <c r="AM9" s="183" t="s">
        <v>24</v>
      </c>
      <c r="AN9" s="183" t="s">
        <v>25</v>
      </c>
      <c r="AO9" s="183" t="s">
        <v>26</v>
      </c>
      <c r="AP9" s="183" t="s">
        <v>27</v>
      </c>
      <c r="AQ9" s="183" t="s">
        <v>28</v>
      </c>
      <c r="AR9" s="183" t="s">
        <v>218</v>
      </c>
      <c r="AS9" s="183" t="s">
        <v>29</v>
      </c>
      <c r="AT9" s="183" t="s">
        <v>220</v>
      </c>
      <c r="AU9" s="183" t="s">
        <v>176</v>
      </c>
      <c r="AV9" s="183" t="s">
        <v>175</v>
      </c>
      <c r="AW9" s="183" t="s">
        <v>30</v>
      </c>
      <c r="AX9" s="183" t="s">
        <v>31</v>
      </c>
      <c r="AY9" s="183" t="s">
        <v>32</v>
      </c>
      <c r="AZ9" s="183" t="s">
        <v>33</v>
      </c>
      <c r="BA9" s="183" t="s">
        <v>184</v>
      </c>
      <c r="BB9" s="134" t="s">
        <v>12</v>
      </c>
      <c r="BC9" s="134" t="s">
        <v>193</v>
      </c>
      <c r="BD9" s="262" t="s">
        <v>13</v>
      </c>
    </row>
    <row r="10" spans="1:57" ht="15" x14ac:dyDescent="0.3">
      <c r="A10" s="74" t="s">
        <v>34</v>
      </c>
      <c r="B10" s="103"/>
      <c r="C10" s="186"/>
      <c r="D10" s="8"/>
      <c r="E10" s="104"/>
      <c r="F10" s="87" t="s">
        <v>34</v>
      </c>
      <c r="G10" s="176" t="e">
        <f>G15/G5</f>
        <v>#DIV/0!</v>
      </c>
      <c r="H10" s="176" t="e">
        <f t="shared" ref="H10" si="8">H15/H5</f>
        <v>#DIV/0!</v>
      </c>
      <c r="I10" s="176" t="e">
        <f>I15/I5</f>
        <v>#DIV/0!</v>
      </c>
      <c r="J10" s="176" t="e">
        <f>J15/J5</f>
        <v>#DIV/0!</v>
      </c>
      <c r="K10" s="176" t="e">
        <f t="shared" ref="K10:BA10" si="9">K15/K5</f>
        <v>#DIV/0!</v>
      </c>
      <c r="L10" s="176" t="e">
        <f>L15/L5</f>
        <v>#DIV/0!</v>
      </c>
      <c r="M10" s="176" t="e">
        <f t="shared" si="9"/>
        <v>#DIV/0!</v>
      </c>
      <c r="N10" s="176" t="e">
        <f t="shared" si="9"/>
        <v>#DIV/0!</v>
      </c>
      <c r="O10" s="176" t="e">
        <f t="shared" si="9"/>
        <v>#DIV/0!</v>
      </c>
      <c r="P10" s="176" t="e">
        <f t="shared" si="9"/>
        <v>#DIV/0!</v>
      </c>
      <c r="Q10" s="176" t="e">
        <f t="shared" si="9"/>
        <v>#DIV/0!</v>
      </c>
      <c r="R10" s="176" t="e">
        <f t="shared" si="9"/>
        <v>#DIV/0!</v>
      </c>
      <c r="S10" s="176" t="e">
        <f t="shared" si="9"/>
        <v>#DIV/0!</v>
      </c>
      <c r="T10" s="176" t="e">
        <f t="shared" si="9"/>
        <v>#DIV/0!</v>
      </c>
      <c r="U10" s="176" t="e">
        <f t="shared" si="9"/>
        <v>#DIV/0!</v>
      </c>
      <c r="V10" s="176" t="e">
        <f t="shared" si="9"/>
        <v>#DIV/0!</v>
      </c>
      <c r="W10" s="176" t="e">
        <f t="shared" si="9"/>
        <v>#DIV/0!</v>
      </c>
      <c r="X10" s="176" t="e">
        <f t="shared" si="9"/>
        <v>#DIV/0!</v>
      </c>
      <c r="Y10" s="176" t="e">
        <f t="shared" si="9"/>
        <v>#DIV/0!</v>
      </c>
      <c r="Z10" s="176" t="e">
        <f t="shared" si="9"/>
        <v>#DIV/0!</v>
      </c>
      <c r="AA10" s="176" t="e">
        <f t="shared" si="9"/>
        <v>#DIV/0!</v>
      </c>
      <c r="AB10" s="176" t="e">
        <f t="shared" si="9"/>
        <v>#DIV/0!</v>
      </c>
      <c r="AC10" s="176">
        <f t="shared" si="9"/>
        <v>0</v>
      </c>
      <c r="AD10" s="176">
        <f t="shared" si="9"/>
        <v>3.3768346709349979E-2</v>
      </c>
      <c r="AE10" s="176" t="e">
        <f t="shared" si="9"/>
        <v>#DIV/0!</v>
      </c>
      <c r="AF10" s="176" t="e">
        <f t="shared" si="9"/>
        <v>#DIV/0!</v>
      </c>
      <c r="AG10" s="176" t="e">
        <f t="shared" si="9"/>
        <v>#DIV/0!</v>
      </c>
      <c r="AH10" s="176">
        <f t="shared" si="9"/>
        <v>0</v>
      </c>
      <c r="AI10" s="176" t="e">
        <f t="shared" si="9"/>
        <v>#DIV/0!</v>
      </c>
      <c r="AJ10" s="176">
        <f t="shared" si="9"/>
        <v>0</v>
      </c>
      <c r="AK10" s="176">
        <f t="shared" si="9"/>
        <v>2.5975396464301342E-2</v>
      </c>
      <c r="AL10" s="176">
        <f t="shared" si="9"/>
        <v>0</v>
      </c>
      <c r="AM10" s="176" t="e">
        <f t="shared" si="9"/>
        <v>#DIV/0!</v>
      </c>
      <c r="AN10" s="176" t="e">
        <f t="shared" si="9"/>
        <v>#DIV/0!</v>
      </c>
      <c r="AO10" s="176">
        <f t="shared" si="9"/>
        <v>0</v>
      </c>
      <c r="AP10" s="176" t="e">
        <f t="shared" si="9"/>
        <v>#DIV/0!</v>
      </c>
      <c r="AQ10" s="176" t="e">
        <f t="shared" si="9"/>
        <v>#DIV/0!</v>
      </c>
      <c r="AR10" s="176" t="e">
        <f t="shared" si="9"/>
        <v>#DIV/0!</v>
      </c>
      <c r="AS10" s="176" t="e">
        <f t="shared" si="9"/>
        <v>#DIV/0!</v>
      </c>
      <c r="AT10" s="176" t="e">
        <f t="shared" si="9"/>
        <v>#DIV/0!</v>
      </c>
      <c r="AU10" s="176" t="e">
        <f t="shared" si="9"/>
        <v>#DIV/0!</v>
      </c>
      <c r="AV10" s="176" t="e">
        <f t="shared" si="9"/>
        <v>#DIV/0!</v>
      </c>
      <c r="AW10" s="176" t="e">
        <f t="shared" si="9"/>
        <v>#DIV/0!</v>
      </c>
      <c r="AX10" s="176" t="e">
        <f t="shared" si="9"/>
        <v>#DIV/0!</v>
      </c>
      <c r="AY10" s="176" t="e">
        <f t="shared" si="9"/>
        <v>#DIV/0!</v>
      </c>
      <c r="AZ10" s="176" t="e">
        <f t="shared" si="9"/>
        <v>#DIV/0!</v>
      </c>
      <c r="BA10" s="176" t="e">
        <f t="shared" si="9"/>
        <v>#DIV/0!</v>
      </c>
      <c r="BB10" s="7"/>
      <c r="BC10" s="47" t="e">
        <f>BC15/BC108</f>
        <v>#DIV/0!</v>
      </c>
      <c r="BD10" s="104"/>
    </row>
    <row r="11" spans="1:57" ht="15" x14ac:dyDescent="0.3">
      <c r="A11" s="76" t="s">
        <v>35</v>
      </c>
      <c r="B11" s="105">
        <f t="shared" ref="B11:B14" si="10">BB11</f>
        <v>0.10666666666666666</v>
      </c>
      <c r="C11" s="192">
        <f>B11/1000000</f>
        <v>1.0666666666666666E-7</v>
      </c>
      <c r="D11" s="48">
        <f>BC11</f>
        <v>0</v>
      </c>
      <c r="E11" s="138">
        <f t="shared" ref="E11:E14" si="11">D11-B11</f>
        <v>-0.10666666666666666</v>
      </c>
      <c r="F11" s="88" t="s">
        <v>35</v>
      </c>
      <c r="G11" s="158" t="str">
        <f>IFERROR(INDEX('Feb 2019'!$G$3:$BR$161,MATCH('Buying nGRPs'!$A11,'Feb 2019'!$A$3:$A$158,0),MATCH('Buying nGRPs'!G$9,'Feb 2019'!$G$1:$BR$1,0))/SUMIFS(Summary!$D:$D,Summary!$A:$A,'Buying nGRPs'!$A11),"")</f>
        <v/>
      </c>
      <c r="H11" s="158" t="str">
        <f>IFERROR(INDEX('Feb 2019'!$G$3:$BR$161,MATCH('Buying nGRPs'!$A11,'Feb 2019'!$A$3:$A$158,0),MATCH('Buying nGRPs'!H$9,'Feb 2019'!$G$1:$BR$1,0))/SUMIFS(Summary!$D:$D,Summary!$A:$A,'Buying nGRPs'!$A11),"")</f>
        <v/>
      </c>
      <c r="I11" s="158" t="str">
        <f>IFERROR(INDEX('Feb 2019'!$G$3:$BR$161,MATCH('Buying nGRPs'!$A11,'Feb 2019'!$A$3:$A$158,0),MATCH('Buying nGRPs'!I$9,'Feb 2019'!$G$1:$BR$1,0))/SUMIFS(Summary!$D:$D,Summary!$A:$A,'Buying nGRPs'!$A11),"")</f>
        <v/>
      </c>
      <c r="J11" s="158">
        <f>IFERROR(INDEX('Feb 2019'!$G$3:$BR$161,MATCH('Buying nGRPs'!$A11,'Feb 2019'!$A$3:$A$158,0),MATCH('Buying nGRPs'!J$9,'Feb 2019'!$G$1:$BR$1,0))/SUMIFS(Summary!$D:$D,Summary!$A:$A,'Buying nGRPs'!$A11),"")</f>
        <v>0</v>
      </c>
      <c r="K11" s="158" t="str">
        <f>IFERROR(INDEX('Feb 2019'!$G$3:$BR$161,MATCH('Buying nGRPs'!$A11,'Feb 2019'!$A$3:$A$158,0),MATCH('Buying nGRPs'!K$9,'Feb 2019'!$G$1:$BR$1,0))/SUMIFS(Summary!$D:$D,Summary!$A:$A,'Buying nGRPs'!$A11),"")</f>
        <v/>
      </c>
      <c r="L11" s="158" t="str">
        <f>IFERROR(INDEX('Feb 2019'!$G$3:$BR$161,MATCH('Buying nGRPs'!$A11,'Feb 2019'!$A$3:$A$158,0),MATCH('Buying nGRPs'!L$9,'Feb 2019'!$G$1:$BR$1,0))/SUMIFS(Summary!$D:$D,Summary!$A:$A,'Buying nGRPs'!$A11),"")</f>
        <v/>
      </c>
      <c r="M11" s="158" t="str">
        <f>IFERROR(INDEX('Feb 2019'!$G$3:$BR$161,MATCH('Buying nGRPs'!$A11,'Feb 2019'!$A$3:$A$158,0),MATCH('Buying nGRPs'!M$9,'Feb 2019'!$G$1:$BR$1,0))/SUMIFS(Summary!$D:$D,Summary!$A:$A,'Buying nGRPs'!$A11),"")</f>
        <v/>
      </c>
      <c r="N11" s="158" t="str">
        <f>IFERROR(INDEX('Feb 2019'!$G$3:$BR$161,MATCH('Buying nGRPs'!$A11,'Feb 2019'!$A$3:$A$158,0),MATCH('Buying nGRPs'!N$9,'Feb 2019'!$G$1:$BR$1,0))/SUMIFS(Summary!$D:$D,Summary!$A:$A,'Buying nGRPs'!$A11),"")</f>
        <v/>
      </c>
      <c r="O11" s="158" t="str">
        <f>IFERROR(INDEX('Feb 2019'!$G$3:$BR$161,MATCH('Buying nGRPs'!$A11,'Feb 2019'!$A$3:$A$158,0),MATCH('Buying nGRPs'!O$9,'Feb 2019'!$G$1:$BR$1,0))/SUMIFS(Summary!$D:$D,Summary!$A:$A,'Buying nGRPs'!$A11),"")</f>
        <v/>
      </c>
      <c r="P11" s="158" t="str">
        <f>IFERROR(INDEX('Feb 2019'!$G$3:$BR$161,MATCH('Buying nGRPs'!$A11,'Feb 2019'!$A$3:$A$158,0),MATCH('Buying nGRPs'!P$9,'Feb 2019'!$G$1:$BR$1,0))/SUMIFS(Summary!$D:$D,Summary!$A:$A,'Buying nGRPs'!$A11),"")</f>
        <v/>
      </c>
      <c r="Q11" s="158" t="str">
        <f>IFERROR(INDEX('Feb 2019'!$G$3:$BR$161,MATCH('Buying nGRPs'!$A11,'Feb 2019'!$A$3:$A$158,0),MATCH('Buying nGRPs'!Q$9,'Feb 2019'!$G$1:$BR$1,0))/SUMIFS(Summary!$D:$D,Summary!$A:$A,'Buying nGRPs'!$A11),"")</f>
        <v/>
      </c>
      <c r="R11" s="158" t="str">
        <f>IFERROR(INDEX('Feb 2019'!$G$3:$BR$161,MATCH('Buying nGRPs'!$A11,'Feb 2019'!$A$3:$A$158,0),MATCH('Buying nGRPs'!R$9,'Feb 2019'!$G$1:$BR$1,0))/SUMIFS(Summary!$D:$D,Summary!$A:$A,'Buying nGRPs'!$A11),"")</f>
        <v/>
      </c>
      <c r="S11" s="158" t="str">
        <f>IFERROR(INDEX('Feb 2019'!$G$3:$BR$161,MATCH('Buying nGRPs'!$A11,'Feb 2019'!$A$3:$A$158,0),MATCH('Buying nGRPs'!S$9,'Feb 2019'!$G$1:$BR$1,0))/SUMIFS(Summary!$D:$D,Summary!$A:$A,'Buying nGRPs'!$A11),"")</f>
        <v/>
      </c>
      <c r="T11" s="158" t="str">
        <f>IFERROR(INDEX('Feb 2019'!$G$3:$BR$161,MATCH('Buying nGRPs'!$A11,'Feb 2019'!$A$3:$A$158,0),MATCH('Buying nGRPs'!T$9,'Feb 2019'!$G$1:$BR$1,0))/SUMIFS(Summary!$D:$D,Summary!$A:$A,'Buying nGRPs'!$A11),"")</f>
        <v/>
      </c>
      <c r="U11" s="158" t="str">
        <f>IFERROR(INDEX('Feb 2019'!$G$3:$BR$161,MATCH('Buying nGRPs'!$A11,'Feb 2019'!$A$3:$A$158,0),MATCH('Buying nGRPs'!U$9,'Feb 2019'!$G$1:$BR$1,0))/SUMIFS(Summary!$D:$D,Summary!$A:$A,'Buying nGRPs'!$A11),"")</f>
        <v/>
      </c>
      <c r="V11" s="158" t="str">
        <f>IFERROR(INDEX('Feb 2019'!$G$3:$BR$161,MATCH('Buying nGRPs'!$A11,'Feb 2019'!$A$3:$A$158,0),MATCH('Buying nGRPs'!V$9,'Feb 2019'!$G$1:$BR$1,0))/SUMIFS(Summary!$D:$D,Summary!$A:$A,'Buying nGRPs'!$A11),"")</f>
        <v/>
      </c>
      <c r="W11" s="158" t="str">
        <f>IFERROR(INDEX('Feb 2019'!$G$3:$BR$161,MATCH('Buying nGRPs'!$A11,'Feb 2019'!$A$3:$A$158,0),MATCH('Buying nGRPs'!W$9,'Feb 2019'!$G$1:$BR$1,0))/SUMIFS(Summary!$D:$D,Summary!$A:$A,'Buying nGRPs'!$A11),"")</f>
        <v/>
      </c>
      <c r="X11" s="158" t="str">
        <f>IFERROR(INDEX('Feb 2019'!$G$3:$BR$161,MATCH('Buying nGRPs'!$A11,'Feb 2019'!$A$3:$A$158,0),MATCH('Buying nGRPs'!X$9,'Feb 2019'!$G$1:$BR$1,0))/SUMIFS(Summary!$D:$D,Summary!$A:$A,'Buying nGRPs'!$A11),"")</f>
        <v/>
      </c>
      <c r="Y11" s="158" t="str">
        <f>IFERROR(INDEX('Feb 2019'!$G$3:$BR$161,MATCH('Buying nGRPs'!$A11,'Feb 2019'!$A$3:$A$158,0),MATCH('Buying nGRPs'!Y$9,'Feb 2019'!$G$1:$BR$1,0))/SUMIFS(Summary!$D:$D,Summary!$A:$A,'Buying nGRPs'!$A11),"")</f>
        <v/>
      </c>
      <c r="Z11" s="158" t="str">
        <f>IFERROR(INDEX('Feb 2019'!$G$3:$BR$161,MATCH('Buying nGRPs'!$A11,'Feb 2019'!$A$3:$A$158,0),MATCH('Buying nGRPs'!Z$9,'Feb 2019'!$G$1:$BR$1,0))/SUMIFS(Summary!$D:$D,Summary!$A:$A,'Buying nGRPs'!$A11),"")</f>
        <v/>
      </c>
      <c r="AA11" s="158" t="str">
        <f>IFERROR(INDEX('Feb 2019'!$G$3:$BR$161,MATCH('Buying nGRPs'!$A11,'Feb 2019'!$A$3:$A$158,0),MATCH('Buying nGRPs'!AA$9,'Feb 2019'!$G$1:$BR$1,0))/SUMIFS(Summary!$D:$D,Summary!$A:$A,'Buying nGRPs'!$A11),"")</f>
        <v/>
      </c>
      <c r="AB11" s="158" t="str">
        <f>IFERROR(INDEX('Feb 2019'!$G$3:$BR$161,MATCH('Buying nGRPs'!$A11,'Feb 2019'!$A$3:$A$158,0),MATCH('Buying nGRPs'!AB$9,'Feb 2019'!$G$1:$BR$1,0))/SUMIFS(Summary!$D:$D,Summary!$A:$A,'Buying nGRPs'!$A11),"")</f>
        <v/>
      </c>
      <c r="AC11" s="158">
        <f>IFERROR(INDEX('Feb 2019'!$G$3:$BR$161,MATCH('Buying nGRPs'!$A11,'Feb 2019'!$A$3:$A$158,0),MATCH('Buying nGRPs'!AC$9,'Feb 2019'!$G$1:$BR$1,0))/SUMIFS(Summary!$D:$D,Summary!$A:$A,'Buying nGRPs'!$A11),"")</f>
        <v>0</v>
      </c>
      <c r="AD11" s="158">
        <f>IFERROR(INDEX('Feb 2019'!$G$3:$BR$161,MATCH('Buying nGRPs'!$A11,'Feb 2019'!$A$3:$A$158,0),MATCH('Buying nGRPs'!AD$9,'Feb 2019'!$G$1:$BR$1,0))/SUMIFS(Summary!$D:$D,Summary!$A:$A,'Buying nGRPs'!$A11),"")</f>
        <v>0.09</v>
      </c>
      <c r="AE11" s="158" t="str">
        <f>IFERROR(INDEX('Feb 2019'!$G$3:$BR$161,MATCH('Buying nGRPs'!$A11,'Feb 2019'!$A$3:$A$158,0),MATCH('Buying nGRPs'!AE$9,'Feb 2019'!$G$1:$BR$1,0))/SUMIFS(Summary!$D:$D,Summary!$A:$A,'Buying nGRPs'!$A11),"")</f>
        <v/>
      </c>
      <c r="AF11" s="158" t="str">
        <f>IFERROR(INDEX('Feb 2019'!$G$3:$BR$161,MATCH('Buying nGRPs'!$A11,'Feb 2019'!$A$3:$A$158,0),MATCH('Buying nGRPs'!AF$9,'Feb 2019'!$G$1:$BR$1,0))/SUMIFS(Summary!$D:$D,Summary!$A:$A,'Buying nGRPs'!$A11),"")</f>
        <v/>
      </c>
      <c r="AG11" s="158" t="str">
        <f>IFERROR(INDEX('Feb 2019'!$G$3:$BR$161,MATCH('Buying nGRPs'!$A11,'Feb 2019'!$A$3:$A$158,0),MATCH('Buying nGRPs'!AG$9,'Feb 2019'!$G$1:$BR$1,0))/SUMIFS(Summary!$D:$D,Summary!$A:$A,'Buying nGRPs'!$A11),"")</f>
        <v/>
      </c>
      <c r="AH11" s="158">
        <f>IFERROR(INDEX('Feb 2019'!$G$3:$BR$161,MATCH('Buying nGRPs'!$A11,'Feb 2019'!$A$3:$A$158,0),MATCH('Buying nGRPs'!AH$9,'Feb 2019'!$G$1:$BR$1,0))/SUMIFS(Summary!$D:$D,Summary!$A:$A,'Buying nGRPs'!$A11),"")</f>
        <v>0</v>
      </c>
      <c r="AI11" s="158" t="str">
        <f>IFERROR(INDEX('Feb 2019'!$G$3:$BR$161,MATCH('Buying nGRPs'!$A11,'Feb 2019'!$A$3:$A$158,0),MATCH('Buying nGRPs'!AI$9,'Feb 2019'!$G$1:$BR$1,0))/SUMIFS(Summary!$D:$D,Summary!$A:$A,'Buying nGRPs'!$A11),"")</f>
        <v/>
      </c>
      <c r="AJ11" s="158" t="str">
        <f>IFERROR(INDEX('Feb 2019'!$G$3:$BR$161,MATCH('Buying nGRPs'!$A11,'Feb 2019'!$A$3:$A$158,0),MATCH('Buying nGRPs'!AJ$9,'Feb 2019'!$G$1:$BR$1,0))/SUMIFS(Summary!$D:$D,Summary!$A:$A,'Buying nGRPs'!$A11),"")</f>
        <v/>
      </c>
      <c r="AK11" s="158">
        <f>IFERROR(INDEX('Feb 2019'!$G$3:$BR$161,MATCH('Buying nGRPs'!$A11,'Feb 2019'!$A$3:$A$158,0),MATCH('Buying nGRPs'!AK$9,'Feb 2019'!$G$1:$BR$1,0))/SUMIFS(Summary!$D:$D,Summary!$A:$A,'Buying nGRPs'!$A11),"")</f>
        <v>1.6666666666666666E-2</v>
      </c>
      <c r="AL11" s="158">
        <f>IFERROR(INDEX('Feb 2019'!$G$3:$BR$161,MATCH('Buying nGRPs'!$A11,'Feb 2019'!$A$3:$A$158,0),MATCH('Buying nGRPs'!AL$9,'Feb 2019'!$G$1:$BR$1,0))/SUMIFS(Summary!$D:$D,Summary!$A:$A,'Buying nGRPs'!$A11),"")</f>
        <v>0</v>
      </c>
      <c r="AM11" s="158" t="str">
        <f>IFERROR(INDEX('Feb 2019'!$G$3:$BR$161,MATCH('Buying nGRPs'!$A11,'Feb 2019'!$A$3:$A$158,0),MATCH('Buying nGRPs'!AM$9,'Feb 2019'!$G$1:$BR$1,0))/SUMIFS(Summary!$D:$D,Summary!$A:$A,'Buying nGRPs'!$A11),"")</f>
        <v/>
      </c>
      <c r="AN11" s="158">
        <f>IFERROR(INDEX('Feb 2019'!$G$3:$BR$161,MATCH('Buying nGRPs'!$A11,'Feb 2019'!$A$3:$A$158,0),MATCH('Buying nGRPs'!AN$9,'Feb 2019'!$G$1:$BR$1,0))/SUMIFS(Summary!$D:$D,Summary!$A:$A,'Buying nGRPs'!$A11),"")</f>
        <v>0</v>
      </c>
      <c r="AO11" s="158">
        <f>IFERROR(INDEX('Feb 2019'!$G$3:$BR$161,MATCH('Buying nGRPs'!$A11,'Feb 2019'!$A$3:$A$158,0),MATCH('Buying nGRPs'!AO$9,'Feb 2019'!$G$1:$BR$1,0))/SUMIFS(Summary!$D:$D,Summary!$A:$A,'Buying nGRPs'!$A11),"")</f>
        <v>0</v>
      </c>
      <c r="AP11" s="158" t="str">
        <f>IFERROR(INDEX('Feb 2019'!$G$3:$BR$161,MATCH('Buying nGRPs'!$A11,'Feb 2019'!$A$3:$A$158,0),MATCH('Buying nGRPs'!AP$9,'Feb 2019'!$G$1:$BR$1,0))/SUMIFS(Summary!$D:$D,Summary!$A:$A,'Buying nGRPs'!$A11),"")</f>
        <v/>
      </c>
      <c r="AQ11" s="158" t="str">
        <f>IFERROR(INDEX('Feb 2019'!$G$3:$BR$161,MATCH('Buying nGRPs'!$A11,'Feb 2019'!$A$3:$A$158,0),MATCH('Buying nGRPs'!AQ$9,'Feb 2019'!$G$1:$BR$1,0))/SUMIFS(Summary!$D:$D,Summary!$A:$A,'Buying nGRPs'!$A11),"")</f>
        <v/>
      </c>
      <c r="AR11" s="158">
        <f>IFERROR(INDEX('Feb 2019'!$G$3:$BR$161,MATCH('Buying nGRPs'!$A11,'Feb 2019'!$A$3:$A$158,0),MATCH('Buying nGRPs'!AR$9,'Feb 2019'!$G$1:$BR$1,0))/SUMIFS(Summary!$D:$D,Summary!$A:$A,'Buying nGRPs'!$A11),"")</f>
        <v>0</v>
      </c>
      <c r="AS11" s="158" t="str">
        <f>IFERROR(INDEX('Feb 2019'!$G$3:$BR$161,MATCH('Buying nGRPs'!$A11,'Feb 2019'!$A$3:$A$158,0),MATCH('Buying nGRPs'!AS$9,'Feb 2019'!$G$1:$BR$1,0))/SUMIFS(Summary!$D:$D,Summary!$A:$A,'Buying nGRPs'!$A11),"")</f>
        <v/>
      </c>
      <c r="AT11" s="158" t="str">
        <f>IFERROR(INDEX('Feb 2019'!$G$3:$BR$161,MATCH('Buying nGRPs'!$A11,'Feb 2019'!$A$3:$A$158,0),MATCH('Buying nGRPs'!AT$9,'Feb 2019'!$G$1:$BR$1,0))/SUMIFS(Summary!$D:$D,Summary!$A:$A,'Buying nGRPs'!$A11),"")</f>
        <v/>
      </c>
      <c r="AU11" s="158" t="str">
        <f>IFERROR(INDEX('Feb 2019'!$G$3:$BR$161,MATCH('Buying nGRPs'!$A11,'Feb 2019'!$A$3:$A$158,0),MATCH('Buying nGRPs'!AU$9,'Feb 2019'!$G$1:$BR$1,0))/SUMIFS(Summary!$D:$D,Summary!$A:$A,'Buying nGRPs'!$A11),"")</f>
        <v/>
      </c>
      <c r="AV11" s="158" t="str">
        <f>IFERROR(INDEX('Feb 2019'!$G$3:$BR$161,MATCH('Buying nGRPs'!$A11,'Feb 2019'!$A$3:$A$158,0),MATCH('Buying nGRPs'!AV$9,'Feb 2019'!$G$1:$BR$1,0))/SUMIFS(Summary!$D:$D,Summary!$A:$A,'Buying nGRPs'!$A11),"")</f>
        <v/>
      </c>
      <c r="AW11" s="158" t="str">
        <f>IFERROR(INDEX('Feb 2019'!$G$3:$BR$161,MATCH('Buying nGRPs'!$A11,'Feb 2019'!$A$3:$A$158,0),MATCH('Buying nGRPs'!AW$9,'Feb 2019'!$G$1:$BR$1,0))/SUMIFS(Summary!$D:$D,Summary!$A:$A,'Buying nGRPs'!$A11),"")</f>
        <v/>
      </c>
      <c r="AX11" s="158">
        <f>IFERROR(INDEX('Feb 2019'!$G$3:$BR$161,MATCH('Buying nGRPs'!$A11,'Feb 2019'!$A$3:$A$158,0),MATCH('Buying nGRPs'!AX$9,'Feb 2019'!$G$1:$BR$1,0))/SUMIFS(Summary!$D:$D,Summary!$A:$A,'Buying nGRPs'!$A11),"")</f>
        <v>0</v>
      </c>
      <c r="AY11" s="158">
        <f>IFERROR(INDEX('Feb 2019'!$G$3:$BR$161,MATCH('Buying nGRPs'!$A11,'Feb 2019'!$A$3:$A$158,0),MATCH('Buying nGRPs'!AY$9,'Feb 2019'!$G$1:$BR$1,0))/SUMIFS(Summary!$D:$D,Summary!$A:$A,'Buying nGRPs'!$A11),"")</f>
        <v>0</v>
      </c>
      <c r="AZ11" s="158">
        <f>IFERROR(INDEX('Feb 2019'!$G$3:$BR$161,MATCH('Buying nGRPs'!$A11,'Feb 2019'!$A$3:$A$158,0),MATCH('Buying nGRPs'!AZ$9,'Feb 2019'!$G$1:$BR$1,0))/SUMIFS(Summary!$D:$D,Summary!$A:$A,'Buying nGRPs'!$A11),"")</f>
        <v>0</v>
      </c>
      <c r="BA11" s="158">
        <f>IFERROR(INDEX('Feb 2019'!$G$3:$BR$161,MATCH('Buying nGRPs'!$A11,'Feb 2019'!$A$3:$A$158,0),MATCH('Buying nGRPs'!BA$9,'Feb 2019'!$G$1:$BR$1,0))/SUMIFS(Summary!$D:$D,Summary!$A:$A,'Buying nGRPs'!$A11),"")</f>
        <v>0</v>
      </c>
      <c r="BB11" s="11">
        <f>SUM(G11:BA11)</f>
        <v>0.10666666666666666</v>
      </c>
      <c r="BC11" s="11"/>
      <c r="BD11" s="106">
        <f>BC11-BB11</f>
        <v>-0.10666666666666666</v>
      </c>
    </row>
    <row r="12" spans="1:57" ht="15" x14ac:dyDescent="0.3">
      <c r="A12" s="260" t="s">
        <v>36</v>
      </c>
      <c r="B12" s="105">
        <f t="shared" si="10"/>
        <v>0</v>
      </c>
      <c r="C12" s="192">
        <f>B12/1000000</f>
        <v>0</v>
      </c>
      <c r="D12" s="48">
        <f t="shared" ref="D12:D14" si="12">BC12</f>
        <v>0</v>
      </c>
      <c r="E12" s="138">
        <f>D12-B12</f>
        <v>0</v>
      </c>
      <c r="F12" s="89" t="s">
        <v>36</v>
      </c>
      <c r="G12" s="158" t="str">
        <f>IFERROR(INDEX('Feb 2019'!$G$3:$BR$161,MATCH('Buying nGRPs'!$A12,'Feb 2019'!$A$3:$A$158,0),MATCH('Buying nGRPs'!G$9,'Feb 2019'!$G$1:$BR$1,0))/SUMIFS(Summary!$D:$D,Summary!$A:$A,'Buying nGRPs'!$A12),"")</f>
        <v/>
      </c>
      <c r="H12" s="158" t="str">
        <f>IFERROR(INDEX('Feb 2019'!$G$3:$BR$161,MATCH('Buying nGRPs'!$A12,'Feb 2019'!$A$3:$A$158,0),MATCH('Buying nGRPs'!H$9,'Feb 2019'!$G$1:$BR$1,0))/SUMIFS(Summary!$D:$D,Summary!$A:$A,'Buying nGRPs'!$A12),"")</f>
        <v/>
      </c>
      <c r="I12" s="158" t="str">
        <f>IFERROR(INDEX('Feb 2019'!$G$3:$BR$161,MATCH('Buying nGRPs'!$A12,'Feb 2019'!$A$3:$A$158,0),MATCH('Buying nGRPs'!I$9,'Feb 2019'!$G$1:$BR$1,0))/SUMIFS(Summary!$D:$D,Summary!$A:$A,'Buying nGRPs'!$A12),"")</f>
        <v/>
      </c>
      <c r="J12" s="158" t="str">
        <f>IFERROR(INDEX('Feb 2019'!$G$3:$BR$161,MATCH('Buying nGRPs'!$A12,'Feb 2019'!$A$3:$A$158,0),MATCH('Buying nGRPs'!J$9,'Feb 2019'!$G$1:$BR$1,0))/SUMIFS(Summary!$D:$D,Summary!$A:$A,'Buying nGRPs'!$A12),"")</f>
        <v/>
      </c>
      <c r="K12" s="158" t="str">
        <f>IFERROR(INDEX('Feb 2019'!$G$3:$BR$161,MATCH('Buying nGRPs'!$A12,'Feb 2019'!$A$3:$A$158,0),MATCH('Buying nGRPs'!K$9,'Feb 2019'!$G$1:$BR$1,0))/SUMIFS(Summary!$D:$D,Summary!$A:$A,'Buying nGRPs'!$A12),"")</f>
        <v/>
      </c>
      <c r="L12" s="158" t="str">
        <f>IFERROR(INDEX('Feb 2019'!$G$3:$BR$161,MATCH('Buying nGRPs'!$A12,'Feb 2019'!$A$3:$A$158,0),MATCH('Buying nGRPs'!L$9,'Feb 2019'!$G$1:$BR$1,0))/SUMIFS(Summary!$D:$D,Summary!$A:$A,'Buying nGRPs'!$A12),"")</f>
        <v/>
      </c>
      <c r="M12" s="158" t="str">
        <f>IFERROR(INDEX('Feb 2019'!$G$3:$BR$161,MATCH('Buying nGRPs'!$A12,'Feb 2019'!$A$3:$A$158,0),MATCH('Buying nGRPs'!M$9,'Feb 2019'!$G$1:$BR$1,0))/SUMIFS(Summary!$D:$D,Summary!$A:$A,'Buying nGRPs'!$A12),"")</f>
        <v/>
      </c>
      <c r="N12" s="158" t="str">
        <f>IFERROR(INDEX('Feb 2019'!$G$3:$BR$161,MATCH('Buying nGRPs'!$A12,'Feb 2019'!$A$3:$A$158,0),MATCH('Buying nGRPs'!N$9,'Feb 2019'!$G$1:$BR$1,0))/SUMIFS(Summary!$D:$D,Summary!$A:$A,'Buying nGRPs'!$A12),"")</f>
        <v/>
      </c>
      <c r="O12" s="158" t="str">
        <f>IFERROR(INDEX('Feb 2019'!$G$3:$BR$161,MATCH('Buying nGRPs'!$A12,'Feb 2019'!$A$3:$A$158,0),MATCH('Buying nGRPs'!O$9,'Feb 2019'!$G$1:$BR$1,0))/SUMIFS(Summary!$D:$D,Summary!$A:$A,'Buying nGRPs'!$A12),"")</f>
        <v/>
      </c>
      <c r="P12" s="158" t="str">
        <f>IFERROR(INDEX('Feb 2019'!$G$3:$BR$161,MATCH('Buying nGRPs'!$A12,'Feb 2019'!$A$3:$A$158,0),MATCH('Buying nGRPs'!P$9,'Feb 2019'!$G$1:$BR$1,0))/SUMIFS(Summary!$D:$D,Summary!$A:$A,'Buying nGRPs'!$A12),"")</f>
        <v/>
      </c>
      <c r="Q12" s="158" t="str">
        <f>IFERROR(INDEX('Feb 2019'!$G$3:$BR$161,MATCH('Buying nGRPs'!$A12,'Feb 2019'!$A$3:$A$158,0),MATCH('Buying nGRPs'!Q$9,'Feb 2019'!$G$1:$BR$1,0))/SUMIFS(Summary!$D:$D,Summary!$A:$A,'Buying nGRPs'!$A12),"")</f>
        <v/>
      </c>
      <c r="R12" s="158" t="str">
        <f>IFERROR(INDEX('Feb 2019'!$G$3:$BR$161,MATCH('Buying nGRPs'!$A12,'Feb 2019'!$A$3:$A$158,0),MATCH('Buying nGRPs'!R$9,'Feb 2019'!$G$1:$BR$1,0))/SUMIFS(Summary!$D:$D,Summary!$A:$A,'Buying nGRPs'!$A12),"")</f>
        <v/>
      </c>
      <c r="S12" s="158" t="str">
        <f>IFERROR(INDEX('Feb 2019'!$G$3:$BR$161,MATCH('Buying nGRPs'!$A12,'Feb 2019'!$A$3:$A$158,0),MATCH('Buying nGRPs'!S$9,'Feb 2019'!$G$1:$BR$1,0))/SUMIFS(Summary!$D:$D,Summary!$A:$A,'Buying nGRPs'!$A12),"")</f>
        <v/>
      </c>
      <c r="T12" s="158" t="str">
        <f>IFERROR(INDEX('Feb 2019'!$G$3:$BR$161,MATCH('Buying nGRPs'!$A12,'Feb 2019'!$A$3:$A$158,0),MATCH('Buying nGRPs'!T$9,'Feb 2019'!$G$1:$BR$1,0))/SUMIFS(Summary!$D:$D,Summary!$A:$A,'Buying nGRPs'!$A12),"")</f>
        <v/>
      </c>
      <c r="U12" s="158" t="str">
        <f>IFERROR(INDEX('Feb 2019'!$G$3:$BR$161,MATCH('Buying nGRPs'!$A12,'Feb 2019'!$A$3:$A$158,0),MATCH('Buying nGRPs'!U$9,'Feb 2019'!$G$1:$BR$1,0))/SUMIFS(Summary!$D:$D,Summary!$A:$A,'Buying nGRPs'!$A12),"")</f>
        <v/>
      </c>
      <c r="V12" s="158" t="str">
        <f>IFERROR(INDEX('Feb 2019'!$G$3:$BR$161,MATCH('Buying nGRPs'!$A12,'Feb 2019'!$A$3:$A$158,0),MATCH('Buying nGRPs'!V$9,'Feb 2019'!$G$1:$BR$1,0))/SUMIFS(Summary!$D:$D,Summary!$A:$A,'Buying nGRPs'!$A12),"")</f>
        <v/>
      </c>
      <c r="W12" s="158" t="str">
        <f>IFERROR(INDEX('Feb 2019'!$G$3:$BR$161,MATCH('Buying nGRPs'!$A12,'Feb 2019'!$A$3:$A$158,0),MATCH('Buying nGRPs'!W$9,'Feb 2019'!$G$1:$BR$1,0))/SUMIFS(Summary!$D:$D,Summary!$A:$A,'Buying nGRPs'!$A12),"")</f>
        <v/>
      </c>
      <c r="X12" s="158" t="str">
        <f>IFERROR(INDEX('Feb 2019'!$G$3:$BR$161,MATCH('Buying nGRPs'!$A12,'Feb 2019'!$A$3:$A$158,0),MATCH('Buying nGRPs'!X$9,'Feb 2019'!$G$1:$BR$1,0))/SUMIFS(Summary!$D:$D,Summary!$A:$A,'Buying nGRPs'!$A12),"")</f>
        <v/>
      </c>
      <c r="Y12" s="158" t="str">
        <f>IFERROR(INDEX('Feb 2019'!$G$3:$BR$161,MATCH('Buying nGRPs'!$A12,'Feb 2019'!$A$3:$A$158,0),MATCH('Buying nGRPs'!Y$9,'Feb 2019'!$G$1:$BR$1,0))/SUMIFS(Summary!$D:$D,Summary!$A:$A,'Buying nGRPs'!$A12),"")</f>
        <v/>
      </c>
      <c r="Z12" s="158" t="str">
        <f>IFERROR(INDEX('Feb 2019'!$G$3:$BR$161,MATCH('Buying nGRPs'!$A12,'Feb 2019'!$A$3:$A$158,0),MATCH('Buying nGRPs'!Z$9,'Feb 2019'!$G$1:$BR$1,0))/SUMIFS(Summary!$D:$D,Summary!$A:$A,'Buying nGRPs'!$A12),"")</f>
        <v/>
      </c>
      <c r="AA12" s="158" t="str">
        <f>IFERROR(INDEX('Feb 2019'!$G$3:$BR$161,MATCH('Buying nGRPs'!$A12,'Feb 2019'!$A$3:$A$158,0),MATCH('Buying nGRPs'!AA$9,'Feb 2019'!$G$1:$BR$1,0))/SUMIFS(Summary!$D:$D,Summary!$A:$A,'Buying nGRPs'!$A12),"")</f>
        <v/>
      </c>
      <c r="AB12" s="158" t="str">
        <f>IFERROR(INDEX('Feb 2019'!$G$3:$BR$161,MATCH('Buying nGRPs'!$A12,'Feb 2019'!$A$3:$A$158,0),MATCH('Buying nGRPs'!AB$9,'Feb 2019'!$G$1:$BR$1,0))/SUMIFS(Summary!$D:$D,Summary!$A:$A,'Buying nGRPs'!$A12),"")</f>
        <v/>
      </c>
      <c r="AC12" s="158" t="str">
        <f>IFERROR(INDEX('Feb 2019'!$G$3:$BR$161,MATCH('Buying nGRPs'!$A12,'Feb 2019'!$A$3:$A$158,0),MATCH('Buying nGRPs'!AC$9,'Feb 2019'!$G$1:$BR$1,0))/SUMIFS(Summary!$D:$D,Summary!$A:$A,'Buying nGRPs'!$A12),"")</f>
        <v/>
      </c>
      <c r="AD12" s="158" t="str">
        <f>IFERROR(INDEX('Feb 2019'!$G$3:$BR$161,MATCH('Buying nGRPs'!$A12,'Feb 2019'!$A$3:$A$158,0),MATCH('Buying nGRPs'!AD$9,'Feb 2019'!$G$1:$BR$1,0))/SUMIFS(Summary!$D:$D,Summary!$A:$A,'Buying nGRPs'!$A12),"")</f>
        <v/>
      </c>
      <c r="AE12" s="158" t="str">
        <f>IFERROR(INDEX('Feb 2019'!$G$3:$BR$161,MATCH('Buying nGRPs'!$A12,'Feb 2019'!$A$3:$A$158,0),MATCH('Buying nGRPs'!AE$9,'Feb 2019'!$G$1:$BR$1,0))/SUMIFS(Summary!$D:$D,Summary!$A:$A,'Buying nGRPs'!$A12),"")</f>
        <v/>
      </c>
      <c r="AF12" s="158" t="str">
        <f>IFERROR(INDEX('Feb 2019'!$G$3:$BR$161,MATCH('Buying nGRPs'!$A12,'Feb 2019'!$A$3:$A$158,0),MATCH('Buying nGRPs'!AF$9,'Feb 2019'!$G$1:$BR$1,0))/SUMIFS(Summary!$D:$D,Summary!$A:$A,'Buying nGRPs'!$A12),"")</f>
        <v/>
      </c>
      <c r="AG12" s="158" t="str">
        <f>IFERROR(INDEX('Feb 2019'!$G$3:$BR$161,MATCH('Buying nGRPs'!$A12,'Feb 2019'!$A$3:$A$158,0),MATCH('Buying nGRPs'!AG$9,'Feb 2019'!$G$1:$BR$1,0))/SUMIFS(Summary!$D:$D,Summary!$A:$A,'Buying nGRPs'!$A12),"")</f>
        <v/>
      </c>
      <c r="AH12" s="158" t="str">
        <f>IFERROR(INDEX('Feb 2019'!$G$3:$BR$161,MATCH('Buying nGRPs'!$A12,'Feb 2019'!$A$3:$A$158,0),MATCH('Buying nGRPs'!AH$9,'Feb 2019'!$G$1:$BR$1,0))/SUMIFS(Summary!$D:$D,Summary!$A:$A,'Buying nGRPs'!$A12),"")</f>
        <v/>
      </c>
      <c r="AI12" s="158" t="str">
        <f>IFERROR(INDEX('Feb 2019'!$G$3:$BR$161,MATCH('Buying nGRPs'!$A12,'Feb 2019'!$A$3:$A$158,0),MATCH('Buying nGRPs'!AI$9,'Feb 2019'!$G$1:$BR$1,0))/SUMIFS(Summary!$D:$D,Summary!$A:$A,'Buying nGRPs'!$A12),"")</f>
        <v/>
      </c>
      <c r="AJ12" s="158" t="str">
        <f>IFERROR(INDEX('Feb 2019'!$G$3:$BR$161,MATCH('Buying nGRPs'!$A12,'Feb 2019'!$A$3:$A$158,0),MATCH('Buying nGRPs'!AJ$9,'Feb 2019'!$G$1:$BR$1,0))/SUMIFS(Summary!$D:$D,Summary!$A:$A,'Buying nGRPs'!$A12),"")</f>
        <v/>
      </c>
      <c r="AK12" s="158" t="str">
        <f>IFERROR(INDEX('Feb 2019'!$G$3:$BR$161,MATCH('Buying nGRPs'!$A12,'Feb 2019'!$A$3:$A$158,0),MATCH('Buying nGRPs'!AK$9,'Feb 2019'!$G$1:$BR$1,0))/SUMIFS(Summary!$D:$D,Summary!$A:$A,'Buying nGRPs'!$A12),"")</f>
        <v/>
      </c>
      <c r="AL12" s="158" t="str">
        <f>IFERROR(INDEX('Feb 2019'!$G$3:$BR$161,MATCH('Buying nGRPs'!$A12,'Feb 2019'!$A$3:$A$158,0),MATCH('Buying nGRPs'!AL$9,'Feb 2019'!$G$1:$BR$1,0))/SUMIFS(Summary!$D:$D,Summary!$A:$A,'Buying nGRPs'!$A12),"")</f>
        <v/>
      </c>
      <c r="AM12" s="158" t="str">
        <f>IFERROR(INDEX('Feb 2019'!$G$3:$BR$161,MATCH('Buying nGRPs'!$A12,'Feb 2019'!$A$3:$A$158,0),MATCH('Buying nGRPs'!AM$9,'Feb 2019'!$G$1:$BR$1,0))/SUMIFS(Summary!$D:$D,Summary!$A:$A,'Buying nGRPs'!$A12),"")</f>
        <v/>
      </c>
      <c r="AN12" s="158" t="str">
        <f>IFERROR(INDEX('Feb 2019'!$G$3:$BR$161,MATCH('Buying nGRPs'!$A12,'Feb 2019'!$A$3:$A$158,0),MATCH('Buying nGRPs'!AN$9,'Feb 2019'!$G$1:$BR$1,0))/SUMIFS(Summary!$D:$D,Summary!$A:$A,'Buying nGRPs'!$A12),"")</f>
        <v/>
      </c>
      <c r="AO12" s="158" t="str">
        <f>IFERROR(INDEX('Feb 2019'!$G$3:$BR$161,MATCH('Buying nGRPs'!$A12,'Feb 2019'!$A$3:$A$158,0),MATCH('Buying nGRPs'!AO$9,'Feb 2019'!$G$1:$BR$1,0))/SUMIFS(Summary!$D:$D,Summary!$A:$A,'Buying nGRPs'!$A12),"")</f>
        <v/>
      </c>
      <c r="AP12" s="158" t="str">
        <f>IFERROR(INDEX('Feb 2019'!$G$3:$BR$161,MATCH('Buying nGRPs'!$A12,'Feb 2019'!$A$3:$A$158,0),MATCH('Buying nGRPs'!AP$9,'Feb 2019'!$G$1:$BR$1,0))/SUMIFS(Summary!$D:$D,Summary!$A:$A,'Buying nGRPs'!$A12),"")</f>
        <v/>
      </c>
      <c r="AQ12" s="158" t="str">
        <f>IFERROR(INDEX('Feb 2019'!$G$3:$BR$161,MATCH('Buying nGRPs'!$A12,'Feb 2019'!$A$3:$A$158,0),MATCH('Buying nGRPs'!AQ$9,'Feb 2019'!$G$1:$BR$1,0))/SUMIFS(Summary!$D:$D,Summary!$A:$A,'Buying nGRPs'!$A12),"")</f>
        <v/>
      </c>
      <c r="AR12" s="158" t="str">
        <f>IFERROR(INDEX('Feb 2019'!$G$3:$BR$161,MATCH('Buying nGRPs'!$A12,'Feb 2019'!$A$3:$A$158,0),MATCH('Buying nGRPs'!AR$9,'Feb 2019'!$G$1:$BR$1,0))/SUMIFS(Summary!$D:$D,Summary!$A:$A,'Buying nGRPs'!$A12),"")</f>
        <v/>
      </c>
      <c r="AS12" s="158" t="str">
        <f>IFERROR(INDEX('Feb 2019'!$G$3:$BR$161,MATCH('Buying nGRPs'!$A12,'Feb 2019'!$A$3:$A$158,0),MATCH('Buying nGRPs'!AS$9,'Feb 2019'!$G$1:$BR$1,0))/SUMIFS(Summary!$D:$D,Summary!$A:$A,'Buying nGRPs'!$A12),"")</f>
        <v/>
      </c>
      <c r="AT12" s="158" t="str">
        <f>IFERROR(INDEX('Feb 2019'!$G$3:$BR$161,MATCH('Buying nGRPs'!$A12,'Feb 2019'!$A$3:$A$158,0),MATCH('Buying nGRPs'!AT$9,'Feb 2019'!$G$1:$BR$1,0))/SUMIFS(Summary!$D:$D,Summary!$A:$A,'Buying nGRPs'!$A12),"")</f>
        <v/>
      </c>
      <c r="AU12" s="158" t="str">
        <f>IFERROR(INDEX('Feb 2019'!$G$3:$BR$161,MATCH('Buying nGRPs'!$A12,'Feb 2019'!$A$3:$A$158,0),MATCH('Buying nGRPs'!AU$9,'Feb 2019'!$G$1:$BR$1,0))/SUMIFS(Summary!$D:$D,Summary!$A:$A,'Buying nGRPs'!$A12),"")</f>
        <v/>
      </c>
      <c r="AV12" s="158" t="str">
        <f>IFERROR(INDEX('Feb 2019'!$G$3:$BR$161,MATCH('Buying nGRPs'!$A12,'Feb 2019'!$A$3:$A$158,0),MATCH('Buying nGRPs'!AV$9,'Feb 2019'!$G$1:$BR$1,0))/SUMIFS(Summary!$D:$D,Summary!$A:$A,'Buying nGRPs'!$A12),"")</f>
        <v/>
      </c>
      <c r="AW12" s="158" t="str">
        <f>IFERROR(INDEX('Feb 2019'!$G$3:$BR$161,MATCH('Buying nGRPs'!$A12,'Feb 2019'!$A$3:$A$158,0),MATCH('Buying nGRPs'!AW$9,'Feb 2019'!$G$1:$BR$1,0))/SUMIFS(Summary!$D:$D,Summary!$A:$A,'Buying nGRPs'!$A12),"")</f>
        <v/>
      </c>
      <c r="AX12" s="158" t="str">
        <f>IFERROR(INDEX('Feb 2019'!$G$3:$BR$161,MATCH('Buying nGRPs'!$A12,'Feb 2019'!$A$3:$A$158,0),MATCH('Buying nGRPs'!AX$9,'Feb 2019'!$G$1:$BR$1,0))/SUMIFS(Summary!$D:$D,Summary!$A:$A,'Buying nGRPs'!$A12),"")</f>
        <v/>
      </c>
      <c r="AY12" s="158" t="str">
        <f>IFERROR(INDEX('Feb 2019'!$G$3:$BR$161,MATCH('Buying nGRPs'!$A12,'Feb 2019'!$A$3:$A$158,0),MATCH('Buying nGRPs'!AY$9,'Feb 2019'!$G$1:$BR$1,0))/SUMIFS(Summary!$D:$D,Summary!$A:$A,'Buying nGRPs'!$A12),"")</f>
        <v/>
      </c>
      <c r="AZ12" s="158" t="str">
        <f>IFERROR(INDEX('Feb 2019'!$G$3:$BR$161,MATCH('Buying nGRPs'!$A12,'Feb 2019'!$A$3:$A$158,0),MATCH('Buying nGRPs'!AZ$9,'Feb 2019'!$G$1:$BR$1,0))/SUMIFS(Summary!$D:$D,Summary!$A:$A,'Buying nGRPs'!$A12),"")</f>
        <v/>
      </c>
      <c r="BA12" s="158" t="str">
        <f>IFERROR(INDEX('Feb 2019'!$G$3:$BR$161,MATCH('Buying nGRPs'!$A12,'Feb 2019'!$A$3:$A$158,0),MATCH('Buying nGRPs'!BA$9,'Feb 2019'!$G$1:$BR$1,0))/SUMIFS(Summary!$D:$D,Summary!$A:$A,'Buying nGRPs'!$A12),"")</f>
        <v/>
      </c>
      <c r="BB12" s="11">
        <f>SUM(G12:BA12)</f>
        <v>0</v>
      </c>
      <c r="BC12" s="11"/>
      <c r="BD12" s="106">
        <f>BC12-BB12</f>
        <v>0</v>
      </c>
    </row>
    <row r="13" spans="1:57" ht="15" x14ac:dyDescent="0.3">
      <c r="A13" s="76"/>
      <c r="B13" s="105">
        <f t="shared" si="10"/>
        <v>0</v>
      </c>
      <c r="C13" s="192">
        <f>B13/1000000</f>
        <v>0</v>
      </c>
      <c r="D13" s="48">
        <f t="shared" si="12"/>
        <v>0</v>
      </c>
      <c r="E13" s="138">
        <f t="shared" si="11"/>
        <v>0</v>
      </c>
      <c r="F13" s="89"/>
      <c r="G13" s="158" t="str">
        <f>IFERROR(INDEX('Feb 2019'!$G$3:$BR$161,MATCH('Buying nGRPs'!$A13,'Feb 2019'!$A$3:$A$158,0),MATCH('Buying nGRPs'!G$9,'Feb 2019'!$G$1:$BR$1,0))/SUMIFS(Summary!$D:$D,Summary!$A:$A,'Buying nGRPs'!$A13),"")</f>
        <v/>
      </c>
      <c r="H13" s="158" t="str">
        <f>IFERROR(INDEX('Feb 2019'!$G$3:$BR$161,MATCH('Buying nGRPs'!$A13,'Feb 2019'!$A$3:$A$158,0),MATCH('Buying nGRPs'!H$9,'Feb 2019'!$G$1:$BR$1,0))/SUMIFS(Summary!$D:$D,Summary!$A:$A,'Buying nGRPs'!$A13),"")</f>
        <v/>
      </c>
      <c r="I13" s="158" t="str">
        <f>IFERROR(INDEX('Feb 2019'!$G$3:$BR$161,MATCH('Buying nGRPs'!$A13,'Feb 2019'!$A$3:$A$158,0),MATCH('Buying nGRPs'!I$9,'Feb 2019'!$G$1:$BR$1,0))/SUMIFS(Summary!$D:$D,Summary!$A:$A,'Buying nGRPs'!$A13),"")</f>
        <v/>
      </c>
      <c r="J13" s="158" t="str">
        <f>IFERROR(INDEX('Feb 2019'!$G$3:$BR$161,MATCH('Buying nGRPs'!$A13,'Feb 2019'!$A$3:$A$158,0),MATCH('Buying nGRPs'!J$9,'Feb 2019'!$G$1:$BR$1,0))/SUMIFS(Summary!$D:$D,Summary!$A:$A,'Buying nGRPs'!$A13),"")</f>
        <v/>
      </c>
      <c r="K13" s="158" t="str">
        <f>IFERROR(INDEX('Feb 2019'!$G$3:$BR$161,MATCH('Buying nGRPs'!$A13,'Feb 2019'!$A$3:$A$158,0),MATCH('Buying nGRPs'!K$9,'Feb 2019'!$G$1:$BR$1,0))/SUMIFS(Summary!$D:$D,Summary!$A:$A,'Buying nGRPs'!$A13),"")</f>
        <v/>
      </c>
      <c r="L13" s="158" t="str">
        <f>IFERROR(INDEX('Feb 2019'!$G$3:$BR$161,MATCH('Buying nGRPs'!$A13,'Feb 2019'!$A$3:$A$158,0),MATCH('Buying nGRPs'!L$9,'Feb 2019'!$G$1:$BR$1,0))/SUMIFS(Summary!$D:$D,Summary!$A:$A,'Buying nGRPs'!$A13),"")</f>
        <v/>
      </c>
      <c r="M13" s="158" t="str">
        <f>IFERROR(INDEX('Feb 2019'!$G$3:$BR$161,MATCH('Buying nGRPs'!$A13,'Feb 2019'!$A$3:$A$158,0),MATCH('Buying nGRPs'!M$9,'Feb 2019'!$G$1:$BR$1,0))/SUMIFS(Summary!$D:$D,Summary!$A:$A,'Buying nGRPs'!$A13),"")</f>
        <v/>
      </c>
      <c r="N13" s="158" t="str">
        <f>IFERROR(INDEX('Feb 2019'!$G$3:$BR$161,MATCH('Buying nGRPs'!$A13,'Feb 2019'!$A$3:$A$158,0),MATCH('Buying nGRPs'!N$9,'Feb 2019'!$G$1:$BR$1,0))/SUMIFS(Summary!$D:$D,Summary!$A:$A,'Buying nGRPs'!$A13),"")</f>
        <v/>
      </c>
      <c r="O13" s="158" t="str">
        <f>IFERROR(INDEX('Feb 2019'!$G$3:$BR$161,MATCH('Buying nGRPs'!$A13,'Feb 2019'!$A$3:$A$158,0),MATCH('Buying nGRPs'!O$9,'Feb 2019'!$G$1:$BR$1,0))/SUMIFS(Summary!$D:$D,Summary!$A:$A,'Buying nGRPs'!$A13),"")</f>
        <v/>
      </c>
      <c r="P13" s="158" t="str">
        <f>IFERROR(INDEX('Feb 2019'!$G$3:$BR$161,MATCH('Buying nGRPs'!$A13,'Feb 2019'!$A$3:$A$158,0),MATCH('Buying nGRPs'!P$9,'Feb 2019'!$G$1:$BR$1,0))/SUMIFS(Summary!$D:$D,Summary!$A:$A,'Buying nGRPs'!$A13),"")</f>
        <v/>
      </c>
      <c r="Q13" s="158" t="str">
        <f>IFERROR(INDEX('Feb 2019'!$G$3:$BR$161,MATCH('Buying nGRPs'!$A13,'Feb 2019'!$A$3:$A$158,0),MATCH('Buying nGRPs'!Q$9,'Feb 2019'!$G$1:$BR$1,0))/SUMIFS(Summary!$D:$D,Summary!$A:$A,'Buying nGRPs'!$A13),"")</f>
        <v/>
      </c>
      <c r="R13" s="158" t="str">
        <f>IFERROR(INDEX('Feb 2019'!$G$3:$BR$161,MATCH('Buying nGRPs'!$A13,'Feb 2019'!$A$3:$A$158,0),MATCH('Buying nGRPs'!R$9,'Feb 2019'!$G$1:$BR$1,0))/SUMIFS(Summary!$D:$D,Summary!$A:$A,'Buying nGRPs'!$A13),"")</f>
        <v/>
      </c>
      <c r="S13" s="158" t="str">
        <f>IFERROR(INDEX('Feb 2019'!$G$3:$BR$161,MATCH('Buying nGRPs'!$A13,'Feb 2019'!$A$3:$A$158,0),MATCH('Buying nGRPs'!S$9,'Feb 2019'!$G$1:$BR$1,0))/SUMIFS(Summary!$D:$D,Summary!$A:$A,'Buying nGRPs'!$A13),"")</f>
        <v/>
      </c>
      <c r="T13" s="158" t="str">
        <f>IFERROR(INDEX('Feb 2019'!$G$3:$BR$161,MATCH('Buying nGRPs'!$A13,'Feb 2019'!$A$3:$A$158,0),MATCH('Buying nGRPs'!T$9,'Feb 2019'!$G$1:$BR$1,0))/SUMIFS(Summary!$D:$D,Summary!$A:$A,'Buying nGRPs'!$A13),"")</f>
        <v/>
      </c>
      <c r="U13" s="158" t="str">
        <f>IFERROR(INDEX('Feb 2019'!$G$3:$BR$161,MATCH('Buying nGRPs'!$A13,'Feb 2019'!$A$3:$A$158,0),MATCH('Buying nGRPs'!U$9,'Feb 2019'!$G$1:$BR$1,0))/SUMIFS(Summary!$D:$D,Summary!$A:$A,'Buying nGRPs'!$A13),"")</f>
        <v/>
      </c>
      <c r="V13" s="158" t="str">
        <f>IFERROR(INDEX('Feb 2019'!$G$3:$BR$161,MATCH('Buying nGRPs'!$A13,'Feb 2019'!$A$3:$A$158,0),MATCH('Buying nGRPs'!V$9,'Feb 2019'!$G$1:$BR$1,0))/SUMIFS(Summary!$D:$D,Summary!$A:$A,'Buying nGRPs'!$A13),"")</f>
        <v/>
      </c>
      <c r="W13" s="158" t="str">
        <f>IFERROR(INDEX('Feb 2019'!$G$3:$BR$161,MATCH('Buying nGRPs'!$A13,'Feb 2019'!$A$3:$A$158,0),MATCH('Buying nGRPs'!W$9,'Feb 2019'!$G$1:$BR$1,0))/SUMIFS(Summary!$D:$D,Summary!$A:$A,'Buying nGRPs'!$A13),"")</f>
        <v/>
      </c>
      <c r="X13" s="158" t="str">
        <f>IFERROR(INDEX('Feb 2019'!$G$3:$BR$161,MATCH('Buying nGRPs'!$A13,'Feb 2019'!$A$3:$A$158,0),MATCH('Buying nGRPs'!X$9,'Feb 2019'!$G$1:$BR$1,0))/SUMIFS(Summary!$D:$D,Summary!$A:$A,'Buying nGRPs'!$A13),"")</f>
        <v/>
      </c>
      <c r="Y13" s="158" t="str">
        <f>IFERROR(INDEX('Feb 2019'!$G$3:$BR$161,MATCH('Buying nGRPs'!$A13,'Feb 2019'!$A$3:$A$158,0),MATCH('Buying nGRPs'!Y$9,'Feb 2019'!$G$1:$BR$1,0))/SUMIFS(Summary!$D:$D,Summary!$A:$A,'Buying nGRPs'!$A13),"")</f>
        <v/>
      </c>
      <c r="Z13" s="158" t="str">
        <f>IFERROR(INDEX('Feb 2019'!$G$3:$BR$161,MATCH('Buying nGRPs'!$A13,'Feb 2019'!$A$3:$A$158,0),MATCH('Buying nGRPs'!Z$9,'Feb 2019'!$G$1:$BR$1,0))/SUMIFS(Summary!$D:$D,Summary!$A:$A,'Buying nGRPs'!$A13),"")</f>
        <v/>
      </c>
      <c r="AA13" s="158" t="str">
        <f>IFERROR(INDEX('Feb 2019'!$G$3:$BR$161,MATCH('Buying nGRPs'!$A13,'Feb 2019'!$A$3:$A$158,0),MATCH('Buying nGRPs'!AA$9,'Feb 2019'!$G$1:$BR$1,0))/SUMIFS(Summary!$D:$D,Summary!$A:$A,'Buying nGRPs'!$A13),"")</f>
        <v/>
      </c>
      <c r="AB13" s="158" t="str">
        <f>IFERROR(INDEX('Feb 2019'!$G$3:$BR$161,MATCH('Buying nGRPs'!$A13,'Feb 2019'!$A$3:$A$158,0),MATCH('Buying nGRPs'!AB$9,'Feb 2019'!$G$1:$BR$1,0))/SUMIFS(Summary!$D:$D,Summary!$A:$A,'Buying nGRPs'!$A13),"")</f>
        <v/>
      </c>
      <c r="AC13" s="158" t="str">
        <f>IFERROR(INDEX('Feb 2019'!$G$3:$BR$161,MATCH('Buying nGRPs'!$A13,'Feb 2019'!$A$3:$A$158,0),MATCH('Buying nGRPs'!AC$9,'Feb 2019'!$G$1:$BR$1,0))/SUMIFS(Summary!$D:$D,Summary!$A:$A,'Buying nGRPs'!$A13),"")</f>
        <v/>
      </c>
      <c r="AD13" s="158" t="str">
        <f>IFERROR(INDEX('Feb 2019'!$G$3:$BR$161,MATCH('Buying nGRPs'!$A13,'Feb 2019'!$A$3:$A$158,0),MATCH('Buying nGRPs'!AD$9,'Feb 2019'!$G$1:$BR$1,0))/SUMIFS(Summary!$D:$D,Summary!$A:$A,'Buying nGRPs'!$A13),"")</f>
        <v/>
      </c>
      <c r="AE13" s="158" t="str">
        <f>IFERROR(INDEX('Feb 2019'!$G$3:$BR$161,MATCH('Buying nGRPs'!$A13,'Feb 2019'!$A$3:$A$158,0),MATCH('Buying nGRPs'!AE$9,'Feb 2019'!$G$1:$BR$1,0))/SUMIFS(Summary!$D:$D,Summary!$A:$A,'Buying nGRPs'!$A13),"")</f>
        <v/>
      </c>
      <c r="AF13" s="158" t="str">
        <f>IFERROR(INDEX('Feb 2019'!$G$3:$BR$161,MATCH('Buying nGRPs'!$A13,'Feb 2019'!$A$3:$A$158,0),MATCH('Buying nGRPs'!AF$9,'Feb 2019'!$G$1:$BR$1,0))/SUMIFS(Summary!$D:$D,Summary!$A:$A,'Buying nGRPs'!$A13),"")</f>
        <v/>
      </c>
      <c r="AG13" s="158" t="str">
        <f>IFERROR(INDEX('Feb 2019'!$G$3:$BR$161,MATCH('Buying nGRPs'!$A13,'Feb 2019'!$A$3:$A$158,0),MATCH('Buying nGRPs'!AG$9,'Feb 2019'!$G$1:$BR$1,0))/SUMIFS(Summary!$D:$D,Summary!$A:$A,'Buying nGRPs'!$A13),"")</f>
        <v/>
      </c>
      <c r="AH13" s="158" t="str">
        <f>IFERROR(INDEX('Feb 2019'!$G$3:$BR$161,MATCH('Buying nGRPs'!$A13,'Feb 2019'!$A$3:$A$158,0),MATCH('Buying nGRPs'!AH$9,'Feb 2019'!$G$1:$BR$1,0))/SUMIFS(Summary!$D:$D,Summary!$A:$A,'Buying nGRPs'!$A13),"")</f>
        <v/>
      </c>
      <c r="AI13" s="158" t="str">
        <f>IFERROR(INDEX('Feb 2019'!$G$3:$BR$161,MATCH('Buying nGRPs'!$A13,'Feb 2019'!$A$3:$A$158,0),MATCH('Buying nGRPs'!AI$9,'Feb 2019'!$G$1:$BR$1,0))/SUMIFS(Summary!$D:$D,Summary!$A:$A,'Buying nGRPs'!$A13),"")</f>
        <v/>
      </c>
      <c r="AJ13" s="158" t="str">
        <f>IFERROR(INDEX('Feb 2019'!$G$3:$BR$161,MATCH('Buying nGRPs'!$A13,'Feb 2019'!$A$3:$A$158,0),MATCH('Buying nGRPs'!AJ$9,'Feb 2019'!$G$1:$BR$1,0))/SUMIFS(Summary!$D:$D,Summary!$A:$A,'Buying nGRPs'!$A13),"")</f>
        <v/>
      </c>
      <c r="AK13" s="158" t="str">
        <f>IFERROR(INDEX('Feb 2019'!$G$3:$BR$161,MATCH('Buying nGRPs'!$A13,'Feb 2019'!$A$3:$A$158,0),MATCH('Buying nGRPs'!AK$9,'Feb 2019'!$G$1:$BR$1,0))/SUMIFS(Summary!$D:$D,Summary!$A:$A,'Buying nGRPs'!$A13),"")</f>
        <v/>
      </c>
      <c r="AL13" s="158" t="str">
        <f>IFERROR(INDEX('Feb 2019'!$G$3:$BR$161,MATCH('Buying nGRPs'!$A13,'Feb 2019'!$A$3:$A$158,0),MATCH('Buying nGRPs'!AL$9,'Feb 2019'!$G$1:$BR$1,0))/SUMIFS(Summary!$D:$D,Summary!$A:$A,'Buying nGRPs'!$A13),"")</f>
        <v/>
      </c>
      <c r="AM13" s="158" t="str">
        <f>IFERROR(INDEX('Feb 2019'!$G$3:$BR$161,MATCH('Buying nGRPs'!$A13,'Feb 2019'!$A$3:$A$158,0),MATCH('Buying nGRPs'!AM$9,'Feb 2019'!$G$1:$BR$1,0))/SUMIFS(Summary!$D:$D,Summary!$A:$A,'Buying nGRPs'!$A13),"")</f>
        <v/>
      </c>
      <c r="AN13" s="158" t="str">
        <f>IFERROR(INDEX('Feb 2019'!$G$3:$BR$161,MATCH('Buying nGRPs'!$A13,'Feb 2019'!$A$3:$A$158,0),MATCH('Buying nGRPs'!AN$9,'Feb 2019'!$G$1:$BR$1,0))/SUMIFS(Summary!$D:$D,Summary!$A:$A,'Buying nGRPs'!$A13),"")</f>
        <v/>
      </c>
      <c r="AO13" s="158" t="str">
        <f>IFERROR(INDEX('Feb 2019'!$G$3:$BR$161,MATCH('Buying nGRPs'!$A13,'Feb 2019'!$A$3:$A$158,0),MATCH('Buying nGRPs'!AO$9,'Feb 2019'!$G$1:$BR$1,0))/SUMIFS(Summary!$D:$D,Summary!$A:$A,'Buying nGRPs'!$A13),"")</f>
        <v/>
      </c>
      <c r="AP13" s="158" t="str">
        <f>IFERROR(INDEX('Feb 2019'!$G$3:$BR$161,MATCH('Buying nGRPs'!$A13,'Feb 2019'!$A$3:$A$158,0),MATCH('Buying nGRPs'!AP$9,'Feb 2019'!$G$1:$BR$1,0))/SUMIFS(Summary!$D:$D,Summary!$A:$A,'Buying nGRPs'!$A13),"")</f>
        <v/>
      </c>
      <c r="AQ13" s="158" t="str">
        <f>IFERROR(INDEX('Feb 2019'!$G$3:$BR$161,MATCH('Buying nGRPs'!$A13,'Feb 2019'!$A$3:$A$158,0),MATCH('Buying nGRPs'!AQ$9,'Feb 2019'!$G$1:$BR$1,0))/SUMIFS(Summary!$D:$D,Summary!$A:$A,'Buying nGRPs'!$A13),"")</f>
        <v/>
      </c>
      <c r="AR13" s="158" t="str">
        <f>IFERROR(INDEX('Feb 2019'!$G$3:$BR$161,MATCH('Buying nGRPs'!$A13,'Feb 2019'!$A$3:$A$158,0),MATCH('Buying nGRPs'!AR$9,'Feb 2019'!$G$1:$BR$1,0))/SUMIFS(Summary!$D:$D,Summary!$A:$A,'Buying nGRPs'!$A13),"")</f>
        <v/>
      </c>
      <c r="AS13" s="158" t="str">
        <f>IFERROR(INDEX('Feb 2019'!$G$3:$BR$161,MATCH('Buying nGRPs'!$A13,'Feb 2019'!$A$3:$A$158,0),MATCH('Buying nGRPs'!AS$9,'Feb 2019'!$G$1:$BR$1,0))/SUMIFS(Summary!$D:$D,Summary!$A:$A,'Buying nGRPs'!$A13),"")</f>
        <v/>
      </c>
      <c r="AT13" s="158" t="str">
        <f>IFERROR(INDEX('Feb 2019'!$G$3:$BR$161,MATCH('Buying nGRPs'!$A13,'Feb 2019'!$A$3:$A$158,0),MATCH('Buying nGRPs'!AT$9,'Feb 2019'!$G$1:$BR$1,0))/SUMIFS(Summary!$D:$D,Summary!$A:$A,'Buying nGRPs'!$A13),"")</f>
        <v/>
      </c>
      <c r="AU13" s="158" t="str">
        <f>IFERROR(INDEX('Feb 2019'!$G$3:$BR$161,MATCH('Buying nGRPs'!$A13,'Feb 2019'!$A$3:$A$158,0),MATCH('Buying nGRPs'!AU$9,'Feb 2019'!$G$1:$BR$1,0))/SUMIFS(Summary!$D:$D,Summary!$A:$A,'Buying nGRPs'!$A13),"")</f>
        <v/>
      </c>
      <c r="AV13" s="158" t="str">
        <f>IFERROR(INDEX('Feb 2019'!$G$3:$BR$161,MATCH('Buying nGRPs'!$A13,'Feb 2019'!$A$3:$A$158,0),MATCH('Buying nGRPs'!AV$9,'Feb 2019'!$G$1:$BR$1,0))/SUMIFS(Summary!$D:$D,Summary!$A:$A,'Buying nGRPs'!$A13),"")</f>
        <v/>
      </c>
      <c r="AW13" s="158" t="str">
        <f>IFERROR(INDEX('Feb 2019'!$G$3:$BR$161,MATCH('Buying nGRPs'!$A13,'Feb 2019'!$A$3:$A$158,0),MATCH('Buying nGRPs'!AW$9,'Feb 2019'!$G$1:$BR$1,0))/SUMIFS(Summary!$D:$D,Summary!$A:$A,'Buying nGRPs'!$A13),"")</f>
        <v/>
      </c>
      <c r="AX13" s="158" t="str">
        <f>IFERROR(INDEX('Feb 2019'!$G$3:$BR$161,MATCH('Buying nGRPs'!$A13,'Feb 2019'!$A$3:$A$158,0),MATCH('Buying nGRPs'!AX$9,'Feb 2019'!$G$1:$BR$1,0))/SUMIFS(Summary!$D:$D,Summary!$A:$A,'Buying nGRPs'!$A13),"")</f>
        <v/>
      </c>
      <c r="AY13" s="158" t="str">
        <f>IFERROR(INDEX('Feb 2019'!$G$3:$BR$161,MATCH('Buying nGRPs'!$A13,'Feb 2019'!$A$3:$A$158,0),MATCH('Buying nGRPs'!AY$9,'Feb 2019'!$G$1:$BR$1,0))/SUMIFS(Summary!$D:$D,Summary!$A:$A,'Buying nGRPs'!$A13),"")</f>
        <v/>
      </c>
      <c r="AZ13" s="158" t="str">
        <f>IFERROR(INDEX('Feb 2019'!$G$3:$BR$161,MATCH('Buying nGRPs'!$A13,'Feb 2019'!$A$3:$A$158,0),MATCH('Buying nGRPs'!AZ$9,'Feb 2019'!$G$1:$BR$1,0))/SUMIFS(Summary!$D:$D,Summary!$A:$A,'Buying nGRPs'!$A13),"")</f>
        <v/>
      </c>
      <c r="BA13" s="158" t="str">
        <f>IFERROR(INDEX('Feb 2019'!$G$3:$BR$161,MATCH('Buying nGRPs'!$A13,'Feb 2019'!$A$3:$A$158,0),MATCH('Buying nGRPs'!BA$9,'Feb 2019'!$G$1:$BR$1,0))/SUMIFS(Summary!$D:$D,Summary!$A:$A,'Buying nGRPs'!$A13),"")</f>
        <v/>
      </c>
      <c r="BB13" s="11">
        <f>SUM(G13:BA13)</f>
        <v>0</v>
      </c>
      <c r="BC13" s="11"/>
      <c r="BD13" s="106">
        <f>BC13-BB13</f>
        <v>0</v>
      </c>
      <c r="BE13" s="1"/>
    </row>
    <row r="14" spans="1:57" ht="15" x14ac:dyDescent="0.3">
      <c r="A14" s="76" t="s">
        <v>38</v>
      </c>
      <c r="B14" s="105">
        <f t="shared" si="10"/>
        <v>0</v>
      </c>
      <c r="C14" s="192">
        <f>B14/1000000</f>
        <v>0</v>
      </c>
      <c r="D14" s="48">
        <f t="shared" si="12"/>
        <v>0</v>
      </c>
      <c r="E14" s="138">
        <f t="shared" si="11"/>
        <v>0</v>
      </c>
      <c r="F14" s="89" t="s">
        <v>38</v>
      </c>
      <c r="G14" s="158" t="str">
        <f>IFERROR(INDEX('Feb 2019'!$G$3:$BR$161,MATCH('Buying nGRPs'!$A14,'Feb 2019'!$A$3:$A$158,0),MATCH('Buying nGRPs'!G$9,'Feb 2019'!$G$1:$BR$1,0))/SUMIFS(Summary!$D:$D,Summary!$A:$A,'Buying nGRPs'!$A14),"")</f>
        <v/>
      </c>
      <c r="H14" s="158" t="str">
        <f>IFERROR(INDEX('Feb 2019'!$G$3:$BR$161,MATCH('Buying nGRPs'!$A14,'Feb 2019'!$A$3:$A$158,0),MATCH('Buying nGRPs'!H$9,'Feb 2019'!$G$1:$BR$1,0))/SUMIFS(Summary!$D:$D,Summary!$A:$A,'Buying nGRPs'!$A14),"")</f>
        <v/>
      </c>
      <c r="I14" s="158" t="str">
        <f>IFERROR(INDEX('Feb 2019'!$G$3:$BR$161,MATCH('Buying nGRPs'!$A14,'Feb 2019'!$A$3:$A$158,0),MATCH('Buying nGRPs'!I$9,'Feb 2019'!$G$1:$BR$1,0))/SUMIFS(Summary!$D:$D,Summary!$A:$A,'Buying nGRPs'!$A14),"")</f>
        <v/>
      </c>
      <c r="J14" s="158" t="str">
        <f>IFERROR(INDEX('Feb 2019'!$G$3:$BR$161,MATCH('Buying nGRPs'!$A14,'Feb 2019'!$A$3:$A$158,0),MATCH('Buying nGRPs'!J$9,'Feb 2019'!$G$1:$BR$1,0))/SUMIFS(Summary!$D:$D,Summary!$A:$A,'Buying nGRPs'!$A14),"")</f>
        <v/>
      </c>
      <c r="K14" s="158" t="str">
        <f>IFERROR(INDEX('Feb 2019'!$G$3:$BR$161,MATCH('Buying nGRPs'!$A14,'Feb 2019'!$A$3:$A$158,0),MATCH('Buying nGRPs'!K$9,'Feb 2019'!$G$1:$BR$1,0))/SUMIFS(Summary!$D:$D,Summary!$A:$A,'Buying nGRPs'!$A14),"")</f>
        <v/>
      </c>
      <c r="L14" s="158" t="str">
        <f>IFERROR(INDEX('Feb 2019'!$G$3:$BR$161,MATCH('Buying nGRPs'!$A14,'Feb 2019'!$A$3:$A$158,0),MATCH('Buying nGRPs'!L$9,'Feb 2019'!$G$1:$BR$1,0))/SUMIFS(Summary!$D:$D,Summary!$A:$A,'Buying nGRPs'!$A14),"")</f>
        <v/>
      </c>
      <c r="M14" s="158" t="str">
        <f>IFERROR(INDEX('Feb 2019'!$G$3:$BR$161,MATCH('Buying nGRPs'!$A14,'Feb 2019'!$A$3:$A$158,0),MATCH('Buying nGRPs'!M$9,'Feb 2019'!$G$1:$BR$1,0))/SUMIFS(Summary!$D:$D,Summary!$A:$A,'Buying nGRPs'!$A14),"")</f>
        <v/>
      </c>
      <c r="N14" s="158" t="str">
        <f>IFERROR(INDEX('Feb 2019'!$G$3:$BR$161,MATCH('Buying nGRPs'!$A14,'Feb 2019'!$A$3:$A$158,0),MATCH('Buying nGRPs'!N$9,'Feb 2019'!$G$1:$BR$1,0))/SUMIFS(Summary!$D:$D,Summary!$A:$A,'Buying nGRPs'!$A14),"")</f>
        <v/>
      </c>
      <c r="O14" s="158" t="str">
        <f>IFERROR(INDEX('Feb 2019'!$G$3:$BR$161,MATCH('Buying nGRPs'!$A14,'Feb 2019'!$A$3:$A$158,0),MATCH('Buying nGRPs'!O$9,'Feb 2019'!$G$1:$BR$1,0))/SUMIFS(Summary!$D:$D,Summary!$A:$A,'Buying nGRPs'!$A14),"")</f>
        <v/>
      </c>
      <c r="P14" s="158" t="str">
        <f>IFERROR(INDEX('Feb 2019'!$G$3:$BR$161,MATCH('Buying nGRPs'!$A14,'Feb 2019'!$A$3:$A$158,0),MATCH('Buying nGRPs'!P$9,'Feb 2019'!$G$1:$BR$1,0))/SUMIFS(Summary!$D:$D,Summary!$A:$A,'Buying nGRPs'!$A14),"")</f>
        <v/>
      </c>
      <c r="Q14" s="158" t="str">
        <f>IFERROR(INDEX('Feb 2019'!$G$3:$BR$161,MATCH('Buying nGRPs'!$A14,'Feb 2019'!$A$3:$A$158,0),MATCH('Buying nGRPs'!Q$9,'Feb 2019'!$G$1:$BR$1,0))/SUMIFS(Summary!$D:$D,Summary!$A:$A,'Buying nGRPs'!$A14),"")</f>
        <v/>
      </c>
      <c r="R14" s="158" t="str">
        <f>IFERROR(INDEX('Feb 2019'!$G$3:$BR$161,MATCH('Buying nGRPs'!$A14,'Feb 2019'!$A$3:$A$158,0),MATCH('Buying nGRPs'!R$9,'Feb 2019'!$G$1:$BR$1,0))/SUMIFS(Summary!$D:$D,Summary!$A:$A,'Buying nGRPs'!$A14),"")</f>
        <v/>
      </c>
      <c r="S14" s="158" t="str">
        <f>IFERROR(INDEX('Feb 2019'!$G$3:$BR$161,MATCH('Buying nGRPs'!$A14,'Feb 2019'!$A$3:$A$158,0),MATCH('Buying nGRPs'!S$9,'Feb 2019'!$G$1:$BR$1,0))/SUMIFS(Summary!$D:$D,Summary!$A:$A,'Buying nGRPs'!$A14),"")</f>
        <v/>
      </c>
      <c r="T14" s="158" t="str">
        <f>IFERROR(INDEX('Feb 2019'!$G$3:$BR$161,MATCH('Buying nGRPs'!$A14,'Feb 2019'!$A$3:$A$158,0),MATCH('Buying nGRPs'!T$9,'Feb 2019'!$G$1:$BR$1,0))/SUMIFS(Summary!$D:$D,Summary!$A:$A,'Buying nGRPs'!$A14),"")</f>
        <v/>
      </c>
      <c r="U14" s="158" t="str">
        <f>IFERROR(INDEX('Feb 2019'!$G$3:$BR$161,MATCH('Buying nGRPs'!$A14,'Feb 2019'!$A$3:$A$158,0),MATCH('Buying nGRPs'!U$9,'Feb 2019'!$G$1:$BR$1,0))/SUMIFS(Summary!$D:$D,Summary!$A:$A,'Buying nGRPs'!$A14),"")</f>
        <v/>
      </c>
      <c r="V14" s="158" t="str">
        <f>IFERROR(INDEX('Feb 2019'!$G$3:$BR$161,MATCH('Buying nGRPs'!$A14,'Feb 2019'!$A$3:$A$158,0),MATCH('Buying nGRPs'!V$9,'Feb 2019'!$G$1:$BR$1,0))/SUMIFS(Summary!$D:$D,Summary!$A:$A,'Buying nGRPs'!$A14),"")</f>
        <v/>
      </c>
      <c r="W14" s="158" t="str">
        <f>IFERROR(INDEX('Feb 2019'!$G$3:$BR$161,MATCH('Buying nGRPs'!$A14,'Feb 2019'!$A$3:$A$158,0),MATCH('Buying nGRPs'!W$9,'Feb 2019'!$G$1:$BR$1,0))/SUMIFS(Summary!$D:$D,Summary!$A:$A,'Buying nGRPs'!$A14),"")</f>
        <v/>
      </c>
      <c r="X14" s="158" t="str">
        <f>IFERROR(INDEX('Feb 2019'!$G$3:$BR$161,MATCH('Buying nGRPs'!$A14,'Feb 2019'!$A$3:$A$158,0),MATCH('Buying nGRPs'!X$9,'Feb 2019'!$G$1:$BR$1,0))/SUMIFS(Summary!$D:$D,Summary!$A:$A,'Buying nGRPs'!$A14),"")</f>
        <v/>
      </c>
      <c r="Y14" s="158" t="str">
        <f>IFERROR(INDEX('Feb 2019'!$G$3:$BR$161,MATCH('Buying nGRPs'!$A14,'Feb 2019'!$A$3:$A$158,0),MATCH('Buying nGRPs'!Y$9,'Feb 2019'!$G$1:$BR$1,0))/SUMIFS(Summary!$D:$D,Summary!$A:$A,'Buying nGRPs'!$A14),"")</f>
        <v/>
      </c>
      <c r="Z14" s="158" t="str">
        <f>IFERROR(INDEX('Feb 2019'!$G$3:$BR$161,MATCH('Buying nGRPs'!$A14,'Feb 2019'!$A$3:$A$158,0),MATCH('Buying nGRPs'!Z$9,'Feb 2019'!$G$1:$BR$1,0))/SUMIFS(Summary!$D:$D,Summary!$A:$A,'Buying nGRPs'!$A14),"")</f>
        <v/>
      </c>
      <c r="AA14" s="158" t="str">
        <f>IFERROR(INDEX('Feb 2019'!$G$3:$BR$161,MATCH('Buying nGRPs'!$A14,'Feb 2019'!$A$3:$A$158,0),MATCH('Buying nGRPs'!AA$9,'Feb 2019'!$G$1:$BR$1,0))/SUMIFS(Summary!$D:$D,Summary!$A:$A,'Buying nGRPs'!$A14),"")</f>
        <v/>
      </c>
      <c r="AB14" s="158" t="str">
        <f>IFERROR(INDEX('Feb 2019'!$G$3:$BR$161,MATCH('Buying nGRPs'!$A14,'Feb 2019'!$A$3:$A$158,0),MATCH('Buying nGRPs'!AB$9,'Feb 2019'!$G$1:$BR$1,0))/SUMIFS(Summary!$D:$D,Summary!$A:$A,'Buying nGRPs'!$A14),"")</f>
        <v/>
      </c>
      <c r="AC14" s="158" t="str">
        <f>IFERROR(INDEX('Feb 2019'!$G$3:$BR$161,MATCH('Buying nGRPs'!$A14,'Feb 2019'!$A$3:$A$158,0),MATCH('Buying nGRPs'!AC$9,'Feb 2019'!$G$1:$BR$1,0))/SUMIFS(Summary!$D:$D,Summary!$A:$A,'Buying nGRPs'!$A14),"")</f>
        <v/>
      </c>
      <c r="AD14" s="158" t="str">
        <f>IFERROR(INDEX('Feb 2019'!$G$3:$BR$161,MATCH('Buying nGRPs'!$A14,'Feb 2019'!$A$3:$A$158,0),MATCH('Buying nGRPs'!AD$9,'Feb 2019'!$G$1:$BR$1,0))/SUMIFS(Summary!$D:$D,Summary!$A:$A,'Buying nGRPs'!$A14),"")</f>
        <v/>
      </c>
      <c r="AE14" s="158" t="str">
        <f>IFERROR(INDEX('Feb 2019'!$G$3:$BR$161,MATCH('Buying nGRPs'!$A14,'Feb 2019'!$A$3:$A$158,0),MATCH('Buying nGRPs'!AE$9,'Feb 2019'!$G$1:$BR$1,0))/SUMIFS(Summary!$D:$D,Summary!$A:$A,'Buying nGRPs'!$A14),"")</f>
        <v/>
      </c>
      <c r="AF14" s="158" t="str">
        <f>IFERROR(INDEX('Feb 2019'!$G$3:$BR$161,MATCH('Buying nGRPs'!$A14,'Feb 2019'!$A$3:$A$158,0),MATCH('Buying nGRPs'!AF$9,'Feb 2019'!$G$1:$BR$1,0))/SUMIFS(Summary!$D:$D,Summary!$A:$A,'Buying nGRPs'!$A14),"")</f>
        <v/>
      </c>
      <c r="AG14" s="158" t="str">
        <f>IFERROR(INDEX('Feb 2019'!$G$3:$BR$161,MATCH('Buying nGRPs'!$A14,'Feb 2019'!$A$3:$A$158,0),MATCH('Buying nGRPs'!AG$9,'Feb 2019'!$G$1:$BR$1,0))/SUMIFS(Summary!$D:$D,Summary!$A:$A,'Buying nGRPs'!$A14),"")</f>
        <v/>
      </c>
      <c r="AH14" s="158" t="str">
        <f>IFERROR(INDEX('Feb 2019'!$G$3:$BR$161,MATCH('Buying nGRPs'!$A14,'Feb 2019'!$A$3:$A$158,0),MATCH('Buying nGRPs'!AH$9,'Feb 2019'!$G$1:$BR$1,0))/SUMIFS(Summary!$D:$D,Summary!$A:$A,'Buying nGRPs'!$A14),"")</f>
        <v/>
      </c>
      <c r="AI14" s="158" t="str">
        <f>IFERROR(INDEX('Feb 2019'!$G$3:$BR$161,MATCH('Buying nGRPs'!$A14,'Feb 2019'!$A$3:$A$158,0),MATCH('Buying nGRPs'!AI$9,'Feb 2019'!$G$1:$BR$1,0))/SUMIFS(Summary!$D:$D,Summary!$A:$A,'Buying nGRPs'!$A14),"")</f>
        <v/>
      </c>
      <c r="AJ14" s="158" t="str">
        <f>IFERROR(INDEX('Feb 2019'!$G$3:$BR$161,MATCH('Buying nGRPs'!$A14,'Feb 2019'!$A$3:$A$158,0),MATCH('Buying nGRPs'!AJ$9,'Feb 2019'!$G$1:$BR$1,0))/SUMIFS(Summary!$D:$D,Summary!$A:$A,'Buying nGRPs'!$A14),"")</f>
        <v/>
      </c>
      <c r="AK14" s="158" t="str">
        <f>IFERROR(INDEX('Feb 2019'!$G$3:$BR$161,MATCH('Buying nGRPs'!$A14,'Feb 2019'!$A$3:$A$158,0),MATCH('Buying nGRPs'!AK$9,'Feb 2019'!$G$1:$BR$1,0))/SUMIFS(Summary!$D:$D,Summary!$A:$A,'Buying nGRPs'!$A14),"")</f>
        <v/>
      </c>
      <c r="AL14" s="158" t="str">
        <f>IFERROR(INDEX('Feb 2019'!$G$3:$BR$161,MATCH('Buying nGRPs'!$A14,'Feb 2019'!$A$3:$A$158,0),MATCH('Buying nGRPs'!AL$9,'Feb 2019'!$G$1:$BR$1,0))/SUMIFS(Summary!$D:$D,Summary!$A:$A,'Buying nGRPs'!$A14),"")</f>
        <v/>
      </c>
      <c r="AM14" s="158" t="str">
        <f>IFERROR(INDEX('Feb 2019'!$G$3:$BR$161,MATCH('Buying nGRPs'!$A14,'Feb 2019'!$A$3:$A$158,0),MATCH('Buying nGRPs'!AM$9,'Feb 2019'!$G$1:$BR$1,0))/SUMIFS(Summary!$D:$D,Summary!$A:$A,'Buying nGRPs'!$A14),"")</f>
        <v/>
      </c>
      <c r="AN14" s="158" t="str">
        <f>IFERROR(INDEX('Feb 2019'!$G$3:$BR$161,MATCH('Buying nGRPs'!$A14,'Feb 2019'!$A$3:$A$158,0),MATCH('Buying nGRPs'!AN$9,'Feb 2019'!$G$1:$BR$1,0))/SUMIFS(Summary!$D:$D,Summary!$A:$A,'Buying nGRPs'!$A14),"")</f>
        <v/>
      </c>
      <c r="AO14" s="158" t="str">
        <f>IFERROR(INDEX('Feb 2019'!$G$3:$BR$161,MATCH('Buying nGRPs'!$A14,'Feb 2019'!$A$3:$A$158,0),MATCH('Buying nGRPs'!AO$9,'Feb 2019'!$G$1:$BR$1,0))/SUMIFS(Summary!$D:$D,Summary!$A:$A,'Buying nGRPs'!$A14),"")</f>
        <v/>
      </c>
      <c r="AP14" s="158" t="str">
        <f>IFERROR(INDEX('Feb 2019'!$G$3:$BR$161,MATCH('Buying nGRPs'!$A14,'Feb 2019'!$A$3:$A$158,0),MATCH('Buying nGRPs'!AP$9,'Feb 2019'!$G$1:$BR$1,0))/SUMIFS(Summary!$D:$D,Summary!$A:$A,'Buying nGRPs'!$A14),"")</f>
        <v/>
      </c>
      <c r="AQ14" s="158" t="str">
        <f>IFERROR(INDEX('Feb 2019'!$G$3:$BR$161,MATCH('Buying nGRPs'!$A14,'Feb 2019'!$A$3:$A$158,0),MATCH('Buying nGRPs'!AQ$9,'Feb 2019'!$G$1:$BR$1,0))/SUMIFS(Summary!$D:$D,Summary!$A:$A,'Buying nGRPs'!$A14),"")</f>
        <v/>
      </c>
      <c r="AR14" s="158" t="str">
        <f>IFERROR(INDEX('Feb 2019'!$G$3:$BR$161,MATCH('Buying nGRPs'!$A14,'Feb 2019'!$A$3:$A$158,0),MATCH('Buying nGRPs'!AR$9,'Feb 2019'!$G$1:$BR$1,0))/SUMIFS(Summary!$D:$D,Summary!$A:$A,'Buying nGRPs'!$A14),"")</f>
        <v/>
      </c>
      <c r="AS14" s="158" t="str">
        <f>IFERROR(INDEX('Feb 2019'!$G$3:$BR$161,MATCH('Buying nGRPs'!$A14,'Feb 2019'!$A$3:$A$158,0),MATCH('Buying nGRPs'!AS$9,'Feb 2019'!$G$1:$BR$1,0))/SUMIFS(Summary!$D:$D,Summary!$A:$A,'Buying nGRPs'!$A14),"")</f>
        <v/>
      </c>
      <c r="AT14" s="158" t="str">
        <f>IFERROR(INDEX('Feb 2019'!$G$3:$BR$161,MATCH('Buying nGRPs'!$A14,'Feb 2019'!$A$3:$A$158,0),MATCH('Buying nGRPs'!AT$9,'Feb 2019'!$G$1:$BR$1,0))/SUMIFS(Summary!$D:$D,Summary!$A:$A,'Buying nGRPs'!$A14),"")</f>
        <v/>
      </c>
      <c r="AU14" s="158" t="str">
        <f>IFERROR(INDEX('Feb 2019'!$G$3:$BR$161,MATCH('Buying nGRPs'!$A14,'Feb 2019'!$A$3:$A$158,0),MATCH('Buying nGRPs'!AU$9,'Feb 2019'!$G$1:$BR$1,0))/SUMIFS(Summary!$D:$D,Summary!$A:$A,'Buying nGRPs'!$A14),"")</f>
        <v/>
      </c>
      <c r="AV14" s="158" t="str">
        <f>IFERROR(INDEX('Feb 2019'!$G$3:$BR$161,MATCH('Buying nGRPs'!$A14,'Feb 2019'!$A$3:$A$158,0),MATCH('Buying nGRPs'!AV$9,'Feb 2019'!$G$1:$BR$1,0))/SUMIFS(Summary!$D:$D,Summary!$A:$A,'Buying nGRPs'!$A14),"")</f>
        <v/>
      </c>
      <c r="AW14" s="158" t="str">
        <f>IFERROR(INDEX('Feb 2019'!$G$3:$BR$161,MATCH('Buying nGRPs'!$A14,'Feb 2019'!$A$3:$A$158,0),MATCH('Buying nGRPs'!AW$9,'Feb 2019'!$G$1:$BR$1,0))/SUMIFS(Summary!$D:$D,Summary!$A:$A,'Buying nGRPs'!$A14),"")</f>
        <v/>
      </c>
      <c r="AX14" s="158" t="str">
        <f>IFERROR(INDEX('Feb 2019'!$G$3:$BR$161,MATCH('Buying nGRPs'!$A14,'Feb 2019'!$A$3:$A$158,0),MATCH('Buying nGRPs'!AX$9,'Feb 2019'!$G$1:$BR$1,0))/SUMIFS(Summary!$D:$D,Summary!$A:$A,'Buying nGRPs'!$A14),"")</f>
        <v/>
      </c>
      <c r="AY14" s="158" t="str">
        <f>IFERROR(INDEX('Feb 2019'!$G$3:$BR$161,MATCH('Buying nGRPs'!$A14,'Feb 2019'!$A$3:$A$158,0),MATCH('Buying nGRPs'!AY$9,'Feb 2019'!$G$1:$BR$1,0))/SUMIFS(Summary!$D:$D,Summary!$A:$A,'Buying nGRPs'!$A14),"")</f>
        <v/>
      </c>
      <c r="AZ14" s="158" t="str">
        <f>IFERROR(INDEX('Feb 2019'!$G$3:$BR$161,MATCH('Buying nGRPs'!$A14,'Feb 2019'!$A$3:$A$158,0),MATCH('Buying nGRPs'!AZ$9,'Feb 2019'!$G$1:$BR$1,0))/SUMIFS(Summary!$D:$D,Summary!$A:$A,'Buying nGRPs'!$A14),"")</f>
        <v/>
      </c>
      <c r="BA14" s="158" t="str">
        <f>IFERROR(INDEX('Feb 2019'!$G$3:$BR$161,MATCH('Buying nGRPs'!$A14,'Feb 2019'!$A$3:$A$158,0),MATCH('Buying nGRPs'!BA$9,'Feb 2019'!$G$1:$BR$1,0))/SUMIFS(Summary!$D:$D,Summary!$A:$A,'Buying nGRPs'!$A14),"")</f>
        <v/>
      </c>
      <c r="BB14" s="11">
        <f>SUM(G14:BA14)</f>
        <v>0</v>
      </c>
      <c r="BC14" s="11"/>
      <c r="BD14" s="106">
        <f>BC14-BB14</f>
        <v>0</v>
      </c>
    </row>
    <row r="15" spans="1:57" ht="15" x14ac:dyDescent="0.3">
      <c r="A15" s="77" t="s">
        <v>12</v>
      </c>
      <c r="B15" s="107">
        <f t="shared" ref="B15:E15" si="13">SUM(B11:B14)</f>
        <v>0.10666666666666666</v>
      </c>
      <c r="C15" s="107"/>
      <c r="D15" s="145">
        <f t="shared" si="13"/>
        <v>0</v>
      </c>
      <c r="E15" s="108">
        <f t="shared" si="13"/>
        <v>-0.10666666666666666</v>
      </c>
      <c r="F15" s="90" t="s">
        <v>12</v>
      </c>
      <c r="G15" s="165">
        <f>SUM(G11:G14)</f>
        <v>0</v>
      </c>
      <c r="H15" s="165">
        <f t="shared" ref="H15" si="14">SUM(H11:H14)</f>
        <v>0</v>
      </c>
      <c r="I15" s="165">
        <f>SUM(I11:I14)</f>
        <v>0</v>
      </c>
      <c r="J15" s="165">
        <f>SUM(J11:J14)</f>
        <v>0</v>
      </c>
      <c r="K15" s="165">
        <f t="shared" ref="K15:BD15" si="15">SUM(K11:K14)</f>
        <v>0</v>
      </c>
      <c r="L15" s="165">
        <f t="shared" si="15"/>
        <v>0</v>
      </c>
      <c r="M15" s="165">
        <f t="shared" si="15"/>
        <v>0</v>
      </c>
      <c r="N15" s="165">
        <f t="shared" si="15"/>
        <v>0</v>
      </c>
      <c r="O15" s="165">
        <f t="shared" si="15"/>
        <v>0</v>
      </c>
      <c r="P15" s="165">
        <f t="shared" si="15"/>
        <v>0</v>
      </c>
      <c r="Q15" s="165">
        <f t="shared" si="15"/>
        <v>0</v>
      </c>
      <c r="R15" s="165">
        <f t="shared" si="15"/>
        <v>0</v>
      </c>
      <c r="S15" s="165">
        <f t="shared" si="15"/>
        <v>0</v>
      </c>
      <c r="T15" s="165">
        <f t="shared" si="15"/>
        <v>0</v>
      </c>
      <c r="U15" s="165">
        <f t="shared" si="15"/>
        <v>0</v>
      </c>
      <c r="V15" s="165">
        <f t="shared" si="15"/>
        <v>0</v>
      </c>
      <c r="W15" s="165">
        <f t="shared" si="15"/>
        <v>0</v>
      </c>
      <c r="X15" s="165">
        <f t="shared" si="15"/>
        <v>0</v>
      </c>
      <c r="Y15" s="165">
        <f t="shared" si="15"/>
        <v>0</v>
      </c>
      <c r="Z15" s="165">
        <f t="shared" si="15"/>
        <v>0</v>
      </c>
      <c r="AA15" s="165">
        <f t="shared" si="15"/>
        <v>0</v>
      </c>
      <c r="AB15" s="165">
        <f t="shared" si="15"/>
        <v>0</v>
      </c>
      <c r="AC15" s="165">
        <f t="shared" si="15"/>
        <v>0</v>
      </c>
      <c r="AD15" s="165">
        <f t="shared" si="15"/>
        <v>0.09</v>
      </c>
      <c r="AE15" s="165">
        <f t="shared" si="15"/>
        <v>0</v>
      </c>
      <c r="AF15" s="165">
        <f t="shared" si="15"/>
        <v>0</v>
      </c>
      <c r="AG15" s="165">
        <f t="shared" si="15"/>
        <v>0</v>
      </c>
      <c r="AH15" s="165">
        <f t="shared" si="15"/>
        <v>0</v>
      </c>
      <c r="AI15" s="165">
        <f t="shared" si="15"/>
        <v>0</v>
      </c>
      <c r="AJ15" s="165">
        <f t="shared" si="15"/>
        <v>0</v>
      </c>
      <c r="AK15" s="165">
        <f t="shared" si="15"/>
        <v>1.6666666666666666E-2</v>
      </c>
      <c r="AL15" s="165">
        <f t="shared" si="15"/>
        <v>0</v>
      </c>
      <c r="AM15" s="165">
        <f t="shared" si="15"/>
        <v>0</v>
      </c>
      <c r="AN15" s="165">
        <f t="shared" si="15"/>
        <v>0</v>
      </c>
      <c r="AO15" s="165">
        <f t="shared" si="15"/>
        <v>0</v>
      </c>
      <c r="AP15" s="165">
        <f t="shared" si="15"/>
        <v>0</v>
      </c>
      <c r="AQ15" s="165">
        <f t="shared" si="15"/>
        <v>0</v>
      </c>
      <c r="AR15" s="165">
        <f t="shared" si="15"/>
        <v>0</v>
      </c>
      <c r="AS15" s="165">
        <f t="shared" si="15"/>
        <v>0</v>
      </c>
      <c r="AT15" s="165">
        <f t="shared" si="15"/>
        <v>0</v>
      </c>
      <c r="AU15" s="165">
        <f t="shared" si="15"/>
        <v>0</v>
      </c>
      <c r="AV15" s="165">
        <f t="shared" si="15"/>
        <v>0</v>
      </c>
      <c r="AW15" s="165">
        <f t="shared" si="15"/>
        <v>0</v>
      </c>
      <c r="AX15" s="165">
        <f t="shared" si="15"/>
        <v>0</v>
      </c>
      <c r="AY15" s="165">
        <f t="shared" si="15"/>
        <v>0</v>
      </c>
      <c r="AZ15" s="165">
        <f t="shared" si="15"/>
        <v>0</v>
      </c>
      <c r="BA15" s="165">
        <f t="shared" si="15"/>
        <v>0</v>
      </c>
      <c r="BB15" s="165">
        <f t="shared" si="15"/>
        <v>0.10666666666666666</v>
      </c>
      <c r="BC15" s="165">
        <f>SUM(BC11:BC14)</f>
        <v>0</v>
      </c>
      <c r="BD15" s="108">
        <f t="shared" si="15"/>
        <v>-0.10666666666666666</v>
      </c>
    </row>
    <row r="16" spans="1:57" ht="15" x14ac:dyDescent="0.3">
      <c r="A16" s="78" t="s">
        <v>39</v>
      </c>
      <c r="B16" s="103"/>
      <c r="C16" s="186"/>
      <c r="D16" s="146"/>
      <c r="E16" s="104"/>
      <c r="F16" s="91" t="s">
        <v>39</v>
      </c>
      <c r="G16" s="166" t="e">
        <f t="shared" ref="G16:H16" si="16">G31/G5</f>
        <v>#DIV/0!</v>
      </c>
      <c r="H16" s="166" t="e">
        <f t="shared" si="16"/>
        <v>#DIV/0!</v>
      </c>
      <c r="I16" s="166" t="e">
        <f>I31/I5</f>
        <v>#DIV/0!</v>
      </c>
      <c r="J16" s="166" t="e">
        <f>J31/J5</f>
        <v>#DIV/0!</v>
      </c>
      <c r="K16" s="166" t="e">
        <f t="shared" ref="K16:BA16" si="17">K31/K5</f>
        <v>#DIV/0!</v>
      </c>
      <c r="L16" s="166" t="e">
        <f>L31/L5</f>
        <v>#DIV/0!</v>
      </c>
      <c r="M16" s="166" t="e">
        <f t="shared" si="17"/>
        <v>#DIV/0!</v>
      </c>
      <c r="N16" s="166" t="e">
        <f t="shared" si="17"/>
        <v>#DIV/0!</v>
      </c>
      <c r="O16" s="166" t="e">
        <f t="shared" si="17"/>
        <v>#DIV/0!</v>
      </c>
      <c r="P16" s="166" t="e">
        <f t="shared" si="17"/>
        <v>#DIV/0!</v>
      </c>
      <c r="Q16" s="166" t="e">
        <f t="shared" si="17"/>
        <v>#DIV/0!</v>
      </c>
      <c r="R16" s="166" t="e">
        <f t="shared" si="17"/>
        <v>#DIV/0!</v>
      </c>
      <c r="S16" s="166" t="e">
        <f t="shared" si="17"/>
        <v>#DIV/0!</v>
      </c>
      <c r="T16" s="166" t="e">
        <f t="shared" si="17"/>
        <v>#DIV/0!</v>
      </c>
      <c r="U16" s="166" t="e">
        <f t="shared" si="17"/>
        <v>#DIV/0!</v>
      </c>
      <c r="V16" s="166" t="e">
        <f t="shared" si="17"/>
        <v>#DIV/0!</v>
      </c>
      <c r="W16" s="166" t="e">
        <f t="shared" si="17"/>
        <v>#DIV/0!</v>
      </c>
      <c r="X16" s="166" t="e">
        <f t="shared" si="17"/>
        <v>#DIV/0!</v>
      </c>
      <c r="Y16" s="166" t="e">
        <f t="shared" si="17"/>
        <v>#DIV/0!</v>
      </c>
      <c r="Z16" s="166" t="e">
        <f t="shared" si="17"/>
        <v>#DIV/0!</v>
      </c>
      <c r="AA16" s="63" t="e">
        <f t="shared" si="17"/>
        <v>#DIV/0!</v>
      </c>
      <c r="AB16" s="63" t="e">
        <f t="shared" si="17"/>
        <v>#DIV/0!</v>
      </c>
      <c r="AC16" s="63">
        <f t="shared" si="17"/>
        <v>0.35229152252589524</v>
      </c>
      <c r="AD16" s="63">
        <f t="shared" si="17"/>
        <v>0.42556046570007289</v>
      </c>
      <c r="AE16" s="63" t="e">
        <f t="shared" si="17"/>
        <v>#DIV/0!</v>
      </c>
      <c r="AF16" s="63" t="e">
        <f t="shared" si="17"/>
        <v>#DIV/0!</v>
      </c>
      <c r="AG16" s="63" t="e">
        <f t="shared" si="17"/>
        <v>#DIV/0!</v>
      </c>
      <c r="AH16" s="166">
        <f t="shared" si="17"/>
        <v>0.56715376878843571</v>
      </c>
      <c r="AI16" s="166" t="e">
        <f t="shared" si="17"/>
        <v>#DIV/0!</v>
      </c>
      <c r="AJ16" s="166">
        <f t="shared" si="17"/>
        <v>0</v>
      </c>
      <c r="AK16" s="166">
        <f t="shared" si="17"/>
        <v>0.14173241968213657</v>
      </c>
      <c r="AL16" s="166">
        <f t="shared" si="17"/>
        <v>1</v>
      </c>
      <c r="AM16" s="166" t="e">
        <f t="shared" si="17"/>
        <v>#DIV/0!</v>
      </c>
      <c r="AN16" s="166" t="e">
        <f t="shared" si="17"/>
        <v>#DIV/0!</v>
      </c>
      <c r="AO16" s="166">
        <f t="shared" si="17"/>
        <v>1</v>
      </c>
      <c r="AP16" s="166" t="e">
        <f t="shared" si="17"/>
        <v>#DIV/0!</v>
      </c>
      <c r="AQ16" s="166" t="e">
        <f t="shared" si="17"/>
        <v>#DIV/0!</v>
      </c>
      <c r="AR16" s="166" t="e">
        <f>AR31/AR5</f>
        <v>#DIV/0!</v>
      </c>
      <c r="AS16" s="166" t="e">
        <f t="shared" si="17"/>
        <v>#DIV/0!</v>
      </c>
      <c r="AT16" s="166" t="e">
        <f t="shared" si="17"/>
        <v>#DIV/0!</v>
      </c>
      <c r="AU16" s="166" t="e">
        <f t="shared" si="17"/>
        <v>#DIV/0!</v>
      </c>
      <c r="AV16" s="166" t="e">
        <f t="shared" si="17"/>
        <v>#DIV/0!</v>
      </c>
      <c r="AW16" s="166" t="e">
        <f t="shared" si="17"/>
        <v>#DIV/0!</v>
      </c>
      <c r="AX16" s="166" t="e">
        <f t="shared" si="17"/>
        <v>#DIV/0!</v>
      </c>
      <c r="AY16" s="166"/>
      <c r="AZ16" s="166" t="e">
        <f t="shared" si="17"/>
        <v>#DIV/0!</v>
      </c>
      <c r="BA16" s="166" t="e">
        <f t="shared" si="17"/>
        <v>#DIV/0!</v>
      </c>
      <c r="BB16" s="7"/>
      <c r="BC16" s="46" t="e">
        <f>(BC31+BC15)/BC108</f>
        <v>#DIV/0!</v>
      </c>
      <c r="BD16" s="104"/>
    </row>
    <row r="17" spans="1:59" ht="15" x14ac:dyDescent="0.3">
      <c r="A17" s="80" t="s">
        <v>40</v>
      </c>
      <c r="B17" s="105">
        <f t="shared" ref="B17:B30" si="18">BB17</f>
        <v>0.25599999999999995</v>
      </c>
      <c r="C17" s="192">
        <f t="shared" ref="C17:C30" si="19">B17/1000000</f>
        <v>2.5599999999999996E-7</v>
      </c>
      <c r="D17" s="48">
        <f t="shared" ref="D17:D30" si="20">BC17</f>
        <v>0</v>
      </c>
      <c r="E17" s="138">
        <f t="shared" ref="E17:E23" si="21">D17-B17</f>
        <v>-0.25599999999999995</v>
      </c>
      <c r="F17" s="92" t="s">
        <v>40</v>
      </c>
      <c r="G17" s="158" t="str">
        <f>IFERROR(INDEX('Feb 2019'!$G$3:$BR$161,MATCH('Buying nGRPs'!$A17,'Feb 2019'!$A$3:$A$158,0),MATCH('Buying nGRPs'!G$9,'Feb 2019'!$G$1:$BR$1,0))/SUMIFS(Summary!$D:$D,Summary!$A:$A,'Buying nGRPs'!$A17),"")</f>
        <v/>
      </c>
      <c r="H17" s="158" t="str">
        <f>IFERROR(INDEX('Feb 2019'!$G$3:$BR$161,MATCH('Buying nGRPs'!$A17,'Feb 2019'!$A$3:$A$158,0),MATCH('Buying nGRPs'!H$9,'Feb 2019'!$G$1:$BR$1,0))/SUMIFS(Summary!$D:$D,Summary!$A:$A,'Buying nGRPs'!$A17),"")</f>
        <v/>
      </c>
      <c r="I17" s="158" t="str">
        <f>IFERROR(INDEX('Feb 2019'!$G$3:$BR$161,MATCH('Buying nGRPs'!$A17,'Feb 2019'!$A$3:$A$158,0),MATCH('Buying nGRPs'!I$9,'Feb 2019'!$G$1:$BR$1,0))/SUMIFS(Summary!$D:$D,Summary!$A:$A,'Buying nGRPs'!$A17),"")</f>
        <v/>
      </c>
      <c r="J17" s="158">
        <f>IFERROR(INDEX('Feb 2019'!$G$3:$BR$161,MATCH('Buying nGRPs'!$A17,'Feb 2019'!$A$3:$A$158,0),MATCH('Buying nGRPs'!J$9,'Feb 2019'!$G$1:$BR$1,0))/SUMIFS(Summary!$D:$D,Summary!$A:$A,'Buying nGRPs'!$A17),"")</f>
        <v>0</v>
      </c>
      <c r="K17" s="158" t="str">
        <f>IFERROR(INDEX('Feb 2019'!$G$3:$BR$161,MATCH('Buying nGRPs'!$A17,'Feb 2019'!$A$3:$A$158,0),MATCH('Buying nGRPs'!K$9,'Feb 2019'!$G$1:$BR$1,0))/SUMIFS(Summary!$D:$D,Summary!$A:$A,'Buying nGRPs'!$A17),"")</f>
        <v/>
      </c>
      <c r="L17" s="158" t="str">
        <f>IFERROR(INDEX('Feb 2019'!$G$3:$BR$161,MATCH('Buying nGRPs'!$A17,'Feb 2019'!$A$3:$A$158,0),MATCH('Buying nGRPs'!L$9,'Feb 2019'!$G$1:$BR$1,0))/SUMIFS(Summary!$D:$D,Summary!$A:$A,'Buying nGRPs'!$A17),"")</f>
        <v/>
      </c>
      <c r="M17" s="158" t="str">
        <f>IFERROR(INDEX('Feb 2019'!$G$3:$BR$161,MATCH('Buying nGRPs'!$A17,'Feb 2019'!$A$3:$A$158,0),MATCH('Buying nGRPs'!M$9,'Feb 2019'!$G$1:$BR$1,0))/SUMIFS(Summary!$D:$D,Summary!$A:$A,'Buying nGRPs'!$A17),"")</f>
        <v/>
      </c>
      <c r="N17" s="158" t="str">
        <f>IFERROR(INDEX('Feb 2019'!$G$3:$BR$161,MATCH('Buying nGRPs'!$A17,'Feb 2019'!$A$3:$A$158,0),MATCH('Buying nGRPs'!N$9,'Feb 2019'!$G$1:$BR$1,0))/SUMIFS(Summary!$D:$D,Summary!$A:$A,'Buying nGRPs'!$A17),"")</f>
        <v/>
      </c>
      <c r="O17" s="158" t="str">
        <f>IFERROR(INDEX('Feb 2019'!$G$3:$BR$161,MATCH('Buying nGRPs'!$A17,'Feb 2019'!$A$3:$A$158,0),MATCH('Buying nGRPs'!O$9,'Feb 2019'!$G$1:$BR$1,0))/SUMIFS(Summary!$D:$D,Summary!$A:$A,'Buying nGRPs'!$A17),"")</f>
        <v/>
      </c>
      <c r="P17" s="158" t="str">
        <f>IFERROR(INDEX('Feb 2019'!$G$3:$BR$161,MATCH('Buying nGRPs'!$A17,'Feb 2019'!$A$3:$A$158,0),MATCH('Buying nGRPs'!P$9,'Feb 2019'!$G$1:$BR$1,0))/SUMIFS(Summary!$D:$D,Summary!$A:$A,'Buying nGRPs'!$A17),"")</f>
        <v/>
      </c>
      <c r="Q17" s="158" t="str">
        <f>IFERROR(INDEX('Feb 2019'!$G$3:$BR$161,MATCH('Buying nGRPs'!$A17,'Feb 2019'!$A$3:$A$158,0),MATCH('Buying nGRPs'!Q$9,'Feb 2019'!$G$1:$BR$1,0))/SUMIFS(Summary!$D:$D,Summary!$A:$A,'Buying nGRPs'!$A17),"")</f>
        <v/>
      </c>
      <c r="R17" s="158" t="str">
        <f>IFERROR(INDEX('Feb 2019'!$G$3:$BR$161,MATCH('Buying nGRPs'!$A17,'Feb 2019'!$A$3:$A$158,0),MATCH('Buying nGRPs'!R$9,'Feb 2019'!$G$1:$BR$1,0))/SUMIFS(Summary!$D:$D,Summary!$A:$A,'Buying nGRPs'!$A17),"")</f>
        <v/>
      </c>
      <c r="S17" s="158" t="str">
        <f>IFERROR(INDEX('Feb 2019'!$G$3:$BR$161,MATCH('Buying nGRPs'!$A17,'Feb 2019'!$A$3:$A$158,0),MATCH('Buying nGRPs'!S$9,'Feb 2019'!$G$1:$BR$1,0))/SUMIFS(Summary!$D:$D,Summary!$A:$A,'Buying nGRPs'!$A17),"")</f>
        <v/>
      </c>
      <c r="T17" s="158" t="str">
        <f>IFERROR(INDEX('Feb 2019'!$G$3:$BR$161,MATCH('Buying nGRPs'!$A17,'Feb 2019'!$A$3:$A$158,0),MATCH('Buying nGRPs'!T$9,'Feb 2019'!$G$1:$BR$1,0))/SUMIFS(Summary!$D:$D,Summary!$A:$A,'Buying nGRPs'!$A17),"")</f>
        <v/>
      </c>
      <c r="U17" s="158" t="str">
        <f>IFERROR(INDEX('Feb 2019'!$G$3:$BR$161,MATCH('Buying nGRPs'!$A17,'Feb 2019'!$A$3:$A$158,0),MATCH('Buying nGRPs'!U$9,'Feb 2019'!$G$1:$BR$1,0))/SUMIFS(Summary!$D:$D,Summary!$A:$A,'Buying nGRPs'!$A17),"")</f>
        <v/>
      </c>
      <c r="V17" s="158" t="str">
        <f>IFERROR(INDEX('Feb 2019'!$G$3:$BR$161,MATCH('Buying nGRPs'!$A17,'Feb 2019'!$A$3:$A$158,0),MATCH('Buying nGRPs'!V$9,'Feb 2019'!$G$1:$BR$1,0))/SUMIFS(Summary!$D:$D,Summary!$A:$A,'Buying nGRPs'!$A17),"")</f>
        <v/>
      </c>
      <c r="W17" s="158" t="str">
        <f>IFERROR(INDEX('Feb 2019'!$G$3:$BR$161,MATCH('Buying nGRPs'!$A17,'Feb 2019'!$A$3:$A$158,0),MATCH('Buying nGRPs'!W$9,'Feb 2019'!$G$1:$BR$1,0))/SUMIFS(Summary!$D:$D,Summary!$A:$A,'Buying nGRPs'!$A17),"")</f>
        <v/>
      </c>
      <c r="X17" s="158" t="str">
        <f>IFERROR(INDEX('Feb 2019'!$G$3:$BR$161,MATCH('Buying nGRPs'!$A17,'Feb 2019'!$A$3:$A$158,0),MATCH('Buying nGRPs'!X$9,'Feb 2019'!$G$1:$BR$1,0))/SUMIFS(Summary!$D:$D,Summary!$A:$A,'Buying nGRPs'!$A17),"")</f>
        <v/>
      </c>
      <c r="Y17" s="158" t="str">
        <f>IFERROR(INDEX('Feb 2019'!$G$3:$BR$161,MATCH('Buying nGRPs'!$A17,'Feb 2019'!$A$3:$A$158,0),MATCH('Buying nGRPs'!Y$9,'Feb 2019'!$G$1:$BR$1,0))/SUMIFS(Summary!$D:$D,Summary!$A:$A,'Buying nGRPs'!$A17),"")</f>
        <v/>
      </c>
      <c r="Z17" s="158" t="str">
        <f>IFERROR(INDEX('Feb 2019'!$G$3:$BR$161,MATCH('Buying nGRPs'!$A17,'Feb 2019'!$A$3:$A$158,0),MATCH('Buying nGRPs'!Z$9,'Feb 2019'!$G$1:$BR$1,0))/SUMIFS(Summary!$D:$D,Summary!$A:$A,'Buying nGRPs'!$A17),"")</f>
        <v/>
      </c>
      <c r="AA17" s="158" t="str">
        <f>IFERROR(INDEX('Feb 2019'!$G$3:$BR$161,MATCH('Buying nGRPs'!$A17,'Feb 2019'!$A$3:$A$158,0),MATCH('Buying nGRPs'!AA$9,'Feb 2019'!$G$1:$BR$1,0))/SUMIFS(Summary!$D:$D,Summary!$A:$A,'Buying nGRPs'!$A17),"")</f>
        <v/>
      </c>
      <c r="AB17" s="158" t="str">
        <f>IFERROR(INDEX('Feb 2019'!$G$3:$BR$161,MATCH('Buying nGRPs'!$A17,'Feb 2019'!$A$3:$A$158,0),MATCH('Buying nGRPs'!AB$9,'Feb 2019'!$G$1:$BR$1,0))/SUMIFS(Summary!$D:$D,Summary!$A:$A,'Buying nGRPs'!$A17),"")</f>
        <v/>
      </c>
      <c r="AC17" s="158">
        <f>IFERROR(INDEX('Feb 2019'!$G$3:$BR$161,MATCH('Buying nGRPs'!$A17,'Feb 2019'!$A$3:$A$158,0),MATCH('Buying nGRPs'!AC$9,'Feb 2019'!$G$1:$BR$1,0))/SUMIFS(Summary!$D:$D,Summary!$A:$A,'Buying nGRPs'!$A17),"")</f>
        <v>5.6000000000000001E-2</v>
      </c>
      <c r="AD17" s="158">
        <f>IFERROR(INDEX('Feb 2019'!$G$3:$BR$161,MATCH('Buying nGRPs'!$A17,'Feb 2019'!$A$3:$A$158,0),MATCH('Buying nGRPs'!AD$9,'Feb 2019'!$G$1:$BR$1,0))/SUMIFS(Summary!$D:$D,Summary!$A:$A,'Buying nGRPs'!$A17),"")</f>
        <v>0.06</v>
      </c>
      <c r="AE17" s="158" t="str">
        <f>IFERROR(INDEX('Feb 2019'!$G$3:$BR$161,MATCH('Buying nGRPs'!$A17,'Feb 2019'!$A$3:$A$158,0),MATCH('Buying nGRPs'!AE$9,'Feb 2019'!$G$1:$BR$1,0))/SUMIFS(Summary!$D:$D,Summary!$A:$A,'Buying nGRPs'!$A17),"")</f>
        <v/>
      </c>
      <c r="AF17" s="158" t="str">
        <f>IFERROR(INDEX('Feb 2019'!$G$3:$BR$161,MATCH('Buying nGRPs'!$A17,'Feb 2019'!$A$3:$A$158,0),MATCH('Buying nGRPs'!AF$9,'Feb 2019'!$G$1:$BR$1,0))/SUMIFS(Summary!$D:$D,Summary!$A:$A,'Buying nGRPs'!$A17),"")</f>
        <v/>
      </c>
      <c r="AG17" s="158" t="str">
        <f>IFERROR(INDEX('Feb 2019'!$G$3:$BR$161,MATCH('Buying nGRPs'!$A17,'Feb 2019'!$A$3:$A$158,0),MATCH('Buying nGRPs'!AG$9,'Feb 2019'!$G$1:$BR$1,0))/SUMIFS(Summary!$D:$D,Summary!$A:$A,'Buying nGRPs'!$A17),"")</f>
        <v/>
      </c>
      <c r="AH17" s="158">
        <f>IFERROR(INDEX('Feb 2019'!$G$3:$BR$161,MATCH('Buying nGRPs'!$A17,'Feb 2019'!$A$3:$A$158,0),MATCH('Buying nGRPs'!AH$9,'Feb 2019'!$G$1:$BR$1,0))/SUMIFS(Summary!$D:$D,Summary!$A:$A,'Buying nGRPs'!$A17),"")</f>
        <v>5.1999999999999998E-2</v>
      </c>
      <c r="AI17" s="158" t="str">
        <f>IFERROR(INDEX('Feb 2019'!$G$3:$BR$161,MATCH('Buying nGRPs'!$A17,'Feb 2019'!$A$3:$A$158,0),MATCH('Buying nGRPs'!AI$9,'Feb 2019'!$G$1:$BR$1,0))/SUMIFS(Summary!$D:$D,Summary!$A:$A,'Buying nGRPs'!$A17),"")</f>
        <v/>
      </c>
      <c r="AJ17" s="158" t="str">
        <f>IFERROR(INDEX('Feb 2019'!$G$3:$BR$161,MATCH('Buying nGRPs'!$A17,'Feb 2019'!$A$3:$A$158,0),MATCH('Buying nGRPs'!AJ$9,'Feb 2019'!$G$1:$BR$1,0))/SUMIFS(Summary!$D:$D,Summary!$A:$A,'Buying nGRPs'!$A17),"")</f>
        <v/>
      </c>
      <c r="AK17" s="158">
        <f>IFERROR(INDEX('Feb 2019'!$G$3:$BR$161,MATCH('Buying nGRPs'!$A17,'Feb 2019'!$A$3:$A$158,0),MATCH('Buying nGRPs'!AK$9,'Feb 2019'!$G$1:$BR$1,0))/SUMIFS(Summary!$D:$D,Summary!$A:$A,'Buying nGRPs'!$A17),"")</f>
        <v>0.02</v>
      </c>
      <c r="AL17" s="158">
        <f>IFERROR(INDEX('Feb 2019'!$G$3:$BR$161,MATCH('Buying nGRPs'!$A17,'Feb 2019'!$A$3:$A$158,0),MATCH('Buying nGRPs'!AL$9,'Feb 2019'!$G$1:$BR$1,0))/SUMIFS(Summary!$D:$D,Summary!$A:$A,'Buying nGRPs'!$A17),"")</f>
        <v>2.8000000000000001E-2</v>
      </c>
      <c r="AM17" s="158" t="str">
        <f>IFERROR(INDEX('Feb 2019'!$G$3:$BR$161,MATCH('Buying nGRPs'!$A17,'Feb 2019'!$A$3:$A$158,0),MATCH('Buying nGRPs'!AM$9,'Feb 2019'!$G$1:$BR$1,0))/SUMIFS(Summary!$D:$D,Summary!$A:$A,'Buying nGRPs'!$A17),"")</f>
        <v/>
      </c>
      <c r="AN17" s="158">
        <f>IFERROR(INDEX('Feb 2019'!$G$3:$BR$161,MATCH('Buying nGRPs'!$A17,'Feb 2019'!$A$3:$A$158,0),MATCH('Buying nGRPs'!AN$9,'Feb 2019'!$G$1:$BR$1,0))/SUMIFS(Summary!$D:$D,Summary!$A:$A,'Buying nGRPs'!$A17),"")</f>
        <v>0</v>
      </c>
      <c r="AO17" s="158">
        <f>IFERROR(INDEX('Feb 2019'!$G$3:$BR$161,MATCH('Buying nGRPs'!$A17,'Feb 2019'!$A$3:$A$158,0),MATCH('Buying nGRPs'!AO$9,'Feb 2019'!$G$1:$BR$1,0))/SUMIFS(Summary!$D:$D,Summary!$A:$A,'Buying nGRPs'!$A17),"")</f>
        <v>0.04</v>
      </c>
      <c r="AP17" s="158" t="str">
        <f>IFERROR(INDEX('Feb 2019'!$G$3:$BR$161,MATCH('Buying nGRPs'!$A17,'Feb 2019'!$A$3:$A$158,0),MATCH('Buying nGRPs'!AP$9,'Feb 2019'!$G$1:$BR$1,0))/SUMIFS(Summary!$D:$D,Summary!$A:$A,'Buying nGRPs'!$A17),"")</f>
        <v/>
      </c>
      <c r="AQ17" s="158" t="str">
        <f>IFERROR(INDEX('Feb 2019'!$G$3:$BR$161,MATCH('Buying nGRPs'!$A17,'Feb 2019'!$A$3:$A$158,0),MATCH('Buying nGRPs'!AQ$9,'Feb 2019'!$G$1:$BR$1,0))/SUMIFS(Summary!$D:$D,Summary!$A:$A,'Buying nGRPs'!$A17),"")</f>
        <v/>
      </c>
      <c r="AR17" s="158">
        <f>IFERROR(INDEX('Feb 2019'!$G$3:$BR$161,MATCH('Buying nGRPs'!$A17,'Feb 2019'!$A$3:$A$158,0),MATCH('Buying nGRPs'!AR$9,'Feb 2019'!$G$1:$BR$1,0))/SUMIFS(Summary!$D:$D,Summary!$A:$A,'Buying nGRPs'!$A17),"")</f>
        <v>0</v>
      </c>
      <c r="AS17" s="158" t="str">
        <f>IFERROR(INDEX('Feb 2019'!$G$3:$BR$161,MATCH('Buying nGRPs'!$A17,'Feb 2019'!$A$3:$A$158,0),MATCH('Buying nGRPs'!AS$9,'Feb 2019'!$G$1:$BR$1,0))/SUMIFS(Summary!$D:$D,Summary!$A:$A,'Buying nGRPs'!$A17),"")</f>
        <v/>
      </c>
      <c r="AT17" s="158" t="str">
        <f>IFERROR(INDEX('Feb 2019'!$G$3:$BR$161,MATCH('Buying nGRPs'!$A17,'Feb 2019'!$A$3:$A$158,0),MATCH('Buying nGRPs'!AT$9,'Feb 2019'!$G$1:$BR$1,0))/SUMIFS(Summary!$D:$D,Summary!$A:$A,'Buying nGRPs'!$A17),"")</f>
        <v/>
      </c>
      <c r="AU17" s="158" t="str">
        <f>IFERROR(INDEX('Feb 2019'!$G$3:$BR$161,MATCH('Buying nGRPs'!$A17,'Feb 2019'!$A$3:$A$158,0),MATCH('Buying nGRPs'!AU$9,'Feb 2019'!$G$1:$BR$1,0))/SUMIFS(Summary!$D:$D,Summary!$A:$A,'Buying nGRPs'!$A17),"")</f>
        <v/>
      </c>
      <c r="AV17" s="158" t="str">
        <f>IFERROR(INDEX('Feb 2019'!$G$3:$BR$161,MATCH('Buying nGRPs'!$A17,'Feb 2019'!$A$3:$A$158,0),MATCH('Buying nGRPs'!AV$9,'Feb 2019'!$G$1:$BR$1,0))/SUMIFS(Summary!$D:$D,Summary!$A:$A,'Buying nGRPs'!$A17),"")</f>
        <v/>
      </c>
      <c r="AW17" s="158" t="str">
        <f>IFERROR(INDEX('Feb 2019'!$G$3:$BR$161,MATCH('Buying nGRPs'!$A17,'Feb 2019'!$A$3:$A$158,0),MATCH('Buying nGRPs'!AW$9,'Feb 2019'!$G$1:$BR$1,0))/SUMIFS(Summary!$D:$D,Summary!$A:$A,'Buying nGRPs'!$A17),"")</f>
        <v/>
      </c>
      <c r="AX17" s="158">
        <f>IFERROR(INDEX('Feb 2019'!$G$3:$BR$161,MATCH('Buying nGRPs'!$A17,'Feb 2019'!$A$3:$A$158,0),MATCH('Buying nGRPs'!AX$9,'Feb 2019'!$G$1:$BR$1,0))/SUMIFS(Summary!$D:$D,Summary!$A:$A,'Buying nGRPs'!$A17),"")</f>
        <v>0</v>
      </c>
      <c r="AY17" s="158">
        <f>IFERROR(INDEX('Feb 2019'!$G$3:$BR$161,MATCH('Buying nGRPs'!$A17,'Feb 2019'!$A$3:$A$158,0),MATCH('Buying nGRPs'!AY$9,'Feb 2019'!$G$1:$BR$1,0))/SUMIFS(Summary!$D:$D,Summary!$A:$A,'Buying nGRPs'!$A17),"")</f>
        <v>0</v>
      </c>
      <c r="AZ17" s="158">
        <f>IFERROR(INDEX('Feb 2019'!$G$3:$BR$161,MATCH('Buying nGRPs'!$A17,'Feb 2019'!$A$3:$A$158,0),MATCH('Buying nGRPs'!AZ$9,'Feb 2019'!$G$1:$BR$1,0))/SUMIFS(Summary!$D:$D,Summary!$A:$A,'Buying nGRPs'!$A17),"")</f>
        <v>0</v>
      </c>
      <c r="BA17" s="158">
        <f>IFERROR(INDEX('Feb 2019'!$G$3:$BR$161,MATCH('Buying nGRPs'!$A17,'Feb 2019'!$A$3:$A$158,0),MATCH('Buying nGRPs'!BA$9,'Feb 2019'!$G$1:$BR$1,0))/SUMIFS(Summary!$D:$D,Summary!$A:$A,'Buying nGRPs'!$A17),"")</f>
        <v>0</v>
      </c>
      <c r="BB17" s="11">
        <f t="shared" ref="BB17:BB30" si="22">SUM(G17:BA17)</f>
        <v>0.25599999999999995</v>
      </c>
      <c r="BC17" s="11"/>
      <c r="BD17" s="106">
        <f t="shared" ref="BD17:BD30" si="23">BC17-BB17</f>
        <v>-0.25599999999999995</v>
      </c>
    </row>
    <row r="18" spans="1:59" ht="15" x14ac:dyDescent="0.3">
      <c r="A18" s="80" t="s">
        <v>41</v>
      </c>
      <c r="B18" s="105">
        <f t="shared" si="18"/>
        <v>0.41111111111111109</v>
      </c>
      <c r="C18" s="192">
        <f t="shared" si="19"/>
        <v>4.1111111111111107E-7</v>
      </c>
      <c r="D18" s="48">
        <f t="shared" si="20"/>
        <v>0</v>
      </c>
      <c r="E18" s="138">
        <f t="shared" si="21"/>
        <v>-0.41111111111111109</v>
      </c>
      <c r="F18" s="92" t="s">
        <v>41</v>
      </c>
      <c r="G18" s="158" t="str">
        <f>IFERROR(INDEX('Feb 2019'!$G$3:$BR$161,MATCH('Buying nGRPs'!$A18,'Feb 2019'!$A$3:$A$158,0),MATCH('Buying nGRPs'!G$9,'Feb 2019'!$G$1:$BR$1,0))/SUMIFS(Summary!$D:$D,Summary!$A:$A,'Buying nGRPs'!$A18),"")</f>
        <v/>
      </c>
      <c r="H18" s="158" t="str">
        <f>IFERROR(INDEX('Feb 2019'!$G$3:$BR$161,MATCH('Buying nGRPs'!$A18,'Feb 2019'!$A$3:$A$158,0),MATCH('Buying nGRPs'!H$9,'Feb 2019'!$G$1:$BR$1,0))/SUMIFS(Summary!$D:$D,Summary!$A:$A,'Buying nGRPs'!$A18),"")</f>
        <v/>
      </c>
      <c r="I18" s="158" t="str">
        <f>IFERROR(INDEX('Feb 2019'!$G$3:$BR$161,MATCH('Buying nGRPs'!$A18,'Feb 2019'!$A$3:$A$158,0),MATCH('Buying nGRPs'!I$9,'Feb 2019'!$G$1:$BR$1,0))/SUMIFS(Summary!$D:$D,Summary!$A:$A,'Buying nGRPs'!$A18),"")</f>
        <v/>
      </c>
      <c r="J18" s="158">
        <f>IFERROR(INDEX('Feb 2019'!$G$3:$BR$161,MATCH('Buying nGRPs'!$A18,'Feb 2019'!$A$3:$A$158,0),MATCH('Buying nGRPs'!J$9,'Feb 2019'!$G$1:$BR$1,0))/SUMIFS(Summary!$D:$D,Summary!$A:$A,'Buying nGRPs'!$A18),"")</f>
        <v>0</v>
      </c>
      <c r="K18" s="158" t="str">
        <f>IFERROR(INDEX('Feb 2019'!$G$3:$BR$161,MATCH('Buying nGRPs'!$A18,'Feb 2019'!$A$3:$A$158,0),MATCH('Buying nGRPs'!K$9,'Feb 2019'!$G$1:$BR$1,0))/SUMIFS(Summary!$D:$D,Summary!$A:$A,'Buying nGRPs'!$A18),"")</f>
        <v/>
      </c>
      <c r="L18" s="158" t="str">
        <f>IFERROR(INDEX('Feb 2019'!$G$3:$BR$161,MATCH('Buying nGRPs'!$A18,'Feb 2019'!$A$3:$A$158,0),MATCH('Buying nGRPs'!L$9,'Feb 2019'!$G$1:$BR$1,0))/SUMIFS(Summary!$D:$D,Summary!$A:$A,'Buying nGRPs'!$A18),"")</f>
        <v/>
      </c>
      <c r="M18" s="158" t="str">
        <f>IFERROR(INDEX('Feb 2019'!$G$3:$BR$161,MATCH('Buying nGRPs'!$A18,'Feb 2019'!$A$3:$A$158,0),MATCH('Buying nGRPs'!M$9,'Feb 2019'!$G$1:$BR$1,0))/SUMIFS(Summary!$D:$D,Summary!$A:$A,'Buying nGRPs'!$A18),"")</f>
        <v/>
      </c>
      <c r="N18" s="158" t="str">
        <f>IFERROR(INDEX('Feb 2019'!$G$3:$BR$161,MATCH('Buying nGRPs'!$A18,'Feb 2019'!$A$3:$A$158,0),MATCH('Buying nGRPs'!N$9,'Feb 2019'!$G$1:$BR$1,0))/SUMIFS(Summary!$D:$D,Summary!$A:$A,'Buying nGRPs'!$A18),"")</f>
        <v/>
      </c>
      <c r="O18" s="158" t="str">
        <f>IFERROR(INDEX('Feb 2019'!$G$3:$BR$161,MATCH('Buying nGRPs'!$A18,'Feb 2019'!$A$3:$A$158,0),MATCH('Buying nGRPs'!O$9,'Feb 2019'!$G$1:$BR$1,0))/SUMIFS(Summary!$D:$D,Summary!$A:$A,'Buying nGRPs'!$A18),"")</f>
        <v/>
      </c>
      <c r="P18" s="158" t="str">
        <f>IFERROR(INDEX('Feb 2019'!$G$3:$BR$161,MATCH('Buying nGRPs'!$A18,'Feb 2019'!$A$3:$A$158,0),MATCH('Buying nGRPs'!P$9,'Feb 2019'!$G$1:$BR$1,0))/SUMIFS(Summary!$D:$D,Summary!$A:$A,'Buying nGRPs'!$A18),"")</f>
        <v/>
      </c>
      <c r="Q18" s="158" t="str">
        <f>IFERROR(INDEX('Feb 2019'!$G$3:$BR$161,MATCH('Buying nGRPs'!$A18,'Feb 2019'!$A$3:$A$158,0),MATCH('Buying nGRPs'!Q$9,'Feb 2019'!$G$1:$BR$1,0))/SUMIFS(Summary!$D:$D,Summary!$A:$A,'Buying nGRPs'!$A18),"")</f>
        <v/>
      </c>
      <c r="R18" s="158" t="str">
        <f>IFERROR(INDEX('Feb 2019'!$G$3:$BR$161,MATCH('Buying nGRPs'!$A18,'Feb 2019'!$A$3:$A$158,0),MATCH('Buying nGRPs'!R$9,'Feb 2019'!$G$1:$BR$1,0))/SUMIFS(Summary!$D:$D,Summary!$A:$A,'Buying nGRPs'!$A18),"")</f>
        <v/>
      </c>
      <c r="S18" s="158" t="str">
        <f>IFERROR(INDEX('Feb 2019'!$G$3:$BR$161,MATCH('Buying nGRPs'!$A18,'Feb 2019'!$A$3:$A$158,0),MATCH('Buying nGRPs'!S$9,'Feb 2019'!$G$1:$BR$1,0))/SUMIFS(Summary!$D:$D,Summary!$A:$A,'Buying nGRPs'!$A18),"")</f>
        <v/>
      </c>
      <c r="T18" s="158" t="str">
        <f>IFERROR(INDEX('Feb 2019'!$G$3:$BR$161,MATCH('Buying nGRPs'!$A18,'Feb 2019'!$A$3:$A$158,0),MATCH('Buying nGRPs'!T$9,'Feb 2019'!$G$1:$BR$1,0))/SUMIFS(Summary!$D:$D,Summary!$A:$A,'Buying nGRPs'!$A18),"")</f>
        <v/>
      </c>
      <c r="U18" s="158" t="str">
        <f>IFERROR(INDEX('Feb 2019'!$G$3:$BR$161,MATCH('Buying nGRPs'!$A18,'Feb 2019'!$A$3:$A$158,0),MATCH('Buying nGRPs'!U$9,'Feb 2019'!$G$1:$BR$1,0))/SUMIFS(Summary!$D:$D,Summary!$A:$A,'Buying nGRPs'!$A18),"")</f>
        <v/>
      </c>
      <c r="V18" s="158" t="str">
        <f>IFERROR(INDEX('Feb 2019'!$G$3:$BR$161,MATCH('Buying nGRPs'!$A18,'Feb 2019'!$A$3:$A$158,0),MATCH('Buying nGRPs'!V$9,'Feb 2019'!$G$1:$BR$1,0))/SUMIFS(Summary!$D:$D,Summary!$A:$A,'Buying nGRPs'!$A18),"")</f>
        <v/>
      </c>
      <c r="W18" s="158" t="str">
        <f>IFERROR(INDEX('Feb 2019'!$G$3:$BR$161,MATCH('Buying nGRPs'!$A18,'Feb 2019'!$A$3:$A$158,0),MATCH('Buying nGRPs'!W$9,'Feb 2019'!$G$1:$BR$1,0))/SUMIFS(Summary!$D:$D,Summary!$A:$A,'Buying nGRPs'!$A18),"")</f>
        <v/>
      </c>
      <c r="X18" s="158" t="str">
        <f>IFERROR(INDEX('Feb 2019'!$G$3:$BR$161,MATCH('Buying nGRPs'!$A18,'Feb 2019'!$A$3:$A$158,0),MATCH('Buying nGRPs'!X$9,'Feb 2019'!$G$1:$BR$1,0))/SUMIFS(Summary!$D:$D,Summary!$A:$A,'Buying nGRPs'!$A18),"")</f>
        <v/>
      </c>
      <c r="Y18" s="158" t="str">
        <f>IFERROR(INDEX('Feb 2019'!$G$3:$BR$161,MATCH('Buying nGRPs'!$A18,'Feb 2019'!$A$3:$A$158,0),MATCH('Buying nGRPs'!Y$9,'Feb 2019'!$G$1:$BR$1,0))/SUMIFS(Summary!$D:$D,Summary!$A:$A,'Buying nGRPs'!$A18),"")</f>
        <v/>
      </c>
      <c r="Z18" s="158" t="str">
        <f>IFERROR(INDEX('Feb 2019'!$G$3:$BR$161,MATCH('Buying nGRPs'!$A18,'Feb 2019'!$A$3:$A$158,0),MATCH('Buying nGRPs'!Z$9,'Feb 2019'!$G$1:$BR$1,0))/SUMIFS(Summary!$D:$D,Summary!$A:$A,'Buying nGRPs'!$A18),"")</f>
        <v/>
      </c>
      <c r="AA18" s="158" t="str">
        <f>IFERROR(INDEX('Feb 2019'!$G$3:$BR$161,MATCH('Buying nGRPs'!$A18,'Feb 2019'!$A$3:$A$158,0),MATCH('Buying nGRPs'!AA$9,'Feb 2019'!$G$1:$BR$1,0))/SUMIFS(Summary!$D:$D,Summary!$A:$A,'Buying nGRPs'!$A18),"")</f>
        <v/>
      </c>
      <c r="AB18" s="158" t="str">
        <f>IFERROR(INDEX('Feb 2019'!$G$3:$BR$161,MATCH('Buying nGRPs'!$A18,'Feb 2019'!$A$3:$A$158,0),MATCH('Buying nGRPs'!AB$9,'Feb 2019'!$G$1:$BR$1,0))/SUMIFS(Summary!$D:$D,Summary!$A:$A,'Buying nGRPs'!$A18),"")</f>
        <v/>
      </c>
      <c r="AC18" s="158">
        <f>IFERROR(INDEX('Feb 2019'!$G$3:$BR$161,MATCH('Buying nGRPs'!$A18,'Feb 2019'!$A$3:$A$158,0),MATCH('Buying nGRPs'!AC$9,'Feb 2019'!$G$1:$BR$1,0))/SUMIFS(Summary!$D:$D,Summary!$A:$A,'Buying nGRPs'!$A18),"")</f>
        <v>0.1111111111111111</v>
      </c>
      <c r="AD18" s="158">
        <f>IFERROR(INDEX('Feb 2019'!$G$3:$BR$161,MATCH('Buying nGRPs'!$A18,'Feb 2019'!$A$3:$A$158,0),MATCH('Buying nGRPs'!AD$9,'Feb 2019'!$G$1:$BR$1,0))/SUMIFS(Summary!$D:$D,Summary!$A:$A,'Buying nGRPs'!$A18),"")</f>
        <v>0.13333333333333333</v>
      </c>
      <c r="AE18" s="158" t="str">
        <f>IFERROR(INDEX('Feb 2019'!$G$3:$BR$161,MATCH('Buying nGRPs'!$A18,'Feb 2019'!$A$3:$A$158,0),MATCH('Buying nGRPs'!AE$9,'Feb 2019'!$G$1:$BR$1,0))/SUMIFS(Summary!$D:$D,Summary!$A:$A,'Buying nGRPs'!$A18),"")</f>
        <v/>
      </c>
      <c r="AF18" s="158" t="str">
        <f>IFERROR(INDEX('Feb 2019'!$G$3:$BR$161,MATCH('Buying nGRPs'!$A18,'Feb 2019'!$A$3:$A$158,0),MATCH('Buying nGRPs'!AF$9,'Feb 2019'!$G$1:$BR$1,0))/SUMIFS(Summary!$D:$D,Summary!$A:$A,'Buying nGRPs'!$A18),"")</f>
        <v/>
      </c>
      <c r="AG18" s="158" t="str">
        <f>IFERROR(INDEX('Feb 2019'!$G$3:$BR$161,MATCH('Buying nGRPs'!$A18,'Feb 2019'!$A$3:$A$158,0),MATCH('Buying nGRPs'!AG$9,'Feb 2019'!$G$1:$BR$1,0))/SUMIFS(Summary!$D:$D,Summary!$A:$A,'Buying nGRPs'!$A18),"")</f>
        <v/>
      </c>
      <c r="AH18" s="158">
        <f>IFERROR(INDEX('Feb 2019'!$G$3:$BR$161,MATCH('Buying nGRPs'!$A18,'Feb 2019'!$A$3:$A$158,0),MATCH('Buying nGRPs'!AH$9,'Feb 2019'!$G$1:$BR$1,0))/SUMIFS(Summary!$D:$D,Summary!$A:$A,'Buying nGRPs'!$A18),"")</f>
        <v>0.16666666666666666</v>
      </c>
      <c r="AI18" s="158" t="str">
        <f>IFERROR(INDEX('Feb 2019'!$G$3:$BR$161,MATCH('Buying nGRPs'!$A18,'Feb 2019'!$A$3:$A$158,0),MATCH('Buying nGRPs'!AI$9,'Feb 2019'!$G$1:$BR$1,0))/SUMIFS(Summary!$D:$D,Summary!$A:$A,'Buying nGRPs'!$A18),"")</f>
        <v/>
      </c>
      <c r="AJ18" s="158" t="str">
        <f>IFERROR(INDEX('Feb 2019'!$G$3:$BR$161,MATCH('Buying nGRPs'!$A18,'Feb 2019'!$A$3:$A$158,0),MATCH('Buying nGRPs'!AJ$9,'Feb 2019'!$G$1:$BR$1,0))/SUMIFS(Summary!$D:$D,Summary!$A:$A,'Buying nGRPs'!$A18),"")</f>
        <v/>
      </c>
      <c r="AK18" s="158">
        <f>IFERROR(INDEX('Feb 2019'!$G$3:$BR$161,MATCH('Buying nGRPs'!$A18,'Feb 2019'!$A$3:$A$158,0),MATCH('Buying nGRPs'!AK$9,'Feb 2019'!$G$1:$BR$1,0))/SUMIFS(Summary!$D:$D,Summary!$A:$A,'Buying nGRPs'!$A18),"")</f>
        <v>0</v>
      </c>
      <c r="AL18" s="158">
        <f>IFERROR(INDEX('Feb 2019'!$G$3:$BR$161,MATCH('Buying nGRPs'!$A18,'Feb 2019'!$A$3:$A$158,0),MATCH('Buying nGRPs'!AL$9,'Feb 2019'!$G$1:$BR$1,0))/SUMIFS(Summary!$D:$D,Summary!$A:$A,'Buying nGRPs'!$A18),"")</f>
        <v>0</v>
      </c>
      <c r="AM18" s="158" t="str">
        <f>IFERROR(INDEX('Feb 2019'!$G$3:$BR$161,MATCH('Buying nGRPs'!$A18,'Feb 2019'!$A$3:$A$158,0),MATCH('Buying nGRPs'!AM$9,'Feb 2019'!$G$1:$BR$1,0))/SUMIFS(Summary!$D:$D,Summary!$A:$A,'Buying nGRPs'!$A18),"")</f>
        <v/>
      </c>
      <c r="AN18" s="158">
        <f>IFERROR(INDEX('Feb 2019'!$G$3:$BR$161,MATCH('Buying nGRPs'!$A18,'Feb 2019'!$A$3:$A$158,0),MATCH('Buying nGRPs'!AN$9,'Feb 2019'!$G$1:$BR$1,0))/SUMIFS(Summary!$D:$D,Summary!$A:$A,'Buying nGRPs'!$A18),"")</f>
        <v>0</v>
      </c>
      <c r="AO18" s="158">
        <f>IFERROR(INDEX('Feb 2019'!$G$3:$BR$161,MATCH('Buying nGRPs'!$A18,'Feb 2019'!$A$3:$A$158,0),MATCH('Buying nGRPs'!AO$9,'Feb 2019'!$G$1:$BR$1,0))/SUMIFS(Summary!$D:$D,Summary!$A:$A,'Buying nGRPs'!$A18),"")</f>
        <v>0</v>
      </c>
      <c r="AP18" s="158" t="str">
        <f>IFERROR(INDEX('Feb 2019'!$G$3:$BR$161,MATCH('Buying nGRPs'!$A18,'Feb 2019'!$A$3:$A$158,0),MATCH('Buying nGRPs'!AP$9,'Feb 2019'!$G$1:$BR$1,0))/SUMIFS(Summary!$D:$D,Summary!$A:$A,'Buying nGRPs'!$A18),"")</f>
        <v/>
      </c>
      <c r="AQ18" s="158" t="str">
        <f>IFERROR(INDEX('Feb 2019'!$G$3:$BR$161,MATCH('Buying nGRPs'!$A18,'Feb 2019'!$A$3:$A$158,0),MATCH('Buying nGRPs'!AQ$9,'Feb 2019'!$G$1:$BR$1,0))/SUMIFS(Summary!$D:$D,Summary!$A:$A,'Buying nGRPs'!$A18),"")</f>
        <v/>
      </c>
      <c r="AR18" s="158">
        <f>IFERROR(INDEX('Feb 2019'!$G$3:$BR$161,MATCH('Buying nGRPs'!$A18,'Feb 2019'!$A$3:$A$158,0),MATCH('Buying nGRPs'!AR$9,'Feb 2019'!$G$1:$BR$1,0))/SUMIFS(Summary!$D:$D,Summary!$A:$A,'Buying nGRPs'!$A18),"")</f>
        <v>0</v>
      </c>
      <c r="AS18" s="158" t="str">
        <f>IFERROR(INDEX('Feb 2019'!$G$3:$BR$161,MATCH('Buying nGRPs'!$A18,'Feb 2019'!$A$3:$A$158,0),MATCH('Buying nGRPs'!AS$9,'Feb 2019'!$G$1:$BR$1,0))/SUMIFS(Summary!$D:$D,Summary!$A:$A,'Buying nGRPs'!$A18),"")</f>
        <v/>
      </c>
      <c r="AT18" s="158" t="str">
        <f>IFERROR(INDEX('Feb 2019'!$G$3:$BR$161,MATCH('Buying nGRPs'!$A18,'Feb 2019'!$A$3:$A$158,0),MATCH('Buying nGRPs'!AT$9,'Feb 2019'!$G$1:$BR$1,0))/SUMIFS(Summary!$D:$D,Summary!$A:$A,'Buying nGRPs'!$A18),"")</f>
        <v/>
      </c>
      <c r="AU18" s="158" t="str">
        <f>IFERROR(INDEX('Feb 2019'!$G$3:$BR$161,MATCH('Buying nGRPs'!$A18,'Feb 2019'!$A$3:$A$158,0),MATCH('Buying nGRPs'!AU$9,'Feb 2019'!$G$1:$BR$1,0))/SUMIFS(Summary!$D:$D,Summary!$A:$A,'Buying nGRPs'!$A18),"")</f>
        <v/>
      </c>
      <c r="AV18" s="158" t="str">
        <f>IFERROR(INDEX('Feb 2019'!$G$3:$BR$161,MATCH('Buying nGRPs'!$A18,'Feb 2019'!$A$3:$A$158,0),MATCH('Buying nGRPs'!AV$9,'Feb 2019'!$G$1:$BR$1,0))/SUMIFS(Summary!$D:$D,Summary!$A:$A,'Buying nGRPs'!$A18),"")</f>
        <v/>
      </c>
      <c r="AW18" s="158" t="str">
        <f>IFERROR(INDEX('Feb 2019'!$G$3:$BR$161,MATCH('Buying nGRPs'!$A18,'Feb 2019'!$A$3:$A$158,0),MATCH('Buying nGRPs'!AW$9,'Feb 2019'!$G$1:$BR$1,0))/SUMIFS(Summary!$D:$D,Summary!$A:$A,'Buying nGRPs'!$A18),"")</f>
        <v/>
      </c>
      <c r="AX18" s="158">
        <f>IFERROR(INDEX('Feb 2019'!$G$3:$BR$161,MATCH('Buying nGRPs'!$A18,'Feb 2019'!$A$3:$A$158,0),MATCH('Buying nGRPs'!AX$9,'Feb 2019'!$G$1:$BR$1,0))/SUMIFS(Summary!$D:$D,Summary!$A:$A,'Buying nGRPs'!$A18),"")</f>
        <v>0</v>
      </c>
      <c r="AY18" s="158">
        <f>IFERROR(INDEX('Feb 2019'!$G$3:$BR$161,MATCH('Buying nGRPs'!$A18,'Feb 2019'!$A$3:$A$158,0),MATCH('Buying nGRPs'!AY$9,'Feb 2019'!$G$1:$BR$1,0))/SUMIFS(Summary!$D:$D,Summary!$A:$A,'Buying nGRPs'!$A18),"")</f>
        <v>0</v>
      </c>
      <c r="AZ18" s="158">
        <f>IFERROR(INDEX('Feb 2019'!$G$3:$BR$161,MATCH('Buying nGRPs'!$A18,'Feb 2019'!$A$3:$A$158,0),MATCH('Buying nGRPs'!AZ$9,'Feb 2019'!$G$1:$BR$1,0))/SUMIFS(Summary!$D:$D,Summary!$A:$A,'Buying nGRPs'!$A18),"")</f>
        <v>0</v>
      </c>
      <c r="BA18" s="158">
        <f>IFERROR(INDEX('Feb 2019'!$G$3:$BR$161,MATCH('Buying nGRPs'!$A18,'Feb 2019'!$A$3:$A$158,0),MATCH('Buying nGRPs'!BA$9,'Feb 2019'!$G$1:$BR$1,0))/SUMIFS(Summary!$D:$D,Summary!$A:$A,'Buying nGRPs'!$A18),"")</f>
        <v>0</v>
      </c>
      <c r="BB18" s="11">
        <f t="shared" si="22"/>
        <v>0.41111111111111109</v>
      </c>
      <c r="BC18" s="11"/>
      <c r="BD18" s="106">
        <f t="shared" si="23"/>
        <v>-0.41111111111111109</v>
      </c>
    </row>
    <row r="19" spans="1:59" ht="15" x14ac:dyDescent="0.3">
      <c r="A19" s="80" t="s">
        <v>42</v>
      </c>
      <c r="B19" s="105">
        <f t="shared" si="18"/>
        <v>0.27777777777777779</v>
      </c>
      <c r="C19" s="192">
        <f t="shared" si="19"/>
        <v>2.7777777777777781E-7</v>
      </c>
      <c r="D19" s="48">
        <f t="shared" si="20"/>
        <v>0</v>
      </c>
      <c r="E19" s="138">
        <f t="shared" si="21"/>
        <v>-0.27777777777777779</v>
      </c>
      <c r="F19" s="92" t="s">
        <v>42</v>
      </c>
      <c r="G19" s="158" t="str">
        <f>IFERROR(INDEX('Feb 2019'!$G$3:$BR$161,MATCH('Buying nGRPs'!$A19,'Feb 2019'!$A$3:$A$158,0),MATCH('Buying nGRPs'!G$9,'Feb 2019'!$G$1:$BR$1,0))/SUMIFS(Summary!$D:$D,Summary!$A:$A,'Buying nGRPs'!$A19),"")</f>
        <v/>
      </c>
      <c r="H19" s="158" t="str">
        <f>IFERROR(INDEX('Feb 2019'!$G$3:$BR$161,MATCH('Buying nGRPs'!$A19,'Feb 2019'!$A$3:$A$158,0),MATCH('Buying nGRPs'!H$9,'Feb 2019'!$G$1:$BR$1,0))/SUMIFS(Summary!$D:$D,Summary!$A:$A,'Buying nGRPs'!$A19),"")</f>
        <v/>
      </c>
      <c r="I19" s="158" t="str">
        <f>IFERROR(INDEX('Feb 2019'!$G$3:$BR$161,MATCH('Buying nGRPs'!$A19,'Feb 2019'!$A$3:$A$158,0),MATCH('Buying nGRPs'!I$9,'Feb 2019'!$G$1:$BR$1,0))/SUMIFS(Summary!$D:$D,Summary!$A:$A,'Buying nGRPs'!$A19),"")</f>
        <v/>
      </c>
      <c r="J19" s="158">
        <f>IFERROR(INDEX('Feb 2019'!$G$3:$BR$161,MATCH('Buying nGRPs'!$A19,'Feb 2019'!$A$3:$A$158,0),MATCH('Buying nGRPs'!J$9,'Feb 2019'!$G$1:$BR$1,0))/SUMIFS(Summary!$D:$D,Summary!$A:$A,'Buying nGRPs'!$A19),"")</f>
        <v>0</v>
      </c>
      <c r="K19" s="158" t="str">
        <f>IFERROR(INDEX('Feb 2019'!$G$3:$BR$161,MATCH('Buying nGRPs'!$A19,'Feb 2019'!$A$3:$A$158,0),MATCH('Buying nGRPs'!K$9,'Feb 2019'!$G$1:$BR$1,0))/SUMIFS(Summary!$D:$D,Summary!$A:$A,'Buying nGRPs'!$A19),"")</f>
        <v/>
      </c>
      <c r="L19" s="158" t="str">
        <f>IFERROR(INDEX('Feb 2019'!$G$3:$BR$161,MATCH('Buying nGRPs'!$A19,'Feb 2019'!$A$3:$A$158,0),MATCH('Buying nGRPs'!L$9,'Feb 2019'!$G$1:$BR$1,0))/SUMIFS(Summary!$D:$D,Summary!$A:$A,'Buying nGRPs'!$A19),"")</f>
        <v/>
      </c>
      <c r="M19" s="158" t="str">
        <f>IFERROR(INDEX('Feb 2019'!$G$3:$BR$161,MATCH('Buying nGRPs'!$A19,'Feb 2019'!$A$3:$A$158,0),MATCH('Buying nGRPs'!M$9,'Feb 2019'!$G$1:$BR$1,0))/SUMIFS(Summary!$D:$D,Summary!$A:$A,'Buying nGRPs'!$A19),"")</f>
        <v/>
      </c>
      <c r="N19" s="158" t="str">
        <f>IFERROR(INDEX('Feb 2019'!$G$3:$BR$161,MATCH('Buying nGRPs'!$A19,'Feb 2019'!$A$3:$A$158,0),MATCH('Buying nGRPs'!N$9,'Feb 2019'!$G$1:$BR$1,0))/SUMIFS(Summary!$D:$D,Summary!$A:$A,'Buying nGRPs'!$A19),"")</f>
        <v/>
      </c>
      <c r="O19" s="158" t="str">
        <f>IFERROR(INDEX('Feb 2019'!$G$3:$BR$161,MATCH('Buying nGRPs'!$A19,'Feb 2019'!$A$3:$A$158,0),MATCH('Buying nGRPs'!O$9,'Feb 2019'!$G$1:$BR$1,0))/SUMIFS(Summary!$D:$D,Summary!$A:$A,'Buying nGRPs'!$A19),"")</f>
        <v/>
      </c>
      <c r="P19" s="158" t="str">
        <f>IFERROR(INDEX('Feb 2019'!$G$3:$BR$161,MATCH('Buying nGRPs'!$A19,'Feb 2019'!$A$3:$A$158,0),MATCH('Buying nGRPs'!P$9,'Feb 2019'!$G$1:$BR$1,0))/SUMIFS(Summary!$D:$D,Summary!$A:$A,'Buying nGRPs'!$A19),"")</f>
        <v/>
      </c>
      <c r="Q19" s="158" t="str">
        <f>IFERROR(INDEX('Feb 2019'!$G$3:$BR$161,MATCH('Buying nGRPs'!$A19,'Feb 2019'!$A$3:$A$158,0),MATCH('Buying nGRPs'!Q$9,'Feb 2019'!$G$1:$BR$1,0))/SUMIFS(Summary!$D:$D,Summary!$A:$A,'Buying nGRPs'!$A19),"")</f>
        <v/>
      </c>
      <c r="R19" s="158" t="str">
        <f>IFERROR(INDEX('Feb 2019'!$G$3:$BR$161,MATCH('Buying nGRPs'!$A19,'Feb 2019'!$A$3:$A$158,0),MATCH('Buying nGRPs'!R$9,'Feb 2019'!$G$1:$BR$1,0))/SUMIFS(Summary!$D:$D,Summary!$A:$A,'Buying nGRPs'!$A19),"")</f>
        <v/>
      </c>
      <c r="S19" s="158" t="str">
        <f>IFERROR(INDEX('Feb 2019'!$G$3:$BR$161,MATCH('Buying nGRPs'!$A19,'Feb 2019'!$A$3:$A$158,0),MATCH('Buying nGRPs'!S$9,'Feb 2019'!$G$1:$BR$1,0))/SUMIFS(Summary!$D:$D,Summary!$A:$A,'Buying nGRPs'!$A19),"")</f>
        <v/>
      </c>
      <c r="T19" s="158" t="str">
        <f>IFERROR(INDEX('Feb 2019'!$G$3:$BR$161,MATCH('Buying nGRPs'!$A19,'Feb 2019'!$A$3:$A$158,0),MATCH('Buying nGRPs'!T$9,'Feb 2019'!$G$1:$BR$1,0))/SUMIFS(Summary!$D:$D,Summary!$A:$A,'Buying nGRPs'!$A19),"")</f>
        <v/>
      </c>
      <c r="U19" s="158" t="str">
        <f>IFERROR(INDEX('Feb 2019'!$G$3:$BR$161,MATCH('Buying nGRPs'!$A19,'Feb 2019'!$A$3:$A$158,0),MATCH('Buying nGRPs'!U$9,'Feb 2019'!$G$1:$BR$1,0))/SUMIFS(Summary!$D:$D,Summary!$A:$A,'Buying nGRPs'!$A19),"")</f>
        <v/>
      </c>
      <c r="V19" s="158" t="str">
        <f>IFERROR(INDEX('Feb 2019'!$G$3:$BR$161,MATCH('Buying nGRPs'!$A19,'Feb 2019'!$A$3:$A$158,0),MATCH('Buying nGRPs'!V$9,'Feb 2019'!$G$1:$BR$1,0))/SUMIFS(Summary!$D:$D,Summary!$A:$A,'Buying nGRPs'!$A19),"")</f>
        <v/>
      </c>
      <c r="W19" s="158" t="str">
        <f>IFERROR(INDEX('Feb 2019'!$G$3:$BR$161,MATCH('Buying nGRPs'!$A19,'Feb 2019'!$A$3:$A$158,0),MATCH('Buying nGRPs'!W$9,'Feb 2019'!$G$1:$BR$1,0))/SUMIFS(Summary!$D:$D,Summary!$A:$A,'Buying nGRPs'!$A19),"")</f>
        <v/>
      </c>
      <c r="X19" s="158" t="str">
        <f>IFERROR(INDEX('Feb 2019'!$G$3:$BR$161,MATCH('Buying nGRPs'!$A19,'Feb 2019'!$A$3:$A$158,0),MATCH('Buying nGRPs'!X$9,'Feb 2019'!$G$1:$BR$1,0))/SUMIFS(Summary!$D:$D,Summary!$A:$A,'Buying nGRPs'!$A19),"")</f>
        <v/>
      </c>
      <c r="Y19" s="158" t="str">
        <f>IFERROR(INDEX('Feb 2019'!$G$3:$BR$161,MATCH('Buying nGRPs'!$A19,'Feb 2019'!$A$3:$A$158,0),MATCH('Buying nGRPs'!Y$9,'Feb 2019'!$G$1:$BR$1,0))/SUMIFS(Summary!$D:$D,Summary!$A:$A,'Buying nGRPs'!$A19),"")</f>
        <v/>
      </c>
      <c r="Z19" s="158" t="str">
        <f>IFERROR(INDEX('Feb 2019'!$G$3:$BR$161,MATCH('Buying nGRPs'!$A19,'Feb 2019'!$A$3:$A$158,0),MATCH('Buying nGRPs'!Z$9,'Feb 2019'!$G$1:$BR$1,0))/SUMIFS(Summary!$D:$D,Summary!$A:$A,'Buying nGRPs'!$A19),"")</f>
        <v/>
      </c>
      <c r="AA19" s="158" t="str">
        <f>IFERROR(INDEX('Feb 2019'!$G$3:$BR$161,MATCH('Buying nGRPs'!$A19,'Feb 2019'!$A$3:$A$158,0),MATCH('Buying nGRPs'!AA$9,'Feb 2019'!$G$1:$BR$1,0))/SUMIFS(Summary!$D:$D,Summary!$A:$A,'Buying nGRPs'!$A19),"")</f>
        <v/>
      </c>
      <c r="AB19" s="158" t="str">
        <f>IFERROR(INDEX('Feb 2019'!$G$3:$BR$161,MATCH('Buying nGRPs'!$A19,'Feb 2019'!$A$3:$A$158,0),MATCH('Buying nGRPs'!AB$9,'Feb 2019'!$G$1:$BR$1,0))/SUMIFS(Summary!$D:$D,Summary!$A:$A,'Buying nGRPs'!$A19),"")</f>
        <v/>
      </c>
      <c r="AC19" s="158">
        <f>IFERROR(INDEX('Feb 2019'!$G$3:$BR$161,MATCH('Buying nGRPs'!$A19,'Feb 2019'!$A$3:$A$158,0),MATCH('Buying nGRPs'!AC$9,'Feb 2019'!$G$1:$BR$1,0))/SUMIFS(Summary!$D:$D,Summary!$A:$A,'Buying nGRPs'!$A19),"")</f>
        <v>5.5555555555555552E-2</v>
      </c>
      <c r="AD19" s="158">
        <f>IFERROR(INDEX('Feb 2019'!$G$3:$BR$161,MATCH('Buying nGRPs'!$A19,'Feb 2019'!$A$3:$A$158,0),MATCH('Buying nGRPs'!AD$9,'Feb 2019'!$G$1:$BR$1,0))/SUMIFS(Summary!$D:$D,Summary!$A:$A,'Buying nGRPs'!$A19),"")</f>
        <v>7.7777777777777779E-2</v>
      </c>
      <c r="AE19" s="158" t="str">
        <f>IFERROR(INDEX('Feb 2019'!$G$3:$BR$161,MATCH('Buying nGRPs'!$A19,'Feb 2019'!$A$3:$A$158,0),MATCH('Buying nGRPs'!AE$9,'Feb 2019'!$G$1:$BR$1,0))/SUMIFS(Summary!$D:$D,Summary!$A:$A,'Buying nGRPs'!$A19),"")</f>
        <v/>
      </c>
      <c r="AF19" s="158" t="str">
        <f>IFERROR(INDEX('Feb 2019'!$G$3:$BR$161,MATCH('Buying nGRPs'!$A19,'Feb 2019'!$A$3:$A$158,0),MATCH('Buying nGRPs'!AF$9,'Feb 2019'!$G$1:$BR$1,0))/SUMIFS(Summary!$D:$D,Summary!$A:$A,'Buying nGRPs'!$A19),"")</f>
        <v/>
      </c>
      <c r="AG19" s="158" t="str">
        <f>IFERROR(INDEX('Feb 2019'!$G$3:$BR$161,MATCH('Buying nGRPs'!$A19,'Feb 2019'!$A$3:$A$158,0),MATCH('Buying nGRPs'!AG$9,'Feb 2019'!$G$1:$BR$1,0))/SUMIFS(Summary!$D:$D,Summary!$A:$A,'Buying nGRPs'!$A19),"")</f>
        <v/>
      </c>
      <c r="AH19" s="158">
        <f>IFERROR(INDEX('Feb 2019'!$G$3:$BR$161,MATCH('Buying nGRPs'!$A19,'Feb 2019'!$A$3:$A$158,0),MATCH('Buying nGRPs'!AH$9,'Feb 2019'!$G$1:$BR$1,0))/SUMIFS(Summary!$D:$D,Summary!$A:$A,'Buying nGRPs'!$A19),"")</f>
        <v>5.5555555555555552E-2</v>
      </c>
      <c r="AI19" s="158" t="str">
        <f>IFERROR(INDEX('Feb 2019'!$G$3:$BR$161,MATCH('Buying nGRPs'!$A19,'Feb 2019'!$A$3:$A$158,0),MATCH('Buying nGRPs'!AI$9,'Feb 2019'!$G$1:$BR$1,0))/SUMIFS(Summary!$D:$D,Summary!$A:$A,'Buying nGRPs'!$A19),"")</f>
        <v/>
      </c>
      <c r="AJ19" s="158" t="str">
        <f>IFERROR(INDEX('Feb 2019'!$G$3:$BR$161,MATCH('Buying nGRPs'!$A19,'Feb 2019'!$A$3:$A$158,0),MATCH('Buying nGRPs'!AJ$9,'Feb 2019'!$G$1:$BR$1,0))/SUMIFS(Summary!$D:$D,Summary!$A:$A,'Buying nGRPs'!$A19),"")</f>
        <v/>
      </c>
      <c r="AK19" s="158">
        <f>IFERROR(INDEX('Feb 2019'!$G$3:$BR$161,MATCH('Buying nGRPs'!$A19,'Feb 2019'!$A$3:$A$158,0),MATCH('Buying nGRPs'!AK$9,'Feb 2019'!$G$1:$BR$1,0))/SUMIFS(Summary!$D:$D,Summary!$A:$A,'Buying nGRPs'!$A19),"")</f>
        <v>2.2222222222222223E-2</v>
      </c>
      <c r="AL19" s="158">
        <f>IFERROR(INDEX('Feb 2019'!$G$3:$BR$161,MATCH('Buying nGRPs'!$A19,'Feb 2019'!$A$3:$A$158,0),MATCH('Buying nGRPs'!AL$9,'Feb 2019'!$G$1:$BR$1,0))/SUMIFS(Summary!$D:$D,Summary!$A:$A,'Buying nGRPs'!$A19),"")</f>
        <v>3.111111111111111E-2</v>
      </c>
      <c r="AM19" s="158" t="str">
        <f>IFERROR(INDEX('Feb 2019'!$G$3:$BR$161,MATCH('Buying nGRPs'!$A19,'Feb 2019'!$A$3:$A$158,0),MATCH('Buying nGRPs'!AM$9,'Feb 2019'!$G$1:$BR$1,0))/SUMIFS(Summary!$D:$D,Summary!$A:$A,'Buying nGRPs'!$A19),"")</f>
        <v/>
      </c>
      <c r="AN19" s="158">
        <f>IFERROR(INDEX('Feb 2019'!$G$3:$BR$161,MATCH('Buying nGRPs'!$A19,'Feb 2019'!$A$3:$A$158,0),MATCH('Buying nGRPs'!AN$9,'Feb 2019'!$G$1:$BR$1,0))/SUMIFS(Summary!$D:$D,Summary!$A:$A,'Buying nGRPs'!$A19),"")</f>
        <v>0</v>
      </c>
      <c r="AO19" s="158">
        <f>IFERROR(INDEX('Feb 2019'!$G$3:$BR$161,MATCH('Buying nGRPs'!$A19,'Feb 2019'!$A$3:$A$158,0),MATCH('Buying nGRPs'!AO$9,'Feb 2019'!$G$1:$BR$1,0))/SUMIFS(Summary!$D:$D,Summary!$A:$A,'Buying nGRPs'!$A19),"")</f>
        <v>3.5555555555555556E-2</v>
      </c>
      <c r="AP19" s="158" t="str">
        <f>IFERROR(INDEX('Feb 2019'!$G$3:$BR$161,MATCH('Buying nGRPs'!$A19,'Feb 2019'!$A$3:$A$158,0),MATCH('Buying nGRPs'!AP$9,'Feb 2019'!$G$1:$BR$1,0))/SUMIFS(Summary!$D:$D,Summary!$A:$A,'Buying nGRPs'!$A19),"")</f>
        <v/>
      </c>
      <c r="AQ19" s="158" t="str">
        <f>IFERROR(INDEX('Feb 2019'!$G$3:$BR$161,MATCH('Buying nGRPs'!$A19,'Feb 2019'!$A$3:$A$158,0),MATCH('Buying nGRPs'!AQ$9,'Feb 2019'!$G$1:$BR$1,0))/SUMIFS(Summary!$D:$D,Summary!$A:$A,'Buying nGRPs'!$A19),"")</f>
        <v/>
      </c>
      <c r="AR19" s="158">
        <f>IFERROR(INDEX('Feb 2019'!$G$3:$BR$161,MATCH('Buying nGRPs'!$A19,'Feb 2019'!$A$3:$A$158,0),MATCH('Buying nGRPs'!AR$9,'Feb 2019'!$G$1:$BR$1,0))/SUMIFS(Summary!$D:$D,Summary!$A:$A,'Buying nGRPs'!$A19),"")</f>
        <v>0</v>
      </c>
      <c r="AS19" s="158" t="str">
        <f>IFERROR(INDEX('Feb 2019'!$G$3:$BR$161,MATCH('Buying nGRPs'!$A19,'Feb 2019'!$A$3:$A$158,0),MATCH('Buying nGRPs'!AS$9,'Feb 2019'!$G$1:$BR$1,0))/SUMIFS(Summary!$D:$D,Summary!$A:$A,'Buying nGRPs'!$A19),"")</f>
        <v/>
      </c>
      <c r="AT19" s="158" t="str">
        <f>IFERROR(INDEX('Feb 2019'!$G$3:$BR$161,MATCH('Buying nGRPs'!$A19,'Feb 2019'!$A$3:$A$158,0),MATCH('Buying nGRPs'!AT$9,'Feb 2019'!$G$1:$BR$1,0))/SUMIFS(Summary!$D:$D,Summary!$A:$A,'Buying nGRPs'!$A19),"")</f>
        <v/>
      </c>
      <c r="AU19" s="158" t="str">
        <f>IFERROR(INDEX('Feb 2019'!$G$3:$BR$161,MATCH('Buying nGRPs'!$A19,'Feb 2019'!$A$3:$A$158,0),MATCH('Buying nGRPs'!AU$9,'Feb 2019'!$G$1:$BR$1,0))/SUMIFS(Summary!$D:$D,Summary!$A:$A,'Buying nGRPs'!$A19),"")</f>
        <v/>
      </c>
      <c r="AV19" s="158" t="str">
        <f>IFERROR(INDEX('Feb 2019'!$G$3:$BR$161,MATCH('Buying nGRPs'!$A19,'Feb 2019'!$A$3:$A$158,0),MATCH('Buying nGRPs'!AV$9,'Feb 2019'!$G$1:$BR$1,0))/SUMIFS(Summary!$D:$D,Summary!$A:$A,'Buying nGRPs'!$A19),"")</f>
        <v/>
      </c>
      <c r="AW19" s="158" t="str">
        <f>IFERROR(INDEX('Feb 2019'!$G$3:$BR$161,MATCH('Buying nGRPs'!$A19,'Feb 2019'!$A$3:$A$158,0),MATCH('Buying nGRPs'!AW$9,'Feb 2019'!$G$1:$BR$1,0))/SUMIFS(Summary!$D:$D,Summary!$A:$A,'Buying nGRPs'!$A19),"")</f>
        <v/>
      </c>
      <c r="AX19" s="158">
        <f>IFERROR(INDEX('Feb 2019'!$G$3:$BR$161,MATCH('Buying nGRPs'!$A19,'Feb 2019'!$A$3:$A$158,0),MATCH('Buying nGRPs'!AX$9,'Feb 2019'!$G$1:$BR$1,0))/SUMIFS(Summary!$D:$D,Summary!$A:$A,'Buying nGRPs'!$A19),"")</f>
        <v>0</v>
      </c>
      <c r="AY19" s="158">
        <f>IFERROR(INDEX('Feb 2019'!$G$3:$BR$161,MATCH('Buying nGRPs'!$A19,'Feb 2019'!$A$3:$A$158,0),MATCH('Buying nGRPs'!AY$9,'Feb 2019'!$G$1:$BR$1,0))/SUMIFS(Summary!$D:$D,Summary!$A:$A,'Buying nGRPs'!$A19),"")</f>
        <v>0</v>
      </c>
      <c r="AZ19" s="158">
        <f>IFERROR(INDEX('Feb 2019'!$G$3:$BR$161,MATCH('Buying nGRPs'!$A19,'Feb 2019'!$A$3:$A$158,0),MATCH('Buying nGRPs'!AZ$9,'Feb 2019'!$G$1:$BR$1,0))/SUMIFS(Summary!$D:$D,Summary!$A:$A,'Buying nGRPs'!$A19),"")</f>
        <v>0</v>
      </c>
      <c r="BA19" s="158">
        <f>IFERROR(INDEX('Feb 2019'!$G$3:$BR$161,MATCH('Buying nGRPs'!$A19,'Feb 2019'!$A$3:$A$158,0),MATCH('Buying nGRPs'!BA$9,'Feb 2019'!$G$1:$BR$1,0))/SUMIFS(Summary!$D:$D,Summary!$A:$A,'Buying nGRPs'!$A19),"")</f>
        <v>0</v>
      </c>
      <c r="BB19" s="11">
        <f t="shared" si="22"/>
        <v>0.27777777777777779</v>
      </c>
      <c r="BC19" s="11"/>
      <c r="BD19" s="106">
        <f t="shared" si="23"/>
        <v>-0.27777777777777779</v>
      </c>
      <c r="BG19" s="250"/>
    </row>
    <row r="20" spans="1:59" ht="15" x14ac:dyDescent="0.3">
      <c r="A20" s="80" t="s">
        <v>43</v>
      </c>
      <c r="B20" s="105">
        <f t="shared" si="18"/>
        <v>0.65454545454545454</v>
      </c>
      <c r="C20" s="192">
        <f t="shared" si="19"/>
        <v>6.5454545454545456E-7</v>
      </c>
      <c r="D20" s="48">
        <f>BC20</f>
        <v>0</v>
      </c>
      <c r="E20" s="138">
        <f t="shared" si="21"/>
        <v>-0.65454545454545454</v>
      </c>
      <c r="F20" s="93" t="s">
        <v>43</v>
      </c>
      <c r="G20" s="158" t="str">
        <f>IFERROR(INDEX('Feb 2019'!$G$3:$BR$161,MATCH('Buying nGRPs'!$A20,'Feb 2019'!$A$3:$A$158,0),MATCH('Buying nGRPs'!G$9,'Feb 2019'!$G$1:$BR$1,0))/SUMIFS(Summary!$D:$D,Summary!$A:$A,'Buying nGRPs'!$A20),"")</f>
        <v/>
      </c>
      <c r="H20" s="158" t="str">
        <f>IFERROR(INDEX('Feb 2019'!$G$3:$BR$161,MATCH('Buying nGRPs'!$A20,'Feb 2019'!$A$3:$A$158,0),MATCH('Buying nGRPs'!H$9,'Feb 2019'!$G$1:$BR$1,0))/SUMIFS(Summary!$D:$D,Summary!$A:$A,'Buying nGRPs'!$A20),"")</f>
        <v/>
      </c>
      <c r="I20" s="158" t="str">
        <f>IFERROR(INDEX('Feb 2019'!$G$3:$BR$161,MATCH('Buying nGRPs'!$A20,'Feb 2019'!$A$3:$A$158,0),MATCH('Buying nGRPs'!I$9,'Feb 2019'!$G$1:$BR$1,0))/SUMIFS(Summary!$D:$D,Summary!$A:$A,'Buying nGRPs'!$A20),"")</f>
        <v/>
      </c>
      <c r="J20" s="158">
        <f>IFERROR(INDEX('Feb 2019'!$G$3:$BR$161,MATCH('Buying nGRPs'!$A20,'Feb 2019'!$A$3:$A$158,0),MATCH('Buying nGRPs'!J$9,'Feb 2019'!$G$1:$BR$1,0))/SUMIFS(Summary!$D:$D,Summary!$A:$A,'Buying nGRPs'!$A20),"")</f>
        <v>0</v>
      </c>
      <c r="K20" s="158" t="str">
        <f>IFERROR(INDEX('Feb 2019'!$G$3:$BR$161,MATCH('Buying nGRPs'!$A20,'Feb 2019'!$A$3:$A$158,0),MATCH('Buying nGRPs'!K$9,'Feb 2019'!$G$1:$BR$1,0))/SUMIFS(Summary!$D:$D,Summary!$A:$A,'Buying nGRPs'!$A20),"")</f>
        <v/>
      </c>
      <c r="L20" s="158" t="str">
        <f>IFERROR(INDEX('Feb 2019'!$G$3:$BR$161,MATCH('Buying nGRPs'!$A20,'Feb 2019'!$A$3:$A$158,0),MATCH('Buying nGRPs'!L$9,'Feb 2019'!$G$1:$BR$1,0))/SUMIFS(Summary!$D:$D,Summary!$A:$A,'Buying nGRPs'!$A20),"")</f>
        <v/>
      </c>
      <c r="M20" s="158" t="str">
        <f>IFERROR(INDEX('Feb 2019'!$G$3:$BR$161,MATCH('Buying nGRPs'!$A20,'Feb 2019'!$A$3:$A$158,0),MATCH('Buying nGRPs'!M$9,'Feb 2019'!$G$1:$BR$1,0))/SUMIFS(Summary!$D:$D,Summary!$A:$A,'Buying nGRPs'!$A20),"")</f>
        <v/>
      </c>
      <c r="N20" s="158" t="str">
        <f>IFERROR(INDEX('Feb 2019'!$G$3:$BR$161,MATCH('Buying nGRPs'!$A20,'Feb 2019'!$A$3:$A$158,0),MATCH('Buying nGRPs'!N$9,'Feb 2019'!$G$1:$BR$1,0))/SUMIFS(Summary!$D:$D,Summary!$A:$A,'Buying nGRPs'!$A20),"")</f>
        <v/>
      </c>
      <c r="O20" s="158" t="str">
        <f>IFERROR(INDEX('Feb 2019'!$G$3:$BR$161,MATCH('Buying nGRPs'!$A20,'Feb 2019'!$A$3:$A$158,0),MATCH('Buying nGRPs'!O$9,'Feb 2019'!$G$1:$BR$1,0))/SUMIFS(Summary!$D:$D,Summary!$A:$A,'Buying nGRPs'!$A20),"")</f>
        <v/>
      </c>
      <c r="P20" s="158" t="str">
        <f>IFERROR(INDEX('Feb 2019'!$G$3:$BR$161,MATCH('Buying nGRPs'!$A20,'Feb 2019'!$A$3:$A$158,0),MATCH('Buying nGRPs'!P$9,'Feb 2019'!$G$1:$BR$1,0))/SUMIFS(Summary!$D:$D,Summary!$A:$A,'Buying nGRPs'!$A20),"")</f>
        <v/>
      </c>
      <c r="Q20" s="158" t="str">
        <f>IFERROR(INDEX('Feb 2019'!$G$3:$BR$161,MATCH('Buying nGRPs'!$A20,'Feb 2019'!$A$3:$A$158,0),MATCH('Buying nGRPs'!Q$9,'Feb 2019'!$G$1:$BR$1,0))/SUMIFS(Summary!$D:$D,Summary!$A:$A,'Buying nGRPs'!$A20),"")</f>
        <v/>
      </c>
      <c r="R20" s="158" t="str">
        <f>IFERROR(INDEX('Feb 2019'!$G$3:$BR$161,MATCH('Buying nGRPs'!$A20,'Feb 2019'!$A$3:$A$158,0),MATCH('Buying nGRPs'!R$9,'Feb 2019'!$G$1:$BR$1,0))/SUMIFS(Summary!$D:$D,Summary!$A:$A,'Buying nGRPs'!$A20),"")</f>
        <v/>
      </c>
      <c r="S20" s="158" t="str">
        <f>IFERROR(INDEX('Feb 2019'!$G$3:$BR$161,MATCH('Buying nGRPs'!$A20,'Feb 2019'!$A$3:$A$158,0),MATCH('Buying nGRPs'!S$9,'Feb 2019'!$G$1:$BR$1,0))/SUMIFS(Summary!$D:$D,Summary!$A:$A,'Buying nGRPs'!$A20),"")</f>
        <v/>
      </c>
      <c r="T20" s="158" t="str">
        <f>IFERROR(INDEX('Feb 2019'!$G$3:$BR$161,MATCH('Buying nGRPs'!$A20,'Feb 2019'!$A$3:$A$158,0),MATCH('Buying nGRPs'!T$9,'Feb 2019'!$G$1:$BR$1,0))/SUMIFS(Summary!$D:$D,Summary!$A:$A,'Buying nGRPs'!$A20),"")</f>
        <v/>
      </c>
      <c r="U20" s="158" t="str">
        <f>IFERROR(INDEX('Feb 2019'!$G$3:$BR$161,MATCH('Buying nGRPs'!$A20,'Feb 2019'!$A$3:$A$158,0),MATCH('Buying nGRPs'!U$9,'Feb 2019'!$G$1:$BR$1,0))/SUMIFS(Summary!$D:$D,Summary!$A:$A,'Buying nGRPs'!$A20),"")</f>
        <v/>
      </c>
      <c r="V20" s="158" t="str">
        <f>IFERROR(INDEX('Feb 2019'!$G$3:$BR$161,MATCH('Buying nGRPs'!$A20,'Feb 2019'!$A$3:$A$158,0),MATCH('Buying nGRPs'!V$9,'Feb 2019'!$G$1:$BR$1,0))/SUMIFS(Summary!$D:$D,Summary!$A:$A,'Buying nGRPs'!$A20),"")</f>
        <v/>
      </c>
      <c r="W20" s="158" t="str">
        <f>IFERROR(INDEX('Feb 2019'!$G$3:$BR$161,MATCH('Buying nGRPs'!$A20,'Feb 2019'!$A$3:$A$158,0),MATCH('Buying nGRPs'!W$9,'Feb 2019'!$G$1:$BR$1,0))/SUMIFS(Summary!$D:$D,Summary!$A:$A,'Buying nGRPs'!$A20),"")</f>
        <v/>
      </c>
      <c r="X20" s="158" t="str">
        <f>IFERROR(INDEX('Feb 2019'!$G$3:$BR$161,MATCH('Buying nGRPs'!$A20,'Feb 2019'!$A$3:$A$158,0),MATCH('Buying nGRPs'!X$9,'Feb 2019'!$G$1:$BR$1,0))/SUMIFS(Summary!$D:$D,Summary!$A:$A,'Buying nGRPs'!$A20),"")</f>
        <v/>
      </c>
      <c r="Y20" s="158" t="str">
        <f>IFERROR(INDEX('Feb 2019'!$G$3:$BR$161,MATCH('Buying nGRPs'!$A20,'Feb 2019'!$A$3:$A$158,0),MATCH('Buying nGRPs'!Y$9,'Feb 2019'!$G$1:$BR$1,0))/SUMIFS(Summary!$D:$D,Summary!$A:$A,'Buying nGRPs'!$A20),"")</f>
        <v/>
      </c>
      <c r="Z20" s="158" t="str">
        <f>IFERROR(INDEX('Feb 2019'!$G$3:$BR$161,MATCH('Buying nGRPs'!$A20,'Feb 2019'!$A$3:$A$158,0),MATCH('Buying nGRPs'!Z$9,'Feb 2019'!$G$1:$BR$1,0))/SUMIFS(Summary!$D:$D,Summary!$A:$A,'Buying nGRPs'!$A20),"")</f>
        <v/>
      </c>
      <c r="AA20" s="158" t="str">
        <f>IFERROR(INDEX('Feb 2019'!$G$3:$BR$161,MATCH('Buying nGRPs'!$A20,'Feb 2019'!$A$3:$A$158,0),MATCH('Buying nGRPs'!AA$9,'Feb 2019'!$G$1:$BR$1,0))/SUMIFS(Summary!$D:$D,Summary!$A:$A,'Buying nGRPs'!$A20),"")</f>
        <v/>
      </c>
      <c r="AB20" s="158" t="str">
        <f>IFERROR(INDEX('Feb 2019'!$G$3:$BR$161,MATCH('Buying nGRPs'!$A20,'Feb 2019'!$A$3:$A$158,0),MATCH('Buying nGRPs'!AB$9,'Feb 2019'!$G$1:$BR$1,0))/SUMIFS(Summary!$D:$D,Summary!$A:$A,'Buying nGRPs'!$A20),"")</f>
        <v/>
      </c>
      <c r="AC20" s="158">
        <f>IFERROR(INDEX('Feb 2019'!$G$3:$BR$161,MATCH('Buying nGRPs'!$A20,'Feb 2019'!$A$3:$A$158,0),MATCH('Buying nGRPs'!AC$9,'Feb 2019'!$G$1:$BR$1,0))/SUMIFS(Summary!$D:$D,Summary!$A:$A,'Buying nGRPs'!$A20),"")</f>
        <v>0.18181818181818182</v>
      </c>
      <c r="AD20" s="158">
        <f>IFERROR(INDEX('Feb 2019'!$G$3:$BR$161,MATCH('Buying nGRPs'!$A20,'Feb 2019'!$A$3:$A$158,0),MATCH('Buying nGRPs'!AD$9,'Feb 2019'!$G$1:$BR$1,0))/SUMIFS(Summary!$D:$D,Summary!$A:$A,'Buying nGRPs'!$A20),"")</f>
        <v>0.18181818181818182</v>
      </c>
      <c r="AE20" s="158" t="str">
        <f>IFERROR(INDEX('Feb 2019'!$G$3:$BR$161,MATCH('Buying nGRPs'!$A20,'Feb 2019'!$A$3:$A$158,0),MATCH('Buying nGRPs'!AE$9,'Feb 2019'!$G$1:$BR$1,0))/SUMIFS(Summary!$D:$D,Summary!$A:$A,'Buying nGRPs'!$A20),"")</f>
        <v/>
      </c>
      <c r="AF20" s="158" t="str">
        <f>IFERROR(INDEX('Feb 2019'!$G$3:$BR$161,MATCH('Buying nGRPs'!$A20,'Feb 2019'!$A$3:$A$158,0),MATCH('Buying nGRPs'!AF$9,'Feb 2019'!$G$1:$BR$1,0))/SUMIFS(Summary!$D:$D,Summary!$A:$A,'Buying nGRPs'!$A20),"")</f>
        <v/>
      </c>
      <c r="AG20" s="158" t="str">
        <f>IFERROR(INDEX('Feb 2019'!$G$3:$BR$161,MATCH('Buying nGRPs'!$A20,'Feb 2019'!$A$3:$A$158,0),MATCH('Buying nGRPs'!AG$9,'Feb 2019'!$G$1:$BR$1,0))/SUMIFS(Summary!$D:$D,Summary!$A:$A,'Buying nGRPs'!$A20),"")</f>
        <v/>
      </c>
      <c r="AH20" s="158">
        <f>IFERROR(INDEX('Feb 2019'!$G$3:$BR$161,MATCH('Buying nGRPs'!$A20,'Feb 2019'!$A$3:$A$158,0),MATCH('Buying nGRPs'!AH$9,'Feb 2019'!$G$1:$BR$1,0))/SUMIFS(Summary!$D:$D,Summary!$A:$A,'Buying nGRPs'!$A20),"")</f>
        <v>0.14545454545454545</v>
      </c>
      <c r="AI20" s="158" t="str">
        <f>IFERROR(INDEX('Feb 2019'!$G$3:$BR$161,MATCH('Buying nGRPs'!$A20,'Feb 2019'!$A$3:$A$158,0),MATCH('Buying nGRPs'!AI$9,'Feb 2019'!$G$1:$BR$1,0))/SUMIFS(Summary!$D:$D,Summary!$A:$A,'Buying nGRPs'!$A20),"")</f>
        <v/>
      </c>
      <c r="AJ20" s="158" t="str">
        <f>IFERROR(INDEX('Feb 2019'!$G$3:$BR$161,MATCH('Buying nGRPs'!$A20,'Feb 2019'!$A$3:$A$158,0),MATCH('Buying nGRPs'!AJ$9,'Feb 2019'!$G$1:$BR$1,0))/SUMIFS(Summary!$D:$D,Summary!$A:$A,'Buying nGRPs'!$A20),"")</f>
        <v/>
      </c>
      <c r="AK20" s="158">
        <f>IFERROR(INDEX('Feb 2019'!$G$3:$BR$161,MATCH('Buying nGRPs'!$A20,'Feb 2019'!$A$3:$A$158,0),MATCH('Buying nGRPs'!AK$9,'Feb 2019'!$G$1:$BR$1,0))/SUMIFS(Summary!$D:$D,Summary!$A:$A,'Buying nGRPs'!$A20),"")</f>
        <v>0</v>
      </c>
      <c r="AL20" s="158">
        <f>IFERROR(INDEX('Feb 2019'!$G$3:$BR$161,MATCH('Buying nGRPs'!$A20,'Feb 2019'!$A$3:$A$158,0),MATCH('Buying nGRPs'!AL$9,'Feb 2019'!$G$1:$BR$1,0))/SUMIFS(Summary!$D:$D,Summary!$A:$A,'Buying nGRPs'!$A20),"")</f>
        <v>0</v>
      </c>
      <c r="AM20" s="158" t="str">
        <f>IFERROR(INDEX('Feb 2019'!$G$3:$BR$161,MATCH('Buying nGRPs'!$A20,'Feb 2019'!$A$3:$A$158,0),MATCH('Buying nGRPs'!AM$9,'Feb 2019'!$G$1:$BR$1,0))/SUMIFS(Summary!$D:$D,Summary!$A:$A,'Buying nGRPs'!$A20),"")</f>
        <v/>
      </c>
      <c r="AN20" s="158">
        <f>IFERROR(INDEX('Feb 2019'!$G$3:$BR$161,MATCH('Buying nGRPs'!$A20,'Feb 2019'!$A$3:$A$158,0),MATCH('Buying nGRPs'!AN$9,'Feb 2019'!$G$1:$BR$1,0))/SUMIFS(Summary!$D:$D,Summary!$A:$A,'Buying nGRPs'!$A20),"")</f>
        <v>0</v>
      </c>
      <c r="AO20" s="158">
        <f>IFERROR(INDEX('Feb 2019'!$G$3:$BR$161,MATCH('Buying nGRPs'!$A20,'Feb 2019'!$A$3:$A$158,0),MATCH('Buying nGRPs'!AO$9,'Feb 2019'!$G$1:$BR$1,0))/SUMIFS(Summary!$D:$D,Summary!$A:$A,'Buying nGRPs'!$A20),"")</f>
        <v>0.14545454545454545</v>
      </c>
      <c r="AP20" s="158" t="str">
        <f>IFERROR(INDEX('Feb 2019'!$G$3:$BR$161,MATCH('Buying nGRPs'!$A20,'Feb 2019'!$A$3:$A$158,0),MATCH('Buying nGRPs'!AP$9,'Feb 2019'!$G$1:$BR$1,0))/SUMIFS(Summary!$D:$D,Summary!$A:$A,'Buying nGRPs'!$A20),"")</f>
        <v/>
      </c>
      <c r="AQ20" s="158" t="str">
        <f>IFERROR(INDEX('Feb 2019'!$G$3:$BR$161,MATCH('Buying nGRPs'!$A20,'Feb 2019'!$A$3:$A$158,0),MATCH('Buying nGRPs'!AQ$9,'Feb 2019'!$G$1:$BR$1,0))/SUMIFS(Summary!$D:$D,Summary!$A:$A,'Buying nGRPs'!$A20),"")</f>
        <v/>
      </c>
      <c r="AR20" s="158">
        <f>IFERROR(INDEX('Feb 2019'!$G$3:$BR$161,MATCH('Buying nGRPs'!$A20,'Feb 2019'!$A$3:$A$158,0),MATCH('Buying nGRPs'!AR$9,'Feb 2019'!$G$1:$BR$1,0))/SUMIFS(Summary!$D:$D,Summary!$A:$A,'Buying nGRPs'!$A20),"")</f>
        <v>0</v>
      </c>
      <c r="AS20" s="158" t="str">
        <f>IFERROR(INDEX('Feb 2019'!$G$3:$BR$161,MATCH('Buying nGRPs'!$A20,'Feb 2019'!$A$3:$A$158,0),MATCH('Buying nGRPs'!AS$9,'Feb 2019'!$G$1:$BR$1,0))/SUMIFS(Summary!$D:$D,Summary!$A:$A,'Buying nGRPs'!$A20),"")</f>
        <v/>
      </c>
      <c r="AT20" s="158" t="str">
        <f>IFERROR(INDEX('Feb 2019'!$G$3:$BR$161,MATCH('Buying nGRPs'!$A20,'Feb 2019'!$A$3:$A$158,0),MATCH('Buying nGRPs'!AT$9,'Feb 2019'!$G$1:$BR$1,0))/SUMIFS(Summary!$D:$D,Summary!$A:$A,'Buying nGRPs'!$A20),"")</f>
        <v/>
      </c>
      <c r="AU20" s="158" t="str">
        <f>IFERROR(INDEX('Feb 2019'!$G$3:$BR$161,MATCH('Buying nGRPs'!$A20,'Feb 2019'!$A$3:$A$158,0),MATCH('Buying nGRPs'!AU$9,'Feb 2019'!$G$1:$BR$1,0))/SUMIFS(Summary!$D:$D,Summary!$A:$A,'Buying nGRPs'!$A20),"")</f>
        <v/>
      </c>
      <c r="AV20" s="158" t="str">
        <f>IFERROR(INDEX('Feb 2019'!$G$3:$BR$161,MATCH('Buying nGRPs'!$A20,'Feb 2019'!$A$3:$A$158,0),MATCH('Buying nGRPs'!AV$9,'Feb 2019'!$G$1:$BR$1,0))/SUMIFS(Summary!$D:$D,Summary!$A:$A,'Buying nGRPs'!$A20),"")</f>
        <v/>
      </c>
      <c r="AW20" s="158" t="str">
        <f>IFERROR(INDEX('Feb 2019'!$G$3:$BR$161,MATCH('Buying nGRPs'!$A20,'Feb 2019'!$A$3:$A$158,0),MATCH('Buying nGRPs'!AW$9,'Feb 2019'!$G$1:$BR$1,0))/SUMIFS(Summary!$D:$D,Summary!$A:$A,'Buying nGRPs'!$A20),"")</f>
        <v/>
      </c>
      <c r="AX20" s="158">
        <f>IFERROR(INDEX('Feb 2019'!$G$3:$BR$161,MATCH('Buying nGRPs'!$A20,'Feb 2019'!$A$3:$A$158,0),MATCH('Buying nGRPs'!AX$9,'Feb 2019'!$G$1:$BR$1,0))/SUMIFS(Summary!$D:$D,Summary!$A:$A,'Buying nGRPs'!$A20),"")</f>
        <v>0</v>
      </c>
      <c r="AY20" s="158">
        <f>IFERROR(INDEX('Feb 2019'!$G$3:$BR$161,MATCH('Buying nGRPs'!$A20,'Feb 2019'!$A$3:$A$158,0),MATCH('Buying nGRPs'!AY$9,'Feb 2019'!$G$1:$BR$1,0))/SUMIFS(Summary!$D:$D,Summary!$A:$A,'Buying nGRPs'!$A20),"")</f>
        <v>0</v>
      </c>
      <c r="AZ20" s="158">
        <f>IFERROR(INDEX('Feb 2019'!$G$3:$BR$161,MATCH('Buying nGRPs'!$A20,'Feb 2019'!$A$3:$A$158,0),MATCH('Buying nGRPs'!AZ$9,'Feb 2019'!$G$1:$BR$1,0))/SUMIFS(Summary!$D:$D,Summary!$A:$A,'Buying nGRPs'!$A20),"")</f>
        <v>0</v>
      </c>
      <c r="BA20" s="158">
        <f>IFERROR(INDEX('Feb 2019'!$G$3:$BR$161,MATCH('Buying nGRPs'!$A20,'Feb 2019'!$A$3:$A$158,0),MATCH('Buying nGRPs'!BA$9,'Feb 2019'!$G$1:$BR$1,0))/SUMIFS(Summary!$D:$D,Summary!$A:$A,'Buying nGRPs'!$A20),"")</f>
        <v>0</v>
      </c>
      <c r="BB20" s="11">
        <f t="shared" si="22"/>
        <v>0.65454545454545454</v>
      </c>
      <c r="BC20" s="11"/>
      <c r="BD20" s="106">
        <f t="shared" si="23"/>
        <v>-0.65454545454545454</v>
      </c>
    </row>
    <row r="21" spans="1:59" ht="15" x14ac:dyDescent="0.3">
      <c r="A21" s="80" t="s">
        <v>44</v>
      </c>
      <c r="B21" s="105">
        <f t="shared" si="18"/>
        <v>0.25333333333333335</v>
      </c>
      <c r="C21" s="192">
        <f t="shared" si="19"/>
        <v>2.5333333333333338E-7</v>
      </c>
      <c r="D21" s="48">
        <f t="shared" si="20"/>
        <v>0</v>
      </c>
      <c r="E21" s="138">
        <f t="shared" si="21"/>
        <v>-0.25333333333333335</v>
      </c>
      <c r="F21" s="93" t="s">
        <v>44</v>
      </c>
      <c r="G21" s="158" t="str">
        <f>IFERROR(INDEX('Feb 2019'!$G$3:$BR$161,MATCH('Buying nGRPs'!$A21,'Feb 2019'!$A$3:$A$158,0),MATCH('Buying nGRPs'!G$9,'Feb 2019'!$G$1:$BR$1,0))/SUMIFS(Summary!$D:$D,Summary!$A:$A,'Buying nGRPs'!$A21),"")</f>
        <v/>
      </c>
      <c r="H21" s="158" t="str">
        <f>IFERROR(INDEX('Feb 2019'!$G$3:$BR$161,MATCH('Buying nGRPs'!$A21,'Feb 2019'!$A$3:$A$158,0),MATCH('Buying nGRPs'!H$9,'Feb 2019'!$G$1:$BR$1,0))/SUMIFS(Summary!$D:$D,Summary!$A:$A,'Buying nGRPs'!$A21),"")</f>
        <v/>
      </c>
      <c r="I21" s="158" t="str">
        <f>IFERROR(INDEX('Feb 2019'!$G$3:$BR$161,MATCH('Buying nGRPs'!$A21,'Feb 2019'!$A$3:$A$158,0),MATCH('Buying nGRPs'!I$9,'Feb 2019'!$G$1:$BR$1,0))/SUMIFS(Summary!$D:$D,Summary!$A:$A,'Buying nGRPs'!$A21),"")</f>
        <v/>
      </c>
      <c r="J21" s="158">
        <f>IFERROR(INDEX('Feb 2019'!$G$3:$BR$161,MATCH('Buying nGRPs'!$A21,'Feb 2019'!$A$3:$A$158,0),MATCH('Buying nGRPs'!J$9,'Feb 2019'!$G$1:$BR$1,0))/SUMIFS(Summary!$D:$D,Summary!$A:$A,'Buying nGRPs'!$A21),"")</f>
        <v>0</v>
      </c>
      <c r="K21" s="158" t="str">
        <f>IFERROR(INDEX('Feb 2019'!$G$3:$BR$161,MATCH('Buying nGRPs'!$A21,'Feb 2019'!$A$3:$A$158,0),MATCH('Buying nGRPs'!K$9,'Feb 2019'!$G$1:$BR$1,0))/SUMIFS(Summary!$D:$D,Summary!$A:$A,'Buying nGRPs'!$A21),"")</f>
        <v/>
      </c>
      <c r="L21" s="158" t="str">
        <f>IFERROR(INDEX('Feb 2019'!$G$3:$BR$161,MATCH('Buying nGRPs'!$A21,'Feb 2019'!$A$3:$A$158,0),MATCH('Buying nGRPs'!L$9,'Feb 2019'!$G$1:$BR$1,0))/SUMIFS(Summary!$D:$D,Summary!$A:$A,'Buying nGRPs'!$A21),"")</f>
        <v/>
      </c>
      <c r="M21" s="158" t="str">
        <f>IFERROR(INDEX('Feb 2019'!$G$3:$BR$161,MATCH('Buying nGRPs'!$A21,'Feb 2019'!$A$3:$A$158,0),MATCH('Buying nGRPs'!M$9,'Feb 2019'!$G$1:$BR$1,0))/SUMIFS(Summary!$D:$D,Summary!$A:$A,'Buying nGRPs'!$A21),"")</f>
        <v/>
      </c>
      <c r="N21" s="158" t="str">
        <f>IFERROR(INDEX('Feb 2019'!$G$3:$BR$161,MATCH('Buying nGRPs'!$A21,'Feb 2019'!$A$3:$A$158,0),MATCH('Buying nGRPs'!N$9,'Feb 2019'!$G$1:$BR$1,0))/SUMIFS(Summary!$D:$D,Summary!$A:$A,'Buying nGRPs'!$A21),"")</f>
        <v/>
      </c>
      <c r="O21" s="158" t="str">
        <f>IFERROR(INDEX('Feb 2019'!$G$3:$BR$161,MATCH('Buying nGRPs'!$A21,'Feb 2019'!$A$3:$A$158,0),MATCH('Buying nGRPs'!O$9,'Feb 2019'!$G$1:$BR$1,0))/SUMIFS(Summary!$D:$D,Summary!$A:$A,'Buying nGRPs'!$A21),"")</f>
        <v/>
      </c>
      <c r="P21" s="158" t="str">
        <f>IFERROR(INDEX('Feb 2019'!$G$3:$BR$161,MATCH('Buying nGRPs'!$A21,'Feb 2019'!$A$3:$A$158,0),MATCH('Buying nGRPs'!P$9,'Feb 2019'!$G$1:$BR$1,0))/SUMIFS(Summary!$D:$D,Summary!$A:$A,'Buying nGRPs'!$A21),"")</f>
        <v/>
      </c>
      <c r="Q21" s="158" t="str">
        <f>IFERROR(INDEX('Feb 2019'!$G$3:$BR$161,MATCH('Buying nGRPs'!$A21,'Feb 2019'!$A$3:$A$158,0),MATCH('Buying nGRPs'!Q$9,'Feb 2019'!$G$1:$BR$1,0))/SUMIFS(Summary!$D:$D,Summary!$A:$A,'Buying nGRPs'!$A21),"")</f>
        <v/>
      </c>
      <c r="R21" s="158" t="str">
        <f>IFERROR(INDEX('Feb 2019'!$G$3:$BR$161,MATCH('Buying nGRPs'!$A21,'Feb 2019'!$A$3:$A$158,0),MATCH('Buying nGRPs'!R$9,'Feb 2019'!$G$1:$BR$1,0))/SUMIFS(Summary!$D:$D,Summary!$A:$A,'Buying nGRPs'!$A21),"")</f>
        <v/>
      </c>
      <c r="S21" s="158" t="str">
        <f>IFERROR(INDEX('Feb 2019'!$G$3:$BR$161,MATCH('Buying nGRPs'!$A21,'Feb 2019'!$A$3:$A$158,0),MATCH('Buying nGRPs'!S$9,'Feb 2019'!$G$1:$BR$1,0))/SUMIFS(Summary!$D:$D,Summary!$A:$A,'Buying nGRPs'!$A21),"")</f>
        <v/>
      </c>
      <c r="T21" s="158" t="str">
        <f>IFERROR(INDEX('Feb 2019'!$G$3:$BR$161,MATCH('Buying nGRPs'!$A21,'Feb 2019'!$A$3:$A$158,0),MATCH('Buying nGRPs'!T$9,'Feb 2019'!$G$1:$BR$1,0))/SUMIFS(Summary!$D:$D,Summary!$A:$A,'Buying nGRPs'!$A21),"")</f>
        <v/>
      </c>
      <c r="U21" s="158" t="str">
        <f>IFERROR(INDEX('Feb 2019'!$G$3:$BR$161,MATCH('Buying nGRPs'!$A21,'Feb 2019'!$A$3:$A$158,0),MATCH('Buying nGRPs'!U$9,'Feb 2019'!$G$1:$BR$1,0))/SUMIFS(Summary!$D:$D,Summary!$A:$A,'Buying nGRPs'!$A21),"")</f>
        <v/>
      </c>
      <c r="V21" s="158" t="str">
        <f>IFERROR(INDEX('Feb 2019'!$G$3:$BR$161,MATCH('Buying nGRPs'!$A21,'Feb 2019'!$A$3:$A$158,0),MATCH('Buying nGRPs'!V$9,'Feb 2019'!$G$1:$BR$1,0))/SUMIFS(Summary!$D:$D,Summary!$A:$A,'Buying nGRPs'!$A21),"")</f>
        <v/>
      </c>
      <c r="W21" s="158" t="str">
        <f>IFERROR(INDEX('Feb 2019'!$G$3:$BR$161,MATCH('Buying nGRPs'!$A21,'Feb 2019'!$A$3:$A$158,0),MATCH('Buying nGRPs'!W$9,'Feb 2019'!$G$1:$BR$1,0))/SUMIFS(Summary!$D:$D,Summary!$A:$A,'Buying nGRPs'!$A21),"")</f>
        <v/>
      </c>
      <c r="X21" s="158" t="str">
        <f>IFERROR(INDEX('Feb 2019'!$G$3:$BR$161,MATCH('Buying nGRPs'!$A21,'Feb 2019'!$A$3:$A$158,0),MATCH('Buying nGRPs'!X$9,'Feb 2019'!$G$1:$BR$1,0))/SUMIFS(Summary!$D:$D,Summary!$A:$A,'Buying nGRPs'!$A21),"")</f>
        <v/>
      </c>
      <c r="Y21" s="158" t="str">
        <f>IFERROR(INDEX('Feb 2019'!$G$3:$BR$161,MATCH('Buying nGRPs'!$A21,'Feb 2019'!$A$3:$A$158,0),MATCH('Buying nGRPs'!Y$9,'Feb 2019'!$G$1:$BR$1,0))/SUMIFS(Summary!$D:$D,Summary!$A:$A,'Buying nGRPs'!$A21),"")</f>
        <v/>
      </c>
      <c r="Z21" s="158" t="str">
        <f>IFERROR(INDEX('Feb 2019'!$G$3:$BR$161,MATCH('Buying nGRPs'!$A21,'Feb 2019'!$A$3:$A$158,0),MATCH('Buying nGRPs'!Z$9,'Feb 2019'!$G$1:$BR$1,0))/SUMIFS(Summary!$D:$D,Summary!$A:$A,'Buying nGRPs'!$A21),"")</f>
        <v/>
      </c>
      <c r="AA21" s="158" t="str">
        <f>IFERROR(INDEX('Feb 2019'!$G$3:$BR$161,MATCH('Buying nGRPs'!$A21,'Feb 2019'!$A$3:$A$158,0),MATCH('Buying nGRPs'!AA$9,'Feb 2019'!$G$1:$BR$1,0))/SUMIFS(Summary!$D:$D,Summary!$A:$A,'Buying nGRPs'!$A21),"")</f>
        <v/>
      </c>
      <c r="AB21" s="158" t="str">
        <f>IFERROR(INDEX('Feb 2019'!$G$3:$BR$161,MATCH('Buying nGRPs'!$A21,'Feb 2019'!$A$3:$A$158,0),MATCH('Buying nGRPs'!AB$9,'Feb 2019'!$G$1:$BR$1,0))/SUMIFS(Summary!$D:$D,Summary!$A:$A,'Buying nGRPs'!$A21),"")</f>
        <v/>
      </c>
      <c r="AC21" s="158">
        <f>IFERROR(INDEX('Feb 2019'!$G$3:$BR$161,MATCH('Buying nGRPs'!$A21,'Feb 2019'!$A$3:$A$158,0),MATCH('Buying nGRPs'!AC$9,'Feb 2019'!$G$1:$BR$1,0))/SUMIFS(Summary!$D:$D,Summary!$A:$A,'Buying nGRPs'!$A21),"")</f>
        <v>9.3333333333333338E-2</v>
      </c>
      <c r="AD21" s="158">
        <f>IFERROR(INDEX('Feb 2019'!$G$3:$BR$161,MATCH('Buying nGRPs'!$A21,'Feb 2019'!$A$3:$A$158,0),MATCH('Buying nGRPs'!AD$9,'Feb 2019'!$G$1:$BR$1,0))/SUMIFS(Summary!$D:$D,Summary!$A:$A,'Buying nGRPs'!$A21),"")</f>
        <v>0.08</v>
      </c>
      <c r="AE21" s="158" t="str">
        <f>IFERROR(INDEX('Feb 2019'!$G$3:$BR$161,MATCH('Buying nGRPs'!$A21,'Feb 2019'!$A$3:$A$158,0),MATCH('Buying nGRPs'!AE$9,'Feb 2019'!$G$1:$BR$1,0))/SUMIFS(Summary!$D:$D,Summary!$A:$A,'Buying nGRPs'!$A21),"")</f>
        <v/>
      </c>
      <c r="AF21" s="158" t="str">
        <f>IFERROR(INDEX('Feb 2019'!$G$3:$BR$161,MATCH('Buying nGRPs'!$A21,'Feb 2019'!$A$3:$A$158,0),MATCH('Buying nGRPs'!AF$9,'Feb 2019'!$G$1:$BR$1,0))/SUMIFS(Summary!$D:$D,Summary!$A:$A,'Buying nGRPs'!$A21),"")</f>
        <v/>
      </c>
      <c r="AG21" s="158" t="str">
        <f>IFERROR(INDEX('Feb 2019'!$G$3:$BR$161,MATCH('Buying nGRPs'!$A21,'Feb 2019'!$A$3:$A$158,0),MATCH('Buying nGRPs'!AG$9,'Feb 2019'!$G$1:$BR$1,0))/SUMIFS(Summary!$D:$D,Summary!$A:$A,'Buying nGRPs'!$A21),"")</f>
        <v/>
      </c>
      <c r="AH21" s="158">
        <f>IFERROR(INDEX('Feb 2019'!$G$3:$BR$161,MATCH('Buying nGRPs'!$A21,'Feb 2019'!$A$3:$A$158,0),MATCH('Buying nGRPs'!AH$9,'Feb 2019'!$G$1:$BR$1,0))/SUMIFS(Summary!$D:$D,Summary!$A:$A,'Buying nGRPs'!$A21),"")</f>
        <v>0.08</v>
      </c>
      <c r="AI21" s="158" t="str">
        <f>IFERROR(INDEX('Feb 2019'!$G$3:$BR$161,MATCH('Buying nGRPs'!$A21,'Feb 2019'!$A$3:$A$158,0),MATCH('Buying nGRPs'!AI$9,'Feb 2019'!$G$1:$BR$1,0))/SUMIFS(Summary!$D:$D,Summary!$A:$A,'Buying nGRPs'!$A21),"")</f>
        <v/>
      </c>
      <c r="AJ21" s="158" t="str">
        <f>IFERROR(INDEX('Feb 2019'!$G$3:$BR$161,MATCH('Buying nGRPs'!$A21,'Feb 2019'!$A$3:$A$158,0),MATCH('Buying nGRPs'!AJ$9,'Feb 2019'!$G$1:$BR$1,0))/SUMIFS(Summary!$D:$D,Summary!$A:$A,'Buying nGRPs'!$A21),"")</f>
        <v/>
      </c>
      <c r="AK21" s="158">
        <f>IFERROR(INDEX('Feb 2019'!$G$3:$BR$161,MATCH('Buying nGRPs'!$A21,'Feb 2019'!$A$3:$A$158,0),MATCH('Buying nGRPs'!AK$9,'Feb 2019'!$G$1:$BR$1,0))/SUMIFS(Summary!$D:$D,Summary!$A:$A,'Buying nGRPs'!$A21),"")</f>
        <v>0</v>
      </c>
      <c r="AL21" s="158">
        <f>IFERROR(INDEX('Feb 2019'!$G$3:$BR$161,MATCH('Buying nGRPs'!$A21,'Feb 2019'!$A$3:$A$158,0),MATCH('Buying nGRPs'!AL$9,'Feb 2019'!$G$1:$BR$1,0))/SUMIFS(Summary!$D:$D,Summary!$A:$A,'Buying nGRPs'!$A21),"")</f>
        <v>0</v>
      </c>
      <c r="AM21" s="158" t="str">
        <f>IFERROR(INDEX('Feb 2019'!$G$3:$BR$161,MATCH('Buying nGRPs'!$A21,'Feb 2019'!$A$3:$A$158,0),MATCH('Buying nGRPs'!AM$9,'Feb 2019'!$G$1:$BR$1,0))/SUMIFS(Summary!$D:$D,Summary!$A:$A,'Buying nGRPs'!$A21),"")</f>
        <v/>
      </c>
      <c r="AN21" s="158">
        <f>IFERROR(INDEX('Feb 2019'!$G$3:$BR$161,MATCH('Buying nGRPs'!$A21,'Feb 2019'!$A$3:$A$158,0),MATCH('Buying nGRPs'!AN$9,'Feb 2019'!$G$1:$BR$1,0))/SUMIFS(Summary!$D:$D,Summary!$A:$A,'Buying nGRPs'!$A21),"")</f>
        <v>0</v>
      </c>
      <c r="AO21" s="158">
        <f>IFERROR(INDEX('Feb 2019'!$G$3:$BR$161,MATCH('Buying nGRPs'!$A21,'Feb 2019'!$A$3:$A$158,0),MATCH('Buying nGRPs'!AO$9,'Feb 2019'!$G$1:$BR$1,0))/SUMIFS(Summary!$D:$D,Summary!$A:$A,'Buying nGRPs'!$A21),"")</f>
        <v>0</v>
      </c>
      <c r="AP21" s="158" t="str">
        <f>IFERROR(INDEX('Feb 2019'!$G$3:$BR$161,MATCH('Buying nGRPs'!$A21,'Feb 2019'!$A$3:$A$158,0),MATCH('Buying nGRPs'!AP$9,'Feb 2019'!$G$1:$BR$1,0))/SUMIFS(Summary!$D:$D,Summary!$A:$A,'Buying nGRPs'!$A21),"")</f>
        <v/>
      </c>
      <c r="AQ21" s="158" t="str">
        <f>IFERROR(INDEX('Feb 2019'!$G$3:$BR$161,MATCH('Buying nGRPs'!$A21,'Feb 2019'!$A$3:$A$158,0),MATCH('Buying nGRPs'!AQ$9,'Feb 2019'!$G$1:$BR$1,0))/SUMIFS(Summary!$D:$D,Summary!$A:$A,'Buying nGRPs'!$A21),"")</f>
        <v/>
      </c>
      <c r="AR21" s="158">
        <f>IFERROR(INDEX('Feb 2019'!$G$3:$BR$161,MATCH('Buying nGRPs'!$A21,'Feb 2019'!$A$3:$A$158,0),MATCH('Buying nGRPs'!AR$9,'Feb 2019'!$G$1:$BR$1,0))/SUMIFS(Summary!$D:$D,Summary!$A:$A,'Buying nGRPs'!$A21),"")</f>
        <v>0</v>
      </c>
      <c r="AS21" s="158" t="str">
        <f>IFERROR(INDEX('Feb 2019'!$G$3:$BR$161,MATCH('Buying nGRPs'!$A21,'Feb 2019'!$A$3:$A$158,0),MATCH('Buying nGRPs'!AS$9,'Feb 2019'!$G$1:$BR$1,0))/SUMIFS(Summary!$D:$D,Summary!$A:$A,'Buying nGRPs'!$A21),"")</f>
        <v/>
      </c>
      <c r="AT21" s="158" t="str">
        <f>IFERROR(INDEX('Feb 2019'!$G$3:$BR$161,MATCH('Buying nGRPs'!$A21,'Feb 2019'!$A$3:$A$158,0),MATCH('Buying nGRPs'!AT$9,'Feb 2019'!$G$1:$BR$1,0))/SUMIFS(Summary!$D:$D,Summary!$A:$A,'Buying nGRPs'!$A21),"")</f>
        <v/>
      </c>
      <c r="AU21" s="158" t="str">
        <f>IFERROR(INDEX('Feb 2019'!$G$3:$BR$161,MATCH('Buying nGRPs'!$A21,'Feb 2019'!$A$3:$A$158,0),MATCH('Buying nGRPs'!AU$9,'Feb 2019'!$G$1:$BR$1,0))/SUMIFS(Summary!$D:$D,Summary!$A:$A,'Buying nGRPs'!$A21),"")</f>
        <v/>
      </c>
      <c r="AV21" s="158" t="str">
        <f>IFERROR(INDEX('Feb 2019'!$G$3:$BR$161,MATCH('Buying nGRPs'!$A21,'Feb 2019'!$A$3:$A$158,0),MATCH('Buying nGRPs'!AV$9,'Feb 2019'!$G$1:$BR$1,0))/SUMIFS(Summary!$D:$D,Summary!$A:$A,'Buying nGRPs'!$A21),"")</f>
        <v/>
      </c>
      <c r="AW21" s="158" t="str">
        <f>IFERROR(INDEX('Feb 2019'!$G$3:$BR$161,MATCH('Buying nGRPs'!$A21,'Feb 2019'!$A$3:$A$158,0),MATCH('Buying nGRPs'!AW$9,'Feb 2019'!$G$1:$BR$1,0))/SUMIFS(Summary!$D:$D,Summary!$A:$A,'Buying nGRPs'!$A21),"")</f>
        <v/>
      </c>
      <c r="AX21" s="158">
        <f>IFERROR(INDEX('Feb 2019'!$G$3:$BR$161,MATCH('Buying nGRPs'!$A21,'Feb 2019'!$A$3:$A$158,0),MATCH('Buying nGRPs'!AX$9,'Feb 2019'!$G$1:$BR$1,0))/SUMIFS(Summary!$D:$D,Summary!$A:$A,'Buying nGRPs'!$A21),"")</f>
        <v>0</v>
      </c>
      <c r="AY21" s="158">
        <f>IFERROR(INDEX('Feb 2019'!$G$3:$BR$161,MATCH('Buying nGRPs'!$A21,'Feb 2019'!$A$3:$A$158,0),MATCH('Buying nGRPs'!AY$9,'Feb 2019'!$G$1:$BR$1,0))/SUMIFS(Summary!$D:$D,Summary!$A:$A,'Buying nGRPs'!$A21),"")</f>
        <v>0</v>
      </c>
      <c r="AZ21" s="158">
        <f>IFERROR(INDEX('Feb 2019'!$G$3:$BR$161,MATCH('Buying nGRPs'!$A21,'Feb 2019'!$A$3:$A$158,0),MATCH('Buying nGRPs'!AZ$9,'Feb 2019'!$G$1:$BR$1,0))/SUMIFS(Summary!$D:$D,Summary!$A:$A,'Buying nGRPs'!$A21),"")</f>
        <v>0</v>
      </c>
      <c r="BA21" s="158">
        <f>IFERROR(INDEX('Feb 2019'!$G$3:$BR$161,MATCH('Buying nGRPs'!$A21,'Feb 2019'!$A$3:$A$158,0),MATCH('Buying nGRPs'!BA$9,'Feb 2019'!$G$1:$BR$1,0))/SUMIFS(Summary!$D:$D,Summary!$A:$A,'Buying nGRPs'!$A21),"")</f>
        <v>0</v>
      </c>
      <c r="BB21" s="11">
        <f t="shared" si="22"/>
        <v>0.25333333333333335</v>
      </c>
      <c r="BC21" s="11"/>
      <c r="BD21" s="106">
        <f t="shared" si="23"/>
        <v>-0.25333333333333335</v>
      </c>
    </row>
    <row r="22" spans="1:59" ht="15" x14ac:dyDescent="0.3">
      <c r="A22" s="80" t="s">
        <v>45</v>
      </c>
      <c r="B22" s="105">
        <f t="shared" si="18"/>
        <v>0.45</v>
      </c>
      <c r="C22" s="192">
        <f t="shared" si="19"/>
        <v>4.5000000000000003E-7</v>
      </c>
      <c r="D22" s="48">
        <f t="shared" si="20"/>
        <v>0</v>
      </c>
      <c r="E22" s="138">
        <f t="shared" si="21"/>
        <v>-0.45</v>
      </c>
      <c r="F22" s="93" t="s">
        <v>45</v>
      </c>
      <c r="G22" s="158" t="str">
        <f>IFERROR(INDEX('Feb 2019'!$G$3:$BR$161,MATCH('Buying nGRPs'!$A22,'Feb 2019'!$A$3:$A$158,0),MATCH('Buying nGRPs'!G$9,'Feb 2019'!$G$1:$BR$1,0))/SUMIFS(Summary!$D:$D,Summary!$A:$A,'Buying nGRPs'!$A22),"")</f>
        <v/>
      </c>
      <c r="H22" s="158" t="str">
        <f>IFERROR(INDEX('Feb 2019'!$G$3:$BR$161,MATCH('Buying nGRPs'!$A22,'Feb 2019'!$A$3:$A$158,0),MATCH('Buying nGRPs'!H$9,'Feb 2019'!$G$1:$BR$1,0))/SUMIFS(Summary!$D:$D,Summary!$A:$A,'Buying nGRPs'!$A22),"")</f>
        <v/>
      </c>
      <c r="I22" s="158" t="str">
        <f>IFERROR(INDEX('Feb 2019'!$G$3:$BR$161,MATCH('Buying nGRPs'!$A22,'Feb 2019'!$A$3:$A$158,0),MATCH('Buying nGRPs'!I$9,'Feb 2019'!$G$1:$BR$1,0))/SUMIFS(Summary!$D:$D,Summary!$A:$A,'Buying nGRPs'!$A22),"")</f>
        <v/>
      </c>
      <c r="J22" s="158">
        <f>IFERROR(INDEX('Feb 2019'!$G$3:$BR$161,MATCH('Buying nGRPs'!$A22,'Feb 2019'!$A$3:$A$158,0),MATCH('Buying nGRPs'!J$9,'Feb 2019'!$G$1:$BR$1,0))/SUMIFS(Summary!$D:$D,Summary!$A:$A,'Buying nGRPs'!$A22),"")</f>
        <v>0</v>
      </c>
      <c r="K22" s="158" t="str">
        <f>IFERROR(INDEX('Feb 2019'!$G$3:$BR$161,MATCH('Buying nGRPs'!$A22,'Feb 2019'!$A$3:$A$158,0),MATCH('Buying nGRPs'!K$9,'Feb 2019'!$G$1:$BR$1,0))/SUMIFS(Summary!$D:$D,Summary!$A:$A,'Buying nGRPs'!$A22),"")</f>
        <v/>
      </c>
      <c r="L22" s="158" t="str">
        <f>IFERROR(INDEX('Feb 2019'!$G$3:$BR$161,MATCH('Buying nGRPs'!$A22,'Feb 2019'!$A$3:$A$158,0),MATCH('Buying nGRPs'!L$9,'Feb 2019'!$G$1:$BR$1,0))/SUMIFS(Summary!$D:$D,Summary!$A:$A,'Buying nGRPs'!$A22),"")</f>
        <v/>
      </c>
      <c r="M22" s="158" t="str">
        <f>IFERROR(INDEX('Feb 2019'!$G$3:$BR$161,MATCH('Buying nGRPs'!$A22,'Feb 2019'!$A$3:$A$158,0),MATCH('Buying nGRPs'!M$9,'Feb 2019'!$G$1:$BR$1,0))/SUMIFS(Summary!$D:$D,Summary!$A:$A,'Buying nGRPs'!$A22),"")</f>
        <v/>
      </c>
      <c r="N22" s="158" t="str">
        <f>IFERROR(INDEX('Feb 2019'!$G$3:$BR$161,MATCH('Buying nGRPs'!$A22,'Feb 2019'!$A$3:$A$158,0),MATCH('Buying nGRPs'!N$9,'Feb 2019'!$G$1:$BR$1,0))/SUMIFS(Summary!$D:$D,Summary!$A:$A,'Buying nGRPs'!$A22),"")</f>
        <v/>
      </c>
      <c r="O22" s="158" t="str">
        <f>IFERROR(INDEX('Feb 2019'!$G$3:$BR$161,MATCH('Buying nGRPs'!$A22,'Feb 2019'!$A$3:$A$158,0),MATCH('Buying nGRPs'!O$9,'Feb 2019'!$G$1:$BR$1,0))/SUMIFS(Summary!$D:$D,Summary!$A:$A,'Buying nGRPs'!$A22),"")</f>
        <v/>
      </c>
      <c r="P22" s="158" t="str">
        <f>IFERROR(INDEX('Feb 2019'!$G$3:$BR$161,MATCH('Buying nGRPs'!$A22,'Feb 2019'!$A$3:$A$158,0),MATCH('Buying nGRPs'!P$9,'Feb 2019'!$G$1:$BR$1,0))/SUMIFS(Summary!$D:$D,Summary!$A:$A,'Buying nGRPs'!$A22),"")</f>
        <v/>
      </c>
      <c r="Q22" s="158" t="str">
        <f>IFERROR(INDEX('Feb 2019'!$G$3:$BR$161,MATCH('Buying nGRPs'!$A22,'Feb 2019'!$A$3:$A$158,0),MATCH('Buying nGRPs'!Q$9,'Feb 2019'!$G$1:$BR$1,0))/SUMIFS(Summary!$D:$D,Summary!$A:$A,'Buying nGRPs'!$A22),"")</f>
        <v/>
      </c>
      <c r="R22" s="158" t="str">
        <f>IFERROR(INDEX('Feb 2019'!$G$3:$BR$161,MATCH('Buying nGRPs'!$A22,'Feb 2019'!$A$3:$A$158,0),MATCH('Buying nGRPs'!R$9,'Feb 2019'!$G$1:$BR$1,0))/SUMIFS(Summary!$D:$D,Summary!$A:$A,'Buying nGRPs'!$A22),"")</f>
        <v/>
      </c>
      <c r="S22" s="158" t="str">
        <f>IFERROR(INDEX('Feb 2019'!$G$3:$BR$161,MATCH('Buying nGRPs'!$A22,'Feb 2019'!$A$3:$A$158,0),MATCH('Buying nGRPs'!S$9,'Feb 2019'!$G$1:$BR$1,0))/SUMIFS(Summary!$D:$D,Summary!$A:$A,'Buying nGRPs'!$A22),"")</f>
        <v/>
      </c>
      <c r="T22" s="158" t="str">
        <f>IFERROR(INDEX('Feb 2019'!$G$3:$BR$161,MATCH('Buying nGRPs'!$A22,'Feb 2019'!$A$3:$A$158,0),MATCH('Buying nGRPs'!T$9,'Feb 2019'!$G$1:$BR$1,0))/SUMIFS(Summary!$D:$D,Summary!$A:$A,'Buying nGRPs'!$A22),"")</f>
        <v/>
      </c>
      <c r="U22" s="158" t="str">
        <f>IFERROR(INDEX('Feb 2019'!$G$3:$BR$161,MATCH('Buying nGRPs'!$A22,'Feb 2019'!$A$3:$A$158,0),MATCH('Buying nGRPs'!U$9,'Feb 2019'!$G$1:$BR$1,0))/SUMIFS(Summary!$D:$D,Summary!$A:$A,'Buying nGRPs'!$A22),"")</f>
        <v/>
      </c>
      <c r="V22" s="158" t="str">
        <f>IFERROR(INDEX('Feb 2019'!$G$3:$BR$161,MATCH('Buying nGRPs'!$A22,'Feb 2019'!$A$3:$A$158,0),MATCH('Buying nGRPs'!V$9,'Feb 2019'!$G$1:$BR$1,0))/SUMIFS(Summary!$D:$D,Summary!$A:$A,'Buying nGRPs'!$A22),"")</f>
        <v/>
      </c>
      <c r="W22" s="158" t="str">
        <f>IFERROR(INDEX('Feb 2019'!$G$3:$BR$161,MATCH('Buying nGRPs'!$A22,'Feb 2019'!$A$3:$A$158,0),MATCH('Buying nGRPs'!W$9,'Feb 2019'!$G$1:$BR$1,0))/SUMIFS(Summary!$D:$D,Summary!$A:$A,'Buying nGRPs'!$A22),"")</f>
        <v/>
      </c>
      <c r="X22" s="158" t="str">
        <f>IFERROR(INDEX('Feb 2019'!$G$3:$BR$161,MATCH('Buying nGRPs'!$A22,'Feb 2019'!$A$3:$A$158,0),MATCH('Buying nGRPs'!X$9,'Feb 2019'!$G$1:$BR$1,0))/SUMIFS(Summary!$D:$D,Summary!$A:$A,'Buying nGRPs'!$A22),"")</f>
        <v/>
      </c>
      <c r="Y22" s="158" t="str">
        <f>IFERROR(INDEX('Feb 2019'!$G$3:$BR$161,MATCH('Buying nGRPs'!$A22,'Feb 2019'!$A$3:$A$158,0),MATCH('Buying nGRPs'!Y$9,'Feb 2019'!$G$1:$BR$1,0))/SUMIFS(Summary!$D:$D,Summary!$A:$A,'Buying nGRPs'!$A22),"")</f>
        <v/>
      </c>
      <c r="Z22" s="158" t="str">
        <f>IFERROR(INDEX('Feb 2019'!$G$3:$BR$161,MATCH('Buying nGRPs'!$A22,'Feb 2019'!$A$3:$A$158,0),MATCH('Buying nGRPs'!Z$9,'Feb 2019'!$G$1:$BR$1,0))/SUMIFS(Summary!$D:$D,Summary!$A:$A,'Buying nGRPs'!$A22),"")</f>
        <v/>
      </c>
      <c r="AA22" s="158" t="str">
        <f>IFERROR(INDEX('Feb 2019'!$G$3:$BR$161,MATCH('Buying nGRPs'!$A22,'Feb 2019'!$A$3:$A$158,0),MATCH('Buying nGRPs'!AA$9,'Feb 2019'!$G$1:$BR$1,0))/SUMIFS(Summary!$D:$D,Summary!$A:$A,'Buying nGRPs'!$A22),"")</f>
        <v/>
      </c>
      <c r="AB22" s="158" t="str">
        <f>IFERROR(INDEX('Feb 2019'!$G$3:$BR$161,MATCH('Buying nGRPs'!$A22,'Feb 2019'!$A$3:$A$158,0),MATCH('Buying nGRPs'!AB$9,'Feb 2019'!$G$1:$BR$1,0))/SUMIFS(Summary!$D:$D,Summary!$A:$A,'Buying nGRPs'!$A22),"")</f>
        <v/>
      </c>
      <c r="AC22" s="158">
        <f>IFERROR(INDEX('Feb 2019'!$G$3:$BR$161,MATCH('Buying nGRPs'!$A22,'Feb 2019'!$A$3:$A$158,0),MATCH('Buying nGRPs'!AC$9,'Feb 2019'!$G$1:$BR$1,0))/SUMIFS(Summary!$D:$D,Summary!$A:$A,'Buying nGRPs'!$A22),"")</f>
        <v>0</v>
      </c>
      <c r="AD22" s="158">
        <f>IFERROR(INDEX('Feb 2019'!$G$3:$BR$161,MATCH('Buying nGRPs'!$A22,'Feb 2019'!$A$3:$A$158,0),MATCH('Buying nGRPs'!AD$9,'Feb 2019'!$G$1:$BR$1,0))/SUMIFS(Summary!$D:$D,Summary!$A:$A,'Buying nGRPs'!$A22),"")</f>
        <v>0.1875</v>
      </c>
      <c r="AE22" s="158" t="str">
        <f>IFERROR(INDEX('Feb 2019'!$G$3:$BR$161,MATCH('Buying nGRPs'!$A22,'Feb 2019'!$A$3:$A$158,0),MATCH('Buying nGRPs'!AE$9,'Feb 2019'!$G$1:$BR$1,0))/SUMIFS(Summary!$D:$D,Summary!$A:$A,'Buying nGRPs'!$A22),"")</f>
        <v/>
      </c>
      <c r="AF22" s="158" t="str">
        <f>IFERROR(INDEX('Feb 2019'!$G$3:$BR$161,MATCH('Buying nGRPs'!$A22,'Feb 2019'!$A$3:$A$158,0),MATCH('Buying nGRPs'!AF$9,'Feb 2019'!$G$1:$BR$1,0))/SUMIFS(Summary!$D:$D,Summary!$A:$A,'Buying nGRPs'!$A22),"")</f>
        <v/>
      </c>
      <c r="AG22" s="158" t="str">
        <f>IFERROR(INDEX('Feb 2019'!$G$3:$BR$161,MATCH('Buying nGRPs'!$A22,'Feb 2019'!$A$3:$A$158,0),MATCH('Buying nGRPs'!AG$9,'Feb 2019'!$G$1:$BR$1,0))/SUMIFS(Summary!$D:$D,Summary!$A:$A,'Buying nGRPs'!$A22),"")</f>
        <v/>
      </c>
      <c r="AH22" s="158">
        <f>IFERROR(INDEX('Feb 2019'!$G$3:$BR$161,MATCH('Buying nGRPs'!$A22,'Feb 2019'!$A$3:$A$158,0),MATCH('Buying nGRPs'!AH$9,'Feb 2019'!$G$1:$BR$1,0))/SUMIFS(Summary!$D:$D,Summary!$A:$A,'Buying nGRPs'!$A22),"")</f>
        <v>0.1875</v>
      </c>
      <c r="AI22" s="158" t="str">
        <f>IFERROR(INDEX('Feb 2019'!$G$3:$BR$161,MATCH('Buying nGRPs'!$A22,'Feb 2019'!$A$3:$A$158,0),MATCH('Buying nGRPs'!AI$9,'Feb 2019'!$G$1:$BR$1,0))/SUMIFS(Summary!$D:$D,Summary!$A:$A,'Buying nGRPs'!$A22),"")</f>
        <v/>
      </c>
      <c r="AJ22" s="158" t="str">
        <f>IFERROR(INDEX('Feb 2019'!$G$3:$BR$161,MATCH('Buying nGRPs'!$A22,'Feb 2019'!$A$3:$A$158,0),MATCH('Buying nGRPs'!AJ$9,'Feb 2019'!$G$1:$BR$1,0))/SUMIFS(Summary!$D:$D,Summary!$A:$A,'Buying nGRPs'!$A22),"")</f>
        <v/>
      </c>
      <c r="AK22" s="158">
        <f>IFERROR(INDEX('Feb 2019'!$G$3:$BR$161,MATCH('Buying nGRPs'!$A22,'Feb 2019'!$A$3:$A$158,0),MATCH('Buying nGRPs'!AK$9,'Feb 2019'!$G$1:$BR$1,0))/SUMIFS(Summary!$D:$D,Summary!$A:$A,'Buying nGRPs'!$A22),"")</f>
        <v>0</v>
      </c>
      <c r="AL22" s="158">
        <f>IFERROR(INDEX('Feb 2019'!$G$3:$BR$161,MATCH('Buying nGRPs'!$A22,'Feb 2019'!$A$3:$A$158,0),MATCH('Buying nGRPs'!AL$9,'Feb 2019'!$G$1:$BR$1,0))/SUMIFS(Summary!$D:$D,Summary!$A:$A,'Buying nGRPs'!$A22),"")</f>
        <v>1.2500000000000001E-2</v>
      </c>
      <c r="AM22" s="158" t="str">
        <f>IFERROR(INDEX('Feb 2019'!$G$3:$BR$161,MATCH('Buying nGRPs'!$A22,'Feb 2019'!$A$3:$A$158,0),MATCH('Buying nGRPs'!AM$9,'Feb 2019'!$G$1:$BR$1,0))/SUMIFS(Summary!$D:$D,Summary!$A:$A,'Buying nGRPs'!$A22),"")</f>
        <v/>
      </c>
      <c r="AN22" s="158">
        <f>IFERROR(INDEX('Feb 2019'!$G$3:$BR$161,MATCH('Buying nGRPs'!$A22,'Feb 2019'!$A$3:$A$158,0),MATCH('Buying nGRPs'!AN$9,'Feb 2019'!$G$1:$BR$1,0))/SUMIFS(Summary!$D:$D,Summary!$A:$A,'Buying nGRPs'!$A22),"")</f>
        <v>0</v>
      </c>
      <c r="AO22" s="158">
        <f>IFERROR(INDEX('Feb 2019'!$G$3:$BR$161,MATCH('Buying nGRPs'!$A22,'Feb 2019'!$A$3:$A$158,0),MATCH('Buying nGRPs'!AO$9,'Feb 2019'!$G$1:$BR$1,0))/SUMIFS(Summary!$D:$D,Summary!$A:$A,'Buying nGRPs'!$A22),"")</f>
        <v>6.25E-2</v>
      </c>
      <c r="AP22" s="158" t="str">
        <f>IFERROR(INDEX('Feb 2019'!$G$3:$BR$161,MATCH('Buying nGRPs'!$A22,'Feb 2019'!$A$3:$A$158,0),MATCH('Buying nGRPs'!AP$9,'Feb 2019'!$G$1:$BR$1,0))/SUMIFS(Summary!$D:$D,Summary!$A:$A,'Buying nGRPs'!$A22),"")</f>
        <v/>
      </c>
      <c r="AQ22" s="158" t="str">
        <f>IFERROR(INDEX('Feb 2019'!$G$3:$BR$161,MATCH('Buying nGRPs'!$A22,'Feb 2019'!$A$3:$A$158,0),MATCH('Buying nGRPs'!AQ$9,'Feb 2019'!$G$1:$BR$1,0))/SUMIFS(Summary!$D:$D,Summary!$A:$A,'Buying nGRPs'!$A22),"")</f>
        <v/>
      </c>
      <c r="AR22" s="158">
        <f>IFERROR(INDEX('Feb 2019'!$G$3:$BR$161,MATCH('Buying nGRPs'!$A22,'Feb 2019'!$A$3:$A$158,0),MATCH('Buying nGRPs'!AR$9,'Feb 2019'!$G$1:$BR$1,0))/SUMIFS(Summary!$D:$D,Summary!$A:$A,'Buying nGRPs'!$A22),"")</f>
        <v>0</v>
      </c>
      <c r="AS22" s="158" t="str">
        <f>IFERROR(INDEX('Feb 2019'!$G$3:$BR$161,MATCH('Buying nGRPs'!$A22,'Feb 2019'!$A$3:$A$158,0),MATCH('Buying nGRPs'!AS$9,'Feb 2019'!$G$1:$BR$1,0))/SUMIFS(Summary!$D:$D,Summary!$A:$A,'Buying nGRPs'!$A22),"")</f>
        <v/>
      </c>
      <c r="AT22" s="158" t="str">
        <f>IFERROR(INDEX('Feb 2019'!$G$3:$BR$161,MATCH('Buying nGRPs'!$A22,'Feb 2019'!$A$3:$A$158,0),MATCH('Buying nGRPs'!AT$9,'Feb 2019'!$G$1:$BR$1,0))/SUMIFS(Summary!$D:$D,Summary!$A:$A,'Buying nGRPs'!$A22),"")</f>
        <v/>
      </c>
      <c r="AU22" s="158" t="str">
        <f>IFERROR(INDEX('Feb 2019'!$G$3:$BR$161,MATCH('Buying nGRPs'!$A22,'Feb 2019'!$A$3:$A$158,0),MATCH('Buying nGRPs'!AU$9,'Feb 2019'!$G$1:$BR$1,0))/SUMIFS(Summary!$D:$D,Summary!$A:$A,'Buying nGRPs'!$A22),"")</f>
        <v/>
      </c>
      <c r="AV22" s="158" t="str">
        <f>IFERROR(INDEX('Feb 2019'!$G$3:$BR$161,MATCH('Buying nGRPs'!$A22,'Feb 2019'!$A$3:$A$158,0),MATCH('Buying nGRPs'!AV$9,'Feb 2019'!$G$1:$BR$1,0))/SUMIFS(Summary!$D:$D,Summary!$A:$A,'Buying nGRPs'!$A22),"")</f>
        <v/>
      </c>
      <c r="AW22" s="158" t="str">
        <f>IFERROR(INDEX('Feb 2019'!$G$3:$BR$161,MATCH('Buying nGRPs'!$A22,'Feb 2019'!$A$3:$A$158,0),MATCH('Buying nGRPs'!AW$9,'Feb 2019'!$G$1:$BR$1,0))/SUMIFS(Summary!$D:$D,Summary!$A:$A,'Buying nGRPs'!$A22),"")</f>
        <v/>
      </c>
      <c r="AX22" s="158">
        <f>IFERROR(INDEX('Feb 2019'!$G$3:$BR$161,MATCH('Buying nGRPs'!$A22,'Feb 2019'!$A$3:$A$158,0),MATCH('Buying nGRPs'!AX$9,'Feb 2019'!$G$1:$BR$1,0))/SUMIFS(Summary!$D:$D,Summary!$A:$A,'Buying nGRPs'!$A22),"")</f>
        <v>0</v>
      </c>
      <c r="AY22" s="158">
        <f>IFERROR(INDEX('Feb 2019'!$G$3:$BR$161,MATCH('Buying nGRPs'!$A22,'Feb 2019'!$A$3:$A$158,0),MATCH('Buying nGRPs'!AY$9,'Feb 2019'!$G$1:$BR$1,0))/SUMIFS(Summary!$D:$D,Summary!$A:$A,'Buying nGRPs'!$A22),"")</f>
        <v>0</v>
      </c>
      <c r="AZ22" s="158">
        <f>IFERROR(INDEX('Feb 2019'!$G$3:$BR$161,MATCH('Buying nGRPs'!$A22,'Feb 2019'!$A$3:$A$158,0),MATCH('Buying nGRPs'!AZ$9,'Feb 2019'!$G$1:$BR$1,0))/SUMIFS(Summary!$D:$D,Summary!$A:$A,'Buying nGRPs'!$A22),"")</f>
        <v>0</v>
      </c>
      <c r="BA22" s="158">
        <f>IFERROR(INDEX('Feb 2019'!$G$3:$BR$161,MATCH('Buying nGRPs'!$A22,'Feb 2019'!$A$3:$A$158,0),MATCH('Buying nGRPs'!BA$9,'Feb 2019'!$G$1:$BR$1,0))/SUMIFS(Summary!$D:$D,Summary!$A:$A,'Buying nGRPs'!$A22),"")</f>
        <v>0</v>
      </c>
      <c r="BB22" s="11">
        <f t="shared" si="22"/>
        <v>0.45</v>
      </c>
      <c r="BC22" s="11"/>
      <c r="BD22" s="106">
        <f t="shared" si="23"/>
        <v>-0.45</v>
      </c>
    </row>
    <row r="23" spans="1:59" ht="15" x14ac:dyDescent="0.3">
      <c r="A23" s="80" t="s">
        <v>182</v>
      </c>
      <c r="B23" s="105">
        <f t="shared" si="18"/>
        <v>0</v>
      </c>
      <c r="C23" s="192">
        <f t="shared" si="19"/>
        <v>0</v>
      </c>
      <c r="D23" s="48">
        <f t="shared" si="20"/>
        <v>0</v>
      </c>
      <c r="E23" s="138">
        <f t="shared" si="21"/>
        <v>0</v>
      </c>
      <c r="F23" s="93" t="s">
        <v>182</v>
      </c>
      <c r="G23" s="158" t="str">
        <f>IFERROR(INDEX('Feb 2019'!$G$3:$BR$161,MATCH('Buying nGRPs'!$A23,'Feb 2019'!$A$3:$A$158,0),MATCH('Buying nGRPs'!G$9,'Feb 2019'!$G$1:$BR$1,0))/SUMIFS(Summary!$D:$D,Summary!$A:$A,'Buying nGRPs'!$A23),"")</f>
        <v/>
      </c>
      <c r="H23" s="158" t="str">
        <f>IFERROR(INDEX('Feb 2019'!$G$3:$BR$161,MATCH('Buying nGRPs'!$A23,'Feb 2019'!$A$3:$A$158,0),MATCH('Buying nGRPs'!H$9,'Feb 2019'!$G$1:$BR$1,0))/SUMIFS(Summary!$D:$D,Summary!$A:$A,'Buying nGRPs'!$A23),"")</f>
        <v/>
      </c>
      <c r="I23" s="158" t="str">
        <f>IFERROR(INDEX('Feb 2019'!$G$3:$BR$161,MATCH('Buying nGRPs'!$A23,'Feb 2019'!$A$3:$A$158,0),MATCH('Buying nGRPs'!I$9,'Feb 2019'!$G$1:$BR$1,0))/SUMIFS(Summary!$D:$D,Summary!$A:$A,'Buying nGRPs'!$A23),"")</f>
        <v/>
      </c>
      <c r="J23" s="158" t="str">
        <f>IFERROR(INDEX('Feb 2019'!$G$3:$BR$161,MATCH('Buying nGRPs'!$A23,'Feb 2019'!$A$3:$A$158,0),MATCH('Buying nGRPs'!J$9,'Feb 2019'!$G$1:$BR$1,0))/SUMIFS(Summary!$D:$D,Summary!$A:$A,'Buying nGRPs'!$A23),"")</f>
        <v/>
      </c>
      <c r="K23" s="158" t="str">
        <f>IFERROR(INDEX('Feb 2019'!$G$3:$BR$161,MATCH('Buying nGRPs'!$A23,'Feb 2019'!$A$3:$A$158,0),MATCH('Buying nGRPs'!K$9,'Feb 2019'!$G$1:$BR$1,0))/SUMIFS(Summary!$D:$D,Summary!$A:$A,'Buying nGRPs'!$A23),"")</f>
        <v/>
      </c>
      <c r="L23" s="158" t="str">
        <f>IFERROR(INDEX('Feb 2019'!$G$3:$BR$161,MATCH('Buying nGRPs'!$A23,'Feb 2019'!$A$3:$A$158,0),MATCH('Buying nGRPs'!L$9,'Feb 2019'!$G$1:$BR$1,0))/SUMIFS(Summary!$D:$D,Summary!$A:$A,'Buying nGRPs'!$A23),"")</f>
        <v/>
      </c>
      <c r="M23" s="158" t="str">
        <f>IFERROR(INDEX('Feb 2019'!$G$3:$BR$161,MATCH('Buying nGRPs'!$A23,'Feb 2019'!$A$3:$A$158,0),MATCH('Buying nGRPs'!M$9,'Feb 2019'!$G$1:$BR$1,0))/SUMIFS(Summary!$D:$D,Summary!$A:$A,'Buying nGRPs'!$A23),"")</f>
        <v/>
      </c>
      <c r="N23" s="158" t="str">
        <f>IFERROR(INDEX('Feb 2019'!$G$3:$BR$161,MATCH('Buying nGRPs'!$A23,'Feb 2019'!$A$3:$A$158,0),MATCH('Buying nGRPs'!N$9,'Feb 2019'!$G$1:$BR$1,0))/SUMIFS(Summary!$D:$D,Summary!$A:$A,'Buying nGRPs'!$A23),"")</f>
        <v/>
      </c>
      <c r="O23" s="158" t="str">
        <f>IFERROR(INDEX('Feb 2019'!$G$3:$BR$161,MATCH('Buying nGRPs'!$A23,'Feb 2019'!$A$3:$A$158,0),MATCH('Buying nGRPs'!O$9,'Feb 2019'!$G$1:$BR$1,0))/SUMIFS(Summary!$D:$D,Summary!$A:$A,'Buying nGRPs'!$A23),"")</f>
        <v/>
      </c>
      <c r="P23" s="158" t="str">
        <f>IFERROR(INDEX('Feb 2019'!$G$3:$BR$161,MATCH('Buying nGRPs'!$A23,'Feb 2019'!$A$3:$A$158,0),MATCH('Buying nGRPs'!P$9,'Feb 2019'!$G$1:$BR$1,0))/SUMIFS(Summary!$D:$D,Summary!$A:$A,'Buying nGRPs'!$A23),"")</f>
        <v/>
      </c>
      <c r="Q23" s="158" t="str">
        <f>IFERROR(INDEX('Feb 2019'!$G$3:$BR$161,MATCH('Buying nGRPs'!$A23,'Feb 2019'!$A$3:$A$158,0),MATCH('Buying nGRPs'!Q$9,'Feb 2019'!$G$1:$BR$1,0))/SUMIFS(Summary!$D:$D,Summary!$A:$A,'Buying nGRPs'!$A23),"")</f>
        <v/>
      </c>
      <c r="R23" s="158" t="str">
        <f>IFERROR(INDEX('Feb 2019'!$G$3:$BR$161,MATCH('Buying nGRPs'!$A23,'Feb 2019'!$A$3:$A$158,0),MATCH('Buying nGRPs'!R$9,'Feb 2019'!$G$1:$BR$1,0))/SUMIFS(Summary!$D:$D,Summary!$A:$A,'Buying nGRPs'!$A23),"")</f>
        <v/>
      </c>
      <c r="S23" s="158" t="str">
        <f>IFERROR(INDEX('Feb 2019'!$G$3:$BR$161,MATCH('Buying nGRPs'!$A23,'Feb 2019'!$A$3:$A$158,0),MATCH('Buying nGRPs'!S$9,'Feb 2019'!$G$1:$BR$1,0))/SUMIFS(Summary!$D:$D,Summary!$A:$A,'Buying nGRPs'!$A23),"")</f>
        <v/>
      </c>
      <c r="T23" s="158" t="str">
        <f>IFERROR(INDEX('Feb 2019'!$G$3:$BR$161,MATCH('Buying nGRPs'!$A23,'Feb 2019'!$A$3:$A$158,0),MATCH('Buying nGRPs'!T$9,'Feb 2019'!$G$1:$BR$1,0))/SUMIFS(Summary!$D:$D,Summary!$A:$A,'Buying nGRPs'!$A23),"")</f>
        <v/>
      </c>
      <c r="U23" s="158" t="str">
        <f>IFERROR(INDEX('Feb 2019'!$G$3:$BR$161,MATCH('Buying nGRPs'!$A23,'Feb 2019'!$A$3:$A$158,0),MATCH('Buying nGRPs'!U$9,'Feb 2019'!$G$1:$BR$1,0))/SUMIFS(Summary!$D:$D,Summary!$A:$A,'Buying nGRPs'!$A23),"")</f>
        <v/>
      </c>
      <c r="V23" s="158" t="str">
        <f>IFERROR(INDEX('Feb 2019'!$G$3:$BR$161,MATCH('Buying nGRPs'!$A23,'Feb 2019'!$A$3:$A$158,0),MATCH('Buying nGRPs'!V$9,'Feb 2019'!$G$1:$BR$1,0))/SUMIFS(Summary!$D:$D,Summary!$A:$A,'Buying nGRPs'!$A23),"")</f>
        <v/>
      </c>
      <c r="W23" s="158" t="str">
        <f>IFERROR(INDEX('Feb 2019'!$G$3:$BR$161,MATCH('Buying nGRPs'!$A23,'Feb 2019'!$A$3:$A$158,0),MATCH('Buying nGRPs'!W$9,'Feb 2019'!$G$1:$BR$1,0))/SUMIFS(Summary!$D:$D,Summary!$A:$A,'Buying nGRPs'!$A23),"")</f>
        <v/>
      </c>
      <c r="X23" s="158" t="str">
        <f>IFERROR(INDEX('Feb 2019'!$G$3:$BR$161,MATCH('Buying nGRPs'!$A23,'Feb 2019'!$A$3:$A$158,0),MATCH('Buying nGRPs'!X$9,'Feb 2019'!$G$1:$BR$1,0))/SUMIFS(Summary!$D:$D,Summary!$A:$A,'Buying nGRPs'!$A23),"")</f>
        <v/>
      </c>
      <c r="Y23" s="158" t="str">
        <f>IFERROR(INDEX('Feb 2019'!$G$3:$BR$161,MATCH('Buying nGRPs'!$A23,'Feb 2019'!$A$3:$A$158,0),MATCH('Buying nGRPs'!Y$9,'Feb 2019'!$G$1:$BR$1,0))/SUMIFS(Summary!$D:$D,Summary!$A:$A,'Buying nGRPs'!$A23),"")</f>
        <v/>
      </c>
      <c r="Z23" s="158" t="str">
        <f>IFERROR(INDEX('Feb 2019'!$G$3:$BR$161,MATCH('Buying nGRPs'!$A23,'Feb 2019'!$A$3:$A$158,0),MATCH('Buying nGRPs'!Z$9,'Feb 2019'!$G$1:$BR$1,0))/SUMIFS(Summary!$D:$D,Summary!$A:$A,'Buying nGRPs'!$A23),"")</f>
        <v/>
      </c>
      <c r="AA23" s="158" t="str">
        <f>IFERROR(INDEX('Feb 2019'!$G$3:$BR$161,MATCH('Buying nGRPs'!$A23,'Feb 2019'!$A$3:$A$158,0),MATCH('Buying nGRPs'!AA$9,'Feb 2019'!$G$1:$BR$1,0))/SUMIFS(Summary!$D:$D,Summary!$A:$A,'Buying nGRPs'!$A23),"")</f>
        <v/>
      </c>
      <c r="AB23" s="158" t="str">
        <f>IFERROR(INDEX('Feb 2019'!$G$3:$BR$161,MATCH('Buying nGRPs'!$A23,'Feb 2019'!$A$3:$A$158,0),MATCH('Buying nGRPs'!AB$9,'Feb 2019'!$G$1:$BR$1,0))/SUMIFS(Summary!$D:$D,Summary!$A:$A,'Buying nGRPs'!$A23),"")</f>
        <v/>
      </c>
      <c r="AC23" s="158" t="str">
        <f>IFERROR(INDEX('Feb 2019'!$G$3:$BR$161,MATCH('Buying nGRPs'!$A23,'Feb 2019'!$A$3:$A$158,0),MATCH('Buying nGRPs'!AC$9,'Feb 2019'!$G$1:$BR$1,0))/SUMIFS(Summary!$D:$D,Summary!$A:$A,'Buying nGRPs'!$A23),"")</f>
        <v/>
      </c>
      <c r="AD23" s="158" t="str">
        <f>IFERROR(INDEX('Feb 2019'!$G$3:$BR$161,MATCH('Buying nGRPs'!$A23,'Feb 2019'!$A$3:$A$158,0),MATCH('Buying nGRPs'!AD$9,'Feb 2019'!$G$1:$BR$1,0))/SUMIFS(Summary!$D:$D,Summary!$A:$A,'Buying nGRPs'!$A23),"")</f>
        <v/>
      </c>
      <c r="AE23" s="158" t="str">
        <f>IFERROR(INDEX('Feb 2019'!$G$3:$BR$161,MATCH('Buying nGRPs'!$A23,'Feb 2019'!$A$3:$A$158,0),MATCH('Buying nGRPs'!AE$9,'Feb 2019'!$G$1:$BR$1,0))/SUMIFS(Summary!$D:$D,Summary!$A:$A,'Buying nGRPs'!$A23),"")</f>
        <v/>
      </c>
      <c r="AF23" s="158" t="str">
        <f>IFERROR(INDEX('Feb 2019'!$G$3:$BR$161,MATCH('Buying nGRPs'!$A23,'Feb 2019'!$A$3:$A$158,0),MATCH('Buying nGRPs'!AF$9,'Feb 2019'!$G$1:$BR$1,0))/SUMIFS(Summary!$D:$D,Summary!$A:$A,'Buying nGRPs'!$A23),"")</f>
        <v/>
      </c>
      <c r="AG23" s="158" t="str">
        <f>IFERROR(INDEX('Feb 2019'!$G$3:$BR$161,MATCH('Buying nGRPs'!$A23,'Feb 2019'!$A$3:$A$158,0),MATCH('Buying nGRPs'!AG$9,'Feb 2019'!$G$1:$BR$1,0))/SUMIFS(Summary!$D:$D,Summary!$A:$A,'Buying nGRPs'!$A23),"")</f>
        <v/>
      </c>
      <c r="AH23" s="158" t="str">
        <f>IFERROR(INDEX('Feb 2019'!$G$3:$BR$161,MATCH('Buying nGRPs'!$A23,'Feb 2019'!$A$3:$A$158,0),MATCH('Buying nGRPs'!AH$9,'Feb 2019'!$G$1:$BR$1,0))/SUMIFS(Summary!$D:$D,Summary!$A:$A,'Buying nGRPs'!$A23),"")</f>
        <v/>
      </c>
      <c r="AI23" s="158" t="str">
        <f>IFERROR(INDEX('Feb 2019'!$G$3:$BR$161,MATCH('Buying nGRPs'!$A23,'Feb 2019'!$A$3:$A$158,0),MATCH('Buying nGRPs'!AI$9,'Feb 2019'!$G$1:$BR$1,0))/SUMIFS(Summary!$D:$D,Summary!$A:$A,'Buying nGRPs'!$A23),"")</f>
        <v/>
      </c>
      <c r="AJ23" s="158" t="str">
        <f>IFERROR(INDEX('Feb 2019'!$G$3:$BR$161,MATCH('Buying nGRPs'!$A23,'Feb 2019'!$A$3:$A$158,0),MATCH('Buying nGRPs'!AJ$9,'Feb 2019'!$G$1:$BR$1,0))/SUMIFS(Summary!$D:$D,Summary!$A:$A,'Buying nGRPs'!$A23),"")</f>
        <v/>
      </c>
      <c r="AK23" s="158" t="str">
        <f>IFERROR(INDEX('Feb 2019'!$G$3:$BR$161,MATCH('Buying nGRPs'!$A23,'Feb 2019'!$A$3:$A$158,0),MATCH('Buying nGRPs'!AK$9,'Feb 2019'!$G$1:$BR$1,0))/SUMIFS(Summary!$D:$D,Summary!$A:$A,'Buying nGRPs'!$A23),"")</f>
        <v/>
      </c>
      <c r="AL23" s="158" t="str">
        <f>IFERROR(INDEX('Feb 2019'!$G$3:$BR$161,MATCH('Buying nGRPs'!$A23,'Feb 2019'!$A$3:$A$158,0),MATCH('Buying nGRPs'!AL$9,'Feb 2019'!$G$1:$BR$1,0))/SUMIFS(Summary!$D:$D,Summary!$A:$A,'Buying nGRPs'!$A23),"")</f>
        <v/>
      </c>
      <c r="AM23" s="158" t="str">
        <f>IFERROR(INDEX('Feb 2019'!$G$3:$BR$161,MATCH('Buying nGRPs'!$A23,'Feb 2019'!$A$3:$A$158,0),MATCH('Buying nGRPs'!AM$9,'Feb 2019'!$G$1:$BR$1,0))/SUMIFS(Summary!$D:$D,Summary!$A:$A,'Buying nGRPs'!$A23),"")</f>
        <v/>
      </c>
      <c r="AN23" s="158" t="str">
        <f>IFERROR(INDEX('Feb 2019'!$G$3:$BR$161,MATCH('Buying nGRPs'!$A23,'Feb 2019'!$A$3:$A$158,0),MATCH('Buying nGRPs'!AN$9,'Feb 2019'!$G$1:$BR$1,0))/SUMIFS(Summary!$D:$D,Summary!$A:$A,'Buying nGRPs'!$A23),"")</f>
        <v/>
      </c>
      <c r="AO23" s="158" t="str">
        <f>IFERROR(INDEX('Feb 2019'!$G$3:$BR$161,MATCH('Buying nGRPs'!$A23,'Feb 2019'!$A$3:$A$158,0),MATCH('Buying nGRPs'!AO$9,'Feb 2019'!$G$1:$BR$1,0))/SUMIFS(Summary!$D:$D,Summary!$A:$A,'Buying nGRPs'!$A23),"")</f>
        <v/>
      </c>
      <c r="AP23" s="158" t="str">
        <f>IFERROR(INDEX('Feb 2019'!$G$3:$BR$161,MATCH('Buying nGRPs'!$A23,'Feb 2019'!$A$3:$A$158,0),MATCH('Buying nGRPs'!AP$9,'Feb 2019'!$G$1:$BR$1,0))/SUMIFS(Summary!$D:$D,Summary!$A:$A,'Buying nGRPs'!$A23),"")</f>
        <v/>
      </c>
      <c r="AQ23" s="158" t="str">
        <f>IFERROR(INDEX('Feb 2019'!$G$3:$BR$161,MATCH('Buying nGRPs'!$A23,'Feb 2019'!$A$3:$A$158,0),MATCH('Buying nGRPs'!AQ$9,'Feb 2019'!$G$1:$BR$1,0))/SUMIFS(Summary!$D:$D,Summary!$A:$A,'Buying nGRPs'!$A23),"")</f>
        <v/>
      </c>
      <c r="AR23" s="158" t="str">
        <f>IFERROR(INDEX('Feb 2019'!$G$3:$BR$161,MATCH('Buying nGRPs'!$A23,'Feb 2019'!$A$3:$A$158,0),MATCH('Buying nGRPs'!AR$9,'Feb 2019'!$G$1:$BR$1,0))/SUMIFS(Summary!$D:$D,Summary!$A:$A,'Buying nGRPs'!$A23),"")</f>
        <v/>
      </c>
      <c r="AS23" s="158" t="str">
        <f>IFERROR(INDEX('Feb 2019'!$G$3:$BR$161,MATCH('Buying nGRPs'!$A23,'Feb 2019'!$A$3:$A$158,0),MATCH('Buying nGRPs'!AS$9,'Feb 2019'!$G$1:$BR$1,0))/SUMIFS(Summary!$D:$D,Summary!$A:$A,'Buying nGRPs'!$A23),"")</f>
        <v/>
      </c>
      <c r="AT23" s="158" t="str">
        <f>IFERROR(INDEX('Feb 2019'!$G$3:$BR$161,MATCH('Buying nGRPs'!$A23,'Feb 2019'!$A$3:$A$158,0),MATCH('Buying nGRPs'!AT$9,'Feb 2019'!$G$1:$BR$1,0))/SUMIFS(Summary!$D:$D,Summary!$A:$A,'Buying nGRPs'!$A23),"")</f>
        <v/>
      </c>
      <c r="AU23" s="158" t="str">
        <f>IFERROR(INDEX('Feb 2019'!$G$3:$BR$161,MATCH('Buying nGRPs'!$A23,'Feb 2019'!$A$3:$A$158,0),MATCH('Buying nGRPs'!AU$9,'Feb 2019'!$G$1:$BR$1,0))/SUMIFS(Summary!$D:$D,Summary!$A:$A,'Buying nGRPs'!$A23),"")</f>
        <v/>
      </c>
      <c r="AV23" s="158" t="str">
        <f>IFERROR(INDEX('Feb 2019'!$G$3:$BR$161,MATCH('Buying nGRPs'!$A23,'Feb 2019'!$A$3:$A$158,0),MATCH('Buying nGRPs'!AV$9,'Feb 2019'!$G$1:$BR$1,0))/SUMIFS(Summary!$D:$D,Summary!$A:$A,'Buying nGRPs'!$A23),"")</f>
        <v/>
      </c>
      <c r="AW23" s="158" t="str">
        <f>IFERROR(INDEX('Feb 2019'!$G$3:$BR$161,MATCH('Buying nGRPs'!$A23,'Feb 2019'!$A$3:$A$158,0),MATCH('Buying nGRPs'!AW$9,'Feb 2019'!$G$1:$BR$1,0))/SUMIFS(Summary!$D:$D,Summary!$A:$A,'Buying nGRPs'!$A23),"")</f>
        <v/>
      </c>
      <c r="AX23" s="158" t="str">
        <f>IFERROR(INDEX('Feb 2019'!$G$3:$BR$161,MATCH('Buying nGRPs'!$A23,'Feb 2019'!$A$3:$A$158,0),MATCH('Buying nGRPs'!AX$9,'Feb 2019'!$G$1:$BR$1,0))/SUMIFS(Summary!$D:$D,Summary!$A:$A,'Buying nGRPs'!$A23),"")</f>
        <v/>
      </c>
      <c r="AY23" s="158" t="str">
        <f>IFERROR(INDEX('Feb 2019'!$G$3:$BR$161,MATCH('Buying nGRPs'!$A23,'Feb 2019'!$A$3:$A$158,0),MATCH('Buying nGRPs'!AY$9,'Feb 2019'!$G$1:$BR$1,0))/SUMIFS(Summary!$D:$D,Summary!$A:$A,'Buying nGRPs'!$A23),"")</f>
        <v/>
      </c>
      <c r="AZ23" s="158" t="str">
        <f>IFERROR(INDEX('Feb 2019'!$G$3:$BR$161,MATCH('Buying nGRPs'!$A23,'Feb 2019'!$A$3:$A$158,0),MATCH('Buying nGRPs'!AZ$9,'Feb 2019'!$G$1:$BR$1,0))/SUMIFS(Summary!$D:$D,Summary!$A:$A,'Buying nGRPs'!$A23),"")</f>
        <v/>
      </c>
      <c r="BA23" s="158" t="str">
        <f>IFERROR(INDEX('Feb 2019'!$G$3:$BR$161,MATCH('Buying nGRPs'!$A23,'Feb 2019'!$A$3:$A$158,0),MATCH('Buying nGRPs'!BA$9,'Feb 2019'!$G$1:$BR$1,0))/SUMIFS(Summary!$D:$D,Summary!$A:$A,'Buying nGRPs'!$A23),"")</f>
        <v/>
      </c>
      <c r="BB23" s="11">
        <f t="shared" si="22"/>
        <v>0</v>
      </c>
      <c r="BC23" s="11"/>
      <c r="BD23" s="109">
        <f t="shared" si="23"/>
        <v>0</v>
      </c>
    </row>
    <row r="24" spans="1:59" ht="15" x14ac:dyDescent="0.3">
      <c r="A24" s="80" t="s">
        <v>173</v>
      </c>
      <c r="B24" s="105">
        <f t="shared" si="18"/>
        <v>0</v>
      </c>
      <c r="C24" s="192">
        <f t="shared" si="19"/>
        <v>0</v>
      </c>
      <c r="D24" s="48">
        <f t="shared" si="20"/>
        <v>0</v>
      </c>
      <c r="E24" s="138">
        <f>D24-B24</f>
        <v>0</v>
      </c>
      <c r="F24" s="93" t="s">
        <v>173</v>
      </c>
      <c r="G24" s="158" t="str">
        <f>IFERROR(INDEX('Feb 2019'!$G$3:$BR$161,MATCH('Buying nGRPs'!$A24,'Feb 2019'!$A$3:$A$158,0),MATCH('Buying nGRPs'!G$9,'Feb 2019'!$G$1:$BR$1,0))/SUMIFS(Summary!$D:$D,Summary!$A:$A,'Buying nGRPs'!$A24),"")</f>
        <v/>
      </c>
      <c r="H24" s="158" t="str">
        <f>IFERROR(INDEX('Feb 2019'!$G$3:$BR$161,MATCH('Buying nGRPs'!$A24,'Feb 2019'!$A$3:$A$158,0),MATCH('Buying nGRPs'!H$9,'Feb 2019'!$G$1:$BR$1,0))/SUMIFS(Summary!$D:$D,Summary!$A:$A,'Buying nGRPs'!$A24),"")</f>
        <v/>
      </c>
      <c r="I24" s="158" t="str">
        <f>IFERROR(INDEX('Feb 2019'!$G$3:$BR$161,MATCH('Buying nGRPs'!$A24,'Feb 2019'!$A$3:$A$158,0),MATCH('Buying nGRPs'!I$9,'Feb 2019'!$G$1:$BR$1,0))/SUMIFS(Summary!$D:$D,Summary!$A:$A,'Buying nGRPs'!$A24),"")</f>
        <v/>
      </c>
      <c r="J24" s="158" t="str">
        <f>IFERROR(INDEX('Feb 2019'!$G$3:$BR$161,MATCH('Buying nGRPs'!$A24,'Feb 2019'!$A$3:$A$158,0),MATCH('Buying nGRPs'!J$9,'Feb 2019'!$G$1:$BR$1,0))/SUMIFS(Summary!$D:$D,Summary!$A:$A,'Buying nGRPs'!$A24),"")</f>
        <v/>
      </c>
      <c r="K24" s="158" t="str">
        <f>IFERROR(INDEX('Feb 2019'!$G$3:$BR$161,MATCH('Buying nGRPs'!$A24,'Feb 2019'!$A$3:$A$158,0),MATCH('Buying nGRPs'!K$9,'Feb 2019'!$G$1:$BR$1,0))/SUMIFS(Summary!$D:$D,Summary!$A:$A,'Buying nGRPs'!$A24),"")</f>
        <v/>
      </c>
      <c r="L24" s="158" t="str">
        <f>IFERROR(INDEX('Feb 2019'!$G$3:$BR$161,MATCH('Buying nGRPs'!$A24,'Feb 2019'!$A$3:$A$158,0),MATCH('Buying nGRPs'!L$9,'Feb 2019'!$G$1:$BR$1,0))/SUMIFS(Summary!$D:$D,Summary!$A:$A,'Buying nGRPs'!$A24),"")</f>
        <v/>
      </c>
      <c r="M24" s="158" t="str">
        <f>IFERROR(INDEX('Feb 2019'!$G$3:$BR$161,MATCH('Buying nGRPs'!$A24,'Feb 2019'!$A$3:$A$158,0),MATCH('Buying nGRPs'!M$9,'Feb 2019'!$G$1:$BR$1,0))/SUMIFS(Summary!$D:$D,Summary!$A:$A,'Buying nGRPs'!$A24),"")</f>
        <v/>
      </c>
      <c r="N24" s="158" t="str">
        <f>IFERROR(INDEX('Feb 2019'!$G$3:$BR$161,MATCH('Buying nGRPs'!$A24,'Feb 2019'!$A$3:$A$158,0),MATCH('Buying nGRPs'!N$9,'Feb 2019'!$G$1:$BR$1,0))/SUMIFS(Summary!$D:$D,Summary!$A:$A,'Buying nGRPs'!$A24),"")</f>
        <v/>
      </c>
      <c r="O24" s="158" t="str">
        <f>IFERROR(INDEX('Feb 2019'!$G$3:$BR$161,MATCH('Buying nGRPs'!$A24,'Feb 2019'!$A$3:$A$158,0),MATCH('Buying nGRPs'!O$9,'Feb 2019'!$G$1:$BR$1,0))/SUMIFS(Summary!$D:$D,Summary!$A:$A,'Buying nGRPs'!$A24),"")</f>
        <v/>
      </c>
      <c r="P24" s="158" t="str">
        <f>IFERROR(INDEX('Feb 2019'!$G$3:$BR$161,MATCH('Buying nGRPs'!$A24,'Feb 2019'!$A$3:$A$158,0),MATCH('Buying nGRPs'!P$9,'Feb 2019'!$G$1:$BR$1,0))/SUMIFS(Summary!$D:$D,Summary!$A:$A,'Buying nGRPs'!$A24),"")</f>
        <v/>
      </c>
      <c r="Q24" s="158" t="str">
        <f>IFERROR(INDEX('Feb 2019'!$G$3:$BR$161,MATCH('Buying nGRPs'!$A24,'Feb 2019'!$A$3:$A$158,0),MATCH('Buying nGRPs'!Q$9,'Feb 2019'!$G$1:$BR$1,0))/SUMIFS(Summary!$D:$D,Summary!$A:$A,'Buying nGRPs'!$A24),"")</f>
        <v/>
      </c>
      <c r="R24" s="158" t="str">
        <f>IFERROR(INDEX('Feb 2019'!$G$3:$BR$161,MATCH('Buying nGRPs'!$A24,'Feb 2019'!$A$3:$A$158,0),MATCH('Buying nGRPs'!R$9,'Feb 2019'!$G$1:$BR$1,0))/SUMIFS(Summary!$D:$D,Summary!$A:$A,'Buying nGRPs'!$A24),"")</f>
        <v/>
      </c>
      <c r="S24" s="158" t="str">
        <f>IFERROR(INDEX('Feb 2019'!$G$3:$BR$161,MATCH('Buying nGRPs'!$A24,'Feb 2019'!$A$3:$A$158,0),MATCH('Buying nGRPs'!S$9,'Feb 2019'!$G$1:$BR$1,0))/SUMIFS(Summary!$D:$D,Summary!$A:$A,'Buying nGRPs'!$A24),"")</f>
        <v/>
      </c>
      <c r="T24" s="158" t="str">
        <f>IFERROR(INDEX('Feb 2019'!$G$3:$BR$161,MATCH('Buying nGRPs'!$A24,'Feb 2019'!$A$3:$A$158,0),MATCH('Buying nGRPs'!T$9,'Feb 2019'!$G$1:$BR$1,0))/SUMIFS(Summary!$D:$D,Summary!$A:$A,'Buying nGRPs'!$A24),"")</f>
        <v/>
      </c>
      <c r="U24" s="158" t="str">
        <f>IFERROR(INDEX('Feb 2019'!$G$3:$BR$161,MATCH('Buying nGRPs'!$A24,'Feb 2019'!$A$3:$A$158,0),MATCH('Buying nGRPs'!U$9,'Feb 2019'!$G$1:$BR$1,0))/SUMIFS(Summary!$D:$D,Summary!$A:$A,'Buying nGRPs'!$A24),"")</f>
        <v/>
      </c>
      <c r="V24" s="158" t="str">
        <f>IFERROR(INDEX('Feb 2019'!$G$3:$BR$161,MATCH('Buying nGRPs'!$A24,'Feb 2019'!$A$3:$A$158,0),MATCH('Buying nGRPs'!V$9,'Feb 2019'!$G$1:$BR$1,0))/SUMIFS(Summary!$D:$D,Summary!$A:$A,'Buying nGRPs'!$A24),"")</f>
        <v/>
      </c>
      <c r="W24" s="158" t="str">
        <f>IFERROR(INDEX('Feb 2019'!$G$3:$BR$161,MATCH('Buying nGRPs'!$A24,'Feb 2019'!$A$3:$A$158,0),MATCH('Buying nGRPs'!W$9,'Feb 2019'!$G$1:$BR$1,0))/SUMIFS(Summary!$D:$D,Summary!$A:$A,'Buying nGRPs'!$A24),"")</f>
        <v/>
      </c>
      <c r="X24" s="158" t="str">
        <f>IFERROR(INDEX('Feb 2019'!$G$3:$BR$161,MATCH('Buying nGRPs'!$A24,'Feb 2019'!$A$3:$A$158,0),MATCH('Buying nGRPs'!X$9,'Feb 2019'!$G$1:$BR$1,0))/SUMIFS(Summary!$D:$D,Summary!$A:$A,'Buying nGRPs'!$A24),"")</f>
        <v/>
      </c>
      <c r="Y24" s="158" t="str">
        <f>IFERROR(INDEX('Feb 2019'!$G$3:$BR$161,MATCH('Buying nGRPs'!$A24,'Feb 2019'!$A$3:$A$158,0),MATCH('Buying nGRPs'!Y$9,'Feb 2019'!$G$1:$BR$1,0))/SUMIFS(Summary!$D:$D,Summary!$A:$A,'Buying nGRPs'!$A24),"")</f>
        <v/>
      </c>
      <c r="Z24" s="158" t="str">
        <f>IFERROR(INDEX('Feb 2019'!$G$3:$BR$161,MATCH('Buying nGRPs'!$A24,'Feb 2019'!$A$3:$A$158,0),MATCH('Buying nGRPs'!Z$9,'Feb 2019'!$G$1:$BR$1,0))/SUMIFS(Summary!$D:$D,Summary!$A:$A,'Buying nGRPs'!$A24),"")</f>
        <v/>
      </c>
      <c r="AA24" s="158" t="str">
        <f>IFERROR(INDEX('Feb 2019'!$G$3:$BR$161,MATCH('Buying nGRPs'!$A24,'Feb 2019'!$A$3:$A$158,0),MATCH('Buying nGRPs'!AA$9,'Feb 2019'!$G$1:$BR$1,0))/SUMIFS(Summary!$D:$D,Summary!$A:$A,'Buying nGRPs'!$A24),"")</f>
        <v/>
      </c>
      <c r="AB24" s="158" t="str">
        <f>IFERROR(INDEX('Feb 2019'!$G$3:$BR$161,MATCH('Buying nGRPs'!$A24,'Feb 2019'!$A$3:$A$158,0),MATCH('Buying nGRPs'!AB$9,'Feb 2019'!$G$1:$BR$1,0))/SUMIFS(Summary!$D:$D,Summary!$A:$A,'Buying nGRPs'!$A24),"")</f>
        <v/>
      </c>
      <c r="AC24" s="158" t="str">
        <f>IFERROR(INDEX('Feb 2019'!$G$3:$BR$161,MATCH('Buying nGRPs'!$A24,'Feb 2019'!$A$3:$A$158,0),MATCH('Buying nGRPs'!AC$9,'Feb 2019'!$G$1:$BR$1,0))/SUMIFS(Summary!$D:$D,Summary!$A:$A,'Buying nGRPs'!$A24),"")</f>
        <v/>
      </c>
      <c r="AD24" s="158" t="str">
        <f>IFERROR(INDEX('Feb 2019'!$G$3:$BR$161,MATCH('Buying nGRPs'!$A24,'Feb 2019'!$A$3:$A$158,0),MATCH('Buying nGRPs'!AD$9,'Feb 2019'!$G$1:$BR$1,0))/SUMIFS(Summary!$D:$D,Summary!$A:$A,'Buying nGRPs'!$A24),"")</f>
        <v/>
      </c>
      <c r="AE24" s="158" t="str">
        <f>IFERROR(INDEX('Feb 2019'!$G$3:$BR$161,MATCH('Buying nGRPs'!$A24,'Feb 2019'!$A$3:$A$158,0),MATCH('Buying nGRPs'!AE$9,'Feb 2019'!$G$1:$BR$1,0))/SUMIFS(Summary!$D:$D,Summary!$A:$A,'Buying nGRPs'!$A24),"")</f>
        <v/>
      </c>
      <c r="AF24" s="158" t="str">
        <f>IFERROR(INDEX('Feb 2019'!$G$3:$BR$161,MATCH('Buying nGRPs'!$A24,'Feb 2019'!$A$3:$A$158,0),MATCH('Buying nGRPs'!AF$9,'Feb 2019'!$G$1:$BR$1,0))/SUMIFS(Summary!$D:$D,Summary!$A:$A,'Buying nGRPs'!$A24),"")</f>
        <v/>
      </c>
      <c r="AG24" s="158" t="str">
        <f>IFERROR(INDEX('Feb 2019'!$G$3:$BR$161,MATCH('Buying nGRPs'!$A24,'Feb 2019'!$A$3:$A$158,0),MATCH('Buying nGRPs'!AG$9,'Feb 2019'!$G$1:$BR$1,0))/SUMIFS(Summary!$D:$D,Summary!$A:$A,'Buying nGRPs'!$A24),"")</f>
        <v/>
      </c>
      <c r="AH24" s="158" t="str">
        <f>IFERROR(INDEX('Feb 2019'!$G$3:$BR$161,MATCH('Buying nGRPs'!$A24,'Feb 2019'!$A$3:$A$158,0),MATCH('Buying nGRPs'!AH$9,'Feb 2019'!$G$1:$BR$1,0))/SUMIFS(Summary!$D:$D,Summary!$A:$A,'Buying nGRPs'!$A24),"")</f>
        <v/>
      </c>
      <c r="AI24" s="158" t="str">
        <f>IFERROR(INDEX('Feb 2019'!$G$3:$BR$161,MATCH('Buying nGRPs'!$A24,'Feb 2019'!$A$3:$A$158,0),MATCH('Buying nGRPs'!AI$9,'Feb 2019'!$G$1:$BR$1,0))/SUMIFS(Summary!$D:$D,Summary!$A:$A,'Buying nGRPs'!$A24),"")</f>
        <v/>
      </c>
      <c r="AJ24" s="158" t="str">
        <f>IFERROR(INDEX('Feb 2019'!$G$3:$BR$161,MATCH('Buying nGRPs'!$A24,'Feb 2019'!$A$3:$A$158,0),MATCH('Buying nGRPs'!AJ$9,'Feb 2019'!$G$1:$BR$1,0))/SUMIFS(Summary!$D:$D,Summary!$A:$A,'Buying nGRPs'!$A24),"")</f>
        <v/>
      </c>
      <c r="AK24" s="158" t="str">
        <f>IFERROR(INDEX('Feb 2019'!$G$3:$BR$161,MATCH('Buying nGRPs'!$A24,'Feb 2019'!$A$3:$A$158,0),MATCH('Buying nGRPs'!AK$9,'Feb 2019'!$G$1:$BR$1,0))/SUMIFS(Summary!$D:$D,Summary!$A:$A,'Buying nGRPs'!$A24),"")</f>
        <v/>
      </c>
      <c r="AL24" s="158" t="str">
        <f>IFERROR(INDEX('Feb 2019'!$G$3:$BR$161,MATCH('Buying nGRPs'!$A24,'Feb 2019'!$A$3:$A$158,0),MATCH('Buying nGRPs'!AL$9,'Feb 2019'!$G$1:$BR$1,0))/SUMIFS(Summary!$D:$D,Summary!$A:$A,'Buying nGRPs'!$A24),"")</f>
        <v/>
      </c>
      <c r="AM24" s="158" t="str">
        <f>IFERROR(INDEX('Feb 2019'!$G$3:$BR$161,MATCH('Buying nGRPs'!$A24,'Feb 2019'!$A$3:$A$158,0),MATCH('Buying nGRPs'!AM$9,'Feb 2019'!$G$1:$BR$1,0))/SUMIFS(Summary!$D:$D,Summary!$A:$A,'Buying nGRPs'!$A24),"")</f>
        <v/>
      </c>
      <c r="AN24" s="158" t="str">
        <f>IFERROR(INDEX('Feb 2019'!$G$3:$BR$161,MATCH('Buying nGRPs'!$A24,'Feb 2019'!$A$3:$A$158,0),MATCH('Buying nGRPs'!AN$9,'Feb 2019'!$G$1:$BR$1,0))/SUMIFS(Summary!$D:$D,Summary!$A:$A,'Buying nGRPs'!$A24),"")</f>
        <v/>
      </c>
      <c r="AO24" s="158" t="str">
        <f>IFERROR(INDEX('Feb 2019'!$G$3:$BR$161,MATCH('Buying nGRPs'!$A24,'Feb 2019'!$A$3:$A$158,0),MATCH('Buying nGRPs'!AO$9,'Feb 2019'!$G$1:$BR$1,0))/SUMIFS(Summary!$D:$D,Summary!$A:$A,'Buying nGRPs'!$A24),"")</f>
        <v/>
      </c>
      <c r="AP24" s="158" t="str">
        <f>IFERROR(INDEX('Feb 2019'!$G$3:$BR$161,MATCH('Buying nGRPs'!$A24,'Feb 2019'!$A$3:$A$158,0),MATCH('Buying nGRPs'!AP$9,'Feb 2019'!$G$1:$BR$1,0))/SUMIFS(Summary!$D:$D,Summary!$A:$A,'Buying nGRPs'!$A24),"")</f>
        <v/>
      </c>
      <c r="AQ24" s="158" t="str">
        <f>IFERROR(INDEX('Feb 2019'!$G$3:$BR$161,MATCH('Buying nGRPs'!$A24,'Feb 2019'!$A$3:$A$158,0),MATCH('Buying nGRPs'!AQ$9,'Feb 2019'!$G$1:$BR$1,0))/SUMIFS(Summary!$D:$D,Summary!$A:$A,'Buying nGRPs'!$A24),"")</f>
        <v/>
      </c>
      <c r="AR24" s="158" t="str">
        <f>IFERROR(INDEX('Feb 2019'!$G$3:$BR$161,MATCH('Buying nGRPs'!$A24,'Feb 2019'!$A$3:$A$158,0),MATCH('Buying nGRPs'!AR$9,'Feb 2019'!$G$1:$BR$1,0))/SUMIFS(Summary!$D:$D,Summary!$A:$A,'Buying nGRPs'!$A24),"")</f>
        <v/>
      </c>
      <c r="AS24" s="158" t="str">
        <f>IFERROR(INDEX('Feb 2019'!$G$3:$BR$161,MATCH('Buying nGRPs'!$A24,'Feb 2019'!$A$3:$A$158,0),MATCH('Buying nGRPs'!AS$9,'Feb 2019'!$G$1:$BR$1,0))/SUMIFS(Summary!$D:$D,Summary!$A:$A,'Buying nGRPs'!$A24),"")</f>
        <v/>
      </c>
      <c r="AT24" s="158" t="str">
        <f>IFERROR(INDEX('Feb 2019'!$G$3:$BR$161,MATCH('Buying nGRPs'!$A24,'Feb 2019'!$A$3:$A$158,0),MATCH('Buying nGRPs'!AT$9,'Feb 2019'!$G$1:$BR$1,0))/SUMIFS(Summary!$D:$D,Summary!$A:$A,'Buying nGRPs'!$A24),"")</f>
        <v/>
      </c>
      <c r="AU24" s="158" t="str">
        <f>IFERROR(INDEX('Feb 2019'!$G$3:$BR$161,MATCH('Buying nGRPs'!$A24,'Feb 2019'!$A$3:$A$158,0),MATCH('Buying nGRPs'!AU$9,'Feb 2019'!$G$1:$BR$1,0))/SUMIFS(Summary!$D:$D,Summary!$A:$A,'Buying nGRPs'!$A24),"")</f>
        <v/>
      </c>
      <c r="AV24" s="158" t="str">
        <f>IFERROR(INDEX('Feb 2019'!$G$3:$BR$161,MATCH('Buying nGRPs'!$A24,'Feb 2019'!$A$3:$A$158,0),MATCH('Buying nGRPs'!AV$9,'Feb 2019'!$G$1:$BR$1,0))/SUMIFS(Summary!$D:$D,Summary!$A:$A,'Buying nGRPs'!$A24),"")</f>
        <v/>
      </c>
      <c r="AW24" s="158" t="str">
        <f>IFERROR(INDEX('Feb 2019'!$G$3:$BR$161,MATCH('Buying nGRPs'!$A24,'Feb 2019'!$A$3:$A$158,0),MATCH('Buying nGRPs'!AW$9,'Feb 2019'!$G$1:$BR$1,0))/SUMIFS(Summary!$D:$D,Summary!$A:$A,'Buying nGRPs'!$A24),"")</f>
        <v/>
      </c>
      <c r="AX24" s="158" t="str">
        <f>IFERROR(INDEX('Feb 2019'!$G$3:$BR$161,MATCH('Buying nGRPs'!$A24,'Feb 2019'!$A$3:$A$158,0),MATCH('Buying nGRPs'!AX$9,'Feb 2019'!$G$1:$BR$1,0))/SUMIFS(Summary!$D:$D,Summary!$A:$A,'Buying nGRPs'!$A24),"")</f>
        <v/>
      </c>
      <c r="AY24" s="158" t="str">
        <f>IFERROR(INDEX('Feb 2019'!$G$3:$BR$161,MATCH('Buying nGRPs'!$A24,'Feb 2019'!$A$3:$A$158,0),MATCH('Buying nGRPs'!AY$9,'Feb 2019'!$G$1:$BR$1,0))/SUMIFS(Summary!$D:$D,Summary!$A:$A,'Buying nGRPs'!$A24),"")</f>
        <v/>
      </c>
      <c r="AZ24" s="158" t="str">
        <f>IFERROR(INDEX('Feb 2019'!$G$3:$BR$161,MATCH('Buying nGRPs'!$A24,'Feb 2019'!$A$3:$A$158,0),MATCH('Buying nGRPs'!AZ$9,'Feb 2019'!$G$1:$BR$1,0))/SUMIFS(Summary!$D:$D,Summary!$A:$A,'Buying nGRPs'!$A24),"")</f>
        <v/>
      </c>
      <c r="BA24" s="158" t="str">
        <f>IFERROR(INDEX('Feb 2019'!$G$3:$BR$161,MATCH('Buying nGRPs'!$A24,'Feb 2019'!$A$3:$A$158,0),MATCH('Buying nGRPs'!BA$9,'Feb 2019'!$G$1:$BR$1,0))/SUMIFS(Summary!$D:$D,Summary!$A:$A,'Buying nGRPs'!$A24),"")</f>
        <v/>
      </c>
      <c r="BB24" s="11">
        <f t="shared" si="22"/>
        <v>0</v>
      </c>
      <c r="BC24" s="11"/>
      <c r="BD24" s="109">
        <f>BC24-BB24</f>
        <v>0</v>
      </c>
    </row>
    <row r="25" spans="1:59" ht="15" x14ac:dyDescent="0.3">
      <c r="A25" s="80" t="s">
        <v>46</v>
      </c>
      <c r="B25" s="105">
        <f t="shared" si="18"/>
        <v>0.39999999999999997</v>
      </c>
      <c r="C25" s="192">
        <f t="shared" si="19"/>
        <v>3.9999999999999998E-7</v>
      </c>
      <c r="D25" s="48">
        <f t="shared" si="20"/>
        <v>0</v>
      </c>
      <c r="E25" s="138">
        <f t="shared" ref="E25:E26" si="24">D25-B25</f>
        <v>-0.39999999999999997</v>
      </c>
      <c r="F25" s="93" t="s">
        <v>46</v>
      </c>
      <c r="G25" s="158" t="str">
        <f>IFERROR(INDEX('Feb 2019'!$G$3:$BR$161,MATCH('Buying nGRPs'!$A25,'Feb 2019'!$A$3:$A$158,0),MATCH('Buying nGRPs'!G$9,'Feb 2019'!$G$1:$BR$1,0))/SUMIFS(Summary!$D:$D,Summary!$A:$A,'Buying nGRPs'!$A25),"")</f>
        <v/>
      </c>
      <c r="H25" s="158" t="str">
        <f>IFERROR(INDEX('Feb 2019'!$G$3:$BR$161,MATCH('Buying nGRPs'!$A25,'Feb 2019'!$A$3:$A$158,0),MATCH('Buying nGRPs'!H$9,'Feb 2019'!$G$1:$BR$1,0))/SUMIFS(Summary!$D:$D,Summary!$A:$A,'Buying nGRPs'!$A25),"")</f>
        <v/>
      </c>
      <c r="I25" s="158" t="str">
        <f>IFERROR(INDEX('Feb 2019'!$G$3:$BR$161,MATCH('Buying nGRPs'!$A25,'Feb 2019'!$A$3:$A$158,0),MATCH('Buying nGRPs'!I$9,'Feb 2019'!$G$1:$BR$1,0))/SUMIFS(Summary!$D:$D,Summary!$A:$A,'Buying nGRPs'!$A25),"")</f>
        <v/>
      </c>
      <c r="J25" s="158">
        <f>IFERROR(INDEX('Feb 2019'!$G$3:$BR$161,MATCH('Buying nGRPs'!$A25,'Feb 2019'!$A$3:$A$158,0),MATCH('Buying nGRPs'!J$9,'Feb 2019'!$G$1:$BR$1,0))/SUMIFS(Summary!$D:$D,Summary!$A:$A,'Buying nGRPs'!$A25),"")</f>
        <v>0</v>
      </c>
      <c r="K25" s="158" t="str">
        <f>IFERROR(INDEX('Feb 2019'!$G$3:$BR$161,MATCH('Buying nGRPs'!$A25,'Feb 2019'!$A$3:$A$158,0),MATCH('Buying nGRPs'!K$9,'Feb 2019'!$G$1:$BR$1,0))/SUMIFS(Summary!$D:$D,Summary!$A:$A,'Buying nGRPs'!$A25),"")</f>
        <v/>
      </c>
      <c r="L25" s="158" t="str">
        <f>IFERROR(INDEX('Feb 2019'!$G$3:$BR$161,MATCH('Buying nGRPs'!$A25,'Feb 2019'!$A$3:$A$158,0),MATCH('Buying nGRPs'!L$9,'Feb 2019'!$G$1:$BR$1,0))/SUMIFS(Summary!$D:$D,Summary!$A:$A,'Buying nGRPs'!$A25),"")</f>
        <v/>
      </c>
      <c r="M25" s="158" t="str">
        <f>IFERROR(INDEX('Feb 2019'!$G$3:$BR$161,MATCH('Buying nGRPs'!$A25,'Feb 2019'!$A$3:$A$158,0),MATCH('Buying nGRPs'!M$9,'Feb 2019'!$G$1:$BR$1,0))/SUMIFS(Summary!$D:$D,Summary!$A:$A,'Buying nGRPs'!$A25),"")</f>
        <v/>
      </c>
      <c r="N25" s="158" t="str">
        <f>IFERROR(INDEX('Feb 2019'!$G$3:$BR$161,MATCH('Buying nGRPs'!$A25,'Feb 2019'!$A$3:$A$158,0),MATCH('Buying nGRPs'!N$9,'Feb 2019'!$G$1:$BR$1,0))/SUMIFS(Summary!$D:$D,Summary!$A:$A,'Buying nGRPs'!$A25),"")</f>
        <v/>
      </c>
      <c r="O25" s="158" t="str">
        <f>IFERROR(INDEX('Feb 2019'!$G$3:$BR$161,MATCH('Buying nGRPs'!$A25,'Feb 2019'!$A$3:$A$158,0),MATCH('Buying nGRPs'!O$9,'Feb 2019'!$G$1:$BR$1,0))/SUMIFS(Summary!$D:$D,Summary!$A:$A,'Buying nGRPs'!$A25),"")</f>
        <v/>
      </c>
      <c r="P25" s="158" t="str">
        <f>IFERROR(INDEX('Feb 2019'!$G$3:$BR$161,MATCH('Buying nGRPs'!$A25,'Feb 2019'!$A$3:$A$158,0),MATCH('Buying nGRPs'!P$9,'Feb 2019'!$G$1:$BR$1,0))/SUMIFS(Summary!$D:$D,Summary!$A:$A,'Buying nGRPs'!$A25),"")</f>
        <v/>
      </c>
      <c r="Q25" s="158" t="str">
        <f>IFERROR(INDEX('Feb 2019'!$G$3:$BR$161,MATCH('Buying nGRPs'!$A25,'Feb 2019'!$A$3:$A$158,0),MATCH('Buying nGRPs'!Q$9,'Feb 2019'!$G$1:$BR$1,0))/SUMIFS(Summary!$D:$D,Summary!$A:$A,'Buying nGRPs'!$A25),"")</f>
        <v/>
      </c>
      <c r="R25" s="158" t="str">
        <f>IFERROR(INDEX('Feb 2019'!$G$3:$BR$161,MATCH('Buying nGRPs'!$A25,'Feb 2019'!$A$3:$A$158,0),MATCH('Buying nGRPs'!R$9,'Feb 2019'!$G$1:$BR$1,0))/SUMIFS(Summary!$D:$D,Summary!$A:$A,'Buying nGRPs'!$A25),"")</f>
        <v/>
      </c>
      <c r="S25" s="158" t="str">
        <f>IFERROR(INDEX('Feb 2019'!$G$3:$BR$161,MATCH('Buying nGRPs'!$A25,'Feb 2019'!$A$3:$A$158,0),MATCH('Buying nGRPs'!S$9,'Feb 2019'!$G$1:$BR$1,0))/SUMIFS(Summary!$D:$D,Summary!$A:$A,'Buying nGRPs'!$A25),"")</f>
        <v/>
      </c>
      <c r="T25" s="158" t="str">
        <f>IFERROR(INDEX('Feb 2019'!$G$3:$BR$161,MATCH('Buying nGRPs'!$A25,'Feb 2019'!$A$3:$A$158,0),MATCH('Buying nGRPs'!T$9,'Feb 2019'!$G$1:$BR$1,0))/SUMIFS(Summary!$D:$D,Summary!$A:$A,'Buying nGRPs'!$A25),"")</f>
        <v/>
      </c>
      <c r="U25" s="158" t="str">
        <f>IFERROR(INDEX('Feb 2019'!$G$3:$BR$161,MATCH('Buying nGRPs'!$A25,'Feb 2019'!$A$3:$A$158,0),MATCH('Buying nGRPs'!U$9,'Feb 2019'!$G$1:$BR$1,0))/SUMIFS(Summary!$D:$D,Summary!$A:$A,'Buying nGRPs'!$A25),"")</f>
        <v/>
      </c>
      <c r="V25" s="158" t="str">
        <f>IFERROR(INDEX('Feb 2019'!$G$3:$BR$161,MATCH('Buying nGRPs'!$A25,'Feb 2019'!$A$3:$A$158,0),MATCH('Buying nGRPs'!V$9,'Feb 2019'!$G$1:$BR$1,0))/SUMIFS(Summary!$D:$D,Summary!$A:$A,'Buying nGRPs'!$A25),"")</f>
        <v/>
      </c>
      <c r="W25" s="158" t="str">
        <f>IFERROR(INDEX('Feb 2019'!$G$3:$BR$161,MATCH('Buying nGRPs'!$A25,'Feb 2019'!$A$3:$A$158,0),MATCH('Buying nGRPs'!W$9,'Feb 2019'!$G$1:$BR$1,0))/SUMIFS(Summary!$D:$D,Summary!$A:$A,'Buying nGRPs'!$A25),"")</f>
        <v/>
      </c>
      <c r="X25" s="158" t="str">
        <f>IFERROR(INDEX('Feb 2019'!$G$3:$BR$161,MATCH('Buying nGRPs'!$A25,'Feb 2019'!$A$3:$A$158,0),MATCH('Buying nGRPs'!X$9,'Feb 2019'!$G$1:$BR$1,0))/SUMIFS(Summary!$D:$D,Summary!$A:$A,'Buying nGRPs'!$A25),"")</f>
        <v/>
      </c>
      <c r="Y25" s="158" t="str">
        <f>IFERROR(INDEX('Feb 2019'!$G$3:$BR$161,MATCH('Buying nGRPs'!$A25,'Feb 2019'!$A$3:$A$158,0),MATCH('Buying nGRPs'!Y$9,'Feb 2019'!$G$1:$BR$1,0))/SUMIFS(Summary!$D:$D,Summary!$A:$A,'Buying nGRPs'!$A25),"")</f>
        <v/>
      </c>
      <c r="Z25" s="158" t="str">
        <f>IFERROR(INDEX('Feb 2019'!$G$3:$BR$161,MATCH('Buying nGRPs'!$A25,'Feb 2019'!$A$3:$A$158,0),MATCH('Buying nGRPs'!Z$9,'Feb 2019'!$G$1:$BR$1,0))/SUMIFS(Summary!$D:$D,Summary!$A:$A,'Buying nGRPs'!$A25),"")</f>
        <v/>
      </c>
      <c r="AA25" s="158" t="str">
        <f>IFERROR(INDEX('Feb 2019'!$G$3:$BR$161,MATCH('Buying nGRPs'!$A25,'Feb 2019'!$A$3:$A$158,0),MATCH('Buying nGRPs'!AA$9,'Feb 2019'!$G$1:$BR$1,0))/SUMIFS(Summary!$D:$D,Summary!$A:$A,'Buying nGRPs'!$A25),"")</f>
        <v/>
      </c>
      <c r="AB25" s="158" t="str">
        <f>IFERROR(INDEX('Feb 2019'!$G$3:$BR$161,MATCH('Buying nGRPs'!$A25,'Feb 2019'!$A$3:$A$158,0),MATCH('Buying nGRPs'!AB$9,'Feb 2019'!$G$1:$BR$1,0))/SUMIFS(Summary!$D:$D,Summary!$A:$A,'Buying nGRPs'!$A25),"")</f>
        <v/>
      </c>
      <c r="AC25" s="158">
        <f>IFERROR(INDEX('Feb 2019'!$G$3:$BR$161,MATCH('Buying nGRPs'!$A25,'Feb 2019'!$A$3:$A$158,0),MATCH('Buying nGRPs'!AC$9,'Feb 2019'!$G$1:$BR$1,0))/SUMIFS(Summary!$D:$D,Summary!$A:$A,'Buying nGRPs'!$A25),"")</f>
        <v>0.12</v>
      </c>
      <c r="AD25" s="158">
        <f>IFERROR(INDEX('Feb 2019'!$G$3:$BR$161,MATCH('Buying nGRPs'!$A25,'Feb 2019'!$A$3:$A$158,0),MATCH('Buying nGRPs'!AD$9,'Feb 2019'!$G$1:$BR$1,0))/SUMIFS(Summary!$D:$D,Summary!$A:$A,'Buying nGRPs'!$A25),"")</f>
        <v>0.1</v>
      </c>
      <c r="AE25" s="158" t="str">
        <f>IFERROR(INDEX('Feb 2019'!$G$3:$BR$161,MATCH('Buying nGRPs'!$A25,'Feb 2019'!$A$3:$A$158,0),MATCH('Buying nGRPs'!AE$9,'Feb 2019'!$G$1:$BR$1,0))/SUMIFS(Summary!$D:$D,Summary!$A:$A,'Buying nGRPs'!$A25),"")</f>
        <v/>
      </c>
      <c r="AF25" s="158" t="str">
        <f>IFERROR(INDEX('Feb 2019'!$G$3:$BR$161,MATCH('Buying nGRPs'!$A25,'Feb 2019'!$A$3:$A$158,0),MATCH('Buying nGRPs'!AF$9,'Feb 2019'!$G$1:$BR$1,0))/SUMIFS(Summary!$D:$D,Summary!$A:$A,'Buying nGRPs'!$A25),"")</f>
        <v/>
      </c>
      <c r="AG25" s="158" t="str">
        <f>IFERROR(INDEX('Feb 2019'!$G$3:$BR$161,MATCH('Buying nGRPs'!$A25,'Feb 2019'!$A$3:$A$158,0),MATCH('Buying nGRPs'!AG$9,'Feb 2019'!$G$1:$BR$1,0))/SUMIFS(Summary!$D:$D,Summary!$A:$A,'Buying nGRPs'!$A25),"")</f>
        <v/>
      </c>
      <c r="AH25" s="158">
        <f>IFERROR(INDEX('Feb 2019'!$G$3:$BR$161,MATCH('Buying nGRPs'!$A25,'Feb 2019'!$A$3:$A$158,0),MATCH('Buying nGRPs'!AH$9,'Feb 2019'!$G$1:$BR$1,0))/SUMIFS(Summary!$D:$D,Summary!$A:$A,'Buying nGRPs'!$A25),"")</f>
        <v>0.13</v>
      </c>
      <c r="AI25" s="158" t="str">
        <f>IFERROR(INDEX('Feb 2019'!$G$3:$BR$161,MATCH('Buying nGRPs'!$A25,'Feb 2019'!$A$3:$A$158,0),MATCH('Buying nGRPs'!AI$9,'Feb 2019'!$G$1:$BR$1,0))/SUMIFS(Summary!$D:$D,Summary!$A:$A,'Buying nGRPs'!$A25),"")</f>
        <v/>
      </c>
      <c r="AJ25" s="158" t="str">
        <f>IFERROR(INDEX('Feb 2019'!$G$3:$BR$161,MATCH('Buying nGRPs'!$A25,'Feb 2019'!$A$3:$A$158,0),MATCH('Buying nGRPs'!AJ$9,'Feb 2019'!$G$1:$BR$1,0))/SUMIFS(Summary!$D:$D,Summary!$A:$A,'Buying nGRPs'!$A25),"")</f>
        <v/>
      </c>
      <c r="AK25" s="158">
        <f>IFERROR(INDEX('Feb 2019'!$G$3:$BR$161,MATCH('Buying nGRPs'!$A25,'Feb 2019'!$A$3:$A$158,0),MATCH('Buying nGRPs'!AK$9,'Feb 2019'!$G$1:$BR$1,0))/SUMIFS(Summary!$D:$D,Summary!$A:$A,'Buying nGRPs'!$A25),"")</f>
        <v>0</v>
      </c>
      <c r="AL25" s="158">
        <f>IFERROR(INDEX('Feb 2019'!$G$3:$BR$161,MATCH('Buying nGRPs'!$A25,'Feb 2019'!$A$3:$A$158,0),MATCH('Buying nGRPs'!AL$9,'Feb 2019'!$G$1:$BR$1,0))/SUMIFS(Summary!$D:$D,Summary!$A:$A,'Buying nGRPs'!$A25),"")</f>
        <v>0</v>
      </c>
      <c r="AM25" s="158" t="str">
        <f>IFERROR(INDEX('Feb 2019'!$G$3:$BR$161,MATCH('Buying nGRPs'!$A25,'Feb 2019'!$A$3:$A$158,0),MATCH('Buying nGRPs'!AM$9,'Feb 2019'!$G$1:$BR$1,0))/SUMIFS(Summary!$D:$D,Summary!$A:$A,'Buying nGRPs'!$A25),"")</f>
        <v/>
      </c>
      <c r="AN25" s="158">
        <f>IFERROR(INDEX('Feb 2019'!$G$3:$BR$161,MATCH('Buying nGRPs'!$A25,'Feb 2019'!$A$3:$A$158,0),MATCH('Buying nGRPs'!AN$9,'Feb 2019'!$G$1:$BR$1,0))/SUMIFS(Summary!$D:$D,Summary!$A:$A,'Buying nGRPs'!$A25),"")</f>
        <v>0</v>
      </c>
      <c r="AO25" s="158">
        <f>IFERROR(INDEX('Feb 2019'!$G$3:$BR$161,MATCH('Buying nGRPs'!$A25,'Feb 2019'!$A$3:$A$158,0),MATCH('Buying nGRPs'!AO$9,'Feb 2019'!$G$1:$BR$1,0))/SUMIFS(Summary!$D:$D,Summary!$A:$A,'Buying nGRPs'!$A25),"")</f>
        <v>0.05</v>
      </c>
      <c r="AP25" s="158" t="str">
        <f>IFERROR(INDEX('Feb 2019'!$G$3:$BR$161,MATCH('Buying nGRPs'!$A25,'Feb 2019'!$A$3:$A$158,0),MATCH('Buying nGRPs'!AP$9,'Feb 2019'!$G$1:$BR$1,0))/SUMIFS(Summary!$D:$D,Summary!$A:$A,'Buying nGRPs'!$A25),"")</f>
        <v/>
      </c>
      <c r="AQ25" s="158" t="str">
        <f>IFERROR(INDEX('Feb 2019'!$G$3:$BR$161,MATCH('Buying nGRPs'!$A25,'Feb 2019'!$A$3:$A$158,0),MATCH('Buying nGRPs'!AQ$9,'Feb 2019'!$G$1:$BR$1,0))/SUMIFS(Summary!$D:$D,Summary!$A:$A,'Buying nGRPs'!$A25),"")</f>
        <v/>
      </c>
      <c r="AR25" s="158">
        <f>IFERROR(INDEX('Feb 2019'!$G$3:$BR$161,MATCH('Buying nGRPs'!$A25,'Feb 2019'!$A$3:$A$158,0),MATCH('Buying nGRPs'!AR$9,'Feb 2019'!$G$1:$BR$1,0))/SUMIFS(Summary!$D:$D,Summary!$A:$A,'Buying nGRPs'!$A25),"")</f>
        <v>0</v>
      </c>
      <c r="AS25" s="158" t="str">
        <f>IFERROR(INDEX('Feb 2019'!$G$3:$BR$161,MATCH('Buying nGRPs'!$A25,'Feb 2019'!$A$3:$A$158,0),MATCH('Buying nGRPs'!AS$9,'Feb 2019'!$G$1:$BR$1,0))/SUMIFS(Summary!$D:$D,Summary!$A:$A,'Buying nGRPs'!$A25),"")</f>
        <v/>
      </c>
      <c r="AT25" s="158" t="str">
        <f>IFERROR(INDEX('Feb 2019'!$G$3:$BR$161,MATCH('Buying nGRPs'!$A25,'Feb 2019'!$A$3:$A$158,0),MATCH('Buying nGRPs'!AT$9,'Feb 2019'!$G$1:$BR$1,0))/SUMIFS(Summary!$D:$D,Summary!$A:$A,'Buying nGRPs'!$A25),"")</f>
        <v/>
      </c>
      <c r="AU25" s="158" t="str">
        <f>IFERROR(INDEX('Feb 2019'!$G$3:$BR$161,MATCH('Buying nGRPs'!$A25,'Feb 2019'!$A$3:$A$158,0),MATCH('Buying nGRPs'!AU$9,'Feb 2019'!$G$1:$BR$1,0))/SUMIFS(Summary!$D:$D,Summary!$A:$A,'Buying nGRPs'!$A25),"")</f>
        <v/>
      </c>
      <c r="AV25" s="158" t="str">
        <f>IFERROR(INDEX('Feb 2019'!$G$3:$BR$161,MATCH('Buying nGRPs'!$A25,'Feb 2019'!$A$3:$A$158,0),MATCH('Buying nGRPs'!AV$9,'Feb 2019'!$G$1:$BR$1,0))/SUMIFS(Summary!$D:$D,Summary!$A:$A,'Buying nGRPs'!$A25),"")</f>
        <v/>
      </c>
      <c r="AW25" s="158" t="str">
        <f>IFERROR(INDEX('Feb 2019'!$G$3:$BR$161,MATCH('Buying nGRPs'!$A25,'Feb 2019'!$A$3:$A$158,0),MATCH('Buying nGRPs'!AW$9,'Feb 2019'!$G$1:$BR$1,0))/SUMIFS(Summary!$D:$D,Summary!$A:$A,'Buying nGRPs'!$A25),"")</f>
        <v/>
      </c>
      <c r="AX25" s="158">
        <f>IFERROR(INDEX('Feb 2019'!$G$3:$BR$161,MATCH('Buying nGRPs'!$A25,'Feb 2019'!$A$3:$A$158,0),MATCH('Buying nGRPs'!AX$9,'Feb 2019'!$G$1:$BR$1,0))/SUMIFS(Summary!$D:$D,Summary!$A:$A,'Buying nGRPs'!$A25),"")</f>
        <v>0</v>
      </c>
      <c r="AY25" s="158">
        <f>IFERROR(INDEX('Feb 2019'!$G$3:$BR$161,MATCH('Buying nGRPs'!$A25,'Feb 2019'!$A$3:$A$158,0),MATCH('Buying nGRPs'!AY$9,'Feb 2019'!$G$1:$BR$1,0))/SUMIFS(Summary!$D:$D,Summary!$A:$A,'Buying nGRPs'!$A25),"")</f>
        <v>0</v>
      </c>
      <c r="AZ25" s="158">
        <f>IFERROR(INDEX('Feb 2019'!$G$3:$BR$161,MATCH('Buying nGRPs'!$A25,'Feb 2019'!$A$3:$A$158,0),MATCH('Buying nGRPs'!AZ$9,'Feb 2019'!$G$1:$BR$1,0))/SUMIFS(Summary!$D:$D,Summary!$A:$A,'Buying nGRPs'!$A25),"")</f>
        <v>0</v>
      </c>
      <c r="BA25" s="158">
        <f>IFERROR(INDEX('Feb 2019'!$G$3:$BR$161,MATCH('Buying nGRPs'!$A25,'Feb 2019'!$A$3:$A$158,0),MATCH('Buying nGRPs'!BA$9,'Feb 2019'!$G$1:$BR$1,0))/SUMIFS(Summary!$D:$D,Summary!$A:$A,'Buying nGRPs'!$A25),"")</f>
        <v>0</v>
      </c>
      <c r="BB25" s="11">
        <f t="shared" si="22"/>
        <v>0.39999999999999997</v>
      </c>
      <c r="BC25" s="11"/>
      <c r="BD25" s="109">
        <f t="shared" si="23"/>
        <v>-0.39999999999999997</v>
      </c>
    </row>
    <row r="26" spans="1:59" ht="15" x14ac:dyDescent="0.3">
      <c r="A26" s="80" t="s">
        <v>47</v>
      </c>
      <c r="B26" s="105">
        <f t="shared" si="18"/>
        <v>0.30769230769230771</v>
      </c>
      <c r="C26" s="192">
        <f t="shared" si="19"/>
        <v>3.0769230769230769E-7</v>
      </c>
      <c r="D26" s="48">
        <f t="shared" si="20"/>
        <v>0</v>
      </c>
      <c r="E26" s="138">
        <f t="shared" si="24"/>
        <v>-0.30769230769230771</v>
      </c>
      <c r="F26" s="93" t="s">
        <v>47</v>
      </c>
      <c r="G26" s="158" t="str">
        <f>IFERROR(INDEX('Feb 2019'!$G$3:$BR$161,MATCH('Buying nGRPs'!$A26,'Feb 2019'!$A$3:$A$158,0),MATCH('Buying nGRPs'!G$9,'Feb 2019'!$G$1:$BR$1,0))/SUMIFS(Summary!$D:$D,Summary!$A:$A,'Buying nGRPs'!$A26),"")</f>
        <v/>
      </c>
      <c r="H26" s="158" t="str">
        <f>IFERROR(INDEX('Feb 2019'!$G$3:$BR$161,MATCH('Buying nGRPs'!$A26,'Feb 2019'!$A$3:$A$158,0),MATCH('Buying nGRPs'!H$9,'Feb 2019'!$G$1:$BR$1,0))/SUMIFS(Summary!$D:$D,Summary!$A:$A,'Buying nGRPs'!$A26),"")</f>
        <v/>
      </c>
      <c r="I26" s="158" t="str">
        <f>IFERROR(INDEX('Feb 2019'!$G$3:$BR$161,MATCH('Buying nGRPs'!$A26,'Feb 2019'!$A$3:$A$158,0),MATCH('Buying nGRPs'!I$9,'Feb 2019'!$G$1:$BR$1,0))/SUMIFS(Summary!$D:$D,Summary!$A:$A,'Buying nGRPs'!$A26),"")</f>
        <v/>
      </c>
      <c r="J26" s="158">
        <f>IFERROR(INDEX('Feb 2019'!$G$3:$BR$161,MATCH('Buying nGRPs'!$A26,'Feb 2019'!$A$3:$A$158,0),MATCH('Buying nGRPs'!J$9,'Feb 2019'!$G$1:$BR$1,0))/SUMIFS(Summary!$D:$D,Summary!$A:$A,'Buying nGRPs'!$A26),"")</f>
        <v>0</v>
      </c>
      <c r="K26" s="158" t="str">
        <f>IFERROR(INDEX('Feb 2019'!$G$3:$BR$161,MATCH('Buying nGRPs'!$A26,'Feb 2019'!$A$3:$A$158,0),MATCH('Buying nGRPs'!K$9,'Feb 2019'!$G$1:$BR$1,0))/SUMIFS(Summary!$D:$D,Summary!$A:$A,'Buying nGRPs'!$A26),"")</f>
        <v/>
      </c>
      <c r="L26" s="158" t="str">
        <f>IFERROR(INDEX('Feb 2019'!$G$3:$BR$161,MATCH('Buying nGRPs'!$A26,'Feb 2019'!$A$3:$A$158,0),MATCH('Buying nGRPs'!L$9,'Feb 2019'!$G$1:$BR$1,0))/SUMIFS(Summary!$D:$D,Summary!$A:$A,'Buying nGRPs'!$A26),"")</f>
        <v/>
      </c>
      <c r="M26" s="158" t="str">
        <f>IFERROR(INDEX('Feb 2019'!$G$3:$BR$161,MATCH('Buying nGRPs'!$A26,'Feb 2019'!$A$3:$A$158,0),MATCH('Buying nGRPs'!M$9,'Feb 2019'!$G$1:$BR$1,0))/SUMIFS(Summary!$D:$D,Summary!$A:$A,'Buying nGRPs'!$A26),"")</f>
        <v/>
      </c>
      <c r="N26" s="158" t="str">
        <f>IFERROR(INDEX('Feb 2019'!$G$3:$BR$161,MATCH('Buying nGRPs'!$A26,'Feb 2019'!$A$3:$A$158,0),MATCH('Buying nGRPs'!N$9,'Feb 2019'!$G$1:$BR$1,0))/SUMIFS(Summary!$D:$D,Summary!$A:$A,'Buying nGRPs'!$A26),"")</f>
        <v/>
      </c>
      <c r="O26" s="158" t="str">
        <f>IFERROR(INDEX('Feb 2019'!$G$3:$BR$161,MATCH('Buying nGRPs'!$A26,'Feb 2019'!$A$3:$A$158,0),MATCH('Buying nGRPs'!O$9,'Feb 2019'!$G$1:$BR$1,0))/SUMIFS(Summary!$D:$D,Summary!$A:$A,'Buying nGRPs'!$A26),"")</f>
        <v/>
      </c>
      <c r="P26" s="158" t="str">
        <f>IFERROR(INDEX('Feb 2019'!$G$3:$BR$161,MATCH('Buying nGRPs'!$A26,'Feb 2019'!$A$3:$A$158,0),MATCH('Buying nGRPs'!P$9,'Feb 2019'!$G$1:$BR$1,0))/SUMIFS(Summary!$D:$D,Summary!$A:$A,'Buying nGRPs'!$A26),"")</f>
        <v/>
      </c>
      <c r="Q26" s="158" t="str">
        <f>IFERROR(INDEX('Feb 2019'!$G$3:$BR$161,MATCH('Buying nGRPs'!$A26,'Feb 2019'!$A$3:$A$158,0),MATCH('Buying nGRPs'!Q$9,'Feb 2019'!$G$1:$BR$1,0))/SUMIFS(Summary!$D:$D,Summary!$A:$A,'Buying nGRPs'!$A26),"")</f>
        <v/>
      </c>
      <c r="R26" s="158" t="str">
        <f>IFERROR(INDEX('Feb 2019'!$G$3:$BR$161,MATCH('Buying nGRPs'!$A26,'Feb 2019'!$A$3:$A$158,0),MATCH('Buying nGRPs'!R$9,'Feb 2019'!$G$1:$BR$1,0))/SUMIFS(Summary!$D:$D,Summary!$A:$A,'Buying nGRPs'!$A26),"")</f>
        <v/>
      </c>
      <c r="S26" s="158" t="str">
        <f>IFERROR(INDEX('Feb 2019'!$G$3:$BR$161,MATCH('Buying nGRPs'!$A26,'Feb 2019'!$A$3:$A$158,0),MATCH('Buying nGRPs'!S$9,'Feb 2019'!$G$1:$BR$1,0))/SUMIFS(Summary!$D:$D,Summary!$A:$A,'Buying nGRPs'!$A26),"")</f>
        <v/>
      </c>
      <c r="T26" s="158" t="str">
        <f>IFERROR(INDEX('Feb 2019'!$G$3:$BR$161,MATCH('Buying nGRPs'!$A26,'Feb 2019'!$A$3:$A$158,0),MATCH('Buying nGRPs'!T$9,'Feb 2019'!$G$1:$BR$1,0))/SUMIFS(Summary!$D:$D,Summary!$A:$A,'Buying nGRPs'!$A26),"")</f>
        <v/>
      </c>
      <c r="U26" s="158" t="str">
        <f>IFERROR(INDEX('Feb 2019'!$G$3:$BR$161,MATCH('Buying nGRPs'!$A26,'Feb 2019'!$A$3:$A$158,0),MATCH('Buying nGRPs'!U$9,'Feb 2019'!$G$1:$BR$1,0))/SUMIFS(Summary!$D:$D,Summary!$A:$A,'Buying nGRPs'!$A26),"")</f>
        <v/>
      </c>
      <c r="V26" s="158" t="str">
        <f>IFERROR(INDEX('Feb 2019'!$G$3:$BR$161,MATCH('Buying nGRPs'!$A26,'Feb 2019'!$A$3:$A$158,0),MATCH('Buying nGRPs'!V$9,'Feb 2019'!$G$1:$BR$1,0))/SUMIFS(Summary!$D:$D,Summary!$A:$A,'Buying nGRPs'!$A26),"")</f>
        <v/>
      </c>
      <c r="W26" s="158" t="str">
        <f>IFERROR(INDEX('Feb 2019'!$G$3:$BR$161,MATCH('Buying nGRPs'!$A26,'Feb 2019'!$A$3:$A$158,0),MATCH('Buying nGRPs'!W$9,'Feb 2019'!$G$1:$BR$1,0))/SUMIFS(Summary!$D:$D,Summary!$A:$A,'Buying nGRPs'!$A26),"")</f>
        <v/>
      </c>
      <c r="X26" s="158" t="str">
        <f>IFERROR(INDEX('Feb 2019'!$G$3:$BR$161,MATCH('Buying nGRPs'!$A26,'Feb 2019'!$A$3:$A$158,0),MATCH('Buying nGRPs'!X$9,'Feb 2019'!$G$1:$BR$1,0))/SUMIFS(Summary!$D:$D,Summary!$A:$A,'Buying nGRPs'!$A26),"")</f>
        <v/>
      </c>
      <c r="Y26" s="158" t="str">
        <f>IFERROR(INDEX('Feb 2019'!$G$3:$BR$161,MATCH('Buying nGRPs'!$A26,'Feb 2019'!$A$3:$A$158,0),MATCH('Buying nGRPs'!Y$9,'Feb 2019'!$G$1:$BR$1,0))/SUMIFS(Summary!$D:$D,Summary!$A:$A,'Buying nGRPs'!$A26),"")</f>
        <v/>
      </c>
      <c r="Z26" s="158" t="str">
        <f>IFERROR(INDEX('Feb 2019'!$G$3:$BR$161,MATCH('Buying nGRPs'!$A26,'Feb 2019'!$A$3:$A$158,0),MATCH('Buying nGRPs'!Z$9,'Feb 2019'!$G$1:$BR$1,0))/SUMIFS(Summary!$D:$D,Summary!$A:$A,'Buying nGRPs'!$A26),"")</f>
        <v/>
      </c>
      <c r="AA26" s="158" t="str">
        <f>IFERROR(INDEX('Feb 2019'!$G$3:$BR$161,MATCH('Buying nGRPs'!$A26,'Feb 2019'!$A$3:$A$158,0),MATCH('Buying nGRPs'!AA$9,'Feb 2019'!$G$1:$BR$1,0))/SUMIFS(Summary!$D:$D,Summary!$A:$A,'Buying nGRPs'!$A26),"")</f>
        <v/>
      </c>
      <c r="AB26" s="158" t="str">
        <f>IFERROR(INDEX('Feb 2019'!$G$3:$BR$161,MATCH('Buying nGRPs'!$A26,'Feb 2019'!$A$3:$A$158,0),MATCH('Buying nGRPs'!AB$9,'Feb 2019'!$G$1:$BR$1,0))/SUMIFS(Summary!$D:$D,Summary!$A:$A,'Buying nGRPs'!$A26),"")</f>
        <v/>
      </c>
      <c r="AC26" s="158">
        <f>IFERROR(INDEX('Feb 2019'!$G$3:$BR$161,MATCH('Buying nGRPs'!$A26,'Feb 2019'!$A$3:$A$158,0),MATCH('Buying nGRPs'!AC$9,'Feb 2019'!$G$1:$BR$1,0))/SUMIFS(Summary!$D:$D,Summary!$A:$A,'Buying nGRPs'!$A26),"")</f>
        <v>6.7692307692307691E-2</v>
      </c>
      <c r="AD26" s="158">
        <f>IFERROR(INDEX('Feb 2019'!$G$3:$BR$161,MATCH('Buying nGRPs'!$A26,'Feb 2019'!$A$3:$A$158,0),MATCH('Buying nGRPs'!AD$9,'Feb 2019'!$G$1:$BR$1,0))/SUMIFS(Summary!$D:$D,Summary!$A:$A,'Buying nGRPs'!$A26),"")</f>
        <v>9.2307692307692313E-2</v>
      </c>
      <c r="AE26" s="158" t="str">
        <f>IFERROR(INDEX('Feb 2019'!$G$3:$BR$161,MATCH('Buying nGRPs'!$A26,'Feb 2019'!$A$3:$A$158,0),MATCH('Buying nGRPs'!AE$9,'Feb 2019'!$G$1:$BR$1,0))/SUMIFS(Summary!$D:$D,Summary!$A:$A,'Buying nGRPs'!$A26),"")</f>
        <v/>
      </c>
      <c r="AF26" s="158" t="str">
        <f>IFERROR(INDEX('Feb 2019'!$G$3:$BR$161,MATCH('Buying nGRPs'!$A26,'Feb 2019'!$A$3:$A$158,0),MATCH('Buying nGRPs'!AF$9,'Feb 2019'!$G$1:$BR$1,0))/SUMIFS(Summary!$D:$D,Summary!$A:$A,'Buying nGRPs'!$A26),"")</f>
        <v/>
      </c>
      <c r="AG26" s="158" t="str">
        <f>IFERROR(INDEX('Feb 2019'!$G$3:$BR$161,MATCH('Buying nGRPs'!$A26,'Feb 2019'!$A$3:$A$158,0),MATCH('Buying nGRPs'!AG$9,'Feb 2019'!$G$1:$BR$1,0))/SUMIFS(Summary!$D:$D,Summary!$A:$A,'Buying nGRPs'!$A26),"")</f>
        <v/>
      </c>
      <c r="AH26" s="158">
        <f>IFERROR(INDEX('Feb 2019'!$G$3:$BR$161,MATCH('Buying nGRPs'!$A26,'Feb 2019'!$A$3:$A$158,0),MATCH('Buying nGRPs'!AH$9,'Feb 2019'!$G$1:$BR$1,0))/SUMIFS(Summary!$D:$D,Summary!$A:$A,'Buying nGRPs'!$A26),"")</f>
        <v>7.6923076923076927E-2</v>
      </c>
      <c r="AI26" s="158" t="str">
        <f>IFERROR(INDEX('Feb 2019'!$G$3:$BR$161,MATCH('Buying nGRPs'!$A26,'Feb 2019'!$A$3:$A$158,0),MATCH('Buying nGRPs'!AI$9,'Feb 2019'!$G$1:$BR$1,0))/SUMIFS(Summary!$D:$D,Summary!$A:$A,'Buying nGRPs'!$A26),"")</f>
        <v/>
      </c>
      <c r="AJ26" s="158" t="str">
        <f>IFERROR(INDEX('Feb 2019'!$G$3:$BR$161,MATCH('Buying nGRPs'!$A26,'Feb 2019'!$A$3:$A$158,0),MATCH('Buying nGRPs'!AJ$9,'Feb 2019'!$G$1:$BR$1,0))/SUMIFS(Summary!$D:$D,Summary!$A:$A,'Buying nGRPs'!$A26),"")</f>
        <v/>
      </c>
      <c r="AK26" s="158">
        <f>IFERROR(INDEX('Feb 2019'!$G$3:$BR$161,MATCH('Buying nGRPs'!$A26,'Feb 2019'!$A$3:$A$158,0),MATCH('Buying nGRPs'!AK$9,'Feb 2019'!$G$1:$BR$1,0))/SUMIFS(Summary!$D:$D,Summary!$A:$A,'Buying nGRPs'!$A26),"")</f>
        <v>1.5384615384615385E-2</v>
      </c>
      <c r="AL26" s="158">
        <f>IFERROR(INDEX('Feb 2019'!$G$3:$BR$161,MATCH('Buying nGRPs'!$A26,'Feb 2019'!$A$3:$A$158,0),MATCH('Buying nGRPs'!AL$9,'Feb 2019'!$G$1:$BR$1,0))/SUMIFS(Summary!$D:$D,Summary!$A:$A,'Buying nGRPs'!$A26),"")</f>
        <v>2.4615384615384615E-2</v>
      </c>
      <c r="AM26" s="158" t="str">
        <f>IFERROR(INDEX('Feb 2019'!$G$3:$BR$161,MATCH('Buying nGRPs'!$A26,'Feb 2019'!$A$3:$A$158,0),MATCH('Buying nGRPs'!AM$9,'Feb 2019'!$G$1:$BR$1,0))/SUMIFS(Summary!$D:$D,Summary!$A:$A,'Buying nGRPs'!$A26),"")</f>
        <v/>
      </c>
      <c r="AN26" s="158">
        <f>IFERROR(INDEX('Feb 2019'!$G$3:$BR$161,MATCH('Buying nGRPs'!$A26,'Feb 2019'!$A$3:$A$158,0),MATCH('Buying nGRPs'!AN$9,'Feb 2019'!$G$1:$BR$1,0))/SUMIFS(Summary!$D:$D,Summary!$A:$A,'Buying nGRPs'!$A26),"")</f>
        <v>0</v>
      </c>
      <c r="AO26" s="158">
        <f>IFERROR(INDEX('Feb 2019'!$G$3:$BR$161,MATCH('Buying nGRPs'!$A26,'Feb 2019'!$A$3:$A$158,0),MATCH('Buying nGRPs'!AO$9,'Feb 2019'!$G$1:$BR$1,0))/SUMIFS(Summary!$D:$D,Summary!$A:$A,'Buying nGRPs'!$A26),"")</f>
        <v>3.0769230769230771E-2</v>
      </c>
      <c r="AP26" s="158" t="str">
        <f>IFERROR(INDEX('Feb 2019'!$G$3:$BR$161,MATCH('Buying nGRPs'!$A26,'Feb 2019'!$A$3:$A$158,0),MATCH('Buying nGRPs'!AP$9,'Feb 2019'!$G$1:$BR$1,0))/SUMIFS(Summary!$D:$D,Summary!$A:$A,'Buying nGRPs'!$A26),"")</f>
        <v/>
      </c>
      <c r="AQ26" s="158" t="str">
        <f>IFERROR(INDEX('Feb 2019'!$G$3:$BR$161,MATCH('Buying nGRPs'!$A26,'Feb 2019'!$A$3:$A$158,0),MATCH('Buying nGRPs'!AQ$9,'Feb 2019'!$G$1:$BR$1,0))/SUMIFS(Summary!$D:$D,Summary!$A:$A,'Buying nGRPs'!$A26),"")</f>
        <v/>
      </c>
      <c r="AR26" s="158">
        <f>IFERROR(INDEX('Feb 2019'!$G$3:$BR$161,MATCH('Buying nGRPs'!$A26,'Feb 2019'!$A$3:$A$158,0),MATCH('Buying nGRPs'!AR$9,'Feb 2019'!$G$1:$BR$1,0))/SUMIFS(Summary!$D:$D,Summary!$A:$A,'Buying nGRPs'!$A26),"")</f>
        <v>0</v>
      </c>
      <c r="AS26" s="158" t="str">
        <f>IFERROR(INDEX('Feb 2019'!$G$3:$BR$161,MATCH('Buying nGRPs'!$A26,'Feb 2019'!$A$3:$A$158,0),MATCH('Buying nGRPs'!AS$9,'Feb 2019'!$G$1:$BR$1,0))/SUMIFS(Summary!$D:$D,Summary!$A:$A,'Buying nGRPs'!$A26),"")</f>
        <v/>
      </c>
      <c r="AT26" s="158" t="str">
        <f>IFERROR(INDEX('Feb 2019'!$G$3:$BR$161,MATCH('Buying nGRPs'!$A26,'Feb 2019'!$A$3:$A$158,0),MATCH('Buying nGRPs'!AT$9,'Feb 2019'!$G$1:$BR$1,0))/SUMIFS(Summary!$D:$D,Summary!$A:$A,'Buying nGRPs'!$A26),"")</f>
        <v/>
      </c>
      <c r="AU26" s="158" t="str">
        <f>IFERROR(INDEX('Feb 2019'!$G$3:$BR$161,MATCH('Buying nGRPs'!$A26,'Feb 2019'!$A$3:$A$158,0),MATCH('Buying nGRPs'!AU$9,'Feb 2019'!$G$1:$BR$1,0))/SUMIFS(Summary!$D:$D,Summary!$A:$A,'Buying nGRPs'!$A26),"")</f>
        <v/>
      </c>
      <c r="AV26" s="158" t="str">
        <f>IFERROR(INDEX('Feb 2019'!$G$3:$BR$161,MATCH('Buying nGRPs'!$A26,'Feb 2019'!$A$3:$A$158,0),MATCH('Buying nGRPs'!AV$9,'Feb 2019'!$G$1:$BR$1,0))/SUMIFS(Summary!$D:$D,Summary!$A:$A,'Buying nGRPs'!$A26),"")</f>
        <v/>
      </c>
      <c r="AW26" s="158" t="str">
        <f>IFERROR(INDEX('Feb 2019'!$G$3:$BR$161,MATCH('Buying nGRPs'!$A26,'Feb 2019'!$A$3:$A$158,0),MATCH('Buying nGRPs'!AW$9,'Feb 2019'!$G$1:$BR$1,0))/SUMIFS(Summary!$D:$D,Summary!$A:$A,'Buying nGRPs'!$A26),"")</f>
        <v/>
      </c>
      <c r="AX26" s="158">
        <f>IFERROR(INDEX('Feb 2019'!$G$3:$BR$161,MATCH('Buying nGRPs'!$A26,'Feb 2019'!$A$3:$A$158,0),MATCH('Buying nGRPs'!AX$9,'Feb 2019'!$G$1:$BR$1,0))/SUMIFS(Summary!$D:$D,Summary!$A:$A,'Buying nGRPs'!$A26),"")</f>
        <v>0</v>
      </c>
      <c r="AY26" s="158">
        <f>IFERROR(INDEX('Feb 2019'!$G$3:$BR$161,MATCH('Buying nGRPs'!$A26,'Feb 2019'!$A$3:$A$158,0),MATCH('Buying nGRPs'!AY$9,'Feb 2019'!$G$1:$BR$1,0))/SUMIFS(Summary!$D:$D,Summary!$A:$A,'Buying nGRPs'!$A26),"")</f>
        <v>0</v>
      </c>
      <c r="AZ26" s="158">
        <f>IFERROR(INDEX('Feb 2019'!$G$3:$BR$161,MATCH('Buying nGRPs'!$A26,'Feb 2019'!$A$3:$A$158,0),MATCH('Buying nGRPs'!AZ$9,'Feb 2019'!$G$1:$BR$1,0))/SUMIFS(Summary!$D:$D,Summary!$A:$A,'Buying nGRPs'!$A26),"")</f>
        <v>0</v>
      </c>
      <c r="BA26" s="158">
        <f>IFERROR(INDEX('Feb 2019'!$G$3:$BR$161,MATCH('Buying nGRPs'!$A26,'Feb 2019'!$A$3:$A$158,0),MATCH('Buying nGRPs'!BA$9,'Feb 2019'!$G$1:$BR$1,0))/SUMIFS(Summary!$D:$D,Summary!$A:$A,'Buying nGRPs'!$A26),"")</f>
        <v>0</v>
      </c>
      <c r="BB26" s="11">
        <f t="shared" si="22"/>
        <v>0.30769230769230771</v>
      </c>
      <c r="BC26" s="11"/>
      <c r="BD26" s="109">
        <f t="shared" si="23"/>
        <v>-0.30769230769230771</v>
      </c>
    </row>
    <row r="27" spans="1:59" ht="15" x14ac:dyDescent="0.3">
      <c r="A27" s="80" t="s">
        <v>48</v>
      </c>
      <c r="B27" s="105">
        <f t="shared" si="18"/>
        <v>0.29230769230769232</v>
      </c>
      <c r="C27" s="192">
        <f t="shared" si="19"/>
        <v>2.9230769230769234E-7</v>
      </c>
      <c r="D27" s="48">
        <f t="shared" si="20"/>
        <v>0</v>
      </c>
      <c r="E27" s="138">
        <f>D27-B27</f>
        <v>-0.29230769230769232</v>
      </c>
      <c r="F27" s="93" t="s">
        <v>48</v>
      </c>
      <c r="G27" s="158" t="str">
        <f>IFERROR(INDEX('Feb 2019'!$G$3:$BR$161,MATCH('Buying nGRPs'!$A27,'Feb 2019'!$A$3:$A$158,0),MATCH('Buying nGRPs'!G$9,'Feb 2019'!$G$1:$BR$1,0))/SUMIFS(Summary!$D:$D,Summary!$A:$A,'Buying nGRPs'!$A27),"")</f>
        <v/>
      </c>
      <c r="H27" s="158" t="str">
        <f>IFERROR(INDEX('Feb 2019'!$G$3:$BR$161,MATCH('Buying nGRPs'!$A27,'Feb 2019'!$A$3:$A$158,0),MATCH('Buying nGRPs'!H$9,'Feb 2019'!$G$1:$BR$1,0))/SUMIFS(Summary!$D:$D,Summary!$A:$A,'Buying nGRPs'!$A27),"")</f>
        <v/>
      </c>
      <c r="I27" s="158" t="str">
        <f>IFERROR(INDEX('Feb 2019'!$G$3:$BR$161,MATCH('Buying nGRPs'!$A27,'Feb 2019'!$A$3:$A$158,0),MATCH('Buying nGRPs'!I$9,'Feb 2019'!$G$1:$BR$1,0))/SUMIFS(Summary!$D:$D,Summary!$A:$A,'Buying nGRPs'!$A27),"")</f>
        <v/>
      </c>
      <c r="J27" s="158">
        <f>IFERROR(INDEX('Feb 2019'!$G$3:$BR$161,MATCH('Buying nGRPs'!$A27,'Feb 2019'!$A$3:$A$158,0),MATCH('Buying nGRPs'!J$9,'Feb 2019'!$G$1:$BR$1,0))/SUMIFS(Summary!$D:$D,Summary!$A:$A,'Buying nGRPs'!$A27),"")</f>
        <v>0</v>
      </c>
      <c r="K27" s="158" t="str">
        <f>IFERROR(INDEX('Feb 2019'!$G$3:$BR$161,MATCH('Buying nGRPs'!$A27,'Feb 2019'!$A$3:$A$158,0),MATCH('Buying nGRPs'!K$9,'Feb 2019'!$G$1:$BR$1,0))/SUMIFS(Summary!$D:$D,Summary!$A:$A,'Buying nGRPs'!$A27),"")</f>
        <v/>
      </c>
      <c r="L27" s="158" t="str">
        <f>IFERROR(INDEX('Feb 2019'!$G$3:$BR$161,MATCH('Buying nGRPs'!$A27,'Feb 2019'!$A$3:$A$158,0),MATCH('Buying nGRPs'!L$9,'Feb 2019'!$G$1:$BR$1,0))/SUMIFS(Summary!$D:$D,Summary!$A:$A,'Buying nGRPs'!$A27),"")</f>
        <v/>
      </c>
      <c r="M27" s="158" t="str">
        <f>IFERROR(INDEX('Feb 2019'!$G$3:$BR$161,MATCH('Buying nGRPs'!$A27,'Feb 2019'!$A$3:$A$158,0),MATCH('Buying nGRPs'!M$9,'Feb 2019'!$G$1:$BR$1,0))/SUMIFS(Summary!$D:$D,Summary!$A:$A,'Buying nGRPs'!$A27),"")</f>
        <v/>
      </c>
      <c r="N27" s="158" t="str">
        <f>IFERROR(INDEX('Feb 2019'!$G$3:$BR$161,MATCH('Buying nGRPs'!$A27,'Feb 2019'!$A$3:$A$158,0),MATCH('Buying nGRPs'!N$9,'Feb 2019'!$G$1:$BR$1,0))/SUMIFS(Summary!$D:$D,Summary!$A:$A,'Buying nGRPs'!$A27),"")</f>
        <v/>
      </c>
      <c r="O27" s="158" t="str">
        <f>IFERROR(INDEX('Feb 2019'!$G$3:$BR$161,MATCH('Buying nGRPs'!$A27,'Feb 2019'!$A$3:$A$158,0),MATCH('Buying nGRPs'!O$9,'Feb 2019'!$G$1:$BR$1,0))/SUMIFS(Summary!$D:$D,Summary!$A:$A,'Buying nGRPs'!$A27),"")</f>
        <v/>
      </c>
      <c r="P27" s="158" t="str">
        <f>IFERROR(INDEX('Feb 2019'!$G$3:$BR$161,MATCH('Buying nGRPs'!$A27,'Feb 2019'!$A$3:$A$158,0),MATCH('Buying nGRPs'!P$9,'Feb 2019'!$G$1:$BR$1,0))/SUMIFS(Summary!$D:$D,Summary!$A:$A,'Buying nGRPs'!$A27),"")</f>
        <v/>
      </c>
      <c r="Q27" s="158" t="str">
        <f>IFERROR(INDEX('Feb 2019'!$G$3:$BR$161,MATCH('Buying nGRPs'!$A27,'Feb 2019'!$A$3:$A$158,0),MATCH('Buying nGRPs'!Q$9,'Feb 2019'!$G$1:$BR$1,0))/SUMIFS(Summary!$D:$D,Summary!$A:$A,'Buying nGRPs'!$A27),"")</f>
        <v/>
      </c>
      <c r="R27" s="158" t="str">
        <f>IFERROR(INDEX('Feb 2019'!$G$3:$BR$161,MATCH('Buying nGRPs'!$A27,'Feb 2019'!$A$3:$A$158,0),MATCH('Buying nGRPs'!R$9,'Feb 2019'!$G$1:$BR$1,0))/SUMIFS(Summary!$D:$D,Summary!$A:$A,'Buying nGRPs'!$A27),"")</f>
        <v/>
      </c>
      <c r="S27" s="158" t="str">
        <f>IFERROR(INDEX('Feb 2019'!$G$3:$BR$161,MATCH('Buying nGRPs'!$A27,'Feb 2019'!$A$3:$A$158,0),MATCH('Buying nGRPs'!S$9,'Feb 2019'!$G$1:$BR$1,0))/SUMIFS(Summary!$D:$D,Summary!$A:$A,'Buying nGRPs'!$A27),"")</f>
        <v/>
      </c>
      <c r="T27" s="158" t="str">
        <f>IFERROR(INDEX('Feb 2019'!$G$3:$BR$161,MATCH('Buying nGRPs'!$A27,'Feb 2019'!$A$3:$A$158,0),MATCH('Buying nGRPs'!T$9,'Feb 2019'!$G$1:$BR$1,0))/SUMIFS(Summary!$D:$D,Summary!$A:$A,'Buying nGRPs'!$A27),"")</f>
        <v/>
      </c>
      <c r="U27" s="158" t="str">
        <f>IFERROR(INDEX('Feb 2019'!$G$3:$BR$161,MATCH('Buying nGRPs'!$A27,'Feb 2019'!$A$3:$A$158,0),MATCH('Buying nGRPs'!U$9,'Feb 2019'!$G$1:$BR$1,0))/SUMIFS(Summary!$D:$D,Summary!$A:$A,'Buying nGRPs'!$A27),"")</f>
        <v/>
      </c>
      <c r="V27" s="158" t="str">
        <f>IFERROR(INDEX('Feb 2019'!$G$3:$BR$161,MATCH('Buying nGRPs'!$A27,'Feb 2019'!$A$3:$A$158,0),MATCH('Buying nGRPs'!V$9,'Feb 2019'!$G$1:$BR$1,0))/SUMIFS(Summary!$D:$D,Summary!$A:$A,'Buying nGRPs'!$A27),"")</f>
        <v/>
      </c>
      <c r="W27" s="158" t="str">
        <f>IFERROR(INDEX('Feb 2019'!$G$3:$BR$161,MATCH('Buying nGRPs'!$A27,'Feb 2019'!$A$3:$A$158,0),MATCH('Buying nGRPs'!W$9,'Feb 2019'!$G$1:$BR$1,0))/SUMIFS(Summary!$D:$D,Summary!$A:$A,'Buying nGRPs'!$A27),"")</f>
        <v/>
      </c>
      <c r="X27" s="158" t="str">
        <f>IFERROR(INDEX('Feb 2019'!$G$3:$BR$161,MATCH('Buying nGRPs'!$A27,'Feb 2019'!$A$3:$A$158,0),MATCH('Buying nGRPs'!X$9,'Feb 2019'!$G$1:$BR$1,0))/SUMIFS(Summary!$D:$D,Summary!$A:$A,'Buying nGRPs'!$A27),"")</f>
        <v/>
      </c>
      <c r="Y27" s="158" t="str">
        <f>IFERROR(INDEX('Feb 2019'!$G$3:$BR$161,MATCH('Buying nGRPs'!$A27,'Feb 2019'!$A$3:$A$158,0),MATCH('Buying nGRPs'!Y$9,'Feb 2019'!$G$1:$BR$1,0))/SUMIFS(Summary!$D:$D,Summary!$A:$A,'Buying nGRPs'!$A27),"")</f>
        <v/>
      </c>
      <c r="Z27" s="158" t="str">
        <f>IFERROR(INDEX('Feb 2019'!$G$3:$BR$161,MATCH('Buying nGRPs'!$A27,'Feb 2019'!$A$3:$A$158,0),MATCH('Buying nGRPs'!Z$9,'Feb 2019'!$G$1:$BR$1,0))/SUMIFS(Summary!$D:$D,Summary!$A:$A,'Buying nGRPs'!$A27),"")</f>
        <v/>
      </c>
      <c r="AA27" s="158" t="str">
        <f>IFERROR(INDEX('Feb 2019'!$G$3:$BR$161,MATCH('Buying nGRPs'!$A27,'Feb 2019'!$A$3:$A$158,0),MATCH('Buying nGRPs'!AA$9,'Feb 2019'!$G$1:$BR$1,0))/SUMIFS(Summary!$D:$D,Summary!$A:$A,'Buying nGRPs'!$A27),"")</f>
        <v/>
      </c>
      <c r="AB27" s="158" t="str">
        <f>IFERROR(INDEX('Feb 2019'!$G$3:$BR$161,MATCH('Buying nGRPs'!$A27,'Feb 2019'!$A$3:$A$158,0),MATCH('Buying nGRPs'!AB$9,'Feb 2019'!$G$1:$BR$1,0))/SUMIFS(Summary!$D:$D,Summary!$A:$A,'Buying nGRPs'!$A27),"")</f>
        <v/>
      </c>
      <c r="AC27" s="158">
        <f>IFERROR(INDEX('Feb 2019'!$G$3:$BR$161,MATCH('Buying nGRPs'!$A27,'Feb 2019'!$A$3:$A$158,0),MATCH('Buying nGRPs'!AC$9,'Feb 2019'!$G$1:$BR$1,0))/SUMIFS(Summary!$D:$D,Summary!$A:$A,'Buying nGRPs'!$A27),"")</f>
        <v>0</v>
      </c>
      <c r="AD27" s="158">
        <f>IFERROR(INDEX('Feb 2019'!$G$3:$BR$161,MATCH('Buying nGRPs'!$A27,'Feb 2019'!$A$3:$A$158,0),MATCH('Buying nGRPs'!AD$9,'Feb 2019'!$G$1:$BR$1,0))/SUMIFS(Summary!$D:$D,Summary!$A:$A,'Buying nGRPs'!$A27),"")</f>
        <v>9.2307692307692313E-2</v>
      </c>
      <c r="AE27" s="158" t="str">
        <f>IFERROR(INDEX('Feb 2019'!$G$3:$BR$161,MATCH('Buying nGRPs'!$A27,'Feb 2019'!$A$3:$A$158,0),MATCH('Buying nGRPs'!AE$9,'Feb 2019'!$G$1:$BR$1,0))/SUMIFS(Summary!$D:$D,Summary!$A:$A,'Buying nGRPs'!$A27),"")</f>
        <v/>
      </c>
      <c r="AF27" s="158" t="str">
        <f>IFERROR(INDEX('Feb 2019'!$G$3:$BR$161,MATCH('Buying nGRPs'!$A27,'Feb 2019'!$A$3:$A$158,0),MATCH('Buying nGRPs'!AF$9,'Feb 2019'!$G$1:$BR$1,0))/SUMIFS(Summary!$D:$D,Summary!$A:$A,'Buying nGRPs'!$A27),"")</f>
        <v/>
      </c>
      <c r="AG27" s="158" t="str">
        <f>IFERROR(INDEX('Feb 2019'!$G$3:$BR$161,MATCH('Buying nGRPs'!$A27,'Feb 2019'!$A$3:$A$158,0),MATCH('Buying nGRPs'!AG$9,'Feb 2019'!$G$1:$BR$1,0))/SUMIFS(Summary!$D:$D,Summary!$A:$A,'Buying nGRPs'!$A27),"")</f>
        <v/>
      </c>
      <c r="AH27" s="158">
        <f>IFERROR(INDEX('Feb 2019'!$G$3:$BR$161,MATCH('Buying nGRPs'!$A27,'Feb 2019'!$A$3:$A$158,0),MATCH('Buying nGRPs'!AH$9,'Feb 2019'!$G$1:$BR$1,0))/SUMIFS(Summary!$D:$D,Summary!$A:$A,'Buying nGRPs'!$A27),"")</f>
        <v>0.11538461538461539</v>
      </c>
      <c r="AI27" s="158" t="str">
        <f>IFERROR(INDEX('Feb 2019'!$G$3:$BR$161,MATCH('Buying nGRPs'!$A27,'Feb 2019'!$A$3:$A$158,0),MATCH('Buying nGRPs'!AI$9,'Feb 2019'!$G$1:$BR$1,0))/SUMIFS(Summary!$D:$D,Summary!$A:$A,'Buying nGRPs'!$A27),"")</f>
        <v/>
      </c>
      <c r="AJ27" s="158" t="str">
        <f>IFERROR(INDEX('Feb 2019'!$G$3:$BR$161,MATCH('Buying nGRPs'!$A27,'Feb 2019'!$A$3:$A$158,0),MATCH('Buying nGRPs'!AJ$9,'Feb 2019'!$G$1:$BR$1,0))/SUMIFS(Summary!$D:$D,Summary!$A:$A,'Buying nGRPs'!$A27),"")</f>
        <v/>
      </c>
      <c r="AK27" s="158">
        <f>IFERROR(INDEX('Feb 2019'!$G$3:$BR$161,MATCH('Buying nGRPs'!$A27,'Feb 2019'!$A$3:$A$158,0),MATCH('Buying nGRPs'!AK$9,'Feb 2019'!$G$1:$BR$1,0))/SUMIFS(Summary!$D:$D,Summary!$A:$A,'Buying nGRPs'!$A27),"")</f>
        <v>0</v>
      </c>
      <c r="AL27" s="158">
        <f>IFERROR(INDEX('Feb 2019'!$G$3:$BR$161,MATCH('Buying nGRPs'!$A27,'Feb 2019'!$A$3:$A$158,0),MATCH('Buying nGRPs'!AL$9,'Feb 2019'!$G$1:$BR$1,0))/SUMIFS(Summary!$D:$D,Summary!$A:$A,'Buying nGRPs'!$A27),"")</f>
        <v>3.8461538461538464E-2</v>
      </c>
      <c r="AM27" s="158" t="str">
        <f>IFERROR(INDEX('Feb 2019'!$G$3:$BR$161,MATCH('Buying nGRPs'!$A27,'Feb 2019'!$A$3:$A$158,0),MATCH('Buying nGRPs'!AM$9,'Feb 2019'!$G$1:$BR$1,0))/SUMIFS(Summary!$D:$D,Summary!$A:$A,'Buying nGRPs'!$A27),"")</f>
        <v/>
      </c>
      <c r="AN27" s="158">
        <f>IFERROR(INDEX('Feb 2019'!$G$3:$BR$161,MATCH('Buying nGRPs'!$A27,'Feb 2019'!$A$3:$A$158,0),MATCH('Buying nGRPs'!AN$9,'Feb 2019'!$G$1:$BR$1,0))/SUMIFS(Summary!$D:$D,Summary!$A:$A,'Buying nGRPs'!$A27),"")</f>
        <v>0</v>
      </c>
      <c r="AO27" s="158">
        <f>IFERROR(INDEX('Feb 2019'!$G$3:$BR$161,MATCH('Buying nGRPs'!$A27,'Feb 2019'!$A$3:$A$158,0),MATCH('Buying nGRPs'!AO$9,'Feb 2019'!$G$1:$BR$1,0))/SUMIFS(Summary!$D:$D,Summary!$A:$A,'Buying nGRPs'!$A27),"")</f>
        <v>4.6153846153846156E-2</v>
      </c>
      <c r="AP27" s="158" t="str">
        <f>IFERROR(INDEX('Feb 2019'!$G$3:$BR$161,MATCH('Buying nGRPs'!$A27,'Feb 2019'!$A$3:$A$158,0),MATCH('Buying nGRPs'!AP$9,'Feb 2019'!$G$1:$BR$1,0))/SUMIFS(Summary!$D:$D,Summary!$A:$A,'Buying nGRPs'!$A27),"")</f>
        <v/>
      </c>
      <c r="AQ27" s="158" t="str">
        <f>IFERROR(INDEX('Feb 2019'!$G$3:$BR$161,MATCH('Buying nGRPs'!$A27,'Feb 2019'!$A$3:$A$158,0),MATCH('Buying nGRPs'!AQ$9,'Feb 2019'!$G$1:$BR$1,0))/SUMIFS(Summary!$D:$D,Summary!$A:$A,'Buying nGRPs'!$A27),"")</f>
        <v/>
      </c>
      <c r="AR27" s="158">
        <f>IFERROR(INDEX('Feb 2019'!$G$3:$BR$161,MATCH('Buying nGRPs'!$A27,'Feb 2019'!$A$3:$A$158,0),MATCH('Buying nGRPs'!AR$9,'Feb 2019'!$G$1:$BR$1,0))/SUMIFS(Summary!$D:$D,Summary!$A:$A,'Buying nGRPs'!$A27),"")</f>
        <v>0</v>
      </c>
      <c r="AS27" s="158" t="str">
        <f>IFERROR(INDEX('Feb 2019'!$G$3:$BR$161,MATCH('Buying nGRPs'!$A27,'Feb 2019'!$A$3:$A$158,0),MATCH('Buying nGRPs'!AS$9,'Feb 2019'!$G$1:$BR$1,0))/SUMIFS(Summary!$D:$D,Summary!$A:$A,'Buying nGRPs'!$A27),"")</f>
        <v/>
      </c>
      <c r="AT27" s="158" t="str">
        <f>IFERROR(INDEX('Feb 2019'!$G$3:$BR$161,MATCH('Buying nGRPs'!$A27,'Feb 2019'!$A$3:$A$158,0),MATCH('Buying nGRPs'!AT$9,'Feb 2019'!$G$1:$BR$1,0))/SUMIFS(Summary!$D:$D,Summary!$A:$A,'Buying nGRPs'!$A27),"")</f>
        <v/>
      </c>
      <c r="AU27" s="158" t="str">
        <f>IFERROR(INDEX('Feb 2019'!$G$3:$BR$161,MATCH('Buying nGRPs'!$A27,'Feb 2019'!$A$3:$A$158,0),MATCH('Buying nGRPs'!AU$9,'Feb 2019'!$G$1:$BR$1,0))/SUMIFS(Summary!$D:$D,Summary!$A:$A,'Buying nGRPs'!$A27),"")</f>
        <v/>
      </c>
      <c r="AV27" s="158" t="str">
        <f>IFERROR(INDEX('Feb 2019'!$G$3:$BR$161,MATCH('Buying nGRPs'!$A27,'Feb 2019'!$A$3:$A$158,0),MATCH('Buying nGRPs'!AV$9,'Feb 2019'!$G$1:$BR$1,0))/SUMIFS(Summary!$D:$D,Summary!$A:$A,'Buying nGRPs'!$A27),"")</f>
        <v/>
      </c>
      <c r="AW27" s="158" t="str">
        <f>IFERROR(INDEX('Feb 2019'!$G$3:$BR$161,MATCH('Buying nGRPs'!$A27,'Feb 2019'!$A$3:$A$158,0),MATCH('Buying nGRPs'!AW$9,'Feb 2019'!$G$1:$BR$1,0))/SUMIFS(Summary!$D:$D,Summary!$A:$A,'Buying nGRPs'!$A27),"")</f>
        <v/>
      </c>
      <c r="AX27" s="158">
        <f>IFERROR(INDEX('Feb 2019'!$G$3:$BR$161,MATCH('Buying nGRPs'!$A27,'Feb 2019'!$A$3:$A$158,0),MATCH('Buying nGRPs'!AX$9,'Feb 2019'!$G$1:$BR$1,0))/SUMIFS(Summary!$D:$D,Summary!$A:$A,'Buying nGRPs'!$A27),"")</f>
        <v>0</v>
      </c>
      <c r="AY27" s="158">
        <f>IFERROR(INDEX('Feb 2019'!$G$3:$BR$161,MATCH('Buying nGRPs'!$A27,'Feb 2019'!$A$3:$A$158,0),MATCH('Buying nGRPs'!AY$9,'Feb 2019'!$G$1:$BR$1,0))/SUMIFS(Summary!$D:$D,Summary!$A:$A,'Buying nGRPs'!$A27),"")</f>
        <v>0</v>
      </c>
      <c r="AZ27" s="158">
        <f>IFERROR(INDEX('Feb 2019'!$G$3:$BR$161,MATCH('Buying nGRPs'!$A27,'Feb 2019'!$A$3:$A$158,0),MATCH('Buying nGRPs'!AZ$9,'Feb 2019'!$G$1:$BR$1,0))/SUMIFS(Summary!$D:$D,Summary!$A:$A,'Buying nGRPs'!$A27),"")</f>
        <v>0</v>
      </c>
      <c r="BA27" s="158">
        <f>IFERROR(INDEX('Feb 2019'!$G$3:$BR$161,MATCH('Buying nGRPs'!$A27,'Feb 2019'!$A$3:$A$158,0),MATCH('Buying nGRPs'!BA$9,'Feb 2019'!$G$1:$BR$1,0))/SUMIFS(Summary!$D:$D,Summary!$A:$A,'Buying nGRPs'!$A27),"")</f>
        <v>0</v>
      </c>
      <c r="BB27" s="11">
        <f t="shared" si="22"/>
        <v>0.29230769230769232</v>
      </c>
      <c r="BC27" s="11"/>
      <c r="BD27" s="109">
        <f>BC27-BB27</f>
        <v>-0.29230769230769232</v>
      </c>
    </row>
    <row r="28" spans="1:59" ht="15" x14ac:dyDescent="0.3">
      <c r="A28" s="80" t="s">
        <v>53</v>
      </c>
      <c r="B28" s="105">
        <f t="shared" si="18"/>
        <v>0</v>
      </c>
      <c r="C28" s="192">
        <f t="shared" si="19"/>
        <v>0</v>
      </c>
      <c r="D28" s="48">
        <f t="shared" si="20"/>
        <v>0</v>
      </c>
      <c r="E28" s="138">
        <f>D28-B28</f>
        <v>0</v>
      </c>
      <c r="F28" s="93" t="s">
        <v>53</v>
      </c>
      <c r="G28" s="158" t="str">
        <f>IFERROR(INDEX('Feb 2019'!$G$3:$BR$161,MATCH('Buying nGRPs'!$A28,'Feb 2019'!$A$3:$A$158,0),MATCH('Buying nGRPs'!G$9,'Feb 2019'!$G$1:$BR$1,0))/SUMIFS(Summary!$D:$D,Summary!$A:$A,'Buying nGRPs'!$A28),"")</f>
        <v/>
      </c>
      <c r="H28" s="158" t="str">
        <f>IFERROR(INDEX('Feb 2019'!$G$3:$BR$161,MATCH('Buying nGRPs'!$A28,'Feb 2019'!$A$3:$A$158,0),MATCH('Buying nGRPs'!H$9,'Feb 2019'!$G$1:$BR$1,0))/SUMIFS(Summary!$D:$D,Summary!$A:$A,'Buying nGRPs'!$A28),"")</f>
        <v/>
      </c>
      <c r="I28" s="158" t="str">
        <f>IFERROR(INDEX('Feb 2019'!$G$3:$BR$161,MATCH('Buying nGRPs'!$A28,'Feb 2019'!$A$3:$A$158,0),MATCH('Buying nGRPs'!I$9,'Feb 2019'!$G$1:$BR$1,0))/SUMIFS(Summary!$D:$D,Summary!$A:$A,'Buying nGRPs'!$A28),"")</f>
        <v/>
      </c>
      <c r="J28" s="158" t="str">
        <f>IFERROR(INDEX('Feb 2019'!$G$3:$BR$161,MATCH('Buying nGRPs'!$A28,'Feb 2019'!$A$3:$A$158,0),MATCH('Buying nGRPs'!J$9,'Feb 2019'!$G$1:$BR$1,0))/SUMIFS(Summary!$D:$D,Summary!$A:$A,'Buying nGRPs'!$A28),"")</f>
        <v/>
      </c>
      <c r="K28" s="158" t="str">
        <f>IFERROR(INDEX('Feb 2019'!$G$3:$BR$161,MATCH('Buying nGRPs'!$A28,'Feb 2019'!$A$3:$A$158,0),MATCH('Buying nGRPs'!K$9,'Feb 2019'!$G$1:$BR$1,0))/SUMIFS(Summary!$D:$D,Summary!$A:$A,'Buying nGRPs'!$A28),"")</f>
        <v/>
      </c>
      <c r="L28" s="158" t="str">
        <f>IFERROR(INDEX('Feb 2019'!$G$3:$BR$161,MATCH('Buying nGRPs'!$A28,'Feb 2019'!$A$3:$A$158,0),MATCH('Buying nGRPs'!L$9,'Feb 2019'!$G$1:$BR$1,0))/SUMIFS(Summary!$D:$D,Summary!$A:$A,'Buying nGRPs'!$A28),"")</f>
        <v/>
      </c>
      <c r="M28" s="158" t="str">
        <f>IFERROR(INDEX('Feb 2019'!$G$3:$BR$161,MATCH('Buying nGRPs'!$A28,'Feb 2019'!$A$3:$A$158,0),MATCH('Buying nGRPs'!M$9,'Feb 2019'!$G$1:$BR$1,0))/SUMIFS(Summary!$D:$D,Summary!$A:$A,'Buying nGRPs'!$A28),"")</f>
        <v/>
      </c>
      <c r="N28" s="158" t="str">
        <f>IFERROR(INDEX('Feb 2019'!$G$3:$BR$161,MATCH('Buying nGRPs'!$A28,'Feb 2019'!$A$3:$A$158,0),MATCH('Buying nGRPs'!N$9,'Feb 2019'!$G$1:$BR$1,0))/SUMIFS(Summary!$D:$D,Summary!$A:$A,'Buying nGRPs'!$A28),"")</f>
        <v/>
      </c>
      <c r="O28" s="158" t="str">
        <f>IFERROR(INDEX('Feb 2019'!$G$3:$BR$161,MATCH('Buying nGRPs'!$A28,'Feb 2019'!$A$3:$A$158,0),MATCH('Buying nGRPs'!O$9,'Feb 2019'!$G$1:$BR$1,0))/SUMIFS(Summary!$D:$D,Summary!$A:$A,'Buying nGRPs'!$A28),"")</f>
        <v/>
      </c>
      <c r="P28" s="158" t="str">
        <f>IFERROR(INDEX('Feb 2019'!$G$3:$BR$161,MATCH('Buying nGRPs'!$A28,'Feb 2019'!$A$3:$A$158,0),MATCH('Buying nGRPs'!P$9,'Feb 2019'!$G$1:$BR$1,0))/SUMIFS(Summary!$D:$D,Summary!$A:$A,'Buying nGRPs'!$A28),"")</f>
        <v/>
      </c>
      <c r="Q28" s="158" t="str">
        <f>IFERROR(INDEX('Feb 2019'!$G$3:$BR$161,MATCH('Buying nGRPs'!$A28,'Feb 2019'!$A$3:$A$158,0),MATCH('Buying nGRPs'!Q$9,'Feb 2019'!$G$1:$BR$1,0))/SUMIFS(Summary!$D:$D,Summary!$A:$A,'Buying nGRPs'!$A28),"")</f>
        <v/>
      </c>
      <c r="R28" s="158" t="str">
        <f>IFERROR(INDEX('Feb 2019'!$G$3:$BR$161,MATCH('Buying nGRPs'!$A28,'Feb 2019'!$A$3:$A$158,0),MATCH('Buying nGRPs'!R$9,'Feb 2019'!$G$1:$BR$1,0))/SUMIFS(Summary!$D:$D,Summary!$A:$A,'Buying nGRPs'!$A28),"")</f>
        <v/>
      </c>
      <c r="S28" s="158" t="str">
        <f>IFERROR(INDEX('Feb 2019'!$G$3:$BR$161,MATCH('Buying nGRPs'!$A28,'Feb 2019'!$A$3:$A$158,0),MATCH('Buying nGRPs'!S$9,'Feb 2019'!$G$1:$BR$1,0))/SUMIFS(Summary!$D:$D,Summary!$A:$A,'Buying nGRPs'!$A28),"")</f>
        <v/>
      </c>
      <c r="T28" s="158" t="str">
        <f>IFERROR(INDEX('Feb 2019'!$G$3:$BR$161,MATCH('Buying nGRPs'!$A28,'Feb 2019'!$A$3:$A$158,0),MATCH('Buying nGRPs'!T$9,'Feb 2019'!$G$1:$BR$1,0))/SUMIFS(Summary!$D:$D,Summary!$A:$A,'Buying nGRPs'!$A28),"")</f>
        <v/>
      </c>
      <c r="U28" s="158" t="str">
        <f>IFERROR(INDEX('Feb 2019'!$G$3:$BR$161,MATCH('Buying nGRPs'!$A28,'Feb 2019'!$A$3:$A$158,0),MATCH('Buying nGRPs'!U$9,'Feb 2019'!$G$1:$BR$1,0))/SUMIFS(Summary!$D:$D,Summary!$A:$A,'Buying nGRPs'!$A28),"")</f>
        <v/>
      </c>
      <c r="V28" s="158" t="str">
        <f>IFERROR(INDEX('Feb 2019'!$G$3:$BR$161,MATCH('Buying nGRPs'!$A28,'Feb 2019'!$A$3:$A$158,0),MATCH('Buying nGRPs'!V$9,'Feb 2019'!$G$1:$BR$1,0))/SUMIFS(Summary!$D:$D,Summary!$A:$A,'Buying nGRPs'!$A28),"")</f>
        <v/>
      </c>
      <c r="W28" s="158" t="str">
        <f>IFERROR(INDEX('Feb 2019'!$G$3:$BR$161,MATCH('Buying nGRPs'!$A28,'Feb 2019'!$A$3:$A$158,0),MATCH('Buying nGRPs'!W$9,'Feb 2019'!$G$1:$BR$1,0))/SUMIFS(Summary!$D:$D,Summary!$A:$A,'Buying nGRPs'!$A28),"")</f>
        <v/>
      </c>
      <c r="X28" s="158" t="str">
        <f>IFERROR(INDEX('Feb 2019'!$G$3:$BR$161,MATCH('Buying nGRPs'!$A28,'Feb 2019'!$A$3:$A$158,0),MATCH('Buying nGRPs'!X$9,'Feb 2019'!$G$1:$BR$1,0))/SUMIFS(Summary!$D:$D,Summary!$A:$A,'Buying nGRPs'!$A28),"")</f>
        <v/>
      </c>
      <c r="Y28" s="158" t="str">
        <f>IFERROR(INDEX('Feb 2019'!$G$3:$BR$161,MATCH('Buying nGRPs'!$A28,'Feb 2019'!$A$3:$A$158,0),MATCH('Buying nGRPs'!Y$9,'Feb 2019'!$G$1:$BR$1,0))/SUMIFS(Summary!$D:$D,Summary!$A:$A,'Buying nGRPs'!$A28),"")</f>
        <v/>
      </c>
      <c r="Z28" s="158" t="str">
        <f>IFERROR(INDEX('Feb 2019'!$G$3:$BR$161,MATCH('Buying nGRPs'!$A28,'Feb 2019'!$A$3:$A$158,0),MATCH('Buying nGRPs'!Z$9,'Feb 2019'!$G$1:$BR$1,0))/SUMIFS(Summary!$D:$D,Summary!$A:$A,'Buying nGRPs'!$A28),"")</f>
        <v/>
      </c>
      <c r="AA28" s="158" t="str">
        <f>IFERROR(INDEX('Feb 2019'!$G$3:$BR$161,MATCH('Buying nGRPs'!$A28,'Feb 2019'!$A$3:$A$158,0),MATCH('Buying nGRPs'!AA$9,'Feb 2019'!$G$1:$BR$1,0))/SUMIFS(Summary!$D:$D,Summary!$A:$A,'Buying nGRPs'!$A28),"")</f>
        <v/>
      </c>
      <c r="AB28" s="158" t="str">
        <f>IFERROR(INDEX('Feb 2019'!$G$3:$BR$161,MATCH('Buying nGRPs'!$A28,'Feb 2019'!$A$3:$A$158,0),MATCH('Buying nGRPs'!AB$9,'Feb 2019'!$G$1:$BR$1,0))/SUMIFS(Summary!$D:$D,Summary!$A:$A,'Buying nGRPs'!$A28),"")</f>
        <v/>
      </c>
      <c r="AC28" s="158" t="str">
        <f>IFERROR(INDEX('Feb 2019'!$G$3:$BR$161,MATCH('Buying nGRPs'!$A28,'Feb 2019'!$A$3:$A$158,0),MATCH('Buying nGRPs'!AC$9,'Feb 2019'!$G$1:$BR$1,0))/SUMIFS(Summary!$D:$D,Summary!$A:$A,'Buying nGRPs'!$A28),"")</f>
        <v/>
      </c>
      <c r="AD28" s="158" t="str">
        <f>IFERROR(INDEX('Feb 2019'!$G$3:$BR$161,MATCH('Buying nGRPs'!$A28,'Feb 2019'!$A$3:$A$158,0),MATCH('Buying nGRPs'!AD$9,'Feb 2019'!$G$1:$BR$1,0))/SUMIFS(Summary!$D:$D,Summary!$A:$A,'Buying nGRPs'!$A28),"")</f>
        <v/>
      </c>
      <c r="AE28" s="158" t="str">
        <f>IFERROR(INDEX('Feb 2019'!$G$3:$BR$161,MATCH('Buying nGRPs'!$A28,'Feb 2019'!$A$3:$A$158,0),MATCH('Buying nGRPs'!AE$9,'Feb 2019'!$G$1:$BR$1,0))/SUMIFS(Summary!$D:$D,Summary!$A:$A,'Buying nGRPs'!$A28),"")</f>
        <v/>
      </c>
      <c r="AF28" s="158" t="str">
        <f>IFERROR(INDEX('Feb 2019'!$G$3:$BR$161,MATCH('Buying nGRPs'!$A28,'Feb 2019'!$A$3:$A$158,0),MATCH('Buying nGRPs'!AF$9,'Feb 2019'!$G$1:$BR$1,0))/SUMIFS(Summary!$D:$D,Summary!$A:$A,'Buying nGRPs'!$A28),"")</f>
        <v/>
      </c>
      <c r="AG28" s="158" t="str">
        <f>IFERROR(INDEX('Feb 2019'!$G$3:$BR$161,MATCH('Buying nGRPs'!$A28,'Feb 2019'!$A$3:$A$158,0),MATCH('Buying nGRPs'!AG$9,'Feb 2019'!$G$1:$BR$1,0))/SUMIFS(Summary!$D:$D,Summary!$A:$A,'Buying nGRPs'!$A28),"")</f>
        <v/>
      </c>
      <c r="AH28" s="158" t="str">
        <f>IFERROR(INDEX('Feb 2019'!$G$3:$BR$161,MATCH('Buying nGRPs'!$A28,'Feb 2019'!$A$3:$A$158,0),MATCH('Buying nGRPs'!AH$9,'Feb 2019'!$G$1:$BR$1,0))/SUMIFS(Summary!$D:$D,Summary!$A:$A,'Buying nGRPs'!$A28),"")</f>
        <v/>
      </c>
      <c r="AI28" s="158" t="str">
        <f>IFERROR(INDEX('Feb 2019'!$G$3:$BR$161,MATCH('Buying nGRPs'!$A28,'Feb 2019'!$A$3:$A$158,0),MATCH('Buying nGRPs'!AI$9,'Feb 2019'!$G$1:$BR$1,0))/SUMIFS(Summary!$D:$D,Summary!$A:$A,'Buying nGRPs'!$A28),"")</f>
        <v/>
      </c>
      <c r="AJ28" s="158" t="str">
        <f>IFERROR(INDEX('Feb 2019'!$G$3:$BR$161,MATCH('Buying nGRPs'!$A28,'Feb 2019'!$A$3:$A$158,0),MATCH('Buying nGRPs'!AJ$9,'Feb 2019'!$G$1:$BR$1,0))/SUMIFS(Summary!$D:$D,Summary!$A:$A,'Buying nGRPs'!$A28),"")</f>
        <v/>
      </c>
      <c r="AK28" s="158" t="str">
        <f>IFERROR(INDEX('Feb 2019'!$G$3:$BR$161,MATCH('Buying nGRPs'!$A28,'Feb 2019'!$A$3:$A$158,0),MATCH('Buying nGRPs'!AK$9,'Feb 2019'!$G$1:$BR$1,0))/SUMIFS(Summary!$D:$D,Summary!$A:$A,'Buying nGRPs'!$A28),"")</f>
        <v/>
      </c>
      <c r="AL28" s="158" t="str">
        <f>IFERROR(INDEX('Feb 2019'!$G$3:$BR$161,MATCH('Buying nGRPs'!$A28,'Feb 2019'!$A$3:$A$158,0),MATCH('Buying nGRPs'!AL$9,'Feb 2019'!$G$1:$BR$1,0))/SUMIFS(Summary!$D:$D,Summary!$A:$A,'Buying nGRPs'!$A28),"")</f>
        <v/>
      </c>
      <c r="AM28" s="158" t="str">
        <f>IFERROR(INDEX('Feb 2019'!$G$3:$BR$161,MATCH('Buying nGRPs'!$A28,'Feb 2019'!$A$3:$A$158,0),MATCH('Buying nGRPs'!AM$9,'Feb 2019'!$G$1:$BR$1,0))/SUMIFS(Summary!$D:$D,Summary!$A:$A,'Buying nGRPs'!$A28),"")</f>
        <v/>
      </c>
      <c r="AN28" s="158" t="str">
        <f>IFERROR(INDEX('Feb 2019'!$G$3:$BR$161,MATCH('Buying nGRPs'!$A28,'Feb 2019'!$A$3:$A$158,0),MATCH('Buying nGRPs'!AN$9,'Feb 2019'!$G$1:$BR$1,0))/SUMIFS(Summary!$D:$D,Summary!$A:$A,'Buying nGRPs'!$A28),"")</f>
        <v/>
      </c>
      <c r="AO28" s="158" t="str">
        <f>IFERROR(INDEX('Feb 2019'!$G$3:$BR$161,MATCH('Buying nGRPs'!$A28,'Feb 2019'!$A$3:$A$158,0),MATCH('Buying nGRPs'!AO$9,'Feb 2019'!$G$1:$BR$1,0))/SUMIFS(Summary!$D:$D,Summary!$A:$A,'Buying nGRPs'!$A28),"")</f>
        <v/>
      </c>
      <c r="AP28" s="158" t="str">
        <f>IFERROR(INDEX('Feb 2019'!$G$3:$BR$161,MATCH('Buying nGRPs'!$A28,'Feb 2019'!$A$3:$A$158,0),MATCH('Buying nGRPs'!AP$9,'Feb 2019'!$G$1:$BR$1,0))/SUMIFS(Summary!$D:$D,Summary!$A:$A,'Buying nGRPs'!$A28),"")</f>
        <v/>
      </c>
      <c r="AQ28" s="158" t="str">
        <f>IFERROR(INDEX('Feb 2019'!$G$3:$BR$161,MATCH('Buying nGRPs'!$A28,'Feb 2019'!$A$3:$A$158,0),MATCH('Buying nGRPs'!AQ$9,'Feb 2019'!$G$1:$BR$1,0))/SUMIFS(Summary!$D:$D,Summary!$A:$A,'Buying nGRPs'!$A28),"")</f>
        <v/>
      </c>
      <c r="AR28" s="158" t="str">
        <f>IFERROR(INDEX('Feb 2019'!$G$3:$BR$161,MATCH('Buying nGRPs'!$A28,'Feb 2019'!$A$3:$A$158,0),MATCH('Buying nGRPs'!AR$9,'Feb 2019'!$G$1:$BR$1,0))/SUMIFS(Summary!$D:$D,Summary!$A:$A,'Buying nGRPs'!$A28),"")</f>
        <v/>
      </c>
      <c r="AS28" s="158" t="str">
        <f>IFERROR(INDEX('Feb 2019'!$G$3:$BR$161,MATCH('Buying nGRPs'!$A28,'Feb 2019'!$A$3:$A$158,0),MATCH('Buying nGRPs'!AS$9,'Feb 2019'!$G$1:$BR$1,0))/SUMIFS(Summary!$D:$D,Summary!$A:$A,'Buying nGRPs'!$A28),"")</f>
        <v/>
      </c>
      <c r="AT28" s="158" t="str">
        <f>IFERROR(INDEX('Feb 2019'!$G$3:$BR$161,MATCH('Buying nGRPs'!$A28,'Feb 2019'!$A$3:$A$158,0),MATCH('Buying nGRPs'!AT$9,'Feb 2019'!$G$1:$BR$1,0))/SUMIFS(Summary!$D:$D,Summary!$A:$A,'Buying nGRPs'!$A28),"")</f>
        <v/>
      </c>
      <c r="AU28" s="158" t="str">
        <f>IFERROR(INDEX('Feb 2019'!$G$3:$BR$161,MATCH('Buying nGRPs'!$A28,'Feb 2019'!$A$3:$A$158,0),MATCH('Buying nGRPs'!AU$9,'Feb 2019'!$G$1:$BR$1,0))/SUMIFS(Summary!$D:$D,Summary!$A:$A,'Buying nGRPs'!$A28),"")</f>
        <v/>
      </c>
      <c r="AV28" s="158" t="str">
        <f>IFERROR(INDEX('Feb 2019'!$G$3:$BR$161,MATCH('Buying nGRPs'!$A28,'Feb 2019'!$A$3:$A$158,0),MATCH('Buying nGRPs'!AV$9,'Feb 2019'!$G$1:$BR$1,0))/SUMIFS(Summary!$D:$D,Summary!$A:$A,'Buying nGRPs'!$A28),"")</f>
        <v/>
      </c>
      <c r="AW28" s="158" t="str">
        <f>IFERROR(INDEX('Feb 2019'!$G$3:$BR$161,MATCH('Buying nGRPs'!$A28,'Feb 2019'!$A$3:$A$158,0),MATCH('Buying nGRPs'!AW$9,'Feb 2019'!$G$1:$BR$1,0))/SUMIFS(Summary!$D:$D,Summary!$A:$A,'Buying nGRPs'!$A28),"")</f>
        <v/>
      </c>
      <c r="AX28" s="158" t="str">
        <f>IFERROR(INDEX('Feb 2019'!$G$3:$BR$161,MATCH('Buying nGRPs'!$A28,'Feb 2019'!$A$3:$A$158,0),MATCH('Buying nGRPs'!AX$9,'Feb 2019'!$G$1:$BR$1,0))/SUMIFS(Summary!$D:$D,Summary!$A:$A,'Buying nGRPs'!$A28),"")</f>
        <v/>
      </c>
      <c r="AY28" s="158" t="str">
        <f>IFERROR(INDEX('Feb 2019'!$G$3:$BR$161,MATCH('Buying nGRPs'!$A28,'Feb 2019'!$A$3:$A$158,0),MATCH('Buying nGRPs'!AY$9,'Feb 2019'!$G$1:$BR$1,0))/SUMIFS(Summary!$D:$D,Summary!$A:$A,'Buying nGRPs'!$A28),"")</f>
        <v/>
      </c>
      <c r="AZ28" s="158" t="str">
        <f>IFERROR(INDEX('Feb 2019'!$G$3:$BR$161,MATCH('Buying nGRPs'!$A28,'Feb 2019'!$A$3:$A$158,0),MATCH('Buying nGRPs'!AZ$9,'Feb 2019'!$G$1:$BR$1,0))/SUMIFS(Summary!$D:$D,Summary!$A:$A,'Buying nGRPs'!$A28),"")</f>
        <v/>
      </c>
      <c r="BA28" s="158" t="str">
        <f>IFERROR(INDEX('Feb 2019'!$G$3:$BR$161,MATCH('Buying nGRPs'!$A28,'Feb 2019'!$A$3:$A$158,0),MATCH('Buying nGRPs'!BA$9,'Feb 2019'!$G$1:$BR$1,0))/SUMIFS(Summary!$D:$D,Summary!$A:$A,'Buying nGRPs'!$A28),"")</f>
        <v/>
      </c>
      <c r="BB28" s="11">
        <f t="shared" si="22"/>
        <v>0</v>
      </c>
      <c r="BC28" s="11"/>
      <c r="BD28" s="109">
        <f>BC28-BB28</f>
        <v>0</v>
      </c>
    </row>
    <row r="29" spans="1:59" ht="15" x14ac:dyDescent="0.3">
      <c r="A29" s="80" t="s">
        <v>183</v>
      </c>
      <c r="B29" s="105">
        <f t="shared" si="18"/>
        <v>0.27500000000000002</v>
      </c>
      <c r="C29" s="192">
        <f t="shared" si="19"/>
        <v>2.7500000000000001E-7</v>
      </c>
      <c r="D29" s="48">
        <f t="shared" si="20"/>
        <v>0</v>
      </c>
      <c r="E29" s="138">
        <f>D29-B29</f>
        <v>-0.27500000000000002</v>
      </c>
      <c r="F29" s="93" t="s">
        <v>183</v>
      </c>
      <c r="G29" s="158" t="str">
        <f>IFERROR(INDEX('Feb 2019'!$G$3:$BR$161,MATCH('Buying nGRPs'!$A29,'Feb 2019'!$A$3:$A$158,0),MATCH('Buying nGRPs'!G$9,'Feb 2019'!$G$1:$BR$1,0))/SUMIFS(Summary!$D:$D,Summary!$A:$A,'Buying nGRPs'!$A29),"")</f>
        <v/>
      </c>
      <c r="H29" s="158" t="str">
        <f>IFERROR(INDEX('Feb 2019'!$G$3:$BR$161,MATCH('Buying nGRPs'!$A29,'Feb 2019'!$A$3:$A$158,0),MATCH('Buying nGRPs'!H$9,'Feb 2019'!$G$1:$BR$1,0))/SUMIFS(Summary!$D:$D,Summary!$A:$A,'Buying nGRPs'!$A29),"")</f>
        <v/>
      </c>
      <c r="I29" s="158" t="str">
        <f>IFERROR(INDEX('Feb 2019'!$G$3:$BR$161,MATCH('Buying nGRPs'!$A29,'Feb 2019'!$A$3:$A$158,0),MATCH('Buying nGRPs'!I$9,'Feb 2019'!$G$1:$BR$1,0))/SUMIFS(Summary!$D:$D,Summary!$A:$A,'Buying nGRPs'!$A29),"")</f>
        <v/>
      </c>
      <c r="J29" s="158">
        <f>IFERROR(INDEX('Feb 2019'!$G$3:$BR$161,MATCH('Buying nGRPs'!$A29,'Feb 2019'!$A$3:$A$158,0),MATCH('Buying nGRPs'!J$9,'Feb 2019'!$G$1:$BR$1,0))/SUMIFS(Summary!$D:$D,Summary!$A:$A,'Buying nGRPs'!$A29),"")</f>
        <v>0</v>
      </c>
      <c r="K29" s="158" t="str">
        <f>IFERROR(INDEX('Feb 2019'!$G$3:$BR$161,MATCH('Buying nGRPs'!$A29,'Feb 2019'!$A$3:$A$158,0),MATCH('Buying nGRPs'!K$9,'Feb 2019'!$G$1:$BR$1,0))/SUMIFS(Summary!$D:$D,Summary!$A:$A,'Buying nGRPs'!$A29),"")</f>
        <v/>
      </c>
      <c r="L29" s="158" t="str">
        <f>IFERROR(INDEX('Feb 2019'!$G$3:$BR$161,MATCH('Buying nGRPs'!$A29,'Feb 2019'!$A$3:$A$158,0),MATCH('Buying nGRPs'!L$9,'Feb 2019'!$G$1:$BR$1,0))/SUMIFS(Summary!$D:$D,Summary!$A:$A,'Buying nGRPs'!$A29),"")</f>
        <v/>
      </c>
      <c r="M29" s="158" t="str">
        <f>IFERROR(INDEX('Feb 2019'!$G$3:$BR$161,MATCH('Buying nGRPs'!$A29,'Feb 2019'!$A$3:$A$158,0),MATCH('Buying nGRPs'!M$9,'Feb 2019'!$G$1:$BR$1,0))/SUMIFS(Summary!$D:$D,Summary!$A:$A,'Buying nGRPs'!$A29),"")</f>
        <v/>
      </c>
      <c r="N29" s="158" t="str">
        <f>IFERROR(INDEX('Feb 2019'!$G$3:$BR$161,MATCH('Buying nGRPs'!$A29,'Feb 2019'!$A$3:$A$158,0),MATCH('Buying nGRPs'!N$9,'Feb 2019'!$G$1:$BR$1,0))/SUMIFS(Summary!$D:$D,Summary!$A:$A,'Buying nGRPs'!$A29),"")</f>
        <v/>
      </c>
      <c r="O29" s="158" t="str">
        <f>IFERROR(INDEX('Feb 2019'!$G$3:$BR$161,MATCH('Buying nGRPs'!$A29,'Feb 2019'!$A$3:$A$158,0),MATCH('Buying nGRPs'!O$9,'Feb 2019'!$G$1:$BR$1,0))/SUMIFS(Summary!$D:$D,Summary!$A:$A,'Buying nGRPs'!$A29),"")</f>
        <v/>
      </c>
      <c r="P29" s="158" t="str">
        <f>IFERROR(INDEX('Feb 2019'!$G$3:$BR$161,MATCH('Buying nGRPs'!$A29,'Feb 2019'!$A$3:$A$158,0),MATCH('Buying nGRPs'!P$9,'Feb 2019'!$G$1:$BR$1,0))/SUMIFS(Summary!$D:$D,Summary!$A:$A,'Buying nGRPs'!$A29),"")</f>
        <v/>
      </c>
      <c r="Q29" s="158" t="str">
        <f>IFERROR(INDEX('Feb 2019'!$G$3:$BR$161,MATCH('Buying nGRPs'!$A29,'Feb 2019'!$A$3:$A$158,0),MATCH('Buying nGRPs'!Q$9,'Feb 2019'!$G$1:$BR$1,0))/SUMIFS(Summary!$D:$D,Summary!$A:$A,'Buying nGRPs'!$A29),"")</f>
        <v/>
      </c>
      <c r="R29" s="158" t="str">
        <f>IFERROR(INDEX('Feb 2019'!$G$3:$BR$161,MATCH('Buying nGRPs'!$A29,'Feb 2019'!$A$3:$A$158,0),MATCH('Buying nGRPs'!R$9,'Feb 2019'!$G$1:$BR$1,0))/SUMIFS(Summary!$D:$D,Summary!$A:$A,'Buying nGRPs'!$A29),"")</f>
        <v/>
      </c>
      <c r="S29" s="158" t="str">
        <f>IFERROR(INDEX('Feb 2019'!$G$3:$BR$161,MATCH('Buying nGRPs'!$A29,'Feb 2019'!$A$3:$A$158,0),MATCH('Buying nGRPs'!S$9,'Feb 2019'!$G$1:$BR$1,0))/SUMIFS(Summary!$D:$D,Summary!$A:$A,'Buying nGRPs'!$A29),"")</f>
        <v/>
      </c>
      <c r="T29" s="158" t="str">
        <f>IFERROR(INDEX('Feb 2019'!$G$3:$BR$161,MATCH('Buying nGRPs'!$A29,'Feb 2019'!$A$3:$A$158,0),MATCH('Buying nGRPs'!T$9,'Feb 2019'!$G$1:$BR$1,0))/SUMIFS(Summary!$D:$D,Summary!$A:$A,'Buying nGRPs'!$A29),"")</f>
        <v/>
      </c>
      <c r="U29" s="158" t="str">
        <f>IFERROR(INDEX('Feb 2019'!$G$3:$BR$161,MATCH('Buying nGRPs'!$A29,'Feb 2019'!$A$3:$A$158,0),MATCH('Buying nGRPs'!U$9,'Feb 2019'!$G$1:$BR$1,0))/SUMIFS(Summary!$D:$D,Summary!$A:$A,'Buying nGRPs'!$A29),"")</f>
        <v/>
      </c>
      <c r="V29" s="158" t="str">
        <f>IFERROR(INDEX('Feb 2019'!$G$3:$BR$161,MATCH('Buying nGRPs'!$A29,'Feb 2019'!$A$3:$A$158,0),MATCH('Buying nGRPs'!V$9,'Feb 2019'!$G$1:$BR$1,0))/SUMIFS(Summary!$D:$D,Summary!$A:$A,'Buying nGRPs'!$A29),"")</f>
        <v/>
      </c>
      <c r="W29" s="158" t="str">
        <f>IFERROR(INDEX('Feb 2019'!$G$3:$BR$161,MATCH('Buying nGRPs'!$A29,'Feb 2019'!$A$3:$A$158,0),MATCH('Buying nGRPs'!W$9,'Feb 2019'!$G$1:$BR$1,0))/SUMIFS(Summary!$D:$D,Summary!$A:$A,'Buying nGRPs'!$A29),"")</f>
        <v/>
      </c>
      <c r="X29" s="158" t="str">
        <f>IFERROR(INDEX('Feb 2019'!$G$3:$BR$161,MATCH('Buying nGRPs'!$A29,'Feb 2019'!$A$3:$A$158,0),MATCH('Buying nGRPs'!X$9,'Feb 2019'!$G$1:$BR$1,0))/SUMIFS(Summary!$D:$D,Summary!$A:$A,'Buying nGRPs'!$A29),"")</f>
        <v/>
      </c>
      <c r="Y29" s="158" t="str">
        <f>IFERROR(INDEX('Feb 2019'!$G$3:$BR$161,MATCH('Buying nGRPs'!$A29,'Feb 2019'!$A$3:$A$158,0),MATCH('Buying nGRPs'!Y$9,'Feb 2019'!$G$1:$BR$1,0))/SUMIFS(Summary!$D:$D,Summary!$A:$A,'Buying nGRPs'!$A29),"")</f>
        <v/>
      </c>
      <c r="Z29" s="158" t="str">
        <f>IFERROR(INDEX('Feb 2019'!$G$3:$BR$161,MATCH('Buying nGRPs'!$A29,'Feb 2019'!$A$3:$A$158,0),MATCH('Buying nGRPs'!Z$9,'Feb 2019'!$G$1:$BR$1,0))/SUMIFS(Summary!$D:$D,Summary!$A:$A,'Buying nGRPs'!$A29),"")</f>
        <v/>
      </c>
      <c r="AA29" s="158" t="str">
        <f>IFERROR(INDEX('Feb 2019'!$G$3:$BR$161,MATCH('Buying nGRPs'!$A29,'Feb 2019'!$A$3:$A$158,0),MATCH('Buying nGRPs'!AA$9,'Feb 2019'!$G$1:$BR$1,0))/SUMIFS(Summary!$D:$D,Summary!$A:$A,'Buying nGRPs'!$A29),"")</f>
        <v/>
      </c>
      <c r="AB29" s="158" t="str">
        <f>IFERROR(INDEX('Feb 2019'!$G$3:$BR$161,MATCH('Buying nGRPs'!$A29,'Feb 2019'!$A$3:$A$158,0),MATCH('Buying nGRPs'!AB$9,'Feb 2019'!$G$1:$BR$1,0))/SUMIFS(Summary!$D:$D,Summary!$A:$A,'Buying nGRPs'!$A29),"")</f>
        <v/>
      </c>
      <c r="AC29" s="158">
        <f>IFERROR(INDEX('Feb 2019'!$G$3:$BR$161,MATCH('Buying nGRPs'!$A29,'Feb 2019'!$A$3:$A$158,0),MATCH('Buying nGRPs'!AC$9,'Feb 2019'!$G$1:$BR$1,0))/SUMIFS(Summary!$D:$D,Summary!$A:$A,'Buying nGRPs'!$A29),"")</f>
        <v>6.25E-2</v>
      </c>
      <c r="AD29" s="158">
        <f>IFERROR(INDEX('Feb 2019'!$G$3:$BR$161,MATCH('Buying nGRPs'!$A29,'Feb 2019'!$A$3:$A$158,0),MATCH('Buying nGRPs'!AD$9,'Feb 2019'!$G$1:$BR$1,0))/SUMIFS(Summary!$D:$D,Summary!$A:$A,'Buying nGRPs'!$A29),"")</f>
        <v>6.25E-2</v>
      </c>
      <c r="AE29" s="158" t="str">
        <f>IFERROR(INDEX('Feb 2019'!$G$3:$BR$161,MATCH('Buying nGRPs'!$A29,'Feb 2019'!$A$3:$A$158,0),MATCH('Buying nGRPs'!AE$9,'Feb 2019'!$G$1:$BR$1,0))/SUMIFS(Summary!$D:$D,Summary!$A:$A,'Buying nGRPs'!$A29),"")</f>
        <v/>
      </c>
      <c r="AF29" s="158" t="str">
        <f>IFERROR(INDEX('Feb 2019'!$G$3:$BR$161,MATCH('Buying nGRPs'!$A29,'Feb 2019'!$A$3:$A$158,0),MATCH('Buying nGRPs'!AF$9,'Feb 2019'!$G$1:$BR$1,0))/SUMIFS(Summary!$D:$D,Summary!$A:$A,'Buying nGRPs'!$A29),"")</f>
        <v/>
      </c>
      <c r="AG29" s="158" t="str">
        <f>IFERROR(INDEX('Feb 2019'!$G$3:$BR$161,MATCH('Buying nGRPs'!$A29,'Feb 2019'!$A$3:$A$158,0),MATCH('Buying nGRPs'!AG$9,'Feb 2019'!$G$1:$BR$1,0))/SUMIFS(Summary!$D:$D,Summary!$A:$A,'Buying nGRPs'!$A29),"")</f>
        <v/>
      </c>
      <c r="AH29" s="158">
        <f>IFERROR(INDEX('Feb 2019'!$G$3:$BR$161,MATCH('Buying nGRPs'!$A29,'Feb 2019'!$A$3:$A$158,0),MATCH('Buying nGRPs'!AH$9,'Feb 2019'!$G$1:$BR$1,0))/SUMIFS(Summary!$D:$D,Summary!$A:$A,'Buying nGRPs'!$A29),"")</f>
        <v>9.375E-2</v>
      </c>
      <c r="AI29" s="158" t="str">
        <f>IFERROR(INDEX('Feb 2019'!$G$3:$BR$161,MATCH('Buying nGRPs'!$A29,'Feb 2019'!$A$3:$A$158,0),MATCH('Buying nGRPs'!AI$9,'Feb 2019'!$G$1:$BR$1,0))/SUMIFS(Summary!$D:$D,Summary!$A:$A,'Buying nGRPs'!$A29),"")</f>
        <v/>
      </c>
      <c r="AJ29" s="158" t="str">
        <f>IFERROR(INDEX('Feb 2019'!$G$3:$BR$161,MATCH('Buying nGRPs'!$A29,'Feb 2019'!$A$3:$A$158,0),MATCH('Buying nGRPs'!AJ$9,'Feb 2019'!$G$1:$BR$1,0))/SUMIFS(Summary!$D:$D,Summary!$A:$A,'Buying nGRPs'!$A29),"")</f>
        <v/>
      </c>
      <c r="AK29" s="158">
        <f>IFERROR(INDEX('Feb 2019'!$G$3:$BR$161,MATCH('Buying nGRPs'!$A29,'Feb 2019'!$A$3:$A$158,0),MATCH('Buying nGRPs'!AK$9,'Feb 2019'!$G$1:$BR$1,0))/SUMIFS(Summary!$D:$D,Summary!$A:$A,'Buying nGRPs'!$A29),"")</f>
        <v>0</v>
      </c>
      <c r="AL29" s="158">
        <f>IFERROR(INDEX('Feb 2019'!$G$3:$BR$161,MATCH('Buying nGRPs'!$A29,'Feb 2019'!$A$3:$A$158,0),MATCH('Buying nGRPs'!AL$9,'Feb 2019'!$G$1:$BR$1,0))/SUMIFS(Summary!$D:$D,Summary!$A:$A,'Buying nGRPs'!$A29),"")</f>
        <v>2.5000000000000001E-2</v>
      </c>
      <c r="AM29" s="158" t="str">
        <f>IFERROR(INDEX('Feb 2019'!$G$3:$BR$161,MATCH('Buying nGRPs'!$A29,'Feb 2019'!$A$3:$A$158,0),MATCH('Buying nGRPs'!AM$9,'Feb 2019'!$G$1:$BR$1,0))/SUMIFS(Summary!$D:$D,Summary!$A:$A,'Buying nGRPs'!$A29),"")</f>
        <v/>
      </c>
      <c r="AN29" s="158">
        <f>IFERROR(INDEX('Feb 2019'!$G$3:$BR$161,MATCH('Buying nGRPs'!$A29,'Feb 2019'!$A$3:$A$158,0),MATCH('Buying nGRPs'!AN$9,'Feb 2019'!$G$1:$BR$1,0))/SUMIFS(Summary!$D:$D,Summary!$A:$A,'Buying nGRPs'!$A29),"")</f>
        <v>0</v>
      </c>
      <c r="AO29" s="158">
        <f>IFERROR(INDEX('Feb 2019'!$G$3:$BR$161,MATCH('Buying nGRPs'!$A29,'Feb 2019'!$A$3:$A$158,0),MATCH('Buying nGRPs'!AO$9,'Feb 2019'!$G$1:$BR$1,0))/SUMIFS(Summary!$D:$D,Summary!$A:$A,'Buying nGRPs'!$A29),"")</f>
        <v>3.125E-2</v>
      </c>
      <c r="AP29" s="158" t="str">
        <f>IFERROR(INDEX('Feb 2019'!$G$3:$BR$161,MATCH('Buying nGRPs'!$A29,'Feb 2019'!$A$3:$A$158,0),MATCH('Buying nGRPs'!AP$9,'Feb 2019'!$G$1:$BR$1,0))/SUMIFS(Summary!$D:$D,Summary!$A:$A,'Buying nGRPs'!$A29),"")</f>
        <v/>
      </c>
      <c r="AQ29" s="158" t="str">
        <f>IFERROR(INDEX('Feb 2019'!$G$3:$BR$161,MATCH('Buying nGRPs'!$A29,'Feb 2019'!$A$3:$A$158,0),MATCH('Buying nGRPs'!AQ$9,'Feb 2019'!$G$1:$BR$1,0))/SUMIFS(Summary!$D:$D,Summary!$A:$A,'Buying nGRPs'!$A29),"")</f>
        <v/>
      </c>
      <c r="AR29" s="158">
        <f>IFERROR(INDEX('Feb 2019'!$G$3:$BR$161,MATCH('Buying nGRPs'!$A29,'Feb 2019'!$A$3:$A$158,0),MATCH('Buying nGRPs'!AR$9,'Feb 2019'!$G$1:$BR$1,0))/SUMIFS(Summary!$D:$D,Summary!$A:$A,'Buying nGRPs'!$A29),"")</f>
        <v>0</v>
      </c>
      <c r="AS29" s="158" t="str">
        <f>IFERROR(INDEX('Feb 2019'!$G$3:$BR$161,MATCH('Buying nGRPs'!$A29,'Feb 2019'!$A$3:$A$158,0),MATCH('Buying nGRPs'!AS$9,'Feb 2019'!$G$1:$BR$1,0))/SUMIFS(Summary!$D:$D,Summary!$A:$A,'Buying nGRPs'!$A29),"")</f>
        <v/>
      </c>
      <c r="AT29" s="158" t="str">
        <f>IFERROR(INDEX('Feb 2019'!$G$3:$BR$161,MATCH('Buying nGRPs'!$A29,'Feb 2019'!$A$3:$A$158,0),MATCH('Buying nGRPs'!AT$9,'Feb 2019'!$G$1:$BR$1,0))/SUMIFS(Summary!$D:$D,Summary!$A:$A,'Buying nGRPs'!$A29),"")</f>
        <v/>
      </c>
      <c r="AU29" s="158" t="str">
        <f>IFERROR(INDEX('Feb 2019'!$G$3:$BR$161,MATCH('Buying nGRPs'!$A29,'Feb 2019'!$A$3:$A$158,0),MATCH('Buying nGRPs'!AU$9,'Feb 2019'!$G$1:$BR$1,0))/SUMIFS(Summary!$D:$D,Summary!$A:$A,'Buying nGRPs'!$A29),"")</f>
        <v/>
      </c>
      <c r="AV29" s="158" t="str">
        <f>IFERROR(INDEX('Feb 2019'!$G$3:$BR$161,MATCH('Buying nGRPs'!$A29,'Feb 2019'!$A$3:$A$158,0),MATCH('Buying nGRPs'!AV$9,'Feb 2019'!$G$1:$BR$1,0))/SUMIFS(Summary!$D:$D,Summary!$A:$A,'Buying nGRPs'!$A29),"")</f>
        <v/>
      </c>
      <c r="AW29" s="158" t="str">
        <f>IFERROR(INDEX('Feb 2019'!$G$3:$BR$161,MATCH('Buying nGRPs'!$A29,'Feb 2019'!$A$3:$A$158,0),MATCH('Buying nGRPs'!AW$9,'Feb 2019'!$G$1:$BR$1,0))/SUMIFS(Summary!$D:$D,Summary!$A:$A,'Buying nGRPs'!$A29),"")</f>
        <v/>
      </c>
      <c r="AX29" s="158">
        <f>IFERROR(INDEX('Feb 2019'!$G$3:$BR$161,MATCH('Buying nGRPs'!$A29,'Feb 2019'!$A$3:$A$158,0),MATCH('Buying nGRPs'!AX$9,'Feb 2019'!$G$1:$BR$1,0))/SUMIFS(Summary!$D:$D,Summary!$A:$A,'Buying nGRPs'!$A29),"")</f>
        <v>0</v>
      </c>
      <c r="AY29" s="158">
        <f>IFERROR(INDEX('Feb 2019'!$G$3:$BR$161,MATCH('Buying nGRPs'!$A29,'Feb 2019'!$A$3:$A$158,0),MATCH('Buying nGRPs'!AY$9,'Feb 2019'!$G$1:$BR$1,0))/SUMIFS(Summary!$D:$D,Summary!$A:$A,'Buying nGRPs'!$A29),"")</f>
        <v>0</v>
      </c>
      <c r="AZ29" s="158">
        <f>IFERROR(INDEX('Feb 2019'!$G$3:$BR$161,MATCH('Buying nGRPs'!$A29,'Feb 2019'!$A$3:$A$158,0),MATCH('Buying nGRPs'!AZ$9,'Feb 2019'!$G$1:$BR$1,0))/SUMIFS(Summary!$D:$D,Summary!$A:$A,'Buying nGRPs'!$A29),"")</f>
        <v>0</v>
      </c>
      <c r="BA29" s="158">
        <f>IFERROR(INDEX('Feb 2019'!$G$3:$BR$161,MATCH('Buying nGRPs'!$A29,'Feb 2019'!$A$3:$A$158,0),MATCH('Buying nGRPs'!BA$9,'Feb 2019'!$G$1:$BR$1,0))/SUMIFS(Summary!$D:$D,Summary!$A:$A,'Buying nGRPs'!$A29),"")</f>
        <v>0</v>
      </c>
      <c r="BB29" s="11">
        <f t="shared" si="22"/>
        <v>0.27500000000000002</v>
      </c>
      <c r="BC29" s="11"/>
      <c r="BD29" s="109">
        <f>BC29-BB29</f>
        <v>-0.27500000000000002</v>
      </c>
    </row>
    <row r="30" spans="1:59" ht="15" x14ac:dyDescent="0.3">
      <c r="A30" s="82" t="s">
        <v>319</v>
      </c>
      <c r="B30" s="105">
        <f t="shared" si="18"/>
        <v>0.3</v>
      </c>
      <c r="C30" s="192">
        <f t="shared" si="19"/>
        <v>2.9999999999999999E-7</v>
      </c>
      <c r="D30" s="48">
        <f t="shared" si="20"/>
        <v>0</v>
      </c>
      <c r="E30" s="138">
        <f t="shared" ref="E30" si="25">D30-B30</f>
        <v>-0.3</v>
      </c>
      <c r="F30" s="93" t="s">
        <v>49</v>
      </c>
      <c r="G30" s="158" t="str">
        <f>IFERROR(INDEX('Feb 2019'!$G$3:$BR$161,MATCH('Buying nGRPs'!$A30,'Feb 2019'!$A$3:$A$158,0),MATCH('Buying nGRPs'!G$9,'Feb 2019'!$G$1:$BR$1,0))/SUMIFS(Summary!$D:$D,Summary!$A:$A,'Buying nGRPs'!$A30),"")</f>
        <v/>
      </c>
      <c r="H30" s="158" t="str">
        <f>IFERROR(INDEX('Feb 2019'!$G$3:$BR$161,MATCH('Buying nGRPs'!$A30,'Feb 2019'!$A$3:$A$158,0),MATCH('Buying nGRPs'!H$9,'Feb 2019'!$G$1:$BR$1,0))/SUMIFS(Summary!$D:$D,Summary!$A:$A,'Buying nGRPs'!$A30),"")</f>
        <v/>
      </c>
      <c r="I30" s="158" t="str">
        <f>IFERROR(INDEX('Feb 2019'!$G$3:$BR$161,MATCH('Buying nGRPs'!$A30,'Feb 2019'!$A$3:$A$158,0),MATCH('Buying nGRPs'!I$9,'Feb 2019'!$G$1:$BR$1,0))/SUMIFS(Summary!$D:$D,Summary!$A:$A,'Buying nGRPs'!$A30),"")</f>
        <v/>
      </c>
      <c r="J30" s="158">
        <f>IFERROR(INDEX('Feb 2019'!$G$3:$BR$161,MATCH('Buying nGRPs'!$A30,'Feb 2019'!$A$3:$A$158,0),MATCH('Buying nGRPs'!J$9,'Feb 2019'!$G$1:$BR$1,0))/SUMIFS(Summary!$D:$D,Summary!$A:$A,'Buying nGRPs'!$A30),"")</f>
        <v>0</v>
      </c>
      <c r="K30" s="158" t="str">
        <f>IFERROR(INDEX('Feb 2019'!$G$3:$BR$161,MATCH('Buying nGRPs'!$A30,'Feb 2019'!$A$3:$A$158,0),MATCH('Buying nGRPs'!K$9,'Feb 2019'!$G$1:$BR$1,0))/SUMIFS(Summary!$D:$D,Summary!$A:$A,'Buying nGRPs'!$A30),"")</f>
        <v/>
      </c>
      <c r="L30" s="158" t="str">
        <f>IFERROR(INDEX('Feb 2019'!$G$3:$BR$161,MATCH('Buying nGRPs'!$A30,'Feb 2019'!$A$3:$A$158,0),MATCH('Buying nGRPs'!L$9,'Feb 2019'!$G$1:$BR$1,0))/SUMIFS(Summary!$D:$D,Summary!$A:$A,'Buying nGRPs'!$A30),"")</f>
        <v/>
      </c>
      <c r="M30" s="158" t="str">
        <f>IFERROR(INDEX('Feb 2019'!$G$3:$BR$161,MATCH('Buying nGRPs'!$A30,'Feb 2019'!$A$3:$A$158,0),MATCH('Buying nGRPs'!M$9,'Feb 2019'!$G$1:$BR$1,0))/SUMIFS(Summary!$D:$D,Summary!$A:$A,'Buying nGRPs'!$A30),"")</f>
        <v/>
      </c>
      <c r="N30" s="158" t="str">
        <f>IFERROR(INDEX('Feb 2019'!$G$3:$BR$161,MATCH('Buying nGRPs'!$A30,'Feb 2019'!$A$3:$A$158,0),MATCH('Buying nGRPs'!N$9,'Feb 2019'!$G$1:$BR$1,0))/SUMIFS(Summary!$D:$D,Summary!$A:$A,'Buying nGRPs'!$A30),"")</f>
        <v/>
      </c>
      <c r="O30" s="158" t="str">
        <f>IFERROR(INDEX('Feb 2019'!$G$3:$BR$161,MATCH('Buying nGRPs'!$A30,'Feb 2019'!$A$3:$A$158,0),MATCH('Buying nGRPs'!O$9,'Feb 2019'!$G$1:$BR$1,0))/SUMIFS(Summary!$D:$D,Summary!$A:$A,'Buying nGRPs'!$A30),"")</f>
        <v/>
      </c>
      <c r="P30" s="158" t="str">
        <f>IFERROR(INDEX('Feb 2019'!$G$3:$BR$161,MATCH('Buying nGRPs'!$A30,'Feb 2019'!$A$3:$A$158,0),MATCH('Buying nGRPs'!P$9,'Feb 2019'!$G$1:$BR$1,0))/SUMIFS(Summary!$D:$D,Summary!$A:$A,'Buying nGRPs'!$A30),"")</f>
        <v/>
      </c>
      <c r="Q30" s="158" t="str">
        <f>IFERROR(INDEX('Feb 2019'!$G$3:$BR$161,MATCH('Buying nGRPs'!$A30,'Feb 2019'!$A$3:$A$158,0),MATCH('Buying nGRPs'!Q$9,'Feb 2019'!$G$1:$BR$1,0))/SUMIFS(Summary!$D:$D,Summary!$A:$A,'Buying nGRPs'!$A30),"")</f>
        <v/>
      </c>
      <c r="R30" s="158" t="str">
        <f>IFERROR(INDEX('Feb 2019'!$G$3:$BR$161,MATCH('Buying nGRPs'!$A30,'Feb 2019'!$A$3:$A$158,0),MATCH('Buying nGRPs'!R$9,'Feb 2019'!$G$1:$BR$1,0))/SUMIFS(Summary!$D:$D,Summary!$A:$A,'Buying nGRPs'!$A30),"")</f>
        <v/>
      </c>
      <c r="S30" s="158" t="str">
        <f>IFERROR(INDEX('Feb 2019'!$G$3:$BR$161,MATCH('Buying nGRPs'!$A30,'Feb 2019'!$A$3:$A$158,0),MATCH('Buying nGRPs'!S$9,'Feb 2019'!$G$1:$BR$1,0))/SUMIFS(Summary!$D:$D,Summary!$A:$A,'Buying nGRPs'!$A30),"")</f>
        <v/>
      </c>
      <c r="T30" s="158" t="str">
        <f>IFERROR(INDEX('Feb 2019'!$G$3:$BR$161,MATCH('Buying nGRPs'!$A30,'Feb 2019'!$A$3:$A$158,0),MATCH('Buying nGRPs'!T$9,'Feb 2019'!$G$1:$BR$1,0))/SUMIFS(Summary!$D:$D,Summary!$A:$A,'Buying nGRPs'!$A30),"")</f>
        <v/>
      </c>
      <c r="U30" s="158" t="str">
        <f>IFERROR(INDEX('Feb 2019'!$G$3:$BR$161,MATCH('Buying nGRPs'!$A30,'Feb 2019'!$A$3:$A$158,0),MATCH('Buying nGRPs'!U$9,'Feb 2019'!$G$1:$BR$1,0))/SUMIFS(Summary!$D:$D,Summary!$A:$A,'Buying nGRPs'!$A30),"")</f>
        <v/>
      </c>
      <c r="V30" s="158" t="str">
        <f>IFERROR(INDEX('Feb 2019'!$G$3:$BR$161,MATCH('Buying nGRPs'!$A30,'Feb 2019'!$A$3:$A$158,0),MATCH('Buying nGRPs'!V$9,'Feb 2019'!$G$1:$BR$1,0))/SUMIFS(Summary!$D:$D,Summary!$A:$A,'Buying nGRPs'!$A30),"")</f>
        <v/>
      </c>
      <c r="W30" s="158" t="str">
        <f>IFERROR(INDEX('Feb 2019'!$G$3:$BR$161,MATCH('Buying nGRPs'!$A30,'Feb 2019'!$A$3:$A$158,0),MATCH('Buying nGRPs'!W$9,'Feb 2019'!$G$1:$BR$1,0))/SUMIFS(Summary!$D:$D,Summary!$A:$A,'Buying nGRPs'!$A30),"")</f>
        <v/>
      </c>
      <c r="X30" s="158" t="str">
        <f>IFERROR(INDEX('Feb 2019'!$G$3:$BR$161,MATCH('Buying nGRPs'!$A30,'Feb 2019'!$A$3:$A$158,0),MATCH('Buying nGRPs'!X$9,'Feb 2019'!$G$1:$BR$1,0))/SUMIFS(Summary!$D:$D,Summary!$A:$A,'Buying nGRPs'!$A30),"")</f>
        <v/>
      </c>
      <c r="Y30" s="158" t="str">
        <f>IFERROR(INDEX('Feb 2019'!$G$3:$BR$161,MATCH('Buying nGRPs'!$A30,'Feb 2019'!$A$3:$A$158,0),MATCH('Buying nGRPs'!Y$9,'Feb 2019'!$G$1:$BR$1,0))/SUMIFS(Summary!$D:$D,Summary!$A:$A,'Buying nGRPs'!$A30),"")</f>
        <v/>
      </c>
      <c r="Z30" s="158" t="str">
        <f>IFERROR(INDEX('Feb 2019'!$G$3:$BR$161,MATCH('Buying nGRPs'!$A30,'Feb 2019'!$A$3:$A$158,0),MATCH('Buying nGRPs'!Z$9,'Feb 2019'!$G$1:$BR$1,0))/SUMIFS(Summary!$D:$D,Summary!$A:$A,'Buying nGRPs'!$A30),"")</f>
        <v/>
      </c>
      <c r="AA30" s="158" t="str">
        <f>IFERROR(INDEX('Feb 2019'!$G$3:$BR$161,MATCH('Buying nGRPs'!$A30,'Feb 2019'!$A$3:$A$158,0),MATCH('Buying nGRPs'!AA$9,'Feb 2019'!$G$1:$BR$1,0))/SUMIFS(Summary!$D:$D,Summary!$A:$A,'Buying nGRPs'!$A30),"")</f>
        <v/>
      </c>
      <c r="AB30" s="158" t="str">
        <f>IFERROR(INDEX('Feb 2019'!$G$3:$BR$161,MATCH('Buying nGRPs'!$A30,'Feb 2019'!$A$3:$A$158,0),MATCH('Buying nGRPs'!AB$9,'Feb 2019'!$G$1:$BR$1,0))/SUMIFS(Summary!$D:$D,Summary!$A:$A,'Buying nGRPs'!$A30),"")</f>
        <v/>
      </c>
      <c r="AC30" s="158">
        <f>IFERROR(INDEX('Feb 2019'!$G$3:$BR$161,MATCH('Buying nGRPs'!$A30,'Feb 2019'!$A$3:$A$158,0),MATCH('Buying nGRPs'!AC$9,'Feb 2019'!$G$1:$BR$1,0))/SUMIFS(Summary!$D:$D,Summary!$A:$A,'Buying nGRPs'!$A30),"")</f>
        <v>8.3333333333333329E-2</v>
      </c>
      <c r="AD30" s="158">
        <f>IFERROR(INDEX('Feb 2019'!$G$3:$BR$161,MATCH('Buying nGRPs'!$A30,'Feb 2019'!$A$3:$A$158,0),MATCH('Buying nGRPs'!AD$9,'Feb 2019'!$G$1:$BR$1,0))/SUMIFS(Summary!$D:$D,Summary!$A:$A,'Buying nGRPs'!$A30),"")</f>
        <v>6.6666666666666666E-2</v>
      </c>
      <c r="AE30" s="158" t="str">
        <f>IFERROR(INDEX('Feb 2019'!$G$3:$BR$161,MATCH('Buying nGRPs'!$A30,'Feb 2019'!$A$3:$A$158,0),MATCH('Buying nGRPs'!AE$9,'Feb 2019'!$G$1:$BR$1,0))/SUMIFS(Summary!$D:$D,Summary!$A:$A,'Buying nGRPs'!$A30),"")</f>
        <v/>
      </c>
      <c r="AF30" s="158" t="str">
        <f>IFERROR(INDEX('Feb 2019'!$G$3:$BR$161,MATCH('Buying nGRPs'!$A30,'Feb 2019'!$A$3:$A$158,0),MATCH('Buying nGRPs'!AF$9,'Feb 2019'!$G$1:$BR$1,0))/SUMIFS(Summary!$D:$D,Summary!$A:$A,'Buying nGRPs'!$A30),"")</f>
        <v/>
      </c>
      <c r="AG30" s="158" t="str">
        <f>IFERROR(INDEX('Feb 2019'!$G$3:$BR$161,MATCH('Buying nGRPs'!$A30,'Feb 2019'!$A$3:$A$158,0),MATCH('Buying nGRPs'!AG$9,'Feb 2019'!$G$1:$BR$1,0))/SUMIFS(Summary!$D:$D,Summary!$A:$A,'Buying nGRPs'!$A30),"")</f>
        <v/>
      </c>
      <c r="AH30" s="158">
        <f>IFERROR(INDEX('Feb 2019'!$G$3:$BR$161,MATCH('Buying nGRPs'!$A30,'Feb 2019'!$A$3:$A$158,0),MATCH('Buying nGRPs'!AH$9,'Feb 2019'!$G$1:$BR$1,0))/SUMIFS(Summary!$D:$D,Summary!$A:$A,'Buying nGRPs'!$A30),"")</f>
        <v>6.6666666666666666E-2</v>
      </c>
      <c r="AI30" s="158" t="str">
        <f>IFERROR(INDEX('Feb 2019'!$G$3:$BR$161,MATCH('Buying nGRPs'!$A30,'Feb 2019'!$A$3:$A$158,0),MATCH('Buying nGRPs'!AI$9,'Feb 2019'!$G$1:$BR$1,0))/SUMIFS(Summary!$D:$D,Summary!$A:$A,'Buying nGRPs'!$A30),"")</f>
        <v/>
      </c>
      <c r="AJ30" s="158" t="str">
        <f>IFERROR(INDEX('Feb 2019'!$G$3:$BR$161,MATCH('Buying nGRPs'!$A30,'Feb 2019'!$A$3:$A$158,0),MATCH('Buying nGRPs'!AJ$9,'Feb 2019'!$G$1:$BR$1,0))/SUMIFS(Summary!$D:$D,Summary!$A:$A,'Buying nGRPs'!$A30),"")</f>
        <v/>
      </c>
      <c r="AK30" s="158">
        <f>IFERROR(INDEX('Feb 2019'!$G$3:$BR$161,MATCH('Buying nGRPs'!$A30,'Feb 2019'!$A$3:$A$158,0),MATCH('Buying nGRPs'!AK$9,'Feb 2019'!$G$1:$BR$1,0))/SUMIFS(Summary!$D:$D,Summary!$A:$A,'Buying nGRPs'!$A30),"")</f>
        <v>3.3333333333333333E-2</v>
      </c>
      <c r="AL30" s="158">
        <f>IFERROR(INDEX('Feb 2019'!$G$3:$BR$161,MATCH('Buying nGRPs'!$A30,'Feb 2019'!$A$3:$A$158,0),MATCH('Buying nGRPs'!AL$9,'Feb 2019'!$G$1:$BR$1,0))/SUMIFS(Summary!$D:$D,Summary!$A:$A,'Buying nGRPs'!$A30),"")</f>
        <v>0</v>
      </c>
      <c r="AM30" s="158" t="str">
        <f>IFERROR(INDEX('Feb 2019'!$G$3:$BR$161,MATCH('Buying nGRPs'!$A30,'Feb 2019'!$A$3:$A$158,0),MATCH('Buying nGRPs'!AM$9,'Feb 2019'!$G$1:$BR$1,0))/SUMIFS(Summary!$D:$D,Summary!$A:$A,'Buying nGRPs'!$A30),"")</f>
        <v/>
      </c>
      <c r="AN30" s="158">
        <f>IFERROR(INDEX('Feb 2019'!$G$3:$BR$161,MATCH('Buying nGRPs'!$A30,'Feb 2019'!$A$3:$A$158,0),MATCH('Buying nGRPs'!AN$9,'Feb 2019'!$G$1:$BR$1,0))/SUMIFS(Summary!$D:$D,Summary!$A:$A,'Buying nGRPs'!$A30),"")</f>
        <v>0</v>
      </c>
      <c r="AO30" s="158">
        <f>IFERROR(INDEX('Feb 2019'!$G$3:$BR$161,MATCH('Buying nGRPs'!$A30,'Feb 2019'!$A$3:$A$158,0),MATCH('Buying nGRPs'!AO$9,'Feb 2019'!$G$1:$BR$1,0))/SUMIFS(Summary!$D:$D,Summary!$A:$A,'Buying nGRPs'!$A30),"")</f>
        <v>0.05</v>
      </c>
      <c r="AP30" s="158" t="str">
        <f>IFERROR(INDEX('Feb 2019'!$G$3:$BR$161,MATCH('Buying nGRPs'!$A30,'Feb 2019'!$A$3:$A$158,0),MATCH('Buying nGRPs'!AP$9,'Feb 2019'!$G$1:$BR$1,0))/SUMIFS(Summary!$D:$D,Summary!$A:$A,'Buying nGRPs'!$A30),"")</f>
        <v/>
      </c>
      <c r="AQ30" s="158" t="str">
        <f>IFERROR(INDEX('Feb 2019'!$G$3:$BR$161,MATCH('Buying nGRPs'!$A30,'Feb 2019'!$A$3:$A$158,0),MATCH('Buying nGRPs'!AQ$9,'Feb 2019'!$G$1:$BR$1,0))/SUMIFS(Summary!$D:$D,Summary!$A:$A,'Buying nGRPs'!$A30),"")</f>
        <v/>
      </c>
      <c r="AR30" s="158">
        <f>IFERROR(INDEX('Feb 2019'!$G$3:$BR$161,MATCH('Buying nGRPs'!$A30,'Feb 2019'!$A$3:$A$158,0),MATCH('Buying nGRPs'!AR$9,'Feb 2019'!$G$1:$BR$1,0))/SUMIFS(Summary!$D:$D,Summary!$A:$A,'Buying nGRPs'!$A30),"")</f>
        <v>0</v>
      </c>
      <c r="AS30" s="158" t="str">
        <f>IFERROR(INDEX('Feb 2019'!$G$3:$BR$161,MATCH('Buying nGRPs'!$A30,'Feb 2019'!$A$3:$A$158,0),MATCH('Buying nGRPs'!AS$9,'Feb 2019'!$G$1:$BR$1,0))/SUMIFS(Summary!$D:$D,Summary!$A:$A,'Buying nGRPs'!$A30),"")</f>
        <v/>
      </c>
      <c r="AT30" s="158" t="str">
        <f>IFERROR(INDEX('Feb 2019'!$G$3:$BR$161,MATCH('Buying nGRPs'!$A30,'Feb 2019'!$A$3:$A$158,0),MATCH('Buying nGRPs'!AT$9,'Feb 2019'!$G$1:$BR$1,0))/SUMIFS(Summary!$D:$D,Summary!$A:$A,'Buying nGRPs'!$A30),"")</f>
        <v/>
      </c>
      <c r="AU30" s="158" t="str">
        <f>IFERROR(INDEX('Feb 2019'!$G$3:$BR$161,MATCH('Buying nGRPs'!$A30,'Feb 2019'!$A$3:$A$158,0),MATCH('Buying nGRPs'!AU$9,'Feb 2019'!$G$1:$BR$1,0))/SUMIFS(Summary!$D:$D,Summary!$A:$A,'Buying nGRPs'!$A30),"")</f>
        <v/>
      </c>
      <c r="AV30" s="158" t="str">
        <f>IFERROR(INDEX('Feb 2019'!$G$3:$BR$161,MATCH('Buying nGRPs'!$A30,'Feb 2019'!$A$3:$A$158,0),MATCH('Buying nGRPs'!AV$9,'Feb 2019'!$G$1:$BR$1,0))/SUMIFS(Summary!$D:$D,Summary!$A:$A,'Buying nGRPs'!$A30),"")</f>
        <v/>
      </c>
      <c r="AW30" s="158" t="str">
        <f>IFERROR(INDEX('Feb 2019'!$G$3:$BR$161,MATCH('Buying nGRPs'!$A30,'Feb 2019'!$A$3:$A$158,0),MATCH('Buying nGRPs'!AW$9,'Feb 2019'!$G$1:$BR$1,0))/SUMIFS(Summary!$D:$D,Summary!$A:$A,'Buying nGRPs'!$A30),"")</f>
        <v/>
      </c>
      <c r="AX30" s="158">
        <f>IFERROR(INDEX('Feb 2019'!$G$3:$BR$161,MATCH('Buying nGRPs'!$A30,'Feb 2019'!$A$3:$A$158,0),MATCH('Buying nGRPs'!AX$9,'Feb 2019'!$G$1:$BR$1,0))/SUMIFS(Summary!$D:$D,Summary!$A:$A,'Buying nGRPs'!$A30),"")</f>
        <v>0</v>
      </c>
      <c r="AY30" s="158">
        <f>IFERROR(INDEX('Feb 2019'!$G$3:$BR$161,MATCH('Buying nGRPs'!$A30,'Feb 2019'!$A$3:$A$158,0),MATCH('Buying nGRPs'!AY$9,'Feb 2019'!$G$1:$BR$1,0))/SUMIFS(Summary!$D:$D,Summary!$A:$A,'Buying nGRPs'!$A30),"")</f>
        <v>0</v>
      </c>
      <c r="AZ30" s="158">
        <f>IFERROR(INDEX('Feb 2019'!$G$3:$BR$161,MATCH('Buying nGRPs'!$A30,'Feb 2019'!$A$3:$A$158,0),MATCH('Buying nGRPs'!AZ$9,'Feb 2019'!$G$1:$BR$1,0))/SUMIFS(Summary!$D:$D,Summary!$A:$A,'Buying nGRPs'!$A30),"")</f>
        <v>0</v>
      </c>
      <c r="BA30" s="158">
        <f>IFERROR(INDEX('Feb 2019'!$G$3:$BR$161,MATCH('Buying nGRPs'!$A30,'Feb 2019'!$A$3:$A$158,0),MATCH('Buying nGRPs'!BA$9,'Feb 2019'!$G$1:$BR$1,0))/SUMIFS(Summary!$D:$D,Summary!$A:$A,'Buying nGRPs'!$A30),"")</f>
        <v>0</v>
      </c>
      <c r="BB30" s="11">
        <f t="shared" si="22"/>
        <v>0.3</v>
      </c>
      <c r="BC30" s="11"/>
      <c r="BD30" s="109">
        <f t="shared" si="23"/>
        <v>-0.3</v>
      </c>
    </row>
    <row r="31" spans="1:59" ht="15" x14ac:dyDescent="0.3">
      <c r="A31" s="77" t="s">
        <v>12</v>
      </c>
      <c r="B31" s="107">
        <f>SUM(B17:B30)</f>
        <v>3.8777676767676765</v>
      </c>
      <c r="C31" s="188"/>
      <c r="D31" s="145">
        <f>SUM(D17:D30)</f>
        <v>0</v>
      </c>
      <c r="E31" s="108">
        <f>SUM(E17:E30)</f>
        <v>-3.8777676767676765</v>
      </c>
      <c r="F31" s="90" t="s">
        <v>12</v>
      </c>
      <c r="G31" s="165">
        <f t="shared" ref="G31:H31" si="26">SUM(G17:G30)</f>
        <v>0</v>
      </c>
      <c r="H31" s="165">
        <f t="shared" si="26"/>
        <v>0</v>
      </c>
      <c r="I31" s="165">
        <f>SUM(I17:I30)</f>
        <v>0</v>
      </c>
      <c r="J31" s="165">
        <f>SUM(J17:J30)</f>
        <v>0</v>
      </c>
      <c r="K31" s="165">
        <f t="shared" ref="K31:BD31" si="27">SUM(K17:K30)</f>
        <v>0</v>
      </c>
      <c r="L31" s="165">
        <f>SUM(L17:L30)</f>
        <v>0</v>
      </c>
      <c r="M31" s="165">
        <f>SUM(M17:M30)</f>
        <v>0</v>
      </c>
      <c r="N31" s="165">
        <f>SUM(N17:N30)</f>
        <v>0</v>
      </c>
      <c r="O31" s="165">
        <f t="shared" si="27"/>
        <v>0</v>
      </c>
      <c r="P31" s="165">
        <f t="shared" si="27"/>
        <v>0</v>
      </c>
      <c r="Q31" s="165">
        <f t="shared" si="27"/>
        <v>0</v>
      </c>
      <c r="R31" s="165">
        <f t="shared" si="27"/>
        <v>0</v>
      </c>
      <c r="S31" s="165">
        <f t="shared" si="27"/>
        <v>0</v>
      </c>
      <c r="T31" s="165">
        <f t="shared" si="27"/>
        <v>0</v>
      </c>
      <c r="U31" s="165">
        <f t="shared" si="27"/>
        <v>0</v>
      </c>
      <c r="V31" s="165">
        <f t="shared" si="27"/>
        <v>0</v>
      </c>
      <c r="W31" s="165">
        <f t="shared" si="27"/>
        <v>0</v>
      </c>
      <c r="X31" s="165">
        <f t="shared" si="27"/>
        <v>0</v>
      </c>
      <c r="Y31" s="165">
        <f t="shared" si="27"/>
        <v>0</v>
      </c>
      <c r="Z31" s="165">
        <f t="shared" si="27"/>
        <v>0</v>
      </c>
      <c r="AA31" s="62">
        <f t="shared" si="27"/>
        <v>0</v>
      </c>
      <c r="AB31" s="62">
        <f>SUM(AB17:AB30)</f>
        <v>0</v>
      </c>
      <c r="AC31" s="62">
        <f t="shared" si="27"/>
        <v>0.83134382284382291</v>
      </c>
      <c r="AD31" s="62">
        <f>SUM(AD17:AD30)</f>
        <v>1.1342113442113442</v>
      </c>
      <c r="AE31" s="62">
        <f>SUM(AE17:AE30)</f>
        <v>0</v>
      </c>
      <c r="AF31" s="62">
        <f t="shared" si="27"/>
        <v>0</v>
      </c>
      <c r="AG31" s="62">
        <f t="shared" si="27"/>
        <v>0</v>
      </c>
      <c r="AH31" s="165">
        <f>SUM(AH17:AH30)</f>
        <v>1.1699011266511268</v>
      </c>
      <c r="AI31" s="165">
        <f t="shared" si="27"/>
        <v>0</v>
      </c>
      <c r="AJ31" s="165">
        <f t="shared" si="27"/>
        <v>0</v>
      </c>
      <c r="AK31" s="165">
        <f t="shared" si="27"/>
        <v>9.0940170940170942E-2</v>
      </c>
      <c r="AL31" s="165">
        <f t="shared" si="27"/>
        <v>0.15968803418803418</v>
      </c>
      <c r="AM31" s="165">
        <f t="shared" si="27"/>
        <v>0</v>
      </c>
      <c r="AN31" s="165">
        <f t="shared" si="27"/>
        <v>0</v>
      </c>
      <c r="AO31" s="165">
        <f>SUM(AO17:AO30)</f>
        <v>0.4916831779331779</v>
      </c>
      <c r="AP31" s="165">
        <f t="shared" si="27"/>
        <v>0</v>
      </c>
      <c r="AQ31" s="165">
        <f t="shared" si="27"/>
        <v>0</v>
      </c>
      <c r="AR31" s="165">
        <f>SUM(AR17:AR30)</f>
        <v>0</v>
      </c>
      <c r="AS31" s="165">
        <f t="shared" si="27"/>
        <v>0</v>
      </c>
      <c r="AT31" s="165">
        <f t="shared" si="27"/>
        <v>0</v>
      </c>
      <c r="AU31" s="165">
        <f t="shared" si="27"/>
        <v>0</v>
      </c>
      <c r="AV31" s="165">
        <f t="shared" si="27"/>
        <v>0</v>
      </c>
      <c r="AW31" s="165">
        <f t="shared" si="27"/>
        <v>0</v>
      </c>
      <c r="AX31" s="165">
        <f t="shared" si="27"/>
        <v>0</v>
      </c>
      <c r="AY31" s="165">
        <f t="shared" si="27"/>
        <v>0</v>
      </c>
      <c r="AZ31" s="165">
        <f t="shared" si="27"/>
        <v>0</v>
      </c>
      <c r="BA31" s="165">
        <f t="shared" si="27"/>
        <v>0</v>
      </c>
      <c r="BB31" s="165">
        <f t="shared" si="27"/>
        <v>3.8777676767676765</v>
      </c>
      <c r="BC31" s="165">
        <f>SUM(BC17:BC30)</f>
        <v>0</v>
      </c>
      <c r="BD31" s="108">
        <f t="shared" si="27"/>
        <v>-3.8777676767676765</v>
      </c>
    </row>
    <row r="32" spans="1:59" ht="15" x14ac:dyDescent="0.3">
      <c r="A32" s="81" t="s">
        <v>50</v>
      </c>
      <c r="B32" s="103"/>
      <c r="C32" s="186"/>
      <c r="D32" s="147">
        <v>1.8426548268781918E-2</v>
      </c>
      <c r="E32" s="104"/>
      <c r="F32" s="94" t="s">
        <v>50</v>
      </c>
      <c r="G32" s="175" t="e">
        <f t="shared" ref="G32:H32" si="28">G41/G5</f>
        <v>#DIV/0!</v>
      </c>
      <c r="H32" s="175" t="e">
        <f t="shared" si="28"/>
        <v>#DIV/0!</v>
      </c>
      <c r="I32" s="175" t="e">
        <f>I41/I5</f>
        <v>#DIV/0!</v>
      </c>
      <c r="J32" s="175" t="e">
        <f>J41/J5</f>
        <v>#DIV/0!</v>
      </c>
      <c r="K32" s="175"/>
      <c r="L32" s="175" t="e">
        <f>L41/L5</f>
        <v>#DIV/0!</v>
      </c>
      <c r="M32" s="175" t="e">
        <f t="shared" ref="M32:AF32" si="29">M41/M5</f>
        <v>#DIV/0!</v>
      </c>
      <c r="N32" s="175"/>
      <c r="O32" s="175" t="e">
        <f t="shared" si="29"/>
        <v>#DIV/0!</v>
      </c>
      <c r="P32" s="175" t="e">
        <f t="shared" si="29"/>
        <v>#DIV/0!</v>
      </c>
      <c r="Q32" s="175" t="e">
        <f t="shared" si="29"/>
        <v>#DIV/0!</v>
      </c>
      <c r="R32" s="175" t="e">
        <f t="shared" si="29"/>
        <v>#DIV/0!</v>
      </c>
      <c r="S32" s="175" t="e">
        <f t="shared" si="29"/>
        <v>#DIV/0!</v>
      </c>
      <c r="T32" s="175" t="e">
        <f t="shared" si="29"/>
        <v>#DIV/0!</v>
      </c>
      <c r="U32" s="175" t="e">
        <f t="shared" si="29"/>
        <v>#DIV/0!</v>
      </c>
      <c r="V32" s="175" t="e">
        <f t="shared" si="29"/>
        <v>#DIV/0!</v>
      </c>
      <c r="W32" s="175" t="e">
        <f t="shared" si="29"/>
        <v>#DIV/0!</v>
      </c>
      <c r="X32" s="175" t="e">
        <f t="shared" si="29"/>
        <v>#DIV/0!</v>
      </c>
      <c r="Y32" s="175" t="e">
        <f t="shared" si="29"/>
        <v>#DIV/0!</v>
      </c>
      <c r="Z32" s="175" t="e">
        <f t="shared" si="29"/>
        <v>#DIV/0!</v>
      </c>
      <c r="AA32" s="65" t="e">
        <f t="shared" si="29"/>
        <v>#DIV/0!</v>
      </c>
      <c r="AB32" s="65" t="e">
        <f t="shared" si="29"/>
        <v>#DIV/0!</v>
      </c>
      <c r="AC32" s="65">
        <f t="shared" si="29"/>
        <v>0</v>
      </c>
      <c r="AD32" s="65">
        <f t="shared" si="29"/>
        <v>0</v>
      </c>
      <c r="AE32" s="65" t="e">
        <f t="shared" si="29"/>
        <v>#DIV/0!</v>
      </c>
      <c r="AF32" s="65" t="e">
        <f t="shared" si="29"/>
        <v>#DIV/0!</v>
      </c>
      <c r="AG32" s="65"/>
      <c r="AH32" s="175">
        <f>AH41/AH5</f>
        <v>0</v>
      </c>
      <c r="AI32" s="175" t="e">
        <f t="shared" ref="AI32:BA32" si="30">AI41/AI5</f>
        <v>#DIV/0!</v>
      </c>
      <c r="AJ32" s="175">
        <f t="shared" si="30"/>
        <v>0</v>
      </c>
      <c r="AK32" s="175">
        <f t="shared" si="30"/>
        <v>0</v>
      </c>
      <c r="AL32" s="175">
        <f t="shared" si="30"/>
        <v>0</v>
      </c>
      <c r="AM32" s="175" t="e">
        <f t="shared" si="30"/>
        <v>#DIV/0!</v>
      </c>
      <c r="AN32" s="175" t="e">
        <f t="shared" si="30"/>
        <v>#DIV/0!</v>
      </c>
      <c r="AO32" s="175">
        <f t="shared" si="30"/>
        <v>0</v>
      </c>
      <c r="AP32" s="175" t="e">
        <f t="shared" si="30"/>
        <v>#DIV/0!</v>
      </c>
      <c r="AQ32" s="175" t="e">
        <f t="shared" si="30"/>
        <v>#DIV/0!</v>
      </c>
      <c r="AR32" s="175">
        <v>0.02</v>
      </c>
      <c r="AS32" s="175" t="e">
        <f t="shared" si="30"/>
        <v>#DIV/0!</v>
      </c>
      <c r="AT32" s="175" t="e">
        <f t="shared" si="30"/>
        <v>#DIV/0!</v>
      </c>
      <c r="AU32" s="175" t="e">
        <f t="shared" si="30"/>
        <v>#DIV/0!</v>
      </c>
      <c r="AV32" s="175" t="e">
        <f t="shared" si="30"/>
        <v>#DIV/0!</v>
      </c>
      <c r="AW32" s="175" t="e">
        <f t="shared" si="30"/>
        <v>#DIV/0!</v>
      </c>
      <c r="AX32" s="175" t="e">
        <f t="shared" si="30"/>
        <v>#DIV/0!</v>
      </c>
      <c r="AY32" s="175"/>
      <c r="AZ32" s="175" t="e">
        <f t="shared" si="30"/>
        <v>#DIV/0!</v>
      </c>
      <c r="BA32" s="175" t="e">
        <f t="shared" si="30"/>
        <v>#DIV/0!</v>
      </c>
      <c r="BB32" s="7"/>
      <c r="BC32" s="46" t="e">
        <f>BC41/BC108</f>
        <v>#DIV/0!</v>
      </c>
      <c r="BD32" s="104"/>
    </row>
    <row r="33" spans="1:57" ht="15" x14ac:dyDescent="0.3">
      <c r="A33" s="79" t="s">
        <v>51</v>
      </c>
      <c r="B33" s="110">
        <f t="shared" ref="B33:B40" si="31">BB33</f>
        <v>0</v>
      </c>
      <c r="C33" s="192">
        <f>B33/1000000</f>
        <v>0</v>
      </c>
      <c r="D33" s="48">
        <f t="shared" ref="D33:D40" si="32">BC33</f>
        <v>0</v>
      </c>
      <c r="E33" s="138">
        <f>D33-B33</f>
        <v>0</v>
      </c>
      <c r="F33" s="93" t="s">
        <v>51</v>
      </c>
      <c r="G33" s="158" t="str">
        <f>IFERROR(INDEX('Feb 2019'!$G$3:$BR$161,MATCH('Buying nGRPs'!$A33,'Feb 2019'!$A$3:$A$158,0),MATCH('Buying nGRPs'!G$9,'Feb 2019'!$G$1:$BR$1,0))/SUMIFS(Summary!$D:$D,Summary!$A:$A,'Buying nGRPs'!$A33),"")</f>
        <v/>
      </c>
      <c r="H33" s="158" t="str">
        <f>IFERROR(INDEX('Feb 2019'!$G$3:$BR$161,MATCH('Buying nGRPs'!$A33,'Feb 2019'!$A$3:$A$158,0),MATCH('Buying nGRPs'!H$9,'Feb 2019'!$G$1:$BR$1,0))/SUMIFS(Summary!$D:$D,Summary!$A:$A,'Buying nGRPs'!$A33),"")</f>
        <v/>
      </c>
      <c r="I33" s="158" t="str">
        <f>IFERROR(INDEX('Feb 2019'!$G$3:$BR$161,MATCH('Buying nGRPs'!$A33,'Feb 2019'!$A$3:$A$158,0),MATCH('Buying nGRPs'!I$9,'Feb 2019'!$G$1:$BR$1,0))/SUMIFS(Summary!$D:$D,Summary!$A:$A,'Buying nGRPs'!$A33),"")</f>
        <v/>
      </c>
      <c r="J33" s="158" t="str">
        <f>IFERROR(INDEX('Feb 2019'!$G$3:$BR$161,MATCH('Buying nGRPs'!$A33,'Feb 2019'!$A$3:$A$158,0),MATCH('Buying nGRPs'!J$9,'Feb 2019'!$G$1:$BR$1,0))/SUMIFS(Summary!$D:$D,Summary!$A:$A,'Buying nGRPs'!$A33),"")</f>
        <v/>
      </c>
      <c r="K33" s="158" t="str">
        <f>IFERROR(INDEX('Feb 2019'!$G$3:$BR$161,MATCH('Buying nGRPs'!$A33,'Feb 2019'!$A$3:$A$158,0),MATCH('Buying nGRPs'!K$9,'Feb 2019'!$G$1:$BR$1,0))/SUMIFS(Summary!$D:$D,Summary!$A:$A,'Buying nGRPs'!$A33),"")</f>
        <v/>
      </c>
      <c r="L33" s="158" t="str">
        <f>IFERROR(INDEX('Feb 2019'!$G$3:$BR$161,MATCH('Buying nGRPs'!$A33,'Feb 2019'!$A$3:$A$158,0),MATCH('Buying nGRPs'!L$9,'Feb 2019'!$G$1:$BR$1,0))/SUMIFS(Summary!$D:$D,Summary!$A:$A,'Buying nGRPs'!$A33),"")</f>
        <v/>
      </c>
      <c r="M33" s="158" t="str">
        <f>IFERROR(INDEX('Feb 2019'!$G$3:$BR$161,MATCH('Buying nGRPs'!$A33,'Feb 2019'!$A$3:$A$158,0),MATCH('Buying nGRPs'!M$9,'Feb 2019'!$G$1:$BR$1,0))/SUMIFS(Summary!$D:$D,Summary!$A:$A,'Buying nGRPs'!$A33),"")</f>
        <v/>
      </c>
      <c r="N33" s="158" t="str">
        <f>IFERROR(INDEX('Feb 2019'!$G$3:$BR$161,MATCH('Buying nGRPs'!$A33,'Feb 2019'!$A$3:$A$158,0),MATCH('Buying nGRPs'!N$9,'Feb 2019'!$G$1:$BR$1,0))/SUMIFS(Summary!$D:$D,Summary!$A:$A,'Buying nGRPs'!$A33),"")</f>
        <v/>
      </c>
      <c r="O33" s="158" t="str">
        <f>IFERROR(INDEX('Feb 2019'!$G$3:$BR$161,MATCH('Buying nGRPs'!$A33,'Feb 2019'!$A$3:$A$158,0),MATCH('Buying nGRPs'!O$9,'Feb 2019'!$G$1:$BR$1,0))/SUMIFS(Summary!$D:$D,Summary!$A:$A,'Buying nGRPs'!$A33),"")</f>
        <v/>
      </c>
      <c r="P33" s="158" t="str">
        <f>IFERROR(INDEX('Feb 2019'!$G$3:$BR$161,MATCH('Buying nGRPs'!$A33,'Feb 2019'!$A$3:$A$158,0),MATCH('Buying nGRPs'!P$9,'Feb 2019'!$G$1:$BR$1,0))/SUMIFS(Summary!$D:$D,Summary!$A:$A,'Buying nGRPs'!$A33),"")</f>
        <v/>
      </c>
      <c r="Q33" s="158" t="str">
        <f>IFERROR(INDEX('Feb 2019'!$G$3:$BR$161,MATCH('Buying nGRPs'!$A33,'Feb 2019'!$A$3:$A$158,0),MATCH('Buying nGRPs'!Q$9,'Feb 2019'!$G$1:$BR$1,0))/SUMIFS(Summary!$D:$D,Summary!$A:$A,'Buying nGRPs'!$A33),"")</f>
        <v/>
      </c>
      <c r="R33" s="158" t="str">
        <f>IFERROR(INDEX('Feb 2019'!$G$3:$BR$161,MATCH('Buying nGRPs'!$A33,'Feb 2019'!$A$3:$A$158,0),MATCH('Buying nGRPs'!R$9,'Feb 2019'!$G$1:$BR$1,0))/SUMIFS(Summary!$D:$D,Summary!$A:$A,'Buying nGRPs'!$A33),"")</f>
        <v/>
      </c>
      <c r="S33" s="158" t="str">
        <f>IFERROR(INDEX('Feb 2019'!$G$3:$BR$161,MATCH('Buying nGRPs'!$A33,'Feb 2019'!$A$3:$A$158,0),MATCH('Buying nGRPs'!S$9,'Feb 2019'!$G$1:$BR$1,0))/SUMIFS(Summary!$D:$D,Summary!$A:$A,'Buying nGRPs'!$A33),"")</f>
        <v/>
      </c>
      <c r="T33" s="158" t="str">
        <f>IFERROR(INDEX('Feb 2019'!$G$3:$BR$161,MATCH('Buying nGRPs'!$A33,'Feb 2019'!$A$3:$A$158,0),MATCH('Buying nGRPs'!T$9,'Feb 2019'!$G$1:$BR$1,0))/SUMIFS(Summary!$D:$D,Summary!$A:$A,'Buying nGRPs'!$A33),"")</f>
        <v/>
      </c>
      <c r="U33" s="158" t="str">
        <f>IFERROR(INDEX('Feb 2019'!$G$3:$BR$161,MATCH('Buying nGRPs'!$A33,'Feb 2019'!$A$3:$A$158,0),MATCH('Buying nGRPs'!U$9,'Feb 2019'!$G$1:$BR$1,0))/SUMIFS(Summary!$D:$D,Summary!$A:$A,'Buying nGRPs'!$A33),"")</f>
        <v/>
      </c>
      <c r="V33" s="158" t="str">
        <f>IFERROR(INDEX('Feb 2019'!$G$3:$BR$161,MATCH('Buying nGRPs'!$A33,'Feb 2019'!$A$3:$A$158,0),MATCH('Buying nGRPs'!V$9,'Feb 2019'!$G$1:$BR$1,0))/SUMIFS(Summary!$D:$D,Summary!$A:$A,'Buying nGRPs'!$A33),"")</f>
        <v/>
      </c>
      <c r="W33" s="158" t="str">
        <f>IFERROR(INDEX('Feb 2019'!$G$3:$BR$161,MATCH('Buying nGRPs'!$A33,'Feb 2019'!$A$3:$A$158,0),MATCH('Buying nGRPs'!W$9,'Feb 2019'!$G$1:$BR$1,0))/SUMIFS(Summary!$D:$D,Summary!$A:$A,'Buying nGRPs'!$A33),"")</f>
        <v/>
      </c>
      <c r="X33" s="158" t="str">
        <f>IFERROR(INDEX('Feb 2019'!$G$3:$BR$161,MATCH('Buying nGRPs'!$A33,'Feb 2019'!$A$3:$A$158,0),MATCH('Buying nGRPs'!X$9,'Feb 2019'!$G$1:$BR$1,0))/SUMIFS(Summary!$D:$D,Summary!$A:$A,'Buying nGRPs'!$A33),"")</f>
        <v/>
      </c>
      <c r="Y33" s="158" t="str">
        <f>IFERROR(INDEX('Feb 2019'!$G$3:$BR$161,MATCH('Buying nGRPs'!$A33,'Feb 2019'!$A$3:$A$158,0),MATCH('Buying nGRPs'!Y$9,'Feb 2019'!$G$1:$BR$1,0))/SUMIFS(Summary!$D:$D,Summary!$A:$A,'Buying nGRPs'!$A33),"")</f>
        <v/>
      </c>
      <c r="Z33" s="158" t="str">
        <f>IFERROR(INDEX('Feb 2019'!$G$3:$BR$161,MATCH('Buying nGRPs'!$A33,'Feb 2019'!$A$3:$A$158,0),MATCH('Buying nGRPs'!Z$9,'Feb 2019'!$G$1:$BR$1,0))/SUMIFS(Summary!$D:$D,Summary!$A:$A,'Buying nGRPs'!$A33),"")</f>
        <v/>
      </c>
      <c r="AA33" s="158" t="str">
        <f>IFERROR(INDEX('Feb 2019'!$G$3:$BR$161,MATCH('Buying nGRPs'!$A33,'Feb 2019'!$A$3:$A$158,0),MATCH('Buying nGRPs'!AA$9,'Feb 2019'!$G$1:$BR$1,0))/SUMIFS(Summary!$D:$D,Summary!$A:$A,'Buying nGRPs'!$A33),"")</f>
        <v/>
      </c>
      <c r="AB33" s="158" t="str">
        <f>IFERROR(INDEX('Feb 2019'!$G$3:$BR$161,MATCH('Buying nGRPs'!$A33,'Feb 2019'!$A$3:$A$158,0),MATCH('Buying nGRPs'!AB$9,'Feb 2019'!$G$1:$BR$1,0))/SUMIFS(Summary!$D:$D,Summary!$A:$A,'Buying nGRPs'!$A33),"")</f>
        <v/>
      </c>
      <c r="AC33" s="158" t="str">
        <f>IFERROR(INDEX('Feb 2019'!$G$3:$BR$161,MATCH('Buying nGRPs'!$A33,'Feb 2019'!$A$3:$A$158,0),MATCH('Buying nGRPs'!AC$9,'Feb 2019'!$G$1:$BR$1,0))/SUMIFS(Summary!$D:$D,Summary!$A:$A,'Buying nGRPs'!$A33),"")</f>
        <v/>
      </c>
      <c r="AD33" s="158" t="str">
        <f>IFERROR(INDEX('Feb 2019'!$G$3:$BR$161,MATCH('Buying nGRPs'!$A33,'Feb 2019'!$A$3:$A$158,0),MATCH('Buying nGRPs'!AD$9,'Feb 2019'!$G$1:$BR$1,0))/SUMIFS(Summary!$D:$D,Summary!$A:$A,'Buying nGRPs'!$A33),"")</f>
        <v/>
      </c>
      <c r="AE33" s="158" t="str">
        <f>IFERROR(INDEX('Feb 2019'!$G$3:$BR$161,MATCH('Buying nGRPs'!$A33,'Feb 2019'!$A$3:$A$158,0),MATCH('Buying nGRPs'!AE$9,'Feb 2019'!$G$1:$BR$1,0))/SUMIFS(Summary!$D:$D,Summary!$A:$A,'Buying nGRPs'!$A33),"")</f>
        <v/>
      </c>
      <c r="AF33" s="158" t="str">
        <f>IFERROR(INDEX('Feb 2019'!$G$3:$BR$161,MATCH('Buying nGRPs'!$A33,'Feb 2019'!$A$3:$A$158,0),MATCH('Buying nGRPs'!AF$9,'Feb 2019'!$G$1:$BR$1,0))/SUMIFS(Summary!$D:$D,Summary!$A:$A,'Buying nGRPs'!$A33),"")</f>
        <v/>
      </c>
      <c r="AG33" s="158" t="str">
        <f>IFERROR(INDEX('Feb 2019'!$G$3:$BR$161,MATCH('Buying nGRPs'!$A33,'Feb 2019'!$A$3:$A$158,0),MATCH('Buying nGRPs'!AG$9,'Feb 2019'!$G$1:$BR$1,0))/SUMIFS(Summary!$D:$D,Summary!$A:$A,'Buying nGRPs'!$A33),"")</f>
        <v/>
      </c>
      <c r="AH33" s="158" t="str">
        <f>IFERROR(INDEX('Feb 2019'!$G$3:$BR$161,MATCH('Buying nGRPs'!$A33,'Feb 2019'!$A$3:$A$158,0),MATCH('Buying nGRPs'!AH$9,'Feb 2019'!$G$1:$BR$1,0))/SUMIFS(Summary!$D:$D,Summary!$A:$A,'Buying nGRPs'!$A33),"")</f>
        <v/>
      </c>
      <c r="AI33" s="158" t="str">
        <f>IFERROR(INDEX('Feb 2019'!$G$3:$BR$161,MATCH('Buying nGRPs'!$A33,'Feb 2019'!$A$3:$A$158,0),MATCH('Buying nGRPs'!AI$9,'Feb 2019'!$G$1:$BR$1,0))/SUMIFS(Summary!$D:$D,Summary!$A:$A,'Buying nGRPs'!$A33),"")</f>
        <v/>
      </c>
      <c r="AJ33" s="158" t="str">
        <f>IFERROR(INDEX('Feb 2019'!$G$3:$BR$161,MATCH('Buying nGRPs'!$A33,'Feb 2019'!$A$3:$A$158,0),MATCH('Buying nGRPs'!AJ$9,'Feb 2019'!$G$1:$BR$1,0))/SUMIFS(Summary!$D:$D,Summary!$A:$A,'Buying nGRPs'!$A33),"")</f>
        <v/>
      </c>
      <c r="AK33" s="158" t="str">
        <f>IFERROR(INDEX('Feb 2019'!$G$3:$BR$161,MATCH('Buying nGRPs'!$A33,'Feb 2019'!$A$3:$A$158,0),MATCH('Buying nGRPs'!AK$9,'Feb 2019'!$G$1:$BR$1,0))/SUMIFS(Summary!$D:$D,Summary!$A:$A,'Buying nGRPs'!$A33),"")</f>
        <v/>
      </c>
      <c r="AL33" s="158" t="str">
        <f>IFERROR(INDEX('Feb 2019'!$G$3:$BR$161,MATCH('Buying nGRPs'!$A33,'Feb 2019'!$A$3:$A$158,0),MATCH('Buying nGRPs'!AL$9,'Feb 2019'!$G$1:$BR$1,0))/SUMIFS(Summary!$D:$D,Summary!$A:$A,'Buying nGRPs'!$A33),"")</f>
        <v/>
      </c>
      <c r="AM33" s="158" t="str">
        <f>IFERROR(INDEX('Feb 2019'!$G$3:$BR$161,MATCH('Buying nGRPs'!$A33,'Feb 2019'!$A$3:$A$158,0),MATCH('Buying nGRPs'!AM$9,'Feb 2019'!$G$1:$BR$1,0))/SUMIFS(Summary!$D:$D,Summary!$A:$A,'Buying nGRPs'!$A33),"")</f>
        <v/>
      </c>
      <c r="AN33" s="158" t="str">
        <f>IFERROR(INDEX('Feb 2019'!$G$3:$BR$161,MATCH('Buying nGRPs'!$A33,'Feb 2019'!$A$3:$A$158,0),MATCH('Buying nGRPs'!AN$9,'Feb 2019'!$G$1:$BR$1,0))/SUMIFS(Summary!$D:$D,Summary!$A:$A,'Buying nGRPs'!$A33),"")</f>
        <v/>
      </c>
      <c r="AO33" s="158" t="str">
        <f>IFERROR(INDEX('Feb 2019'!$G$3:$BR$161,MATCH('Buying nGRPs'!$A33,'Feb 2019'!$A$3:$A$158,0),MATCH('Buying nGRPs'!AO$9,'Feb 2019'!$G$1:$BR$1,0))/SUMIFS(Summary!$D:$D,Summary!$A:$A,'Buying nGRPs'!$A33),"")</f>
        <v/>
      </c>
      <c r="AP33" s="158" t="str">
        <f>IFERROR(INDEX('Feb 2019'!$G$3:$BR$161,MATCH('Buying nGRPs'!$A33,'Feb 2019'!$A$3:$A$158,0),MATCH('Buying nGRPs'!AP$9,'Feb 2019'!$G$1:$BR$1,0))/SUMIFS(Summary!$D:$D,Summary!$A:$A,'Buying nGRPs'!$A33),"")</f>
        <v/>
      </c>
      <c r="AQ33" s="158" t="str">
        <f>IFERROR(INDEX('Feb 2019'!$G$3:$BR$161,MATCH('Buying nGRPs'!$A33,'Feb 2019'!$A$3:$A$158,0),MATCH('Buying nGRPs'!AQ$9,'Feb 2019'!$G$1:$BR$1,0))/SUMIFS(Summary!$D:$D,Summary!$A:$A,'Buying nGRPs'!$A33),"")</f>
        <v/>
      </c>
      <c r="AR33" s="158" t="str">
        <f>IFERROR(INDEX('Feb 2019'!$G$3:$BR$161,MATCH('Buying nGRPs'!$A33,'Feb 2019'!$A$3:$A$158,0),MATCH('Buying nGRPs'!AR$9,'Feb 2019'!$G$1:$BR$1,0))/SUMIFS(Summary!$D:$D,Summary!$A:$A,'Buying nGRPs'!$A33),"")</f>
        <v/>
      </c>
      <c r="AS33" s="158" t="str">
        <f>IFERROR(INDEX('Feb 2019'!$G$3:$BR$161,MATCH('Buying nGRPs'!$A33,'Feb 2019'!$A$3:$A$158,0),MATCH('Buying nGRPs'!AS$9,'Feb 2019'!$G$1:$BR$1,0))/SUMIFS(Summary!$D:$D,Summary!$A:$A,'Buying nGRPs'!$A33),"")</f>
        <v/>
      </c>
      <c r="AT33" s="158" t="str">
        <f>IFERROR(INDEX('Feb 2019'!$G$3:$BR$161,MATCH('Buying nGRPs'!$A33,'Feb 2019'!$A$3:$A$158,0),MATCH('Buying nGRPs'!AT$9,'Feb 2019'!$G$1:$BR$1,0))/SUMIFS(Summary!$D:$D,Summary!$A:$A,'Buying nGRPs'!$A33),"")</f>
        <v/>
      </c>
      <c r="AU33" s="158" t="str">
        <f>IFERROR(INDEX('Feb 2019'!$G$3:$BR$161,MATCH('Buying nGRPs'!$A33,'Feb 2019'!$A$3:$A$158,0),MATCH('Buying nGRPs'!AU$9,'Feb 2019'!$G$1:$BR$1,0))/SUMIFS(Summary!$D:$D,Summary!$A:$A,'Buying nGRPs'!$A33),"")</f>
        <v/>
      </c>
      <c r="AV33" s="158" t="str">
        <f>IFERROR(INDEX('Feb 2019'!$G$3:$BR$161,MATCH('Buying nGRPs'!$A33,'Feb 2019'!$A$3:$A$158,0),MATCH('Buying nGRPs'!AV$9,'Feb 2019'!$G$1:$BR$1,0))/SUMIFS(Summary!$D:$D,Summary!$A:$A,'Buying nGRPs'!$A33),"")</f>
        <v/>
      </c>
      <c r="AW33" s="158" t="str">
        <f>IFERROR(INDEX('Feb 2019'!$G$3:$BR$161,MATCH('Buying nGRPs'!$A33,'Feb 2019'!$A$3:$A$158,0),MATCH('Buying nGRPs'!AW$9,'Feb 2019'!$G$1:$BR$1,0))/SUMIFS(Summary!$D:$D,Summary!$A:$A,'Buying nGRPs'!$A33),"")</f>
        <v/>
      </c>
      <c r="AX33" s="158" t="str">
        <f>IFERROR(INDEX('Feb 2019'!$G$3:$BR$161,MATCH('Buying nGRPs'!$A33,'Feb 2019'!$A$3:$A$158,0),MATCH('Buying nGRPs'!AX$9,'Feb 2019'!$G$1:$BR$1,0))/SUMIFS(Summary!$D:$D,Summary!$A:$A,'Buying nGRPs'!$A33),"")</f>
        <v/>
      </c>
      <c r="AY33" s="158" t="str">
        <f>IFERROR(INDEX('Feb 2019'!$G$3:$BR$161,MATCH('Buying nGRPs'!$A33,'Feb 2019'!$A$3:$A$158,0),MATCH('Buying nGRPs'!AY$9,'Feb 2019'!$G$1:$BR$1,0))/SUMIFS(Summary!$D:$D,Summary!$A:$A,'Buying nGRPs'!$A33),"")</f>
        <v/>
      </c>
      <c r="AZ33" s="158" t="str">
        <f>IFERROR(INDEX('Feb 2019'!$G$3:$BR$161,MATCH('Buying nGRPs'!$A33,'Feb 2019'!$A$3:$A$158,0),MATCH('Buying nGRPs'!AZ$9,'Feb 2019'!$G$1:$BR$1,0))/SUMIFS(Summary!$D:$D,Summary!$A:$A,'Buying nGRPs'!$A33),"")</f>
        <v/>
      </c>
      <c r="BA33" s="158" t="str">
        <f>IFERROR(INDEX('Feb 2019'!$G$3:$BR$161,MATCH('Buying nGRPs'!$A33,'Feb 2019'!$A$3:$A$158,0),MATCH('Buying nGRPs'!BA$9,'Feb 2019'!$G$1:$BR$1,0))/SUMIFS(Summary!$D:$D,Summary!$A:$A,'Buying nGRPs'!$A33),"")</f>
        <v/>
      </c>
      <c r="BB33" s="11">
        <f t="shared" ref="BB33:BB40" si="33">SUM(G33:BA33)</f>
        <v>0</v>
      </c>
      <c r="BC33" s="11"/>
      <c r="BD33" s="106">
        <f>BC33-BB33</f>
        <v>0</v>
      </c>
    </row>
    <row r="34" spans="1:57" ht="15" x14ac:dyDescent="0.3">
      <c r="A34" s="79" t="s">
        <v>52</v>
      </c>
      <c r="B34" s="105">
        <f t="shared" si="31"/>
        <v>0</v>
      </c>
      <c r="C34" s="192"/>
      <c r="D34" s="48">
        <f t="shared" si="32"/>
        <v>0</v>
      </c>
      <c r="E34" s="138">
        <f>D34-B34</f>
        <v>0</v>
      </c>
      <c r="F34" s="93" t="s">
        <v>52</v>
      </c>
      <c r="G34" s="158" t="str">
        <f>IFERROR(INDEX('Feb 2019'!$G$3:$BR$161,MATCH('Buying nGRPs'!$A34,'Feb 2019'!$A$3:$A$158,0),MATCH('Buying nGRPs'!G$9,'Feb 2019'!$G$1:$BR$1,0))/SUMIFS(Summary!$D:$D,Summary!$A:$A,'Buying nGRPs'!$A34),"")</f>
        <v/>
      </c>
      <c r="H34" s="158" t="str">
        <f>IFERROR(INDEX('Feb 2019'!$G$3:$BR$161,MATCH('Buying nGRPs'!$A34,'Feb 2019'!$A$3:$A$158,0),MATCH('Buying nGRPs'!H$9,'Feb 2019'!$G$1:$BR$1,0))/SUMIFS(Summary!$D:$D,Summary!$A:$A,'Buying nGRPs'!$A34),"")</f>
        <v/>
      </c>
      <c r="I34" s="158" t="str">
        <f>IFERROR(INDEX('Feb 2019'!$G$3:$BR$161,MATCH('Buying nGRPs'!$A34,'Feb 2019'!$A$3:$A$158,0),MATCH('Buying nGRPs'!I$9,'Feb 2019'!$G$1:$BR$1,0))/SUMIFS(Summary!$D:$D,Summary!$A:$A,'Buying nGRPs'!$A34),"")</f>
        <v/>
      </c>
      <c r="J34" s="158" t="str">
        <f>IFERROR(INDEX('Feb 2019'!$G$3:$BR$161,MATCH('Buying nGRPs'!$A34,'Feb 2019'!$A$3:$A$158,0),MATCH('Buying nGRPs'!J$9,'Feb 2019'!$G$1:$BR$1,0))/SUMIFS(Summary!$D:$D,Summary!$A:$A,'Buying nGRPs'!$A34),"")</f>
        <v/>
      </c>
      <c r="K34" s="158" t="str">
        <f>IFERROR(INDEX('Feb 2019'!$G$3:$BR$161,MATCH('Buying nGRPs'!$A34,'Feb 2019'!$A$3:$A$158,0),MATCH('Buying nGRPs'!K$9,'Feb 2019'!$G$1:$BR$1,0))/SUMIFS(Summary!$D:$D,Summary!$A:$A,'Buying nGRPs'!$A34),"")</f>
        <v/>
      </c>
      <c r="L34" s="158" t="str">
        <f>IFERROR(INDEX('Feb 2019'!$G$3:$BR$161,MATCH('Buying nGRPs'!$A34,'Feb 2019'!$A$3:$A$158,0),MATCH('Buying nGRPs'!L$9,'Feb 2019'!$G$1:$BR$1,0))/SUMIFS(Summary!$D:$D,Summary!$A:$A,'Buying nGRPs'!$A34),"")</f>
        <v/>
      </c>
      <c r="M34" s="158" t="str">
        <f>IFERROR(INDEX('Feb 2019'!$G$3:$BR$161,MATCH('Buying nGRPs'!$A34,'Feb 2019'!$A$3:$A$158,0),MATCH('Buying nGRPs'!M$9,'Feb 2019'!$G$1:$BR$1,0))/SUMIFS(Summary!$D:$D,Summary!$A:$A,'Buying nGRPs'!$A34),"")</f>
        <v/>
      </c>
      <c r="N34" s="158" t="str">
        <f>IFERROR(INDEX('Feb 2019'!$G$3:$BR$161,MATCH('Buying nGRPs'!$A34,'Feb 2019'!$A$3:$A$158,0),MATCH('Buying nGRPs'!N$9,'Feb 2019'!$G$1:$BR$1,0))/SUMIFS(Summary!$D:$D,Summary!$A:$A,'Buying nGRPs'!$A34),"")</f>
        <v/>
      </c>
      <c r="O34" s="158" t="str">
        <f>IFERROR(INDEX('Feb 2019'!$G$3:$BR$161,MATCH('Buying nGRPs'!$A34,'Feb 2019'!$A$3:$A$158,0),MATCH('Buying nGRPs'!O$9,'Feb 2019'!$G$1:$BR$1,0))/SUMIFS(Summary!$D:$D,Summary!$A:$A,'Buying nGRPs'!$A34),"")</f>
        <v/>
      </c>
      <c r="P34" s="158" t="str">
        <f>IFERROR(INDEX('Feb 2019'!$G$3:$BR$161,MATCH('Buying nGRPs'!$A34,'Feb 2019'!$A$3:$A$158,0),MATCH('Buying nGRPs'!P$9,'Feb 2019'!$G$1:$BR$1,0))/SUMIFS(Summary!$D:$D,Summary!$A:$A,'Buying nGRPs'!$A34),"")</f>
        <v/>
      </c>
      <c r="Q34" s="158" t="str">
        <f>IFERROR(INDEX('Feb 2019'!$G$3:$BR$161,MATCH('Buying nGRPs'!$A34,'Feb 2019'!$A$3:$A$158,0),MATCH('Buying nGRPs'!Q$9,'Feb 2019'!$G$1:$BR$1,0))/SUMIFS(Summary!$D:$D,Summary!$A:$A,'Buying nGRPs'!$A34),"")</f>
        <v/>
      </c>
      <c r="R34" s="158" t="str">
        <f>IFERROR(INDEX('Feb 2019'!$G$3:$BR$161,MATCH('Buying nGRPs'!$A34,'Feb 2019'!$A$3:$A$158,0),MATCH('Buying nGRPs'!R$9,'Feb 2019'!$G$1:$BR$1,0))/SUMIFS(Summary!$D:$D,Summary!$A:$A,'Buying nGRPs'!$A34),"")</f>
        <v/>
      </c>
      <c r="S34" s="158" t="str">
        <f>IFERROR(INDEX('Feb 2019'!$G$3:$BR$161,MATCH('Buying nGRPs'!$A34,'Feb 2019'!$A$3:$A$158,0),MATCH('Buying nGRPs'!S$9,'Feb 2019'!$G$1:$BR$1,0))/SUMIFS(Summary!$D:$D,Summary!$A:$A,'Buying nGRPs'!$A34),"")</f>
        <v/>
      </c>
      <c r="T34" s="158" t="str">
        <f>IFERROR(INDEX('Feb 2019'!$G$3:$BR$161,MATCH('Buying nGRPs'!$A34,'Feb 2019'!$A$3:$A$158,0),MATCH('Buying nGRPs'!T$9,'Feb 2019'!$G$1:$BR$1,0))/SUMIFS(Summary!$D:$D,Summary!$A:$A,'Buying nGRPs'!$A34),"")</f>
        <v/>
      </c>
      <c r="U34" s="158" t="str">
        <f>IFERROR(INDEX('Feb 2019'!$G$3:$BR$161,MATCH('Buying nGRPs'!$A34,'Feb 2019'!$A$3:$A$158,0),MATCH('Buying nGRPs'!U$9,'Feb 2019'!$G$1:$BR$1,0))/SUMIFS(Summary!$D:$D,Summary!$A:$A,'Buying nGRPs'!$A34),"")</f>
        <v/>
      </c>
      <c r="V34" s="158" t="str">
        <f>IFERROR(INDEX('Feb 2019'!$G$3:$BR$161,MATCH('Buying nGRPs'!$A34,'Feb 2019'!$A$3:$A$158,0),MATCH('Buying nGRPs'!V$9,'Feb 2019'!$G$1:$BR$1,0))/SUMIFS(Summary!$D:$D,Summary!$A:$A,'Buying nGRPs'!$A34),"")</f>
        <v/>
      </c>
      <c r="W34" s="158" t="str">
        <f>IFERROR(INDEX('Feb 2019'!$G$3:$BR$161,MATCH('Buying nGRPs'!$A34,'Feb 2019'!$A$3:$A$158,0),MATCH('Buying nGRPs'!W$9,'Feb 2019'!$G$1:$BR$1,0))/SUMIFS(Summary!$D:$D,Summary!$A:$A,'Buying nGRPs'!$A34),"")</f>
        <v/>
      </c>
      <c r="X34" s="158" t="str">
        <f>IFERROR(INDEX('Feb 2019'!$G$3:$BR$161,MATCH('Buying nGRPs'!$A34,'Feb 2019'!$A$3:$A$158,0),MATCH('Buying nGRPs'!X$9,'Feb 2019'!$G$1:$BR$1,0))/SUMIFS(Summary!$D:$D,Summary!$A:$A,'Buying nGRPs'!$A34),"")</f>
        <v/>
      </c>
      <c r="Y34" s="158" t="str">
        <f>IFERROR(INDEX('Feb 2019'!$G$3:$BR$161,MATCH('Buying nGRPs'!$A34,'Feb 2019'!$A$3:$A$158,0),MATCH('Buying nGRPs'!Y$9,'Feb 2019'!$G$1:$BR$1,0))/SUMIFS(Summary!$D:$D,Summary!$A:$A,'Buying nGRPs'!$A34),"")</f>
        <v/>
      </c>
      <c r="Z34" s="158" t="str">
        <f>IFERROR(INDEX('Feb 2019'!$G$3:$BR$161,MATCH('Buying nGRPs'!$A34,'Feb 2019'!$A$3:$A$158,0),MATCH('Buying nGRPs'!Z$9,'Feb 2019'!$G$1:$BR$1,0))/SUMIFS(Summary!$D:$D,Summary!$A:$A,'Buying nGRPs'!$A34),"")</f>
        <v/>
      </c>
      <c r="AA34" s="158" t="str">
        <f>IFERROR(INDEX('Feb 2019'!$G$3:$BR$161,MATCH('Buying nGRPs'!$A34,'Feb 2019'!$A$3:$A$158,0),MATCH('Buying nGRPs'!AA$9,'Feb 2019'!$G$1:$BR$1,0))/SUMIFS(Summary!$D:$D,Summary!$A:$A,'Buying nGRPs'!$A34),"")</f>
        <v/>
      </c>
      <c r="AB34" s="158" t="str">
        <f>IFERROR(INDEX('Feb 2019'!$G$3:$BR$161,MATCH('Buying nGRPs'!$A34,'Feb 2019'!$A$3:$A$158,0),MATCH('Buying nGRPs'!AB$9,'Feb 2019'!$G$1:$BR$1,0))/SUMIFS(Summary!$D:$D,Summary!$A:$A,'Buying nGRPs'!$A34),"")</f>
        <v/>
      </c>
      <c r="AC34" s="158" t="str">
        <f>IFERROR(INDEX('Feb 2019'!$G$3:$BR$161,MATCH('Buying nGRPs'!$A34,'Feb 2019'!$A$3:$A$158,0),MATCH('Buying nGRPs'!AC$9,'Feb 2019'!$G$1:$BR$1,0))/SUMIFS(Summary!$D:$D,Summary!$A:$A,'Buying nGRPs'!$A34),"")</f>
        <v/>
      </c>
      <c r="AD34" s="158" t="str">
        <f>IFERROR(INDEX('Feb 2019'!$G$3:$BR$161,MATCH('Buying nGRPs'!$A34,'Feb 2019'!$A$3:$A$158,0),MATCH('Buying nGRPs'!AD$9,'Feb 2019'!$G$1:$BR$1,0))/SUMIFS(Summary!$D:$D,Summary!$A:$A,'Buying nGRPs'!$A34),"")</f>
        <v/>
      </c>
      <c r="AE34" s="158" t="str">
        <f>IFERROR(INDEX('Feb 2019'!$G$3:$BR$161,MATCH('Buying nGRPs'!$A34,'Feb 2019'!$A$3:$A$158,0),MATCH('Buying nGRPs'!AE$9,'Feb 2019'!$G$1:$BR$1,0))/SUMIFS(Summary!$D:$D,Summary!$A:$A,'Buying nGRPs'!$A34),"")</f>
        <v/>
      </c>
      <c r="AF34" s="158" t="str">
        <f>IFERROR(INDEX('Feb 2019'!$G$3:$BR$161,MATCH('Buying nGRPs'!$A34,'Feb 2019'!$A$3:$A$158,0),MATCH('Buying nGRPs'!AF$9,'Feb 2019'!$G$1:$BR$1,0))/SUMIFS(Summary!$D:$D,Summary!$A:$A,'Buying nGRPs'!$A34),"")</f>
        <v/>
      </c>
      <c r="AG34" s="158" t="str">
        <f>IFERROR(INDEX('Feb 2019'!$G$3:$BR$161,MATCH('Buying nGRPs'!$A34,'Feb 2019'!$A$3:$A$158,0),MATCH('Buying nGRPs'!AG$9,'Feb 2019'!$G$1:$BR$1,0))/SUMIFS(Summary!$D:$D,Summary!$A:$A,'Buying nGRPs'!$A34),"")</f>
        <v/>
      </c>
      <c r="AH34" s="158" t="str">
        <f>IFERROR(INDEX('Feb 2019'!$G$3:$BR$161,MATCH('Buying nGRPs'!$A34,'Feb 2019'!$A$3:$A$158,0),MATCH('Buying nGRPs'!AH$9,'Feb 2019'!$G$1:$BR$1,0))/SUMIFS(Summary!$D:$D,Summary!$A:$A,'Buying nGRPs'!$A34),"")</f>
        <v/>
      </c>
      <c r="AI34" s="158" t="str">
        <f>IFERROR(INDEX('Feb 2019'!$G$3:$BR$161,MATCH('Buying nGRPs'!$A34,'Feb 2019'!$A$3:$A$158,0),MATCH('Buying nGRPs'!AI$9,'Feb 2019'!$G$1:$BR$1,0))/SUMIFS(Summary!$D:$D,Summary!$A:$A,'Buying nGRPs'!$A34),"")</f>
        <v/>
      </c>
      <c r="AJ34" s="158" t="str">
        <f>IFERROR(INDEX('Feb 2019'!$G$3:$BR$161,MATCH('Buying nGRPs'!$A34,'Feb 2019'!$A$3:$A$158,0),MATCH('Buying nGRPs'!AJ$9,'Feb 2019'!$G$1:$BR$1,0))/SUMIFS(Summary!$D:$D,Summary!$A:$A,'Buying nGRPs'!$A34),"")</f>
        <v/>
      </c>
      <c r="AK34" s="158" t="str">
        <f>IFERROR(INDEX('Feb 2019'!$G$3:$BR$161,MATCH('Buying nGRPs'!$A34,'Feb 2019'!$A$3:$A$158,0),MATCH('Buying nGRPs'!AK$9,'Feb 2019'!$G$1:$BR$1,0))/SUMIFS(Summary!$D:$D,Summary!$A:$A,'Buying nGRPs'!$A34),"")</f>
        <v/>
      </c>
      <c r="AL34" s="158" t="str">
        <f>IFERROR(INDEX('Feb 2019'!$G$3:$BR$161,MATCH('Buying nGRPs'!$A34,'Feb 2019'!$A$3:$A$158,0),MATCH('Buying nGRPs'!AL$9,'Feb 2019'!$G$1:$BR$1,0))/SUMIFS(Summary!$D:$D,Summary!$A:$A,'Buying nGRPs'!$A34),"")</f>
        <v/>
      </c>
      <c r="AM34" s="158" t="str">
        <f>IFERROR(INDEX('Feb 2019'!$G$3:$BR$161,MATCH('Buying nGRPs'!$A34,'Feb 2019'!$A$3:$A$158,0),MATCH('Buying nGRPs'!AM$9,'Feb 2019'!$G$1:$BR$1,0))/SUMIFS(Summary!$D:$D,Summary!$A:$A,'Buying nGRPs'!$A34),"")</f>
        <v/>
      </c>
      <c r="AN34" s="158" t="str">
        <f>IFERROR(INDEX('Feb 2019'!$G$3:$BR$161,MATCH('Buying nGRPs'!$A34,'Feb 2019'!$A$3:$A$158,0),MATCH('Buying nGRPs'!AN$9,'Feb 2019'!$G$1:$BR$1,0))/SUMIFS(Summary!$D:$D,Summary!$A:$A,'Buying nGRPs'!$A34),"")</f>
        <v/>
      </c>
      <c r="AO34" s="158" t="str">
        <f>IFERROR(INDEX('Feb 2019'!$G$3:$BR$161,MATCH('Buying nGRPs'!$A34,'Feb 2019'!$A$3:$A$158,0),MATCH('Buying nGRPs'!AO$9,'Feb 2019'!$G$1:$BR$1,0))/SUMIFS(Summary!$D:$D,Summary!$A:$A,'Buying nGRPs'!$A34),"")</f>
        <v/>
      </c>
      <c r="AP34" s="158" t="str">
        <f>IFERROR(INDEX('Feb 2019'!$G$3:$BR$161,MATCH('Buying nGRPs'!$A34,'Feb 2019'!$A$3:$A$158,0),MATCH('Buying nGRPs'!AP$9,'Feb 2019'!$G$1:$BR$1,0))/SUMIFS(Summary!$D:$D,Summary!$A:$A,'Buying nGRPs'!$A34),"")</f>
        <v/>
      </c>
      <c r="AQ34" s="158" t="str">
        <f>IFERROR(INDEX('Feb 2019'!$G$3:$BR$161,MATCH('Buying nGRPs'!$A34,'Feb 2019'!$A$3:$A$158,0),MATCH('Buying nGRPs'!AQ$9,'Feb 2019'!$G$1:$BR$1,0))/SUMIFS(Summary!$D:$D,Summary!$A:$A,'Buying nGRPs'!$A34),"")</f>
        <v/>
      </c>
      <c r="AR34" s="158" t="str">
        <f>IFERROR(INDEX('Feb 2019'!$G$3:$BR$161,MATCH('Buying nGRPs'!$A34,'Feb 2019'!$A$3:$A$158,0),MATCH('Buying nGRPs'!AR$9,'Feb 2019'!$G$1:$BR$1,0))/SUMIFS(Summary!$D:$D,Summary!$A:$A,'Buying nGRPs'!$A34),"")</f>
        <v/>
      </c>
      <c r="AS34" s="158" t="str">
        <f>IFERROR(INDEX('Feb 2019'!$G$3:$BR$161,MATCH('Buying nGRPs'!$A34,'Feb 2019'!$A$3:$A$158,0),MATCH('Buying nGRPs'!AS$9,'Feb 2019'!$G$1:$BR$1,0))/SUMIFS(Summary!$D:$D,Summary!$A:$A,'Buying nGRPs'!$A34),"")</f>
        <v/>
      </c>
      <c r="AT34" s="158" t="str">
        <f>IFERROR(INDEX('Feb 2019'!$G$3:$BR$161,MATCH('Buying nGRPs'!$A34,'Feb 2019'!$A$3:$A$158,0),MATCH('Buying nGRPs'!AT$9,'Feb 2019'!$G$1:$BR$1,0))/SUMIFS(Summary!$D:$D,Summary!$A:$A,'Buying nGRPs'!$A34),"")</f>
        <v/>
      </c>
      <c r="AU34" s="158" t="str">
        <f>IFERROR(INDEX('Feb 2019'!$G$3:$BR$161,MATCH('Buying nGRPs'!$A34,'Feb 2019'!$A$3:$A$158,0),MATCH('Buying nGRPs'!AU$9,'Feb 2019'!$G$1:$BR$1,0))/SUMIFS(Summary!$D:$D,Summary!$A:$A,'Buying nGRPs'!$A34),"")</f>
        <v/>
      </c>
      <c r="AV34" s="158" t="str">
        <f>IFERROR(INDEX('Feb 2019'!$G$3:$BR$161,MATCH('Buying nGRPs'!$A34,'Feb 2019'!$A$3:$A$158,0),MATCH('Buying nGRPs'!AV$9,'Feb 2019'!$G$1:$BR$1,0))/SUMIFS(Summary!$D:$D,Summary!$A:$A,'Buying nGRPs'!$A34),"")</f>
        <v/>
      </c>
      <c r="AW34" s="158" t="str">
        <f>IFERROR(INDEX('Feb 2019'!$G$3:$BR$161,MATCH('Buying nGRPs'!$A34,'Feb 2019'!$A$3:$A$158,0),MATCH('Buying nGRPs'!AW$9,'Feb 2019'!$G$1:$BR$1,0))/SUMIFS(Summary!$D:$D,Summary!$A:$A,'Buying nGRPs'!$A34),"")</f>
        <v/>
      </c>
      <c r="AX34" s="158" t="str">
        <f>IFERROR(INDEX('Feb 2019'!$G$3:$BR$161,MATCH('Buying nGRPs'!$A34,'Feb 2019'!$A$3:$A$158,0),MATCH('Buying nGRPs'!AX$9,'Feb 2019'!$G$1:$BR$1,0))/SUMIFS(Summary!$D:$D,Summary!$A:$A,'Buying nGRPs'!$A34),"")</f>
        <v/>
      </c>
      <c r="AY34" s="158" t="str">
        <f>IFERROR(INDEX('Feb 2019'!$G$3:$BR$161,MATCH('Buying nGRPs'!$A34,'Feb 2019'!$A$3:$A$158,0),MATCH('Buying nGRPs'!AY$9,'Feb 2019'!$G$1:$BR$1,0))/SUMIFS(Summary!$D:$D,Summary!$A:$A,'Buying nGRPs'!$A34),"")</f>
        <v/>
      </c>
      <c r="AZ34" s="158" t="str">
        <f>IFERROR(INDEX('Feb 2019'!$G$3:$BR$161,MATCH('Buying nGRPs'!$A34,'Feb 2019'!$A$3:$A$158,0),MATCH('Buying nGRPs'!AZ$9,'Feb 2019'!$G$1:$BR$1,0))/SUMIFS(Summary!$D:$D,Summary!$A:$A,'Buying nGRPs'!$A34),"")</f>
        <v/>
      </c>
      <c r="BA34" s="158" t="str">
        <f>IFERROR(INDEX('Feb 2019'!$G$3:$BR$161,MATCH('Buying nGRPs'!$A34,'Feb 2019'!$A$3:$A$158,0),MATCH('Buying nGRPs'!BA$9,'Feb 2019'!$G$1:$BR$1,0))/SUMIFS(Summary!$D:$D,Summary!$A:$A,'Buying nGRPs'!$A34),"")</f>
        <v/>
      </c>
      <c r="BB34" s="11">
        <f t="shared" si="33"/>
        <v>0</v>
      </c>
      <c r="BC34" s="11"/>
      <c r="BD34" s="106">
        <f>BC34-BB34</f>
        <v>0</v>
      </c>
    </row>
    <row r="35" spans="1:57" ht="15" x14ac:dyDescent="0.3">
      <c r="A35" s="79" t="s">
        <v>54</v>
      </c>
      <c r="B35" s="105">
        <f t="shared" si="31"/>
        <v>0</v>
      </c>
      <c r="C35" s="192">
        <f>B35/1000000</f>
        <v>0</v>
      </c>
      <c r="D35" s="48">
        <f t="shared" si="32"/>
        <v>0</v>
      </c>
      <c r="E35" s="138">
        <f>D35-B35</f>
        <v>0</v>
      </c>
      <c r="F35" s="93" t="s">
        <v>54</v>
      </c>
      <c r="G35" s="158" t="str">
        <f>IFERROR(INDEX('Feb 2019'!$G$3:$BR$161,MATCH('Buying nGRPs'!$A35,'Feb 2019'!$A$3:$A$158,0),MATCH('Buying nGRPs'!G$9,'Feb 2019'!$G$1:$BR$1,0))/SUMIFS(Summary!$D:$D,Summary!$A:$A,'Buying nGRPs'!$A35),"")</f>
        <v/>
      </c>
      <c r="H35" s="158" t="str">
        <f>IFERROR(INDEX('Feb 2019'!$G$3:$BR$161,MATCH('Buying nGRPs'!$A35,'Feb 2019'!$A$3:$A$158,0),MATCH('Buying nGRPs'!H$9,'Feb 2019'!$G$1:$BR$1,0))/SUMIFS(Summary!$D:$D,Summary!$A:$A,'Buying nGRPs'!$A35),"")</f>
        <v/>
      </c>
      <c r="I35" s="158" t="str">
        <f>IFERROR(INDEX('Feb 2019'!$G$3:$BR$161,MATCH('Buying nGRPs'!$A35,'Feb 2019'!$A$3:$A$158,0),MATCH('Buying nGRPs'!I$9,'Feb 2019'!$G$1:$BR$1,0))/SUMIFS(Summary!$D:$D,Summary!$A:$A,'Buying nGRPs'!$A35),"")</f>
        <v/>
      </c>
      <c r="J35" s="158" t="str">
        <f>IFERROR(INDEX('Feb 2019'!$G$3:$BR$161,MATCH('Buying nGRPs'!$A35,'Feb 2019'!$A$3:$A$158,0),MATCH('Buying nGRPs'!J$9,'Feb 2019'!$G$1:$BR$1,0))/SUMIFS(Summary!$D:$D,Summary!$A:$A,'Buying nGRPs'!$A35),"")</f>
        <v/>
      </c>
      <c r="K35" s="158" t="str">
        <f>IFERROR(INDEX('Feb 2019'!$G$3:$BR$161,MATCH('Buying nGRPs'!$A35,'Feb 2019'!$A$3:$A$158,0),MATCH('Buying nGRPs'!K$9,'Feb 2019'!$G$1:$BR$1,0))/SUMIFS(Summary!$D:$D,Summary!$A:$A,'Buying nGRPs'!$A35),"")</f>
        <v/>
      </c>
      <c r="L35" s="158" t="str">
        <f>IFERROR(INDEX('Feb 2019'!$G$3:$BR$161,MATCH('Buying nGRPs'!$A35,'Feb 2019'!$A$3:$A$158,0),MATCH('Buying nGRPs'!L$9,'Feb 2019'!$G$1:$BR$1,0))/SUMIFS(Summary!$D:$D,Summary!$A:$A,'Buying nGRPs'!$A35),"")</f>
        <v/>
      </c>
      <c r="M35" s="158" t="str">
        <f>IFERROR(INDEX('Feb 2019'!$G$3:$BR$161,MATCH('Buying nGRPs'!$A35,'Feb 2019'!$A$3:$A$158,0),MATCH('Buying nGRPs'!M$9,'Feb 2019'!$G$1:$BR$1,0))/SUMIFS(Summary!$D:$D,Summary!$A:$A,'Buying nGRPs'!$A35),"")</f>
        <v/>
      </c>
      <c r="N35" s="158" t="str">
        <f>IFERROR(INDEX('Feb 2019'!$G$3:$BR$161,MATCH('Buying nGRPs'!$A35,'Feb 2019'!$A$3:$A$158,0),MATCH('Buying nGRPs'!N$9,'Feb 2019'!$G$1:$BR$1,0))/SUMIFS(Summary!$D:$D,Summary!$A:$A,'Buying nGRPs'!$A35),"")</f>
        <v/>
      </c>
      <c r="O35" s="158" t="str">
        <f>IFERROR(INDEX('Feb 2019'!$G$3:$BR$161,MATCH('Buying nGRPs'!$A35,'Feb 2019'!$A$3:$A$158,0),MATCH('Buying nGRPs'!O$9,'Feb 2019'!$G$1:$BR$1,0))/SUMIFS(Summary!$D:$D,Summary!$A:$A,'Buying nGRPs'!$A35),"")</f>
        <v/>
      </c>
      <c r="P35" s="158" t="str">
        <f>IFERROR(INDEX('Feb 2019'!$G$3:$BR$161,MATCH('Buying nGRPs'!$A35,'Feb 2019'!$A$3:$A$158,0),MATCH('Buying nGRPs'!P$9,'Feb 2019'!$G$1:$BR$1,0))/SUMIFS(Summary!$D:$D,Summary!$A:$A,'Buying nGRPs'!$A35),"")</f>
        <v/>
      </c>
      <c r="Q35" s="158" t="str">
        <f>IFERROR(INDEX('Feb 2019'!$G$3:$BR$161,MATCH('Buying nGRPs'!$A35,'Feb 2019'!$A$3:$A$158,0),MATCH('Buying nGRPs'!Q$9,'Feb 2019'!$G$1:$BR$1,0))/SUMIFS(Summary!$D:$D,Summary!$A:$A,'Buying nGRPs'!$A35),"")</f>
        <v/>
      </c>
      <c r="R35" s="158" t="str">
        <f>IFERROR(INDEX('Feb 2019'!$G$3:$BR$161,MATCH('Buying nGRPs'!$A35,'Feb 2019'!$A$3:$A$158,0),MATCH('Buying nGRPs'!R$9,'Feb 2019'!$G$1:$BR$1,0))/SUMIFS(Summary!$D:$D,Summary!$A:$A,'Buying nGRPs'!$A35),"")</f>
        <v/>
      </c>
      <c r="S35" s="158" t="str">
        <f>IFERROR(INDEX('Feb 2019'!$G$3:$BR$161,MATCH('Buying nGRPs'!$A35,'Feb 2019'!$A$3:$A$158,0),MATCH('Buying nGRPs'!S$9,'Feb 2019'!$G$1:$BR$1,0))/SUMIFS(Summary!$D:$D,Summary!$A:$A,'Buying nGRPs'!$A35),"")</f>
        <v/>
      </c>
      <c r="T35" s="158" t="str">
        <f>IFERROR(INDEX('Feb 2019'!$G$3:$BR$161,MATCH('Buying nGRPs'!$A35,'Feb 2019'!$A$3:$A$158,0),MATCH('Buying nGRPs'!T$9,'Feb 2019'!$G$1:$BR$1,0))/SUMIFS(Summary!$D:$D,Summary!$A:$A,'Buying nGRPs'!$A35),"")</f>
        <v/>
      </c>
      <c r="U35" s="158" t="str">
        <f>IFERROR(INDEX('Feb 2019'!$G$3:$BR$161,MATCH('Buying nGRPs'!$A35,'Feb 2019'!$A$3:$A$158,0),MATCH('Buying nGRPs'!U$9,'Feb 2019'!$G$1:$BR$1,0))/SUMIFS(Summary!$D:$D,Summary!$A:$A,'Buying nGRPs'!$A35),"")</f>
        <v/>
      </c>
      <c r="V35" s="158" t="str">
        <f>IFERROR(INDEX('Feb 2019'!$G$3:$BR$161,MATCH('Buying nGRPs'!$A35,'Feb 2019'!$A$3:$A$158,0),MATCH('Buying nGRPs'!V$9,'Feb 2019'!$G$1:$BR$1,0))/SUMIFS(Summary!$D:$D,Summary!$A:$A,'Buying nGRPs'!$A35),"")</f>
        <v/>
      </c>
      <c r="W35" s="158" t="str">
        <f>IFERROR(INDEX('Feb 2019'!$G$3:$BR$161,MATCH('Buying nGRPs'!$A35,'Feb 2019'!$A$3:$A$158,0),MATCH('Buying nGRPs'!W$9,'Feb 2019'!$G$1:$BR$1,0))/SUMIFS(Summary!$D:$D,Summary!$A:$A,'Buying nGRPs'!$A35),"")</f>
        <v/>
      </c>
      <c r="X35" s="158" t="str">
        <f>IFERROR(INDEX('Feb 2019'!$G$3:$BR$161,MATCH('Buying nGRPs'!$A35,'Feb 2019'!$A$3:$A$158,0),MATCH('Buying nGRPs'!X$9,'Feb 2019'!$G$1:$BR$1,0))/SUMIFS(Summary!$D:$D,Summary!$A:$A,'Buying nGRPs'!$A35),"")</f>
        <v/>
      </c>
      <c r="Y35" s="158" t="str">
        <f>IFERROR(INDEX('Feb 2019'!$G$3:$BR$161,MATCH('Buying nGRPs'!$A35,'Feb 2019'!$A$3:$A$158,0),MATCH('Buying nGRPs'!Y$9,'Feb 2019'!$G$1:$BR$1,0))/SUMIFS(Summary!$D:$D,Summary!$A:$A,'Buying nGRPs'!$A35),"")</f>
        <v/>
      </c>
      <c r="Z35" s="158" t="str">
        <f>IFERROR(INDEX('Feb 2019'!$G$3:$BR$161,MATCH('Buying nGRPs'!$A35,'Feb 2019'!$A$3:$A$158,0),MATCH('Buying nGRPs'!Z$9,'Feb 2019'!$G$1:$BR$1,0))/SUMIFS(Summary!$D:$D,Summary!$A:$A,'Buying nGRPs'!$A35),"")</f>
        <v/>
      </c>
      <c r="AA35" s="158" t="str">
        <f>IFERROR(INDEX('Feb 2019'!$G$3:$BR$161,MATCH('Buying nGRPs'!$A35,'Feb 2019'!$A$3:$A$158,0),MATCH('Buying nGRPs'!AA$9,'Feb 2019'!$G$1:$BR$1,0))/SUMIFS(Summary!$D:$D,Summary!$A:$A,'Buying nGRPs'!$A35),"")</f>
        <v/>
      </c>
      <c r="AB35" s="158" t="str">
        <f>IFERROR(INDEX('Feb 2019'!$G$3:$BR$161,MATCH('Buying nGRPs'!$A35,'Feb 2019'!$A$3:$A$158,0),MATCH('Buying nGRPs'!AB$9,'Feb 2019'!$G$1:$BR$1,0))/SUMIFS(Summary!$D:$D,Summary!$A:$A,'Buying nGRPs'!$A35),"")</f>
        <v/>
      </c>
      <c r="AC35" s="158" t="str">
        <f>IFERROR(INDEX('Feb 2019'!$G$3:$BR$161,MATCH('Buying nGRPs'!$A35,'Feb 2019'!$A$3:$A$158,0),MATCH('Buying nGRPs'!AC$9,'Feb 2019'!$G$1:$BR$1,0))/SUMIFS(Summary!$D:$D,Summary!$A:$A,'Buying nGRPs'!$A35),"")</f>
        <v/>
      </c>
      <c r="AD35" s="158" t="str">
        <f>IFERROR(INDEX('Feb 2019'!$G$3:$BR$161,MATCH('Buying nGRPs'!$A35,'Feb 2019'!$A$3:$A$158,0),MATCH('Buying nGRPs'!AD$9,'Feb 2019'!$G$1:$BR$1,0))/SUMIFS(Summary!$D:$D,Summary!$A:$A,'Buying nGRPs'!$A35),"")</f>
        <v/>
      </c>
      <c r="AE35" s="158" t="str">
        <f>IFERROR(INDEX('Feb 2019'!$G$3:$BR$161,MATCH('Buying nGRPs'!$A35,'Feb 2019'!$A$3:$A$158,0),MATCH('Buying nGRPs'!AE$9,'Feb 2019'!$G$1:$BR$1,0))/SUMIFS(Summary!$D:$D,Summary!$A:$A,'Buying nGRPs'!$A35),"")</f>
        <v/>
      </c>
      <c r="AF35" s="158" t="str">
        <f>IFERROR(INDEX('Feb 2019'!$G$3:$BR$161,MATCH('Buying nGRPs'!$A35,'Feb 2019'!$A$3:$A$158,0),MATCH('Buying nGRPs'!AF$9,'Feb 2019'!$G$1:$BR$1,0))/SUMIFS(Summary!$D:$D,Summary!$A:$A,'Buying nGRPs'!$A35),"")</f>
        <v/>
      </c>
      <c r="AG35" s="158" t="str">
        <f>IFERROR(INDEX('Feb 2019'!$G$3:$BR$161,MATCH('Buying nGRPs'!$A35,'Feb 2019'!$A$3:$A$158,0),MATCH('Buying nGRPs'!AG$9,'Feb 2019'!$G$1:$BR$1,0))/SUMIFS(Summary!$D:$D,Summary!$A:$A,'Buying nGRPs'!$A35),"")</f>
        <v/>
      </c>
      <c r="AH35" s="158" t="str">
        <f>IFERROR(INDEX('Feb 2019'!$G$3:$BR$161,MATCH('Buying nGRPs'!$A35,'Feb 2019'!$A$3:$A$158,0),MATCH('Buying nGRPs'!AH$9,'Feb 2019'!$G$1:$BR$1,0))/SUMIFS(Summary!$D:$D,Summary!$A:$A,'Buying nGRPs'!$A35),"")</f>
        <v/>
      </c>
      <c r="AI35" s="158" t="str">
        <f>IFERROR(INDEX('Feb 2019'!$G$3:$BR$161,MATCH('Buying nGRPs'!$A35,'Feb 2019'!$A$3:$A$158,0),MATCH('Buying nGRPs'!AI$9,'Feb 2019'!$G$1:$BR$1,0))/SUMIFS(Summary!$D:$D,Summary!$A:$A,'Buying nGRPs'!$A35),"")</f>
        <v/>
      </c>
      <c r="AJ35" s="158" t="str">
        <f>IFERROR(INDEX('Feb 2019'!$G$3:$BR$161,MATCH('Buying nGRPs'!$A35,'Feb 2019'!$A$3:$A$158,0),MATCH('Buying nGRPs'!AJ$9,'Feb 2019'!$G$1:$BR$1,0))/SUMIFS(Summary!$D:$D,Summary!$A:$A,'Buying nGRPs'!$A35),"")</f>
        <v/>
      </c>
      <c r="AK35" s="158" t="str">
        <f>IFERROR(INDEX('Feb 2019'!$G$3:$BR$161,MATCH('Buying nGRPs'!$A35,'Feb 2019'!$A$3:$A$158,0),MATCH('Buying nGRPs'!AK$9,'Feb 2019'!$G$1:$BR$1,0))/SUMIFS(Summary!$D:$D,Summary!$A:$A,'Buying nGRPs'!$A35),"")</f>
        <v/>
      </c>
      <c r="AL35" s="158" t="str">
        <f>IFERROR(INDEX('Feb 2019'!$G$3:$BR$161,MATCH('Buying nGRPs'!$A35,'Feb 2019'!$A$3:$A$158,0),MATCH('Buying nGRPs'!AL$9,'Feb 2019'!$G$1:$BR$1,0))/SUMIFS(Summary!$D:$D,Summary!$A:$A,'Buying nGRPs'!$A35),"")</f>
        <v/>
      </c>
      <c r="AM35" s="158" t="str">
        <f>IFERROR(INDEX('Feb 2019'!$G$3:$BR$161,MATCH('Buying nGRPs'!$A35,'Feb 2019'!$A$3:$A$158,0),MATCH('Buying nGRPs'!AM$9,'Feb 2019'!$G$1:$BR$1,0))/SUMIFS(Summary!$D:$D,Summary!$A:$A,'Buying nGRPs'!$A35),"")</f>
        <v/>
      </c>
      <c r="AN35" s="158" t="str">
        <f>IFERROR(INDEX('Feb 2019'!$G$3:$BR$161,MATCH('Buying nGRPs'!$A35,'Feb 2019'!$A$3:$A$158,0),MATCH('Buying nGRPs'!AN$9,'Feb 2019'!$G$1:$BR$1,0))/SUMIFS(Summary!$D:$D,Summary!$A:$A,'Buying nGRPs'!$A35),"")</f>
        <v/>
      </c>
      <c r="AO35" s="158" t="str">
        <f>IFERROR(INDEX('Feb 2019'!$G$3:$BR$161,MATCH('Buying nGRPs'!$A35,'Feb 2019'!$A$3:$A$158,0),MATCH('Buying nGRPs'!AO$9,'Feb 2019'!$G$1:$BR$1,0))/SUMIFS(Summary!$D:$D,Summary!$A:$A,'Buying nGRPs'!$A35),"")</f>
        <v/>
      </c>
      <c r="AP35" s="158" t="str">
        <f>IFERROR(INDEX('Feb 2019'!$G$3:$BR$161,MATCH('Buying nGRPs'!$A35,'Feb 2019'!$A$3:$A$158,0),MATCH('Buying nGRPs'!AP$9,'Feb 2019'!$G$1:$BR$1,0))/SUMIFS(Summary!$D:$D,Summary!$A:$A,'Buying nGRPs'!$A35),"")</f>
        <v/>
      </c>
      <c r="AQ35" s="158" t="str">
        <f>IFERROR(INDEX('Feb 2019'!$G$3:$BR$161,MATCH('Buying nGRPs'!$A35,'Feb 2019'!$A$3:$A$158,0),MATCH('Buying nGRPs'!AQ$9,'Feb 2019'!$G$1:$BR$1,0))/SUMIFS(Summary!$D:$D,Summary!$A:$A,'Buying nGRPs'!$A35),"")</f>
        <v/>
      </c>
      <c r="AR35" s="158" t="str">
        <f>IFERROR(INDEX('Feb 2019'!$G$3:$BR$161,MATCH('Buying nGRPs'!$A35,'Feb 2019'!$A$3:$A$158,0),MATCH('Buying nGRPs'!AR$9,'Feb 2019'!$G$1:$BR$1,0))/SUMIFS(Summary!$D:$D,Summary!$A:$A,'Buying nGRPs'!$A35),"")</f>
        <v/>
      </c>
      <c r="AS35" s="158" t="str">
        <f>IFERROR(INDEX('Feb 2019'!$G$3:$BR$161,MATCH('Buying nGRPs'!$A35,'Feb 2019'!$A$3:$A$158,0),MATCH('Buying nGRPs'!AS$9,'Feb 2019'!$G$1:$BR$1,0))/SUMIFS(Summary!$D:$D,Summary!$A:$A,'Buying nGRPs'!$A35),"")</f>
        <v/>
      </c>
      <c r="AT35" s="158" t="str">
        <f>IFERROR(INDEX('Feb 2019'!$G$3:$BR$161,MATCH('Buying nGRPs'!$A35,'Feb 2019'!$A$3:$A$158,0),MATCH('Buying nGRPs'!AT$9,'Feb 2019'!$G$1:$BR$1,0))/SUMIFS(Summary!$D:$D,Summary!$A:$A,'Buying nGRPs'!$A35),"")</f>
        <v/>
      </c>
      <c r="AU35" s="158" t="str">
        <f>IFERROR(INDEX('Feb 2019'!$G$3:$BR$161,MATCH('Buying nGRPs'!$A35,'Feb 2019'!$A$3:$A$158,0),MATCH('Buying nGRPs'!AU$9,'Feb 2019'!$G$1:$BR$1,0))/SUMIFS(Summary!$D:$D,Summary!$A:$A,'Buying nGRPs'!$A35),"")</f>
        <v/>
      </c>
      <c r="AV35" s="158" t="str">
        <f>IFERROR(INDEX('Feb 2019'!$G$3:$BR$161,MATCH('Buying nGRPs'!$A35,'Feb 2019'!$A$3:$A$158,0),MATCH('Buying nGRPs'!AV$9,'Feb 2019'!$G$1:$BR$1,0))/SUMIFS(Summary!$D:$D,Summary!$A:$A,'Buying nGRPs'!$A35),"")</f>
        <v/>
      </c>
      <c r="AW35" s="158" t="str">
        <f>IFERROR(INDEX('Feb 2019'!$G$3:$BR$161,MATCH('Buying nGRPs'!$A35,'Feb 2019'!$A$3:$A$158,0),MATCH('Buying nGRPs'!AW$9,'Feb 2019'!$G$1:$BR$1,0))/SUMIFS(Summary!$D:$D,Summary!$A:$A,'Buying nGRPs'!$A35),"")</f>
        <v/>
      </c>
      <c r="AX35" s="158" t="str">
        <f>IFERROR(INDEX('Feb 2019'!$G$3:$BR$161,MATCH('Buying nGRPs'!$A35,'Feb 2019'!$A$3:$A$158,0),MATCH('Buying nGRPs'!AX$9,'Feb 2019'!$G$1:$BR$1,0))/SUMIFS(Summary!$D:$D,Summary!$A:$A,'Buying nGRPs'!$A35),"")</f>
        <v/>
      </c>
      <c r="AY35" s="158" t="str">
        <f>IFERROR(INDEX('Feb 2019'!$G$3:$BR$161,MATCH('Buying nGRPs'!$A35,'Feb 2019'!$A$3:$A$158,0),MATCH('Buying nGRPs'!AY$9,'Feb 2019'!$G$1:$BR$1,0))/SUMIFS(Summary!$D:$D,Summary!$A:$A,'Buying nGRPs'!$A35),"")</f>
        <v/>
      </c>
      <c r="AZ35" s="158" t="str">
        <f>IFERROR(INDEX('Feb 2019'!$G$3:$BR$161,MATCH('Buying nGRPs'!$A35,'Feb 2019'!$A$3:$A$158,0),MATCH('Buying nGRPs'!AZ$9,'Feb 2019'!$G$1:$BR$1,0))/SUMIFS(Summary!$D:$D,Summary!$A:$A,'Buying nGRPs'!$A35),"")</f>
        <v/>
      </c>
      <c r="BA35" s="158" t="str">
        <f>IFERROR(INDEX('Feb 2019'!$G$3:$BR$161,MATCH('Buying nGRPs'!$A35,'Feb 2019'!$A$3:$A$158,0),MATCH('Buying nGRPs'!BA$9,'Feb 2019'!$G$1:$BR$1,0))/SUMIFS(Summary!$D:$D,Summary!$A:$A,'Buying nGRPs'!$A35),"")</f>
        <v/>
      </c>
      <c r="BB35" s="11">
        <f t="shared" si="33"/>
        <v>0</v>
      </c>
      <c r="BC35" s="11"/>
      <c r="BD35" s="109">
        <f>BC35-BB35</f>
        <v>0</v>
      </c>
    </row>
    <row r="36" spans="1:57" ht="15" x14ac:dyDescent="0.3">
      <c r="A36" s="79" t="s">
        <v>55</v>
      </c>
      <c r="B36" s="105">
        <f t="shared" si="31"/>
        <v>0</v>
      </c>
      <c r="C36" s="192">
        <f>B36/1000000</f>
        <v>0</v>
      </c>
      <c r="D36" s="48">
        <f t="shared" si="32"/>
        <v>0</v>
      </c>
      <c r="E36" s="138">
        <f>D36-B36</f>
        <v>0</v>
      </c>
      <c r="F36" s="93" t="s">
        <v>55</v>
      </c>
      <c r="G36" s="158" t="str">
        <f>IFERROR(INDEX('Feb 2019'!$G$3:$BR$161,MATCH('Buying nGRPs'!$A36,'Feb 2019'!$A$3:$A$158,0),MATCH('Buying nGRPs'!G$9,'Feb 2019'!$G$1:$BR$1,0))/SUMIFS(Summary!$D:$D,Summary!$A:$A,'Buying nGRPs'!$A36),"")</f>
        <v/>
      </c>
      <c r="H36" s="158" t="str">
        <f>IFERROR(INDEX('Feb 2019'!$G$3:$BR$161,MATCH('Buying nGRPs'!$A36,'Feb 2019'!$A$3:$A$158,0),MATCH('Buying nGRPs'!H$9,'Feb 2019'!$G$1:$BR$1,0))/SUMIFS(Summary!$D:$D,Summary!$A:$A,'Buying nGRPs'!$A36),"")</f>
        <v/>
      </c>
      <c r="I36" s="158" t="str">
        <f>IFERROR(INDEX('Feb 2019'!$G$3:$BR$161,MATCH('Buying nGRPs'!$A36,'Feb 2019'!$A$3:$A$158,0),MATCH('Buying nGRPs'!I$9,'Feb 2019'!$G$1:$BR$1,0))/SUMIFS(Summary!$D:$D,Summary!$A:$A,'Buying nGRPs'!$A36),"")</f>
        <v/>
      </c>
      <c r="J36" s="158" t="str">
        <f>IFERROR(INDEX('Feb 2019'!$G$3:$BR$161,MATCH('Buying nGRPs'!$A36,'Feb 2019'!$A$3:$A$158,0),MATCH('Buying nGRPs'!J$9,'Feb 2019'!$G$1:$BR$1,0))/SUMIFS(Summary!$D:$D,Summary!$A:$A,'Buying nGRPs'!$A36),"")</f>
        <v/>
      </c>
      <c r="K36" s="158" t="str">
        <f>IFERROR(INDEX('Feb 2019'!$G$3:$BR$161,MATCH('Buying nGRPs'!$A36,'Feb 2019'!$A$3:$A$158,0),MATCH('Buying nGRPs'!K$9,'Feb 2019'!$G$1:$BR$1,0))/SUMIFS(Summary!$D:$D,Summary!$A:$A,'Buying nGRPs'!$A36),"")</f>
        <v/>
      </c>
      <c r="L36" s="158" t="str">
        <f>IFERROR(INDEX('Feb 2019'!$G$3:$BR$161,MATCH('Buying nGRPs'!$A36,'Feb 2019'!$A$3:$A$158,0),MATCH('Buying nGRPs'!L$9,'Feb 2019'!$G$1:$BR$1,0))/SUMIFS(Summary!$D:$D,Summary!$A:$A,'Buying nGRPs'!$A36),"")</f>
        <v/>
      </c>
      <c r="M36" s="158" t="str">
        <f>IFERROR(INDEX('Feb 2019'!$G$3:$BR$161,MATCH('Buying nGRPs'!$A36,'Feb 2019'!$A$3:$A$158,0),MATCH('Buying nGRPs'!M$9,'Feb 2019'!$G$1:$BR$1,0))/SUMIFS(Summary!$D:$D,Summary!$A:$A,'Buying nGRPs'!$A36),"")</f>
        <v/>
      </c>
      <c r="N36" s="158" t="str">
        <f>IFERROR(INDEX('Feb 2019'!$G$3:$BR$161,MATCH('Buying nGRPs'!$A36,'Feb 2019'!$A$3:$A$158,0),MATCH('Buying nGRPs'!N$9,'Feb 2019'!$G$1:$BR$1,0))/SUMIFS(Summary!$D:$D,Summary!$A:$A,'Buying nGRPs'!$A36),"")</f>
        <v/>
      </c>
      <c r="O36" s="158" t="str">
        <f>IFERROR(INDEX('Feb 2019'!$G$3:$BR$161,MATCH('Buying nGRPs'!$A36,'Feb 2019'!$A$3:$A$158,0),MATCH('Buying nGRPs'!O$9,'Feb 2019'!$G$1:$BR$1,0))/SUMIFS(Summary!$D:$D,Summary!$A:$A,'Buying nGRPs'!$A36),"")</f>
        <v/>
      </c>
      <c r="P36" s="158" t="str">
        <f>IFERROR(INDEX('Feb 2019'!$G$3:$BR$161,MATCH('Buying nGRPs'!$A36,'Feb 2019'!$A$3:$A$158,0),MATCH('Buying nGRPs'!P$9,'Feb 2019'!$G$1:$BR$1,0))/SUMIFS(Summary!$D:$D,Summary!$A:$A,'Buying nGRPs'!$A36),"")</f>
        <v/>
      </c>
      <c r="Q36" s="158" t="str">
        <f>IFERROR(INDEX('Feb 2019'!$G$3:$BR$161,MATCH('Buying nGRPs'!$A36,'Feb 2019'!$A$3:$A$158,0),MATCH('Buying nGRPs'!Q$9,'Feb 2019'!$G$1:$BR$1,0))/SUMIFS(Summary!$D:$D,Summary!$A:$A,'Buying nGRPs'!$A36),"")</f>
        <v/>
      </c>
      <c r="R36" s="158" t="str">
        <f>IFERROR(INDEX('Feb 2019'!$G$3:$BR$161,MATCH('Buying nGRPs'!$A36,'Feb 2019'!$A$3:$A$158,0),MATCH('Buying nGRPs'!R$9,'Feb 2019'!$G$1:$BR$1,0))/SUMIFS(Summary!$D:$D,Summary!$A:$A,'Buying nGRPs'!$A36),"")</f>
        <v/>
      </c>
      <c r="S36" s="158" t="str">
        <f>IFERROR(INDEX('Feb 2019'!$G$3:$BR$161,MATCH('Buying nGRPs'!$A36,'Feb 2019'!$A$3:$A$158,0),MATCH('Buying nGRPs'!S$9,'Feb 2019'!$G$1:$BR$1,0))/SUMIFS(Summary!$D:$D,Summary!$A:$A,'Buying nGRPs'!$A36),"")</f>
        <v/>
      </c>
      <c r="T36" s="158" t="str">
        <f>IFERROR(INDEX('Feb 2019'!$G$3:$BR$161,MATCH('Buying nGRPs'!$A36,'Feb 2019'!$A$3:$A$158,0),MATCH('Buying nGRPs'!T$9,'Feb 2019'!$G$1:$BR$1,0))/SUMIFS(Summary!$D:$D,Summary!$A:$A,'Buying nGRPs'!$A36),"")</f>
        <v/>
      </c>
      <c r="U36" s="158" t="str">
        <f>IFERROR(INDEX('Feb 2019'!$G$3:$BR$161,MATCH('Buying nGRPs'!$A36,'Feb 2019'!$A$3:$A$158,0),MATCH('Buying nGRPs'!U$9,'Feb 2019'!$G$1:$BR$1,0))/SUMIFS(Summary!$D:$D,Summary!$A:$A,'Buying nGRPs'!$A36),"")</f>
        <v/>
      </c>
      <c r="V36" s="158" t="str">
        <f>IFERROR(INDEX('Feb 2019'!$G$3:$BR$161,MATCH('Buying nGRPs'!$A36,'Feb 2019'!$A$3:$A$158,0),MATCH('Buying nGRPs'!V$9,'Feb 2019'!$G$1:$BR$1,0))/SUMIFS(Summary!$D:$D,Summary!$A:$A,'Buying nGRPs'!$A36),"")</f>
        <v/>
      </c>
      <c r="W36" s="158" t="str">
        <f>IFERROR(INDEX('Feb 2019'!$G$3:$BR$161,MATCH('Buying nGRPs'!$A36,'Feb 2019'!$A$3:$A$158,0),MATCH('Buying nGRPs'!W$9,'Feb 2019'!$G$1:$BR$1,0))/SUMIFS(Summary!$D:$D,Summary!$A:$A,'Buying nGRPs'!$A36),"")</f>
        <v/>
      </c>
      <c r="X36" s="158" t="str">
        <f>IFERROR(INDEX('Feb 2019'!$G$3:$BR$161,MATCH('Buying nGRPs'!$A36,'Feb 2019'!$A$3:$A$158,0),MATCH('Buying nGRPs'!X$9,'Feb 2019'!$G$1:$BR$1,0))/SUMIFS(Summary!$D:$D,Summary!$A:$A,'Buying nGRPs'!$A36),"")</f>
        <v/>
      </c>
      <c r="Y36" s="158" t="str">
        <f>IFERROR(INDEX('Feb 2019'!$G$3:$BR$161,MATCH('Buying nGRPs'!$A36,'Feb 2019'!$A$3:$A$158,0),MATCH('Buying nGRPs'!Y$9,'Feb 2019'!$G$1:$BR$1,0))/SUMIFS(Summary!$D:$D,Summary!$A:$A,'Buying nGRPs'!$A36),"")</f>
        <v/>
      </c>
      <c r="Z36" s="158" t="str">
        <f>IFERROR(INDEX('Feb 2019'!$G$3:$BR$161,MATCH('Buying nGRPs'!$A36,'Feb 2019'!$A$3:$A$158,0),MATCH('Buying nGRPs'!Z$9,'Feb 2019'!$G$1:$BR$1,0))/SUMIFS(Summary!$D:$D,Summary!$A:$A,'Buying nGRPs'!$A36),"")</f>
        <v/>
      </c>
      <c r="AA36" s="158" t="str">
        <f>IFERROR(INDEX('Feb 2019'!$G$3:$BR$161,MATCH('Buying nGRPs'!$A36,'Feb 2019'!$A$3:$A$158,0),MATCH('Buying nGRPs'!AA$9,'Feb 2019'!$G$1:$BR$1,0))/SUMIFS(Summary!$D:$D,Summary!$A:$A,'Buying nGRPs'!$A36),"")</f>
        <v/>
      </c>
      <c r="AB36" s="158" t="str">
        <f>IFERROR(INDEX('Feb 2019'!$G$3:$BR$161,MATCH('Buying nGRPs'!$A36,'Feb 2019'!$A$3:$A$158,0),MATCH('Buying nGRPs'!AB$9,'Feb 2019'!$G$1:$BR$1,0))/SUMIFS(Summary!$D:$D,Summary!$A:$A,'Buying nGRPs'!$A36),"")</f>
        <v/>
      </c>
      <c r="AC36" s="158" t="str">
        <f>IFERROR(INDEX('Feb 2019'!$G$3:$BR$161,MATCH('Buying nGRPs'!$A36,'Feb 2019'!$A$3:$A$158,0),MATCH('Buying nGRPs'!AC$9,'Feb 2019'!$G$1:$BR$1,0))/SUMIFS(Summary!$D:$D,Summary!$A:$A,'Buying nGRPs'!$A36),"")</f>
        <v/>
      </c>
      <c r="AD36" s="158" t="str">
        <f>IFERROR(INDEX('Feb 2019'!$G$3:$BR$161,MATCH('Buying nGRPs'!$A36,'Feb 2019'!$A$3:$A$158,0),MATCH('Buying nGRPs'!AD$9,'Feb 2019'!$G$1:$BR$1,0))/SUMIFS(Summary!$D:$D,Summary!$A:$A,'Buying nGRPs'!$A36),"")</f>
        <v/>
      </c>
      <c r="AE36" s="158" t="str">
        <f>IFERROR(INDEX('Feb 2019'!$G$3:$BR$161,MATCH('Buying nGRPs'!$A36,'Feb 2019'!$A$3:$A$158,0),MATCH('Buying nGRPs'!AE$9,'Feb 2019'!$G$1:$BR$1,0))/SUMIFS(Summary!$D:$D,Summary!$A:$A,'Buying nGRPs'!$A36),"")</f>
        <v/>
      </c>
      <c r="AF36" s="158" t="str">
        <f>IFERROR(INDEX('Feb 2019'!$G$3:$BR$161,MATCH('Buying nGRPs'!$A36,'Feb 2019'!$A$3:$A$158,0),MATCH('Buying nGRPs'!AF$9,'Feb 2019'!$G$1:$BR$1,0))/SUMIFS(Summary!$D:$D,Summary!$A:$A,'Buying nGRPs'!$A36),"")</f>
        <v/>
      </c>
      <c r="AG36" s="158" t="str">
        <f>IFERROR(INDEX('Feb 2019'!$G$3:$BR$161,MATCH('Buying nGRPs'!$A36,'Feb 2019'!$A$3:$A$158,0),MATCH('Buying nGRPs'!AG$9,'Feb 2019'!$G$1:$BR$1,0))/SUMIFS(Summary!$D:$D,Summary!$A:$A,'Buying nGRPs'!$A36),"")</f>
        <v/>
      </c>
      <c r="AH36" s="158" t="str">
        <f>IFERROR(INDEX('Feb 2019'!$G$3:$BR$161,MATCH('Buying nGRPs'!$A36,'Feb 2019'!$A$3:$A$158,0),MATCH('Buying nGRPs'!AH$9,'Feb 2019'!$G$1:$BR$1,0))/SUMIFS(Summary!$D:$D,Summary!$A:$A,'Buying nGRPs'!$A36),"")</f>
        <v/>
      </c>
      <c r="AI36" s="158" t="str">
        <f>IFERROR(INDEX('Feb 2019'!$G$3:$BR$161,MATCH('Buying nGRPs'!$A36,'Feb 2019'!$A$3:$A$158,0),MATCH('Buying nGRPs'!AI$9,'Feb 2019'!$G$1:$BR$1,0))/SUMIFS(Summary!$D:$D,Summary!$A:$A,'Buying nGRPs'!$A36),"")</f>
        <v/>
      </c>
      <c r="AJ36" s="158" t="str">
        <f>IFERROR(INDEX('Feb 2019'!$G$3:$BR$161,MATCH('Buying nGRPs'!$A36,'Feb 2019'!$A$3:$A$158,0),MATCH('Buying nGRPs'!AJ$9,'Feb 2019'!$G$1:$BR$1,0))/SUMIFS(Summary!$D:$D,Summary!$A:$A,'Buying nGRPs'!$A36),"")</f>
        <v/>
      </c>
      <c r="AK36" s="158" t="str">
        <f>IFERROR(INDEX('Feb 2019'!$G$3:$BR$161,MATCH('Buying nGRPs'!$A36,'Feb 2019'!$A$3:$A$158,0),MATCH('Buying nGRPs'!AK$9,'Feb 2019'!$G$1:$BR$1,0))/SUMIFS(Summary!$D:$D,Summary!$A:$A,'Buying nGRPs'!$A36),"")</f>
        <v/>
      </c>
      <c r="AL36" s="158" t="str">
        <f>IFERROR(INDEX('Feb 2019'!$G$3:$BR$161,MATCH('Buying nGRPs'!$A36,'Feb 2019'!$A$3:$A$158,0),MATCH('Buying nGRPs'!AL$9,'Feb 2019'!$G$1:$BR$1,0))/SUMIFS(Summary!$D:$D,Summary!$A:$A,'Buying nGRPs'!$A36),"")</f>
        <v/>
      </c>
      <c r="AM36" s="158" t="str">
        <f>IFERROR(INDEX('Feb 2019'!$G$3:$BR$161,MATCH('Buying nGRPs'!$A36,'Feb 2019'!$A$3:$A$158,0),MATCH('Buying nGRPs'!AM$9,'Feb 2019'!$G$1:$BR$1,0))/SUMIFS(Summary!$D:$D,Summary!$A:$A,'Buying nGRPs'!$A36),"")</f>
        <v/>
      </c>
      <c r="AN36" s="158" t="str">
        <f>IFERROR(INDEX('Feb 2019'!$G$3:$BR$161,MATCH('Buying nGRPs'!$A36,'Feb 2019'!$A$3:$A$158,0),MATCH('Buying nGRPs'!AN$9,'Feb 2019'!$G$1:$BR$1,0))/SUMIFS(Summary!$D:$D,Summary!$A:$A,'Buying nGRPs'!$A36),"")</f>
        <v/>
      </c>
      <c r="AO36" s="158" t="str">
        <f>IFERROR(INDEX('Feb 2019'!$G$3:$BR$161,MATCH('Buying nGRPs'!$A36,'Feb 2019'!$A$3:$A$158,0),MATCH('Buying nGRPs'!AO$9,'Feb 2019'!$G$1:$BR$1,0))/SUMIFS(Summary!$D:$D,Summary!$A:$A,'Buying nGRPs'!$A36),"")</f>
        <v/>
      </c>
      <c r="AP36" s="158" t="str">
        <f>IFERROR(INDEX('Feb 2019'!$G$3:$BR$161,MATCH('Buying nGRPs'!$A36,'Feb 2019'!$A$3:$A$158,0),MATCH('Buying nGRPs'!AP$9,'Feb 2019'!$G$1:$BR$1,0))/SUMIFS(Summary!$D:$D,Summary!$A:$A,'Buying nGRPs'!$A36),"")</f>
        <v/>
      </c>
      <c r="AQ36" s="158" t="str">
        <f>IFERROR(INDEX('Feb 2019'!$G$3:$BR$161,MATCH('Buying nGRPs'!$A36,'Feb 2019'!$A$3:$A$158,0),MATCH('Buying nGRPs'!AQ$9,'Feb 2019'!$G$1:$BR$1,0))/SUMIFS(Summary!$D:$D,Summary!$A:$A,'Buying nGRPs'!$A36),"")</f>
        <v/>
      </c>
      <c r="AR36" s="158" t="str">
        <f>IFERROR(INDEX('Feb 2019'!$G$3:$BR$161,MATCH('Buying nGRPs'!$A36,'Feb 2019'!$A$3:$A$158,0),MATCH('Buying nGRPs'!AR$9,'Feb 2019'!$G$1:$BR$1,0))/SUMIFS(Summary!$D:$D,Summary!$A:$A,'Buying nGRPs'!$A36),"")</f>
        <v/>
      </c>
      <c r="AS36" s="158" t="str">
        <f>IFERROR(INDEX('Feb 2019'!$G$3:$BR$161,MATCH('Buying nGRPs'!$A36,'Feb 2019'!$A$3:$A$158,0),MATCH('Buying nGRPs'!AS$9,'Feb 2019'!$G$1:$BR$1,0))/SUMIFS(Summary!$D:$D,Summary!$A:$A,'Buying nGRPs'!$A36),"")</f>
        <v/>
      </c>
      <c r="AT36" s="158" t="str">
        <f>IFERROR(INDEX('Feb 2019'!$G$3:$BR$161,MATCH('Buying nGRPs'!$A36,'Feb 2019'!$A$3:$A$158,0),MATCH('Buying nGRPs'!AT$9,'Feb 2019'!$G$1:$BR$1,0))/SUMIFS(Summary!$D:$D,Summary!$A:$A,'Buying nGRPs'!$A36),"")</f>
        <v/>
      </c>
      <c r="AU36" s="158" t="str">
        <f>IFERROR(INDEX('Feb 2019'!$G$3:$BR$161,MATCH('Buying nGRPs'!$A36,'Feb 2019'!$A$3:$A$158,0),MATCH('Buying nGRPs'!AU$9,'Feb 2019'!$G$1:$BR$1,0))/SUMIFS(Summary!$D:$D,Summary!$A:$A,'Buying nGRPs'!$A36),"")</f>
        <v/>
      </c>
      <c r="AV36" s="158" t="str">
        <f>IFERROR(INDEX('Feb 2019'!$G$3:$BR$161,MATCH('Buying nGRPs'!$A36,'Feb 2019'!$A$3:$A$158,0),MATCH('Buying nGRPs'!AV$9,'Feb 2019'!$G$1:$BR$1,0))/SUMIFS(Summary!$D:$D,Summary!$A:$A,'Buying nGRPs'!$A36),"")</f>
        <v/>
      </c>
      <c r="AW36" s="158" t="str">
        <f>IFERROR(INDEX('Feb 2019'!$G$3:$BR$161,MATCH('Buying nGRPs'!$A36,'Feb 2019'!$A$3:$A$158,0),MATCH('Buying nGRPs'!AW$9,'Feb 2019'!$G$1:$BR$1,0))/SUMIFS(Summary!$D:$D,Summary!$A:$A,'Buying nGRPs'!$A36),"")</f>
        <v/>
      </c>
      <c r="AX36" s="158" t="str">
        <f>IFERROR(INDEX('Feb 2019'!$G$3:$BR$161,MATCH('Buying nGRPs'!$A36,'Feb 2019'!$A$3:$A$158,0),MATCH('Buying nGRPs'!AX$9,'Feb 2019'!$G$1:$BR$1,0))/SUMIFS(Summary!$D:$D,Summary!$A:$A,'Buying nGRPs'!$A36),"")</f>
        <v/>
      </c>
      <c r="AY36" s="158" t="str">
        <f>IFERROR(INDEX('Feb 2019'!$G$3:$BR$161,MATCH('Buying nGRPs'!$A36,'Feb 2019'!$A$3:$A$158,0),MATCH('Buying nGRPs'!AY$9,'Feb 2019'!$G$1:$BR$1,0))/SUMIFS(Summary!$D:$D,Summary!$A:$A,'Buying nGRPs'!$A36),"")</f>
        <v/>
      </c>
      <c r="AZ36" s="158" t="str">
        <f>IFERROR(INDEX('Feb 2019'!$G$3:$BR$161,MATCH('Buying nGRPs'!$A36,'Feb 2019'!$A$3:$A$158,0),MATCH('Buying nGRPs'!AZ$9,'Feb 2019'!$G$1:$BR$1,0))/SUMIFS(Summary!$D:$D,Summary!$A:$A,'Buying nGRPs'!$A36),"")</f>
        <v/>
      </c>
      <c r="BA36" s="158" t="str">
        <f>IFERROR(INDEX('Feb 2019'!$G$3:$BR$161,MATCH('Buying nGRPs'!$A36,'Feb 2019'!$A$3:$A$158,0),MATCH('Buying nGRPs'!BA$9,'Feb 2019'!$G$1:$BR$1,0))/SUMIFS(Summary!$D:$D,Summary!$A:$A,'Buying nGRPs'!$A36),"")</f>
        <v/>
      </c>
      <c r="BB36" s="11">
        <f t="shared" si="33"/>
        <v>0</v>
      </c>
      <c r="BC36" s="11"/>
      <c r="BD36" s="109">
        <f>BC36-BB36</f>
        <v>0</v>
      </c>
    </row>
    <row r="37" spans="1:57" ht="15" x14ac:dyDescent="0.3">
      <c r="A37" s="79" t="s">
        <v>56</v>
      </c>
      <c r="B37" s="105">
        <f t="shared" si="31"/>
        <v>0</v>
      </c>
      <c r="C37" s="192"/>
      <c r="D37" s="48">
        <f t="shared" si="32"/>
        <v>0</v>
      </c>
      <c r="E37" s="138">
        <f t="shared" ref="E37:E40" si="34">D37-B37</f>
        <v>0</v>
      </c>
      <c r="F37" s="92" t="s">
        <v>56</v>
      </c>
      <c r="G37" s="158" t="str">
        <f>IFERROR(INDEX('Feb 2019'!$G$3:$BR$161,MATCH('Buying nGRPs'!$A37,'Feb 2019'!$A$3:$A$158,0),MATCH('Buying nGRPs'!G$9,'Feb 2019'!$G$1:$BR$1,0))/SUMIFS(Summary!$D:$D,Summary!$A:$A,'Buying nGRPs'!$A37),"")</f>
        <v/>
      </c>
      <c r="H37" s="158" t="str">
        <f>IFERROR(INDEX('Feb 2019'!$G$3:$BR$161,MATCH('Buying nGRPs'!$A37,'Feb 2019'!$A$3:$A$158,0),MATCH('Buying nGRPs'!H$9,'Feb 2019'!$G$1:$BR$1,0))/SUMIFS(Summary!$D:$D,Summary!$A:$A,'Buying nGRPs'!$A37),"")</f>
        <v/>
      </c>
      <c r="I37" s="158" t="str">
        <f>IFERROR(INDEX('Feb 2019'!$G$3:$BR$161,MATCH('Buying nGRPs'!$A37,'Feb 2019'!$A$3:$A$158,0),MATCH('Buying nGRPs'!I$9,'Feb 2019'!$G$1:$BR$1,0))/SUMIFS(Summary!$D:$D,Summary!$A:$A,'Buying nGRPs'!$A37),"")</f>
        <v/>
      </c>
      <c r="J37" s="158" t="str">
        <f>IFERROR(INDEX('Feb 2019'!$G$3:$BR$161,MATCH('Buying nGRPs'!$A37,'Feb 2019'!$A$3:$A$158,0),MATCH('Buying nGRPs'!J$9,'Feb 2019'!$G$1:$BR$1,0))/SUMIFS(Summary!$D:$D,Summary!$A:$A,'Buying nGRPs'!$A37),"")</f>
        <v/>
      </c>
      <c r="K37" s="158" t="str">
        <f>IFERROR(INDEX('Feb 2019'!$G$3:$BR$161,MATCH('Buying nGRPs'!$A37,'Feb 2019'!$A$3:$A$158,0),MATCH('Buying nGRPs'!K$9,'Feb 2019'!$G$1:$BR$1,0))/SUMIFS(Summary!$D:$D,Summary!$A:$A,'Buying nGRPs'!$A37),"")</f>
        <v/>
      </c>
      <c r="L37" s="158" t="str">
        <f>IFERROR(INDEX('Feb 2019'!$G$3:$BR$161,MATCH('Buying nGRPs'!$A37,'Feb 2019'!$A$3:$A$158,0),MATCH('Buying nGRPs'!L$9,'Feb 2019'!$G$1:$BR$1,0))/SUMIFS(Summary!$D:$D,Summary!$A:$A,'Buying nGRPs'!$A37),"")</f>
        <v/>
      </c>
      <c r="M37" s="158" t="str">
        <f>IFERROR(INDEX('Feb 2019'!$G$3:$BR$161,MATCH('Buying nGRPs'!$A37,'Feb 2019'!$A$3:$A$158,0),MATCH('Buying nGRPs'!M$9,'Feb 2019'!$G$1:$BR$1,0))/SUMIFS(Summary!$D:$D,Summary!$A:$A,'Buying nGRPs'!$A37),"")</f>
        <v/>
      </c>
      <c r="N37" s="158" t="str">
        <f>IFERROR(INDEX('Feb 2019'!$G$3:$BR$161,MATCH('Buying nGRPs'!$A37,'Feb 2019'!$A$3:$A$158,0),MATCH('Buying nGRPs'!N$9,'Feb 2019'!$G$1:$BR$1,0))/SUMIFS(Summary!$D:$D,Summary!$A:$A,'Buying nGRPs'!$A37),"")</f>
        <v/>
      </c>
      <c r="O37" s="158" t="str">
        <f>IFERROR(INDEX('Feb 2019'!$G$3:$BR$161,MATCH('Buying nGRPs'!$A37,'Feb 2019'!$A$3:$A$158,0),MATCH('Buying nGRPs'!O$9,'Feb 2019'!$G$1:$BR$1,0))/SUMIFS(Summary!$D:$D,Summary!$A:$A,'Buying nGRPs'!$A37),"")</f>
        <v/>
      </c>
      <c r="P37" s="158" t="str">
        <f>IFERROR(INDEX('Feb 2019'!$G$3:$BR$161,MATCH('Buying nGRPs'!$A37,'Feb 2019'!$A$3:$A$158,0),MATCH('Buying nGRPs'!P$9,'Feb 2019'!$G$1:$BR$1,0))/SUMIFS(Summary!$D:$D,Summary!$A:$A,'Buying nGRPs'!$A37),"")</f>
        <v/>
      </c>
      <c r="Q37" s="158" t="str">
        <f>IFERROR(INDEX('Feb 2019'!$G$3:$BR$161,MATCH('Buying nGRPs'!$A37,'Feb 2019'!$A$3:$A$158,0),MATCH('Buying nGRPs'!Q$9,'Feb 2019'!$G$1:$BR$1,0))/SUMIFS(Summary!$D:$D,Summary!$A:$A,'Buying nGRPs'!$A37),"")</f>
        <v/>
      </c>
      <c r="R37" s="158" t="str">
        <f>IFERROR(INDEX('Feb 2019'!$G$3:$BR$161,MATCH('Buying nGRPs'!$A37,'Feb 2019'!$A$3:$A$158,0),MATCH('Buying nGRPs'!R$9,'Feb 2019'!$G$1:$BR$1,0))/SUMIFS(Summary!$D:$D,Summary!$A:$A,'Buying nGRPs'!$A37),"")</f>
        <v/>
      </c>
      <c r="S37" s="158" t="str">
        <f>IFERROR(INDEX('Feb 2019'!$G$3:$BR$161,MATCH('Buying nGRPs'!$A37,'Feb 2019'!$A$3:$A$158,0),MATCH('Buying nGRPs'!S$9,'Feb 2019'!$G$1:$BR$1,0))/SUMIFS(Summary!$D:$D,Summary!$A:$A,'Buying nGRPs'!$A37),"")</f>
        <v/>
      </c>
      <c r="T37" s="158" t="str">
        <f>IFERROR(INDEX('Feb 2019'!$G$3:$BR$161,MATCH('Buying nGRPs'!$A37,'Feb 2019'!$A$3:$A$158,0),MATCH('Buying nGRPs'!T$9,'Feb 2019'!$G$1:$BR$1,0))/SUMIFS(Summary!$D:$D,Summary!$A:$A,'Buying nGRPs'!$A37),"")</f>
        <v/>
      </c>
      <c r="U37" s="158" t="str">
        <f>IFERROR(INDEX('Feb 2019'!$G$3:$BR$161,MATCH('Buying nGRPs'!$A37,'Feb 2019'!$A$3:$A$158,0),MATCH('Buying nGRPs'!U$9,'Feb 2019'!$G$1:$BR$1,0))/SUMIFS(Summary!$D:$D,Summary!$A:$A,'Buying nGRPs'!$A37),"")</f>
        <v/>
      </c>
      <c r="V37" s="158" t="str">
        <f>IFERROR(INDEX('Feb 2019'!$G$3:$BR$161,MATCH('Buying nGRPs'!$A37,'Feb 2019'!$A$3:$A$158,0),MATCH('Buying nGRPs'!V$9,'Feb 2019'!$G$1:$BR$1,0))/SUMIFS(Summary!$D:$D,Summary!$A:$A,'Buying nGRPs'!$A37),"")</f>
        <v/>
      </c>
      <c r="W37" s="158" t="str">
        <f>IFERROR(INDEX('Feb 2019'!$G$3:$BR$161,MATCH('Buying nGRPs'!$A37,'Feb 2019'!$A$3:$A$158,0),MATCH('Buying nGRPs'!W$9,'Feb 2019'!$G$1:$BR$1,0))/SUMIFS(Summary!$D:$D,Summary!$A:$A,'Buying nGRPs'!$A37),"")</f>
        <v/>
      </c>
      <c r="X37" s="158" t="str">
        <f>IFERROR(INDEX('Feb 2019'!$G$3:$BR$161,MATCH('Buying nGRPs'!$A37,'Feb 2019'!$A$3:$A$158,0),MATCH('Buying nGRPs'!X$9,'Feb 2019'!$G$1:$BR$1,0))/SUMIFS(Summary!$D:$D,Summary!$A:$A,'Buying nGRPs'!$A37),"")</f>
        <v/>
      </c>
      <c r="Y37" s="158" t="str">
        <f>IFERROR(INDEX('Feb 2019'!$G$3:$BR$161,MATCH('Buying nGRPs'!$A37,'Feb 2019'!$A$3:$A$158,0),MATCH('Buying nGRPs'!Y$9,'Feb 2019'!$G$1:$BR$1,0))/SUMIFS(Summary!$D:$D,Summary!$A:$A,'Buying nGRPs'!$A37),"")</f>
        <v/>
      </c>
      <c r="Z37" s="158" t="str">
        <f>IFERROR(INDEX('Feb 2019'!$G$3:$BR$161,MATCH('Buying nGRPs'!$A37,'Feb 2019'!$A$3:$A$158,0),MATCH('Buying nGRPs'!Z$9,'Feb 2019'!$G$1:$BR$1,0))/SUMIFS(Summary!$D:$D,Summary!$A:$A,'Buying nGRPs'!$A37),"")</f>
        <v/>
      </c>
      <c r="AA37" s="158" t="str">
        <f>IFERROR(INDEX('Feb 2019'!$G$3:$BR$161,MATCH('Buying nGRPs'!$A37,'Feb 2019'!$A$3:$A$158,0),MATCH('Buying nGRPs'!AA$9,'Feb 2019'!$G$1:$BR$1,0))/SUMIFS(Summary!$D:$D,Summary!$A:$A,'Buying nGRPs'!$A37),"")</f>
        <v/>
      </c>
      <c r="AB37" s="158" t="str">
        <f>IFERROR(INDEX('Feb 2019'!$G$3:$BR$161,MATCH('Buying nGRPs'!$A37,'Feb 2019'!$A$3:$A$158,0),MATCH('Buying nGRPs'!AB$9,'Feb 2019'!$G$1:$BR$1,0))/SUMIFS(Summary!$D:$D,Summary!$A:$A,'Buying nGRPs'!$A37),"")</f>
        <v/>
      </c>
      <c r="AC37" s="158" t="str">
        <f>IFERROR(INDEX('Feb 2019'!$G$3:$BR$161,MATCH('Buying nGRPs'!$A37,'Feb 2019'!$A$3:$A$158,0),MATCH('Buying nGRPs'!AC$9,'Feb 2019'!$G$1:$BR$1,0))/SUMIFS(Summary!$D:$D,Summary!$A:$A,'Buying nGRPs'!$A37),"")</f>
        <v/>
      </c>
      <c r="AD37" s="158" t="str">
        <f>IFERROR(INDEX('Feb 2019'!$G$3:$BR$161,MATCH('Buying nGRPs'!$A37,'Feb 2019'!$A$3:$A$158,0),MATCH('Buying nGRPs'!AD$9,'Feb 2019'!$G$1:$BR$1,0))/SUMIFS(Summary!$D:$D,Summary!$A:$A,'Buying nGRPs'!$A37),"")</f>
        <v/>
      </c>
      <c r="AE37" s="158" t="str">
        <f>IFERROR(INDEX('Feb 2019'!$G$3:$BR$161,MATCH('Buying nGRPs'!$A37,'Feb 2019'!$A$3:$A$158,0),MATCH('Buying nGRPs'!AE$9,'Feb 2019'!$G$1:$BR$1,0))/SUMIFS(Summary!$D:$D,Summary!$A:$A,'Buying nGRPs'!$A37),"")</f>
        <v/>
      </c>
      <c r="AF37" s="158" t="str">
        <f>IFERROR(INDEX('Feb 2019'!$G$3:$BR$161,MATCH('Buying nGRPs'!$A37,'Feb 2019'!$A$3:$A$158,0),MATCH('Buying nGRPs'!AF$9,'Feb 2019'!$G$1:$BR$1,0))/SUMIFS(Summary!$D:$D,Summary!$A:$A,'Buying nGRPs'!$A37),"")</f>
        <v/>
      </c>
      <c r="AG37" s="158" t="str">
        <f>IFERROR(INDEX('Feb 2019'!$G$3:$BR$161,MATCH('Buying nGRPs'!$A37,'Feb 2019'!$A$3:$A$158,0),MATCH('Buying nGRPs'!AG$9,'Feb 2019'!$G$1:$BR$1,0))/SUMIFS(Summary!$D:$D,Summary!$A:$A,'Buying nGRPs'!$A37),"")</f>
        <v/>
      </c>
      <c r="AH37" s="158" t="str">
        <f>IFERROR(INDEX('Feb 2019'!$G$3:$BR$161,MATCH('Buying nGRPs'!$A37,'Feb 2019'!$A$3:$A$158,0),MATCH('Buying nGRPs'!AH$9,'Feb 2019'!$G$1:$BR$1,0))/SUMIFS(Summary!$D:$D,Summary!$A:$A,'Buying nGRPs'!$A37),"")</f>
        <v/>
      </c>
      <c r="AI37" s="158" t="str">
        <f>IFERROR(INDEX('Feb 2019'!$G$3:$BR$161,MATCH('Buying nGRPs'!$A37,'Feb 2019'!$A$3:$A$158,0),MATCH('Buying nGRPs'!AI$9,'Feb 2019'!$G$1:$BR$1,0))/SUMIFS(Summary!$D:$D,Summary!$A:$A,'Buying nGRPs'!$A37),"")</f>
        <v/>
      </c>
      <c r="AJ37" s="158" t="str">
        <f>IFERROR(INDEX('Feb 2019'!$G$3:$BR$161,MATCH('Buying nGRPs'!$A37,'Feb 2019'!$A$3:$A$158,0),MATCH('Buying nGRPs'!AJ$9,'Feb 2019'!$G$1:$BR$1,0))/SUMIFS(Summary!$D:$D,Summary!$A:$A,'Buying nGRPs'!$A37),"")</f>
        <v/>
      </c>
      <c r="AK37" s="158" t="str">
        <f>IFERROR(INDEX('Feb 2019'!$G$3:$BR$161,MATCH('Buying nGRPs'!$A37,'Feb 2019'!$A$3:$A$158,0),MATCH('Buying nGRPs'!AK$9,'Feb 2019'!$G$1:$BR$1,0))/SUMIFS(Summary!$D:$D,Summary!$A:$A,'Buying nGRPs'!$A37),"")</f>
        <v/>
      </c>
      <c r="AL37" s="158" t="str">
        <f>IFERROR(INDEX('Feb 2019'!$G$3:$BR$161,MATCH('Buying nGRPs'!$A37,'Feb 2019'!$A$3:$A$158,0),MATCH('Buying nGRPs'!AL$9,'Feb 2019'!$G$1:$BR$1,0))/SUMIFS(Summary!$D:$D,Summary!$A:$A,'Buying nGRPs'!$A37),"")</f>
        <v/>
      </c>
      <c r="AM37" s="158" t="str">
        <f>IFERROR(INDEX('Feb 2019'!$G$3:$BR$161,MATCH('Buying nGRPs'!$A37,'Feb 2019'!$A$3:$A$158,0),MATCH('Buying nGRPs'!AM$9,'Feb 2019'!$G$1:$BR$1,0))/SUMIFS(Summary!$D:$D,Summary!$A:$A,'Buying nGRPs'!$A37),"")</f>
        <v/>
      </c>
      <c r="AN37" s="158" t="str">
        <f>IFERROR(INDEX('Feb 2019'!$G$3:$BR$161,MATCH('Buying nGRPs'!$A37,'Feb 2019'!$A$3:$A$158,0),MATCH('Buying nGRPs'!AN$9,'Feb 2019'!$G$1:$BR$1,0))/SUMIFS(Summary!$D:$D,Summary!$A:$A,'Buying nGRPs'!$A37),"")</f>
        <v/>
      </c>
      <c r="AO37" s="158" t="str">
        <f>IFERROR(INDEX('Feb 2019'!$G$3:$BR$161,MATCH('Buying nGRPs'!$A37,'Feb 2019'!$A$3:$A$158,0),MATCH('Buying nGRPs'!AO$9,'Feb 2019'!$G$1:$BR$1,0))/SUMIFS(Summary!$D:$D,Summary!$A:$A,'Buying nGRPs'!$A37),"")</f>
        <v/>
      </c>
      <c r="AP37" s="158" t="str">
        <f>IFERROR(INDEX('Feb 2019'!$G$3:$BR$161,MATCH('Buying nGRPs'!$A37,'Feb 2019'!$A$3:$A$158,0),MATCH('Buying nGRPs'!AP$9,'Feb 2019'!$G$1:$BR$1,0))/SUMIFS(Summary!$D:$D,Summary!$A:$A,'Buying nGRPs'!$A37),"")</f>
        <v/>
      </c>
      <c r="AQ37" s="158" t="str">
        <f>IFERROR(INDEX('Feb 2019'!$G$3:$BR$161,MATCH('Buying nGRPs'!$A37,'Feb 2019'!$A$3:$A$158,0),MATCH('Buying nGRPs'!AQ$9,'Feb 2019'!$G$1:$BR$1,0))/SUMIFS(Summary!$D:$D,Summary!$A:$A,'Buying nGRPs'!$A37),"")</f>
        <v/>
      </c>
      <c r="AR37" s="158" t="str">
        <f>IFERROR(INDEX('Feb 2019'!$G$3:$BR$161,MATCH('Buying nGRPs'!$A37,'Feb 2019'!$A$3:$A$158,0),MATCH('Buying nGRPs'!AR$9,'Feb 2019'!$G$1:$BR$1,0))/SUMIFS(Summary!$D:$D,Summary!$A:$A,'Buying nGRPs'!$A37),"")</f>
        <v/>
      </c>
      <c r="AS37" s="158" t="str">
        <f>IFERROR(INDEX('Feb 2019'!$G$3:$BR$161,MATCH('Buying nGRPs'!$A37,'Feb 2019'!$A$3:$A$158,0),MATCH('Buying nGRPs'!AS$9,'Feb 2019'!$G$1:$BR$1,0))/SUMIFS(Summary!$D:$D,Summary!$A:$A,'Buying nGRPs'!$A37),"")</f>
        <v/>
      </c>
      <c r="AT37" s="158" t="str">
        <f>IFERROR(INDEX('Feb 2019'!$G$3:$BR$161,MATCH('Buying nGRPs'!$A37,'Feb 2019'!$A$3:$A$158,0),MATCH('Buying nGRPs'!AT$9,'Feb 2019'!$G$1:$BR$1,0))/SUMIFS(Summary!$D:$D,Summary!$A:$A,'Buying nGRPs'!$A37),"")</f>
        <v/>
      </c>
      <c r="AU37" s="158" t="str">
        <f>IFERROR(INDEX('Feb 2019'!$G$3:$BR$161,MATCH('Buying nGRPs'!$A37,'Feb 2019'!$A$3:$A$158,0),MATCH('Buying nGRPs'!AU$9,'Feb 2019'!$G$1:$BR$1,0))/SUMIFS(Summary!$D:$D,Summary!$A:$A,'Buying nGRPs'!$A37),"")</f>
        <v/>
      </c>
      <c r="AV37" s="158" t="str">
        <f>IFERROR(INDEX('Feb 2019'!$G$3:$BR$161,MATCH('Buying nGRPs'!$A37,'Feb 2019'!$A$3:$A$158,0),MATCH('Buying nGRPs'!AV$9,'Feb 2019'!$G$1:$BR$1,0))/SUMIFS(Summary!$D:$D,Summary!$A:$A,'Buying nGRPs'!$A37),"")</f>
        <v/>
      </c>
      <c r="AW37" s="158" t="str">
        <f>IFERROR(INDEX('Feb 2019'!$G$3:$BR$161,MATCH('Buying nGRPs'!$A37,'Feb 2019'!$A$3:$A$158,0),MATCH('Buying nGRPs'!AW$9,'Feb 2019'!$G$1:$BR$1,0))/SUMIFS(Summary!$D:$D,Summary!$A:$A,'Buying nGRPs'!$A37),"")</f>
        <v/>
      </c>
      <c r="AX37" s="158" t="str">
        <f>IFERROR(INDEX('Feb 2019'!$G$3:$BR$161,MATCH('Buying nGRPs'!$A37,'Feb 2019'!$A$3:$A$158,0),MATCH('Buying nGRPs'!AX$9,'Feb 2019'!$G$1:$BR$1,0))/SUMIFS(Summary!$D:$D,Summary!$A:$A,'Buying nGRPs'!$A37),"")</f>
        <v/>
      </c>
      <c r="AY37" s="158" t="str">
        <f>IFERROR(INDEX('Feb 2019'!$G$3:$BR$161,MATCH('Buying nGRPs'!$A37,'Feb 2019'!$A$3:$A$158,0),MATCH('Buying nGRPs'!AY$9,'Feb 2019'!$G$1:$BR$1,0))/SUMIFS(Summary!$D:$D,Summary!$A:$A,'Buying nGRPs'!$A37),"")</f>
        <v/>
      </c>
      <c r="AZ37" s="158" t="str">
        <f>IFERROR(INDEX('Feb 2019'!$G$3:$BR$161,MATCH('Buying nGRPs'!$A37,'Feb 2019'!$A$3:$A$158,0),MATCH('Buying nGRPs'!AZ$9,'Feb 2019'!$G$1:$BR$1,0))/SUMIFS(Summary!$D:$D,Summary!$A:$A,'Buying nGRPs'!$A37),"")</f>
        <v/>
      </c>
      <c r="BA37" s="158" t="str">
        <f>IFERROR(INDEX('Feb 2019'!$G$3:$BR$161,MATCH('Buying nGRPs'!$A37,'Feb 2019'!$A$3:$A$158,0),MATCH('Buying nGRPs'!BA$9,'Feb 2019'!$G$1:$BR$1,0))/SUMIFS(Summary!$D:$D,Summary!$A:$A,'Buying nGRPs'!$A37),"")</f>
        <v/>
      </c>
      <c r="BB37" s="11">
        <f t="shared" si="33"/>
        <v>0</v>
      </c>
      <c r="BC37" s="11"/>
      <c r="BD37" s="106"/>
      <c r="BE37" s="1"/>
    </row>
    <row r="38" spans="1:57" ht="15" x14ac:dyDescent="0.3">
      <c r="A38" s="79" t="s">
        <v>57</v>
      </c>
      <c r="B38" s="105">
        <f t="shared" si="31"/>
        <v>0</v>
      </c>
      <c r="C38" s="192">
        <f>B38/1000000</f>
        <v>0</v>
      </c>
      <c r="D38" s="48">
        <f t="shared" si="32"/>
        <v>0</v>
      </c>
      <c r="E38" s="138">
        <f t="shared" si="34"/>
        <v>0</v>
      </c>
      <c r="F38" s="92" t="s">
        <v>57</v>
      </c>
      <c r="G38" s="158" t="str">
        <f>IFERROR(INDEX('Feb 2019'!$G$3:$BR$161,MATCH('Buying nGRPs'!$A38,'Feb 2019'!$A$3:$A$158,0),MATCH('Buying nGRPs'!G$9,'Feb 2019'!$G$1:$BR$1,0))/SUMIFS(Summary!$D:$D,Summary!$A:$A,'Buying nGRPs'!$A38),"")</f>
        <v/>
      </c>
      <c r="H38" s="158" t="str">
        <f>IFERROR(INDEX('Feb 2019'!$G$3:$BR$161,MATCH('Buying nGRPs'!$A38,'Feb 2019'!$A$3:$A$158,0),MATCH('Buying nGRPs'!H$9,'Feb 2019'!$G$1:$BR$1,0))/SUMIFS(Summary!$D:$D,Summary!$A:$A,'Buying nGRPs'!$A38),"")</f>
        <v/>
      </c>
      <c r="I38" s="158" t="str">
        <f>IFERROR(INDEX('Feb 2019'!$G$3:$BR$161,MATCH('Buying nGRPs'!$A38,'Feb 2019'!$A$3:$A$158,0),MATCH('Buying nGRPs'!I$9,'Feb 2019'!$G$1:$BR$1,0))/SUMIFS(Summary!$D:$D,Summary!$A:$A,'Buying nGRPs'!$A38),"")</f>
        <v/>
      </c>
      <c r="J38" s="158" t="str">
        <f>IFERROR(INDEX('Feb 2019'!$G$3:$BR$161,MATCH('Buying nGRPs'!$A38,'Feb 2019'!$A$3:$A$158,0),MATCH('Buying nGRPs'!J$9,'Feb 2019'!$G$1:$BR$1,0))/SUMIFS(Summary!$D:$D,Summary!$A:$A,'Buying nGRPs'!$A38),"")</f>
        <v/>
      </c>
      <c r="K38" s="158" t="str">
        <f>IFERROR(INDEX('Feb 2019'!$G$3:$BR$161,MATCH('Buying nGRPs'!$A38,'Feb 2019'!$A$3:$A$158,0),MATCH('Buying nGRPs'!K$9,'Feb 2019'!$G$1:$BR$1,0))/SUMIFS(Summary!$D:$D,Summary!$A:$A,'Buying nGRPs'!$A38),"")</f>
        <v/>
      </c>
      <c r="L38" s="158" t="str">
        <f>IFERROR(INDEX('Feb 2019'!$G$3:$BR$161,MATCH('Buying nGRPs'!$A38,'Feb 2019'!$A$3:$A$158,0),MATCH('Buying nGRPs'!L$9,'Feb 2019'!$G$1:$BR$1,0))/SUMIFS(Summary!$D:$D,Summary!$A:$A,'Buying nGRPs'!$A38),"")</f>
        <v/>
      </c>
      <c r="M38" s="158" t="str">
        <f>IFERROR(INDEX('Feb 2019'!$G$3:$BR$161,MATCH('Buying nGRPs'!$A38,'Feb 2019'!$A$3:$A$158,0),MATCH('Buying nGRPs'!M$9,'Feb 2019'!$G$1:$BR$1,0))/SUMIFS(Summary!$D:$D,Summary!$A:$A,'Buying nGRPs'!$A38),"")</f>
        <v/>
      </c>
      <c r="N38" s="158" t="str">
        <f>IFERROR(INDEX('Feb 2019'!$G$3:$BR$161,MATCH('Buying nGRPs'!$A38,'Feb 2019'!$A$3:$A$158,0),MATCH('Buying nGRPs'!N$9,'Feb 2019'!$G$1:$BR$1,0))/SUMIFS(Summary!$D:$D,Summary!$A:$A,'Buying nGRPs'!$A38),"")</f>
        <v/>
      </c>
      <c r="O38" s="158" t="str">
        <f>IFERROR(INDEX('Feb 2019'!$G$3:$BR$161,MATCH('Buying nGRPs'!$A38,'Feb 2019'!$A$3:$A$158,0),MATCH('Buying nGRPs'!O$9,'Feb 2019'!$G$1:$BR$1,0))/SUMIFS(Summary!$D:$D,Summary!$A:$A,'Buying nGRPs'!$A38),"")</f>
        <v/>
      </c>
      <c r="P38" s="158" t="str">
        <f>IFERROR(INDEX('Feb 2019'!$G$3:$BR$161,MATCH('Buying nGRPs'!$A38,'Feb 2019'!$A$3:$A$158,0),MATCH('Buying nGRPs'!P$9,'Feb 2019'!$G$1:$BR$1,0))/SUMIFS(Summary!$D:$D,Summary!$A:$A,'Buying nGRPs'!$A38),"")</f>
        <v/>
      </c>
      <c r="Q38" s="158" t="str">
        <f>IFERROR(INDEX('Feb 2019'!$G$3:$BR$161,MATCH('Buying nGRPs'!$A38,'Feb 2019'!$A$3:$A$158,0),MATCH('Buying nGRPs'!Q$9,'Feb 2019'!$G$1:$BR$1,0))/SUMIFS(Summary!$D:$D,Summary!$A:$A,'Buying nGRPs'!$A38),"")</f>
        <v/>
      </c>
      <c r="R38" s="158" t="str">
        <f>IFERROR(INDEX('Feb 2019'!$G$3:$BR$161,MATCH('Buying nGRPs'!$A38,'Feb 2019'!$A$3:$A$158,0),MATCH('Buying nGRPs'!R$9,'Feb 2019'!$G$1:$BR$1,0))/SUMIFS(Summary!$D:$D,Summary!$A:$A,'Buying nGRPs'!$A38),"")</f>
        <v/>
      </c>
      <c r="S38" s="158" t="str">
        <f>IFERROR(INDEX('Feb 2019'!$G$3:$BR$161,MATCH('Buying nGRPs'!$A38,'Feb 2019'!$A$3:$A$158,0),MATCH('Buying nGRPs'!S$9,'Feb 2019'!$G$1:$BR$1,0))/SUMIFS(Summary!$D:$D,Summary!$A:$A,'Buying nGRPs'!$A38),"")</f>
        <v/>
      </c>
      <c r="T38" s="158" t="str">
        <f>IFERROR(INDEX('Feb 2019'!$G$3:$BR$161,MATCH('Buying nGRPs'!$A38,'Feb 2019'!$A$3:$A$158,0),MATCH('Buying nGRPs'!T$9,'Feb 2019'!$G$1:$BR$1,0))/SUMIFS(Summary!$D:$D,Summary!$A:$A,'Buying nGRPs'!$A38),"")</f>
        <v/>
      </c>
      <c r="U38" s="158" t="str">
        <f>IFERROR(INDEX('Feb 2019'!$G$3:$BR$161,MATCH('Buying nGRPs'!$A38,'Feb 2019'!$A$3:$A$158,0),MATCH('Buying nGRPs'!U$9,'Feb 2019'!$G$1:$BR$1,0))/SUMIFS(Summary!$D:$D,Summary!$A:$A,'Buying nGRPs'!$A38),"")</f>
        <v/>
      </c>
      <c r="V38" s="158" t="str">
        <f>IFERROR(INDEX('Feb 2019'!$G$3:$BR$161,MATCH('Buying nGRPs'!$A38,'Feb 2019'!$A$3:$A$158,0),MATCH('Buying nGRPs'!V$9,'Feb 2019'!$G$1:$BR$1,0))/SUMIFS(Summary!$D:$D,Summary!$A:$A,'Buying nGRPs'!$A38),"")</f>
        <v/>
      </c>
      <c r="W38" s="158" t="str">
        <f>IFERROR(INDEX('Feb 2019'!$G$3:$BR$161,MATCH('Buying nGRPs'!$A38,'Feb 2019'!$A$3:$A$158,0),MATCH('Buying nGRPs'!W$9,'Feb 2019'!$G$1:$BR$1,0))/SUMIFS(Summary!$D:$D,Summary!$A:$A,'Buying nGRPs'!$A38),"")</f>
        <v/>
      </c>
      <c r="X38" s="158" t="str">
        <f>IFERROR(INDEX('Feb 2019'!$G$3:$BR$161,MATCH('Buying nGRPs'!$A38,'Feb 2019'!$A$3:$A$158,0),MATCH('Buying nGRPs'!X$9,'Feb 2019'!$G$1:$BR$1,0))/SUMIFS(Summary!$D:$D,Summary!$A:$A,'Buying nGRPs'!$A38),"")</f>
        <v/>
      </c>
      <c r="Y38" s="158" t="str">
        <f>IFERROR(INDEX('Feb 2019'!$G$3:$BR$161,MATCH('Buying nGRPs'!$A38,'Feb 2019'!$A$3:$A$158,0),MATCH('Buying nGRPs'!Y$9,'Feb 2019'!$G$1:$BR$1,0))/SUMIFS(Summary!$D:$D,Summary!$A:$A,'Buying nGRPs'!$A38),"")</f>
        <v/>
      </c>
      <c r="Z38" s="158" t="str">
        <f>IFERROR(INDEX('Feb 2019'!$G$3:$BR$161,MATCH('Buying nGRPs'!$A38,'Feb 2019'!$A$3:$A$158,0),MATCH('Buying nGRPs'!Z$9,'Feb 2019'!$G$1:$BR$1,0))/SUMIFS(Summary!$D:$D,Summary!$A:$A,'Buying nGRPs'!$A38),"")</f>
        <v/>
      </c>
      <c r="AA38" s="158" t="str">
        <f>IFERROR(INDEX('Feb 2019'!$G$3:$BR$161,MATCH('Buying nGRPs'!$A38,'Feb 2019'!$A$3:$A$158,0),MATCH('Buying nGRPs'!AA$9,'Feb 2019'!$G$1:$BR$1,0))/SUMIFS(Summary!$D:$D,Summary!$A:$A,'Buying nGRPs'!$A38),"")</f>
        <v/>
      </c>
      <c r="AB38" s="158" t="str">
        <f>IFERROR(INDEX('Feb 2019'!$G$3:$BR$161,MATCH('Buying nGRPs'!$A38,'Feb 2019'!$A$3:$A$158,0),MATCH('Buying nGRPs'!AB$9,'Feb 2019'!$G$1:$BR$1,0))/SUMIFS(Summary!$D:$D,Summary!$A:$A,'Buying nGRPs'!$A38),"")</f>
        <v/>
      </c>
      <c r="AC38" s="158" t="str">
        <f>IFERROR(INDEX('Feb 2019'!$G$3:$BR$161,MATCH('Buying nGRPs'!$A38,'Feb 2019'!$A$3:$A$158,0),MATCH('Buying nGRPs'!AC$9,'Feb 2019'!$G$1:$BR$1,0))/SUMIFS(Summary!$D:$D,Summary!$A:$A,'Buying nGRPs'!$A38),"")</f>
        <v/>
      </c>
      <c r="AD38" s="158" t="str">
        <f>IFERROR(INDEX('Feb 2019'!$G$3:$BR$161,MATCH('Buying nGRPs'!$A38,'Feb 2019'!$A$3:$A$158,0),MATCH('Buying nGRPs'!AD$9,'Feb 2019'!$G$1:$BR$1,0))/SUMIFS(Summary!$D:$D,Summary!$A:$A,'Buying nGRPs'!$A38),"")</f>
        <v/>
      </c>
      <c r="AE38" s="158" t="str">
        <f>IFERROR(INDEX('Feb 2019'!$G$3:$BR$161,MATCH('Buying nGRPs'!$A38,'Feb 2019'!$A$3:$A$158,0),MATCH('Buying nGRPs'!AE$9,'Feb 2019'!$G$1:$BR$1,0))/SUMIFS(Summary!$D:$D,Summary!$A:$A,'Buying nGRPs'!$A38),"")</f>
        <v/>
      </c>
      <c r="AF38" s="158" t="str">
        <f>IFERROR(INDEX('Feb 2019'!$G$3:$BR$161,MATCH('Buying nGRPs'!$A38,'Feb 2019'!$A$3:$A$158,0),MATCH('Buying nGRPs'!AF$9,'Feb 2019'!$G$1:$BR$1,0))/SUMIFS(Summary!$D:$D,Summary!$A:$A,'Buying nGRPs'!$A38),"")</f>
        <v/>
      </c>
      <c r="AG38" s="158" t="str">
        <f>IFERROR(INDEX('Feb 2019'!$G$3:$BR$161,MATCH('Buying nGRPs'!$A38,'Feb 2019'!$A$3:$A$158,0),MATCH('Buying nGRPs'!AG$9,'Feb 2019'!$G$1:$BR$1,0))/SUMIFS(Summary!$D:$D,Summary!$A:$A,'Buying nGRPs'!$A38),"")</f>
        <v/>
      </c>
      <c r="AH38" s="158" t="str">
        <f>IFERROR(INDEX('Feb 2019'!$G$3:$BR$161,MATCH('Buying nGRPs'!$A38,'Feb 2019'!$A$3:$A$158,0),MATCH('Buying nGRPs'!AH$9,'Feb 2019'!$G$1:$BR$1,0))/SUMIFS(Summary!$D:$D,Summary!$A:$A,'Buying nGRPs'!$A38),"")</f>
        <v/>
      </c>
      <c r="AI38" s="158" t="str">
        <f>IFERROR(INDEX('Feb 2019'!$G$3:$BR$161,MATCH('Buying nGRPs'!$A38,'Feb 2019'!$A$3:$A$158,0),MATCH('Buying nGRPs'!AI$9,'Feb 2019'!$G$1:$BR$1,0))/SUMIFS(Summary!$D:$D,Summary!$A:$A,'Buying nGRPs'!$A38),"")</f>
        <v/>
      </c>
      <c r="AJ38" s="158" t="str">
        <f>IFERROR(INDEX('Feb 2019'!$G$3:$BR$161,MATCH('Buying nGRPs'!$A38,'Feb 2019'!$A$3:$A$158,0),MATCH('Buying nGRPs'!AJ$9,'Feb 2019'!$G$1:$BR$1,0))/SUMIFS(Summary!$D:$D,Summary!$A:$A,'Buying nGRPs'!$A38),"")</f>
        <v/>
      </c>
      <c r="AK38" s="158" t="str">
        <f>IFERROR(INDEX('Feb 2019'!$G$3:$BR$161,MATCH('Buying nGRPs'!$A38,'Feb 2019'!$A$3:$A$158,0),MATCH('Buying nGRPs'!AK$9,'Feb 2019'!$G$1:$BR$1,0))/SUMIFS(Summary!$D:$D,Summary!$A:$A,'Buying nGRPs'!$A38),"")</f>
        <v/>
      </c>
      <c r="AL38" s="158" t="str">
        <f>IFERROR(INDEX('Feb 2019'!$G$3:$BR$161,MATCH('Buying nGRPs'!$A38,'Feb 2019'!$A$3:$A$158,0),MATCH('Buying nGRPs'!AL$9,'Feb 2019'!$G$1:$BR$1,0))/SUMIFS(Summary!$D:$D,Summary!$A:$A,'Buying nGRPs'!$A38),"")</f>
        <v/>
      </c>
      <c r="AM38" s="158" t="str">
        <f>IFERROR(INDEX('Feb 2019'!$G$3:$BR$161,MATCH('Buying nGRPs'!$A38,'Feb 2019'!$A$3:$A$158,0),MATCH('Buying nGRPs'!AM$9,'Feb 2019'!$G$1:$BR$1,0))/SUMIFS(Summary!$D:$D,Summary!$A:$A,'Buying nGRPs'!$A38),"")</f>
        <v/>
      </c>
      <c r="AN38" s="158" t="str">
        <f>IFERROR(INDEX('Feb 2019'!$G$3:$BR$161,MATCH('Buying nGRPs'!$A38,'Feb 2019'!$A$3:$A$158,0),MATCH('Buying nGRPs'!AN$9,'Feb 2019'!$G$1:$BR$1,0))/SUMIFS(Summary!$D:$D,Summary!$A:$A,'Buying nGRPs'!$A38),"")</f>
        <v/>
      </c>
      <c r="AO38" s="158" t="str">
        <f>IFERROR(INDEX('Feb 2019'!$G$3:$BR$161,MATCH('Buying nGRPs'!$A38,'Feb 2019'!$A$3:$A$158,0),MATCH('Buying nGRPs'!AO$9,'Feb 2019'!$G$1:$BR$1,0))/SUMIFS(Summary!$D:$D,Summary!$A:$A,'Buying nGRPs'!$A38),"")</f>
        <v/>
      </c>
      <c r="AP38" s="158" t="str">
        <f>IFERROR(INDEX('Feb 2019'!$G$3:$BR$161,MATCH('Buying nGRPs'!$A38,'Feb 2019'!$A$3:$A$158,0),MATCH('Buying nGRPs'!AP$9,'Feb 2019'!$G$1:$BR$1,0))/SUMIFS(Summary!$D:$D,Summary!$A:$A,'Buying nGRPs'!$A38),"")</f>
        <v/>
      </c>
      <c r="AQ38" s="158" t="str">
        <f>IFERROR(INDEX('Feb 2019'!$G$3:$BR$161,MATCH('Buying nGRPs'!$A38,'Feb 2019'!$A$3:$A$158,0),MATCH('Buying nGRPs'!AQ$9,'Feb 2019'!$G$1:$BR$1,0))/SUMIFS(Summary!$D:$D,Summary!$A:$A,'Buying nGRPs'!$A38),"")</f>
        <v/>
      </c>
      <c r="AR38" s="158" t="str">
        <f>IFERROR(INDEX('Feb 2019'!$G$3:$BR$161,MATCH('Buying nGRPs'!$A38,'Feb 2019'!$A$3:$A$158,0),MATCH('Buying nGRPs'!AR$9,'Feb 2019'!$G$1:$BR$1,0))/SUMIFS(Summary!$D:$D,Summary!$A:$A,'Buying nGRPs'!$A38),"")</f>
        <v/>
      </c>
      <c r="AS38" s="158" t="str">
        <f>IFERROR(INDEX('Feb 2019'!$G$3:$BR$161,MATCH('Buying nGRPs'!$A38,'Feb 2019'!$A$3:$A$158,0),MATCH('Buying nGRPs'!AS$9,'Feb 2019'!$G$1:$BR$1,0))/SUMIFS(Summary!$D:$D,Summary!$A:$A,'Buying nGRPs'!$A38),"")</f>
        <v/>
      </c>
      <c r="AT38" s="158" t="str">
        <f>IFERROR(INDEX('Feb 2019'!$G$3:$BR$161,MATCH('Buying nGRPs'!$A38,'Feb 2019'!$A$3:$A$158,0),MATCH('Buying nGRPs'!AT$9,'Feb 2019'!$G$1:$BR$1,0))/SUMIFS(Summary!$D:$D,Summary!$A:$A,'Buying nGRPs'!$A38),"")</f>
        <v/>
      </c>
      <c r="AU38" s="158" t="str">
        <f>IFERROR(INDEX('Feb 2019'!$G$3:$BR$161,MATCH('Buying nGRPs'!$A38,'Feb 2019'!$A$3:$A$158,0),MATCH('Buying nGRPs'!AU$9,'Feb 2019'!$G$1:$BR$1,0))/SUMIFS(Summary!$D:$D,Summary!$A:$A,'Buying nGRPs'!$A38),"")</f>
        <v/>
      </c>
      <c r="AV38" s="158" t="str">
        <f>IFERROR(INDEX('Feb 2019'!$G$3:$BR$161,MATCH('Buying nGRPs'!$A38,'Feb 2019'!$A$3:$A$158,0),MATCH('Buying nGRPs'!AV$9,'Feb 2019'!$G$1:$BR$1,0))/SUMIFS(Summary!$D:$D,Summary!$A:$A,'Buying nGRPs'!$A38),"")</f>
        <v/>
      </c>
      <c r="AW38" s="158" t="str">
        <f>IFERROR(INDEX('Feb 2019'!$G$3:$BR$161,MATCH('Buying nGRPs'!$A38,'Feb 2019'!$A$3:$A$158,0),MATCH('Buying nGRPs'!AW$9,'Feb 2019'!$G$1:$BR$1,0))/SUMIFS(Summary!$D:$D,Summary!$A:$A,'Buying nGRPs'!$A38),"")</f>
        <v/>
      </c>
      <c r="AX38" s="158" t="str">
        <f>IFERROR(INDEX('Feb 2019'!$G$3:$BR$161,MATCH('Buying nGRPs'!$A38,'Feb 2019'!$A$3:$A$158,0),MATCH('Buying nGRPs'!AX$9,'Feb 2019'!$G$1:$BR$1,0))/SUMIFS(Summary!$D:$D,Summary!$A:$A,'Buying nGRPs'!$A38),"")</f>
        <v/>
      </c>
      <c r="AY38" s="158" t="str">
        <f>IFERROR(INDEX('Feb 2019'!$G$3:$BR$161,MATCH('Buying nGRPs'!$A38,'Feb 2019'!$A$3:$A$158,0),MATCH('Buying nGRPs'!AY$9,'Feb 2019'!$G$1:$BR$1,0))/SUMIFS(Summary!$D:$D,Summary!$A:$A,'Buying nGRPs'!$A38),"")</f>
        <v/>
      </c>
      <c r="AZ38" s="158" t="str">
        <f>IFERROR(INDEX('Feb 2019'!$G$3:$BR$161,MATCH('Buying nGRPs'!$A38,'Feb 2019'!$A$3:$A$158,0),MATCH('Buying nGRPs'!AZ$9,'Feb 2019'!$G$1:$BR$1,0))/SUMIFS(Summary!$D:$D,Summary!$A:$A,'Buying nGRPs'!$A38),"")</f>
        <v/>
      </c>
      <c r="BA38" s="158" t="str">
        <f>IFERROR(INDEX('Feb 2019'!$G$3:$BR$161,MATCH('Buying nGRPs'!$A38,'Feb 2019'!$A$3:$A$158,0),MATCH('Buying nGRPs'!BA$9,'Feb 2019'!$G$1:$BR$1,0))/SUMIFS(Summary!$D:$D,Summary!$A:$A,'Buying nGRPs'!$A38),"")</f>
        <v/>
      </c>
      <c r="BB38" s="11">
        <f t="shared" si="33"/>
        <v>0</v>
      </c>
      <c r="BC38" s="11"/>
      <c r="BD38" s="111"/>
    </row>
    <row r="39" spans="1:57" ht="15" x14ac:dyDescent="0.3">
      <c r="A39" s="79" t="s">
        <v>58</v>
      </c>
      <c r="B39" s="105">
        <f t="shared" si="31"/>
        <v>0</v>
      </c>
      <c r="C39" s="192"/>
      <c r="D39" s="48">
        <f t="shared" si="32"/>
        <v>0</v>
      </c>
      <c r="E39" s="138">
        <f t="shared" si="34"/>
        <v>0</v>
      </c>
      <c r="F39" s="92" t="s">
        <v>58</v>
      </c>
      <c r="G39" s="158" t="str">
        <f>IFERROR(INDEX('Feb 2019'!$G$3:$BR$161,MATCH('Buying nGRPs'!$A39,'Feb 2019'!$A$3:$A$158,0),MATCH('Buying nGRPs'!G$9,'Feb 2019'!$G$1:$BR$1,0))/SUMIFS(Summary!$D:$D,Summary!$A:$A,'Buying nGRPs'!$A39),"")</f>
        <v/>
      </c>
      <c r="H39" s="158" t="str">
        <f>IFERROR(INDEX('Feb 2019'!$G$3:$BR$161,MATCH('Buying nGRPs'!$A39,'Feb 2019'!$A$3:$A$158,0),MATCH('Buying nGRPs'!H$9,'Feb 2019'!$G$1:$BR$1,0))/SUMIFS(Summary!$D:$D,Summary!$A:$A,'Buying nGRPs'!$A39),"")</f>
        <v/>
      </c>
      <c r="I39" s="158" t="str">
        <f>IFERROR(INDEX('Feb 2019'!$G$3:$BR$161,MATCH('Buying nGRPs'!$A39,'Feb 2019'!$A$3:$A$158,0),MATCH('Buying nGRPs'!I$9,'Feb 2019'!$G$1:$BR$1,0))/SUMIFS(Summary!$D:$D,Summary!$A:$A,'Buying nGRPs'!$A39),"")</f>
        <v/>
      </c>
      <c r="J39" s="158" t="str">
        <f>IFERROR(INDEX('Feb 2019'!$G$3:$BR$161,MATCH('Buying nGRPs'!$A39,'Feb 2019'!$A$3:$A$158,0),MATCH('Buying nGRPs'!J$9,'Feb 2019'!$G$1:$BR$1,0))/SUMIFS(Summary!$D:$D,Summary!$A:$A,'Buying nGRPs'!$A39),"")</f>
        <v/>
      </c>
      <c r="K39" s="158" t="str">
        <f>IFERROR(INDEX('Feb 2019'!$G$3:$BR$161,MATCH('Buying nGRPs'!$A39,'Feb 2019'!$A$3:$A$158,0),MATCH('Buying nGRPs'!K$9,'Feb 2019'!$G$1:$BR$1,0))/SUMIFS(Summary!$D:$D,Summary!$A:$A,'Buying nGRPs'!$A39),"")</f>
        <v/>
      </c>
      <c r="L39" s="158" t="str">
        <f>IFERROR(INDEX('Feb 2019'!$G$3:$BR$161,MATCH('Buying nGRPs'!$A39,'Feb 2019'!$A$3:$A$158,0),MATCH('Buying nGRPs'!L$9,'Feb 2019'!$G$1:$BR$1,0))/SUMIFS(Summary!$D:$D,Summary!$A:$A,'Buying nGRPs'!$A39),"")</f>
        <v/>
      </c>
      <c r="M39" s="158" t="str">
        <f>IFERROR(INDEX('Feb 2019'!$G$3:$BR$161,MATCH('Buying nGRPs'!$A39,'Feb 2019'!$A$3:$A$158,0),MATCH('Buying nGRPs'!M$9,'Feb 2019'!$G$1:$BR$1,0))/SUMIFS(Summary!$D:$D,Summary!$A:$A,'Buying nGRPs'!$A39),"")</f>
        <v/>
      </c>
      <c r="N39" s="158" t="str">
        <f>IFERROR(INDEX('Feb 2019'!$G$3:$BR$161,MATCH('Buying nGRPs'!$A39,'Feb 2019'!$A$3:$A$158,0),MATCH('Buying nGRPs'!N$9,'Feb 2019'!$G$1:$BR$1,0))/SUMIFS(Summary!$D:$D,Summary!$A:$A,'Buying nGRPs'!$A39),"")</f>
        <v/>
      </c>
      <c r="O39" s="158" t="str">
        <f>IFERROR(INDEX('Feb 2019'!$G$3:$BR$161,MATCH('Buying nGRPs'!$A39,'Feb 2019'!$A$3:$A$158,0),MATCH('Buying nGRPs'!O$9,'Feb 2019'!$G$1:$BR$1,0))/SUMIFS(Summary!$D:$D,Summary!$A:$A,'Buying nGRPs'!$A39),"")</f>
        <v/>
      </c>
      <c r="P39" s="158" t="str">
        <f>IFERROR(INDEX('Feb 2019'!$G$3:$BR$161,MATCH('Buying nGRPs'!$A39,'Feb 2019'!$A$3:$A$158,0),MATCH('Buying nGRPs'!P$9,'Feb 2019'!$G$1:$BR$1,0))/SUMIFS(Summary!$D:$D,Summary!$A:$A,'Buying nGRPs'!$A39),"")</f>
        <v/>
      </c>
      <c r="Q39" s="158" t="str">
        <f>IFERROR(INDEX('Feb 2019'!$G$3:$BR$161,MATCH('Buying nGRPs'!$A39,'Feb 2019'!$A$3:$A$158,0),MATCH('Buying nGRPs'!Q$9,'Feb 2019'!$G$1:$BR$1,0))/SUMIFS(Summary!$D:$D,Summary!$A:$A,'Buying nGRPs'!$A39),"")</f>
        <v/>
      </c>
      <c r="R39" s="158" t="str">
        <f>IFERROR(INDEX('Feb 2019'!$G$3:$BR$161,MATCH('Buying nGRPs'!$A39,'Feb 2019'!$A$3:$A$158,0),MATCH('Buying nGRPs'!R$9,'Feb 2019'!$G$1:$BR$1,0))/SUMIFS(Summary!$D:$D,Summary!$A:$A,'Buying nGRPs'!$A39),"")</f>
        <v/>
      </c>
      <c r="S39" s="158" t="str">
        <f>IFERROR(INDEX('Feb 2019'!$G$3:$BR$161,MATCH('Buying nGRPs'!$A39,'Feb 2019'!$A$3:$A$158,0),MATCH('Buying nGRPs'!S$9,'Feb 2019'!$G$1:$BR$1,0))/SUMIFS(Summary!$D:$D,Summary!$A:$A,'Buying nGRPs'!$A39),"")</f>
        <v/>
      </c>
      <c r="T39" s="158" t="str">
        <f>IFERROR(INDEX('Feb 2019'!$G$3:$BR$161,MATCH('Buying nGRPs'!$A39,'Feb 2019'!$A$3:$A$158,0),MATCH('Buying nGRPs'!T$9,'Feb 2019'!$G$1:$BR$1,0))/SUMIFS(Summary!$D:$D,Summary!$A:$A,'Buying nGRPs'!$A39),"")</f>
        <v/>
      </c>
      <c r="U39" s="158" t="str">
        <f>IFERROR(INDEX('Feb 2019'!$G$3:$BR$161,MATCH('Buying nGRPs'!$A39,'Feb 2019'!$A$3:$A$158,0),MATCH('Buying nGRPs'!U$9,'Feb 2019'!$G$1:$BR$1,0))/SUMIFS(Summary!$D:$D,Summary!$A:$A,'Buying nGRPs'!$A39),"")</f>
        <v/>
      </c>
      <c r="V39" s="158" t="str">
        <f>IFERROR(INDEX('Feb 2019'!$G$3:$BR$161,MATCH('Buying nGRPs'!$A39,'Feb 2019'!$A$3:$A$158,0),MATCH('Buying nGRPs'!V$9,'Feb 2019'!$G$1:$BR$1,0))/SUMIFS(Summary!$D:$D,Summary!$A:$A,'Buying nGRPs'!$A39),"")</f>
        <v/>
      </c>
      <c r="W39" s="158" t="str">
        <f>IFERROR(INDEX('Feb 2019'!$G$3:$BR$161,MATCH('Buying nGRPs'!$A39,'Feb 2019'!$A$3:$A$158,0),MATCH('Buying nGRPs'!W$9,'Feb 2019'!$G$1:$BR$1,0))/SUMIFS(Summary!$D:$D,Summary!$A:$A,'Buying nGRPs'!$A39),"")</f>
        <v/>
      </c>
      <c r="X39" s="158" t="str">
        <f>IFERROR(INDEX('Feb 2019'!$G$3:$BR$161,MATCH('Buying nGRPs'!$A39,'Feb 2019'!$A$3:$A$158,0),MATCH('Buying nGRPs'!X$9,'Feb 2019'!$G$1:$BR$1,0))/SUMIFS(Summary!$D:$D,Summary!$A:$A,'Buying nGRPs'!$A39),"")</f>
        <v/>
      </c>
      <c r="Y39" s="158" t="str">
        <f>IFERROR(INDEX('Feb 2019'!$G$3:$BR$161,MATCH('Buying nGRPs'!$A39,'Feb 2019'!$A$3:$A$158,0),MATCH('Buying nGRPs'!Y$9,'Feb 2019'!$G$1:$BR$1,0))/SUMIFS(Summary!$D:$D,Summary!$A:$A,'Buying nGRPs'!$A39),"")</f>
        <v/>
      </c>
      <c r="Z39" s="158" t="str">
        <f>IFERROR(INDEX('Feb 2019'!$G$3:$BR$161,MATCH('Buying nGRPs'!$A39,'Feb 2019'!$A$3:$A$158,0),MATCH('Buying nGRPs'!Z$9,'Feb 2019'!$G$1:$BR$1,0))/SUMIFS(Summary!$D:$D,Summary!$A:$A,'Buying nGRPs'!$A39),"")</f>
        <v/>
      </c>
      <c r="AA39" s="158" t="str">
        <f>IFERROR(INDEX('Feb 2019'!$G$3:$BR$161,MATCH('Buying nGRPs'!$A39,'Feb 2019'!$A$3:$A$158,0),MATCH('Buying nGRPs'!AA$9,'Feb 2019'!$G$1:$BR$1,0))/SUMIFS(Summary!$D:$D,Summary!$A:$A,'Buying nGRPs'!$A39),"")</f>
        <v/>
      </c>
      <c r="AB39" s="158" t="str">
        <f>IFERROR(INDEX('Feb 2019'!$G$3:$BR$161,MATCH('Buying nGRPs'!$A39,'Feb 2019'!$A$3:$A$158,0),MATCH('Buying nGRPs'!AB$9,'Feb 2019'!$G$1:$BR$1,0))/SUMIFS(Summary!$D:$D,Summary!$A:$A,'Buying nGRPs'!$A39),"")</f>
        <v/>
      </c>
      <c r="AC39" s="158" t="str">
        <f>IFERROR(INDEX('Feb 2019'!$G$3:$BR$161,MATCH('Buying nGRPs'!$A39,'Feb 2019'!$A$3:$A$158,0),MATCH('Buying nGRPs'!AC$9,'Feb 2019'!$G$1:$BR$1,0))/SUMIFS(Summary!$D:$D,Summary!$A:$A,'Buying nGRPs'!$A39),"")</f>
        <v/>
      </c>
      <c r="AD39" s="158" t="str">
        <f>IFERROR(INDEX('Feb 2019'!$G$3:$BR$161,MATCH('Buying nGRPs'!$A39,'Feb 2019'!$A$3:$A$158,0),MATCH('Buying nGRPs'!AD$9,'Feb 2019'!$G$1:$BR$1,0))/SUMIFS(Summary!$D:$D,Summary!$A:$A,'Buying nGRPs'!$A39),"")</f>
        <v/>
      </c>
      <c r="AE39" s="158" t="str">
        <f>IFERROR(INDEX('Feb 2019'!$G$3:$BR$161,MATCH('Buying nGRPs'!$A39,'Feb 2019'!$A$3:$A$158,0),MATCH('Buying nGRPs'!AE$9,'Feb 2019'!$G$1:$BR$1,0))/SUMIFS(Summary!$D:$D,Summary!$A:$A,'Buying nGRPs'!$A39),"")</f>
        <v/>
      </c>
      <c r="AF39" s="158" t="str">
        <f>IFERROR(INDEX('Feb 2019'!$G$3:$BR$161,MATCH('Buying nGRPs'!$A39,'Feb 2019'!$A$3:$A$158,0),MATCH('Buying nGRPs'!AF$9,'Feb 2019'!$G$1:$BR$1,0))/SUMIFS(Summary!$D:$D,Summary!$A:$A,'Buying nGRPs'!$A39),"")</f>
        <v/>
      </c>
      <c r="AG39" s="158" t="str">
        <f>IFERROR(INDEX('Feb 2019'!$G$3:$BR$161,MATCH('Buying nGRPs'!$A39,'Feb 2019'!$A$3:$A$158,0),MATCH('Buying nGRPs'!AG$9,'Feb 2019'!$G$1:$BR$1,0))/SUMIFS(Summary!$D:$D,Summary!$A:$A,'Buying nGRPs'!$A39),"")</f>
        <v/>
      </c>
      <c r="AH39" s="158" t="str">
        <f>IFERROR(INDEX('Feb 2019'!$G$3:$BR$161,MATCH('Buying nGRPs'!$A39,'Feb 2019'!$A$3:$A$158,0),MATCH('Buying nGRPs'!AH$9,'Feb 2019'!$G$1:$BR$1,0))/SUMIFS(Summary!$D:$D,Summary!$A:$A,'Buying nGRPs'!$A39),"")</f>
        <v/>
      </c>
      <c r="AI39" s="158" t="str">
        <f>IFERROR(INDEX('Feb 2019'!$G$3:$BR$161,MATCH('Buying nGRPs'!$A39,'Feb 2019'!$A$3:$A$158,0),MATCH('Buying nGRPs'!AI$9,'Feb 2019'!$G$1:$BR$1,0))/SUMIFS(Summary!$D:$D,Summary!$A:$A,'Buying nGRPs'!$A39),"")</f>
        <v/>
      </c>
      <c r="AJ39" s="158" t="str">
        <f>IFERROR(INDEX('Feb 2019'!$G$3:$BR$161,MATCH('Buying nGRPs'!$A39,'Feb 2019'!$A$3:$A$158,0),MATCH('Buying nGRPs'!AJ$9,'Feb 2019'!$G$1:$BR$1,0))/SUMIFS(Summary!$D:$D,Summary!$A:$A,'Buying nGRPs'!$A39),"")</f>
        <v/>
      </c>
      <c r="AK39" s="158" t="str">
        <f>IFERROR(INDEX('Feb 2019'!$G$3:$BR$161,MATCH('Buying nGRPs'!$A39,'Feb 2019'!$A$3:$A$158,0),MATCH('Buying nGRPs'!AK$9,'Feb 2019'!$G$1:$BR$1,0))/SUMIFS(Summary!$D:$D,Summary!$A:$A,'Buying nGRPs'!$A39),"")</f>
        <v/>
      </c>
      <c r="AL39" s="158" t="str">
        <f>IFERROR(INDEX('Feb 2019'!$G$3:$BR$161,MATCH('Buying nGRPs'!$A39,'Feb 2019'!$A$3:$A$158,0),MATCH('Buying nGRPs'!AL$9,'Feb 2019'!$G$1:$BR$1,0))/SUMIFS(Summary!$D:$D,Summary!$A:$A,'Buying nGRPs'!$A39),"")</f>
        <v/>
      </c>
      <c r="AM39" s="158" t="str">
        <f>IFERROR(INDEX('Feb 2019'!$G$3:$BR$161,MATCH('Buying nGRPs'!$A39,'Feb 2019'!$A$3:$A$158,0),MATCH('Buying nGRPs'!AM$9,'Feb 2019'!$G$1:$BR$1,0))/SUMIFS(Summary!$D:$D,Summary!$A:$A,'Buying nGRPs'!$A39),"")</f>
        <v/>
      </c>
      <c r="AN39" s="158" t="str">
        <f>IFERROR(INDEX('Feb 2019'!$G$3:$BR$161,MATCH('Buying nGRPs'!$A39,'Feb 2019'!$A$3:$A$158,0),MATCH('Buying nGRPs'!AN$9,'Feb 2019'!$G$1:$BR$1,0))/SUMIFS(Summary!$D:$D,Summary!$A:$A,'Buying nGRPs'!$A39),"")</f>
        <v/>
      </c>
      <c r="AO39" s="158" t="str">
        <f>IFERROR(INDEX('Feb 2019'!$G$3:$BR$161,MATCH('Buying nGRPs'!$A39,'Feb 2019'!$A$3:$A$158,0),MATCH('Buying nGRPs'!AO$9,'Feb 2019'!$G$1:$BR$1,0))/SUMIFS(Summary!$D:$D,Summary!$A:$A,'Buying nGRPs'!$A39),"")</f>
        <v/>
      </c>
      <c r="AP39" s="158" t="str">
        <f>IFERROR(INDEX('Feb 2019'!$G$3:$BR$161,MATCH('Buying nGRPs'!$A39,'Feb 2019'!$A$3:$A$158,0),MATCH('Buying nGRPs'!AP$9,'Feb 2019'!$G$1:$BR$1,0))/SUMIFS(Summary!$D:$D,Summary!$A:$A,'Buying nGRPs'!$A39),"")</f>
        <v/>
      </c>
      <c r="AQ39" s="158" t="str">
        <f>IFERROR(INDEX('Feb 2019'!$G$3:$BR$161,MATCH('Buying nGRPs'!$A39,'Feb 2019'!$A$3:$A$158,0),MATCH('Buying nGRPs'!AQ$9,'Feb 2019'!$G$1:$BR$1,0))/SUMIFS(Summary!$D:$D,Summary!$A:$A,'Buying nGRPs'!$A39),"")</f>
        <v/>
      </c>
      <c r="AR39" s="158" t="str">
        <f>IFERROR(INDEX('Feb 2019'!$G$3:$BR$161,MATCH('Buying nGRPs'!$A39,'Feb 2019'!$A$3:$A$158,0),MATCH('Buying nGRPs'!AR$9,'Feb 2019'!$G$1:$BR$1,0))/SUMIFS(Summary!$D:$D,Summary!$A:$A,'Buying nGRPs'!$A39),"")</f>
        <v/>
      </c>
      <c r="AS39" s="158" t="str">
        <f>IFERROR(INDEX('Feb 2019'!$G$3:$BR$161,MATCH('Buying nGRPs'!$A39,'Feb 2019'!$A$3:$A$158,0),MATCH('Buying nGRPs'!AS$9,'Feb 2019'!$G$1:$BR$1,0))/SUMIFS(Summary!$D:$D,Summary!$A:$A,'Buying nGRPs'!$A39),"")</f>
        <v/>
      </c>
      <c r="AT39" s="158" t="str">
        <f>IFERROR(INDEX('Feb 2019'!$G$3:$BR$161,MATCH('Buying nGRPs'!$A39,'Feb 2019'!$A$3:$A$158,0),MATCH('Buying nGRPs'!AT$9,'Feb 2019'!$G$1:$BR$1,0))/SUMIFS(Summary!$D:$D,Summary!$A:$A,'Buying nGRPs'!$A39),"")</f>
        <v/>
      </c>
      <c r="AU39" s="158" t="str">
        <f>IFERROR(INDEX('Feb 2019'!$G$3:$BR$161,MATCH('Buying nGRPs'!$A39,'Feb 2019'!$A$3:$A$158,0),MATCH('Buying nGRPs'!AU$9,'Feb 2019'!$G$1:$BR$1,0))/SUMIFS(Summary!$D:$D,Summary!$A:$A,'Buying nGRPs'!$A39),"")</f>
        <v/>
      </c>
      <c r="AV39" s="158" t="str">
        <f>IFERROR(INDEX('Feb 2019'!$G$3:$BR$161,MATCH('Buying nGRPs'!$A39,'Feb 2019'!$A$3:$A$158,0),MATCH('Buying nGRPs'!AV$9,'Feb 2019'!$G$1:$BR$1,0))/SUMIFS(Summary!$D:$D,Summary!$A:$A,'Buying nGRPs'!$A39),"")</f>
        <v/>
      </c>
      <c r="AW39" s="158" t="str">
        <f>IFERROR(INDEX('Feb 2019'!$G$3:$BR$161,MATCH('Buying nGRPs'!$A39,'Feb 2019'!$A$3:$A$158,0),MATCH('Buying nGRPs'!AW$9,'Feb 2019'!$G$1:$BR$1,0))/SUMIFS(Summary!$D:$D,Summary!$A:$A,'Buying nGRPs'!$A39),"")</f>
        <v/>
      </c>
      <c r="AX39" s="158" t="str">
        <f>IFERROR(INDEX('Feb 2019'!$G$3:$BR$161,MATCH('Buying nGRPs'!$A39,'Feb 2019'!$A$3:$A$158,0),MATCH('Buying nGRPs'!AX$9,'Feb 2019'!$G$1:$BR$1,0))/SUMIFS(Summary!$D:$D,Summary!$A:$A,'Buying nGRPs'!$A39),"")</f>
        <v/>
      </c>
      <c r="AY39" s="158" t="str">
        <f>IFERROR(INDEX('Feb 2019'!$G$3:$BR$161,MATCH('Buying nGRPs'!$A39,'Feb 2019'!$A$3:$A$158,0),MATCH('Buying nGRPs'!AY$9,'Feb 2019'!$G$1:$BR$1,0))/SUMIFS(Summary!$D:$D,Summary!$A:$A,'Buying nGRPs'!$A39),"")</f>
        <v/>
      </c>
      <c r="AZ39" s="158" t="str">
        <f>IFERROR(INDEX('Feb 2019'!$G$3:$BR$161,MATCH('Buying nGRPs'!$A39,'Feb 2019'!$A$3:$A$158,0),MATCH('Buying nGRPs'!AZ$9,'Feb 2019'!$G$1:$BR$1,0))/SUMIFS(Summary!$D:$D,Summary!$A:$A,'Buying nGRPs'!$A39),"")</f>
        <v/>
      </c>
      <c r="BA39" s="158" t="str">
        <f>IFERROR(INDEX('Feb 2019'!$G$3:$BR$161,MATCH('Buying nGRPs'!$A39,'Feb 2019'!$A$3:$A$158,0),MATCH('Buying nGRPs'!BA$9,'Feb 2019'!$G$1:$BR$1,0))/SUMIFS(Summary!$D:$D,Summary!$A:$A,'Buying nGRPs'!$A39),"")</f>
        <v/>
      </c>
      <c r="BB39" s="11">
        <f t="shared" si="33"/>
        <v>0</v>
      </c>
      <c r="BC39" s="11"/>
      <c r="BD39" s="109"/>
    </row>
    <row r="40" spans="1:57" ht="15" x14ac:dyDescent="0.3">
      <c r="A40" s="79" t="s">
        <v>59</v>
      </c>
      <c r="B40" s="105">
        <f t="shared" si="31"/>
        <v>0</v>
      </c>
      <c r="C40" s="192">
        <f>B40/1000000</f>
        <v>0</v>
      </c>
      <c r="D40" s="48">
        <f t="shared" si="32"/>
        <v>0</v>
      </c>
      <c r="E40" s="138">
        <f t="shared" si="34"/>
        <v>0</v>
      </c>
      <c r="F40" s="92" t="s">
        <v>59</v>
      </c>
      <c r="G40" s="158" t="str">
        <f>IFERROR(INDEX('Feb 2019'!$G$3:$BR$161,MATCH('Buying nGRPs'!$A40,'Feb 2019'!$A$3:$A$158,0),MATCH('Buying nGRPs'!G$9,'Feb 2019'!$G$1:$BR$1,0))/SUMIFS(Summary!$D:$D,Summary!$A:$A,'Buying nGRPs'!$A40),"")</f>
        <v/>
      </c>
      <c r="H40" s="158" t="str">
        <f>IFERROR(INDEX('Feb 2019'!$G$3:$BR$161,MATCH('Buying nGRPs'!$A40,'Feb 2019'!$A$3:$A$158,0),MATCH('Buying nGRPs'!H$9,'Feb 2019'!$G$1:$BR$1,0))/SUMIFS(Summary!$D:$D,Summary!$A:$A,'Buying nGRPs'!$A40),"")</f>
        <v/>
      </c>
      <c r="I40" s="158" t="str">
        <f>IFERROR(INDEX('Feb 2019'!$G$3:$BR$161,MATCH('Buying nGRPs'!$A40,'Feb 2019'!$A$3:$A$158,0),MATCH('Buying nGRPs'!I$9,'Feb 2019'!$G$1:$BR$1,0))/SUMIFS(Summary!$D:$D,Summary!$A:$A,'Buying nGRPs'!$A40),"")</f>
        <v/>
      </c>
      <c r="J40" s="158" t="str">
        <f>IFERROR(INDEX('Feb 2019'!$G$3:$BR$161,MATCH('Buying nGRPs'!$A40,'Feb 2019'!$A$3:$A$158,0),MATCH('Buying nGRPs'!J$9,'Feb 2019'!$G$1:$BR$1,0))/SUMIFS(Summary!$D:$D,Summary!$A:$A,'Buying nGRPs'!$A40),"")</f>
        <v/>
      </c>
      <c r="K40" s="158" t="str">
        <f>IFERROR(INDEX('Feb 2019'!$G$3:$BR$161,MATCH('Buying nGRPs'!$A40,'Feb 2019'!$A$3:$A$158,0),MATCH('Buying nGRPs'!K$9,'Feb 2019'!$G$1:$BR$1,0))/SUMIFS(Summary!$D:$D,Summary!$A:$A,'Buying nGRPs'!$A40),"")</f>
        <v/>
      </c>
      <c r="L40" s="158" t="str">
        <f>IFERROR(INDEX('Feb 2019'!$G$3:$BR$161,MATCH('Buying nGRPs'!$A40,'Feb 2019'!$A$3:$A$158,0),MATCH('Buying nGRPs'!L$9,'Feb 2019'!$G$1:$BR$1,0))/SUMIFS(Summary!$D:$D,Summary!$A:$A,'Buying nGRPs'!$A40),"")</f>
        <v/>
      </c>
      <c r="M40" s="158" t="str">
        <f>IFERROR(INDEX('Feb 2019'!$G$3:$BR$161,MATCH('Buying nGRPs'!$A40,'Feb 2019'!$A$3:$A$158,0),MATCH('Buying nGRPs'!M$9,'Feb 2019'!$G$1:$BR$1,0))/SUMIFS(Summary!$D:$D,Summary!$A:$A,'Buying nGRPs'!$A40),"")</f>
        <v/>
      </c>
      <c r="N40" s="158" t="str">
        <f>IFERROR(INDEX('Feb 2019'!$G$3:$BR$161,MATCH('Buying nGRPs'!$A40,'Feb 2019'!$A$3:$A$158,0),MATCH('Buying nGRPs'!N$9,'Feb 2019'!$G$1:$BR$1,0))/SUMIFS(Summary!$D:$D,Summary!$A:$A,'Buying nGRPs'!$A40),"")</f>
        <v/>
      </c>
      <c r="O40" s="158" t="str">
        <f>IFERROR(INDEX('Feb 2019'!$G$3:$BR$161,MATCH('Buying nGRPs'!$A40,'Feb 2019'!$A$3:$A$158,0),MATCH('Buying nGRPs'!O$9,'Feb 2019'!$G$1:$BR$1,0))/SUMIFS(Summary!$D:$D,Summary!$A:$A,'Buying nGRPs'!$A40),"")</f>
        <v/>
      </c>
      <c r="P40" s="158" t="str">
        <f>IFERROR(INDEX('Feb 2019'!$G$3:$BR$161,MATCH('Buying nGRPs'!$A40,'Feb 2019'!$A$3:$A$158,0),MATCH('Buying nGRPs'!P$9,'Feb 2019'!$G$1:$BR$1,0))/SUMIFS(Summary!$D:$D,Summary!$A:$A,'Buying nGRPs'!$A40),"")</f>
        <v/>
      </c>
      <c r="Q40" s="158" t="str">
        <f>IFERROR(INDEX('Feb 2019'!$G$3:$BR$161,MATCH('Buying nGRPs'!$A40,'Feb 2019'!$A$3:$A$158,0),MATCH('Buying nGRPs'!Q$9,'Feb 2019'!$G$1:$BR$1,0))/SUMIFS(Summary!$D:$D,Summary!$A:$A,'Buying nGRPs'!$A40),"")</f>
        <v/>
      </c>
      <c r="R40" s="158" t="str">
        <f>IFERROR(INDEX('Feb 2019'!$G$3:$BR$161,MATCH('Buying nGRPs'!$A40,'Feb 2019'!$A$3:$A$158,0),MATCH('Buying nGRPs'!R$9,'Feb 2019'!$G$1:$BR$1,0))/SUMIFS(Summary!$D:$D,Summary!$A:$A,'Buying nGRPs'!$A40),"")</f>
        <v/>
      </c>
      <c r="S40" s="158" t="str">
        <f>IFERROR(INDEX('Feb 2019'!$G$3:$BR$161,MATCH('Buying nGRPs'!$A40,'Feb 2019'!$A$3:$A$158,0),MATCH('Buying nGRPs'!S$9,'Feb 2019'!$G$1:$BR$1,0))/SUMIFS(Summary!$D:$D,Summary!$A:$A,'Buying nGRPs'!$A40),"")</f>
        <v/>
      </c>
      <c r="T40" s="158" t="str">
        <f>IFERROR(INDEX('Feb 2019'!$G$3:$BR$161,MATCH('Buying nGRPs'!$A40,'Feb 2019'!$A$3:$A$158,0),MATCH('Buying nGRPs'!T$9,'Feb 2019'!$G$1:$BR$1,0))/SUMIFS(Summary!$D:$D,Summary!$A:$A,'Buying nGRPs'!$A40),"")</f>
        <v/>
      </c>
      <c r="U40" s="158" t="str">
        <f>IFERROR(INDEX('Feb 2019'!$G$3:$BR$161,MATCH('Buying nGRPs'!$A40,'Feb 2019'!$A$3:$A$158,0),MATCH('Buying nGRPs'!U$9,'Feb 2019'!$G$1:$BR$1,0))/SUMIFS(Summary!$D:$D,Summary!$A:$A,'Buying nGRPs'!$A40),"")</f>
        <v/>
      </c>
      <c r="V40" s="158" t="str">
        <f>IFERROR(INDEX('Feb 2019'!$G$3:$BR$161,MATCH('Buying nGRPs'!$A40,'Feb 2019'!$A$3:$A$158,0),MATCH('Buying nGRPs'!V$9,'Feb 2019'!$G$1:$BR$1,0))/SUMIFS(Summary!$D:$D,Summary!$A:$A,'Buying nGRPs'!$A40),"")</f>
        <v/>
      </c>
      <c r="W40" s="158" t="str">
        <f>IFERROR(INDEX('Feb 2019'!$G$3:$BR$161,MATCH('Buying nGRPs'!$A40,'Feb 2019'!$A$3:$A$158,0),MATCH('Buying nGRPs'!W$9,'Feb 2019'!$G$1:$BR$1,0))/SUMIFS(Summary!$D:$D,Summary!$A:$A,'Buying nGRPs'!$A40),"")</f>
        <v/>
      </c>
      <c r="X40" s="158" t="str">
        <f>IFERROR(INDEX('Feb 2019'!$G$3:$BR$161,MATCH('Buying nGRPs'!$A40,'Feb 2019'!$A$3:$A$158,0),MATCH('Buying nGRPs'!X$9,'Feb 2019'!$G$1:$BR$1,0))/SUMIFS(Summary!$D:$D,Summary!$A:$A,'Buying nGRPs'!$A40),"")</f>
        <v/>
      </c>
      <c r="Y40" s="158" t="str">
        <f>IFERROR(INDEX('Feb 2019'!$G$3:$BR$161,MATCH('Buying nGRPs'!$A40,'Feb 2019'!$A$3:$A$158,0),MATCH('Buying nGRPs'!Y$9,'Feb 2019'!$G$1:$BR$1,0))/SUMIFS(Summary!$D:$D,Summary!$A:$A,'Buying nGRPs'!$A40),"")</f>
        <v/>
      </c>
      <c r="Z40" s="158" t="str">
        <f>IFERROR(INDEX('Feb 2019'!$G$3:$BR$161,MATCH('Buying nGRPs'!$A40,'Feb 2019'!$A$3:$A$158,0),MATCH('Buying nGRPs'!Z$9,'Feb 2019'!$G$1:$BR$1,0))/SUMIFS(Summary!$D:$D,Summary!$A:$A,'Buying nGRPs'!$A40),"")</f>
        <v/>
      </c>
      <c r="AA40" s="158" t="str">
        <f>IFERROR(INDEX('Feb 2019'!$G$3:$BR$161,MATCH('Buying nGRPs'!$A40,'Feb 2019'!$A$3:$A$158,0),MATCH('Buying nGRPs'!AA$9,'Feb 2019'!$G$1:$BR$1,0))/SUMIFS(Summary!$D:$D,Summary!$A:$A,'Buying nGRPs'!$A40),"")</f>
        <v/>
      </c>
      <c r="AB40" s="158" t="str">
        <f>IFERROR(INDEX('Feb 2019'!$G$3:$BR$161,MATCH('Buying nGRPs'!$A40,'Feb 2019'!$A$3:$A$158,0),MATCH('Buying nGRPs'!AB$9,'Feb 2019'!$G$1:$BR$1,0))/SUMIFS(Summary!$D:$D,Summary!$A:$A,'Buying nGRPs'!$A40),"")</f>
        <v/>
      </c>
      <c r="AC40" s="158" t="str">
        <f>IFERROR(INDEX('Feb 2019'!$G$3:$BR$161,MATCH('Buying nGRPs'!$A40,'Feb 2019'!$A$3:$A$158,0),MATCH('Buying nGRPs'!AC$9,'Feb 2019'!$G$1:$BR$1,0))/SUMIFS(Summary!$D:$D,Summary!$A:$A,'Buying nGRPs'!$A40),"")</f>
        <v/>
      </c>
      <c r="AD40" s="158" t="str">
        <f>IFERROR(INDEX('Feb 2019'!$G$3:$BR$161,MATCH('Buying nGRPs'!$A40,'Feb 2019'!$A$3:$A$158,0),MATCH('Buying nGRPs'!AD$9,'Feb 2019'!$G$1:$BR$1,0))/SUMIFS(Summary!$D:$D,Summary!$A:$A,'Buying nGRPs'!$A40),"")</f>
        <v/>
      </c>
      <c r="AE40" s="158" t="str">
        <f>IFERROR(INDEX('Feb 2019'!$G$3:$BR$161,MATCH('Buying nGRPs'!$A40,'Feb 2019'!$A$3:$A$158,0),MATCH('Buying nGRPs'!AE$9,'Feb 2019'!$G$1:$BR$1,0))/SUMIFS(Summary!$D:$D,Summary!$A:$A,'Buying nGRPs'!$A40),"")</f>
        <v/>
      </c>
      <c r="AF40" s="158" t="str">
        <f>IFERROR(INDEX('Feb 2019'!$G$3:$BR$161,MATCH('Buying nGRPs'!$A40,'Feb 2019'!$A$3:$A$158,0),MATCH('Buying nGRPs'!AF$9,'Feb 2019'!$G$1:$BR$1,0))/SUMIFS(Summary!$D:$D,Summary!$A:$A,'Buying nGRPs'!$A40),"")</f>
        <v/>
      </c>
      <c r="AG40" s="158" t="str">
        <f>IFERROR(INDEX('Feb 2019'!$G$3:$BR$161,MATCH('Buying nGRPs'!$A40,'Feb 2019'!$A$3:$A$158,0),MATCH('Buying nGRPs'!AG$9,'Feb 2019'!$G$1:$BR$1,0))/SUMIFS(Summary!$D:$D,Summary!$A:$A,'Buying nGRPs'!$A40),"")</f>
        <v/>
      </c>
      <c r="AH40" s="158" t="str">
        <f>IFERROR(INDEX('Feb 2019'!$G$3:$BR$161,MATCH('Buying nGRPs'!$A40,'Feb 2019'!$A$3:$A$158,0),MATCH('Buying nGRPs'!AH$9,'Feb 2019'!$G$1:$BR$1,0))/SUMIFS(Summary!$D:$D,Summary!$A:$A,'Buying nGRPs'!$A40),"")</f>
        <v/>
      </c>
      <c r="AI40" s="158" t="str">
        <f>IFERROR(INDEX('Feb 2019'!$G$3:$BR$161,MATCH('Buying nGRPs'!$A40,'Feb 2019'!$A$3:$A$158,0),MATCH('Buying nGRPs'!AI$9,'Feb 2019'!$G$1:$BR$1,0))/SUMIFS(Summary!$D:$D,Summary!$A:$A,'Buying nGRPs'!$A40),"")</f>
        <v/>
      </c>
      <c r="AJ40" s="158" t="str">
        <f>IFERROR(INDEX('Feb 2019'!$G$3:$BR$161,MATCH('Buying nGRPs'!$A40,'Feb 2019'!$A$3:$A$158,0),MATCH('Buying nGRPs'!AJ$9,'Feb 2019'!$G$1:$BR$1,0))/SUMIFS(Summary!$D:$D,Summary!$A:$A,'Buying nGRPs'!$A40),"")</f>
        <v/>
      </c>
      <c r="AK40" s="158" t="str">
        <f>IFERROR(INDEX('Feb 2019'!$G$3:$BR$161,MATCH('Buying nGRPs'!$A40,'Feb 2019'!$A$3:$A$158,0),MATCH('Buying nGRPs'!AK$9,'Feb 2019'!$G$1:$BR$1,0))/SUMIFS(Summary!$D:$D,Summary!$A:$A,'Buying nGRPs'!$A40),"")</f>
        <v/>
      </c>
      <c r="AL40" s="158" t="str">
        <f>IFERROR(INDEX('Feb 2019'!$G$3:$BR$161,MATCH('Buying nGRPs'!$A40,'Feb 2019'!$A$3:$A$158,0),MATCH('Buying nGRPs'!AL$9,'Feb 2019'!$G$1:$BR$1,0))/SUMIFS(Summary!$D:$D,Summary!$A:$A,'Buying nGRPs'!$A40),"")</f>
        <v/>
      </c>
      <c r="AM40" s="158" t="str">
        <f>IFERROR(INDEX('Feb 2019'!$G$3:$BR$161,MATCH('Buying nGRPs'!$A40,'Feb 2019'!$A$3:$A$158,0),MATCH('Buying nGRPs'!AM$9,'Feb 2019'!$G$1:$BR$1,0))/SUMIFS(Summary!$D:$D,Summary!$A:$A,'Buying nGRPs'!$A40),"")</f>
        <v/>
      </c>
      <c r="AN40" s="158" t="str">
        <f>IFERROR(INDEX('Feb 2019'!$G$3:$BR$161,MATCH('Buying nGRPs'!$A40,'Feb 2019'!$A$3:$A$158,0),MATCH('Buying nGRPs'!AN$9,'Feb 2019'!$G$1:$BR$1,0))/SUMIFS(Summary!$D:$D,Summary!$A:$A,'Buying nGRPs'!$A40),"")</f>
        <v/>
      </c>
      <c r="AO40" s="158" t="str">
        <f>IFERROR(INDEX('Feb 2019'!$G$3:$BR$161,MATCH('Buying nGRPs'!$A40,'Feb 2019'!$A$3:$A$158,0),MATCH('Buying nGRPs'!AO$9,'Feb 2019'!$G$1:$BR$1,0))/SUMIFS(Summary!$D:$D,Summary!$A:$A,'Buying nGRPs'!$A40),"")</f>
        <v/>
      </c>
      <c r="AP40" s="158" t="str">
        <f>IFERROR(INDEX('Feb 2019'!$G$3:$BR$161,MATCH('Buying nGRPs'!$A40,'Feb 2019'!$A$3:$A$158,0),MATCH('Buying nGRPs'!AP$9,'Feb 2019'!$G$1:$BR$1,0))/SUMIFS(Summary!$D:$D,Summary!$A:$A,'Buying nGRPs'!$A40),"")</f>
        <v/>
      </c>
      <c r="AQ40" s="158" t="str">
        <f>IFERROR(INDEX('Feb 2019'!$G$3:$BR$161,MATCH('Buying nGRPs'!$A40,'Feb 2019'!$A$3:$A$158,0),MATCH('Buying nGRPs'!AQ$9,'Feb 2019'!$G$1:$BR$1,0))/SUMIFS(Summary!$D:$D,Summary!$A:$A,'Buying nGRPs'!$A40),"")</f>
        <v/>
      </c>
      <c r="AR40" s="158" t="str">
        <f>IFERROR(INDEX('Feb 2019'!$G$3:$BR$161,MATCH('Buying nGRPs'!$A40,'Feb 2019'!$A$3:$A$158,0),MATCH('Buying nGRPs'!AR$9,'Feb 2019'!$G$1:$BR$1,0))/SUMIFS(Summary!$D:$D,Summary!$A:$A,'Buying nGRPs'!$A40),"")</f>
        <v/>
      </c>
      <c r="AS40" s="158" t="str">
        <f>IFERROR(INDEX('Feb 2019'!$G$3:$BR$161,MATCH('Buying nGRPs'!$A40,'Feb 2019'!$A$3:$A$158,0),MATCH('Buying nGRPs'!AS$9,'Feb 2019'!$G$1:$BR$1,0))/SUMIFS(Summary!$D:$D,Summary!$A:$A,'Buying nGRPs'!$A40),"")</f>
        <v/>
      </c>
      <c r="AT40" s="158" t="str">
        <f>IFERROR(INDEX('Feb 2019'!$G$3:$BR$161,MATCH('Buying nGRPs'!$A40,'Feb 2019'!$A$3:$A$158,0),MATCH('Buying nGRPs'!AT$9,'Feb 2019'!$G$1:$BR$1,0))/SUMIFS(Summary!$D:$D,Summary!$A:$A,'Buying nGRPs'!$A40),"")</f>
        <v/>
      </c>
      <c r="AU40" s="158" t="str">
        <f>IFERROR(INDEX('Feb 2019'!$G$3:$BR$161,MATCH('Buying nGRPs'!$A40,'Feb 2019'!$A$3:$A$158,0),MATCH('Buying nGRPs'!AU$9,'Feb 2019'!$G$1:$BR$1,0))/SUMIFS(Summary!$D:$D,Summary!$A:$A,'Buying nGRPs'!$A40),"")</f>
        <v/>
      </c>
      <c r="AV40" s="158" t="str">
        <f>IFERROR(INDEX('Feb 2019'!$G$3:$BR$161,MATCH('Buying nGRPs'!$A40,'Feb 2019'!$A$3:$A$158,0),MATCH('Buying nGRPs'!AV$9,'Feb 2019'!$G$1:$BR$1,0))/SUMIFS(Summary!$D:$D,Summary!$A:$A,'Buying nGRPs'!$A40),"")</f>
        <v/>
      </c>
      <c r="AW40" s="158" t="str">
        <f>IFERROR(INDEX('Feb 2019'!$G$3:$BR$161,MATCH('Buying nGRPs'!$A40,'Feb 2019'!$A$3:$A$158,0),MATCH('Buying nGRPs'!AW$9,'Feb 2019'!$G$1:$BR$1,0))/SUMIFS(Summary!$D:$D,Summary!$A:$A,'Buying nGRPs'!$A40),"")</f>
        <v/>
      </c>
      <c r="AX40" s="158" t="str">
        <f>IFERROR(INDEX('Feb 2019'!$G$3:$BR$161,MATCH('Buying nGRPs'!$A40,'Feb 2019'!$A$3:$A$158,0),MATCH('Buying nGRPs'!AX$9,'Feb 2019'!$G$1:$BR$1,0))/SUMIFS(Summary!$D:$D,Summary!$A:$A,'Buying nGRPs'!$A40),"")</f>
        <v/>
      </c>
      <c r="AY40" s="158" t="str">
        <f>IFERROR(INDEX('Feb 2019'!$G$3:$BR$161,MATCH('Buying nGRPs'!$A40,'Feb 2019'!$A$3:$A$158,0),MATCH('Buying nGRPs'!AY$9,'Feb 2019'!$G$1:$BR$1,0))/SUMIFS(Summary!$D:$D,Summary!$A:$A,'Buying nGRPs'!$A40),"")</f>
        <v/>
      </c>
      <c r="AZ40" s="158" t="str">
        <f>IFERROR(INDEX('Feb 2019'!$G$3:$BR$161,MATCH('Buying nGRPs'!$A40,'Feb 2019'!$A$3:$A$158,0),MATCH('Buying nGRPs'!AZ$9,'Feb 2019'!$G$1:$BR$1,0))/SUMIFS(Summary!$D:$D,Summary!$A:$A,'Buying nGRPs'!$A40),"")</f>
        <v/>
      </c>
      <c r="BA40" s="158" t="str">
        <f>IFERROR(INDEX('Feb 2019'!$G$3:$BR$161,MATCH('Buying nGRPs'!$A40,'Feb 2019'!$A$3:$A$158,0),MATCH('Buying nGRPs'!BA$9,'Feb 2019'!$G$1:$BR$1,0))/SUMIFS(Summary!$D:$D,Summary!$A:$A,'Buying nGRPs'!$A40),"")</f>
        <v/>
      </c>
      <c r="BB40" s="11">
        <f t="shared" si="33"/>
        <v>0</v>
      </c>
      <c r="BC40" s="11"/>
      <c r="BD40" s="109"/>
    </row>
    <row r="41" spans="1:57" ht="15" x14ac:dyDescent="0.3">
      <c r="A41" s="77" t="s">
        <v>12</v>
      </c>
      <c r="B41" s="112">
        <f>SUM(B33:B40)</f>
        <v>0</v>
      </c>
      <c r="C41" s="189"/>
      <c r="D41" s="148">
        <f>SUM(D33:D40)</f>
        <v>0</v>
      </c>
      <c r="E41" s="113">
        <f>SUM(E33:E40)</f>
        <v>0</v>
      </c>
      <c r="F41" s="90" t="s">
        <v>12</v>
      </c>
      <c r="G41" s="168">
        <f t="shared" ref="G41:H41" si="35">SUM(G33:G40)</f>
        <v>0</v>
      </c>
      <c r="H41" s="168">
        <f t="shared" si="35"/>
        <v>0</v>
      </c>
      <c r="I41" s="168">
        <f>SUM(I33:I40)</f>
        <v>0</v>
      </c>
      <c r="J41" s="168">
        <f>SUM(J33:J40)</f>
        <v>0</v>
      </c>
      <c r="K41" s="168">
        <f t="shared" ref="K41:AQ41" si="36">SUM(K33:K40)</f>
        <v>0</v>
      </c>
      <c r="L41" s="168">
        <f>SUM(L33:L40)</f>
        <v>0</v>
      </c>
      <c r="M41" s="168">
        <f t="shared" si="36"/>
        <v>0</v>
      </c>
      <c r="N41" s="168">
        <f t="shared" si="36"/>
        <v>0</v>
      </c>
      <c r="O41" s="168">
        <f t="shared" si="36"/>
        <v>0</v>
      </c>
      <c r="P41" s="168">
        <f t="shared" si="36"/>
        <v>0</v>
      </c>
      <c r="Q41" s="168">
        <f t="shared" si="36"/>
        <v>0</v>
      </c>
      <c r="R41" s="168">
        <f t="shared" si="36"/>
        <v>0</v>
      </c>
      <c r="S41" s="168">
        <f t="shared" si="36"/>
        <v>0</v>
      </c>
      <c r="T41" s="168">
        <f t="shared" si="36"/>
        <v>0</v>
      </c>
      <c r="U41" s="168">
        <f t="shared" si="36"/>
        <v>0</v>
      </c>
      <c r="V41" s="168">
        <f t="shared" si="36"/>
        <v>0</v>
      </c>
      <c r="W41" s="168">
        <f t="shared" si="36"/>
        <v>0</v>
      </c>
      <c r="X41" s="168">
        <f t="shared" si="36"/>
        <v>0</v>
      </c>
      <c r="Y41" s="168">
        <f t="shared" si="36"/>
        <v>0</v>
      </c>
      <c r="Z41" s="168">
        <f t="shared" si="36"/>
        <v>0</v>
      </c>
      <c r="AA41" s="66">
        <f t="shared" si="36"/>
        <v>0</v>
      </c>
      <c r="AB41" s="66">
        <f>SUM(AB33:AB40)</f>
        <v>0</v>
      </c>
      <c r="AC41" s="66">
        <f t="shared" si="36"/>
        <v>0</v>
      </c>
      <c r="AD41" s="66">
        <f t="shared" si="36"/>
        <v>0</v>
      </c>
      <c r="AE41" s="66">
        <f>SUM(AE33:AE40)</f>
        <v>0</v>
      </c>
      <c r="AF41" s="66">
        <f t="shared" si="36"/>
        <v>0</v>
      </c>
      <c r="AG41" s="66">
        <f>SUM(AG33:AG40)</f>
        <v>0</v>
      </c>
      <c r="AH41" s="168">
        <f t="shared" ref="AH41" si="37">SUM(AH33:AH40)</f>
        <v>0</v>
      </c>
      <c r="AI41" s="168">
        <f t="shared" si="36"/>
        <v>0</v>
      </c>
      <c r="AJ41" s="168">
        <f t="shared" si="36"/>
        <v>0</v>
      </c>
      <c r="AK41" s="168">
        <f t="shared" si="36"/>
        <v>0</v>
      </c>
      <c r="AL41" s="168">
        <f t="shared" si="36"/>
        <v>0</v>
      </c>
      <c r="AM41" s="168">
        <f t="shared" si="36"/>
        <v>0</v>
      </c>
      <c r="AN41" s="168">
        <f t="shared" si="36"/>
        <v>0</v>
      </c>
      <c r="AO41" s="168">
        <f t="shared" si="36"/>
        <v>0</v>
      </c>
      <c r="AP41" s="168">
        <f t="shared" si="36"/>
        <v>0</v>
      </c>
      <c r="AQ41" s="168">
        <f t="shared" si="36"/>
        <v>0</v>
      </c>
      <c r="AR41" s="168">
        <f>SUM(AR33:AR40)</f>
        <v>0</v>
      </c>
      <c r="AS41" s="168">
        <f>SUM(AS33:AS40)</f>
        <v>0</v>
      </c>
      <c r="AT41" s="168">
        <f t="shared" ref="AT41:BD41" si="38">SUM(AT33:AT40)</f>
        <v>0</v>
      </c>
      <c r="AU41" s="168">
        <f t="shared" si="38"/>
        <v>0</v>
      </c>
      <c r="AV41" s="168">
        <f t="shared" si="38"/>
        <v>0</v>
      </c>
      <c r="AW41" s="168">
        <f t="shared" si="38"/>
        <v>0</v>
      </c>
      <c r="AX41" s="168">
        <f t="shared" si="38"/>
        <v>0</v>
      </c>
      <c r="AY41" s="168">
        <f t="shared" si="38"/>
        <v>0</v>
      </c>
      <c r="AZ41" s="168">
        <f t="shared" si="38"/>
        <v>0</v>
      </c>
      <c r="BA41" s="168">
        <f t="shared" si="38"/>
        <v>0</v>
      </c>
      <c r="BB41" s="168">
        <f t="shared" si="38"/>
        <v>0</v>
      </c>
      <c r="BC41" s="168">
        <f t="shared" si="38"/>
        <v>0</v>
      </c>
      <c r="BD41" s="113">
        <f t="shared" si="38"/>
        <v>0</v>
      </c>
    </row>
    <row r="42" spans="1:57" ht="15" x14ac:dyDescent="0.3">
      <c r="A42" s="81" t="s">
        <v>60</v>
      </c>
      <c r="B42" s="103"/>
      <c r="C42" s="186"/>
      <c r="D42" s="147">
        <v>0.19830475755927207</v>
      </c>
      <c r="E42" s="104"/>
      <c r="F42" s="94" t="s">
        <v>60</v>
      </c>
      <c r="G42" s="176" t="e">
        <f>G65/G5</f>
        <v>#DIV/0!</v>
      </c>
      <c r="H42" s="176" t="e">
        <f t="shared" ref="H42:BA42" si="39">H65/H5</f>
        <v>#DIV/0!</v>
      </c>
      <c r="I42" s="176" t="e">
        <f t="shared" si="39"/>
        <v>#DIV/0!</v>
      </c>
      <c r="J42" s="176" t="e">
        <f t="shared" si="39"/>
        <v>#DIV/0!</v>
      </c>
      <c r="K42" s="176" t="e">
        <f t="shared" si="39"/>
        <v>#DIV/0!</v>
      </c>
      <c r="L42" s="176" t="e">
        <f t="shared" si="39"/>
        <v>#DIV/0!</v>
      </c>
      <c r="M42" s="176" t="e">
        <f t="shared" si="39"/>
        <v>#DIV/0!</v>
      </c>
      <c r="N42" s="176" t="e">
        <f t="shared" si="39"/>
        <v>#DIV/0!</v>
      </c>
      <c r="O42" s="176" t="e">
        <f t="shared" si="39"/>
        <v>#DIV/0!</v>
      </c>
      <c r="P42" s="176" t="e">
        <f t="shared" si="39"/>
        <v>#DIV/0!</v>
      </c>
      <c r="Q42" s="176" t="e">
        <f t="shared" si="39"/>
        <v>#DIV/0!</v>
      </c>
      <c r="R42" s="176" t="e">
        <f t="shared" si="39"/>
        <v>#DIV/0!</v>
      </c>
      <c r="S42" s="176" t="e">
        <f t="shared" si="39"/>
        <v>#DIV/0!</v>
      </c>
      <c r="T42" s="176" t="e">
        <f t="shared" si="39"/>
        <v>#DIV/0!</v>
      </c>
      <c r="U42" s="176" t="e">
        <f t="shared" si="39"/>
        <v>#DIV/0!</v>
      </c>
      <c r="V42" s="176" t="e">
        <f t="shared" si="39"/>
        <v>#DIV/0!</v>
      </c>
      <c r="W42" s="176" t="e">
        <f t="shared" si="39"/>
        <v>#DIV/0!</v>
      </c>
      <c r="X42" s="176" t="e">
        <f t="shared" si="39"/>
        <v>#DIV/0!</v>
      </c>
      <c r="Y42" s="176" t="e">
        <f t="shared" si="39"/>
        <v>#DIV/0!</v>
      </c>
      <c r="Z42" s="176" t="e">
        <f t="shared" si="39"/>
        <v>#DIV/0!</v>
      </c>
      <c r="AA42" s="176" t="e">
        <f t="shared" si="39"/>
        <v>#DIV/0!</v>
      </c>
      <c r="AB42" s="176" t="e">
        <f t="shared" si="39"/>
        <v>#DIV/0!</v>
      </c>
      <c r="AC42" s="176">
        <f t="shared" si="39"/>
        <v>0.33442763901614514</v>
      </c>
      <c r="AD42" s="176">
        <f t="shared" si="39"/>
        <v>0.47992389721396883</v>
      </c>
      <c r="AE42" s="176" t="e">
        <f t="shared" si="39"/>
        <v>#DIV/0!</v>
      </c>
      <c r="AF42" s="176" t="e">
        <f t="shared" si="39"/>
        <v>#DIV/0!</v>
      </c>
      <c r="AG42" s="176" t="e">
        <f t="shared" si="39"/>
        <v>#DIV/0!</v>
      </c>
      <c r="AH42" s="176">
        <f t="shared" si="39"/>
        <v>0.37744191361648421</v>
      </c>
      <c r="AI42" s="176" t="e">
        <f t="shared" si="39"/>
        <v>#DIV/0!</v>
      </c>
      <c r="AJ42" s="176">
        <f t="shared" si="39"/>
        <v>0</v>
      </c>
      <c r="AK42" s="176">
        <f t="shared" si="39"/>
        <v>0.20888266871032976</v>
      </c>
      <c r="AL42" s="176">
        <f t="shared" si="39"/>
        <v>0</v>
      </c>
      <c r="AM42" s="176" t="e">
        <f t="shared" si="39"/>
        <v>#DIV/0!</v>
      </c>
      <c r="AN42" s="176" t="e">
        <f t="shared" si="39"/>
        <v>#DIV/0!</v>
      </c>
      <c r="AO42" s="176">
        <f t="shared" si="39"/>
        <v>0</v>
      </c>
      <c r="AP42" s="176" t="e">
        <f t="shared" si="39"/>
        <v>#DIV/0!</v>
      </c>
      <c r="AQ42" s="176" t="e">
        <f t="shared" si="39"/>
        <v>#DIV/0!</v>
      </c>
      <c r="AR42" s="176" t="e">
        <f t="shared" si="39"/>
        <v>#DIV/0!</v>
      </c>
      <c r="AS42" s="176" t="e">
        <f t="shared" si="39"/>
        <v>#DIV/0!</v>
      </c>
      <c r="AT42" s="176" t="e">
        <f t="shared" si="39"/>
        <v>#DIV/0!</v>
      </c>
      <c r="AU42" s="176" t="e">
        <f t="shared" si="39"/>
        <v>#DIV/0!</v>
      </c>
      <c r="AV42" s="176" t="e">
        <f t="shared" si="39"/>
        <v>#DIV/0!</v>
      </c>
      <c r="AW42" s="176" t="e">
        <f t="shared" si="39"/>
        <v>#DIV/0!</v>
      </c>
      <c r="AX42" s="176" t="e">
        <f t="shared" si="39"/>
        <v>#DIV/0!</v>
      </c>
      <c r="AY42" s="176" t="e">
        <f t="shared" si="39"/>
        <v>#DIV/0!</v>
      </c>
      <c r="AZ42" s="176" t="e">
        <f t="shared" si="39"/>
        <v>#DIV/0!</v>
      </c>
      <c r="BA42" s="176" t="e">
        <f t="shared" si="39"/>
        <v>#DIV/0!</v>
      </c>
      <c r="BB42" s="7"/>
      <c r="BC42" s="46" t="e">
        <f>BC65/BC108</f>
        <v>#DIV/0!</v>
      </c>
      <c r="BD42" s="104"/>
    </row>
    <row r="43" spans="1:57" ht="15" x14ac:dyDescent="0.3">
      <c r="A43" s="80" t="s">
        <v>61</v>
      </c>
      <c r="B43" s="105">
        <f t="shared" ref="B43:B64" si="40">BB43</f>
        <v>0.25</v>
      </c>
      <c r="C43" s="192">
        <f t="shared" ref="C43:C48" si="41">B43/1000000</f>
        <v>2.4999999999999999E-7</v>
      </c>
      <c r="D43" s="48">
        <f t="shared" ref="D43:D64" si="42">BC43</f>
        <v>0</v>
      </c>
      <c r="E43" s="138">
        <f t="shared" ref="E43:E56" si="43">D43-B43</f>
        <v>-0.25</v>
      </c>
      <c r="F43" s="93" t="s">
        <v>61</v>
      </c>
      <c r="G43" s="158" t="str">
        <f>IFERROR(INDEX('Feb 2019'!$G$3:$BR$161,MATCH('Buying nGRPs'!$A43,'Feb 2019'!$A$3:$A$158,0),MATCH('Buying nGRPs'!G$9,'Feb 2019'!$G$1:$BR$1,0))/SUMIFS(Summary!$D:$D,Summary!$A:$A,'Buying nGRPs'!$A43),"")</f>
        <v/>
      </c>
      <c r="H43" s="158" t="str">
        <f>IFERROR(INDEX('Feb 2019'!$G$3:$BR$161,MATCH('Buying nGRPs'!$A43,'Feb 2019'!$A$3:$A$158,0),MATCH('Buying nGRPs'!H$9,'Feb 2019'!$G$1:$BR$1,0))/SUMIFS(Summary!$D:$D,Summary!$A:$A,'Buying nGRPs'!$A43),"")</f>
        <v/>
      </c>
      <c r="I43" s="158" t="str">
        <f>IFERROR(INDEX('Feb 2019'!$G$3:$BR$161,MATCH('Buying nGRPs'!$A43,'Feb 2019'!$A$3:$A$158,0),MATCH('Buying nGRPs'!I$9,'Feb 2019'!$G$1:$BR$1,0))/SUMIFS(Summary!$D:$D,Summary!$A:$A,'Buying nGRPs'!$A43),"")</f>
        <v/>
      </c>
      <c r="J43" s="158">
        <f>IFERROR(INDEX('Feb 2019'!$G$3:$BR$161,MATCH('Buying nGRPs'!$A43,'Feb 2019'!$A$3:$A$158,0),MATCH('Buying nGRPs'!J$9,'Feb 2019'!$G$1:$BR$1,0))/SUMIFS(Summary!$D:$D,Summary!$A:$A,'Buying nGRPs'!$A43),"")</f>
        <v>0</v>
      </c>
      <c r="K43" s="158" t="str">
        <f>IFERROR(INDEX('Feb 2019'!$G$3:$BR$161,MATCH('Buying nGRPs'!$A43,'Feb 2019'!$A$3:$A$158,0),MATCH('Buying nGRPs'!K$9,'Feb 2019'!$G$1:$BR$1,0))/SUMIFS(Summary!$D:$D,Summary!$A:$A,'Buying nGRPs'!$A43),"")</f>
        <v/>
      </c>
      <c r="L43" s="158" t="str">
        <f>IFERROR(INDEX('Feb 2019'!$G$3:$BR$161,MATCH('Buying nGRPs'!$A43,'Feb 2019'!$A$3:$A$158,0),MATCH('Buying nGRPs'!L$9,'Feb 2019'!$G$1:$BR$1,0))/SUMIFS(Summary!$D:$D,Summary!$A:$A,'Buying nGRPs'!$A43),"")</f>
        <v/>
      </c>
      <c r="M43" s="158" t="str">
        <f>IFERROR(INDEX('Feb 2019'!$G$3:$BR$161,MATCH('Buying nGRPs'!$A43,'Feb 2019'!$A$3:$A$158,0),MATCH('Buying nGRPs'!M$9,'Feb 2019'!$G$1:$BR$1,0))/SUMIFS(Summary!$D:$D,Summary!$A:$A,'Buying nGRPs'!$A43),"")</f>
        <v/>
      </c>
      <c r="N43" s="158" t="str">
        <f>IFERROR(INDEX('Feb 2019'!$G$3:$BR$161,MATCH('Buying nGRPs'!$A43,'Feb 2019'!$A$3:$A$158,0),MATCH('Buying nGRPs'!N$9,'Feb 2019'!$G$1:$BR$1,0))/SUMIFS(Summary!$D:$D,Summary!$A:$A,'Buying nGRPs'!$A43),"")</f>
        <v/>
      </c>
      <c r="O43" s="158" t="str">
        <f>IFERROR(INDEX('Feb 2019'!$G$3:$BR$161,MATCH('Buying nGRPs'!$A43,'Feb 2019'!$A$3:$A$158,0),MATCH('Buying nGRPs'!O$9,'Feb 2019'!$G$1:$BR$1,0))/SUMIFS(Summary!$D:$D,Summary!$A:$A,'Buying nGRPs'!$A43),"")</f>
        <v/>
      </c>
      <c r="P43" s="158" t="str">
        <f>IFERROR(INDEX('Feb 2019'!$G$3:$BR$161,MATCH('Buying nGRPs'!$A43,'Feb 2019'!$A$3:$A$158,0),MATCH('Buying nGRPs'!P$9,'Feb 2019'!$G$1:$BR$1,0))/SUMIFS(Summary!$D:$D,Summary!$A:$A,'Buying nGRPs'!$A43),"")</f>
        <v/>
      </c>
      <c r="Q43" s="158" t="str">
        <f>IFERROR(INDEX('Feb 2019'!$G$3:$BR$161,MATCH('Buying nGRPs'!$A43,'Feb 2019'!$A$3:$A$158,0),MATCH('Buying nGRPs'!Q$9,'Feb 2019'!$G$1:$BR$1,0))/SUMIFS(Summary!$D:$D,Summary!$A:$A,'Buying nGRPs'!$A43),"")</f>
        <v/>
      </c>
      <c r="R43" s="158" t="str">
        <f>IFERROR(INDEX('Feb 2019'!$G$3:$BR$161,MATCH('Buying nGRPs'!$A43,'Feb 2019'!$A$3:$A$158,0),MATCH('Buying nGRPs'!R$9,'Feb 2019'!$G$1:$BR$1,0))/SUMIFS(Summary!$D:$D,Summary!$A:$A,'Buying nGRPs'!$A43),"")</f>
        <v/>
      </c>
      <c r="S43" s="158" t="str">
        <f>IFERROR(INDEX('Feb 2019'!$G$3:$BR$161,MATCH('Buying nGRPs'!$A43,'Feb 2019'!$A$3:$A$158,0),MATCH('Buying nGRPs'!S$9,'Feb 2019'!$G$1:$BR$1,0))/SUMIFS(Summary!$D:$D,Summary!$A:$A,'Buying nGRPs'!$A43),"")</f>
        <v/>
      </c>
      <c r="T43" s="158" t="str">
        <f>IFERROR(INDEX('Feb 2019'!$G$3:$BR$161,MATCH('Buying nGRPs'!$A43,'Feb 2019'!$A$3:$A$158,0),MATCH('Buying nGRPs'!T$9,'Feb 2019'!$G$1:$BR$1,0))/SUMIFS(Summary!$D:$D,Summary!$A:$A,'Buying nGRPs'!$A43),"")</f>
        <v/>
      </c>
      <c r="U43" s="158" t="str">
        <f>IFERROR(INDEX('Feb 2019'!$G$3:$BR$161,MATCH('Buying nGRPs'!$A43,'Feb 2019'!$A$3:$A$158,0),MATCH('Buying nGRPs'!U$9,'Feb 2019'!$G$1:$BR$1,0))/SUMIFS(Summary!$D:$D,Summary!$A:$A,'Buying nGRPs'!$A43),"")</f>
        <v/>
      </c>
      <c r="V43" s="158" t="str">
        <f>IFERROR(INDEX('Feb 2019'!$G$3:$BR$161,MATCH('Buying nGRPs'!$A43,'Feb 2019'!$A$3:$A$158,0),MATCH('Buying nGRPs'!V$9,'Feb 2019'!$G$1:$BR$1,0))/SUMIFS(Summary!$D:$D,Summary!$A:$A,'Buying nGRPs'!$A43),"")</f>
        <v/>
      </c>
      <c r="W43" s="158" t="str">
        <f>IFERROR(INDEX('Feb 2019'!$G$3:$BR$161,MATCH('Buying nGRPs'!$A43,'Feb 2019'!$A$3:$A$158,0),MATCH('Buying nGRPs'!W$9,'Feb 2019'!$G$1:$BR$1,0))/SUMIFS(Summary!$D:$D,Summary!$A:$A,'Buying nGRPs'!$A43),"")</f>
        <v/>
      </c>
      <c r="X43" s="158" t="str">
        <f>IFERROR(INDEX('Feb 2019'!$G$3:$BR$161,MATCH('Buying nGRPs'!$A43,'Feb 2019'!$A$3:$A$158,0),MATCH('Buying nGRPs'!X$9,'Feb 2019'!$G$1:$BR$1,0))/SUMIFS(Summary!$D:$D,Summary!$A:$A,'Buying nGRPs'!$A43),"")</f>
        <v/>
      </c>
      <c r="Y43" s="158" t="str">
        <f>IFERROR(INDEX('Feb 2019'!$G$3:$BR$161,MATCH('Buying nGRPs'!$A43,'Feb 2019'!$A$3:$A$158,0),MATCH('Buying nGRPs'!Y$9,'Feb 2019'!$G$1:$BR$1,0))/SUMIFS(Summary!$D:$D,Summary!$A:$A,'Buying nGRPs'!$A43),"")</f>
        <v/>
      </c>
      <c r="Z43" s="158" t="str">
        <f>IFERROR(INDEX('Feb 2019'!$G$3:$BR$161,MATCH('Buying nGRPs'!$A43,'Feb 2019'!$A$3:$A$158,0),MATCH('Buying nGRPs'!Z$9,'Feb 2019'!$G$1:$BR$1,0))/SUMIFS(Summary!$D:$D,Summary!$A:$A,'Buying nGRPs'!$A43),"")</f>
        <v/>
      </c>
      <c r="AA43" s="158" t="str">
        <f>IFERROR(INDEX('Feb 2019'!$G$3:$BR$161,MATCH('Buying nGRPs'!$A43,'Feb 2019'!$A$3:$A$158,0),MATCH('Buying nGRPs'!AA$9,'Feb 2019'!$G$1:$BR$1,0))/SUMIFS(Summary!$D:$D,Summary!$A:$A,'Buying nGRPs'!$A43),"")</f>
        <v/>
      </c>
      <c r="AB43" s="158" t="str">
        <f>IFERROR(INDEX('Feb 2019'!$G$3:$BR$161,MATCH('Buying nGRPs'!$A43,'Feb 2019'!$A$3:$A$158,0),MATCH('Buying nGRPs'!AB$9,'Feb 2019'!$G$1:$BR$1,0))/SUMIFS(Summary!$D:$D,Summary!$A:$A,'Buying nGRPs'!$A43),"")</f>
        <v/>
      </c>
      <c r="AC43" s="158">
        <f>IFERROR(INDEX('Feb 2019'!$G$3:$BR$161,MATCH('Buying nGRPs'!$A43,'Feb 2019'!$A$3:$A$158,0),MATCH('Buying nGRPs'!AC$9,'Feb 2019'!$G$1:$BR$1,0))/SUMIFS(Summary!$D:$D,Summary!$A:$A,'Buying nGRPs'!$A43),"")</f>
        <v>0.125</v>
      </c>
      <c r="AD43" s="158">
        <f>IFERROR(INDEX('Feb 2019'!$G$3:$BR$161,MATCH('Buying nGRPs'!$A43,'Feb 2019'!$A$3:$A$158,0),MATCH('Buying nGRPs'!AD$9,'Feb 2019'!$G$1:$BR$1,0))/SUMIFS(Summary!$D:$D,Summary!$A:$A,'Buying nGRPs'!$A43),"")</f>
        <v>0</v>
      </c>
      <c r="AE43" s="158" t="str">
        <f>IFERROR(INDEX('Feb 2019'!$G$3:$BR$161,MATCH('Buying nGRPs'!$A43,'Feb 2019'!$A$3:$A$158,0),MATCH('Buying nGRPs'!AE$9,'Feb 2019'!$G$1:$BR$1,0))/SUMIFS(Summary!$D:$D,Summary!$A:$A,'Buying nGRPs'!$A43),"")</f>
        <v/>
      </c>
      <c r="AF43" s="158" t="str">
        <f>IFERROR(INDEX('Feb 2019'!$G$3:$BR$161,MATCH('Buying nGRPs'!$A43,'Feb 2019'!$A$3:$A$158,0),MATCH('Buying nGRPs'!AF$9,'Feb 2019'!$G$1:$BR$1,0))/SUMIFS(Summary!$D:$D,Summary!$A:$A,'Buying nGRPs'!$A43),"")</f>
        <v/>
      </c>
      <c r="AG43" s="158" t="str">
        <f>IFERROR(INDEX('Feb 2019'!$G$3:$BR$161,MATCH('Buying nGRPs'!$A43,'Feb 2019'!$A$3:$A$158,0),MATCH('Buying nGRPs'!AG$9,'Feb 2019'!$G$1:$BR$1,0))/SUMIFS(Summary!$D:$D,Summary!$A:$A,'Buying nGRPs'!$A43),"")</f>
        <v/>
      </c>
      <c r="AH43" s="158">
        <f>IFERROR(INDEX('Feb 2019'!$G$3:$BR$161,MATCH('Buying nGRPs'!$A43,'Feb 2019'!$A$3:$A$158,0),MATCH('Buying nGRPs'!AH$9,'Feb 2019'!$G$1:$BR$1,0))/SUMIFS(Summary!$D:$D,Summary!$A:$A,'Buying nGRPs'!$A43),"")</f>
        <v>0.125</v>
      </c>
      <c r="AI43" s="158" t="str">
        <f>IFERROR(INDEX('Feb 2019'!$G$3:$BR$161,MATCH('Buying nGRPs'!$A43,'Feb 2019'!$A$3:$A$158,0),MATCH('Buying nGRPs'!AI$9,'Feb 2019'!$G$1:$BR$1,0))/SUMIFS(Summary!$D:$D,Summary!$A:$A,'Buying nGRPs'!$A43),"")</f>
        <v/>
      </c>
      <c r="AJ43" s="158" t="str">
        <f>IFERROR(INDEX('Feb 2019'!$G$3:$BR$161,MATCH('Buying nGRPs'!$A43,'Feb 2019'!$A$3:$A$158,0),MATCH('Buying nGRPs'!AJ$9,'Feb 2019'!$G$1:$BR$1,0))/SUMIFS(Summary!$D:$D,Summary!$A:$A,'Buying nGRPs'!$A43),"")</f>
        <v/>
      </c>
      <c r="AK43" s="158">
        <f>IFERROR(INDEX('Feb 2019'!$G$3:$BR$161,MATCH('Buying nGRPs'!$A43,'Feb 2019'!$A$3:$A$158,0),MATCH('Buying nGRPs'!AK$9,'Feb 2019'!$G$1:$BR$1,0))/SUMIFS(Summary!$D:$D,Summary!$A:$A,'Buying nGRPs'!$A43),"")</f>
        <v>0</v>
      </c>
      <c r="AL43" s="158">
        <f>IFERROR(INDEX('Feb 2019'!$G$3:$BR$161,MATCH('Buying nGRPs'!$A43,'Feb 2019'!$A$3:$A$158,0),MATCH('Buying nGRPs'!AL$9,'Feb 2019'!$G$1:$BR$1,0))/SUMIFS(Summary!$D:$D,Summary!$A:$A,'Buying nGRPs'!$A43),"")</f>
        <v>0</v>
      </c>
      <c r="AM43" s="158" t="str">
        <f>IFERROR(INDEX('Feb 2019'!$G$3:$BR$161,MATCH('Buying nGRPs'!$A43,'Feb 2019'!$A$3:$A$158,0),MATCH('Buying nGRPs'!AM$9,'Feb 2019'!$G$1:$BR$1,0))/SUMIFS(Summary!$D:$D,Summary!$A:$A,'Buying nGRPs'!$A43),"")</f>
        <v/>
      </c>
      <c r="AN43" s="158">
        <f>IFERROR(INDEX('Feb 2019'!$G$3:$BR$161,MATCH('Buying nGRPs'!$A43,'Feb 2019'!$A$3:$A$158,0),MATCH('Buying nGRPs'!AN$9,'Feb 2019'!$G$1:$BR$1,0))/SUMIFS(Summary!$D:$D,Summary!$A:$A,'Buying nGRPs'!$A43),"")</f>
        <v>0</v>
      </c>
      <c r="AO43" s="158">
        <f>IFERROR(INDEX('Feb 2019'!$G$3:$BR$161,MATCH('Buying nGRPs'!$A43,'Feb 2019'!$A$3:$A$158,0),MATCH('Buying nGRPs'!AO$9,'Feb 2019'!$G$1:$BR$1,0))/SUMIFS(Summary!$D:$D,Summary!$A:$A,'Buying nGRPs'!$A43),"")</f>
        <v>0</v>
      </c>
      <c r="AP43" s="158" t="str">
        <f>IFERROR(INDEX('Feb 2019'!$G$3:$BR$161,MATCH('Buying nGRPs'!$A43,'Feb 2019'!$A$3:$A$158,0),MATCH('Buying nGRPs'!AP$9,'Feb 2019'!$G$1:$BR$1,0))/SUMIFS(Summary!$D:$D,Summary!$A:$A,'Buying nGRPs'!$A43),"")</f>
        <v/>
      </c>
      <c r="AQ43" s="158" t="str">
        <f>IFERROR(INDEX('Feb 2019'!$G$3:$BR$161,MATCH('Buying nGRPs'!$A43,'Feb 2019'!$A$3:$A$158,0),MATCH('Buying nGRPs'!AQ$9,'Feb 2019'!$G$1:$BR$1,0))/SUMIFS(Summary!$D:$D,Summary!$A:$A,'Buying nGRPs'!$A43),"")</f>
        <v/>
      </c>
      <c r="AR43" s="158">
        <f>IFERROR(INDEX('Feb 2019'!$G$3:$BR$161,MATCH('Buying nGRPs'!$A43,'Feb 2019'!$A$3:$A$158,0),MATCH('Buying nGRPs'!AR$9,'Feb 2019'!$G$1:$BR$1,0))/SUMIFS(Summary!$D:$D,Summary!$A:$A,'Buying nGRPs'!$A43),"")</f>
        <v>0</v>
      </c>
      <c r="AS43" s="158" t="str">
        <f>IFERROR(INDEX('Feb 2019'!$G$3:$BR$161,MATCH('Buying nGRPs'!$A43,'Feb 2019'!$A$3:$A$158,0),MATCH('Buying nGRPs'!AS$9,'Feb 2019'!$G$1:$BR$1,0))/SUMIFS(Summary!$D:$D,Summary!$A:$A,'Buying nGRPs'!$A43),"")</f>
        <v/>
      </c>
      <c r="AT43" s="158" t="str">
        <f>IFERROR(INDEX('Feb 2019'!$G$3:$BR$161,MATCH('Buying nGRPs'!$A43,'Feb 2019'!$A$3:$A$158,0),MATCH('Buying nGRPs'!AT$9,'Feb 2019'!$G$1:$BR$1,0))/SUMIFS(Summary!$D:$D,Summary!$A:$A,'Buying nGRPs'!$A43),"")</f>
        <v/>
      </c>
      <c r="AU43" s="158" t="str">
        <f>IFERROR(INDEX('Feb 2019'!$G$3:$BR$161,MATCH('Buying nGRPs'!$A43,'Feb 2019'!$A$3:$A$158,0),MATCH('Buying nGRPs'!AU$9,'Feb 2019'!$G$1:$BR$1,0))/SUMIFS(Summary!$D:$D,Summary!$A:$A,'Buying nGRPs'!$A43),"")</f>
        <v/>
      </c>
      <c r="AV43" s="158" t="str">
        <f>IFERROR(INDEX('Feb 2019'!$G$3:$BR$161,MATCH('Buying nGRPs'!$A43,'Feb 2019'!$A$3:$A$158,0),MATCH('Buying nGRPs'!AV$9,'Feb 2019'!$G$1:$BR$1,0))/SUMIFS(Summary!$D:$D,Summary!$A:$A,'Buying nGRPs'!$A43),"")</f>
        <v/>
      </c>
      <c r="AW43" s="158" t="str">
        <f>IFERROR(INDEX('Feb 2019'!$G$3:$BR$161,MATCH('Buying nGRPs'!$A43,'Feb 2019'!$A$3:$A$158,0),MATCH('Buying nGRPs'!AW$9,'Feb 2019'!$G$1:$BR$1,0))/SUMIFS(Summary!$D:$D,Summary!$A:$A,'Buying nGRPs'!$A43),"")</f>
        <v/>
      </c>
      <c r="AX43" s="158">
        <f>IFERROR(INDEX('Feb 2019'!$G$3:$BR$161,MATCH('Buying nGRPs'!$A43,'Feb 2019'!$A$3:$A$158,0),MATCH('Buying nGRPs'!AX$9,'Feb 2019'!$G$1:$BR$1,0))/SUMIFS(Summary!$D:$D,Summary!$A:$A,'Buying nGRPs'!$A43),"")</f>
        <v>0</v>
      </c>
      <c r="AY43" s="158">
        <f>IFERROR(INDEX('Feb 2019'!$G$3:$BR$161,MATCH('Buying nGRPs'!$A43,'Feb 2019'!$A$3:$A$158,0),MATCH('Buying nGRPs'!AY$9,'Feb 2019'!$G$1:$BR$1,0))/SUMIFS(Summary!$D:$D,Summary!$A:$A,'Buying nGRPs'!$A43),"")</f>
        <v>0</v>
      </c>
      <c r="AZ43" s="158">
        <f>IFERROR(INDEX('Feb 2019'!$G$3:$BR$161,MATCH('Buying nGRPs'!$A43,'Feb 2019'!$A$3:$A$158,0),MATCH('Buying nGRPs'!AZ$9,'Feb 2019'!$G$1:$BR$1,0))/SUMIFS(Summary!$D:$D,Summary!$A:$A,'Buying nGRPs'!$A43),"")</f>
        <v>0</v>
      </c>
      <c r="BA43" s="158">
        <f>IFERROR(INDEX('Feb 2019'!$G$3:$BR$161,MATCH('Buying nGRPs'!$A43,'Feb 2019'!$A$3:$A$158,0),MATCH('Buying nGRPs'!BA$9,'Feb 2019'!$G$1:$BR$1,0))/SUMIFS(Summary!$D:$D,Summary!$A:$A,'Buying nGRPs'!$A43),"")</f>
        <v>0</v>
      </c>
      <c r="BB43" s="11">
        <f t="shared" ref="BB43:BB64" si="44">SUM(G43:BA43)</f>
        <v>0.25</v>
      </c>
      <c r="BC43" s="11"/>
      <c r="BD43" s="114">
        <f t="shared" ref="BD43:BD64" si="45">BC43-BB43</f>
        <v>-0.25</v>
      </c>
    </row>
    <row r="44" spans="1:57" ht="15" x14ac:dyDescent="0.3">
      <c r="A44" s="80" t="s">
        <v>62</v>
      </c>
      <c r="B44" s="105">
        <f t="shared" si="40"/>
        <v>0.21714285714285714</v>
      </c>
      <c r="C44" s="192">
        <f t="shared" si="41"/>
        <v>2.1714285714285715E-7</v>
      </c>
      <c r="D44" s="48">
        <f t="shared" si="42"/>
        <v>0</v>
      </c>
      <c r="E44" s="138">
        <f t="shared" si="43"/>
        <v>-0.21714285714285714</v>
      </c>
      <c r="F44" s="93" t="s">
        <v>62</v>
      </c>
      <c r="G44" s="158" t="str">
        <f>IFERROR(INDEX('Feb 2019'!$G$3:$BR$161,MATCH('Buying nGRPs'!$A44,'Feb 2019'!$A$3:$A$158,0),MATCH('Buying nGRPs'!G$9,'Feb 2019'!$G$1:$BR$1,0))/SUMIFS(Summary!$D:$D,Summary!$A:$A,'Buying nGRPs'!$A44),"")</f>
        <v/>
      </c>
      <c r="H44" s="158" t="str">
        <f>IFERROR(INDEX('Feb 2019'!$G$3:$BR$161,MATCH('Buying nGRPs'!$A44,'Feb 2019'!$A$3:$A$158,0),MATCH('Buying nGRPs'!H$9,'Feb 2019'!$G$1:$BR$1,0))/SUMIFS(Summary!$D:$D,Summary!$A:$A,'Buying nGRPs'!$A44),"")</f>
        <v/>
      </c>
      <c r="I44" s="158" t="str">
        <f>IFERROR(INDEX('Feb 2019'!$G$3:$BR$161,MATCH('Buying nGRPs'!$A44,'Feb 2019'!$A$3:$A$158,0),MATCH('Buying nGRPs'!I$9,'Feb 2019'!$G$1:$BR$1,0))/SUMIFS(Summary!$D:$D,Summary!$A:$A,'Buying nGRPs'!$A44),"")</f>
        <v/>
      </c>
      <c r="J44" s="158">
        <f>IFERROR(INDEX('Feb 2019'!$G$3:$BR$161,MATCH('Buying nGRPs'!$A44,'Feb 2019'!$A$3:$A$158,0),MATCH('Buying nGRPs'!J$9,'Feb 2019'!$G$1:$BR$1,0))/SUMIFS(Summary!$D:$D,Summary!$A:$A,'Buying nGRPs'!$A44),"")</f>
        <v>0</v>
      </c>
      <c r="K44" s="158" t="str">
        <f>IFERROR(INDEX('Feb 2019'!$G$3:$BR$161,MATCH('Buying nGRPs'!$A44,'Feb 2019'!$A$3:$A$158,0),MATCH('Buying nGRPs'!K$9,'Feb 2019'!$G$1:$BR$1,0))/SUMIFS(Summary!$D:$D,Summary!$A:$A,'Buying nGRPs'!$A44),"")</f>
        <v/>
      </c>
      <c r="L44" s="158" t="str">
        <f>IFERROR(INDEX('Feb 2019'!$G$3:$BR$161,MATCH('Buying nGRPs'!$A44,'Feb 2019'!$A$3:$A$158,0),MATCH('Buying nGRPs'!L$9,'Feb 2019'!$G$1:$BR$1,0))/SUMIFS(Summary!$D:$D,Summary!$A:$A,'Buying nGRPs'!$A44),"")</f>
        <v/>
      </c>
      <c r="M44" s="158" t="str">
        <f>IFERROR(INDEX('Feb 2019'!$G$3:$BR$161,MATCH('Buying nGRPs'!$A44,'Feb 2019'!$A$3:$A$158,0),MATCH('Buying nGRPs'!M$9,'Feb 2019'!$G$1:$BR$1,0))/SUMIFS(Summary!$D:$D,Summary!$A:$A,'Buying nGRPs'!$A44),"")</f>
        <v/>
      </c>
      <c r="N44" s="158" t="str">
        <f>IFERROR(INDEX('Feb 2019'!$G$3:$BR$161,MATCH('Buying nGRPs'!$A44,'Feb 2019'!$A$3:$A$158,0),MATCH('Buying nGRPs'!N$9,'Feb 2019'!$G$1:$BR$1,0))/SUMIFS(Summary!$D:$D,Summary!$A:$A,'Buying nGRPs'!$A44),"")</f>
        <v/>
      </c>
      <c r="O44" s="158" t="str">
        <f>IFERROR(INDEX('Feb 2019'!$G$3:$BR$161,MATCH('Buying nGRPs'!$A44,'Feb 2019'!$A$3:$A$158,0),MATCH('Buying nGRPs'!O$9,'Feb 2019'!$G$1:$BR$1,0))/SUMIFS(Summary!$D:$D,Summary!$A:$A,'Buying nGRPs'!$A44),"")</f>
        <v/>
      </c>
      <c r="P44" s="158" t="str">
        <f>IFERROR(INDEX('Feb 2019'!$G$3:$BR$161,MATCH('Buying nGRPs'!$A44,'Feb 2019'!$A$3:$A$158,0),MATCH('Buying nGRPs'!P$9,'Feb 2019'!$G$1:$BR$1,0))/SUMIFS(Summary!$D:$D,Summary!$A:$A,'Buying nGRPs'!$A44),"")</f>
        <v/>
      </c>
      <c r="Q44" s="158" t="str">
        <f>IFERROR(INDEX('Feb 2019'!$G$3:$BR$161,MATCH('Buying nGRPs'!$A44,'Feb 2019'!$A$3:$A$158,0),MATCH('Buying nGRPs'!Q$9,'Feb 2019'!$G$1:$BR$1,0))/SUMIFS(Summary!$D:$D,Summary!$A:$A,'Buying nGRPs'!$A44),"")</f>
        <v/>
      </c>
      <c r="R44" s="158" t="str">
        <f>IFERROR(INDEX('Feb 2019'!$G$3:$BR$161,MATCH('Buying nGRPs'!$A44,'Feb 2019'!$A$3:$A$158,0),MATCH('Buying nGRPs'!R$9,'Feb 2019'!$G$1:$BR$1,0))/SUMIFS(Summary!$D:$D,Summary!$A:$A,'Buying nGRPs'!$A44),"")</f>
        <v/>
      </c>
      <c r="S44" s="158" t="str">
        <f>IFERROR(INDEX('Feb 2019'!$G$3:$BR$161,MATCH('Buying nGRPs'!$A44,'Feb 2019'!$A$3:$A$158,0),MATCH('Buying nGRPs'!S$9,'Feb 2019'!$G$1:$BR$1,0))/SUMIFS(Summary!$D:$D,Summary!$A:$A,'Buying nGRPs'!$A44),"")</f>
        <v/>
      </c>
      <c r="T44" s="158" t="str">
        <f>IFERROR(INDEX('Feb 2019'!$G$3:$BR$161,MATCH('Buying nGRPs'!$A44,'Feb 2019'!$A$3:$A$158,0),MATCH('Buying nGRPs'!T$9,'Feb 2019'!$G$1:$BR$1,0))/SUMIFS(Summary!$D:$D,Summary!$A:$A,'Buying nGRPs'!$A44),"")</f>
        <v/>
      </c>
      <c r="U44" s="158" t="str">
        <f>IFERROR(INDEX('Feb 2019'!$G$3:$BR$161,MATCH('Buying nGRPs'!$A44,'Feb 2019'!$A$3:$A$158,0),MATCH('Buying nGRPs'!U$9,'Feb 2019'!$G$1:$BR$1,0))/SUMIFS(Summary!$D:$D,Summary!$A:$A,'Buying nGRPs'!$A44),"")</f>
        <v/>
      </c>
      <c r="V44" s="158" t="str">
        <f>IFERROR(INDEX('Feb 2019'!$G$3:$BR$161,MATCH('Buying nGRPs'!$A44,'Feb 2019'!$A$3:$A$158,0),MATCH('Buying nGRPs'!V$9,'Feb 2019'!$G$1:$BR$1,0))/SUMIFS(Summary!$D:$D,Summary!$A:$A,'Buying nGRPs'!$A44),"")</f>
        <v/>
      </c>
      <c r="W44" s="158" t="str">
        <f>IFERROR(INDEX('Feb 2019'!$G$3:$BR$161,MATCH('Buying nGRPs'!$A44,'Feb 2019'!$A$3:$A$158,0),MATCH('Buying nGRPs'!W$9,'Feb 2019'!$G$1:$BR$1,0))/SUMIFS(Summary!$D:$D,Summary!$A:$A,'Buying nGRPs'!$A44),"")</f>
        <v/>
      </c>
      <c r="X44" s="158" t="str">
        <f>IFERROR(INDEX('Feb 2019'!$G$3:$BR$161,MATCH('Buying nGRPs'!$A44,'Feb 2019'!$A$3:$A$158,0),MATCH('Buying nGRPs'!X$9,'Feb 2019'!$G$1:$BR$1,0))/SUMIFS(Summary!$D:$D,Summary!$A:$A,'Buying nGRPs'!$A44),"")</f>
        <v/>
      </c>
      <c r="Y44" s="158" t="str">
        <f>IFERROR(INDEX('Feb 2019'!$G$3:$BR$161,MATCH('Buying nGRPs'!$A44,'Feb 2019'!$A$3:$A$158,0),MATCH('Buying nGRPs'!Y$9,'Feb 2019'!$G$1:$BR$1,0))/SUMIFS(Summary!$D:$D,Summary!$A:$A,'Buying nGRPs'!$A44),"")</f>
        <v/>
      </c>
      <c r="Z44" s="158" t="str">
        <f>IFERROR(INDEX('Feb 2019'!$G$3:$BR$161,MATCH('Buying nGRPs'!$A44,'Feb 2019'!$A$3:$A$158,0),MATCH('Buying nGRPs'!Z$9,'Feb 2019'!$G$1:$BR$1,0))/SUMIFS(Summary!$D:$D,Summary!$A:$A,'Buying nGRPs'!$A44),"")</f>
        <v/>
      </c>
      <c r="AA44" s="158" t="str">
        <f>IFERROR(INDEX('Feb 2019'!$G$3:$BR$161,MATCH('Buying nGRPs'!$A44,'Feb 2019'!$A$3:$A$158,0),MATCH('Buying nGRPs'!AA$9,'Feb 2019'!$G$1:$BR$1,0))/SUMIFS(Summary!$D:$D,Summary!$A:$A,'Buying nGRPs'!$A44),"")</f>
        <v/>
      </c>
      <c r="AB44" s="158" t="str">
        <f>IFERROR(INDEX('Feb 2019'!$G$3:$BR$161,MATCH('Buying nGRPs'!$A44,'Feb 2019'!$A$3:$A$158,0),MATCH('Buying nGRPs'!AB$9,'Feb 2019'!$G$1:$BR$1,0))/SUMIFS(Summary!$D:$D,Summary!$A:$A,'Buying nGRPs'!$A44),"")</f>
        <v/>
      </c>
      <c r="AC44" s="158">
        <f>IFERROR(INDEX('Feb 2019'!$G$3:$BR$161,MATCH('Buying nGRPs'!$A44,'Feb 2019'!$A$3:$A$158,0),MATCH('Buying nGRPs'!AC$9,'Feb 2019'!$G$1:$BR$1,0))/SUMIFS(Summary!$D:$D,Summary!$A:$A,'Buying nGRPs'!$A44),"")</f>
        <v>5.7142857142857141E-2</v>
      </c>
      <c r="AD44" s="158">
        <f>IFERROR(INDEX('Feb 2019'!$G$3:$BR$161,MATCH('Buying nGRPs'!$A44,'Feb 2019'!$A$3:$A$158,0),MATCH('Buying nGRPs'!AD$9,'Feb 2019'!$G$1:$BR$1,0))/SUMIFS(Summary!$D:$D,Summary!$A:$A,'Buying nGRPs'!$A44),"")</f>
        <v>6.2857142857142861E-2</v>
      </c>
      <c r="AE44" s="158" t="str">
        <f>IFERROR(INDEX('Feb 2019'!$G$3:$BR$161,MATCH('Buying nGRPs'!$A44,'Feb 2019'!$A$3:$A$158,0),MATCH('Buying nGRPs'!AE$9,'Feb 2019'!$G$1:$BR$1,0))/SUMIFS(Summary!$D:$D,Summary!$A:$A,'Buying nGRPs'!$A44),"")</f>
        <v/>
      </c>
      <c r="AF44" s="158" t="str">
        <f>IFERROR(INDEX('Feb 2019'!$G$3:$BR$161,MATCH('Buying nGRPs'!$A44,'Feb 2019'!$A$3:$A$158,0),MATCH('Buying nGRPs'!AF$9,'Feb 2019'!$G$1:$BR$1,0))/SUMIFS(Summary!$D:$D,Summary!$A:$A,'Buying nGRPs'!$A44),"")</f>
        <v/>
      </c>
      <c r="AG44" s="158" t="str">
        <f>IFERROR(INDEX('Feb 2019'!$G$3:$BR$161,MATCH('Buying nGRPs'!$A44,'Feb 2019'!$A$3:$A$158,0),MATCH('Buying nGRPs'!AG$9,'Feb 2019'!$G$1:$BR$1,0))/SUMIFS(Summary!$D:$D,Summary!$A:$A,'Buying nGRPs'!$A44),"")</f>
        <v/>
      </c>
      <c r="AH44" s="158">
        <f>IFERROR(INDEX('Feb 2019'!$G$3:$BR$161,MATCH('Buying nGRPs'!$A44,'Feb 2019'!$A$3:$A$158,0),MATCH('Buying nGRPs'!AH$9,'Feb 2019'!$G$1:$BR$1,0))/SUMIFS(Summary!$D:$D,Summary!$A:$A,'Buying nGRPs'!$A44),"")</f>
        <v>6.8571428571428575E-2</v>
      </c>
      <c r="AI44" s="158" t="str">
        <f>IFERROR(INDEX('Feb 2019'!$G$3:$BR$161,MATCH('Buying nGRPs'!$A44,'Feb 2019'!$A$3:$A$158,0),MATCH('Buying nGRPs'!AI$9,'Feb 2019'!$G$1:$BR$1,0))/SUMIFS(Summary!$D:$D,Summary!$A:$A,'Buying nGRPs'!$A44),"")</f>
        <v/>
      </c>
      <c r="AJ44" s="158" t="str">
        <f>IFERROR(INDEX('Feb 2019'!$G$3:$BR$161,MATCH('Buying nGRPs'!$A44,'Feb 2019'!$A$3:$A$158,0),MATCH('Buying nGRPs'!AJ$9,'Feb 2019'!$G$1:$BR$1,0))/SUMIFS(Summary!$D:$D,Summary!$A:$A,'Buying nGRPs'!$A44),"")</f>
        <v/>
      </c>
      <c r="AK44" s="158">
        <f>IFERROR(INDEX('Feb 2019'!$G$3:$BR$161,MATCH('Buying nGRPs'!$A44,'Feb 2019'!$A$3:$A$158,0),MATCH('Buying nGRPs'!AK$9,'Feb 2019'!$G$1:$BR$1,0))/SUMIFS(Summary!$D:$D,Summary!$A:$A,'Buying nGRPs'!$A44),"")</f>
        <v>2.8571428571428571E-2</v>
      </c>
      <c r="AL44" s="158">
        <f>IFERROR(INDEX('Feb 2019'!$G$3:$BR$161,MATCH('Buying nGRPs'!$A44,'Feb 2019'!$A$3:$A$158,0),MATCH('Buying nGRPs'!AL$9,'Feb 2019'!$G$1:$BR$1,0))/SUMIFS(Summary!$D:$D,Summary!$A:$A,'Buying nGRPs'!$A44),"")</f>
        <v>0</v>
      </c>
      <c r="AM44" s="158" t="str">
        <f>IFERROR(INDEX('Feb 2019'!$G$3:$BR$161,MATCH('Buying nGRPs'!$A44,'Feb 2019'!$A$3:$A$158,0),MATCH('Buying nGRPs'!AM$9,'Feb 2019'!$G$1:$BR$1,0))/SUMIFS(Summary!$D:$D,Summary!$A:$A,'Buying nGRPs'!$A44),"")</f>
        <v/>
      </c>
      <c r="AN44" s="158">
        <f>IFERROR(INDEX('Feb 2019'!$G$3:$BR$161,MATCH('Buying nGRPs'!$A44,'Feb 2019'!$A$3:$A$158,0),MATCH('Buying nGRPs'!AN$9,'Feb 2019'!$G$1:$BR$1,0))/SUMIFS(Summary!$D:$D,Summary!$A:$A,'Buying nGRPs'!$A44),"")</f>
        <v>0</v>
      </c>
      <c r="AO44" s="158">
        <f>IFERROR(INDEX('Feb 2019'!$G$3:$BR$161,MATCH('Buying nGRPs'!$A44,'Feb 2019'!$A$3:$A$158,0),MATCH('Buying nGRPs'!AO$9,'Feb 2019'!$G$1:$BR$1,0))/SUMIFS(Summary!$D:$D,Summary!$A:$A,'Buying nGRPs'!$A44),"")</f>
        <v>0</v>
      </c>
      <c r="AP44" s="158" t="str">
        <f>IFERROR(INDEX('Feb 2019'!$G$3:$BR$161,MATCH('Buying nGRPs'!$A44,'Feb 2019'!$A$3:$A$158,0),MATCH('Buying nGRPs'!AP$9,'Feb 2019'!$G$1:$BR$1,0))/SUMIFS(Summary!$D:$D,Summary!$A:$A,'Buying nGRPs'!$A44),"")</f>
        <v/>
      </c>
      <c r="AQ44" s="158" t="str">
        <f>IFERROR(INDEX('Feb 2019'!$G$3:$BR$161,MATCH('Buying nGRPs'!$A44,'Feb 2019'!$A$3:$A$158,0),MATCH('Buying nGRPs'!AQ$9,'Feb 2019'!$G$1:$BR$1,0))/SUMIFS(Summary!$D:$D,Summary!$A:$A,'Buying nGRPs'!$A44),"")</f>
        <v/>
      </c>
      <c r="AR44" s="158">
        <f>IFERROR(INDEX('Feb 2019'!$G$3:$BR$161,MATCH('Buying nGRPs'!$A44,'Feb 2019'!$A$3:$A$158,0),MATCH('Buying nGRPs'!AR$9,'Feb 2019'!$G$1:$BR$1,0))/SUMIFS(Summary!$D:$D,Summary!$A:$A,'Buying nGRPs'!$A44),"")</f>
        <v>0</v>
      </c>
      <c r="AS44" s="158" t="str">
        <f>IFERROR(INDEX('Feb 2019'!$G$3:$BR$161,MATCH('Buying nGRPs'!$A44,'Feb 2019'!$A$3:$A$158,0),MATCH('Buying nGRPs'!AS$9,'Feb 2019'!$G$1:$BR$1,0))/SUMIFS(Summary!$D:$D,Summary!$A:$A,'Buying nGRPs'!$A44),"")</f>
        <v/>
      </c>
      <c r="AT44" s="158" t="str">
        <f>IFERROR(INDEX('Feb 2019'!$G$3:$BR$161,MATCH('Buying nGRPs'!$A44,'Feb 2019'!$A$3:$A$158,0),MATCH('Buying nGRPs'!AT$9,'Feb 2019'!$G$1:$BR$1,0))/SUMIFS(Summary!$D:$D,Summary!$A:$A,'Buying nGRPs'!$A44),"")</f>
        <v/>
      </c>
      <c r="AU44" s="158" t="str">
        <f>IFERROR(INDEX('Feb 2019'!$G$3:$BR$161,MATCH('Buying nGRPs'!$A44,'Feb 2019'!$A$3:$A$158,0),MATCH('Buying nGRPs'!AU$9,'Feb 2019'!$G$1:$BR$1,0))/SUMIFS(Summary!$D:$D,Summary!$A:$A,'Buying nGRPs'!$A44),"")</f>
        <v/>
      </c>
      <c r="AV44" s="158" t="str">
        <f>IFERROR(INDEX('Feb 2019'!$G$3:$BR$161,MATCH('Buying nGRPs'!$A44,'Feb 2019'!$A$3:$A$158,0),MATCH('Buying nGRPs'!AV$9,'Feb 2019'!$G$1:$BR$1,0))/SUMIFS(Summary!$D:$D,Summary!$A:$A,'Buying nGRPs'!$A44),"")</f>
        <v/>
      </c>
      <c r="AW44" s="158" t="str">
        <f>IFERROR(INDEX('Feb 2019'!$G$3:$BR$161,MATCH('Buying nGRPs'!$A44,'Feb 2019'!$A$3:$A$158,0),MATCH('Buying nGRPs'!AW$9,'Feb 2019'!$G$1:$BR$1,0))/SUMIFS(Summary!$D:$D,Summary!$A:$A,'Buying nGRPs'!$A44),"")</f>
        <v/>
      </c>
      <c r="AX44" s="158">
        <f>IFERROR(INDEX('Feb 2019'!$G$3:$BR$161,MATCH('Buying nGRPs'!$A44,'Feb 2019'!$A$3:$A$158,0),MATCH('Buying nGRPs'!AX$9,'Feb 2019'!$G$1:$BR$1,0))/SUMIFS(Summary!$D:$D,Summary!$A:$A,'Buying nGRPs'!$A44),"")</f>
        <v>0</v>
      </c>
      <c r="AY44" s="158">
        <f>IFERROR(INDEX('Feb 2019'!$G$3:$BR$161,MATCH('Buying nGRPs'!$A44,'Feb 2019'!$A$3:$A$158,0),MATCH('Buying nGRPs'!AY$9,'Feb 2019'!$G$1:$BR$1,0))/SUMIFS(Summary!$D:$D,Summary!$A:$A,'Buying nGRPs'!$A44),"")</f>
        <v>0</v>
      </c>
      <c r="AZ44" s="158">
        <f>IFERROR(INDEX('Feb 2019'!$G$3:$BR$161,MATCH('Buying nGRPs'!$A44,'Feb 2019'!$A$3:$A$158,0),MATCH('Buying nGRPs'!AZ$9,'Feb 2019'!$G$1:$BR$1,0))/SUMIFS(Summary!$D:$D,Summary!$A:$A,'Buying nGRPs'!$A44),"")</f>
        <v>0</v>
      </c>
      <c r="BA44" s="158">
        <f>IFERROR(INDEX('Feb 2019'!$G$3:$BR$161,MATCH('Buying nGRPs'!$A44,'Feb 2019'!$A$3:$A$158,0),MATCH('Buying nGRPs'!BA$9,'Feb 2019'!$G$1:$BR$1,0))/SUMIFS(Summary!$D:$D,Summary!$A:$A,'Buying nGRPs'!$A44),"")</f>
        <v>0</v>
      </c>
      <c r="BB44" s="11">
        <f t="shared" si="44"/>
        <v>0.21714285714285714</v>
      </c>
      <c r="BC44" s="11"/>
      <c r="BD44" s="114">
        <f t="shared" si="45"/>
        <v>-0.21714285714285714</v>
      </c>
    </row>
    <row r="45" spans="1:57" ht="15" x14ac:dyDescent="0.3">
      <c r="A45" s="80" t="s">
        <v>63</v>
      </c>
      <c r="B45" s="105">
        <f t="shared" si="40"/>
        <v>0.2857142857142857</v>
      </c>
      <c r="C45" s="192">
        <f t="shared" si="41"/>
        <v>2.8571428571428569E-7</v>
      </c>
      <c r="D45" s="48">
        <f t="shared" si="42"/>
        <v>0</v>
      </c>
      <c r="E45" s="138">
        <f t="shared" si="43"/>
        <v>-0.2857142857142857</v>
      </c>
      <c r="F45" s="93" t="s">
        <v>63</v>
      </c>
      <c r="G45" s="158" t="str">
        <f>IFERROR(INDEX('Feb 2019'!$G$3:$BR$161,MATCH('Buying nGRPs'!$A45,'Feb 2019'!$A$3:$A$158,0),MATCH('Buying nGRPs'!G$9,'Feb 2019'!$G$1:$BR$1,0))/SUMIFS(Summary!$D:$D,Summary!$A:$A,'Buying nGRPs'!$A45),"")</f>
        <v/>
      </c>
      <c r="H45" s="158" t="str">
        <f>IFERROR(INDEX('Feb 2019'!$G$3:$BR$161,MATCH('Buying nGRPs'!$A45,'Feb 2019'!$A$3:$A$158,0),MATCH('Buying nGRPs'!H$9,'Feb 2019'!$G$1:$BR$1,0))/SUMIFS(Summary!$D:$D,Summary!$A:$A,'Buying nGRPs'!$A45),"")</f>
        <v/>
      </c>
      <c r="I45" s="158" t="str">
        <f>IFERROR(INDEX('Feb 2019'!$G$3:$BR$161,MATCH('Buying nGRPs'!$A45,'Feb 2019'!$A$3:$A$158,0),MATCH('Buying nGRPs'!I$9,'Feb 2019'!$G$1:$BR$1,0))/SUMIFS(Summary!$D:$D,Summary!$A:$A,'Buying nGRPs'!$A45),"")</f>
        <v/>
      </c>
      <c r="J45" s="158">
        <f>IFERROR(INDEX('Feb 2019'!$G$3:$BR$161,MATCH('Buying nGRPs'!$A45,'Feb 2019'!$A$3:$A$158,0),MATCH('Buying nGRPs'!J$9,'Feb 2019'!$G$1:$BR$1,0))/SUMIFS(Summary!$D:$D,Summary!$A:$A,'Buying nGRPs'!$A45),"")</f>
        <v>0</v>
      </c>
      <c r="K45" s="158" t="str">
        <f>IFERROR(INDEX('Feb 2019'!$G$3:$BR$161,MATCH('Buying nGRPs'!$A45,'Feb 2019'!$A$3:$A$158,0),MATCH('Buying nGRPs'!K$9,'Feb 2019'!$G$1:$BR$1,0))/SUMIFS(Summary!$D:$D,Summary!$A:$A,'Buying nGRPs'!$A45),"")</f>
        <v/>
      </c>
      <c r="L45" s="158" t="str">
        <f>IFERROR(INDEX('Feb 2019'!$G$3:$BR$161,MATCH('Buying nGRPs'!$A45,'Feb 2019'!$A$3:$A$158,0),MATCH('Buying nGRPs'!L$9,'Feb 2019'!$G$1:$BR$1,0))/SUMIFS(Summary!$D:$D,Summary!$A:$A,'Buying nGRPs'!$A45),"")</f>
        <v/>
      </c>
      <c r="M45" s="158" t="str">
        <f>IFERROR(INDEX('Feb 2019'!$G$3:$BR$161,MATCH('Buying nGRPs'!$A45,'Feb 2019'!$A$3:$A$158,0),MATCH('Buying nGRPs'!M$9,'Feb 2019'!$G$1:$BR$1,0))/SUMIFS(Summary!$D:$D,Summary!$A:$A,'Buying nGRPs'!$A45),"")</f>
        <v/>
      </c>
      <c r="N45" s="158" t="str">
        <f>IFERROR(INDEX('Feb 2019'!$G$3:$BR$161,MATCH('Buying nGRPs'!$A45,'Feb 2019'!$A$3:$A$158,0),MATCH('Buying nGRPs'!N$9,'Feb 2019'!$G$1:$BR$1,0))/SUMIFS(Summary!$D:$D,Summary!$A:$A,'Buying nGRPs'!$A45),"")</f>
        <v/>
      </c>
      <c r="O45" s="158" t="str">
        <f>IFERROR(INDEX('Feb 2019'!$G$3:$BR$161,MATCH('Buying nGRPs'!$A45,'Feb 2019'!$A$3:$A$158,0),MATCH('Buying nGRPs'!O$9,'Feb 2019'!$G$1:$BR$1,0))/SUMIFS(Summary!$D:$D,Summary!$A:$A,'Buying nGRPs'!$A45),"")</f>
        <v/>
      </c>
      <c r="P45" s="158" t="str">
        <f>IFERROR(INDEX('Feb 2019'!$G$3:$BR$161,MATCH('Buying nGRPs'!$A45,'Feb 2019'!$A$3:$A$158,0),MATCH('Buying nGRPs'!P$9,'Feb 2019'!$G$1:$BR$1,0))/SUMIFS(Summary!$D:$D,Summary!$A:$A,'Buying nGRPs'!$A45),"")</f>
        <v/>
      </c>
      <c r="Q45" s="158" t="str">
        <f>IFERROR(INDEX('Feb 2019'!$G$3:$BR$161,MATCH('Buying nGRPs'!$A45,'Feb 2019'!$A$3:$A$158,0),MATCH('Buying nGRPs'!Q$9,'Feb 2019'!$G$1:$BR$1,0))/SUMIFS(Summary!$D:$D,Summary!$A:$A,'Buying nGRPs'!$A45),"")</f>
        <v/>
      </c>
      <c r="R45" s="158" t="str">
        <f>IFERROR(INDEX('Feb 2019'!$G$3:$BR$161,MATCH('Buying nGRPs'!$A45,'Feb 2019'!$A$3:$A$158,0),MATCH('Buying nGRPs'!R$9,'Feb 2019'!$G$1:$BR$1,0))/SUMIFS(Summary!$D:$D,Summary!$A:$A,'Buying nGRPs'!$A45),"")</f>
        <v/>
      </c>
      <c r="S45" s="158" t="str">
        <f>IFERROR(INDEX('Feb 2019'!$G$3:$BR$161,MATCH('Buying nGRPs'!$A45,'Feb 2019'!$A$3:$A$158,0),MATCH('Buying nGRPs'!S$9,'Feb 2019'!$G$1:$BR$1,0))/SUMIFS(Summary!$D:$D,Summary!$A:$A,'Buying nGRPs'!$A45),"")</f>
        <v/>
      </c>
      <c r="T45" s="158" t="str">
        <f>IFERROR(INDEX('Feb 2019'!$G$3:$BR$161,MATCH('Buying nGRPs'!$A45,'Feb 2019'!$A$3:$A$158,0),MATCH('Buying nGRPs'!T$9,'Feb 2019'!$G$1:$BR$1,0))/SUMIFS(Summary!$D:$D,Summary!$A:$A,'Buying nGRPs'!$A45),"")</f>
        <v/>
      </c>
      <c r="U45" s="158" t="str">
        <f>IFERROR(INDEX('Feb 2019'!$G$3:$BR$161,MATCH('Buying nGRPs'!$A45,'Feb 2019'!$A$3:$A$158,0),MATCH('Buying nGRPs'!U$9,'Feb 2019'!$G$1:$BR$1,0))/SUMIFS(Summary!$D:$D,Summary!$A:$A,'Buying nGRPs'!$A45),"")</f>
        <v/>
      </c>
      <c r="V45" s="158" t="str">
        <f>IFERROR(INDEX('Feb 2019'!$G$3:$BR$161,MATCH('Buying nGRPs'!$A45,'Feb 2019'!$A$3:$A$158,0),MATCH('Buying nGRPs'!V$9,'Feb 2019'!$G$1:$BR$1,0))/SUMIFS(Summary!$D:$D,Summary!$A:$A,'Buying nGRPs'!$A45),"")</f>
        <v/>
      </c>
      <c r="W45" s="158" t="str">
        <f>IFERROR(INDEX('Feb 2019'!$G$3:$BR$161,MATCH('Buying nGRPs'!$A45,'Feb 2019'!$A$3:$A$158,0),MATCH('Buying nGRPs'!W$9,'Feb 2019'!$G$1:$BR$1,0))/SUMIFS(Summary!$D:$D,Summary!$A:$A,'Buying nGRPs'!$A45),"")</f>
        <v/>
      </c>
      <c r="X45" s="158" t="str">
        <f>IFERROR(INDEX('Feb 2019'!$G$3:$BR$161,MATCH('Buying nGRPs'!$A45,'Feb 2019'!$A$3:$A$158,0),MATCH('Buying nGRPs'!X$9,'Feb 2019'!$G$1:$BR$1,0))/SUMIFS(Summary!$D:$D,Summary!$A:$A,'Buying nGRPs'!$A45),"")</f>
        <v/>
      </c>
      <c r="Y45" s="158" t="str">
        <f>IFERROR(INDEX('Feb 2019'!$G$3:$BR$161,MATCH('Buying nGRPs'!$A45,'Feb 2019'!$A$3:$A$158,0),MATCH('Buying nGRPs'!Y$9,'Feb 2019'!$G$1:$BR$1,0))/SUMIFS(Summary!$D:$D,Summary!$A:$A,'Buying nGRPs'!$A45),"")</f>
        <v/>
      </c>
      <c r="Z45" s="158" t="str">
        <f>IFERROR(INDEX('Feb 2019'!$G$3:$BR$161,MATCH('Buying nGRPs'!$A45,'Feb 2019'!$A$3:$A$158,0),MATCH('Buying nGRPs'!Z$9,'Feb 2019'!$G$1:$BR$1,0))/SUMIFS(Summary!$D:$D,Summary!$A:$A,'Buying nGRPs'!$A45),"")</f>
        <v/>
      </c>
      <c r="AA45" s="158" t="str">
        <f>IFERROR(INDEX('Feb 2019'!$G$3:$BR$161,MATCH('Buying nGRPs'!$A45,'Feb 2019'!$A$3:$A$158,0),MATCH('Buying nGRPs'!AA$9,'Feb 2019'!$G$1:$BR$1,0))/SUMIFS(Summary!$D:$D,Summary!$A:$A,'Buying nGRPs'!$A45),"")</f>
        <v/>
      </c>
      <c r="AB45" s="158" t="str">
        <f>IFERROR(INDEX('Feb 2019'!$G$3:$BR$161,MATCH('Buying nGRPs'!$A45,'Feb 2019'!$A$3:$A$158,0),MATCH('Buying nGRPs'!AB$9,'Feb 2019'!$G$1:$BR$1,0))/SUMIFS(Summary!$D:$D,Summary!$A:$A,'Buying nGRPs'!$A45),"")</f>
        <v/>
      </c>
      <c r="AC45" s="158">
        <f>IFERROR(INDEX('Feb 2019'!$G$3:$BR$161,MATCH('Buying nGRPs'!$A45,'Feb 2019'!$A$3:$A$158,0),MATCH('Buying nGRPs'!AC$9,'Feb 2019'!$G$1:$BR$1,0))/SUMIFS(Summary!$D:$D,Summary!$A:$A,'Buying nGRPs'!$A45),"")</f>
        <v>0</v>
      </c>
      <c r="AD45" s="158">
        <f>IFERROR(INDEX('Feb 2019'!$G$3:$BR$161,MATCH('Buying nGRPs'!$A45,'Feb 2019'!$A$3:$A$158,0),MATCH('Buying nGRPs'!AD$9,'Feb 2019'!$G$1:$BR$1,0))/SUMIFS(Summary!$D:$D,Summary!$A:$A,'Buying nGRPs'!$A45),"")</f>
        <v>0.2857142857142857</v>
      </c>
      <c r="AE45" s="158" t="str">
        <f>IFERROR(INDEX('Feb 2019'!$G$3:$BR$161,MATCH('Buying nGRPs'!$A45,'Feb 2019'!$A$3:$A$158,0),MATCH('Buying nGRPs'!AE$9,'Feb 2019'!$G$1:$BR$1,0))/SUMIFS(Summary!$D:$D,Summary!$A:$A,'Buying nGRPs'!$A45),"")</f>
        <v/>
      </c>
      <c r="AF45" s="158" t="str">
        <f>IFERROR(INDEX('Feb 2019'!$G$3:$BR$161,MATCH('Buying nGRPs'!$A45,'Feb 2019'!$A$3:$A$158,0),MATCH('Buying nGRPs'!AF$9,'Feb 2019'!$G$1:$BR$1,0))/SUMIFS(Summary!$D:$D,Summary!$A:$A,'Buying nGRPs'!$A45),"")</f>
        <v/>
      </c>
      <c r="AG45" s="158" t="str">
        <f>IFERROR(INDEX('Feb 2019'!$G$3:$BR$161,MATCH('Buying nGRPs'!$A45,'Feb 2019'!$A$3:$A$158,0),MATCH('Buying nGRPs'!AG$9,'Feb 2019'!$G$1:$BR$1,0))/SUMIFS(Summary!$D:$D,Summary!$A:$A,'Buying nGRPs'!$A45),"")</f>
        <v/>
      </c>
      <c r="AH45" s="158">
        <f>IFERROR(INDEX('Feb 2019'!$G$3:$BR$161,MATCH('Buying nGRPs'!$A45,'Feb 2019'!$A$3:$A$158,0),MATCH('Buying nGRPs'!AH$9,'Feb 2019'!$G$1:$BR$1,0))/SUMIFS(Summary!$D:$D,Summary!$A:$A,'Buying nGRPs'!$A45),"")</f>
        <v>0</v>
      </c>
      <c r="AI45" s="158" t="str">
        <f>IFERROR(INDEX('Feb 2019'!$G$3:$BR$161,MATCH('Buying nGRPs'!$A45,'Feb 2019'!$A$3:$A$158,0),MATCH('Buying nGRPs'!AI$9,'Feb 2019'!$G$1:$BR$1,0))/SUMIFS(Summary!$D:$D,Summary!$A:$A,'Buying nGRPs'!$A45),"")</f>
        <v/>
      </c>
      <c r="AJ45" s="158" t="str">
        <f>IFERROR(INDEX('Feb 2019'!$G$3:$BR$161,MATCH('Buying nGRPs'!$A45,'Feb 2019'!$A$3:$A$158,0),MATCH('Buying nGRPs'!AJ$9,'Feb 2019'!$G$1:$BR$1,0))/SUMIFS(Summary!$D:$D,Summary!$A:$A,'Buying nGRPs'!$A45),"")</f>
        <v/>
      </c>
      <c r="AK45" s="158">
        <f>IFERROR(INDEX('Feb 2019'!$G$3:$BR$161,MATCH('Buying nGRPs'!$A45,'Feb 2019'!$A$3:$A$158,0),MATCH('Buying nGRPs'!AK$9,'Feb 2019'!$G$1:$BR$1,0))/SUMIFS(Summary!$D:$D,Summary!$A:$A,'Buying nGRPs'!$A45),"")</f>
        <v>0</v>
      </c>
      <c r="AL45" s="158">
        <f>IFERROR(INDEX('Feb 2019'!$G$3:$BR$161,MATCH('Buying nGRPs'!$A45,'Feb 2019'!$A$3:$A$158,0),MATCH('Buying nGRPs'!AL$9,'Feb 2019'!$G$1:$BR$1,0))/SUMIFS(Summary!$D:$D,Summary!$A:$A,'Buying nGRPs'!$A45),"")</f>
        <v>0</v>
      </c>
      <c r="AM45" s="158" t="str">
        <f>IFERROR(INDEX('Feb 2019'!$G$3:$BR$161,MATCH('Buying nGRPs'!$A45,'Feb 2019'!$A$3:$A$158,0),MATCH('Buying nGRPs'!AM$9,'Feb 2019'!$G$1:$BR$1,0))/SUMIFS(Summary!$D:$D,Summary!$A:$A,'Buying nGRPs'!$A45),"")</f>
        <v/>
      </c>
      <c r="AN45" s="158">
        <f>IFERROR(INDEX('Feb 2019'!$G$3:$BR$161,MATCH('Buying nGRPs'!$A45,'Feb 2019'!$A$3:$A$158,0),MATCH('Buying nGRPs'!AN$9,'Feb 2019'!$G$1:$BR$1,0))/SUMIFS(Summary!$D:$D,Summary!$A:$A,'Buying nGRPs'!$A45),"")</f>
        <v>0</v>
      </c>
      <c r="AO45" s="158">
        <f>IFERROR(INDEX('Feb 2019'!$G$3:$BR$161,MATCH('Buying nGRPs'!$A45,'Feb 2019'!$A$3:$A$158,0),MATCH('Buying nGRPs'!AO$9,'Feb 2019'!$G$1:$BR$1,0))/SUMIFS(Summary!$D:$D,Summary!$A:$A,'Buying nGRPs'!$A45),"")</f>
        <v>0</v>
      </c>
      <c r="AP45" s="158" t="str">
        <f>IFERROR(INDEX('Feb 2019'!$G$3:$BR$161,MATCH('Buying nGRPs'!$A45,'Feb 2019'!$A$3:$A$158,0),MATCH('Buying nGRPs'!AP$9,'Feb 2019'!$G$1:$BR$1,0))/SUMIFS(Summary!$D:$D,Summary!$A:$A,'Buying nGRPs'!$A45),"")</f>
        <v/>
      </c>
      <c r="AQ45" s="158" t="str">
        <f>IFERROR(INDEX('Feb 2019'!$G$3:$BR$161,MATCH('Buying nGRPs'!$A45,'Feb 2019'!$A$3:$A$158,0),MATCH('Buying nGRPs'!AQ$9,'Feb 2019'!$G$1:$BR$1,0))/SUMIFS(Summary!$D:$D,Summary!$A:$A,'Buying nGRPs'!$A45),"")</f>
        <v/>
      </c>
      <c r="AR45" s="158">
        <f>IFERROR(INDEX('Feb 2019'!$G$3:$BR$161,MATCH('Buying nGRPs'!$A45,'Feb 2019'!$A$3:$A$158,0),MATCH('Buying nGRPs'!AR$9,'Feb 2019'!$G$1:$BR$1,0))/SUMIFS(Summary!$D:$D,Summary!$A:$A,'Buying nGRPs'!$A45),"")</f>
        <v>0</v>
      </c>
      <c r="AS45" s="158" t="str">
        <f>IFERROR(INDEX('Feb 2019'!$G$3:$BR$161,MATCH('Buying nGRPs'!$A45,'Feb 2019'!$A$3:$A$158,0),MATCH('Buying nGRPs'!AS$9,'Feb 2019'!$G$1:$BR$1,0))/SUMIFS(Summary!$D:$D,Summary!$A:$A,'Buying nGRPs'!$A45),"")</f>
        <v/>
      </c>
      <c r="AT45" s="158" t="str">
        <f>IFERROR(INDEX('Feb 2019'!$G$3:$BR$161,MATCH('Buying nGRPs'!$A45,'Feb 2019'!$A$3:$A$158,0),MATCH('Buying nGRPs'!AT$9,'Feb 2019'!$G$1:$BR$1,0))/SUMIFS(Summary!$D:$D,Summary!$A:$A,'Buying nGRPs'!$A45),"")</f>
        <v/>
      </c>
      <c r="AU45" s="158" t="str">
        <f>IFERROR(INDEX('Feb 2019'!$G$3:$BR$161,MATCH('Buying nGRPs'!$A45,'Feb 2019'!$A$3:$A$158,0),MATCH('Buying nGRPs'!AU$9,'Feb 2019'!$G$1:$BR$1,0))/SUMIFS(Summary!$D:$D,Summary!$A:$A,'Buying nGRPs'!$A45),"")</f>
        <v/>
      </c>
      <c r="AV45" s="158" t="str">
        <f>IFERROR(INDEX('Feb 2019'!$G$3:$BR$161,MATCH('Buying nGRPs'!$A45,'Feb 2019'!$A$3:$A$158,0),MATCH('Buying nGRPs'!AV$9,'Feb 2019'!$G$1:$BR$1,0))/SUMIFS(Summary!$D:$D,Summary!$A:$A,'Buying nGRPs'!$A45),"")</f>
        <v/>
      </c>
      <c r="AW45" s="158" t="str">
        <f>IFERROR(INDEX('Feb 2019'!$G$3:$BR$161,MATCH('Buying nGRPs'!$A45,'Feb 2019'!$A$3:$A$158,0),MATCH('Buying nGRPs'!AW$9,'Feb 2019'!$G$1:$BR$1,0))/SUMIFS(Summary!$D:$D,Summary!$A:$A,'Buying nGRPs'!$A45),"")</f>
        <v/>
      </c>
      <c r="AX45" s="158">
        <f>IFERROR(INDEX('Feb 2019'!$G$3:$BR$161,MATCH('Buying nGRPs'!$A45,'Feb 2019'!$A$3:$A$158,0),MATCH('Buying nGRPs'!AX$9,'Feb 2019'!$G$1:$BR$1,0))/SUMIFS(Summary!$D:$D,Summary!$A:$A,'Buying nGRPs'!$A45),"")</f>
        <v>0</v>
      </c>
      <c r="AY45" s="158">
        <f>IFERROR(INDEX('Feb 2019'!$G$3:$BR$161,MATCH('Buying nGRPs'!$A45,'Feb 2019'!$A$3:$A$158,0),MATCH('Buying nGRPs'!AY$9,'Feb 2019'!$G$1:$BR$1,0))/SUMIFS(Summary!$D:$D,Summary!$A:$A,'Buying nGRPs'!$A45),"")</f>
        <v>0</v>
      </c>
      <c r="AZ45" s="158">
        <f>IFERROR(INDEX('Feb 2019'!$G$3:$BR$161,MATCH('Buying nGRPs'!$A45,'Feb 2019'!$A$3:$A$158,0),MATCH('Buying nGRPs'!AZ$9,'Feb 2019'!$G$1:$BR$1,0))/SUMIFS(Summary!$D:$D,Summary!$A:$A,'Buying nGRPs'!$A45),"")</f>
        <v>0</v>
      </c>
      <c r="BA45" s="158">
        <f>IFERROR(INDEX('Feb 2019'!$G$3:$BR$161,MATCH('Buying nGRPs'!$A45,'Feb 2019'!$A$3:$A$158,0),MATCH('Buying nGRPs'!BA$9,'Feb 2019'!$G$1:$BR$1,0))/SUMIFS(Summary!$D:$D,Summary!$A:$A,'Buying nGRPs'!$A45),"")</f>
        <v>0</v>
      </c>
      <c r="BB45" s="11">
        <f t="shared" si="44"/>
        <v>0.2857142857142857</v>
      </c>
      <c r="BC45" s="11"/>
      <c r="BD45" s="109">
        <f t="shared" si="45"/>
        <v>-0.2857142857142857</v>
      </c>
    </row>
    <row r="46" spans="1:57" ht="15" x14ac:dyDescent="0.3">
      <c r="A46" s="80" t="s">
        <v>64</v>
      </c>
      <c r="B46" s="105">
        <f t="shared" si="40"/>
        <v>0.39</v>
      </c>
      <c r="C46" s="192">
        <f t="shared" si="41"/>
        <v>3.9000000000000002E-7</v>
      </c>
      <c r="D46" s="48">
        <f t="shared" si="42"/>
        <v>0</v>
      </c>
      <c r="E46" s="138">
        <f t="shared" si="43"/>
        <v>-0.39</v>
      </c>
      <c r="F46" s="93" t="s">
        <v>64</v>
      </c>
      <c r="G46" s="158" t="str">
        <f>IFERROR(INDEX('Feb 2019'!$G$3:$BR$161,MATCH('Buying nGRPs'!$A46,'Feb 2019'!$A$3:$A$158,0),MATCH('Buying nGRPs'!G$9,'Feb 2019'!$G$1:$BR$1,0))/SUMIFS(Summary!$D:$D,Summary!$A:$A,'Buying nGRPs'!$A46),"")</f>
        <v/>
      </c>
      <c r="H46" s="158" t="str">
        <f>IFERROR(INDEX('Feb 2019'!$G$3:$BR$161,MATCH('Buying nGRPs'!$A46,'Feb 2019'!$A$3:$A$158,0),MATCH('Buying nGRPs'!H$9,'Feb 2019'!$G$1:$BR$1,0))/SUMIFS(Summary!$D:$D,Summary!$A:$A,'Buying nGRPs'!$A46),"")</f>
        <v/>
      </c>
      <c r="I46" s="158" t="str">
        <f>IFERROR(INDEX('Feb 2019'!$G$3:$BR$161,MATCH('Buying nGRPs'!$A46,'Feb 2019'!$A$3:$A$158,0),MATCH('Buying nGRPs'!I$9,'Feb 2019'!$G$1:$BR$1,0))/SUMIFS(Summary!$D:$D,Summary!$A:$A,'Buying nGRPs'!$A46),"")</f>
        <v/>
      </c>
      <c r="J46" s="158">
        <f>IFERROR(INDEX('Feb 2019'!$G$3:$BR$161,MATCH('Buying nGRPs'!$A46,'Feb 2019'!$A$3:$A$158,0),MATCH('Buying nGRPs'!J$9,'Feb 2019'!$G$1:$BR$1,0))/SUMIFS(Summary!$D:$D,Summary!$A:$A,'Buying nGRPs'!$A46),"")</f>
        <v>0</v>
      </c>
      <c r="K46" s="158" t="str">
        <f>IFERROR(INDEX('Feb 2019'!$G$3:$BR$161,MATCH('Buying nGRPs'!$A46,'Feb 2019'!$A$3:$A$158,0),MATCH('Buying nGRPs'!K$9,'Feb 2019'!$G$1:$BR$1,0))/SUMIFS(Summary!$D:$D,Summary!$A:$A,'Buying nGRPs'!$A46),"")</f>
        <v/>
      </c>
      <c r="L46" s="158" t="str">
        <f>IFERROR(INDEX('Feb 2019'!$G$3:$BR$161,MATCH('Buying nGRPs'!$A46,'Feb 2019'!$A$3:$A$158,0),MATCH('Buying nGRPs'!L$9,'Feb 2019'!$G$1:$BR$1,0))/SUMIFS(Summary!$D:$D,Summary!$A:$A,'Buying nGRPs'!$A46),"")</f>
        <v/>
      </c>
      <c r="M46" s="158" t="str">
        <f>IFERROR(INDEX('Feb 2019'!$G$3:$BR$161,MATCH('Buying nGRPs'!$A46,'Feb 2019'!$A$3:$A$158,0),MATCH('Buying nGRPs'!M$9,'Feb 2019'!$G$1:$BR$1,0))/SUMIFS(Summary!$D:$D,Summary!$A:$A,'Buying nGRPs'!$A46),"")</f>
        <v/>
      </c>
      <c r="N46" s="158" t="str">
        <f>IFERROR(INDEX('Feb 2019'!$G$3:$BR$161,MATCH('Buying nGRPs'!$A46,'Feb 2019'!$A$3:$A$158,0),MATCH('Buying nGRPs'!N$9,'Feb 2019'!$G$1:$BR$1,0))/SUMIFS(Summary!$D:$D,Summary!$A:$A,'Buying nGRPs'!$A46),"")</f>
        <v/>
      </c>
      <c r="O46" s="158" t="str">
        <f>IFERROR(INDEX('Feb 2019'!$G$3:$BR$161,MATCH('Buying nGRPs'!$A46,'Feb 2019'!$A$3:$A$158,0),MATCH('Buying nGRPs'!O$9,'Feb 2019'!$G$1:$BR$1,0))/SUMIFS(Summary!$D:$D,Summary!$A:$A,'Buying nGRPs'!$A46),"")</f>
        <v/>
      </c>
      <c r="P46" s="158" t="str">
        <f>IFERROR(INDEX('Feb 2019'!$G$3:$BR$161,MATCH('Buying nGRPs'!$A46,'Feb 2019'!$A$3:$A$158,0),MATCH('Buying nGRPs'!P$9,'Feb 2019'!$G$1:$BR$1,0))/SUMIFS(Summary!$D:$D,Summary!$A:$A,'Buying nGRPs'!$A46),"")</f>
        <v/>
      </c>
      <c r="Q46" s="158" t="str">
        <f>IFERROR(INDEX('Feb 2019'!$G$3:$BR$161,MATCH('Buying nGRPs'!$A46,'Feb 2019'!$A$3:$A$158,0),MATCH('Buying nGRPs'!Q$9,'Feb 2019'!$G$1:$BR$1,0))/SUMIFS(Summary!$D:$D,Summary!$A:$A,'Buying nGRPs'!$A46),"")</f>
        <v/>
      </c>
      <c r="R46" s="158" t="str">
        <f>IFERROR(INDEX('Feb 2019'!$G$3:$BR$161,MATCH('Buying nGRPs'!$A46,'Feb 2019'!$A$3:$A$158,0),MATCH('Buying nGRPs'!R$9,'Feb 2019'!$G$1:$BR$1,0))/SUMIFS(Summary!$D:$D,Summary!$A:$A,'Buying nGRPs'!$A46),"")</f>
        <v/>
      </c>
      <c r="S46" s="158" t="str">
        <f>IFERROR(INDEX('Feb 2019'!$G$3:$BR$161,MATCH('Buying nGRPs'!$A46,'Feb 2019'!$A$3:$A$158,0),MATCH('Buying nGRPs'!S$9,'Feb 2019'!$G$1:$BR$1,0))/SUMIFS(Summary!$D:$D,Summary!$A:$A,'Buying nGRPs'!$A46),"")</f>
        <v/>
      </c>
      <c r="T46" s="158" t="str">
        <f>IFERROR(INDEX('Feb 2019'!$G$3:$BR$161,MATCH('Buying nGRPs'!$A46,'Feb 2019'!$A$3:$A$158,0),MATCH('Buying nGRPs'!T$9,'Feb 2019'!$G$1:$BR$1,0))/SUMIFS(Summary!$D:$D,Summary!$A:$A,'Buying nGRPs'!$A46),"")</f>
        <v/>
      </c>
      <c r="U46" s="158" t="str">
        <f>IFERROR(INDEX('Feb 2019'!$G$3:$BR$161,MATCH('Buying nGRPs'!$A46,'Feb 2019'!$A$3:$A$158,0),MATCH('Buying nGRPs'!U$9,'Feb 2019'!$G$1:$BR$1,0))/SUMIFS(Summary!$D:$D,Summary!$A:$A,'Buying nGRPs'!$A46),"")</f>
        <v/>
      </c>
      <c r="V46" s="158" t="str">
        <f>IFERROR(INDEX('Feb 2019'!$G$3:$BR$161,MATCH('Buying nGRPs'!$A46,'Feb 2019'!$A$3:$A$158,0),MATCH('Buying nGRPs'!V$9,'Feb 2019'!$G$1:$BR$1,0))/SUMIFS(Summary!$D:$D,Summary!$A:$A,'Buying nGRPs'!$A46),"")</f>
        <v/>
      </c>
      <c r="W46" s="158" t="str">
        <f>IFERROR(INDEX('Feb 2019'!$G$3:$BR$161,MATCH('Buying nGRPs'!$A46,'Feb 2019'!$A$3:$A$158,0),MATCH('Buying nGRPs'!W$9,'Feb 2019'!$G$1:$BR$1,0))/SUMIFS(Summary!$D:$D,Summary!$A:$A,'Buying nGRPs'!$A46),"")</f>
        <v/>
      </c>
      <c r="X46" s="158" t="str">
        <f>IFERROR(INDEX('Feb 2019'!$G$3:$BR$161,MATCH('Buying nGRPs'!$A46,'Feb 2019'!$A$3:$A$158,0),MATCH('Buying nGRPs'!X$9,'Feb 2019'!$G$1:$BR$1,0))/SUMIFS(Summary!$D:$D,Summary!$A:$A,'Buying nGRPs'!$A46),"")</f>
        <v/>
      </c>
      <c r="Y46" s="158" t="str">
        <f>IFERROR(INDEX('Feb 2019'!$G$3:$BR$161,MATCH('Buying nGRPs'!$A46,'Feb 2019'!$A$3:$A$158,0),MATCH('Buying nGRPs'!Y$9,'Feb 2019'!$G$1:$BR$1,0))/SUMIFS(Summary!$D:$D,Summary!$A:$A,'Buying nGRPs'!$A46),"")</f>
        <v/>
      </c>
      <c r="Z46" s="158" t="str">
        <f>IFERROR(INDEX('Feb 2019'!$G$3:$BR$161,MATCH('Buying nGRPs'!$A46,'Feb 2019'!$A$3:$A$158,0),MATCH('Buying nGRPs'!Z$9,'Feb 2019'!$G$1:$BR$1,0))/SUMIFS(Summary!$D:$D,Summary!$A:$A,'Buying nGRPs'!$A46),"")</f>
        <v/>
      </c>
      <c r="AA46" s="158" t="str">
        <f>IFERROR(INDEX('Feb 2019'!$G$3:$BR$161,MATCH('Buying nGRPs'!$A46,'Feb 2019'!$A$3:$A$158,0),MATCH('Buying nGRPs'!AA$9,'Feb 2019'!$G$1:$BR$1,0))/SUMIFS(Summary!$D:$D,Summary!$A:$A,'Buying nGRPs'!$A46),"")</f>
        <v/>
      </c>
      <c r="AB46" s="158" t="str">
        <f>IFERROR(INDEX('Feb 2019'!$G$3:$BR$161,MATCH('Buying nGRPs'!$A46,'Feb 2019'!$A$3:$A$158,0),MATCH('Buying nGRPs'!AB$9,'Feb 2019'!$G$1:$BR$1,0))/SUMIFS(Summary!$D:$D,Summary!$A:$A,'Buying nGRPs'!$A46),"")</f>
        <v/>
      </c>
      <c r="AC46" s="158">
        <f>IFERROR(INDEX('Feb 2019'!$G$3:$BR$161,MATCH('Buying nGRPs'!$A46,'Feb 2019'!$A$3:$A$158,0),MATCH('Buying nGRPs'!AC$9,'Feb 2019'!$G$1:$BR$1,0))/SUMIFS(Summary!$D:$D,Summary!$A:$A,'Buying nGRPs'!$A46),"")</f>
        <v>0.16</v>
      </c>
      <c r="AD46" s="158">
        <f>IFERROR(INDEX('Feb 2019'!$G$3:$BR$161,MATCH('Buying nGRPs'!$A46,'Feb 2019'!$A$3:$A$158,0),MATCH('Buying nGRPs'!AD$9,'Feb 2019'!$G$1:$BR$1,0))/SUMIFS(Summary!$D:$D,Summary!$A:$A,'Buying nGRPs'!$A46),"")</f>
        <v>0.13</v>
      </c>
      <c r="AE46" s="158" t="str">
        <f>IFERROR(INDEX('Feb 2019'!$G$3:$BR$161,MATCH('Buying nGRPs'!$A46,'Feb 2019'!$A$3:$A$158,0),MATCH('Buying nGRPs'!AE$9,'Feb 2019'!$G$1:$BR$1,0))/SUMIFS(Summary!$D:$D,Summary!$A:$A,'Buying nGRPs'!$A46),"")</f>
        <v/>
      </c>
      <c r="AF46" s="158" t="str">
        <f>IFERROR(INDEX('Feb 2019'!$G$3:$BR$161,MATCH('Buying nGRPs'!$A46,'Feb 2019'!$A$3:$A$158,0),MATCH('Buying nGRPs'!AF$9,'Feb 2019'!$G$1:$BR$1,0))/SUMIFS(Summary!$D:$D,Summary!$A:$A,'Buying nGRPs'!$A46),"")</f>
        <v/>
      </c>
      <c r="AG46" s="158" t="str">
        <f>IFERROR(INDEX('Feb 2019'!$G$3:$BR$161,MATCH('Buying nGRPs'!$A46,'Feb 2019'!$A$3:$A$158,0),MATCH('Buying nGRPs'!AG$9,'Feb 2019'!$G$1:$BR$1,0))/SUMIFS(Summary!$D:$D,Summary!$A:$A,'Buying nGRPs'!$A46),"")</f>
        <v/>
      </c>
      <c r="AH46" s="158">
        <f>IFERROR(INDEX('Feb 2019'!$G$3:$BR$161,MATCH('Buying nGRPs'!$A46,'Feb 2019'!$A$3:$A$158,0),MATCH('Buying nGRPs'!AH$9,'Feb 2019'!$G$1:$BR$1,0))/SUMIFS(Summary!$D:$D,Summary!$A:$A,'Buying nGRPs'!$A46),"")</f>
        <v>0.1</v>
      </c>
      <c r="AI46" s="158" t="str">
        <f>IFERROR(INDEX('Feb 2019'!$G$3:$BR$161,MATCH('Buying nGRPs'!$A46,'Feb 2019'!$A$3:$A$158,0),MATCH('Buying nGRPs'!AI$9,'Feb 2019'!$G$1:$BR$1,0))/SUMIFS(Summary!$D:$D,Summary!$A:$A,'Buying nGRPs'!$A46),"")</f>
        <v/>
      </c>
      <c r="AJ46" s="158" t="str">
        <f>IFERROR(INDEX('Feb 2019'!$G$3:$BR$161,MATCH('Buying nGRPs'!$A46,'Feb 2019'!$A$3:$A$158,0),MATCH('Buying nGRPs'!AJ$9,'Feb 2019'!$G$1:$BR$1,0))/SUMIFS(Summary!$D:$D,Summary!$A:$A,'Buying nGRPs'!$A46),"")</f>
        <v/>
      </c>
      <c r="AK46" s="158">
        <f>IFERROR(INDEX('Feb 2019'!$G$3:$BR$161,MATCH('Buying nGRPs'!$A46,'Feb 2019'!$A$3:$A$158,0),MATCH('Buying nGRPs'!AK$9,'Feb 2019'!$G$1:$BR$1,0))/SUMIFS(Summary!$D:$D,Summary!$A:$A,'Buying nGRPs'!$A46),"")</f>
        <v>0</v>
      </c>
      <c r="AL46" s="158">
        <f>IFERROR(INDEX('Feb 2019'!$G$3:$BR$161,MATCH('Buying nGRPs'!$A46,'Feb 2019'!$A$3:$A$158,0),MATCH('Buying nGRPs'!AL$9,'Feb 2019'!$G$1:$BR$1,0))/SUMIFS(Summary!$D:$D,Summary!$A:$A,'Buying nGRPs'!$A46),"")</f>
        <v>0</v>
      </c>
      <c r="AM46" s="158" t="str">
        <f>IFERROR(INDEX('Feb 2019'!$G$3:$BR$161,MATCH('Buying nGRPs'!$A46,'Feb 2019'!$A$3:$A$158,0),MATCH('Buying nGRPs'!AM$9,'Feb 2019'!$G$1:$BR$1,0))/SUMIFS(Summary!$D:$D,Summary!$A:$A,'Buying nGRPs'!$A46),"")</f>
        <v/>
      </c>
      <c r="AN46" s="158">
        <f>IFERROR(INDEX('Feb 2019'!$G$3:$BR$161,MATCH('Buying nGRPs'!$A46,'Feb 2019'!$A$3:$A$158,0),MATCH('Buying nGRPs'!AN$9,'Feb 2019'!$G$1:$BR$1,0))/SUMIFS(Summary!$D:$D,Summary!$A:$A,'Buying nGRPs'!$A46),"")</f>
        <v>0</v>
      </c>
      <c r="AO46" s="158">
        <f>IFERROR(INDEX('Feb 2019'!$G$3:$BR$161,MATCH('Buying nGRPs'!$A46,'Feb 2019'!$A$3:$A$158,0),MATCH('Buying nGRPs'!AO$9,'Feb 2019'!$G$1:$BR$1,0))/SUMIFS(Summary!$D:$D,Summary!$A:$A,'Buying nGRPs'!$A46),"")</f>
        <v>0</v>
      </c>
      <c r="AP46" s="158" t="str">
        <f>IFERROR(INDEX('Feb 2019'!$G$3:$BR$161,MATCH('Buying nGRPs'!$A46,'Feb 2019'!$A$3:$A$158,0),MATCH('Buying nGRPs'!AP$9,'Feb 2019'!$G$1:$BR$1,0))/SUMIFS(Summary!$D:$D,Summary!$A:$A,'Buying nGRPs'!$A46),"")</f>
        <v/>
      </c>
      <c r="AQ46" s="158" t="str">
        <f>IFERROR(INDEX('Feb 2019'!$G$3:$BR$161,MATCH('Buying nGRPs'!$A46,'Feb 2019'!$A$3:$A$158,0),MATCH('Buying nGRPs'!AQ$9,'Feb 2019'!$G$1:$BR$1,0))/SUMIFS(Summary!$D:$D,Summary!$A:$A,'Buying nGRPs'!$A46),"")</f>
        <v/>
      </c>
      <c r="AR46" s="158">
        <f>IFERROR(INDEX('Feb 2019'!$G$3:$BR$161,MATCH('Buying nGRPs'!$A46,'Feb 2019'!$A$3:$A$158,0),MATCH('Buying nGRPs'!AR$9,'Feb 2019'!$G$1:$BR$1,0))/SUMIFS(Summary!$D:$D,Summary!$A:$A,'Buying nGRPs'!$A46),"")</f>
        <v>0</v>
      </c>
      <c r="AS46" s="158" t="str">
        <f>IFERROR(INDEX('Feb 2019'!$G$3:$BR$161,MATCH('Buying nGRPs'!$A46,'Feb 2019'!$A$3:$A$158,0),MATCH('Buying nGRPs'!AS$9,'Feb 2019'!$G$1:$BR$1,0))/SUMIFS(Summary!$D:$D,Summary!$A:$A,'Buying nGRPs'!$A46),"")</f>
        <v/>
      </c>
      <c r="AT46" s="158" t="str">
        <f>IFERROR(INDEX('Feb 2019'!$G$3:$BR$161,MATCH('Buying nGRPs'!$A46,'Feb 2019'!$A$3:$A$158,0),MATCH('Buying nGRPs'!AT$9,'Feb 2019'!$G$1:$BR$1,0))/SUMIFS(Summary!$D:$D,Summary!$A:$A,'Buying nGRPs'!$A46),"")</f>
        <v/>
      </c>
      <c r="AU46" s="158" t="str">
        <f>IFERROR(INDEX('Feb 2019'!$G$3:$BR$161,MATCH('Buying nGRPs'!$A46,'Feb 2019'!$A$3:$A$158,0),MATCH('Buying nGRPs'!AU$9,'Feb 2019'!$G$1:$BR$1,0))/SUMIFS(Summary!$D:$D,Summary!$A:$A,'Buying nGRPs'!$A46),"")</f>
        <v/>
      </c>
      <c r="AV46" s="158" t="str">
        <f>IFERROR(INDEX('Feb 2019'!$G$3:$BR$161,MATCH('Buying nGRPs'!$A46,'Feb 2019'!$A$3:$A$158,0),MATCH('Buying nGRPs'!AV$9,'Feb 2019'!$G$1:$BR$1,0))/SUMIFS(Summary!$D:$D,Summary!$A:$A,'Buying nGRPs'!$A46),"")</f>
        <v/>
      </c>
      <c r="AW46" s="158" t="str">
        <f>IFERROR(INDEX('Feb 2019'!$G$3:$BR$161,MATCH('Buying nGRPs'!$A46,'Feb 2019'!$A$3:$A$158,0),MATCH('Buying nGRPs'!AW$9,'Feb 2019'!$G$1:$BR$1,0))/SUMIFS(Summary!$D:$D,Summary!$A:$A,'Buying nGRPs'!$A46),"")</f>
        <v/>
      </c>
      <c r="AX46" s="158">
        <f>IFERROR(INDEX('Feb 2019'!$G$3:$BR$161,MATCH('Buying nGRPs'!$A46,'Feb 2019'!$A$3:$A$158,0),MATCH('Buying nGRPs'!AX$9,'Feb 2019'!$G$1:$BR$1,0))/SUMIFS(Summary!$D:$D,Summary!$A:$A,'Buying nGRPs'!$A46),"")</f>
        <v>0</v>
      </c>
      <c r="AY46" s="158">
        <f>IFERROR(INDEX('Feb 2019'!$G$3:$BR$161,MATCH('Buying nGRPs'!$A46,'Feb 2019'!$A$3:$A$158,0),MATCH('Buying nGRPs'!AY$9,'Feb 2019'!$G$1:$BR$1,0))/SUMIFS(Summary!$D:$D,Summary!$A:$A,'Buying nGRPs'!$A46),"")</f>
        <v>0</v>
      </c>
      <c r="AZ46" s="158">
        <f>IFERROR(INDEX('Feb 2019'!$G$3:$BR$161,MATCH('Buying nGRPs'!$A46,'Feb 2019'!$A$3:$A$158,0),MATCH('Buying nGRPs'!AZ$9,'Feb 2019'!$G$1:$BR$1,0))/SUMIFS(Summary!$D:$D,Summary!$A:$A,'Buying nGRPs'!$A46),"")</f>
        <v>0</v>
      </c>
      <c r="BA46" s="158">
        <f>IFERROR(INDEX('Feb 2019'!$G$3:$BR$161,MATCH('Buying nGRPs'!$A46,'Feb 2019'!$A$3:$A$158,0),MATCH('Buying nGRPs'!BA$9,'Feb 2019'!$G$1:$BR$1,0))/SUMIFS(Summary!$D:$D,Summary!$A:$A,'Buying nGRPs'!$A46),"")</f>
        <v>0</v>
      </c>
      <c r="BB46" s="11">
        <f t="shared" si="44"/>
        <v>0.39</v>
      </c>
      <c r="BC46" s="11"/>
      <c r="BD46" s="109">
        <f t="shared" si="45"/>
        <v>-0.39</v>
      </c>
    </row>
    <row r="47" spans="1:57" ht="15" x14ac:dyDescent="0.3">
      <c r="A47" s="80" t="s">
        <v>65</v>
      </c>
      <c r="B47" s="105">
        <f t="shared" si="40"/>
        <v>0.31</v>
      </c>
      <c r="C47" s="192">
        <f t="shared" si="41"/>
        <v>3.1E-7</v>
      </c>
      <c r="D47" s="48">
        <f t="shared" si="42"/>
        <v>0</v>
      </c>
      <c r="E47" s="138">
        <f t="shared" si="43"/>
        <v>-0.31</v>
      </c>
      <c r="F47" s="95" t="s">
        <v>65</v>
      </c>
      <c r="G47" s="158" t="str">
        <f>IFERROR(INDEX('Feb 2019'!$G$3:$BR$161,MATCH('Buying nGRPs'!$A47,'Feb 2019'!$A$3:$A$158,0),MATCH('Buying nGRPs'!G$9,'Feb 2019'!$G$1:$BR$1,0))/SUMIFS(Summary!$D:$D,Summary!$A:$A,'Buying nGRPs'!$A47),"")</f>
        <v/>
      </c>
      <c r="H47" s="158" t="str">
        <f>IFERROR(INDEX('Feb 2019'!$G$3:$BR$161,MATCH('Buying nGRPs'!$A47,'Feb 2019'!$A$3:$A$158,0),MATCH('Buying nGRPs'!H$9,'Feb 2019'!$G$1:$BR$1,0))/SUMIFS(Summary!$D:$D,Summary!$A:$A,'Buying nGRPs'!$A47),"")</f>
        <v/>
      </c>
      <c r="I47" s="158" t="str">
        <f>IFERROR(INDEX('Feb 2019'!$G$3:$BR$161,MATCH('Buying nGRPs'!$A47,'Feb 2019'!$A$3:$A$158,0),MATCH('Buying nGRPs'!I$9,'Feb 2019'!$G$1:$BR$1,0))/SUMIFS(Summary!$D:$D,Summary!$A:$A,'Buying nGRPs'!$A47),"")</f>
        <v/>
      </c>
      <c r="J47" s="158">
        <f>IFERROR(INDEX('Feb 2019'!$G$3:$BR$161,MATCH('Buying nGRPs'!$A47,'Feb 2019'!$A$3:$A$158,0),MATCH('Buying nGRPs'!J$9,'Feb 2019'!$G$1:$BR$1,0))/SUMIFS(Summary!$D:$D,Summary!$A:$A,'Buying nGRPs'!$A47),"")</f>
        <v>0</v>
      </c>
      <c r="K47" s="158" t="str">
        <f>IFERROR(INDEX('Feb 2019'!$G$3:$BR$161,MATCH('Buying nGRPs'!$A47,'Feb 2019'!$A$3:$A$158,0),MATCH('Buying nGRPs'!K$9,'Feb 2019'!$G$1:$BR$1,0))/SUMIFS(Summary!$D:$D,Summary!$A:$A,'Buying nGRPs'!$A47),"")</f>
        <v/>
      </c>
      <c r="L47" s="158" t="str">
        <f>IFERROR(INDEX('Feb 2019'!$G$3:$BR$161,MATCH('Buying nGRPs'!$A47,'Feb 2019'!$A$3:$A$158,0),MATCH('Buying nGRPs'!L$9,'Feb 2019'!$G$1:$BR$1,0))/SUMIFS(Summary!$D:$D,Summary!$A:$A,'Buying nGRPs'!$A47),"")</f>
        <v/>
      </c>
      <c r="M47" s="158" t="str">
        <f>IFERROR(INDEX('Feb 2019'!$G$3:$BR$161,MATCH('Buying nGRPs'!$A47,'Feb 2019'!$A$3:$A$158,0),MATCH('Buying nGRPs'!M$9,'Feb 2019'!$G$1:$BR$1,0))/SUMIFS(Summary!$D:$D,Summary!$A:$A,'Buying nGRPs'!$A47),"")</f>
        <v/>
      </c>
      <c r="N47" s="158" t="str">
        <f>IFERROR(INDEX('Feb 2019'!$G$3:$BR$161,MATCH('Buying nGRPs'!$A47,'Feb 2019'!$A$3:$A$158,0),MATCH('Buying nGRPs'!N$9,'Feb 2019'!$G$1:$BR$1,0))/SUMIFS(Summary!$D:$D,Summary!$A:$A,'Buying nGRPs'!$A47),"")</f>
        <v/>
      </c>
      <c r="O47" s="158" t="str">
        <f>IFERROR(INDEX('Feb 2019'!$G$3:$BR$161,MATCH('Buying nGRPs'!$A47,'Feb 2019'!$A$3:$A$158,0),MATCH('Buying nGRPs'!O$9,'Feb 2019'!$G$1:$BR$1,0))/SUMIFS(Summary!$D:$D,Summary!$A:$A,'Buying nGRPs'!$A47),"")</f>
        <v/>
      </c>
      <c r="P47" s="158" t="str">
        <f>IFERROR(INDEX('Feb 2019'!$G$3:$BR$161,MATCH('Buying nGRPs'!$A47,'Feb 2019'!$A$3:$A$158,0),MATCH('Buying nGRPs'!P$9,'Feb 2019'!$G$1:$BR$1,0))/SUMIFS(Summary!$D:$D,Summary!$A:$A,'Buying nGRPs'!$A47),"")</f>
        <v/>
      </c>
      <c r="Q47" s="158" t="str">
        <f>IFERROR(INDEX('Feb 2019'!$G$3:$BR$161,MATCH('Buying nGRPs'!$A47,'Feb 2019'!$A$3:$A$158,0),MATCH('Buying nGRPs'!Q$9,'Feb 2019'!$G$1:$BR$1,0))/SUMIFS(Summary!$D:$D,Summary!$A:$A,'Buying nGRPs'!$A47),"")</f>
        <v/>
      </c>
      <c r="R47" s="158" t="str">
        <f>IFERROR(INDEX('Feb 2019'!$G$3:$BR$161,MATCH('Buying nGRPs'!$A47,'Feb 2019'!$A$3:$A$158,0),MATCH('Buying nGRPs'!R$9,'Feb 2019'!$G$1:$BR$1,0))/SUMIFS(Summary!$D:$D,Summary!$A:$A,'Buying nGRPs'!$A47),"")</f>
        <v/>
      </c>
      <c r="S47" s="158" t="str">
        <f>IFERROR(INDEX('Feb 2019'!$G$3:$BR$161,MATCH('Buying nGRPs'!$A47,'Feb 2019'!$A$3:$A$158,0),MATCH('Buying nGRPs'!S$9,'Feb 2019'!$G$1:$BR$1,0))/SUMIFS(Summary!$D:$D,Summary!$A:$A,'Buying nGRPs'!$A47),"")</f>
        <v/>
      </c>
      <c r="T47" s="158" t="str">
        <f>IFERROR(INDEX('Feb 2019'!$G$3:$BR$161,MATCH('Buying nGRPs'!$A47,'Feb 2019'!$A$3:$A$158,0),MATCH('Buying nGRPs'!T$9,'Feb 2019'!$G$1:$BR$1,0))/SUMIFS(Summary!$D:$D,Summary!$A:$A,'Buying nGRPs'!$A47),"")</f>
        <v/>
      </c>
      <c r="U47" s="158" t="str">
        <f>IFERROR(INDEX('Feb 2019'!$G$3:$BR$161,MATCH('Buying nGRPs'!$A47,'Feb 2019'!$A$3:$A$158,0),MATCH('Buying nGRPs'!U$9,'Feb 2019'!$G$1:$BR$1,0))/SUMIFS(Summary!$D:$D,Summary!$A:$A,'Buying nGRPs'!$A47),"")</f>
        <v/>
      </c>
      <c r="V47" s="158" t="str">
        <f>IFERROR(INDEX('Feb 2019'!$G$3:$BR$161,MATCH('Buying nGRPs'!$A47,'Feb 2019'!$A$3:$A$158,0),MATCH('Buying nGRPs'!V$9,'Feb 2019'!$G$1:$BR$1,0))/SUMIFS(Summary!$D:$D,Summary!$A:$A,'Buying nGRPs'!$A47),"")</f>
        <v/>
      </c>
      <c r="W47" s="158" t="str">
        <f>IFERROR(INDEX('Feb 2019'!$G$3:$BR$161,MATCH('Buying nGRPs'!$A47,'Feb 2019'!$A$3:$A$158,0),MATCH('Buying nGRPs'!W$9,'Feb 2019'!$G$1:$BR$1,0))/SUMIFS(Summary!$D:$D,Summary!$A:$A,'Buying nGRPs'!$A47),"")</f>
        <v/>
      </c>
      <c r="X47" s="158" t="str">
        <f>IFERROR(INDEX('Feb 2019'!$G$3:$BR$161,MATCH('Buying nGRPs'!$A47,'Feb 2019'!$A$3:$A$158,0),MATCH('Buying nGRPs'!X$9,'Feb 2019'!$G$1:$BR$1,0))/SUMIFS(Summary!$D:$D,Summary!$A:$A,'Buying nGRPs'!$A47),"")</f>
        <v/>
      </c>
      <c r="Y47" s="158" t="str">
        <f>IFERROR(INDEX('Feb 2019'!$G$3:$BR$161,MATCH('Buying nGRPs'!$A47,'Feb 2019'!$A$3:$A$158,0),MATCH('Buying nGRPs'!Y$9,'Feb 2019'!$G$1:$BR$1,0))/SUMIFS(Summary!$D:$D,Summary!$A:$A,'Buying nGRPs'!$A47),"")</f>
        <v/>
      </c>
      <c r="Z47" s="158" t="str">
        <f>IFERROR(INDEX('Feb 2019'!$G$3:$BR$161,MATCH('Buying nGRPs'!$A47,'Feb 2019'!$A$3:$A$158,0),MATCH('Buying nGRPs'!Z$9,'Feb 2019'!$G$1:$BR$1,0))/SUMIFS(Summary!$D:$D,Summary!$A:$A,'Buying nGRPs'!$A47),"")</f>
        <v/>
      </c>
      <c r="AA47" s="158" t="str">
        <f>IFERROR(INDEX('Feb 2019'!$G$3:$BR$161,MATCH('Buying nGRPs'!$A47,'Feb 2019'!$A$3:$A$158,0),MATCH('Buying nGRPs'!AA$9,'Feb 2019'!$G$1:$BR$1,0))/SUMIFS(Summary!$D:$D,Summary!$A:$A,'Buying nGRPs'!$A47),"")</f>
        <v/>
      </c>
      <c r="AB47" s="158" t="str">
        <f>IFERROR(INDEX('Feb 2019'!$G$3:$BR$161,MATCH('Buying nGRPs'!$A47,'Feb 2019'!$A$3:$A$158,0),MATCH('Buying nGRPs'!AB$9,'Feb 2019'!$G$1:$BR$1,0))/SUMIFS(Summary!$D:$D,Summary!$A:$A,'Buying nGRPs'!$A47),"")</f>
        <v/>
      </c>
      <c r="AC47" s="158">
        <f>IFERROR(INDEX('Feb 2019'!$G$3:$BR$161,MATCH('Buying nGRPs'!$A47,'Feb 2019'!$A$3:$A$158,0),MATCH('Buying nGRPs'!AC$9,'Feb 2019'!$G$1:$BR$1,0))/SUMIFS(Summary!$D:$D,Summary!$A:$A,'Buying nGRPs'!$A47),"")</f>
        <v>0.08</v>
      </c>
      <c r="AD47" s="158">
        <f>IFERROR(INDEX('Feb 2019'!$G$3:$BR$161,MATCH('Buying nGRPs'!$A47,'Feb 2019'!$A$3:$A$158,0),MATCH('Buying nGRPs'!AD$9,'Feb 2019'!$G$1:$BR$1,0))/SUMIFS(Summary!$D:$D,Summary!$A:$A,'Buying nGRPs'!$A47),"")</f>
        <v>0.09</v>
      </c>
      <c r="AE47" s="158" t="str">
        <f>IFERROR(INDEX('Feb 2019'!$G$3:$BR$161,MATCH('Buying nGRPs'!$A47,'Feb 2019'!$A$3:$A$158,0),MATCH('Buying nGRPs'!AE$9,'Feb 2019'!$G$1:$BR$1,0))/SUMIFS(Summary!$D:$D,Summary!$A:$A,'Buying nGRPs'!$A47),"")</f>
        <v/>
      </c>
      <c r="AF47" s="158" t="str">
        <f>IFERROR(INDEX('Feb 2019'!$G$3:$BR$161,MATCH('Buying nGRPs'!$A47,'Feb 2019'!$A$3:$A$158,0),MATCH('Buying nGRPs'!AF$9,'Feb 2019'!$G$1:$BR$1,0))/SUMIFS(Summary!$D:$D,Summary!$A:$A,'Buying nGRPs'!$A47),"")</f>
        <v/>
      </c>
      <c r="AG47" s="158" t="str">
        <f>IFERROR(INDEX('Feb 2019'!$G$3:$BR$161,MATCH('Buying nGRPs'!$A47,'Feb 2019'!$A$3:$A$158,0),MATCH('Buying nGRPs'!AG$9,'Feb 2019'!$G$1:$BR$1,0))/SUMIFS(Summary!$D:$D,Summary!$A:$A,'Buying nGRPs'!$A47),"")</f>
        <v/>
      </c>
      <c r="AH47" s="158">
        <f>IFERROR(INDEX('Feb 2019'!$G$3:$BR$161,MATCH('Buying nGRPs'!$A47,'Feb 2019'!$A$3:$A$158,0),MATCH('Buying nGRPs'!AH$9,'Feb 2019'!$G$1:$BR$1,0))/SUMIFS(Summary!$D:$D,Summary!$A:$A,'Buying nGRPs'!$A47),"")</f>
        <v>0.08</v>
      </c>
      <c r="AI47" s="158" t="str">
        <f>IFERROR(INDEX('Feb 2019'!$G$3:$BR$161,MATCH('Buying nGRPs'!$A47,'Feb 2019'!$A$3:$A$158,0),MATCH('Buying nGRPs'!AI$9,'Feb 2019'!$G$1:$BR$1,0))/SUMIFS(Summary!$D:$D,Summary!$A:$A,'Buying nGRPs'!$A47),"")</f>
        <v/>
      </c>
      <c r="AJ47" s="158" t="str">
        <f>IFERROR(INDEX('Feb 2019'!$G$3:$BR$161,MATCH('Buying nGRPs'!$A47,'Feb 2019'!$A$3:$A$158,0),MATCH('Buying nGRPs'!AJ$9,'Feb 2019'!$G$1:$BR$1,0))/SUMIFS(Summary!$D:$D,Summary!$A:$A,'Buying nGRPs'!$A47),"")</f>
        <v/>
      </c>
      <c r="AK47" s="158">
        <f>IFERROR(INDEX('Feb 2019'!$G$3:$BR$161,MATCH('Buying nGRPs'!$A47,'Feb 2019'!$A$3:$A$158,0),MATCH('Buying nGRPs'!AK$9,'Feb 2019'!$G$1:$BR$1,0))/SUMIFS(Summary!$D:$D,Summary!$A:$A,'Buying nGRPs'!$A47),"")</f>
        <v>0.06</v>
      </c>
      <c r="AL47" s="158">
        <f>IFERROR(INDEX('Feb 2019'!$G$3:$BR$161,MATCH('Buying nGRPs'!$A47,'Feb 2019'!$A$3:$A$158,0),MATCH('Buying nGRPs'!AL$9,'Feb 2019'!$G$1:$BR$1,0))/SUMIFS(Summary!$D:$D,Summary!$A:$A,'Buying nGRPs'!$A47),"")</f>
        <v>0</v>
      </c>
      <c r="AM47" s="158" t="str">
        <f>IFERROR(INDEX('Feb 2019'!$G$3:$BR$161,MATCH('Buying nGRPs'!$A47,'Feb 2019'!$A$3:$A$158,0),MATCH('Buying nGRPs'!AM$9,'Feb 2019'!$G$1:$BR$1,0))/SUMIFS(Summary!$D:$D,Summary!$A:$A,'Buying nGRPs'!$A47),"")</f>
        <v/>
      </c>
      <c r="AN47" s="158">
        <f>IFERROR(INDEX('Feb 2019'!$G$3:$BR$161,MATCH('Buying nGRPs'!$A47,'Feb 2019'!$A$3:$A$158,0),MATCH('Buying nGRPs'!AN$9,'Feb 2019'!$G$1:$BR$1,0))/SUMIFS(Summary!$D:$D,Summary!$A:$A,'Buying nGRPs'!$A47),"")</f>
        <v>0</v>
      </c>
      <c r="AO47" s="158">
        <f>IFERROR(INDEX('Feb 2019'!$G$3:$BR$161,MATCH('Buying nGRPs'!$A47,'Feb 2019'!$A$3:$A$158,0),MATCH('Buying nGRPs'!AO$9,'Feb 2019'!$G$1:$BR$1,0))/SUMIFS(Summary!$D:$D,Summary!$A:$A,'Buying nGRPs'!$A47),"")</f>
        <v>0</v>
      </c>
      <c r="AP47" s="158" t="str">
        <f>IFERROR(INDEX('Feb 2019'!$G$3:$BR$161,MATCH('Buying nGRPs'!$A47,'Feb 2019'!$A$3:$A$158,0),MATCH('Buying nGRPs'!AP$9,'Feb 2019'!$G$1:$BR$1,0))/SUMIFS(Summary!$D:$D,Summary!$A:$A,'Buying nGRPs'!$A47),"")</f>
        <v/>
      </c>
      <c r="AQ47" s="158" t="str">
        <f>IFERROR(INDEX('Feb 2019'!$G$3:$BR$161,MATCH('Buying nGRPs'!$A47,'Feb 2019'!$A$3:$A$158,0),MATCH('Buying nGRPs'!AQ$9,'Feb 2019'!$G$1:$BR$1,0))/SUMIFS(Summary!$D:$D,Summary!$A:$A,'Buying nGRPs'!$A47),"")</f>
        <v/>
      </c>
      <c r="AR47" s="158">
        <f>IFERROR(INDEX('Feb 2019'!$G$3:$BR$161,MATCH('Buying nGRPs'!$A47,'Feb 2019'!$A$3:$A$158,0),MATCH('Buying nGRPs'!AR$9,'Feb 2019'!$G$1:$BR$1,0))/SUMIFS(Summary!$D:$D,Summary!$A:$A,'Buying nGRPs'!$A47),"")</f>
        <v>0</v>
      </c>
      <c r="AS47" s="158" t="str">
        <f>IFERROR(INDEX('Feb 2019'!$G$3:$BR$161,MATCH('Buying nGRPs'!$A47,'Feb 2019'!$A$3:$A$158,0),MATCH('Buying nGRPs'!AS$9,'Feb 2019'!$G$1:$BR$1,0))/SUMIFS(Summary!$D:$D,Summary!$A:$A,'Buying nGRPs'!$A47),"")</f>
        <v/>
      </c>
      <c r="AT47" s="158" t="str">
        <f>IFERROR(INDEX('Feb 2019'!$G$3:$BR$161,MATCH('Buying nGRPs'!$A47,'Feb 2019'!$A$3:$A$158,0),MATCH('Buying nGRPs'!AT$9,'Feb 2019'!$G$1:$BR$1,0))/SUMIFS(Summary!$D:$D,Summary!$A:$A,'Buying nGRPs'!$A47),"")</f>
        <v/>
      </c>
      <c r="AU47" s="158" t="str">
        <f>IFERROR(INDEX('Feb 2019'!$G$3:$BR$161,MATCH('Buying nGRPs'!$A47,'Feb 2019'!$A$3:$A$158,0),MATCH('Buying nGRPs'!AU$9,'Feb 2019'!$G$1:$BR$1,0))/SUMIFS(Summary!$D:$D,Summary!$A:$A,'Buying nGRPs'!$A47),"")</f>
        <v/>
      </c>
      <c r="AV47" s="158" t="str">
        <f>IFERROR(INDEX('Feb 2019'!$G$3:$BR$161,MATCH('Buying nGRPs'!$A47,'Feb 2019'!$A$3:$A$158,0),MATCH('Buying nGRPs'!AV$9,'Feb 2019'!$G$1:$BR$1,0))/SUMIFS(Summary!$D:$D,Summary!$A:$A,'Buying nGRPs'!$A47),"")</f>
        <v/>
      </c>
      <c r="AW47" s="158" t="str">
        <f>IFERROR(INDEX('Feb 2019'!$G$3:$BR$161,MATCH('Buying nGRPs'!$A47,'Feb 2019'!$A$3:$A$158,0),MATCH('Buying nGRPs'!AW$9,'Feb 2019'!$G$1:$BR$1,0))/SUMIFS(Summary!$D:$D,Summary!$A:$A,'Buying nGRPs'!$A47),"")</f>
        <v/>
      </c>
      <c r="AX47" s="158">
        <f>IFERROR(INDEX('Feb 2019'!$G$3:$BR$161,MATCH('Buying nGRPs'!$A47,'Feb 2019'!$A$3:$A$158,0),MATCH('Buying nGRPs'!AX$9,'Feb 2019'!$G$1:$BR$1,0))/SUMIFS(Summary!$D:$D,Summary!$A:$A,'Buying nGRPs'!$A47),"")</f>
        <v>0</v>
      </c>
      <c r="AY47" s="158">
        <f>IFERROR(INDEX('Feb 2019'!$G$3:$BR$161,MATCH('Buying nGRPs'!$A47,'Feb 2019'!$A$3:$A$158,0),MATCH('Buying nGRPs'!AY$9,'Feb 2019'!$G$1:$BR$1,0))/SUMIFS(Summary!$D:$D,Summary!$A:$A,'Buying nGRPs'!$A47),"")</f>
        <v>0</v>
      </c>
      <c r="AZ47" s="158">
        <f>IFERROR(INDEX('Feb 2019'!$G$3:$BR$161,MATCH('Buying nGRPs'!$A47,'Feb 2019'!$A$3:$A$158,0),MATCH('Buying nGRPs'!AZ$9,'Feb 2019'!$G$1:$BR$1,0))/SUMIFS(Summary!$D:$D,Summary!$A:$A,'Buying nGRPs'!$A47),"")</f>
        <v>0</v>
      </c>
      <c r="BA47" s="158">
        <f>IFERROR(INDEX('Feb 2019'!$G$3:$BR$161,MATCH('Buying nGRPs'!$A47,'Feb 2019'!$A$3:$A$158,0),MATCH('Buying nGRPs'!BA$9,'Feb 2019'!$G$1:$BR$1,0))/SUMIFS(Summary!$D:$D,Summary!$A:$A,'Buying nGRPs'!$A47),"")</f>
        <v>0</v>
      </c>
      <c r="BB47" s="11">
        <f t="shared" si="44"/>
        <v>0.31</v>
      </c>
      <c r="BC47" s="11"/>
      <c r="BD47" s="109">
        <f t="shared" si="45"/>
        <v>-0.31</v>
      </c>
    </row>
    <row r="48" spans="1:57" ht="15" x14ac:dyDescent="0.3">
      <c r="A48" s="80" t="s">
        <v>66</v>
      </c>
      <c r="B48" s="105">
        <f t="shared" si="40"/>
        <v>0.27500000000000002</v>
      </c>
      <c r="C48" s="192">
        <f t="shared" si="41"/>
        <v>2.7500000000000001E-7</v>
      </c>
      <c r="D48" s="48">
        <f t="shared" si="42"/>
        <v>0</v>
      </c>
      <c r="E48" s="138">
        <f t="shared" si="43"/>
        <v>-0.27500000000000002</v>
      </c>
      <c r="F48" s="93" t="s">
        <v>66</v>
      </c>
      <c r="G48" s="158" t="str">
        <f>IFERROR(INDEX('Feb 2019'!$G$3:$BR$161,MATCH('Buying nGRPs'!$A48,'Feb 2019'!$A$3:$A$158,0),MATCH('Buying nGRPs'!G$9,'Feb 2019'!$G$1:$BR$1,0))/SUMIFS(Summary!$D:$D,Summary!$A:$A,'Buying nGRPs'!$A48),"")</f>
        <v/>
      </c>
      <c r="H48" s="158" t="str">
        <f>IFERROR(INDEX('Feb 2019'!$G$3:$BR$161,MATCH('Buying nGRPs'!$A48,'Feb 2019'!$A$3:$A$158,0),MATCH('Buying nGRPs'!H$9,'Feb 2019'!$G$1:$BR$1,0))/SUMIFS(Summary!$D:$D,Summary!$A:$A,'Buying nGRPs'!$A48),"")</f>
        <v/>
      </c>
      <c r="I48" s="158" t="str">
        <f>IFERROR(INDEX('Feb 2019'!$G$3:$BR$161,MATCH('Buying nGRPs'!$A48,'Feb 2019'!$A$3:$A$158,0),MATCH('Buying nGRPs'!I$9,'Feb 2019'!$G$1:$BR$1,0))/SUMIFS(Summary!$D:$D,Summary!$A:$A,'Buying nGRPs'!$A48),"")</f>
        <v/>
      </c>
      <c r="J48" s="158">
        <f>IFERROR(INDEX('Feb 2019'!$G$3:$BR$161,MATCH('Buying nGRPs'!$A48,'Feb 2019'!$A$3:$A$158,0),MATCH('Buying nGRPs'!J$9,'Feb 2019'!$G$1:$BR$1,0))/SUMIFS(Summary!$D:$D,Summary!$A:$A,'Buying nGRPs'!$A48),"")</f>
        <v>0</v>
      </c>
      <c r="K48" s="158" t="str">
        <f>IFERROR(INDEX('Feb 2019'!$G$3:$BR$161,MATCH('Buying nGRPs'!$A48,'Feb 2019'!$A$3:$A$158,0),MATCH('Buying nGRPs'!K$9,'Feb 2019'!$G$1:$BR$1,0))/SUMIFS(Summary!$D:$D,Summary!$A:$A,'Buying nGRPs'!$A48),"")</f>
        <v/>
      </c>
      <c r="L48" s="158" t="str">
        <f>IFERROR(INDEX('Feb 2019'!$G$3:$BR$161,MATCH('Buying nGRPs'!$A48,'Feb 2019'!$A$3:$A$158,0),MATCH('Buying nGRPs'!L$9,'Feb 2019'!$G$1:$BR$1,0))/SUMIFS(Summary!$D:$D,Summary!$A:$A,'Buying nGRPs'!$A48),"")</f>
        <v/>
      </c>
      <c r="M48" s="158" t="str">
        <f>IFERROR(INDEX('Feb 2019'!$G$3:$BR$161,MATCH('Buying nGRPs'!$A48,'Feb 2019'!$A$3:$A$158,0),MATCH('Buying nGRPs'!M$9,'Feb 2019'!$G$1:$BR$1,0))/SUMIFS(Summary!$D:$D,Summary!$A:$A,'Buying nGRPs'!$A48),"")</f>
        <v/>
      </c>
      <c r="N48" s="158" t="str">
        <f>IFERROR(INDEX('Feb 2019'!$G$3:$BR$161,MATCH('Buying nGRPs'!$A48,'Feb 2019'!$A$3:$A$158,0),MATCH('Buying nGRPs'!N$9,'Feb 2019'!$G$1:$BR$1,0))/SUMIFS(Summary!$D:$D,Summary!$A:$A,'Buying nGRPs'!$A48),"")</f>
        <v/>
      </c>
      <c r="O48" s="158" t="str">
        <f>IFERROR(INDEX('Feb 2019'!$G$3:$BR$161,MATCH('Buying nGRPs'!$A48,'Feb 2019'!$A$3:$A$158,0),MATCH('Buying nGRPs'!O$9,'Feb 2019'!$G$1:$BR$1,0))/SUMIFS(Summary!$D:$D,Summary!$A:$A,'Buying nGRPs'!$A48),"")</f>
        <v/>
      </c>
      <c r="P48" s="158" t="str">
        <f>IFERROR(INDEX('Feb 2019'!$G$3:$BR$161,MATCH('Buying nGRPs'!$A48,'Feb 2019'!$A$3:$A$158,0),MATCH('Buying nGRPs'!P$9,'Feb 2019'!$G$1:$BR$1,0))/SUMIFS(Summary!$D:$D,Summary!$A:$A,'Buying nGRPs'!$A48),"")</f>
        <v/>
      </c>
      <c r="Q48" s="158" t="str">
        <f>IFERROR(INDEX('Feb 2019'!$G$3:$BR$161,MATCH('Buying nGRPs'!$A48,'Feb 2019'!$A$3:$A$158,0),MATCH('Buying nGRPs'!Q$9,'Feb 2019'!$G$1:$BR$1,0))/SUMIFS(Summary!$D:$D,Summary!$A:$A,'Buying nGRPs'!$A48),"")</f>
        <v/>
      </c>
      <c r="R48" s="158" t="str">
        <f>IFERROR(INDEX('Feb 2019'!$G$3:$BR$161,MATCH('Buying nGRPs'!$A48,'Feb 2019'!$A$3:$A$158,0),MATCH('Buying nGRPs'!R$9,'Feb 2019'!$G$1:$BR$1,0))/SUMIFS(Summary!$D:$D,Summary!$A:$A,'Buying nGRPs'!$A48),"")</f>
        <v/>
      </c>
      <c r="S48" s="158" t="str">
        <f>IFERROR(INDEX('Feb 2019'!$G$3:$BR$161,MATCH('Buying nGRPs'!$A48,'Feb 2019'!$A$3:$A$158,0),MATCH('Buying nGRPs'!S$9,'Feb 2019'!$G$1:$BR$1,0))/SUMIFS(Summary!$D:$D,Summary!$A:$A,'Buying nGRPs'!$A48),"")</f>
        <v/>
      </c>
      <c r="T48" s="158" t="str">
        <f>IFERROR(INDEX('Feb 2019'!$G$3:$BR$161,MATCH('Buying nGRPs'!$A48,'Feb 2019'!$A$3:$A$158,0),MATCH('Buying nGRPs'!T$9,'Feb 2019'!$G$1:$BR$1,0))/SUMIFS(Summary!$D:$D,Summary!$A:$A,'Buying nGRPs'!$A48),"")</f>
        <v/>
      </c>
      <c r="U48" s="158" t="str">
        <f>IFERROR(INDEX('Feb 2019'!$G$3:$BR$161,MATCH('Buying nGRPs'!$A48,'Feb 2019'!$A$3:$A$158,0),MATCH('Buying nGRPs'!U$9,'Feb 2019'!$G$1:$BR$1,0))/SUMIFS(Summary!$D:$D,Summary!$A:$A,'Buying nGRPs'!$A48),"")</f>
        <v/>
      </c>
      <c r="V48" s="158" t="str">
        <f>IFERROR(INDEX('Feb 2019'!$G$3:$BR$161,MATCH('Buying nGRPs'!$A48,'Feb 2019'!$A$3:$A$158,0),MATCH('Buying nGRPs'!V$9,'Feb 2019'!$G$1:$BR$1,0))/SUMIFS(Summary!$D:$D,Summary!$A:$A,'Buying nGRPs'!$A48),"")</f>
        <v/>
      </c>
      <c r="W48" s="158" t="str">
        <f>IFERROR(INDEX('Feb 2019'!$G$3:$BR$161,MATCH('Buying nGRPs'!$A48,'Feb 2019'!$A$3:$A$158,0),MATCH('Buying nGRPs'!W$9,'Feb 2019'!$G$1:$BR$1,0))/SUMIFS(Summary!$D:$D,Summary!$A:$A,'Buying nGRPs'!$A48),"")</f>
        <v/>
      </c>
      <c r="X48" s="158" t="str">
        <f>IFERROR(INDEX('Feb 2019'!$G$3:$BR$161,MATCH('Buying nGRPs'!$A48,'Feb 2019'!$A$3:$A$158,0),MATCH('Buying nGRPs'!X$9,'Feb 2019'!$G$1:$BR$1,0))/SUMIFS(Summary!$D:$D,Summary!$A:$A,'Buying nGRPs'!$A48),"")</f>
        <v/>
      </c>
      <c r="Y48" s="158" t="str">
        <f>IFERROR(INDEX('Feb 2019'!$G$3:$BR$161,MATCH('Buying nGRPs'!$A48,'Feb 2019'!$A$3:$A$158,0),MATCH('Buying nGRPs'!Y$9,'Feb 2019'!$G$1:$BR$1,0))/SUMIFS(Summary!$D:$D,Summary!$A:$A,'Buying nGRPs'!$A48),"")</f>
        <v/>
      </c>
      <c r="Z48" s="158" t="str">
        <f>IFERROR(INDEX('Feb 2019'!$G$3:$BR$161,MATCH('Buying nGRPs'!$A48,'Feb 2019'!$A$3:$A$158,0),MATCH('Buying nGRPs'!Z$9,'Feb 2019'!$G$1:$BR$1,0))/SUMIFS(Summary!$D:$D,Summary!$A:$A,'Buying nGRPs'!$A48),"")</f>
        <v/>
      </c>
      <c r="AA48" s="158" t="str">
        <f>IFERROR(INDEX('Feb 2019'!$G$3:$BR$161,MATCH('Buying nGRPs'!$A48,'Feb 2019'!$A$3:$A$158,0),MATCH('Buying nGRPs'!AA$9,'Feb 2019'!$G$1:$BR$1,0))/SUMIFS(Summary!$D:$D,Summary!$A:$A,'Buying nGRPs'!$A48),"")</f>
        <v/>
      </c>
      <c r="AB48" s="158" t="str">
        <f>IFERROR(INDEX('Feb 2019'!$G$3:$BR$161,MATCH('Buying nGRPs'!$A48,'Feb 2019'!$A$3:$A$158,0),MATCH('Buying nGRPs'!AB$9,'Feb 2019'!$G$1:$BR$1,0))/SUMIFS(Summary!$D:$D,Summary!$A:$A,'Buying nGRPs'!$A48),"")</f>
        <v/>
      </c>
      <c r="AC48" s="158">
        <f>IFERROR(INDEX('Feb 2019'!$G$3:$BR$161,MATCH('Buying nGRPs'!$A48,'Feb 2019'!$A$3:$A$158,0),MATCH('Buying nGRPs'!AC$9,'Feb 2019'!$G$1:$BR$1,0))/SUMIFS(Summary!$D:$D,Summary!$A:$A,'Buying nGRPs'!$A48),"")</f>
        <v>6.25E-2</v>
      </c>
      <c r="AD48" s="158">
        <f>IFERROR(INDEX('Feb 2019'!$G$3:$BR$161,MATCH('Buying nGRPs'!$A48,'Feb 2019'!$A$3:$A$158,0),MATCH('Buying nGRPs'!AD$9,'Feb 2019'!$G$1:$BR$1,0))/SUMIFS(Summary!$D:$D,Summary!$A:$A,'Buying nGRPs'!$A48),"")</f>
        <v>8.7499999999999994E-2</v>
      </c>
      <c r="AE48" s="158" t="str">
        <f>IFERROR(INDEX('Feb 2019'!$G$3:$BR$161,MATCH('Buying nGRPs'!$A48,'Feb 2019'!$A$3:$A$158,0),MATCH('Buying nGRPs'!AE$9,'Feb 2019'!$G$1:$BR$1,0))/SUMIFS(Summary!$D:$D,Summary!$A:$A,'Buying nGRPs'!$A48),"")</f>
        <v/>
      </c>
      <c r="AF48" s="158" t="str">
        <f>IFERROR(INDEX('Feb 2019'!$G$3:$BR$161,MATCH('Buying nGRPs'!$A48,'Feb 2019'!$A$3:$A$158,0),MATCH('Buying nGRPs'!AF$9,'Feb 2019'!$G$1:$BR$1,0))/SUMIFS(Summary!$D:$D,Summary!$A:$A,'Buying nGRPs'!$A48),"")</f>
        <v/>
      </c>
      <c r="AG48" s="158" t="str">
        <f>IFERROR(INDEX('Feb 2019'!$G$3:$BR$161,MATCH('Buying nGRPs'!$A48,'Feb 2019'!$A$3:$A$158,0),MATCH('Buying nGRPs'!AG$9,'Feb 2019'!$G$1:$BR$1,0))/SUMIFS(Summary!$D:$D,Summary!$A:$A,'Buying nGRPs'!$A48),"")</f>
        <v/>
      </c>
      <c r="AH48" s="158">
        <f>IFERROR(INDEX('Feb 2019'!$G$3:$BR$161,MATCH('Buying nGRPs'!$A48,'Feb 2019'!$A$3:$A$158,0),MATCH('Buying nGRPs'!AH$9,'Feb 2019'!$G$1:$BR$1,0))/SUMIFS(Summary!$D:$D,Summary!$A:$A,'Buying nGRPs'!$A48),"")</f>
        <v>0.125</v>
      </c>
      <c r="AI48" s="158" t="str">
        <f>IFERROR(INDEX('Feb 2019'!$G$3:$BR$161,MATCH('Buying nGRPs'!$A48,'Feb 2019'!$A$3:$A$158,0),MATCH('Buying nGRPs'!AI$9,'Feb 2019'!$G$1:$BR$1,0))/SUMIFS(Summary!$D:$D,Summary!$A:$A,'Buying nGRPs'!$A48),"")</f>
        <v/>
      </c>
      <c r="AJ48" s="158" t="str">
        <f>IFERROR(INDEX('Feb 2019'!$G$3:$BR$161,MATCH('Buying nGRPs'!$A48,'Feb 2019'!$A$3:$A$158,0),MATCH('Buying nGRPs'!AJ$9,'Feb 2019'!$G$1:$BR$1,0))/SUMIFS(Summary!$D:$D,Summary!$A:$A,'Buying nGRPs'!$A48),"")</f>
        <v/>
      </c>
      <c r="AK48" s="158">
        <f>IFERROR(INDEX('Feb 2019'!$G$3:$BR$161,MATCH('Buying nGRPs'!$A48,'Feb 2019'!$A$3:$A$158,0),MATCH('Buying nGRPs'!AK$9,'Feb 2019'!$G$1:$BR$1,0))/SUMIFS(Summary!$D:$D,Summary!$A:$A,'Buying nGRPs'!$A48),"")</f>
        <v>0</v>
      </c>
      <c r="AL48" s="158">
        <f>IFERROR(INDEX('Feb 2019'!$G$3:$BR$161,MATCH('Buying nGRPs'!$A48,'Feb 2019'!$A$3:$A$158,0),MATCH('Buying nGRPs'!AL$9,'Feb 2019'!$G$1:$BR$1,0))/SUMIFS(Summary!$D:$D,Summary!$A:$A,'Buying nGRPs'!$A48),"")</f>
        <v>0</v>
      </c>
      <c r="AM48" s="158" t="str">
        <f>IFERROR(INDEX('Feb 2019'!$G$3:$BR$161,MATCH('Buying nGRPs'!$A48,'Feb 2019'!$A$3:$A$158,0),MATCH('Buying nGRPs'!AM$9,'Feb 2019'!$G$1:$BR$1,0))/SUMIFS(Summary!$D:$D,Summary!$A:$A,'Buying nGRPs'!$A48),"")</f>
        <v/>
      </c>
      <c r="AN48" s="158">
        <f>IFERROR(INDEX('Feb 2019'!$G$3:$BR$161,MATCH('Buying nGRPs'!$A48,'Feb 2019'!$A$3:$A$158,0),MATCH('Buying nGRPs'!AN$9,'Feb 2019'!$G$1:$BR$1,0))/SUMIFS(Summary!$D:$D,Summary!$A:$A,'Buying nGRPs'!$A48),"")</f>
        <v>0</v>
      </c>
      <c r="AO48" s="158">
        <f>IFERROR(INDEX('Feb 2019'!$G$3:$BR$161,MATCH('Buying nGRPs'!$A48,'Feb 2019'!$A$3:$A$158,0),MATCH('Buying nGRPs'!AO$9,'Feb 2019'!$G$1:$BR$1,0))/SUMIFS(Summary!$D:$D,Summary!$A:$A,'Buying nGRPs'!$A48),"")</f>
        <v>0</v>
      </c>
      <c r="AP48" s="158" t="str">
        <f>IFERROR(INDEX('Feb 2019'!$G$3:$BR$161,MATCH('Buying nGRPs'!$A48,'Feb 2019'!$A$3:$A$158,0),MATCH('Buying nGRPs'!AP$9,'Feb 2019'!$G$1:$BR$1,0))/SUMIFS(Summary!$D:$D,Summary!$A:$A,'Buying nGRPs'!$A48),"")</f>
        <v/>
      </c>
      <c r="AQ48" s="158" t="str">
        <f>IFERROR(INDEX('Feb 2019'!$G$3:$BR$161,MATCH('Buying nGRPs'!$A48,'Feb 2019'!$A$3:$A$158,0),MATCH('Buying nGRPs'!AQ$9,'Feb 2019'!$G$1:$BR$1,0))/SUMIFS(Summary!$D:$D,Summary!$A:$A,'Buying nGRPs'!$A48),"")</f>
        <v/>
      </c>
      <c r="AR48" s="158">
        <f>IFERROR(INDEX('Feb 2019'!$G$3:$BR$161,MATCH('Buying nGRPs'!$A48,'Feb 2019'!$A$3:$A$158,0),MATCH('Buying nGRPs'!AR$9,'Feb 2019'!$G$1:$BR$1,0))/SUMIFS(Summary!$D:$D,Summary!$A:$A,'Buying nGRPs'!$A48),"")</f>
        <v>0</v>
      </c>
      <c r="AS48" s="158" t="str">
        <f>IFERROR(INDEX('Feb 2019'!$G$3:$BR$161,MATCH('Buying nGRPs'!$A48,'Feb 2019'!$A$3:$A$158,0),MATCH('Buying nGRPs'!AS$9,'Feb 2019'!$G$1:$BR$1,0))/SUMIFS(Summary!$D:$D,Summary!$A:$A,'Buying nGRPs'!$A48),"")</f>
        <v/>
      </c>
      <c r="AT48" s="158" t="str">
        <f>IFERROR(INDEX('Feb 2019'!$G$3:$BR$161,MATCH('Buying nGRPs'!$A48,'Feb 2019'!$A$3:$A$158,0),MATCH('Buying nGRPs'!AT$9,'Feb 2019'!$G$1:$BR$1,0))/SUMIFS(Summary!$D:$D,Summary!$A:$A,'Buying nGRPs'!$A48),"")</f>
        <v/>
      </c>
      <c r="AU48" s="158" t="str">
        <f>IFERROR(INDEX('Feb 2019'!$G$3:$BR$161,MATCH('Buying nGRPs'!$A48,'Feb 2019'!$A$3:$A$158,0),MATCH('Buying nGRPs'!AU$9,'Feb 2019'!$G$1:$BR$1,0))/SUMIFS(Summary!$D:$D,Summary!$A:$A,'Buying nGRPs'!$A48),"")</f>
        <v/>
      </c>
      <c r="AV48" s="158" t="str">
        <f>IFERROR(INDEX('Feb 2019'!$G$3:$BR$161,MATCH('Buying nGRPs'!$A48,'Feb 2019'!$A$3:$A$158,0),MATCH('Buying nGRPs'!AV$9,'Feb 2019'!$G$1:$BR$1,0))/SUMIFS(Summary!$D:$D,Summary!$A:$A,'Buying nGRPs'!$A48),"")</f>
        <v/>
      </c>
      <c r="AW48" s="158" t="str">
        <f>IFERROR(INDEX('Feb 2019'!$G$3:$BR$161,MATCH('Buying nGRPs'!$A48,'Feb 2019'!$A$3:$A$158,0),MATCH('Buying nGRPs'!AW$9,'Feb 2019'!$G$1:$BR$1,0))/SUMIFS(Summary!$D:$D,Summary!$A:$A,'Buying nGRPs'!$A48),"")</f>
        <v/>
      </c>
      <c r="AX48" s="158">
        <f>IFERROR(INDEX('Feb 2019'!$G$3:$BR$161,MATCH('Buying nGRPs'!$A48,'Feb 2019'!$A$3:$A$158,0),MATCH('Buying nGRPs'!AX$9,'Feb 2019'!$G$1:$BR$1,0))/SUMIFS(Summary!$D:$D,Summary!$A:$A,'Buying nGRPs'!$A48),"")</f>
        <v>0</v>
      </c>
      <c r="AY48" s="158">
        <f>IFERROR(INDEX('Feb 2019'!$G$3:$BR$161,MATCH('Buying nGRPs'!$A48,'Feb 2019'!$A$3:$A$158,0),MATCH('Buying nGRPs'!AY$9,'Feb 2019'!$G$1:$BR$1,0))/SUMIFS(Summary!$D:$D,Summary!$A:$A,'Buying nGRPs'!$A48),"")</f>
        <v>0</v>
      </c>
      <c r="AZ48" s="158">
        <f>IFERROR(INDEX('Feb 2019'!$G$3:$BR$161,MATCH('Buying nGRPs'!$A48,'Feb 2019'!$A$3:$A$158,0),MATCH('Buying nGRPs'!AZ$9,'Feb 2019'!$G$1:$BR$1,0))/SUMIFS(Summary!$D:$D,Summary!$A:$A,'Buying nGRPs'!$A48),"")</f>
        <v>0</v>
      </c>
      <c r="BA48" s="158">
        <f>IFERROR(INDEX('Feb 2019'!$G$3:$BR$161,MATCH('Buying nGRPs'!$A48,'Feb 2019'!$A$3:$A$158,0),MATCH('Buying nGRPs'!BA$9,'Feb 2019'!$G$1:$BR$1,0))/SUMIFS(Summary!$D:$D,Summary!$A:$A,'Buying nGRPs'!$A48),"")</f>
        <v>0</v>
      </c>
      <c r="BB48" s="11">
        <f t="shared" si="44"/>
        <v>0.27500000000000002</v>
      </c>
      <c r="BC48" s="11"/>
      <c r="BD48" s="109">
        <f t="shared" si="45"/>
        <v>-0.27500000000000002</v>
      </c>
    </row>
    <row r="49" spans="1:56" ht="15" x14ac:dyDescent="0.3">
      <c r="A49" s="21" t="s">
        <v>312</v>
      </c>
      <c r="B49" s="105">
        <f t="shared" si="40"/>
        <v>0</v>
      </c>
      <c r="C49" s="192"/>
      <c r="D49" s="48">
        <f t="shared" si="42"/>
        <v>0</v>
      </c>
      <c r="E49" s="138">
        <f t="shared" si="43"/>
        <v>0</v>
      </c>
      <c r="F49" s="93" t="s">
        <v>67</v>
      </c>
      <c r="G49" s="158" t="str">
        <f>IFERROR(INDEX('Feb 2019'!$G$3:$BR$161,MATCH('Buying nGRPs'!$A49,'Feb 2019'!$A$3:$A$158,0),MATCH('Buying nGRPs'!G$9,'Feb 2019'!$G$1:$BR$1,0))/SUMIFS(Summary!$D:$D,Summary!$A:$A,'Buying nGRPs'!$A49),"")</f>
        <v/>
      </c>
      <c r="H49" s="158" t="str">
        <f>IFERROR(INDEX('Feb 2019'!$G$3:$BR$161,MATCH('Buying nGRPs'!$A49,'Feb 2019'!$A$3:$A$158,0),MATCH('Buying nGRPs'!H$9,'Feb 2019'!$G$1:$BR$1,0))/SUMIFS(Summary!$D:$D,Summary!$A:$A,'Buying nGRPs'!$A49),"")</f>
        <v/>
      </c>
      <c r="I49" s="158" t="str">
        <f>IFERROR(INDEX('Feb 2019'!$G$3:$BR$161,MATCH('Buying nGRPs'!$A49,'Feb 2019'!$A$3:$A$158,0),MATCH('Buying nGRPs'!I$9,'Feb 2019'!$G$1:$BR$1,0))/SUMIFS(Summary!$D:$D,Summary!$A:$A,'Buying nGRPs'!$A49),"")</f>
        <v/>
      </c>
      <c r="J49" s="158" t="str">
        <f>IFERROR(INDEX('Feb 2019'!$G$3:$BR$161,MATCH('Buying nGRPs'!$A49,'Feb 2019'!$A$3:$A$158,0),MATCH('Buying nGRPs'!J$9,'Feb 2019'!$G$1:$BR$1,0))/SUMIFS(Summary!$D:$D,Summary!$A:$A,'Buying nGRPs'!$A49),"")</f>
        <v/>
      </c>
      <c r="K49" s="158" t="str">
        <f>IFERROR(INDEX('Feb 2019'!$G$3:$BR$161,MATCH('Buying nGRPs'!$A49,'Feb 2019'!$A$3:$A$158,0),MATCH('Buying nGRPs'!K$9,'Feb 2019'!$G$1:$BR$1,0))/SUMIFS(Summary!$D:$D,Summary!$A:$A,'Buying nGRPs'!$A49),"")</f>
        <v/>
      </c>
      <c r="L49" s="158" t="str">
        <f>IFERROR(INDEX('Feb 2019'!$G$3:$BR$161,MATCH('Buying nGRPs'!$A49,'Feb 2019'!$A$3:$A$158,0),MATCH('Buying nGRPs'!L$9,'Feb 2019'!$G$1:$BR$1,0))/SUMIFS(Summary!$D:$D,Summary!$A:$A,'Buying nGRPs'!$A49),"")</f>
        <v/>
      </c>
      <c r="M49" s="158" t="str">
        <f>IFERROR(INDEX('Feb 2019'!$G$3:$BR$161,MATCH('Buying nGRPs'!$A49,'Feb 2019'!$A$3:$A$158,0),MATCH('Buying nGRPs'!M$9,'Feb 2019'!$G$1:$BR$1,0))/SUMIFS(Summary!$D:$D,Summary!$A:$A,'Buying nGRPs'!$A49),"")</f>
        <v/>
      </c>
      <c r="N49" s="158" t="str">
        <f>IFERROR(INDEX('Feb 2019'!$G$3:$BR$161,MATCH('Buying nGRPs'!$A49,'Feb 2019'!$A$3:$A$158,0),MATCH('Buying nGRPs'!N$9,'Feb 2019'!$G$1:$BR$1,0))/SUMIFS(Summary!$D:$D,Summary!$A:$A,'Buying nGRPs'!$A49),"")</f>
        <v/>
      </c>
      <c r="O49" s="158" t="str">
        <f>IFERROR(INDEX('Feb 2019'!$G$3:$BR$161,MATCH('Buying nGRPs'!$A49,'Feb 2019'!$A$3:$A$158,0),MATCH('Buying nGRPs'!O$9,'Feb 2019'!$G$1:$BR$1,0))/SUMIFS(Summary!$D:$D,Summary!$A:$A,'Buying nGRPs'!$A49),"")</f>
        <v/>
      </c>
      <c r="P49" s="158" t="str">
        <f>IFERROR(INDEX('Feb 2019'!$G$3:$BR$161,MATCH('Buying nGRPs'!$A49,'Feb 2019'!$A$3:$A$158,0),MATCH('Buying nGRPs'!P$9,'Feb 2019'!$G$1:$BR$1,0))/SUMIFS(Summary!$D:$D,Summary!$A:$A,'Buying nGRPs'!$A49),"")</f>
        <v/>
      </c>
      <c r="Q49" s="158" t="str">
        <f>IFERROR(INDEX('Feb 2019'!$G$3:$BR$161,MATCH('Buying nGRPs'!$A49,'Feb 2019'!$A$3:$A$158,0),MATCH('Buying nGRPs'!Q$9,'Feb 2019'!$G$1:$BR$1,0))/SUMIFS(Summary!$D:$D,Summary!$A:$A,'Buying nGRPs'!$A49),"")</f>
        <v/>
      </c>
      <c r="R49" s="158" t="str">
        <f>IFERROR(INDEX('Feb 2019'!$G$3:$BR$161,MATCH('Buying nGRPs'!$A49,'Feb 2019'!$A$3:$A$158,0),MATCH('Buying nGRPs'!R$9,'Feb 2019'!$G$1:$BR$1,0))/SUMIFS(Summary!$D:$D,Summary!$A:$A,'Buying nGRPs'!$A49),"")</f>
        <v/>
      </c>
      <c r="S49" s="158" t="str">
        <f>IFERROR(INDEX('Feb 2019'!$G$3:$BR$161,MATCH('Buying nGRPs'!$A49,'Feb 2019'!$A$3:$A$158,0),MATCH('Buying nGRPs'!S$9,'Feb 2019'!$G$1:$BR$1,0))/SUMIFS(Summary!$D:$D,Summary!$A:$A,'Buying nGRPs'!$A49),"")</f>
        <v/>
      </c>
      <c r="T49" s="158" t="str">
        <f>IFERROR(INDEX('Feb 2019'!$G$3:$BR$161,MATCH('Buying nGRPs'!$A49,'Feb 2019'!$A$3:$A$158,0),MATCH('Buying nGRPs'!T$9,'Feb 2019'!$G$1:$BR$1,0))/SUMIFS(Summary!$D:$D,Summary!$A:$A,'Buying nGRPs'!$A49),"")</f>
        <v/>
      </c>
      <c r="U49" s="158" t="str">
        <f>IFERROR(INDEX('Feb 2019'!$G$3:$BR$161,MATCH('Buying nGRPs'!$A49,'Feb 2019'!$A$3:$A$158,0),MATCH('Buying nGRPs'!U$9,'Feb 2019'!$G$1:$BR$1,0))/SUMIFS(Summary!$D:$D,Summary!$A:$A,'Buying nGRPs'!$A49),"")</f>
        <v/>
      </c>
      <c r="V49" s="158" t="str">
        <f>IFERROR(INDEX('Feb 2019'!$G$3:$BR$161,MATCH('Buying nGRPs'!$A49,'Feb 2019'!$A$3:$A$158,0),MATCH('Buying nGRPs'!V$9,'Feb 2019'!$G$1:$BR$1,0))/SUMIFS(Summary!$D:$D,Summary!$A:$A,'Buying nGRPs'!$A49),"")</f>
        <v/>
      </c>
      <c r="W49" s="158" t="str">
        <f>IFERROR(INDEX('Feb 2019'!$G$3:$BR$161,MATCH('Buying nGRPs'!$A49,'Feb 2019'!$A$3:$A$158,0),MATCH('Buying nGRPs'!W$9,'Feb 2019'!$G$1:$BR$1,0))/SUMIFS(Summary!$D:$D,Summary!$A:$A,'Buying nGRPs'!$A49),"")</f>
        <v/>
      </c>
      <c r="X49" s="158" t="str">
        <f>IFERROR(INDEX('Feb 2019'!$G$3:$BR$161,MATCH('Buying nGRPs'!$A49,'Feb 2019'!$A$3:$A$158,0),MATCH('Buying nGRPs'!X$9,'Feb 2019'!$G$1:$BR$1,0))/SUMIFS(Summary!$D:$D,Summary!$A:$A,'Buying nGRPs'!$A49),"")</f>
        <v/>
      </c>
      <c r="Y49" s="158" t="str">
        <f>IFERROR(INDEX('Feb 2019'!$G$3:$BR$161,MATCH('Buying nGRPs'!$A49,'Feb 2019'!$A$3:$A$158,0),MATCH('Buying nGRPs'!Y$9,'Feb 2019'!$G$1:$BR$1,0))/SUMIFS(Summary!$D:$D,Summary!$A:$A,'Buying nGRPs'!$A49),"")</f>
        <v/>
      </c>
      <c r="Z49" s="158" t="str">
        <f>IFERROR(INDEX('Feb 2019'!$G$3:$BR$161,MATCH('Buying nGRPs'!$A49,'Feb 2019'!$A$3:$A$158,0),MATCH('Buying nGRPs'!Z$9,'Feb 2019'!$G$1:$BR$1,0))/SUMIFS(Summary!$D:$D,Summary!$A:$A,'Buying nGRPs'!$A49),"")</f>
        <v/>
      </c>
      <c r="AA49" s="158" t="str">
        <f>IFERROR(INDEX('Feb 2019'!$G$3:$BR$161,MATCH('Buying nGRPs'!$A49,'Feb 2019'!$A$3:$A$158,0),MATCH('Buying nGRPs'!AA$9,'Feb 2019'!$G$1:$BR$1,0))/SUMIFS(Summary!$D:$D,Summary!$A:$A,'Buying nGRPs'!$A49),"")</f>
        <v/>
      </c>
      <c r="AB49" s="158" t="str">
        <f>IFERROR(INDEX('Feb 2019'!$G$3:$BR$161,MATCH('Buying nGRPs'!$A49,'Feb 2019'!$A$3:$A$158,0),MATCH('Buying nGRPs'!AB$9,'Feb 2019'!$G$1:$BR$1,0))/SUMIFS(Summary!$D:$D,Summary!$A:$A,'Buying nGRPs'!$A49),"")</f>
        <v/>
      </c>
      <c r="AC49" s="158" t="str">
        <f>IFERROR(INDEX('Feb 2019'!$G$3:$BR$161,MATCH('Buying nGRPs'!$A49,'Feb 2019'!$A$3:$A$158,0),MATCH('Buying nGRPs'!AC$9,'Feb 2019'!$G$1:$BR$1,0))/SUMIFS(Summary!$D:$D,Summary!$A:$A,'Buying nGRPs'!$A49),"")</f>
        <v/>
      </c>
      <c r="AD49" s="158" t="str">
        <f>IFERROR(INDEX('Feb 2019'!$G$3:$BR$161,MATCH('Buying nGRPs'!$A49,'Feb 2019'!$A$3:$A$158,0),MATCH('Buying nGRPs'!AD$9,'Feb 2019'!$G$1:$BR$1,0))/SUMIFS(Summary!$D:$D,Summary!$A:$A,'Buying nGRPs'!$A49),"")</f>
        <v/>
      </c>
      <c r="AE49" s="158" t="str">
        <f>IFERROR(INDEX('Feb 2019'!$G$3:$BR$161,MATCH('Buying nGRPs'!$A49,'Feb 2019'!$A$3:$A$158,0),MATCH('Buying nGRPs'!AE$9,'Feb 2019'!$G$1:$BR$1,0))/SUMIFS(Summary!$D:$D,Summary!$A:$A,'Buying nGRPs'!$A49),"")</f>
        <v/>
      </c>
      <c r="AF49" s="158" t="str">
        <f>IFERROR(INDEX('Feb 2019'!$G$3:$BR$161,MATCH('Buying nGRPs'!$A49,'Feb 2019'!$A$3:$A$158,0),MATCH('Buying nGRPs'!AF$9,'Feb 2019'!$G$1:$BR$1,0))/SUMIFS(Summary!$D:$D,Summary!$A:$A,'Buying nGRPs'!$A49),"")</f>
        <v/>
      </c>
      <c r="AG49" s="158" t="str">
        <f>IFERROR(INDEX('Feb 2019'!$G$3:$BR$161,MATCH('Buying nGRPs'!$A49,'Feb 2019'!$A$3:$A$158,0),MATCH('Buying nGRPs'!AG$9,'Feb 2019'!$G$1:$BR$1,0))/SUMIFS(Summary!$D:$D,Summary!$A:$A,'Buying nGRPs'!$A49),"")</f>
        <v/>
      </c>
      <c r="AH49" s="158" t="str">
        <f>IFERROR(INDEX('Feb 2019'!$G$3:$BR$161,MATCH('Buying nGRPs'!$A49,'Feb 2019'!$A$3:$A$158,0),MATCH('Buying nGRPs'!AH$9,'Feb 2019'!$G$1:$BR$1,0))/SUMIFS(Summary!$D:$D,Summary!$A:$A,'Buying nGRPs'!$A49),"")</f>
        <v/>
      </c>
      <c r="AI49" s="158" t="str">
        <f>IFERROR(INDEX('Feb 2019'!$G$3:$BR$161,MATCH('Buying nGRPs'!$A49,'Feb 2019'!$A$3:$A$158,0),MATCH('Buying nGRPs'!AI$9,'Feb 2019'!$G$1:$BR$1,0))/SUMIFS(Summary!$D:$D,Summary!$A:$A,'Buying nGRPs'!$A49),"")</f>
        <v/>
      </c>
      <c r="AJ49" s="158" t="str">
        <f>IFERROR(INDEX('Feb 2019'!$G$3:$BR$161,MATCH('Buying nGRPs'!$A49,'Feb 2019'!$A$3:$A$158,0),MATCH('Buying nGRPs'!AJ$9,'Feb 2019'!$G$1:$BR$1,0))/SUMIFS(Summary!$D:$D,Summary!$A:$A,'Buying nGRPs'!$A49),"")</f>
        <v/>
      </c>
      <c r="AK49" s="158" t="str">
        <f>IFERROR(INDEX('Feb 2019'!$G$3:$BR$161,MATCH('Buying nGRPs'!$A49,'Feb 2019'!$A$3:$A$158,0),MATCH('Buying nGRPs'!AK$9,'Feb 2019'!$G$1:$BR$1,0))/SUMIFS(Summary!$D:$D,Summary!$A:$A,'Buying nGRPs'!$A49),"")</f>
        <v/>
      </c>
      <c r="AL49" s="158" t="str">
        <f>IFERROR(INDEX('Feb 2019'!$G$3:$BR$161,MATCH('Buying nGRPs'!$A49,'Feb 2019'!$A$3:$A$158,0),MATCH('Buying nGRPs'!AL$9,'Feb 2019'!$G$1:$BR$1,0))/SUMIFS(Summary!$D:$D,Summary!$A:$A,'Buying nGRPs'!$A49),"")</f>
        <v/>
      </c>
      <c r="AM49" s="158" t="str">
        <f>IFERROR(INDEX('Feb 2019'!$G$3:$BR$161,MATCH('Buying nGRPs'!$A49,'Feb 2019'!$A$3:$A$158,0),MATCH('Buying nGRPs'!AM$9,'Feb 2019'!$G$1:$BR$1,0))/SUMIFS(Summary!$D:$D,Summary!$A:$A,'Buying nGRPs'!$A49),"")</f>
        <v/>
      </c>
      <c r="AN49" s="158" t="str">
        <f>IFERROR(INDEX('Feb 2019'!$G$3:$BR$161,MATCH('Buying nGRPs'!$A49,'Feb 2019'!$A$3:$A$158,0),MATCH('Buying nGRPs'!AN$9,'Feb 2019'!$G$1:$BR$1,0))/SUMIFS(Summary!$D:$D,Summary!$A:$A,'Buying nGRPs'!$A49),"")</f>
        <v/>
      </c>
      <c r="AO49" s="158" t="str">
        <f>IFERROR(INDEX('Feb 2019'!$G$3:$BR$161,MATCH('Buying nGRPs'!$A49,'Feb 2019'!$A$3:$A$158,0),MATCH('Buying nGRPs'!AO$9,'Feb 2019'!$G$1:$BR$1,0))/SUMIFS(Summary!$D:$D,Summary!$A:$A,'Buying nGRPs'!$A49),"")</f>
        <v/>
      </c>
      <c r="AP49" s="158" t="str">
        <f>IFERROR(INDEX('Feb 2019'!$G$3:$BR$161,MATCH('Buying nGRPs'!$A49,'Feb 2019'!$A$3:$A$158,0),MATCH('Buying nGRPs'!AP$9,'Feb 2019'!$G$1:$BR$1,0))/SUMIFS(Summary!$D:$D,Summary!$A:$A,'Buying nGRPs'!$A49),"")</f>
        <v/>
      </c>
      <c r="AQ49" s="158" t="str">
        <f>IFERROR(INDEX('Feb 2019'!$G$3:$BR$161,MATCH('Buying nGRPs'!$A49,'Feb 2019'!$A$3:$A$158,0),MATCH('Buying nGRPs'!AQ$9,'Feb 2019'!$G$1:$BR$1,0))/SUMIFS(Summary!$D:$D,Summary!$A:$A,'Buying nGRPs'!$A49),"")</f>
        <v/>
      </c>
      <c r="AR49" s="158" t="str">
        <f>IFERROR(INDEX('Feb 2019'!$G$3:$BR$161,MATCH('Buying nGRPs'!$A49,'Feb 2019'!$A$3:$A$158,0),MATCH('Buying nGRPs'!AR$9,'Feb 2019'!$G$1:$BR$1,0))/SUMIFS(Summary!$D:$D,Summary!$A:$A,'Buying nGRPs'!$A49),"")</f>
        <v/>
      </c>
      <c r="AS49" s="158" t="str">
        <f>IFERROR(INDEX('Feb 2019'!$G$3:$BR$161,MATCH('Buying nGRPs'!$A49,'Feb 2019'!$A$3:$A$158,0),MATCH('Buying nGRPs'!AS$9,'Feb 2019'!$G$1:$BR$1,0))/SUMIFS(Summary!$D:$D,Summary!$A:$A,'Buying nGRPs'!$A49),"")</f>
        <v/>
      </c>
      <c r="AT49" s="158" t="str">
        <f>IFERROR(INDEX('Feb 2019'!$G$3:$BR$161,MATCH('Buying nGRPs'!$A49,'Feb 2019'!$A$3:$A$158,0),MATCH('Buying nGRPs'!AT$9,'Feb 2019'!$G$1:$BR$1,0))/SUMIFS(Summary!$D:$D,Summary!$A:$A,'Buying nGRPs'!$A49),"")</f>
        <v/>
      </c>
      <c r="AU49" s="158" t="str">
        <f>IFERROR(INDEX('Feb 2019'!$G$3:$BR$161,MATCH('Buying nGRPs'!$A49,'Feb 2019'!$A$3:$A$158,0),MATCH('Buying nGRPs'!AU$9,'Feb 2019'!$G$1:$BR$1,0))/SUMIFS(Summary!$D:$D,Summary!$A:$A,'Buying nGRPs'!$A49),"")</f>
        <v/>
      </c>
      <c r="AV49" s="158" t="str">
        <f>IFERROR(INDEX('Feb 2019'!$G$3:$BR$161,MATCH('Buying nGRPs'!$A49,'Feb 2019'!$A$3:$A$158,0),MATCH('Buying nGRPs'!AV$9,'Feb 2019'!$G$1:$BR$1,0))/SUMIFS(Summary!$D:$D,Summary!$A:$A,'Buying nGRPs'!$A49),"")</f>
        <v/>
      </c>
      <c r="AW49" s="158" t="str">
        <f>IFERROR(INDEX('Feb 2019'!$G$3:$BR$161,MATCH('Buying nGRPs'!$A49,'Feb 2019'!$A$3:$A$158,0),MATCH('Buying nGRPs'!AW$9,'Feb 2019'!$G$1:$BR$1,0))/SUMIFS(Summary!$D:$D,Summary!$A:$A,'Buying nGRPs'!$A49),"")</f>
        <v/>
      </c>
      <c r="AX49" s="158" t="str">
        <f>IFERROR(INDEX('Feb 2019'!$G$3:$BR$161,MATCH('Buying nGRPs'!$A49,'Feb 2019'!$A$3:$A$158,0),MATCH('Buying nGRPs'!AX$9,'Feb 2019'!$G$1:$BR$1,0))/SUMIFS(Summary!$D:$D,Summary!$A:$A,'Buying nGRPs'!$A49),"")</f>
        <v/>
      </c>
      <c r="AY49" s="158" t="str">
        <f>IFERROR(INDEX('Feb 2019'!$G$3:$BR$161,MATCH('Buying nGRPs'!$A49,'Feb 2019'!$A$3:$A$158,0),MATCH('Buying nGRPs'!AY$9,'Feb 2019'!$G$1:$BR$1,0))/SUMIFS(Summary!$D:$D,Summary!$A:$A,'Buying nGRPs'!$A49),"")</f>
        <v/>
      </c>
      <c r="AZ49" s="158" t="str">
        <f>IFERROR(INDEX('Feb 2019'!$G$3:$BR$161,MATCH('Buying nGRPs'!$A49,'Feb 2019'!$A$3:$A$158,0),MATCH('Buying nGRPs'!AZ$9,'Feb 2019'!$G$1:$BR$1,0))/SUMIFS(Summary!$D:$D,Summary!$A:$A,'Buying nGRPs'!$A49),"")</f>
        <v/>
      </c>
      <c r="BA49" s="158" t="str">
        <f>IFERROR(INDEX('Feb 2019'!$G$3:$BR$161,MATCH('Buying nGRPs'!$A49,'Feb 2019'!$A$3:$A$158,0),MATCH('Buying nGRPs'!BA$9,'Feb 2019'!$G$1:$BR$1,0))/SUMIFS(Summary!$D:$D,Summary!$A:$A,'Buying nGRPs'!$A49),"")</f>
        <v/>
      </c>
      <c r="BB49" s="11">
        <f t="shared" si="44"/>
        <v>0</v>
      </c>
      <c r="BC49" s="11"/>
      <c r="BD49" s="109">
        <f t="shared" si="45"/>
        <v>0</v>
      </c>
    </row>
    <row r="50" spans="1:56" ht="15" x14ac:dyDescent="0.3">
      <c r="A50" s="80" t="s">
        <v>68</v>
      </c>
      <c r="B50" s="105">
        <f t="shared" si="40"/>
        <v>0.23000000000000004</v>
      </c>
      <c r="C50" s="251">
        <f t="shared" ref="C50:C51" si="46">B50/1000000</f>
        <v>2.3000000000000005E-7</v>
      </c>
      <c r="D50" s="48">
        <f t="shared" si="42"/>
        <v>0</v>
      </c>
      <c r="E50" s="138">
        <f t="shared" si="43"/>
        <v>-0.23000000000000004</v>
      </c>
      <c r="F50" s="93" t="s">
        <v>68</v>
      </c>
      <c r="G50" s="158" t="str">
        <f>IFERROR(INDEX('Feb 2019'!$G$3:$BR$161,MATCH('Buying nGRPs'!$A50,'Feb 2019'!$A$3:$A$158,0),MATCH('Buying nGRPs'!G$9,'Feb 2019'!$G$1:$BR$1,0))/SUMIFS(Summary!$D:$D,Summary!$A:$A,'Buying nGRPs'!$A50),"")</f>
        <v/>
      </c>
      <c r="H50" s="158" t="str">
        <f>IFERROR(INDEX('Feb 2019'!$G$3:$BR$161,MATCH('Buying nGRPs'!$A50,'Feb 2019'!$A$3:$A$158,0),MATCH('Buying nGRPs'!H$9,'Feb 2019'!$G$1:$BR$1,0))/SUMIFS(Summary!$D:$D,Summary!$A:$A,'Buying nGRPs'!$A50),"")</f>
        <v/>
      </c>
      <c r="I50" s="158" t="str">
        <f>IFERROR(INDEX('Feb 2019'!$G$3:$BR$161,MATCH('Buying nGRPs'!$A50,'Feb 2019'!$A$3:$A$158,0),MATCH('Buying nGRPs'!I$9,'Feb 2019'!$G$1:$BR$1,0))/SUMIFS(Summary!$D:$D,Summary!$A:$A,'Buying nGRPs'!$A50),"")</f>
        <v/>
      </c>
      <c r="J50" s="158">
        <f>IFERROR(INDEX('Feb 2019'!$G$3:$BR$161,MATCH('Buying nGRPs'!$A50,'Feb 2019'!$A$3:$A$158,0),MATCH('Buying nGRPs'!J$9,'Feb 2019'!$G$1:$BR$1,0))/SUMIFS(Summary!$D:$D,Summary!$A:$A,'Buying nGRPs'!$A50),"")</f>
        <v>0</v>
      </c>
      <c r="K50" s="158" t="str">
        <f>IFERROR(INDEX('Feb 2019'!$G$3:$BR$161,MATCH('Buying nGRPs'!$A50,'Feb 2019'!$A$3:$A$158,0),MATCH('Buying nGRPs'!K$9,'Feb 2019'!$G$1:$BR$1,0))/SUMIFS(Summary!$D:$D,Summary!$A:$A,'Buying nGRPs'!$A50),"")</f>
        <v/>
      </c>
      <c r="L50" s="158" t="str">
        <f>IFERROR(INDEX('Feb 2019'!$G$3:$BR$161,MATCH('Buying nGRPs'!$A50,'Feb 2019'!$A$3:$A$158,0),MATCH('Buying nGRPs'!L$9,'Feb 2019'!$G$1:$BR$1,0))/SUMIFS(Summary!$D:$D,Summary!$A:$A,'Buying nGRPs'!$A50),"")</f>
        <v/>
      </c>
      <c r="M50" s="158" t="str">
        <f>IFERROR(INDEX('Feb 2019'!$G$3:$BR$161,MATCH('Buying nGRPs'!$A50,'Feb 2019'!$A$3:$A$158,0),MATCH('Buying nGRPs'!M$9,'Feb 2019'!$G$1:$BR$1,0))/SUMIFS(Summary!$D:$D,Summary!$A:$A,'Buying nGRPs'!$A50),"")</f>
        <v/>
      </c>
      <c r="N50" s="158" t="str">
        <f>IFERROR(INDEX('Feb 2019'!$G$3:$BR$161,MATCH('Buying nGRPs'!$A50,'Feb 2019'!$A$3:$A$158,0),MATCH('Buying nGRPs'!N$9,'Feb 2019'!$G$1:$BR$1,0))/SUMIFS(Summary!$D:$D,Summary!$A:$A,'Buying nGRPs'!$A50),"")</f>
        <v/>
      </c>
      <c r="O50" s="158" t="str">
        <f>IFERROR(INDEX('Feb 2019'!$G$3:$BR$161,MATCH('Buying nGRPs'!$A50,'Feb 2019'!$A$3:$A$158,0),MATCH('Buying nGRPs'!O$9,'Feb 2019'!$G$1:$BR$1,0))/SUMIFS(Summary!$D:$D,Summary!$A:$A,'Buying nGRPs'!$A50),"")</f>
        <v/>
      </c>
      <c r="P50" s="158" t="str">
        <f>IFERROR(INDEX('Feb 2019'!$G$3:$BR$161,MATCH('Buying nGRPs'!$A50,'Feb 2019'!$A$3:$A$158,0),MATCH('Buying nGRPs'!P$9,'Feb 2019'!$G$1:$BR$1,0))/SUMIFS(Summary!$D:$D,Summary!$A:$A,'Buying nGRPs'!$A50),"")</f>
        <v/>
      </c>
      <c r="Q50" s="158" t="str">
        <f>IFERROR(INDEX('Feb 2019'!$G$3:$BR$161,MATCH('Buying nGRPs'!$A50,'Feb 2019'!$A$3:$A$158,0),MATCH('Buying nGRPs'!Q$9,'Feb 2019'!$G$1:$BR$1,0))/SUMIFS(Summary!$D:$D,Summary!$A:$A,'Buying nGRPs'!$A50),"")</f>
        <v/>
      </c>
      <c r="R50" s="158" t="str">
        <f>IFERROR(INDEX('Feb 2019'!$G$3:$BR$161,MATCH('Buying nGRPs'!$A50,'Feb 2019'!$A$3:$A$158,0),MATCH('Buying nGRPs'!R$9,'Feb 2019'!$G$1:$BR$1,0))/SUMIFS(Summary!$D:$D,Summary!$A:$A,'Buying nGRPs'!$A50),"")</f>
        <v/>
      </c>
      <c r="S50" s="158" t="str">
        <f>IFERROR(INDEX('Feb 2019'!$G$3:$BR$161,MATCH('Buying nGRPs'!$A50,'Feb 2019'!$A$3:$A$158,0),MATCH('Buying nGRPs'!S$9,'Feb 2019'!$G$1:$BR$1,0))/SUMIFS(Summary!$D:$D,Summary!$A:$A,'Buying nGRPs'!$A50),"")</f>
        <v/>
      </c>
      <c r="T50" s="158" t="str">
        <f>IFERROR(INDEX('Feb 2019'!$G$3:$BR$161,MATCH('Buying nGRPs'!$A50,'Feb 2019'!$A$3:$A$158,0),MATCH('Buying nGRPs'!T$9,'Feb 2019'!$G$1:$BR$1,0))/SUMIFS(Summary!$D:$D,Summary!$A:$A,'Buying nGRPs'!$A50),"")</f>
        <v/>
      </c>
      <c r="U50" s="158" t="str">
        <f>IFERROR(INDEX('Feb 2019'!$G$3:$BR$161,MATCH('Buying nGRPs'!$A50,'Feb 2019'!$A$3:$A$158,0),MATCH('Buying nGRPs'!U$9,'Feb 2019'!$G$1:$BR$1,0))/SUMIFS(Summary!$D:$D,Summary!$A:$A,'Buying nGRPs'!$A50),"")</f>
        <v/>
      </c>
      <c r="V50" s="158" t="str">
        <f>IFERROR(INDEX('Feb 2019'!$G$3:$BR$161,MATCH('Buying nGRPs'!$A50,'Feb 2019'!$A$3:$A$158,0),MATCH('Buying nGRPs'!V$9,'Feb 2019'!$G$1:$BR$1,0))/SUMIFS(Summary!$D:$D,Summary!$A:$A,'Buying nGRPs'!$A50),"")</f>
        <v/>
      </c>
      <c r="W50" s="158" t="str">
        <f>IFERROR(INDEX('Feb 2019'!$G$3:$BR$161,MATCH('Buying nGRPs'!$A50,'Feb 2019'!$A$3:$A$158,0),MATCH('Buying nGRPs'!W$9,'Feb 2019'!$G$1:$BR$1,0))/SUMIFS(Summary!$D:$D,Summary!$A:$A,'Buying nGRPs'!$A50),"")</f>
        <v/>
      </c>
      <c r="X50" s="158" t="str">
        <f>IFERROR(INDEX('Feb 2019'!$G$3:$BR$161,MATCH('Buying nGRPs'!$A50,'Feb 2019'!$A$3:$A$158,0),MATCH('Buying nGRPs'!X$9,'Feb 2019'!$G$1:$BR$1,0))/SUMIFS(Summary!$D:$D,Summary!$A:$A,'Buying nGRPs'!$A50),"")</f>
        <v/>
      </c>
      <c r="Y50" s="158" t="str">
        <f>IFERROR(INDEX('Feb 2019'!$G$3:$BR$161,MATCH('Buying nGRPs'!$A50,'Feb 2019'!$A$3:$A$158,0),MATCH('Buying nGRPs'!Y$9,'Feb 2019'!$G$1:$BR$1,0))/SUMIFS(Summary!$D:$D,Summary!$A:$A,'Buying nGRPs'!$A50),"")</f>
        <v/>
      </c>
      <c r="Z50" s="158" t="str">
        <f>IFERROR(INDEX('Feb 2019'!$G$3:$BR$161,MATCH('Buying nGRPs'!$A50,'Feb 2019'!$A$3:$A$158,0),MATCH('Buying nGRPs'!Z$9,'Feb 2019'!$G$1:$BR$1,0))/SUMIFS(Summary!$D:$D,Summary!$A:$A,'Buying nGRPs'!$A50),"")</f>
        <v/>
      </c>
      <c r="AA50" s="158" t="str">
        <f>IFERROR(INDEX('Feb 2019'!$G$3:$BR$161,MATCH('Buying nGRPs'!$A50,'Feb 2019'!$A$3:$A$158,0),MATCH('Buying nGRPs'!AA$9,'Feb 2019'!$G$1:$BR$1,0))/SUMIFS(Summary!$D:$D,Summary!$A:$A,'Buying nGRPs'!$A50),"")</f>
        <v/>
      </c>
      <c r="AB50" s="158" t="str">
        <f>IFERROR(INDEX('Feb 2019'!$G$3:$BR$161,MATCH('Buying nGRPs'!$A50,'Feb 2019'!$A$3:$A$158,0),MATCH('Buying nGRPs'!AB$9,'Feb 2019'!$G$1:$BR$1,0))/SUMIFS(Summary!$D:$D,Summary!$A:$A,'Buying nGRPs'!$A50),"")</f>
        <v/>
      </c>
      <c r="AC50" s="158">
        <f>IFERROR(INDEX('Feb 2019'!$G$3:$BR$161,MATCH('Buying nGRPs'!$A50,'Feb 2019'!$A$3:$A$158,0),MATCH('Buying nGRPs'!AC$9,'Feb 2019'!$G$1:$BR$1,0))/SUMIFS(Summary!$D:$D,Summary!$A:$A,'Buying nGRPs'!$A50),"")</f>
        <v>7.0000000000000007E-2</v>
      </c>
      <c r="AD50" s="158">
        <f>IFERROR(INDEX('Feb 2019'!$G$3:$BR$161,MATCH('Buying nGRPs'!$A50,'Feb 2019'!$A$3:$A$158,0),MATCH('Buying nGRPs'!AD$9,'Feb 2019'!$G$1:$BR$1,0))/SUMIFS(Summary!$D:$D,Summary!$A:$A,'Buying nGRPs'!$A50),"")</f>
        <v>0.08</v>
      </c>
      <c r="AE50" s="158" t="str">
        <f>IFERROR(INDEX('Feb 2019'!$G$3:$BR$161,MATCH('Buying nGRPs'!$A50,'Feb 2019'!$A$3:$A$158,0),MATCH('Buying nGRPs'!AE$9,'Feb 2019'!$G$1:$BR$1,0))/SUMIFS(Summary!$D:$D,Summary!$A:$A,'Buying nGRPs'!$A50),"")</f>
        <v/>
      </c>
      <c r="AF50" s="158" t="str">
        <f>IFERROR(INDEX('Feb 2019'!$G$3:$BR$161,MATCH('Buying nGRPs'!$A50,'Feb 2019'!$A$3:$A$158,0),MATCH('Buying nGRPs'!AF$9,'Feb 2019'!$G$1:$BR$1,0))/SUMIFS(Summary!$D:$D,Summary!$A:$A,'Buying nGRPs'!$A50),"")</f>
        <v/>
      </c>
      <c r="AG50" s="158" t="str">
        <f>IFERROR(INDEX('Feb 2019'!$G$3:$BR$161,MATCH('Buying nGRPs'!$A50,'Feb 2019'!$A$3:$A$158,0),MATCH('Buying nGRPs'!AG$9,'Feb 2019'!$G$1:$BR$1,0))/SUMIFS(Summary!$D:$D,Summary!$A:$A,'Buying nGRPs'!$A50),"")</f>
        <v/>
      </c>
      <c r="AH50" s="158">
        <f>IFERROR(INDEX('Feb 2019'!$G$3:$BR$161,MATCH('Buying nGRPs'!$A50,'Feb 2019'!$A$3:$A$158,0),MATCH('Buying nGRPs'!AH$9,'Feb 2019'!$G$1:$BR$1,0))/SUMIFS(Summary!$D:$D,Summary!$A:$A,'Buying nGRPs'!$A50),"")</f>
        <v>0.08</v>
      </c>
      <c r="AI50" s="158" t="str">
        <f>IFERROR(INDEX('Feb 2019'!$G$3:$BR$161,MATCH('Buying nGRPs'!$A50,'Feb 2019'!$A$3:$A$158,0),MATCH('Buying nGRPs'!AI$9,'Feb 2019'!$G$1:$BR$1,0))/SUMIFS(Summary!$D:$D,Summary!$A:$A,'Buying nGRPs'!$A50),"")</f>
        <v/>
      </c>
      <c r="AJ50" s="158" t="str">
        <f>IFERROR(INDEX('Feb 2019'!$G$3:$BR$161,MATCH('Buying nGRPs'!$A50,'Feb 2019'!$A$3:$A$158,0),MATCH('Buying nGRPs'!AJ$9,'Feb 2019'!$G$1:$BR$1,0))/SUMIFS(Summary!$D:$D,Summary!$A:$A,'Buying nGRPs'!$A50),"")</f>
        <v/>
      </c>
      <c r="AK50" s="158">
        <f>IFERROR(INDEX('Feb 2019'!$G$3:$BR$161,MATCH('Buying nGRPs'!$A50,'Feb 2019'!$A$3:$A$158,0),MATCH('Buying nGRPs'!AK$9,'Feb 2019'!$G$1:$BR$1,0))/SUMIFS(Summary!$D:$D,Summary!$A:$A,'Buying nGRPs'!$A50),"")</f>
        <v>0</v>
      </c>
      <c r="AL50" s="158">
        <f>IFERROR(INDEX('Feb 2019'!$G$3:$BR$161,MATCH('Buying nGRPs'!$A50,'Feb 2019'!$A$3:$A$158,0),MATCH('Buying nGRPs'!AL$9,'Feb 2019'!$G$1:$BR$1,0))/SUMIFS(Summary!$D:$D,Summary!$A:$A,'Buying nGRPs'!$A50),"")</f>
        <v>0</v>
      </c>
      <c r="AM50" s="158" t="str">
        <f>IFERROR(INDEX('Feb 2019'!$G$3:$BR$161,MATCH('Buying nGRPs'!$A50,'Feb 2019'!$A$3:$A$158,0),MATCH('Buying nGRPs'!AM$9,'Feb 2019'!$G$1:$BR$1,0))/SUMIFS(Summary!$D:$D,Summary!$A:$A,'Buying nGRPs'!$A50),"")</f>
        <v/>
      </c>
      <c r="AN50" s="158">
        <f>IFERROR(INDEX('Feb 2019'!$G$3:$BR$161,MATCH('Buying nGRPs'!$A50,'Feb 2019'!$A$3:$A$158,0),MATCH('Buying nGRPs'!AN$9,'Feb 2019'!$G$1:$BR$1,0))/SUMIFS(Summary!$D:$D,Summary!$A:$A,'Buying nGRPs'!$A50),"")</f>
        <v>0</v>
      </c>
      <c r="AO50" s="158">
        <f>IFERROR(INDEX('Feb 2019'!$G$3:$BR$161,MATCH('Buying nGRPs'!$A50,'Feb 2019'!$A$3:$A$158,0),MATCH('Buying nGRPs'!AO$9,'Feb 2019'!$G$1:$BR$1,0))/SUMIFS(Summary!$D:$D,Summary!$A:$A,'Buying nGRPs'!$A50),"")</f>
        <v>0</v>
      </c>
      <c r="AP50" s="158" t="str">
        <f>IFERROR(INDEX('Feb 2019'!$G$3:$BR$161,MATCH('Buying nGRPs'!$A50,'Feb 2019'!$A$3:$A$158,0),MATCH('Buying nGRPs'!AP$9,'Feb 2019'!$G$1:$BR$1,0))/SUMIFS(Summary!$D:$D,Summary!$A:$A,'Buying nGRPs'!$A50),"")</f>
        <v/>
      </c>
      <c r="AQ50" s="158" t="str">
        <f>IFERROR(INDEX('Feb 2019'!$G$3:$BR$161,MATCH('Buying nGRPs'!$A50,'Feb 2019'!$A$3:$A$158,0),MATCH('Buying nGRPs'!AQ$9,'Feb 2019'!$G$1:$BR$1,0))/SUMIFS(Summary!$D:$D,Summary!$A:$A,'Buying nGRPs'!$A50),"")</f>
        <v/>
      </c>
      <c r="AR50" s="158">
        <f>IFERROR(INDEX('Feb 2019'!$G$3:$BR$161,MATCH('Buying nGRPs'!$A50,'Feb 2019'!$A$3:$A$158,0),MATCH('Buying nGRPs'!AR$9,'Feb 2019'!$G$1:$BR$1,0))/SUMIFS(Summary!$D:$D,Summary!$A:$A,'Buying nGRPs'!$A50),"")</f>
        <v>0</v>
      </c>
      <c r="AS50" s="158" t="str">
        <f>IFERROR(INDEX('Feb 2019'!$G$3:$BR$161,MATCH('Buying nGRPs'!$A50,'Feb 2019'!$A$3:$A$158,0),MATCH('Buying nGRPs'!AS$9,'Feb 2019'!$G$1:$BR$1,0))/SUMIFS(Summary!$D:$D,Summary!$A:$A,'Buying nGRPs'!$A50),"")</f>
        <v/>
      </c>
      <c r="AT50" s="158" t="str">
        <f>IFERROR(INDEX('Feb 2019'!$G$3:$BR$161,MATCH('Buying nGRPs'!$A50,'Feb 2019'!$A$3:$A$158,0),MATCH('Buying nGRPs'!AT$9,'Feb 2019'!$G$1:$BR$1,0))/SUMIFS(Summary!$D:$D,Summary!$A:$A,'Buying nGRPs'!$A50),"")</f>
        <v/>
      </c>
      <c r="AU50" s="158" t="str">
        <f>IFERROR(INDEX('Feb 2019'!$G$3:$BR$161,MATCH('Buying nGRPs'!$A50,'Feb 2019'!$A$3:$A$158,0),MATCH('Buying nGRPs'!AU$9,'Feb 2019'!$G$1:$BR$1,0))/SUMIFS(Summary!$D:$D,Summary!$A:$A,'Buying nGRPs'!$A50),"")</f>
        <v/>
      </c>
      <c r="AV50" s="158" t="str">
        <f>IFERROR(INDEX('Feb 2019'!$G$3:$BR$161,MATCH('Buying nGRPs'!$A50,'Feb 2019'!$A$3:$A$158,0),MATCH('Buying nGRPs'!AV$9,'Feb 2019'!$G$1:$BR$1,0))/SUMIFS(Summary!$D:$D,Summary!$A:$A,'Buying nGRPs'!$A50),"")</f>
        <v/>
      </c>
      <c r="AW50" s="158" t="str">
        <f>IFERROR(INDEX('Feb 2019'!$G$3:$BR$161,MATCH('Buying nGRPs'!$A50,'Feb 2019'!$A$3:$A$158,0),MATCH('Buying nGRPs'!AW$9,'Feb 2019'!$G$1:$BR$1,0))/SUMIFS(Summary!$D:$D,Summary!$A:$A,'Buying nGRPs'!$A50),"")</f>
        <v/>
      </c>
      <c r="AX50" s="158">
        <f>IFERROR(INDEX('Feb 2019'!$G$3:$BR$161,MATCH('Buying nGRPs'!$A50,'Feb 2019'!$A$3:$A$158,0),MATCH('Buying nGRPs'!AX$9,'Feb 2019'!$G$1:$BR$1,0))/SUMIFS(Summary!$D:$D,Summary!$A:$A,'Buying nGRPs'!$A50),"")</f>
        <v>0</v>
      </c>
      <c r="AY50" s="158">
        <f>IFERROR(INDEX('Feb 2019'!$G$3:$BR$161,MATCH('Buying nGRPs'!$A50,'Feb 2019'!$A$3:$A$158,0),MATCH('Buying nGRPs'!AY$9,'Feb 2019'!$G$1:$BR$1,0))/SUMIFS(Summary!$D:$D,Summary!$A:$A,'Buying nGRPs'!$A50),"")</f>
        <v>0</v>
      </c>
      <c r="AZ50" s="158">
        <f>IFERROR(INDEX('Feb 2019'!$G$3:$BR$161,MATCH('Buying nGRPs'!$A50,'Feb 2019'!$A$3:$A$158,0),MATCH('Buying nGRPs'!AZ$9,'Feb 2019'!$G$1:$BR$1,0))/SUMIFS(Summary!$D:$D,Summary!$A:$A,'Buying nGRPs'!$A50),"")</f>
        <v>0</v>
      </c>
      <c r="BA50" s="158">
        <f>IFERROR(INDEX('Feb 2019'!$G$3:$BR$161,MATCH('Buying nGRPs'!$A50,'Feb 2019'!$A$3:$A$158,0),MATCH('Buying nGRPs'!BA$9,'Feb 2019'!$G$1:$BR$1,0))/SUMIFS(Summary!$D:$D,Summary!$A:$A,'Buying nGRPs'!$A50),"")</f>
        <v>0</v>
      </c>
      <c r="BB50" s="11">
        <f t="shared" si="44"/>
        <v>0.23000000000000004</v>
      </c>
      <c r="BC50" s="11"/>
      <c r="BD50" s="109">
        <f t="shared" si="45"/>
        <v>-0.23000000000000004</v>
      </c>
    </row>
    <row r="51" spans="1:56" ht="15" x14ac:dyDescent="0.3">
      <c r="A51" s="80" t="s">
        <v>69</v>
      </c>
      <c r="B51" s="105">
        <f t="shared" si="40"/>
        <v>0.32</v>
      </c>
      <c r="C51" s="192">
        <f t="shared" si="46"/>
        <v>3.2000000000000001E-7</v>
      </c>
      <c r="D51" s="48">
        <f t="shared" si="42"/>
        <v>0</v>
      </c>
      <c r="E51" s="138">
        <f t="shared" si="43"/>
        <v>-0.32</v>
      </c>
      <c r="F51" s="93" t="s">
        <v>69</v>
      </c>
      <c r="G51" s="158" t="str">
        <f>IFERROR(INDEX('Feb 2019'!$G$3:$BR$161,MATCH('Buying nGRPs'!$A51,'Feb 2019'!$A$3:$A$158,0),MATCH('Buying nGRPs'!G$9,'Feb 2019'!$G$1:$BR$1,0))/SUMIFS(Summary!$D:$D,Summary!$A:$A,'Buying nGRPs'!$A51),"")</f>
        <v/>
      </c>
      <c r="H51" s="158" t="str">
        <f>IFERROR(INDEX('Feb 2019'!$G$3:$BR$161,MATCH('Buying nGRPs'!$A51,'Feb 2019'!$A$3:$A$158,0),MATCH('Buying nGRPs'!H$9,'Feb 2019'!$G$1:$BR$1,0))/SUMIFS(Summary!$D:$D,Summary!$A:$A,'Buying nGRPs'!$A51),"")</f>
        <v/>
      </c>
      <c r="I51" s="158" t="str">
        <f>IFERROR(INDEX('Feb 2019'!$G$3:$BR$161,MATCH('Buying nGRPs'!$A51,'Feb 2019'!$A$3:$A$158,0),MATCH('Buying nGRPs'!I$9,'Feb 2019'!$G$1:$BR$1,0))/SUMIFS(Summary!$D:$D,Summary!$A:$A,'Buying nGRPs'!$A51),"")</f>
        <v/>
      </c>
      <c r="J51" s="158">
        <f>IFERROR(INDEX('Feb 2019'!$G$3:$BR$161,MATCH('Buying nGRPs'!$A51,'Feb 2019'!$A$3:$A$158,0),MATCH('Buying nGRPs'!J$9,'Feb 2019'!$G$1:$BR$1,0))/SUMIFS(Summary!$D:$D,Summary!$A:$A,'Buying nGRPs'!$A51),"")</f>
        <v>0</v>
      </c>
      <c r="K51" s="158" t="str">
        <f>IFERROR(INDEX('Feb 2019'!$G$3:$BR$161,MATCH('Buying nGRPs'!$A51,'Feb 2019'!$A$3:$A$158,0),MATCH('Buying nGRPs'!K$9,'Feb 2019'!$G$1:$BR$1,0))/SUMIFS(Summary!$D:$D,Summary!$A:$A,'Buying nGRPs'!$A51),"")</f>
        <v/>
      </c>
      <c r="L51" s="158" t="str">
        <f>IFERROR(INDEX('Feb 2019'!$G$3:$BR$161,MATCH('Buying nGRPs'!$A51,'Feb 2019'!$A$3:$A$158,0),MATCH('Buying nGRPs'!L$9,'Feb 2019'!$G$1:$BR$1,0))/SUMIFS(Summary!$D:$D,Summary!$A:$A,'Buying nGRPs'!$A51),"")</f>
        <v/>
      </c>
      <c r="M51" s="158" t="str">
        <f>IFERROR(INDEX('Feb 2019'!$G$3:$BR$161,MATCH('Buying nGRPs'!$A51,'Feb 2019'!$A$3:$A$158,0),MATCH('Buying nGRPs'!M$9,'Feb 2019'!$G$1:$BR$1,0))/SUMIFS(Summary!$D:$D,Summary!$A:$A,'Buying nGRPs'!$A51),"")</f>
        <v/>
      </c>
      <c r="N51" s="158" t="str">
        <f>IFERROR(INDEX('Feb 2019'!$G$3:$BR$161,MATCH('Buying nGRPs'!$A51,'Feb 2019'!$A$3:$A$158,0),MATCH('Buying nGRPs'!N$9,'Feb 2019'!$G$1:$BR$1,0))/SUMIFS(Summary!$D:$D,Summary!$A:$A,'Buying nGRPs'!$A51),"")</f>
        <v/>
      </c>
      <c r="O51" s="158" t="str">
        <f>IFERROR(INDEX('Feb 2019'!$G$3:$BR$161,MATCH('Buying nGRPs'!$A51,'Feb 2019'!$A$3:$A$158,0),MATCH('Buying nGRPs'!O$9,'Feb 2019'!$G$1:$BR$1,0))/SUMIFS(Summary!$D:$D,Summary!$A:$A,'Buying nGRPs'!$A51),"")</f>
        <v/>
      </c>
      <c r="P51" s="158" t="str">
        <f>IFERROR(INDEX('Feb 2019'!$G$3:$BR$161,MATCH('Buying nGRPs'!$A51,'Feb 2019'!$A$3:$A$158,0),MATCH('Buying nGRPs'!P$9,'Feb 2019'!$G$1:$BR$1,0))/SUMIFS(Summary!$D:$D,Summary!$A:$A,'Buying nGRPs'!$A51),"")</f>
        <v/>
      </c>
      <c r="Q51" s="158" t="str">
        <f>IFERROR(INDEX('Feb 2019'!$G$3:$BR$161,MATCH('Buying nGRPs'!$A51,'Feb 2019'!$A$3:$A$158,0),MATCH('Buying nGRPs'!Q$9,'Feb 2019'!$G$1:$BR$1,0))/SUMIFS(Summary!$D:$D,Summary!$A:$A,'Buying nGRPs'!$A51),"")</f>
        <v/>
      </c>
      <c r="R51" s="158" t="str">
        <f>IFERROR(INDEX('Feb 2019'!$G$3:$BR$161,MATCH('Buying nGRPs'!$A51,'Feb 2019'!$A$3:$A$158,0),MATCH('Buying nGRPs'!R$9,'Feb 2019'!$G$1:$BR$1,0))/SUMIFS(Summary!$D:$D,Summary!$A:$A,'Buying nGRPs'!$A51),"")</f>
        <v/>
      </c>
      <c r="S51" s="158" t="str">
        <f>IFERROR(INDEX('Feb 2019'!$G$3:$BR$161,MATCH('Buying nGRPs'!$A51,'Feb 2019'!$A$3:$A$158,0),MATCH('Buying nGRPs'!S$9,'Feb 2019'!$G$1:$BR$1,0))/SUMIFS(Summary!$D:$D,Summary!$A:$A,'Buying nGRPs'!$A51),"")</f>
        <v/>
      </c>
      <c r="T51" s="158" t="str">
        <f>IFERROR(INDEX('Feb 2019'!$G$3:$BR$161,MATCH('Buying nGRPs'!$A51,'Feb 2019'!$A$3:$A$158,0),MATCH('Buying nGRPs'!T$9,'Feb 2019'!$G$1:$BR$1,0))/SUMIFS(Summary!$D:$D,Summary!$A:$A,'Buying nGRPs'!$A51),"")</f>
        <v/>
      </c>
      <c r="U51" s="158" t="str">
        <f>IFERROR(INDEX('Feb 2019'!$G$3:$BR$161,MATCH('Buying nGRPs'!$A51,'Feb 2019'!$A$3:$A$158,0),MATCH('Buying nGRPs'!U$9,'Feb 2019'!$G$1:$BR$1,0))/SUMIFS(Summary!$D:$D,Summary!$A:$A,'Buying nGRPs'!$A51),"")</f>
        <v/>
      </c>
      <c r="V51" s="158" t="str">
        <f>IFERROR(INDEX('Feb 2019'!$G$3:$BR$161,MATCH('Buying nGRPs'!$A51,'Feb 2019'!$A$3:$A$158,0),MATCH('Buying nGRPs'!V$9,'Feb 2019'!$G$1:$BR$1,0))/SUMIFS(Summary!$D:$D,Summary!$A:$A,'Buying nGRPs'!$A51),"")</f>
        <v/>
      </c>
      <c r="W51" s="158" t="str">
        <f>IFERROR(INDEX('Feb 2019'!$G$3:$BR$161,MATCH('Buying nGRPs'!$A51,'Feb 2019'!$A$3:$A$158,0),MATCH('Buying nGRPs'!W$9,'Feb 2019'!$G$1:$BR$1,0))/SUMIFS(Summary!$D:$D,Summary!$A:$A,'Buying nGRPs'!$A51),"")</f>
        <v/>
      </c>
      <c r="X51" s="158" t="str">
        <f>IFERROR(INDEX('Feb 2019'!$G$3:$BR$161,MATCH('Buying nGRPs'!$A51,'Feb 2019'!$A$3:$A$158,0),MATCH('Buying nGRPs'!X$9,'Feb 2019'!$G$1:$BR$1,0))/SUMIFS(Summary!$D:$D,Summary!$A:$A,'Buying nGRPs'!$A51),"")</f>
        <v/>
      </c>
      <c r="Y51" s="158" t="str">
        <f>IFERROR(INDEX('Feb 2019'!$G$3:$BR$161,MATCH('Buying nGRPs'!$A51,'Feb 2019'!$A$3:$A$158,0),MATCH('Buying nGRPs'!Y$9,'Feb 2019'!$G$1:$BR$1,0))/SUMIFS(Summary!$D:$D,Summary!$A:$A,'Buying nGRPs'!$A51),"")</f>
        <v/>
      </c>
      <c r="Z51" s="158" t="str">
        <f>IFERROR(INDEX('Feb 2019'!$G$3:$BR$161,MATCH('Buying nGRPs'!$A51,'Feb 2019'!$A$3:$A$158,0),MATCH('Buying nGRPs'!Z$9,'Feb 2019'!$G$1:$BR$1,0))/SUMIFS(Summary!$D:$D,Summary!$A:$A,'Buying nGRPs'!$A51),"")</f>
        <v/>
      </c>
      <c r="AA51" s="158" t="str">
        <f>IFERROR(INDEX('Feb 2019'!$G$3:$BR$161,MATCH('Buying nGRPs'!$A51,'Feb 2019'!$A$3:$A$158,0),MATCH('Buying nGRPs'!AA$9,'Feb 2019'!$G$1:$BR$1,0))/SUMIFS(Summary!$D:$D,Summary!$A:$A,'Buying nGRPs'!$A51),"")</f>
        <v/>
      </c>
      <c r="AB51" s="158" t="str">
        <f>IFERROR(INDEX('Feb 2019'!$G$3:$BR$161,MATCH('Buying nGRPs'!$A51,'Feb 2019'!$A$3:$A$158,0),MATCH('Buying nGRPs'!AB$9,'Feb 2019'!$G$1:$BR$1,0))/SUMIFS(Summary!$D:$D,Summary!$A:$A,'Buying nGRPs'!$A51),"")</f>
        <v/>
      </c>
      <c r="AC51" s="158">
        <f>IFERROR(INDEX('Feb 2019'!$G$3:$BR$161,MATCH('Buying nGRPs'!$A51,'Feb 2019'!$A$3:$A$158,0),MATCH('Buying nGRPs'!AC$9,'Feb 2019'!$G$1:$BR$1,0))/SUMIFS(Summary!$D:$D,Summary!$A:$A,'Buying nGRPs'!$A51),"")</f>
        <v>0.08</v>
      </c>
      <c r="AD51" s="158">
        <f>IFERROR(INDEX('Feb 2019'!$G$3:$BR$161,MATCH('Buying nGRPs'!$A51,'Feb 2019'!$A$3:$A$158,0),MATCH('Buying nGRPs'!AD$9,'Feb 2019'!$G$1:$BR$1,0))/SUMIFS(Summary!$D:$D,Summary!$A:$A,'Buying nGRPs'!$A51),"")</f>
        <v>0.24</v>
      </c>
      <c r="AE51" s="158" t="str">
        <f>IFERROR(INDEX('Feb 2019'!$G$3:$BR$161,MATCH('Buying nGRPs'!$A51,'Feb 2019'!$A$3:$A$158,0),MATCH('Buying nGRPs'!AE$9,'Feb 2019'!$G$1:$BR$1,0))/SUMIFS(Summary!$D:$D,Summary!$A:$A,'Buying nGRPs'!$A51),"")</f>
        <v/>
      </c>
      <c r="AF51" s="158" t="str">
        <f>IFERROR(INDEX('Feb 2019'!$G$3:$BR$161,MATCH('Buying nGRPs'!$A51,'Feb 2019'!$A$3:$A$158,0),MATCH('Buying nGRPs'!AF$9,'Feb 2019'!$G$1:$BR$1,0))/SUMIFS(Summary!$D:$D,Summary!$A:$A,'Buying nGRPs'!$A51),"")</f>
        <v/>
      </c>
      <c r="AG51" s="158" t="str">
        <f>IFERROR(INDEX('Feb 2019'!$G$3:$BR$161,MATCH('Buying nGRPs'!$A51,'Feb 2019'!$A$3:$A$158,0),MATCH('Buying nGRPs'!AG$9,'Feb 2019'!$G$1:$BR$1,0))/SUMIFS(Summary!$D:$D,Summary!$A:$A,'Buying nGRPs'!$A51),"")</f>
        <v/>
      </c>
      <c r="AH51" s="158">
        <f>IFERROR(INDEX('Feb 2019'!$G$3:$BR$161,MATCH('Buying nGRPs'!$A51,'Feb 2019'!$A$3:$A$158,0),MATCH('Buying nGRPs'!AH$9,'Feb 2019'!$G$1:$BR$1,0))/SUMIFS(Summary!$D:$D,Summary!$A:$A,'Buying nGRPs'!$A51),"")</f>
        <v>0</v>
      </c>
      <c r="AI51" s="158" t="str">
        <f>IFERROR(INDEX('Feb 2019'!$G$3:$BR$161,MATCH('Buying nGRPs'!$A51,'Feb 2019'!$A$3:$A$158,0),MATCH('Buying nGRPs'!AI$9,'Feb 2019'!$G$1:$BR$1,0))/SUMIFS(Summary!$D:$D,Summary!$A:$A,'Buying nGRPs'!$A51),"")</f>
        <v/>
      </c>
      <c r="AJ51" s="158" t="str">
        <f>IFERROR(INDEX('Feb 2019'!$G$3:$BR$161,MATCH('Buying nGRPs'!$A51,'Feb 2019'!$A$3:$A$158,0),MATCH('Buying nGRPs'!AJ$9,'Feb 2019'!$G$1:$BR$1,0))/SUMIFS(Summary!$D:$D,Summary!$A:$A,'Buying nGRPs'!$A51),"")</f>
        <v/>
      </c>
      <c r="AK51" s="158">
        <f>IFERROR(INDEX('Feb 2019'!$G$3:$BR$161,MATCH('Buying nGRPs'!$A51,'Feb 2019'!$A$3:$A$158,0),MATCH('Buying nGRPs'!AK$9,'Feb 2019'!$G$1:$BR$1,0))/SUMIFS(Summary!$D:$D,Summary!$A:$A,'Buying nGRPs'!$A51),"")</f>
        <v>0</v>
      </c>
      <c r="AL51" s="158">
        <f>IFERROR(INDEX('Feb 2019'!$G$3:$BR$161,MATCH('Buying nGRPs'!$A51,'Feb 2019'!$A$3:$A$158,0),MATCH('Buying nGRPs'!AL$9,'Feb 2019'!$G$1:$BR$1,0))/SUMIFS(Summary!$D:$D,Summary!$A:$A,'Buying nGRPs'!$A51),"")</f>
        <v>0</v>
      </c>
      <c r="AM51" s="158" t="str">
        <f>IFERROR(INDEX('Feb 2019'!$G$3:$BR$161,MATCH('Buying nGRPs'!$A51,'Feb 2019'!$A$3:$A$158,0),MATCH('Buying nGRPs'!AM$9,'Feb 2019'!$G$1:$BR$1,0))/SUMIFS(Summary!$D:$D,Summary!$A:$A,'Buying nGRPs'!$A51),"")</f>
        <v/>
      </c>
      <c r="AN51" s="158">
        <f>IFERROR(INDEX('Feb 2019'!$G$3:$BR$161,MATCH('Buying nGRPs'!$A51,'Feb 2019'!$A$3:$A$158,0),MATCH('Buying nGRPs'!AN$9,'Feb 2019'!$G$1:$BR$1,0))/SUMIFS(Summary!$D:$D,Summary!$A:$A,'Buying nGRPs'!$A51),"")</f>
        <v>0</v>
      </c>
      <c r="AO51" s="158">
        <f>IFERROR(INDEX('Feb 2019'!$G$3:$BR$161,MATCH('Buying nGRPs'!$A51,'Feb 2019'!$A$3:$A$158,0),MATCH('Buying nGRPs'!AO$9,'Feb 2019'!$G$1:$BR$1,0))/SUMIFS(Summary!$D:$D,Summary!$A:$A,'Buying nGRPs'!$A51),"")</f>
        <v>0</v>
      </c>
      <c r="AP51" s="158" t="str">
        <f>IFERROR(INDEX('Feb 2019'!$G$3:$BR$161,MATCH('Buying nGRPs'!$A51,'Feb 2019'!$A$3:$A$158,0),MATCH('Buying nGRPs'!AP$9,'Feb 2019'!$G$1:$BR$1,0))/SUMIFS(Summary!$D:$D,Summary!$A:$A,'Buying nGRPs'!$A51),"")</f>
        <v/>
      </c>
      <c r="AQ51" s="158" t="str">
        <f>IFERROR(INDEX('Feb 2019'!$G$3:$BR$161,MATCH('Buying nGRPs'!$A51,'Feb 2019'!$A$3:$A$158,0),MATCH('Buying nGRPs'!AQ$9,'Feb 2019'!$G$1:$BR$1,0))/SUMIFS(Summary!$D:$D,Summary!$A:$A,'Buying nGRPs'!$A51),"")</f>
        <v/>
      </c>
      <c r="AR51" s="158">
        <f>IFERROR(INDEX('Feb 2019'!$G$3:$BR$161,MATCH('Buying nGRPs'!$A51,'Feb 2019'!$A$3:$A$158,0),MATCH('Buying nGRPs'!AR$9,'Feb 2019'!$G$1:$BR$1,0))/SUMIFS(Summary!$D:$D,Summary!$A:$A,'Buying nGRPs'!$A51),"")</f>
        <v>0</v>
      </c>
      <c r="AS51" s="158" t="str">
        <f>IFERROR(INDEX('Feb 2019'!$G$3:$BR$161,MATCH('Buying nGRPs'!$A51,'Feb 2019'!$A$3:$A$158,0),MATCH('Buying nGRPs'!AS$9,'Feb 2019'!$G$1:$BR$1,0))/SUMIFS(Summary!$D:$D,Summary!$A:$A,'Buying nGRPs'!$A51),"")</f>
        <v/>
      </c>
      <c r="AT51" s="158" t="str">
        <f>IFERROR(INDEX('Feb 2019'!$G$3:$BR$161,MATCH('Buying nGRPs'!$A51,'Feb 2019'!$A$3:$A$158,0),MATCH('Buying nGRPs'!AT$9,'Feb 2019'!$G$1:$BR$1,0))/SUMIFS(Summary!$D:$D,Summary!$A:$A,'Buying nGRPs'!$A51),"")</f>
        <v/>
      </c>
      <c r="AU51" s="158" t="str">
        <f>IFERROR(INDEX('Feb 2019'!$G$3:$BR$161,MATCH('Buying nGRPs'!$A51,'Feb 2019'!$A$3:$A$158,0),MATCH('Buying nGRPs'!AU$9,'Feb 2019'!$G$1:$BR$1,0))/SUMIFS(Summary!$D:$D,Summary!$A:$A,'Buying nGRPs'!$A51),"")</f>
        <v/>
      </c>
      <c r="AV51" s="158" t="str">
        <f>IFERROR(INDEX('Feb 2019'!$G$3:$BR$161,MATCH('Buying nGRPs'!$A51,'Feb 2019'!$A$3:$A$158,0),MATCH('Buying nGRPs'!AV$9,'Feb 2019'!$G$1:$BR$1,0))/SUMIFS(Summary!$D:$D,Summary!$A:$A,'Buying nGRPs'!$A51),"")</f>
        <v/>
      </c>
      <c r="AW51" s="158" t="str">
        <f>IFERROR(INDEX('Feb 2019'!$G$3:$BR$161,MATCH('Buying nGRPs'!$A51,'Feb 2019'!$A$3:$A$158,0),MATCH('Buying nGRPs'!AW$9,'Feb 2019'!$G$1:$BR$1,0))/SUMIFS(Summary!$D:$D,Summary!$A:$A,'Buying nGRPs'!$A51),"")</f>
        <v/>
      </c>
      <c r="AX51" s="158">
        <f>IFERROR(INDEX('Feb 2019'!$G$3:$BR$161,MATCH('Buying nGRPs'!$A51,'Feb 2019'!$A$3:$A$158,0),MATCH('Buying nGRPs'!AX$9,'Feb 2019'!$G$1:$BR$1,0))/SUMIFS(Summary!$D:$D,Summary!$A:$A,'Buying nGRPs'!$A51),"")</f>
        <v>0</v>
      </c>
      <c r="AY51" s="158">
        <f>IFERROR(INDEX('Feb 2019'!$G$3:$BR$161,MATCH('Buying nGRPs'!$A51,'Feb 2019'!$A$3:$A$158,0),MATCH('Buying nGRPs'!AY$9,'Feb 2019'!$G$1:$BR$1,0))/SUMIFS(Summary!$D:$D,Summary!$A:$A,'Buying nGRPs'!$A51),"")</f>
        <v>0</v>
      </c>
      <c r="AZ51" s="158">
        <f>IFERROR(INDEX('Feb 2019'!$G$3:$BR$161,MATCH('Buying nGRPs'!$A51,'Feb 2019'!$A$3:$A$158,0),MATCH('Buying nGRPs'!AZ$9,'Feb 2019'!$G$1:$BR$1,0))/SUMIFS(Summary!$D:$D,Summary!$A:$A,'Buying nGRPs'!$A51),"")</f>
        <v>0</v>
      </c>
      <c r="BA51" s="158">
        <f>IFERROR(INDEX('Feb 2019'!$G$3:$BR$161,MATCH('Buying nGRPs'!$A51,'Feb 2019'!$A$3:$A$158,0),MATCH('Buying nGRPs'!BA$9,'Feb 2019'!$G$1:$BR$1,0))/SUMIFS(Summary!$D:$D,Summary!$A:$A,'Buying nGRPs'!$A51),"")</f>
        <v>0</v>
      </c>
      <c r="BB51" s="11">
        <f t="shared" si="44"/>
        <v>0.32</v>
      </c>
      <c r="BC51" s="11"/>
      <c r="BD51" s="109">
        <f t="shared" si="45"/>
        <v>-0.32</v>
      </c>
    </row>
    <row r="52" spans="1:56" ht="15" x14ac:dyDescent="0.3">
      <c r="A52" s="80" t="s">
        <v>70</v>
      </c>
      <c r="B52" s="105">
        <f t="shared" si="40"/>
        <v>0</v>
      </c>
      <c r="C52" s="192"/>
      <c r="D52" s="48">
        <f t="shared" si="42"/>
        <v>0</v>
      </c>
      <c r="E52" s="138">
        <f t="shared" si="43"/>
        <v>0</v>
      </c>
      <c r="F52" s="93" t="s">
        <v>70</v>
      </c>
      <c r="G52" s="158" t="str">
        <f>IFERROR(INDEX('Feb 2019'!$G$3:$BR$161,MATCH('Buying nGRPs'!$A52,'Feb 2019'!$A$3:$A$158,0),MATCH('Buying nGRPs'!G$9,'Feb 2019'!$G$1:$BR$1,0))/SUMIFS(Summary!$D:$D,Summary!$A:$A,'Buying nGRPs'!$A52),"")</f>
        <v/>
      </c>
      <c r="H52" s="158" t="str">
        <f>IFERROR(INDEX('Feb 2019'!$G$3:$BR$161,MATCH('Buying nGRPs'!$A52,'Feb 2019'!$A$3:$A$158,0),MATCH('Buying nGRPs'!H$9,'Feb 2019'!$G$1:$BR$1,0))/SUMIFS(Summary!$D:$D,Summary!$A:$A,'Buying nGRPs'!$A52),"")</f>
        <v/>
      </c>
      <c r="I52" s="158" t="str">
        <f>IFERROR(INDEX('Feb 2019'!$G$3:$BR$161,MATCH('Buying nGRPs'!$A52,'Feb 2019'!$A$3:$A$158,0),MATCH('Buying nGRPs'!I$9,'Feb 2019'!$G$1:$BR$1,0))/SUMIFS(Summary!$D:$D,Summary!$A:$A,'Buying nGRPs'!$A52),"")</f>
        <v/>
      </c>
      <c r="J52" s="158" t="str">
        <f>IFERROR(INDEX('Feb 2019'!$G$3:$BR$161,MATCH('Buying nGRPs'!$A52,'Feb 2019'!$A$3:$A$158,0),MATCH('Buying nGRPs'!J$9,'Feb 2019'!$G$1:$BR$1,0))/SUMIFS(Summary!$D:$D,Summary!$A:$A,'Buying nGRPs'!$A52),"")</f>
        <v/>
      </c>
      <c r="K52" s="158" t="str">
        <f>IFERROR(INDEX('Feb 2019'!$G$3:$BR$161,MATCH('Buying nGRPs'!$A52,'Feb 2019'!$A$3:$A$158,0),MATCH('Buying nGRPs'!K$9,'Feb 2019'!$G$1:$BR$1,0))/SUMIFS(Summary!$D:$D,Summary!$A:$A,'Buying nGRPs'!$A52),"")</f>
        <v/>
      </c>
      <c r="L52" s="158" t="str">
        <f>IFERROR(INDEX('Feb 2019'!$G$3:$BR$161,MATCH('Buying nGRPs'!$A52,'Feb 2019'!$A$3:$A$158,0),MATCH('Buying nGRPs'!L$9,'Feb 2019'!$G$1:$BR$1,0))/SUMIFS(Summary!$D:$D,Summary!$A:$A,'Buying nGRPs'!$A52),"")</f>
        <v/>
      </c>
      <c r="M52" s="158" t="str">
        <f>IFERROR(INDEX('Feb 2019'!$G$3:$BR$161,MATCH('Buying nGRPs'!$A52,'Feb 2019'!$A$3:$A$158,0),MATCH('Buying nGRPs'!M$9,'Feb 2019'!$G$1:$BR$1,0))/SUMIFS(Summary!$D:$D,Summary!$A:$A,'Buying nGRPs'!$A52),"")</f>
        <v/>
      </c>
      <c r="N52" s="158" t="str">
        <f>IFERROR(INDEX('Feb 2019'!$G$3:$BR$161,MATCH('Buying nGRPs'!$A52,'Feb 2019'!$A$3:$A$158,0),MATCH('Buying nGRPs'!N$9,'Feb 2019'!$G$1:$BR$1,0))/SUMIFS(Summary!$D:$D,Summary!$A:$A,'Buying nGRPs'!$A52),"")</f>
        <v/>
      </c>
      <c r="O52" s="158" t="str">
        <f>IFERROR(INDEX('Feb 2019'!$G$3:$BR$161,MATCH('Buying nGRPs'!$A52,'Feb 2019'!$A$3:$A$158,0),MATCH('Buying nGRPs'!O$9,'Feb 2019'!$G$1:$BR$1,0))/SUMIFS(Summary!$D:$D,Summary!$A:$A,'Buying nGRPs'!$A52),"")</f>
        <v/>
      </c>
      <c r="P52" s="158" t="str">
        <f>IFERROR(INDEX('Feb 2019'!$G$3:$BR$161,MATCH('Buying nGRPs'!$A52,'Feb 2019'!$A$3:$A$158,0),MATCH('Buying nGRPs'!P$9,'Feb 2019'!$G$1:$BR$1,0))/SUMIFS(Summary!$D:$D,Summary!$A:$A,'Buying nGRPs'!$A52),"")</f>
        <v/>
      </c>
      <c r="Q52" s="158" t="str">
        <f>IFERROR(INDEX('Feb 2019'!$G$3:$BR$161,MATCH('Buying nGRPs'!$A52,'Feb 2019'!$A$3:$A$158,0),MATCH('Buying nGRPs'!Q$9,'Feb 2019'!$G$1:$BR$1,0))/SUMIFS(Summary!$D:$D,Summary!$A:$A,'Buying nGRPs'!$A52),"")</f>
        <v/>
      </c>
      <c r="R52" s="158" t="str">
        <f>IFERROR(INDEX('Feb 2019'!$G$3:$BR$161,MATCH('Buying nGRPs'!$A52,'Feb 2019'!$A$3:$A$158,0),MATCH('Buying nGRPs'!R$9,'Feb 2019'!$G$1:$BR$1,0))/SUMIFS(Summary!$D:$D,Summary!$A:$A,'Buying nGRPs'!$A52),"")</f>
        <v/>
      </c>
      <c r="S52" s="158" t="str">
        <f>IFERROR(INDEX('Feb 2019'!$G$3:$BR$161,MATCH('Buying nGRPs'!$A52,'Feb 2019'!$A$3:$A$158,0),MATCH('Buying nGRPs'!S$9,'Feb 2019'!$G$1:$BR$1,0))/SUMIFS(Summary!$D:$D,Summary!$A:$A,'Buying nGRPs'!$A52),"")</f>
        <v/>
      </c>
      <c r="T52" s="158" t="str">
        <f>IFERROR(INDEX('Feb 2019'!$G$3:$BR$161,MATCH('Buying nGRPs'!$A52,'Feb 2019'!$A$3:$A$158,0),MATCH('Buying nGRPs'!T$9,'Feb 2019'!$G$1:$BR$1,0))/SUMIFS(Summary!$D:$D,Summary!$A:$A,'Buying nGRPs'!$A52),"")</f>
        <v/>
      </c>
      <c r="U52" s="158" t="str">
        <f>IFERROR(INDEX('Feb 2019'!$G$3:$BR$161,MATCH('Buying nGRPs'!$A52,'Feb 2019'!$A$3:$A$158,0),MATCH('Buying nGRPs'!U$9,'Feb 2019'!$G$1:$BR$1,0))/SUMIFS(Summary!$D:$D,Summary!$A:$A,'Buying nGRPs'!$A52),"")</f>
        <v/>
      </c>
      <c r="V52" s="158" t="str">
        <f>IFERROR(INDEX('Feb 2019'!$G$3:$BR$161,MATCH('Buying nGRPs'!$A52,'Feb 2019'!$A$3:$A$158,0),MATCH('Buying nGRPs'!V$9,'Feb 2019'!$G$1:$BR$1,0))/SUMIFS(Summary!$D:$D,Summary!$A:$A,'Buying nGRPs'!$A52),"")</f>
        <v/>
      </c>
      <c r="W52" s="158" t="str">
        <f>IFERROR(INDEX('Feb 2019'!$G$3:$BR$161,MATCH('Buying nGRPs'!$A52,'Feb 2019'!$A$3:$A$158,0),MATCH('Buying nGRPs'!W$9,'Feb 2019'!$G$1:$BR$1,0))/SUMIFS(Summary!$D:$D,Summary!$A:$A,'Buying nGRPs'!$A52),"")</f>
        <v/>
      </c>
      <c r="X52" s="158" t="str">
        <f>IFERROR(INDEX('Feb 2019'!$G$3:$BR$161,MATCH('Buying nGRPs'!$A52,'Feb 2019'!$A$3:$A$158,0),MATCH('Buying nGRPs'!X$9,'Feb 2019'!$G$1:$BR$1,0))/SUMIFS(Summary!$D:$D,Summary!$A:$A,'Buying nGRPs'!$A52),"")</f>
        <v/>
      </c>
      <c r="Y52" s="158" t="str">
        <f>IFERROR(INDEX('Feb 2019'!$G$3:$BR$161,MATCH('Buying nGRPs'!$A52,'Feb 2019'!$A$3:$A$158,0),MATCH('Buying nGRPs'!Y$9,'Feb 2019'!$G$1:$BR$1,0))/SUMIFS(Summary!$D:$D,Summary!$A:$A,'Buying nGRPs'!$A52),"")</f>
        <v/>
      </c>
      <c r="Z52" s="158" t="str">
        <f>IFERROR(INDEX('Feb 2019'!$G$3:$BR$161,MATCH('Buying nGRPs'!$A52,'Feb 2019'!$A$3:$A$158,0),MATCH('Buying nGRPs'!Z$9,'Feb 2019'!$G$1:$BR$1,0))/SUMIFS(Summary!$D:$D,Summary!$A:$A,'Buying nGRPs'!$A52),"")</f>
        <v/>
      </c>
      <c r="AA52" s="158" t="str">
        <f>IFERROR(INDEX('Feb 2019'!$G$3:$BR$161,MATCH('Buying nGRPs'!$A52,'Feb 2019'!$A$3:$A$158,0),MATCH('Buying nGRPs'!AA$9,'Feb 2019'!$G$1:$BR$1,0))/SUMIFS(Summary!$D:$D,Summary!$A:$A,'Buying nGRPs'!$A52),"")</f>
        <v/>
      </c>
      <c r="AB52" s="158" t="str">
        <f>IFERROR(INDEX('Feb 2019'!$G$3:$BR$161,MATCH('Buying nGRPs'!$A52,'Feb 2019'!$A$3:$A$158,0),MATCH('Buying nGRPs'!AB$9,'Feb 2019'!$G$1:$BR$1,0))/SUMIFS(Summary!$D:$D,Summary!$A:$A,'Buying nGRPs'!$A52),"")</f>
        <v/>
      </c>
      <c r="AC52" s="158" t="str">
        <f>IFERROR(INDEX('Feb 2019'!$G$3:$BR$161,MATCH('Buying nGRPs'!$A52,'Feb 2019'!$A$3:$A$158,0),MATCH('Buying nGRPs'!AC$9,'Feb 2019'!$G$1:$BR$1,0))/SUMIFS(Summary!$D:$D,Summary!$A:$A,'Buying nGRPs'!$A52),"")</f>
        <v/>
      </c>
      <c r="AD52" s="158" t="str">
        <f>IFERROR(INDEX('Feb 2019'!$G$3:$BR$161,MATCH('Buying nGRPs'!$A52,'Feb 2019'!$A$3:$A$158,0),MATCH('Buying nGRPs'!AD$9,'Feb 2019'!$G$1:$BR$1,0))/SUMIFS(Summary!$D:$D,Summary!$A:$A,'Buying nGRPs'!$A52),"")</f>
        <v/>
      </c>
      <c r="AE52" s="158" t="str">
        <f>IFERROR(INDEX('Feb 2019'!$G$3:$BR$161,MATCH('Buying nGRPs'!$A52,'Feb 2019'!$A$3:$A$158,0),MATCH('Buying nGRPs'!AE$9,'Feb 2019'!$G$1:$BR$1,0))/SUMIFS(Summary!$D:$D,Summary!$A:$A,'Buying nGRPs'!$A52),"")</f>
        <v/>
      </c>
      <c r="AF52" s="158" t="str">
        <f>IFERROR(INDEX('Feb 2019'!$G$3:$BR$161,MATCH('Buying nGRPs'!$A52,'Feb 2019'!$A$3:$A$158,0),MATCH('Buying nGRPs'!AF$9,'Feb 2019'!$G$1:$BR$1,0))/SUMIFS(Summary!$D:$D,Summary!$A:$A,'Buying nGRPs'!$A52),"")</f>
        <v/>
      </c>
      <c r="AG52" s="158" t="str">
        <f>IFERROR(INDEX('Feb 2019'!$G$3:$BR$161,MATCH('Buying nGRPs'!$A52,'Feb 2019'!$A$3:$A$158,0),MATCH('Buying nGRPs'!AG$9,'Feb 2019'!$G$1:$BR$1,0))/SUMIFS(Summary!$D:$D,Summary!$A:$A,'Buying nGRPs'!$A52),"")</f>
        <v/>
      </c>
      <c r="AH52" s="158" t="str">
        <f>IFERROR(INDEX('Feb 2019'!$G$3:$BR$161,MATCH('Buying nGRPs'!$A52,'Feb 2019'!$A$3:$A$158,0),MATCH('Buying nGRPs'!AH$9,'Feb 2019'!$G$1:$BR$1,0))/SUMIFS(Summary!$D:$D,Summary!$A:$A,'Buying nGRPs'!$A52),"")</f>
        <v/>
      </c>
      <c r="AI52" s="158" t="str">
        <f>IFERROR(INDEX('Feb 2019'!$G$3:$BR$161,MATCH('Buying nGRPs'!$A52,'Feb 2019'!$A$3:$A$158,0),MATCH('Buying nGRPs'!AI$9,'Feb 2019'!$G$1:$BR$1,0))/SUMIFS(Summary!$D:$D,Summary!$A:$A,'Buying nGRPs'!$A52),"")</f>
        <v/>
      </c>
      <c r="AJ52" s="158" t="str">
        <f>IFERROR(INDEX('Feb 2019'!$G$3:$BR$161,MATCH('Buying nGRPs'!$A52,'Feb 2019'!$A$3:$A$158,0),MATCH('Buying nGRPs'!AJ$9,'Feb 2019'!$G$1:$BR$1,0))/SUMIFS(Summary!$D:$D,Summary!$A:$A,'Buying nGRPs'!$A52),"")</f>
        <v/>
      </c>
      <c r="AK52" s="158" t="str">
        <f>IFERROR(INDEX('Feb 2019'!$G$3:$BR$161,MATCH('Buying nGRPs'!$A52,'Feb 2019'!$A$3:$A$158,0),MATCH('Buying nGRPs'!AK$9,'Feb 2019'!$G$1:$BR$1,0))/SUMIFS(Summary!$D:$D,Summary!$A:$A,'Buying nGRPs'!$A52),"")</f>
        <v/>
      </c>
      <c r="AL52" s="158" t="str">
        <f>IFERROR(INDEX('Feb 2019'!$G$3:$BR$161,MATCH('Buying nGRPs'!$A52,'Feb 2019'!$A$3:$A$158,0),MATCH('Buying nGRPs'!AL$9,'Feb 2019'!$G$1:$BR$1,0))/SUMIFS(Summary!$D:$D,Summary!$A:$A,'Buying nGRPs'!$A52),"")</f>
        <v/>
      </c>
      <c r="AM52" s="158" t="str">
        <f>IFERROR(INDEX('Feb 2019'!$G$3:$BR$161,MATCH('Buying nGRPs'!$A52,'Feb 2019'!$A$3:$A$158,0),MATCH('Buying nGRPs'!AM$9,'Feb 2019'!$G$1:$BR$1,0))/SUMIFS(Summary!$D:$D,Summary!$A:$A,'Buying nGRPs'!$A52),"")</f>
        <v/>
      </c>
      <c r="AN52" s="158" t="str">
        <f>IFERROR(INDEX('Feb 2019'!$G$3:$BR$161,MATCH('Buying nGRPs'!$A52,'Feb 2019'!$A$3:$A$158,0),MATCH('Buying nGRPs'!AN$9,'Feb 2019'!$G$1:$BR$1,0))/SUMIFS(Summary!$D:$D,Summary!$A:$A,'Buying nGRPs'!$A52),"")</f>
        <v/>
      </c>
      <c r="AO52" s="158" t="str">
        <f>IFERROR(INDEX('Feb 2019'!$G$3:$BR$161,MATCH('Buying nGRPs'!$A52,'Feb 2019'!$A$3:$A$158,0),MATCH('Buying nGRPs'!AO$9,'Feb 2019'!$G$1:$BR$1,0))/SUMIFS(Summary!$D:$D,Summary!$A:$A,'Buying nGRPs'!$A52),"")</f>
        <v/>
      </c>
      <c r="AP52" s="158" t="str">
        <f>IFERROR(INDEX('Feb 2019'!$G$3:$BR$161,MATCH('Buying nGRPs'!$A52,'Feb 2019'!$A$3:$A$158,0),MATCH('Buying nGRPs'!AP$9,'Feb 2019'!$G$1:$BR$1,0))/SUMIFS(Summary!$D:$D,Summary!$A:$A,'Buying nGRPs'!$A52),"")</f>
        <v/>
      </c>
      <c r="AQ52" s="158" t="str">
        <f>IFERROR(INDEX('Feb 2019'!$G$3:$BR$161,MATCH('Buying nGRPs'!$A52,'Feb 2019'!$A$3:$A$158,0),MATCH('Buying nGRPs'!AQ$9,'Feb 2019'!$G$1:$BR$1,0))/SUMIFS(Summary!$D:$D,Summary!$A:$A,'Buying nGRPs'!$A52),"")</f>
        <v/>
      </c>
      <c r="AR52" s="158" t="str">
        <f>IFERROR(INDEX('Feb 2019'!$G$3:$BR$161,MATCH('Buying nGRPs'!$A52,'Feb 2019'!$A$3:$A$158,0),MATCH('Buying nGRPs'!AR$9,'Feb 2019'!$G$1:$BR$1,0))/SUMIFS(Summary!$D:$D,Summary!$A:$A,'Buying nGRPs'!$A52),"")</f>
        <v/>
      </c>
      <c r="AS52" s="158" t="str">
        <f>IFERROR(INDEX('Feb 2019'!$G$3:$BR$161,MATCH('Buying nGRPs'!$A52,'Feb 2019'!$A$3:$A$158,0),MATCH('Buying nGRPs'!AS$9,'Feb 2019'!$G$1:$BR$1,0))/SUMIFS(Summary!$D:$D,Summary!$A:$A,'Buying nGRPs'!$A52),"")</f>
        <v/>
      </c>
      <c r="AT52" s="158" t="str">
        <f>IFERROR(INDEX('Feb 2019'!$G$3:$BR$161,MATCH('Buying nGRPs'!$A52,'Feb 2019'!$A$3:$A$158,0),MATCH('Buying nGRPs'!AT$9,'Feb 2019'!$G$1:$BR$1,0))/SUMIFS(Summary!$D:$D,Summary!$A:$A,'Buying nGRPs'!$A52),"")</f>
        <v/>
      </c>
      <c r="AU52" s="158" t="str">
        <f>IFERROR(INDEX('Feb 2019'!$G$3:$BR$161,MATCH('Buying nGRPs'!$A52,'Feb 2019'!$A$3:$A$158,0),MATCH('Buying nGRPs'!AU$9,'Feb 2019'!$G$1:$BR$1,0))/SUMIFS(Summary!$D:$D,Summary!$A:$A,'Buying nGRPs'!$A52),"")</f>
        <v/>
      </c>
      <c r="AV52" s="158" t="str">
        <f>IFERROR(INDEX('Feb 2019'!$G$3:$BR$161,MATCH('Buying nGRPs'!$A52,'Feb 2019'!$A$3:$A$158,0),MATCH('Buying nGRPs'!AV$9,'Feb 2019'!$G$1:$BR$1,0))/SUMIFS(Summary!$D:$D,Summary!$A:$A,'Buying nGRPs'!$A52),"")</f>
        <v/>
      </c>
      <c r="AW52" s="158" t="str">
        <f>IFERROR(INDEX('Feb 2019'!$G$3:$BR$161,MATCH('Buying nGRPs'!$A52,'Feb 2019'!$A$3:$A$158,0),MATCH('Buying nGRPs'!AW$9,'Feb 2019'!$G$1:$BR$1,0))/SUMIFS(Summary!$D:$D,Summary!$A:$A,'Buying nGRPs'!$A52),"")</f>
        <v/>
      </c>
      <c r="AX52" s="158" t="str">
        <f>IFERROR(INDEX('Feb 2019'!$G$3:$BR$161,MATCH('Buying nGRPs'!$A52,'Feb 2019'!$A$3:$A$158,0),MATCH('Buying nGRPs'!AX$9,'Feb 2019'!$G$1:$BR$1,0))/SUMIFS(Summary!$D:$D,Summary!$A:$A,'Buying nGRPs'!$A52),"")</f>
        <v/>
      </c>
      <c r="AY52" s="158" t="str">
        <f>IFERROR(INDEX('Feb 2019'!$G$3:$BR$161,MATCH('Buying nGRPs'!$A52,'Feb 2019'!$A$3:$A$158,0),MATCH('Buying nGRPs'!AY$9,'Feb 2019'!$G$1:$BR$1,0))/SUMIFS(Summary!$D:$D,Summary!$A:$A,'Buying nGRPs'!$A52),"")</f>
        <v/>
      </c>
      <c r="AZ52" s="158" t="str">
        <f>IFERROR(INDEX('Feb 2019'!$G$3:$BR$161,MATCH('Buying nGRPs'!$A52,'Feb 2019'!$A$3:$A$158,0),MATCH('Buying nGRPs'!AZ$9,'Feb 2019'!$G$1:$BR$1,0))/SUMIFS(Summary!$D:$D,Summary!$A:$A,'Buying nGRPs'!$A52),"")</f>
        <v/>
      </c>
      <c r="BA52" s="158" t="str">
        <f>IFERROR(INDEX('Feb 2019'!$G$3:$BR$161,MATCH('Buying nGRPs'!$A52,'Feb 2019'!$A$3:$A$158,0),MATCH('Buying nGRPs'!BA$9,'Feb 2019'!$G$1:$BR$1,0))/SUMIFS(Summary!$D:$D,Summary!$A:$A,'Buying nGRPs'!$A52),"")</f>
        <v/>
      </c>
      <c r="BB52" s="11">
        <f t="shared" si="44"/>
        <v>0</v>
      </c>
      <c r="BC52" s="11"/>
      <c r="BD52" s="109">
        <f t="shared" si="45"/>
        <v>0</v>
      </c>
    </row>
    <row r="53" spans="1:56" ht="15" x14ac:dyDescent="0.3">
      <c r="A53" s="80" t="s">
        <v>71</v>
      </c>
      <c r="B53" s="105">
        <f t="shared" si="40"/>
        <v>0.25454545454545452</v>
      </c>
      <c r="C53" s="192">
        <f t="shared" ref="C53:C54" si="47">B53/1000000</f>
        <v>2.5454545454545453E-7</v>
      </c>
      <c r="D53" s="48">
        <f t="shared" si="42"/>
        <v>0</v>
      </c>
      <c r="E53" s="138">
        <f t="shared" si="43"/>
        <v>-0.25454545454545452</v>
      </c>
      <c r="F53" s="93" t="s">
        <v>71</v>
      </c>
      <c r="G53" s="158" t="str">
        <f>IFERROR(INDEX('Feb 2019'!$G$3:$BR$161,MATCH('Buying nGRPs'!$A53,'Feb 2019'!$A$3:$A$158,0),MATCH('Buying nGRPs'!G$9,'Feb 2019'!$G$1:$BR$1,0))/SUMIFS(Summary!$D:$D,Summary!$A:$A,'Buying nGRPs'!$A53),"")</f>
        <v/>
      </c>
      <c r="H53" s="158" t="str">
        <f>IFERROR(INDEX('Feb 2019'!$G$3:$BR$161,MATCH('Buying nGRPs'!$A53,'Feb 2019'!$A$3:$A$158,0),MATCH('Buying nGRPs'!H$9,'Feb 2019'!$G$1:$BR$1,0))/SUMIFS(Summary!$D:$D,Summary!$A:$A,'Buying nGRPs'!$A53),"")</f>
        <v/>
      </c>
      <c r="I53" s="158" t="str">
        <f>IFERROR(INDEX('Feb 2019'!$G$3:$BR$161,MATCH('Buying nGRPs'!$A53,'Feb 2019'!$A$3:$A$158,0),MATCH('Buying nGRPs'!I$9,'Feb 2019'!$G$1:$BR$1,0))/SUMIFS(Summary!$D:$D,Summary!$A:$A,'Buying nGRPs'!$A53),"")</f>
        <v/>
      </c>
      <c r="J53" s="158">
        <f>IFERROR(INDEX('Feb 2019'!$G$3:$BR$161,MATCH('Buying nGRPs'!$A53,'Feb 2019'!$A$3:$A$158,0),MATCH('Buying nGRPs'!J$9,'Feb 2019'!$G$1:$BR$1,0))/SUMIFS(Summary!$D:$D,Summary!$A:$A,'Buying nGRPs'!$A53),"")</f>
        <v>0</v>
      </c>
      <c r="K53" s="158" t="str">
        <f>IFERROR(INDEX('Feb 2019'!$G$3:$BR$161,MATCH('Buying nGRPs'!$A53,'Feb 2019'!$A$3:$A$158,0),MATCH('Buying nGRPs'!K$9,'Feb 2019'!$G$1:$BR$1,0))/SUMIFS(Summary!$D:$D,Summary!$A:$A,'Buying nGRPs'!$A53),"")</f>
        <v/>
      </c>
      <c r="L53" s="158" t="str">
        <f>IFERROR(INDEX('Feb 2019'!$G$3:$BR$161,MATCH('Buying nGRPs'!$A53,'Feb 2019'!$A$3:$A$158,0),MATCH('Buying nGRPs'!L$9,'Feb 2019'!$G$1:$BR$1,0))/SUMIFS(Summary!$D:$D,Summary!$A:$A,'Buying nGRPs'!$A53),"")</f>
        <v/>
      </c>
      <c r="M53" s="158" t="str">
        <f>IFERROR(INDEX('Feb 2019'!$G$3:$BR$161,MATCH('Buying nGRPs'!$A53,'Feb 2019'!$A$3:$A$158,0),MATCH('Buying nGRPs'!M$9,'Feb 2019'!$G$1:$BR$1,0))/SUMIFS(Summary!$D:$D,Summary!$A:$A,'Buying nGRPs'!$A53),"")</f>
        <v/>
      </c>
      <c r="N53" s="158" t="str">
        <f>IFERROR(INDEX('Feb 2019'!$G$3:$BR$161,MATCH('Buying nGRPs'!$A53,'Feb 2019'!$A$3:$A$158,0),MATCH('Buying nGRPs'!N$9,'Feb 2019'!$G$1:$BR$1,0))/SUMIFS(Summary!$D:$D,Summary!$A:$A,'Buying nGRPs'!$A53),"")</f>
        <v/>
      </c>
      <c r="O53" s="158" t="str">
        <f>IFERROR(INDEX('Feb 2019'!$G$3:$BR$161,MATCH('Buying nGRPs'!$A53,'Feb 2019'!$A$3:$A$158,0),MATCH('Buying nGRPs'!O$9,'Feb 2019'!$G$1:$BR$1,0))/SUMIFS(Summary!$D:$D,Summary!$A:$A,'Buying nGRPs'!$A53),"")</f>
        <v/>
      </c>
      <c r="P53" s="158" t="str">
        <f>IFERROR(INDEX('Feb 2019'!$G$3:$BR$161,MATCH('Buying nGRPs'!$A53,'Feb 2019'!$A$3:$A$158,0),MATCH('Buying nGRPs'!P$9,'Feb 2019'!$G$1:$BR$1,0))/SUMIFS(Summary!$D:$D,Summary!$A:$A,'Buying nGRPs'!$A53),"")</f>
        <v/>
      </c>
      <c r="Q53" s="158" t="str">
        <f>IFERROR(INDEX('Feb 2019'!$G$3:$BR$161,MATCH('Buying nGRPs'!$A53,'Feb 2019'!$A$3:$A$158,0),MATCH('Buying nGRPs'!Q$9,'Feb 2019'!$G$1:$BR$1,0))/SUMIFS(Summary!$D:$D,Summary!$A:$A,'Buying nGRPs'!$A53),"")</f>
        <v/>
      </c>
      <c r="R53" s="158" t="str">
        <f>IFERROR(INDEX('Feb 2019'!$G$3:$BR$161,MATCH('Buying nGRPs'!$A53,'Feb 2019'!$A$3:$A$158,0),MATCH('Buying nGRPs'!R$9,'Feb 2019'!$G$1:$BR$1,0))/SUMIFS(Summary!$D:$D,Summary!$A:$A,'Buying nGRPs'!$A53),"")</f>
        <v/>
      </c>
      <c r="S53" s="158" t="str">
        <f>IFERROR(INDEX('Feb 2019'!$G$3:$BR$161,MATCH('Buying nGRPs'!$A53,'Feb 2019'!$A$3:$A$158,0),MATCH('Buying nGRPs'!S$9,'Feb 2019'!$G$1:$BR$1,0))/SUMIFS(Summary!$D:$D,Summary!$A:$A,'Buying nGRPs'!$A53),"")</f>
        <v/>
      </c>
      <c r="T53" s="158" t="str">
        <f>IFERROR(INDEX('Feb 2019'!$G$3:$BR$161,MATCH('Buying nGRPs'!$A53,'Feb 2019'!$A$3:$A$158,0),MATCH('Buying nGRPs'!T$9,'Feb 2019'!$G$1:$BR$1,0))/SUMIFS(Summary!$D:$D,Summary!$A:$A,'Buying nGRPs'!$A53),"")</f>
        <v/>
      </c>
      <c r="U53" s="158" t="str">
        <f>IFERROR(INDEX('Feb 2019'!$G$3:$BR$161,MATCH('Buying nGRPs'!$A53,'Feb 2019'!$A$3:$A$158,0),MATCH('Buying nGRPs'!U$9,'Feb 2019'!$G$1:$BR$1,0))/SUMIFS(Summary!$D:$D,Summary!$A:$A,'Buying nGRPs'!$A53),"")</f>
        <v/>
      </c>
      <c r="V53" s="158" t="str">
        <f>IFERROR(INDEX('Feb 2019'!$G$3:$BR$161,MATCH('Buying nGRPs'!$A53,'Feb 2019'!$A$3:$A$158,0),MATCH('Buying nGRPs'!V$9,'Feb 2019'!$G$1:$BR$1,0))/SUMIFS(Summary!$D:$D,Summary!$A:$A,'Buying nGRPs'!$A53),"")</f>
        <v/>
      </c>
      <c r="W53" s="158" t="str">
        <f>IFERROR(INDEX('Feb 2019'!$G$3:$BR$161,MATCH('Buying nGRPs'!$A53,'Feb 2019'!$A$3:$A$158,0),MATCH('Buying nGRPs'!W$9,'Feb 2019'!$G$1:$BR$1,0))/SUMIFS(Summary!$D:$D,Summary!$A:$A,'Buying nGRPs'!$A53),"")</f>
        <v/>
      </c>
      <c r="X53" s="158" t="str">
        <f>IFERROR(INDEX('Feb 2019'!$G$3:$BR$161,MATCH('Buying nGRPs'!$A53,'Feb 2019'!$A$3:$A$158,0),MATCH('Buying nGRPs'!X$9,'Feb 2019'!$G$1:$BR$1,0))/SUMIFS(Summary!$D:$D,Summary!$A:$A,'Buying nGRPs'!$A53),"")</f>
        <v/>
      </c>
      <c r="Y53" s="158" t="str">
        <f>IFERROR(INDEX('Feb 2019'!$G$3:$BR$161,MATCH('Buying nGRPs'!$A53,'Feb 2019'!$A$3:$A$158,0),MATCH('Buying nGRPs'!Y$9,'Feb 2019'!$G$1:$BR$1,0))/SUMIFS(Summary!$D:$D,Summary!$A:$A,'Buying nGRPs'!$A53),"")</f>
        <v/>
      </c>
      <c r="Z53" s="158" t="str">
        <f>IFERROR(INDEX('Feb 2019'!$G$3:$BR$161,MATCH('Buying nGRPs'!$A53,'Feb 2019'!$A$3:$A$158,0),MATCH('Buying nGRPs'!Z$9,'Feb 2019'!$G$1:$BR$1,0))/SUMIFS(Summary!$D:$D,Summary!$A:$A,'Buying nGRPs'!$A53),"")</f>
        <v/>
      </c>
      <c r="AA53" s="158" t="str">
        <f>IFERROR(INDEX('Feb 2019'!$G$3:$BR$161,MATCH('Buying nGRPs'!$A53,'Feb 2019'!$A$3:$A$158,0),MATCH('Buying nGRPs'!AA$9,'Feb 2019'!$G$1:$BR$1,0))/SUMIFS(Summary!$D:$D,Summary!$A:$A,'Buying nGRPs'!$A53),"")</f>
        <v/>
      </c>
      <c r="AB53" s="158" t="str">
        <f>IFERROR(INDEX('Feb 2019'!$G$3:$BR$161,MATCH('Buying nGRPs'!$A53,'Feb 2019'!$A$3:$A$158,0),MATCH('Buying nGRPs'!AB$9,'Feb 2019'!$G$1:$BR$1,0))/SUMIFS(Summary!$D:$D,Summary!$A:$A,'Buying nGRPs'!$A53),"")</f>
        <v/>
      </c>
      <c r="AC53" s="158">
        <f>IFERROR(INDEX('Feb 2019'!$G$3:$BR$161,MATCH('Buying nGRPs'!$A53,'Feb 2019'!$A$3:$A$158,0),MATCH('Buying nGRPs'!AC$9,'Feb 2019'!$G$1:$BR$1,0))/SUMIFS(Summary!$D:$D,Summary!$A:$A,'Buying nGRPs'!$A53),"")</f>
        <v>6.363636363636363E-2</v>
      </c>
      <c r="AD53" s="158">
        <f>IFERROR(INDEX('Feb 2019'!$G$3:$BR$161,MATCH('Buying nGRPs'!$A53,'Feb 2019'!$A$3:$A$158,0),MATCH('Buying nGRPs'!AD$9,'Feb 2019'!$G$1:$BR$1,0))/SUMIFS(Summary!$D:$D,Summary!$A:$A,'Buying nGRPs'!$A53),"")</f>
        <v>7.2727272727272724E-2</v>
      </c>
      <c r="AE53" s="158" t="str">
        <f>IFERROR(INDEX('Feb 2019'!$G$3:$BR$161,MATCH('Buying nGRPs'!$A53,'Feb 2019'!$A$3:$A$158,0),MATCH('Buying nGRPs'!AE$9,'Feb 2019'!$G$1:$BR$1,0))/SUMIFS(Summary!$D:$D,Summary!$A:$A,'Buying nGRPs'!$A53),"")</f>
        <v/>
      </c>
      <c r="AF53" s="158" t="str">
        <f>IFERROR(INDEX('Feb 2019'!$G$3:$BR$161,MATCH('Buying nGRPs'!$A53,'Feb 2019'!$A$3:$A$158,0),MATCH('Buying nGRPs'!AF$9,'Feb 2019'!$G$1:$BR$1,0))/SUMIFS(Summary!$D:$D,Summary!$A:$A,'Buying nGRPs'!$A53),"")</f>
        <v/>
      </c>
      <c r="AG53" s="158" t="str">
        <f>IFERROR(INDEX('Feb 2019'!$G$3:$BR$161,MATCH('Buying nGRPs'!$A53,'Feb 2019'!$A$3:$A$158,0),MATCH('Buying nGRPs'!AG$9,'Feb 2019'!$G$1:$BR$1,0))/SUMIFS(Summary!$D:$D,Summary!$A:$A,'Buying nGRPs'!$A53),"")</f>
        <v/>
      </c>
      <c r="AH53" s="158">
        <f>IFERROR(INDEX('Feb 2019'!$G$3:$BR$161,MATCH('Buying nGRPs'!$A53,'Feb 2019'!$A$3:$A$158,0),MATCH('Buying nGRPs'!AH$9,'Feb 2019'!$G$1:$BR$1,0))/SUMIFS(Summary!$D:$D,Summary!$A:$A,'Buying nGRPs'!$A53),"")</f>
        <v>7.2727272727272724E-2</v>
      </c>
      <c r="AI53" s="158" t="str">
        <f>IFERROR(INDEX('Feb 2019'!$G$3:$BR$161,MATCH('Buying nGRPs'!$A53,'Feb 2019'!$A$3:$A$158,0),MATCH('Buying nGRPs'!AI$9,'Feb 2019'!$G$1:$BR$1,0))/SUMIFS(Summary!$D:$D,Summary!$A:$A,'Buying nGRPs'!$A53),"")</f>
        <v/>
      </c>
      <c r="AJ53" s="158" t="str">
        <f>IFERROR(INDEX('Feb 2019'!$G$3:$BR$161,MATCH('Buying nGRPs'!$A53,'Feb 2019'!$A$3:$A$158,0),MATCH('Buying nGRPs'!AJ$9,'Feb 2019'!$G$1:$BR$1,0))/SUMIFS(Summary!$D:$D,Summary!$A:$A,'Buying nGRPs'!$A53),"")</f>
        <v/>
      </c>
      <c r="AK53" s="158">
        <f>IFERROR(INDEX('Feb 2019'!$G$3:$BR$161,MATCH('Buying nGRPs'!$A53,'Feb 2019'!$A$3:$A$158,0),MATCH('Buying nGRPs'!AK$9,'Feb 2019'!$G$1:$BR$1,0))/SUMIFS(Summary!$D:$D,Summary!$A:$A,'Buying nGRPs'!$A53),"")</f>
        <v>4.5454545454545456E-2</v>
      </c>
      <c r="AL53" s="158">
        <f>IFERROR(INDEX('Feb 2019'!$G$3:$BR$161,MATCH('Buying nGRPs'!$A53,'Feb 2019'!$A$3:$A$158,0),MATCH('Buying nGRPs'!AL$9,'Feb 2019'!$G$1:$BR$1,0))/SUMIFS(Summary!$D:$D,Summary!$A:$A,'Buying nGRPs'!$A53),"")</f>
        <v>0</v>
      </c>
      <c r="AM53" s="158" t="str">
        <f>IFERROR(INDEX('Feb 2019'!$G$3:$BR$161,MATCH('Buying nGRPs'!$A53,'Feb 2019'!$A$3:$A$158,0),MATCH('Buying nGRPs'!AM$9,'Feb 2019'!$G$1:$BR$1,0))/SUMIFS(Summary!$D:$D,Summary!$A:$A,'Buying nGRPs'!$A53),"")</f>
        <v/>
      </c>
      <c r="AN53" s="158">
        <f>IFERROR(INDEX('Feb 2019'!$G$3:$BR$161,MATCH('Buying nGRPs'!$A53,'Feb 2019'!$A$3:$A$158,0),MATCH('Buying nGRPs'!AN$9,'Feb 2019'!$G$1:$BR$1,0))/SUMIFS(Summary!$D:$D,Summary!$A:$A,'Buying nGRPs'!$A53),"")</f>
        <v>0</v>
      </c>
      <c r="AO53" s="158">
        <f>IFERROR(INDEX('Feb 2019'!$G$3:$BR$161,MATCH('Buying nGRPs'!$A53,'Feb 2019'!$A$3:$A$158,0),MATCH('Buying nGRPs'!AO$9,'Feb 2019'!$G$1:$BR$1,0))/SUMIFS(Summary!$D:$D,Summary!$A:$A,'Buying nGRPs'!$A53),"")</f>
        <v>0</v>
      </c>
      <c r="AP53" s="158" t="str">
        <f>IFERROR(INDEX('Feb 2019'!$G$3:$BR$161,MATCH('Buying nGRPs'!$A53,'Feb 2019'!$A$3:$A$158,0),MATCH('Buying nGRPs'!AP$9,'Feb 2019'!$G$1:$BR$1,0))/SUMIFS(Summary!$D:$D,Summary!$A:$A,'Buying nGRPs'!$A53),"")</f>
        <v/>
      </c>
      <c r="AQ53" s="158" t="str">
        <f>IFERROR(INDEX('Feb 2019'!$G$3:$BR$161,MATCH('Buying nGRPs'!$A53,'Feb 2019'!$A$3:$A$158,0),MATCH('Buying nGRPs'!AQ$9,'Feb 2019'!$G$1:$BR$1,0))/SUMIFS(Summary!$D:$D,Summary!$A:$A,'Buying nGRPs'!$A53),"")</f>
        <v/>
      </c>
      <c r="AR53" s="158">
        <f>IFERROR(INDEX('Feb 2019'!$G$3:$BR$161,MATCH('Buying nGRPs'!$A53,'Feb 2019'!$A$3:$A$158,0),MATCH('Buying nGRPs'!AR$9,'Feb 2019'!$G$1:$BR$1,0))/SUMIFS(Summary!$D:$D,Summary!$A:$A,'Buying nGRPs'!$A53),"")</f>
        <v>0</v>
      </c>
      <c r="AS53" s="158" t="str">
        <f>IFERROR(INDEX('Feb 2019'!$G$3:$BR$161,MATCH('Buying nGRPs'!$A53,'Feb 2019'!$A$3:$A$158,0),MATCH('Buying nGRPs'!AS$9,'Feb 2019'!$G$1:$BR$1,0))/SUMIFS(Summary!$D:$D,Summary!$A:$A,'Buying nGRPs'!$A53),"")</f>
        <v/>
      </c>
      <c r="AT53" s="158" t="str">
        <f>IFERROR(INDEX('Feb 2019'!$G$3:$BR$161,MATCH('Buying nGRPs'!$A53,'Feb 2019'!$A$3:$A$158,0),MATCH('Buying nGRPs'!AT$9,'Feb 2019'!$G$1:$BR$1,0))/SUMIFS(Summary!$D:$D,Summary!$A:$A,'Buying nGRPs'!$A53),"")</f>
        <v/>
      </c>
      <c r="AU53" s="158" t="str">
        <f>IFERROR(INDEX('Feb 2019'!$G$3:$BR$161,MATCH('Buying nGRPs'!$A53,'Feb 2019'!$A$3:$A$158,0),MATCH('Buying nGRPs'!AU$9,'Feb 2019'!$G$1:$BR$1,0))/SUMIFS(Summary!$D:$D,Summary!$A:$A,'Buying nGRPs'!$A53),"")</f>
        <v/>
      </c>
      <c r="AV53" s="158" t="str">
        <f>IFERROR(INDEX('Feb 2019'!$G$3:$BR$161,MATCH('Buying nGRPs'!$A53,'Feb 2019'!$A$3:$A$158,0),MATCH('Buying nGRPs'!AV$9,'Feb 2019'!$G$1:$BR$1,0))/SUMIFS(Summary!$D:$D,Summary!$A:$A,'Buying nGRPs'!$A53),"")</f>
        <v/>
      </c>
      <c r="AW53" s="158" t="str">
        <f>IFERROR(INDEX('Feb 2019'!$G$3:$BR$161,MATCH('Buying nGRPs'!$A53,'Feb 2019'!$A$3:$A$158,0),MATCH('Buying nGRPs'!AW$9,'Feb 2019'!$G$1:$BR$1,0))/SUMIFS(Summary!$D:$D,Summary!$A:$A,'Buying nGRPs'!$A53),"")</f>
        <v/>
      </c>
      <c r="AX53" s="158">
        <f>IFERROR(INDEX('Feb 2019'!$G$3:$BR$161,MATCH('Buying nGRPs'!$A53,'Feb 2019'!$A$3:$A$158,0),MATCH('Buying nGRPs'!AX$9,'Feb 2019'!$G$1:$BR$1,0))/SUMIFS(Summary!$D:$D,Summary!$A:$A,'Buying nGRPs'!$A53),"")</f>
        <v>0</v>
      </c>
      <c r="AY53" s="158">
        <f>IFERROR(INDEX('Feb 2019'!$G$3:$BR$161,MATCH('Buying nGRPs'!$A53,'Feb 2019'!$A$3:$A$158,0),MATCH('Buying nGRPs'!AY$9,'Feb 2019'!$G$1:$BR$1,0))/SUMIFS(Summary!$D:$D,Summary!$A:$A,'Buying nGRPs'!$A53),"")</f>
        <v>0</v>
      </c>
      <c r="AZ53" s="158">
        <f>IFERROR(INDEX('Feb 2019'!$G$3:$BR$161,MATCH('Buying nGRPs'!$A53,'Feb 2019'!$A$3:$A$158,0),MATCH('Buying nGRPs'!AZ$9,'Feb 2019'!$G$1:$BR$1,0))/SUMIFS(Summary!$D:$D,Summary!$A:$A,'Buying nGRPs'!$A53),"")</f>
        <v>0</v>
      </c>
      <c r="BA53" s="158">
        <f>IFERROR(INDEX('Feb 2019'!$G$3:$BR$161,MATCH('Buying nGRPs'!$A53,'Feb 2019'!$A$3:$A$158,0),MATCH('Buying nGRPs'!BA$9,'Feb 2019'!$G$1:$BR$1,0))/SUMIFS(Summary!$D:$D,Summary!$A:$A,'Buying nGRPs'!$A53),"")</f>
        <v>0</v>
      </c>
      <c r="BB53" s="11">
        <f t="shared" si="44"/>
        <v>0.25454545454545452</v>
      </c>
      <c r="BC53" s="11"/>
      <c r="BD53" s="109">
        <f t="shared" si="45"/>
        <v>-0.25454545454545452</v>
      </c>
    </row>
    <row r="54" spans="1:56" ht="15" x14ac:dyDescent="0.3">
      <c r="A54" s="80" t="s">
        <v>72</v>
      </c>
      <c r="B54" s="105">
        <f t="shared" si="40"/>
        <v>0</v>
      </c>
      <c r="C54" s="192">
        <f t="shared" si="47"/>
        <v>0</v>
      </c>
      <c r="D54" s="48">
        <f t="shared" si="42"/>
        <v>0</v>
      </c>
      <c r="E54" s="138">
        <f t="shared" si="43"/>
        <v>0</v>
      </c>
      <c r="F54" s="93" t="s">
        <v>72</v>
      </c>
      <c r="G54" s="158" t="str">
        <f>IFERROR(INDEX('Feb 2019'!$G$3:$BR$161,MATCH('Buying nGRPs'!$A54,'Feb 2019'!$A$3:$A$158,0),MATCH('Buying nGRPs'!G$9,'Feb 2019'!$G$1:$BR$1,0))/SUMIFS(Summary!$D:$D,Summary!$A:$A,'Buying nGRPs'!$A54),"")</f>
        <v/>
      </c>
      <c r="H54" s="158" t="str">
        <f>IFERROR(INDEX('Feb 2019'!$G$3:$BR$161,MATCH('Buying nGRPs'!$A54,'Feb 2019'!$A$3:$A$158,0),MATCH('Buying nGRPs'!H$9,'Feb 2019'!$G$1:$BR$1,0))/SUMIFS(Summary!$D:$D,Summary!$A:$A,'Buying nGRPs'!$A54),"")</f>
        <v/>
      </c>
      <c r="I54" s="158" t="str">
        <f>IFERROR(INDEX('Feb 2019'!$G$3:$BR$161,MATCH('Buying nGRPs'!$A54,'Feb 2019'!$A$3:$A$158,0),MATCH('Buying nGRPs'!I$9,'Feb 2019'!$G$1:$BR$1,0))/SUMIFS(Summary!$D:$D,Summary!$A:$A,'Buying nGRPs'!$A54),"")</f>
        <v/>
      </c>
      <c r="J54" s="158" t="str">
        <f>IFERROR(INDEX('Feb 2019'!$G$3:$BR$161,MATCH('Buying nGRPs'!$A54,'Feb 2019'!$A$3:$A$158,0),MATCH('Buying nGRPs'!J$9,'Feb 2019'!$G$1:$BR$1,0))/SUMIFS(Summary!$D:$D,Summary!$A:$A,'Buying nGRPs'!$A54),"")</f>
        <v/>
      </c>
      <c r="K54" s="158" t="str">
        <f>IFERROR(INDEX('Feb 2019'!$G$3:$BR$161,MATCH('Buying nGRPs'!$A54,'Feb 2019'!$A$3:$A$158,0),MATCH('Buying nGRPs'!K$9,'Feb 2019'!$G$1:$BR$1,0))/SUMIFS(Summary!$D:$D,Summary!$A:$A,'Buying nGRPs'!$A54),"")</f>
        <v/>
      </c>
      <c r="L54" s="158" t="str">
        <f>IFERROR(INDEX('Feb 2019'!$G$3:$BR$161,MATCH('Buying nGRPs'!$A54,'Feb 2019'!$A$3:$A$158,0),MATCH('Buying nGRPs'!L$9,'Feb 2019'!$G$1:$BR$1,0))/SUMIFS(Summary!$D:$D,Summary!$A:$A,'Buying nGRPs'!$A54),"")</f>
        <v/>
      </c>
      <c r="M54" s="158" t="str">
        <f>IFERROR(INDEX('Feb 2019'!$G$3:$BR$161,MATCH('Buying nGRPs'!$A54,'Feb 2019'!$A$3:$A$158,0),MATCH('Buying nGRPs'!M$9,'Feb 2019'!$G$1:$BR$1,0))/SUMIFS(Summary!$D:$D,Summary!$A:$A,'Buying nGRPs'!$A54),"")</f>
        <v/>
      </c>
      <c r="N54" s="158" t="str">
        <f>IFERROR(INDEX('Feb 2019'!$G$3:$BR$161,MATCH('Buying nGRPs'!$A54,'Feb 2019'!$A$3:$A$158,0),MATCH('Buying nGRPs'!N$9,'Feb 2019'!$G$1:$BR$1,0))/SUMIFS(Summary!$D:$D,Summary!$A:$A,'Buying nGRPs'!$A54),"")</f>
        <v/>
      </c>
      <c r="O54" s="158" t="str">
        <f>IFERROR(INDEX('Feb 2019'!$G$3:$BR$161,MATCH('Buying nGRPs'!$A54,'Feb 2019'!$A$3:$A$158,0),MATCH('Buying nGRPs'!O$9,'Feb 2019'!$G$1:$BR$1,0))/SUMIFS(Summary!$D:$D,Summary!$A:$A,'Buying nGRPs'!$A54),"")</f>
        <v/>
      </c>
      <c r="P54" s="158" t="str">
        <f>IFERROR(INDEX('Feb 2019'!$G$3:$BR$161,MATCH('Buying nGRPs'!$A54,'Feb 2019'!$A$3:$A$158,0),MATCH('Buying nGRPs'!P$9,'Feb 2019'!$G$1:$BR$1,0))/SUMIFS(Summary!$D:$D,Summary!$A:$A,'Buying nGRPs'!$A54),"")</f>
        <v/>
      </c>
      <c r="Q54" s="158" t="str">
        <f>IFERROR(INDEX('Feb 2019'!$G$3:$BR$161,MATCH('Buying nGRPs'!$A54,'Feb 2019'!$A$3:$A$158,0),MATCH('Buying nGRPs'!Q$9,'Feb 2019'!$G$1:$BR$1,0))/SUMIFS(Summary!$D:$D,Summary!$A:$A,'Buying nGRPs'!$A54),"")</f>
        <v/>
      </c>
      <c r="R54" s="158" t="str">
        <f>IFERROR(INDEX('Feb 2019'!$G$3:$BR$161,MATCH('Buying nGRPs'!$A54,'Feb 2019'!$A$3:$A$158,0),MATCH('Buying nGRPs'!R$9,'Feb 2019'!$G$1:$BR$1,0))/SUMIFS(Summary!$D:$D,Summary!$A:$A,'Buying nGRPs'!$A54),"")</f>
        <v/>
      </c>
      <c r="S54" s="158" t="str">
        <f>IFERROR(INDEX('Feb 2019'!$G$3:$BR$161,MATCH('Buying nGRPs'!$A54,'Feb 2019'!$A$3:$A$158,0),MATCH('Buying nGRPs'!S$9,'Feb 2019'!$G$1:$BR$1,0))/SUMIFS(Summary!$D:$D,Summary!$A:$A,'Buying nGRPs'!$A54),"")</f>
        <v/>
      </c>
      <c r="T54" s="158" t="str">
        <f>IFERROR(INDEX('Feb 2019'!$G$3:$BR$161,MATCH('Buying nGRPs'!$A54,'Feb 2019'!$A$3:$A$158,0),MATCH('Buying nGRPs'!T$9,'Feb 2019'!$G$1:$BR$1,0))/SUMIFS(Summary!$D:$D,Summary!$A:$A,'Buying nGRPs'!$A54),"")</f>
        <v/>
      </c>
      <c r="U54" s="158" t="str">
        <f>IFERROR(INDEX('Feb 2019'!$G$3:$BR$161,MATCH('Buying nGRPs'!$A54,'Feb 2019'!$A$3:$A$158,0),MATCH('Buying nGRPs'!U$9,'Feb 2019'!$G$1:$BR$1,0))/SUMIFS(Summary!$D:$D,Summary!$A:$A,'Buying nGRPs'!$A54),"")</f>
        <v/>
      </c>
      <c r="V54" s="158" t="str">
        <f>IFERROR(INDEX('Feb 2019'!$G$3:$BR$161,MATCH('Buying nGRPs'!$A54,'Feb 2019'!$A$3:$A$158,0),MATCH('Buying nGRPs'!V$9,'Feb 2019'!$G$1:$BR$1,0))/SUMIFS(Summary!$D:$D,Summary!$A:$A,'Buying nGRPs'!$A54),"")</f>
        <v/>
      </c>
      <c r="W54" s="158" t="str">
        <f>IFERROR(INDEX('Feb 2019'!$G$3:$BR$161,MATCH('Buying nGRPs'!$A54,'Feb 2019'!$A$3:$A$158,0),MATCH('Buying nGRPs'!W$9,'Feb 2019'!$G$1:$BR$1,0))/SUMIFS(Summary!$D:$D,Summary!$A:$A,'Buying nGRPs'!$A54),"")</f>
        <v/>
      </c>
      <c r="X54" s="158" t="str">
        <f>IFERROR(INDEX('Feb 2019'!$G$3:$BR$161,MATCH('Buying nGRPs'!$A54,'Feb 2019'!$A$3:$A$158,0),MATCH('Buying nGRPs'!X$9,'Feb 2019'!$G$1:$BR$1,0))/SUMIFS(Summary!$D:$D,Summary!$A:$A,'Buying nGRPs'!$A54),"")</f>
        <v/>
      </c>
      <c r="Y54" s="158" t="str">
        <f>IFERROR(INDEX('Feb 2019'!$G$3:$BR$161,MATCH('Buying nGRPs'!$A54,'Feb 2019'!$A$3:$A$158,0),MATCH('Buying nGRPs'!Y$9,'Feb 2019'!$G$1:$BR$1,0))/SUMIFS(Summary!$D:$D,Summary!$A:$A,'Buying nGRPs'!$A54),"")</f>
        <v/>
      </c>
      <c r="Z54" s="158" t="str">
        <f>IFERROR(INDEX('Feb 2019'!$G$3:$BR$161,MATCH('Buying nGRPs'!$A54,'Feb 2019'!$A$3:$A$158,0),MATCH('Buying nGRPs'!Z$9,'Feb 2019'!$G$1:$BR$1,0))/SUMIFS(Summary!$D:$D,Summary!$A:$A,'Buying nGRPs'!$A54),"")</f>
        <v/>
      </c>
      <c r="AA54" s="158" t="str">
        <f>IFERROR(INDEX('Feb 2019'!$G$3:$BR$161,MATCH('Buying nGRPs'!$A54,'Feb 2019'!$A$3:$A$158,0),MATCH('Buying nGRPs'!AA$9,'Feb 2019'!$G$1:$BR$1,0))/SUMIFS(Summary!$D:$D,Summary!$A:$A,'Buying nGRPs'!$A54),"")</f>
        <v/>
      </c>
      <c r="AB54" s="158" t="str">
        <f>IFERROR(INDEX('Feb 2019'!$G$3:$BR$161,MATCH('Buying nGRPs'!$A54,'Feb 2019'!$A$3:$A$158,0),MATCH('Buying nGRPs'!AB$9,'Feb 2019'!$G$1:$BR$1,0))/SUMIFS(Summary!$D:$D,Summary!$A:$A,'Buying nGRPs'!$A54),"")</f>
        <v/>
      </c>
      <c r="AC54" s="158" t="str">
        <f>IFERROR(INDEX('Feb 2019'!$G$3:$BR$161,MATCH('Buying nGRPs'!$A54,'Feb 2019'!$A$3:$A$158,0),MATCH('Buying nGRPs'!AC$9,'Feb 2019'!$G$1:$BR$1,0))/SUMIFS(Summary!$D:$D,Summary!$A:$A,'Buying nGRPs'!$A54),"")</f>
        <v/>
      </c>
      <c r="AD54" s="158" t="str">
        <f>IFERROR(INDEX('Feb 2019'!$G$3:$BR$161,MATCH('Buying nGRPs'!$A54,'Feb 2019'!$A$3:$A$158,0),MATCH('Buying nGRPs'!AD$9,'Feb 2019'!$G$1:$BR$1,0))/SUMIFS(Summary!$D:$D,Summary!$A:$A,'Buying nGRPs'!$A54),"")</f>
        <v/>
      </c>
      <c r="AE54" s="158" t="str">
        <f>IFERROR(INDEX('Feb 2019'!$G$3:$BR$161,MATCH('Buying nGRPs'!$A54,'Feb 2019'!$A$3:$A$158,0),MATCH('Buying nGRPs'!AE$9,'Feb 2019'!$G$1:$BR$1,0))/SUMIFS(Summary!$D:$D,Summary!$A:$A,'Buying nGRPs'!$A54),"")</f>
        <v/>
      </c>
      <c r="AF54" s="158" t="str">
        <f>IFERROR(INDEX('Feb 2019'!$G$3:$BR$161,MATCH('Buying nGRPs'!$A54,'Feb 2019'!$A$3:$A$158,0),MATCH('Buying nGRPs'!AF$9,'Feb 2019'!$G$1:$BR$1,0))/SUMIFS(Summary!$D:$D,Summary!$A:$A,'Buying nGRPs'!$A54),"")</f>
        <v/>
      </c>
      <c r="AG54" s="158" t="str">
        <f>IFERROR(INDEX('Feb 2019'!$G$3:$BR$161,MATCH('Buying nGRPs'!$A54,'Feb 2019'!$A$3:$A$158,0),MATCH('Buying nGRPs'!AG$9,'Feb 2019'!$G$1:$BR$1,0))/SUMIFS(Summary!$D:$D,Summary!$A:$A,'Buying nGRPs'!$A54),"")</f>
        <v/>
      </c>
      <c r="AH54" s="158" t="str">
        <f>IFERROR(INDEX('Feb 2019'!$G$3:$BR$161,MATCH('Buying nGRPs'!$A54,'Feb 2019'!$A$3:$A$158,0),MATCH('Buying nGRPs'!AH$9,'Feb 2019'!$G$1:$BR$1,0))/SUMIFS(Summary!$D:$D,Summary!$A:$A,'Buying nGRPs'!$A54),"")</f>
        <v/>
      </c>
      <c r="AI54" s="158" t="str">
        <f>IFERROR(INDEX('Feb 2019'!$G$3:$BR$161,MATCH('Buying nGRPs'!$A54,'Feb 2019'!$A$3:$A$158,0),MATCH('Buying nGRPs'!AI$9,'Feb 2019'!$G$1:$BR$1,0))/SUMIFS(Summary!$D:$D,Summary!$A:$A,'Buying nGRPs'!$A54),"")</f>
        <v/>
      </c>
      <c r="AJ54" s="158" t="str">
        <f>IFERROR(INDEX('Feb 2019'!$G$3:$BR$161,MATCH('Buying nGRPs'!$A54,'Feb 2019'!$A$3:$A$158,0),MATCH('Buying nGRPs'!AJ$9,'Feb 2019'!$G$1:$BR$1,0))/SUMIFS(Summary!$D:$D,Summary!$A:$A,'Buying nGRPs'!$A54),"")</f>
        <v/>
      </c>
      <c r="AK54" s="158" t="str">
        <f>IFERROR(INDEX('Feb 2019'!$G$3:$BR$161,MATCH('Buying nGRPs'!$A54,'Feb 2019'!$A$3:$A$158,0),MATCH('Buying nGRPs'!AK$9,'Feb 2019'!$G$1:$BR$1,0))/SUMIFS(Summary!$D:$D,Summary!$A:$A,'Buying nGRPs'!$A54),"")</f>
        <v/>
      </c>
      <c r="AL54" s="158" t="str">
        <f>IFERROR(INDEX('Feb 2019'!$G$3:$BR$161,MATCH('Buying nGRPs'!$A54,'Feb 2019'!$A$3:$A$158,0),MATCH('Buying nGRPs'!AL$9,'Feb 2019'!$G$1:$BR$1,0))/SUMIFS(Summary!$D:$D,Summary!$A:$A,'Buying nGRPs'!$A54),"")</f>
        <v/>
      </c>
      <c r="AM54" s="158" t="str">
        <f>IFERROR(INDEX('Feb 2019'!$G$3:$BR$161,MATCH('Buying nGRPs'!$A54,'Feb 2019'!$A$3:$A$158,0),MATCH('Buying nGRPs'!AM$9,'Feb 2019'!$G$1:$BR$1,0))/SUMIFS(Summary!$D:$D,Summary!$A:$A,'Buying nGRPs'!$A54),"")</f>
        <v/>
      </c>
      <c r="AN54" s="158" t="str">
        <f>IFERROR(INDEX('Feb 2019'!$G$3:$BR$161,MATCH('Buying nGRPs'!$A54,'Feb 2019'!$A$3:$A$158,0),MATCH('Buying nGRPs'!AN$9,'Feb 2019'!$G$1:$BR$1,0))/SUMIFS(Summary!$D:$D,Summary!$A:$A,'Buying nGRPs'!$A54),"")</f>
        <v/>
      </c>
      <c r="AO54" s="158" t="str">
        <f>IFERROR(INDEX('Feb 2019'!$G$3:$BR$161,MATCH('Buying nGRPs'!$A54,'Feb 2019'!$A$3:$A$158,0),MATCH('Buying nGRPs'!AO$9,'Feb 2019'!$G$1:$BR$1,0))/SUMIFS(Summary!$D:$D,Summary!$A:$A,'Buying nGRPs'!$A54),"")</f>
        <v/>
      </c>
      <c r="AP54" s="158" t="str">
        <f>IFERROR(INDEX('Feb 2019'!$G$3:$BR$161,MATCH('Buying nGRPs'!$A54,'Feb 2019'!$A$3:$A$158,0),MATCH('Buying nGRPs'!AP$9,'Feb 2019'!$G$1:$BR$1,0))/SUMIFS(Summary!$D:$D,Summary!$A:$A,'Buying nGRPs'!$A54),"")</f>
        <v/>
      </c>
      <c r="AQ54" s="158" t="str">
        <f>IFERROR(INDEX('Feb 2019'!$G$3:$BR$161,MATCH('Buying nGRPs'!$A54,'Feb 2019'!$A$3:$A$158,0),MATCH('Buying nGRPs'!AQ$9,'Feb 2019'!$G$1:$BR$1,0))/SUMIFS(Summary!$D:$D,Summary!$A:$A,'Buying nGRPs'!$A54),"")</f>
        <v/>
      </c>
      <c r="AR54" s="158" t="str">
        <f>IFERROR(INDEX('Feb 2019'!$G$3:$BR$161,MATCH('Buying nGRPs'!$A54,'Feb 2019'!$A$3:$A$158,0),MATCH('Buying nGRPs'!AR$9,'Feb 2019'!$G$1:$BR$1,0))/SUMIFS(Summary!$D:$D,Summary!$A:$A,'Buying nGRPs'!$A54),"")</f>
        <v/>
      </c>
      <c r="AS54" s="158" t="str">
        <f>IFERROR(INDEX('Feb 2019'!$G$3:$BR$161,MATCH('Buying nGRPs'!$A54,'Feb 2019'!$A$3:$A$158,0),MATCH('Buying nGRPs'!AS$9,'Feb 2019'!$G$1:$BR$1,0))/SUMIFS(Summary!$D:$D,Summary!$A:$A,'Buying nGRPs'!$A54),"")</f>
        <v/>
      </c>
      <c r="AT54" s="158" t="str">
        <f>IFERROR(INDEX('Feb 2019'!$G$3:$BR$161,MATCH('Buying nGRPs'!$A54,'Feb 2019'!$A$3:$A$158,0),MATCH('Buying nGRPs'!AT$9,'Feb 2019'!$G$1:$BR$1,0))/SUMIFS(Summary!$D:$D,Summary!$A:$A,'Buying nGRPs'!$A54),"")</f>
        <v/>
      </c>
      <c r="AU54" s="158" t="str">
        <f>IFERROR(INDEX('Feb 2019'!$G$3:$BR$161,MATCH('Buying nGRPs'!$A54,'Feb 2019'!$A$3:$A$158,0),MATCH('Buying nGRPs'!AU$9,'Feb 2019'!$G$1:$BR$1,0))/SUMIFS(Summary!$D:$D,Summary!$A:$A,'Buying nGRPs'!$A54),"")</f>
        <v/>
      </c>
      <c r="AV54" s="158" t="str">
        <f>IFERROR(INDEX('Feb 2019'!$G$3:$BR$161,MATCH('Buying nGRPs'!$A54,'Feb 2019'!$A$3:$A$158,0),MATCH('Buying nGRPs'!AV$9,'Feb 2019'!$G$1:$BR$1,0))/SUMIFS(Summary!$D:$D,Summary!$A:$A,'Buying nGRPs'!$A54),"")</f>
        <v/>
      </c>
      <c r="AW54" s="158" t="str">
        <f>IFERROR(INDEX('Feb 2019'!$G$3:$BR$161,MATCH('Buying nGRPs'!$A54,'Feb 2019'!$A$3:$A$158,0),MATCH('Buying nGRPs'!AW$9,'Feb 2019'!$G$1:$BR$1,0))/SUMIFS(Summary!$D:$D,Summary!$A:$A,'Buying nGRPs'!$A54),"")</f>
        <v/>
      </c>
      <c r="AX54" s="158" t="str">
        <f>IFERROR(INDEX('Feb 2019'!$G$3:$BR$161,MATCH('Buying nGRPs'!$A54,'Feb 2019'!$A$3:$A$158,0),MATCH('Buying nGRPs'!AX$9,'Feb 2019'!$G$1:$BR$1,0))/SUMIFS(Summary!$D:$D,Summary!$A:$A,'Buying nGRPs'!$A54),"")</f>
        <v/>
      </c>
      <c r="AY54" s="158" t="str">
        <f>IFERROR(INDEX('Feb 2019'!$G$3:$BR$161,MATCH('Buying nGRPs'!$A54,'Feb 2019'!$A$3:$A$158,0),MATCH('Buying nGRPs'!AY$9,'Feb 2019'!$G$1:$BR$1,0))/SUMIFS(Summary!$D:$D,Summary!$A:$A,'Buying nGRPs'!$A54),"")</f>
        <v/>
      </c>
      <c r="AZ54" s="158" t="str">
        <f>IFERROR(INDEX('Feb 2019'!$G$3:$BR$161,MATCH('Buying nGRPs'!$A54,'Feb 2019'!$A$3:$A$158,0),MATCH('Buying nGRPs'!AZ$9,'Feb 2019'!$G$1:$BR$1,0))/SUMIFS(Summary!$D:$D,Summary!$A:$A,'Buying nGRPs'!$A54),"")</f>
        <v/>
      </c>
      <c r="BA54" s="158" t="str">
        <f>IFERROR(INDEX('Feb 2019'!$G$3:$BR$161,MATCH('Buying nGRPs'!$A54,'Feb 2019'!$A$3:$A$158,0),MATCH('Buying nGRPs'!BA$9,'Feb 2019'!$G$1:$BR$1,0))/SUMIFS(Summary!$D:$D,Summary!$A:$A,'Buying nGRPs'!$A54),"")</f>
        <v/>
      </c>
      <c r="BB54" s="11">
        <f t="shared" si="44"/>
        <v>0</v>
      </c>
      <c r="BC54" s="11"/>
      <c r="BD54" s="109">
        <f t="shared" si="45"/>
        <v>0</v>
      </c>
    </row>
    <row r="55" spans="1:56" ht="15" x14ac:dyDescent="0.3">
      <c r="A55" s="80" t="s">
        <v>37</v>
      </c>
      <c r="B55" s="105">
        <f t="shared" si="40"/>
        <v>0.16666666666666666</v>
      </c>
      <c r="C55" s="192"/>
      <c r="D55" s="48">
        <f t="shared" si="42"/>
        <v>0</v>
      </c>
      <c r="E55" s="138">
        <f t="shared" si="43"/>
        <v>-0.16666666666666666</v>
      </c>
      <c r="F55" s="80" t="s">
        <v>37</v>
      </c>
      <c r="G55" s="158" t="str">
        <f>IFERROR(INDEX('Feb 2019'!$G$3:$BR$161,MATCH('Buying nGRPs'!$A55,'Feb 2019'!$A$3:$A$158,0),MATCH('Buying nGRPs'!G$9,'Feb 2019'!$G$1:$BR$1,0))/SUMIFS(Summary!$D:$D,Summary!$A:$A,'Buying nGRPs'!$A55),"")</f>
        <v/>
      </c>
      <c r="H55" s="158" t="str">
        <f>IFERROR(INDEX('Feb 2019'!$G$3:$BR$161,MATCH('Buying nGRPs'!$A55,'Feb 2019'!$A$3:$A$158,0),MATCH('Buying nGRPs'!H$9,'Feb 2019'!$G$1:$BR$1,0))/SUMIFS(Summary!$D:$D,Summary!$A:$A,'Buying nGRPs'!$A55),"")</f>
        <v/>
      </c>
      <c r="I55" s="158" t="str">
        <f>IFERROR(INDEX('Feb 2019'!$G$3:$BR$161,MATCH('Buying nGRPs'!$A55,'Feb 2019'!$A$3:$A$158,0),MATCH('Buying nGRPs'!I$9,'Feb 2019'!$G$1:$BR$1,0))/SUMIFS(Summary!$D:$D,Summary!$A:$A,'Buying nGRPs'!$A55),"")</f>
        <v/>
      </c>
      <c r="J55" s="158">
        <f>IFERROR(INDEX('Feb 2019'!$G$3:$BR$161,MATCH('Buying nGRPs'!$A55,'Feb 2019'!$A$3:$A$158,0),MATCH('Buying nGRPs'!J$9,'Feb 2019'!$G$1:$BR$1,0))/SUMIFS(Summary!$D:$D,Summary!$A:$A,'Buying nGRPs'!$A55),"")</f>
        <v>0</v>
      </c>
      <c r="K55" s="158" t="str">
        <f>IFERROR(INDEX('Feb 2019'!$G$3:$BR$161,MATCH('Buying nGRPs'!$A55,'Feb 2019'!$A$3:$A$158,0),MATCH('Buying nGRPs'!K$9,'Feb 2019'!$G$1:$BR$1,0))/SUMIFS(Summary!$D:$D,Summary!$A:$A,'Buying nGRPs'!$A55),"")</f>
        <v/>
      </c>
      <c r="L55" s="158" t="str">
        <f>IFERROR(INDEX('Feb 2019'!$G$3:$BR$161,MATCH('Buying nGRPs'!$A55,'Feb 2019'!$A$3:$A$158,0),MATCH('Buying nGRPs'!L$9,'Feb 2019'!$G$1:$BR$1,0))/SUMIFS(Summary!$D:$D,Summary!$A:$A,'Buying nGRPs'!$A55),"")</f>
        <v/>
      </c>
      <c r="M55" s="158" t="str">
        <f>IFERROR(INDEX('Feb 2019'!$G$3:$BR$161,MATCH('Buying nGRPs'!$A55,'Feb 2019'!$A$3:$A$158,0),MATCH('Buying nGRPs'!M$9,'Feb 2019'!$G$1:$BR$1,0))/SUMIFS(Summary!$D:$D,Summary!$A:$A,'Buying nGRPs'!$A55),"")</f>
        <v/>
      </c>
      <c r="N55" s="158" t="str">
        <f>IFERROR(INDEX('Feb 2019'!$G$3:$BR$161,MATCH('Buying nGRPs'!$A55,'Feb 2019'!$A$3:$A$158,0),MATCH('Buying nGRPs'!N$9,'Feb 2019'!$G$1:$BR$1,0))/SUMIFS(Summary!$D:$D,Summary!$A:$A,'Buying nGRPs'!$A55),"")</f>
        <v/>
      </c>
      <c r="O55" s="158" t="str">
        <f>IFERROR(INDEX('Feb 2019'!$G$3:$BR$161,MATCH('Buying nGRPs'!$A55,'Feb 2019'!$A$3:$A$158,0),MATCH('Buying nGRPs'!O$9,'Feb 2019'!$G$1:$BR$1,0))/SUMIFS(Summary!$D:$D,Summary!$A:$A,'Buying nGRPs'!$A55),"")</f>
        <v/>
      </c>
      <c r="P55" s="158" t="str">
        <f>IFERROR(INDEX('Feb 2019'!$G$3:$BR$161,MATCH('Buying nGRPs'!$A55,'Feb 2019'!$A$3:$A$158,0),MATCH('Buying nGRPs'!P$9,'Feb 2019'!$G$1:$BR$1,0))/SUMIFS(Summary!$D:$D,Summary!$A:$A,'Buying nGRPs'!$A55),"")</f>
        <v/>
      </c>
      <c r="Q55" s="158" t="str">
        <f>IFERROR(INDEX('Feb 2019'!$G$3:$BR$161,MATCH('Buying nGRPs'!$A55,'Feb 2019'!$A$3:$A$158,0),MATCH('Buying nGRPs'!Q$9,'Feb 2019'!$G$1:$BR$1,0))/SUMIFS(Summary!$D:$D,Summary!$A:$A,'Buying nGRPs'!$A55),"")</f>
        <v/>
      </c>
      <c r="R55" s="158" t="str">
        <f>IFERROR(INDEX('Feb 2019'!$G$3:$BR$161,MATCH('Buying nGRPs'!$A55,'Feb 2019'!$A$3:$A$158,0),MATCH('Buying nGRPs'!R$9,'Feb 2019'!$G$1:$BR$1,0))/SUMIFS(Summary!$D:$D,Summary!$A:$A,'Buying nGRPs'!$A55),"")</f>
        <v/>
      </c>
      <c r="S55" s="158" t="str">
        <f>IFERROR(INDEX('Feb 2019'!$G$3:$BR$161,MATCH('Buying nGRPs'!$A55,'Feb 2019'!$A$3:$A$158,0),MATCH('Buying nGRPs'!S$9,'Feb 2019'!$G$1:$BR$1,0))/SUMIFS(Summary!$D:$D,Summary!$A:$A,'Buying nGRPs'!$A55),"")</f>
        <v/>
      </c>
      <c r="T55" s="158" t="str">
        <f>IFERROR(INDEX('Feb 2019'!$G$3:$BR$161,MATCH('Buying nGRPs'!$A55,'Feb 2019'!$A$3:$A$158,0),MATCH('Buying nGRPs'!T$9,'Feb 2019'!$G$1:$BR$1,0))/SUMIFS(Summary!$D:$D,Summary!$A:$A,'Buying nGRPs'!$A55),"")</f>
        <v/>
      </c>
      <c r="U55" s="158" t="str">
        <f>IFERROR(INDEX('Feb 2019'!$G$3:$BR$161,MATCH('Buying nGRPs'!$A55,'Feb 2019'!$A$3:$A$158,0),MATCH('Buying nGRPs'!U$9,'Feb 2019'!$G$1:$BR$1,0))/SUMIFS(Summary!$D:$D,Summary!$A:$A,'Buying nGRPs'!$A55),"")</f>
        <v/>
      </c>
      <c r="V55" s="158" t="str">
        <f>IFERROR(INDEX('Feb 2019'!$G$3:$BR$161,MATCH('Buying nGRPs'!$A55,'Feb 2019'!$A$3:$A$158,0),MATCH('Buying nGRPs'!V$9,'Feb 2019'!$G$1:$BR$1,0))/SUMIFS(Summary!$D:$D,Summary!$A:$A,'Buying nGRPs'!$A55),"")</f>
        <v/>
      </c>
      <c r="W55" s="158" t="str">
        <f>IFERROR(INDEX('Feb 2019'!$G$3:$BR$161,MATCH('Buying nGRPs'!$A55,'Feb 2019'!$A$3:$A$158,0),MATCH('Buying nGRPs'!W$9,'Feb 2019'!$G$1:$BR$1,0))/SUMIFS(Summary!$D:$D,Summary!$A:$A,'Buying nGRPs'!$A55),"")</f>
        <v/>
      </c>
      <c r="X55" s="158" t="str">
        <f>IFERROR(INDEX('Feb 2019'!$G$3:$BR$161,MATCH('Buying nGRPs'!$A55,'Feb 2019'!$A$3:$A$158,0),MATCH('Buying nGRPs'!X$9,'Feb 2019'!$G$1:$BR$1,0))/SUMIFS(Summary!$D:$D,Summary!$A:$A,'Buying nGRPs'!$A55),"")</f>
        <v/>
      </c>
      <c r="Y55" s="158" t="str">
        <f>IFERROR(INDEX('Feb 2019'!$G$3:$BR$161,MATCH('Buying nGRPs'!$A55,'Feb 2019'!$A$3:$A$158,0),MATCH('Buying nGRPs'!Y$9,'Feb 2019'!$G$1:$BR$1,0))/SUMIFS(Summary!$D:$D,Summary!$A:$A,'Buying nGRPs'!$A55),"")</f>
        <v/>
      </c>
      <c r="Z55" s="158" t="str">
        <f>IFERROR(INDEX('Feb 2019'!$G$3:$BR$161,MATCH('Buying nGRPs'!$A55,'Feb 2019'!$A$3:$A$158,0),MATCH('Buying nGRPs'!Z$9,'Feb 2019'!$G$1:$BR$1,0))/SUMIFS(Summary!$D:$D,Summary!$A:$A,'Buying nGRPs'!$A55),"")</f>
        <v/>
      </c>
      <c r="AA55" s="158" t="str">
        <f>IFERROR(INDEX('Feb 2019'!$G$3:$BR$161,MATCH('Buying nGRPs'!$A55,'Feb 2019'!$A$3:$A$158,0),MATCH('Buying nGRPs'!AA$9,'Feb 2019'!$G$1:$BR$1,0))/SUMIFS(Summary!$D:$D,Summary!$A:$A,'Buying nGRPs'!$A55),"")</f>
        <v/>
      </c>
      <c r="AB55" s="158" t="str">
        <f>IFERROR(INDEX('Feb 2019'!$G$3:$BR$161,MATCH('Buying nGRPs'!$A55,'Feb 2019'!$A$3:$A$158,0),MATCH('Buying nGRPs'!AB$9,'Feb 2019'!$G$1:$BR$1,0))/SUMIFS(Summary!$D:$D,Summary!$A:$A,'Buying nGRPs'!$A55),"")</f>
        <v/>
      </c>
      <c r="AC55" s="158">
        <f>IFERROR(INDEX('Feb 2019'!$G$3:$BR$161,MATCH('Buying nGRPs'!$A55,'Feb 2019'!$A$3:$A$158,0),MATCH('Buying nGRPs'!AC$9,'Feb 2019'!$G$1:$BR$1,0))/SUMIFS(Summary!$D:$D,Summary!$A:$A,'Buying nGRPs'!$A55),"")</f>
        <v>0</v>
      </c>
      <c r="AD55" s="158">
        <f>IFERROR(INDEX('Feb 2019'!$G$3:$BR$161,MATCH('Buying nGRPs'!$A55,'Feb 2019'!$A$3:$A$158,0),MATCH('Buying nGRPs'!AD$9,'Feb 2019'!$G$1:$BR$1,0))/SUMIFS(Summary!$D:$D,Summary!$A:$A,'Buying nGRPs'!$A55),"")</f>
        <v>0.16666666666666666</v>
      </c>
      <c r="AE55" s="158" t="str">
        <f>IFERROR(INDEX('Feb 2019'!$G$3:$BR$161,MATCH('Buying nGRPs'!$A55,'Feb 2019'!$A$3:$A$158,0),MATCH('Buying nGRPs'!AE$9,'Feb 2019'!$G$1:$BR$1,0))/SUMIFS(Summary!$D:$D,Summary!$A:$A,'Buying nGRPs'!$A55),"")</f>
        <v/>
      </c>
      <c r="AF55" s="158" t="str">
        <f>IFERROR(INDEX('Feb 2019'!$G$3:$BR$161,MATCH('Buying nGRPs'!$A55,'Feb 2019'!$A$3:$A$158,0),MATCH('Buying nGRPs'!AF$9,'Feb 2019'!$G$1:$BR$1,0))/SUMIFS(Summary!$D:$D,Summary!$A:$A,'Buying nGRPs'!$A55),"")</f>
        <v/>
      </c>
      <c r="AG55" s="158" t="str">
        <f>IFERROR(INDEX('Feb 2019'!$G$3:$BR$161,MATCH('Buying nGRPs'!$A55,'Feb 2019'!$A$3:$A$158,0),MATCH('Buying nGRPs'!AG$9,'Feb 2019'!$G$1:$BR$1,0))/SUMIFS(Summary!$D:$D,Summary!$A:$A,'Buying nGRPs'!$A55),"")</f>
        <v/>
      </c>
      <c r="AH55" s="158">
        <f>IFERROR(INDEX('Feb 2019'!$G$3:$BR$161,MATCH('Buying nGRPs'!$A55,'Feb 2019'!$A$3:$A$158,0),MATCH('Buying nGRPs'!AH$9,'Feb 2019'!$G$1:$BR$1,0))/SUMIFS(Summary!$D:$D,Summary!$A:$A,'Buying nGRPs'!$A55),"")</f>
        <v>0</v>
      </c>
      <c r="AI55" s="158" t="str">
        <f>IFERROR(INDEX('Feb 2019'!$G$3:$BR$161,MATCH('Buying nGRPs'!$A55,'Feb 2019'!$A$3:$A$158,0),MATCH('Buying nGRPs'!AI$9,'Feb 2019'!$G$1:$BR$1,0))/SUMIFS(Summary!$D:$D,Summary!$A:$A,'Buying nGRPs'!$A55),"")</f>
        <v/>
      </c>
      <c r="AJ55" s="158" t="str">
        <f>IFERROR(INDEX('Feb 2019'!$G$3:$BR$161,MATCH('Buying nGRPs'!$A55,'Feb 2019'!$A$3:$A$158,0),MATCH('Buying nGRPs'!AJ$9,'Feb 2019'!$G$1:$BR$1,0))/SUMIFS(Summary!$D:$D,Summary!$A:$A,'Buying nGRPs'!$A55),"")</f>
        <v/>
      </c>
      <c r="AK55" s="158">
        <f>IFERROR(INDEX('Feb 2019'!$G$3:$BR$161,MATCH('Buying nGRPs'!$A55,'Feb 2019'!$A$3:$A$158,0),MATCH('Buying nGRPs'!AK$9,'Feb 2019'!$G$1:$BR$1,0))/SUMIFS(Summary!$D:$D,Summary!$A:$A,'Buying nGRPs'!$A55),"")</f>
        <v>0</v>
      </c>
      <c r="AL55" s="158">
        <f>IFERROR(INDEX('Feb 2019'!$G$3:$BR$161,MATCH('Buying nGRPs'!$A55,'Feb 2019'!$A$3:$A$158,0),MATCH('Buying nGRPs'!AL$9,'Feb 2019'!$G$1:$BR$1,0))/SUMIFS(Summary!$D:$D,Summary!$A:$A,'Buying nGRPs'!$A55),"")</f>
        <v>0</v>
      </c>
      <c r="AM55" s="158" t="str">
        <f>IFERROR(INDEX('Feb 2019'!$G$3:$BR$161,MATCH('Buying nGRPs'!$A55,'Feb 2019'!$A$3:$A$158,0),MATCH('Buying nGRPs'!AM$9,'Feb 2019'!$G$1:$BR$1,0))/SUMIFS(Summary!$D:$D,Summary!$A:$A,'Buying nGRPs'!$A55),"")</f>
        <v/>
      </c>
      <c r="AN55" s="158">
        <f>IFERROR(INDEX('Feb 2019'!$G$3:$BR$161,MATCH('Buying nGRPs'!$A55,'Feb 2019'!$A$3:$A$158,0),MATCH('Buying nGRPs'!AN$9,'Feb 2019'!$G$1:$BR$1,0))/SUMIFS(Summary!$D:$D,Summary!$A:$A,'Buying nGRPs'!$A55),"")</f>
        <v>0</v>
      </c>
      <c r="AO55" s="158">
        <f>IFERROR(INDEX('Feb 2019'!$G$3:$BR$161,MATCH('Buying nGRPs'!$A55,'Feb 2019'!$A$3:$A$158,0),MATCH('Buying nGRPs'!AO$9,'Feb 2019'!$G$1:$BR$1,0))/SUMIFS(Summary!$D:$D,Summary!$A:$A,'Buying nGRPs'!$A55),"")</f>
        <v>0</v>
      </c>
      <c r="AP55" s="158" t="str">
        <f>IFERROR(INDEX('Feb 2019'!$G$3:$BR$161,MATCH('Buying nGRPs'!$A55,'Feb 2019'!$A$3:$A$158,0),MATCH('Buying nGRPs'!AP$9,'Feb 2019'!$G$1:$BR$1,0))/SUMIFS(Summary!$D:$D,Summary!$A:$A,'Buying nGRPs'!$A55),"")</f>
        <v/>
      </c>
      <c r="AQ55" s="158" t="str">
        <f>IFERROR(INDEX('Feb 2019'!$G$3:$BR$161,MATCH('Buying nGRPs'!$A55,'Feb 2019'!$A$3:$A$158,0),MATCH('Buying nGRPs'!AQ$9,'Feb 2019'!$G$1:$BR$1,0))/SUMIFS(Summary!$D:$D,Summary!$A:$A,'Buying nGRPs'!$A55),"")</f>
        <v/>
      </c>
      <c r="AR55" s="158">
        <f>IFERROR(INDEX('Feb 2019'!$G$3:$BR$161,MATCH('Buying nGRPs'!$A55,'Feb 2019'!$A$3:$A$158,0),MATCH('Buying nGRPs'!AR$9,'Feb 2019'!$G$1:$BR$1,0))/SUMIFS(Summary!$D:$D,Summary!$A:$A,'Buying nGRPs'!$A55),"")</f>
        <v>0</v>
      </c>
      <c r="AS55" s="158" t="str">
        <f>IFERROR(INDEX('Feb 2019'!$G$3:$BR$161,MATCH('Buying nGRPs'!$A55,'Feb 2019'!$A$3:$A$158,0),MATCH('Buying nGRPs'!AS$9,'Feb 2019'!$G$1:$BR$1,0))/SUMIFS(Summary!$D:$D,Summary!$A:$A,'Buying nGRPs'!$A55),"")</f>
        <v/>
      </c>
      <c r="AT55" s="158" t="str">
        <f>IFERROR(INDEX('Feb 2019'!$G$3:$BR$161,MATCH('Buying nGRPs'!$A55,'Feb 2019'!$A$3:$A$158,0),MATCH('Buying nGRPs'!AT$9,'Feb 2019'!$G$1:$BR$1,0))/SUMIFS(Summary!$D:$D,Summary!$A:$A,'Buying nGRPs'!$A55),"")</f>
        <v/>
      </c>
      <c r="AU55" s="158" t="str">
        <f>IFERROR(INDEX('Feb 2019'!$G$3:$BR$161,MATCH('Buying nGRPs'!$A55,'Feb 2019'!$A$3:$A$158,0),MATCH('Buying nGRPs'!AU$9,'Feb 2019'!$G$1:$BR$1,0))/SUMIFS(Summary!$D:$D,Summary!$A:$A,'Buying nGRPs'!$A55),"")</f>
        <v/>
      </c>
      <c r="AV55" s="158" t="str">
        <f>IFERROR(INDEX('Feb 2019'!$G$3:$BR$161,MATCH('Buying nGRPs'!$A55,'Feb 2019'!$A$3:$A$158,0),MATCH('Buying nGRPs'!AV$9,'Feb 2019'!$G$1:$BR$1,0))/SUMIFS(Summary!$D:$D,Summary!$A:$A,'Buying nGRPs'!$A55),"")</f>
        <v/>
      </c>
      <c r="AW55" s="158" t="str">
        <f>IFERROR(INDEX('Feb 2019'!$G$3:$BR$161,MATCH('Buying nGRPs'!$A55,'Feb 2019'!$A$3:$A$158,0),MATCH('Buying nGRPs'!AW$9,'Feb 2019'!$G$1:$BR$1,0))/SUMIFS(Summary!$D:$D,Summary!$A:$A,'Buying nGRPs'!$A55),"")</f>
        <v/>
      </c>
      <c r="AX55" s="158">
        <f>IFERROR(INDEX('Feb 2019'!$G$3:$BR$161,MATCH('Buying nGRPs'!$A55,'Feb 2019'!$A$3:$A$158,0),MATCH('Buying nGRPs'!AX$9,'Feb 2019'!$G$1:$BR$1,0))/SUMIFS(Summary!$D:$D,Summary!$A:$A,'Buying nGRPs'!$A55),"")</f>
        <v>0</v>
      </c>
      <c r="AY55" s="158">
        <f>IFERROR(INDEX('Feb 2019'!$G$3:$BR$161,MATCH('Buying nGRPs'!$A55,'Feb 2019'!$A$3:$A$158,0),MATCH('Buying nGRPs'!AY$9,'Feb 2019'!$G$1:$BR$1,0))/SUMIFS(Summary!$D:$D,Summary!$A:$A,'Buying nGRPs'!$A55),"")</f>
        <v>0</v>
      </c>
      <c r="AZ55" s="158">
        <f>IFERROR(INDEX('Feb 2019'!$G$3:$BR$161,MATCH('Buying nGRPs'!$A55,'Feb 2019'!$A$3:$A$158,0),MATCH('Buying nGRPs'!AZ$9,'Feb 2019'!$G$1:$BR$1,0))/SUMIFS(Summary!$D:$D,Summary!$A:$A,'Buying nGRPs'!$A55),"")</f>
        <v>0</v>
      </c>
      <c r="BA55" s="158">
        <f>IFERROR(INDEX('Feb 2019'!$G$3:$BR$161,MATCH('Buying nGRPs'!$A55,'Feb 2019'!$A$3:$A$158,0),MATCH('Buying nGRPs'!BA$9,'Feb 2019'!$G$1:$BR$1,0))/SUMIFS(Summary!$D:$D,Summary!$A:$A,'Buying nGRPs'!$A55),"")</f>
        <v>0</v>
      </c>
      <c r="BB55" s="11">
        <f t="shared" si="44"/>
        <v>0.16666666666666666</v>
      </c>
      <c r="BC55" s="11"/>
      <c r="BD55" s="109">
        <f t="shared" si="45"/>
        <v>-0.16666666666666666</v>
      </c>
    </row>
    <row r="56" spans="1:56" ht="15" x14ac:dyDescent="0.3">
      <c r="A56" s="80" t="s">
        <v>74</v>
      </c>
      <c r="B56" s="105">
        <f t="shared" si="40"/>
        <v>0.2818181818181818</v>
      </c>
      <c r="C56" s="192">
        <f t="shared" ref="C56:C58" si="48">B56/1000000</f>
        <v>2.8181818181818182E-7</v>
      </c>
      <c r="D56" s="48">
        <f t="shared" si="42"/>
        <v>0</v>
      </c>
      <c r="E56" s="138">
        <f t="shared" si="43"/>
        <v>-0.2818181818181818</v>
      </c>
      <c r="F56" s="93" t="s">
        <v>74</v>
      </c>
      <c r="G56" s="158" t="str">
        <f>IFERROR(INDEX('Feb 2019'!$G$3:$BR$161,MATCH('Buying nGRPs'!$A56,'Feb 2019'!$A$3:$A$158,0),MATCH('Buying nGRPs'!G$9,'Feb 2019'!$G$1:$BR$1,0))/SUMIFS(Summary!$D:$D,Summary!$A:$A,'Buying nGRPs'!$A56),"")</f>
        <v/>
      </c>
      <c r="H56" s="158" t="str">
        <f>IFERROR(INDEX('Feb 2019'!$G$3:$BR$161,MATCH('Buying nGRPs'!$A56,'Feb 2019'!$A$3:$A$158,0),MATCH('Buying nGRPs'!H$9,'Feb 2019'!$G$1:$BR$1,0))/SUMIFS(Summary!$D:$D,Summary!$A:$A,'Buying nGRPs'!$A56),"")</f>
        <v/>
      </c>
      <c r="I56" s="158" t="str">
        <f>IFERROR(INDEX('Feb 2019'!$G$3:$BR$161,MATCH('Buying nGRPs'!$A56,'Feb 2019'!$A$3:$A$158,0),MATCH('Buying nGRPs'!I$9,'Feb 2019'!$G$1:$BR$1,0))/SUMIFS(Summary!$D:$D,Summary!$A:$A,'Buying nGRPs'!$A56),"")</f>
        <v/>
      </c>
      <c r="J56" s="158">
        <f>IFERROR(INDEX('Feb 2019'!$G$3:$BR$161,MATCH('Buying nGRPs'!$A56,'Feb 2019'!$A$3:$A$158,0),MATCH('Buying nGRPs'!J$9,'Feb 2019'!$G$1:$BR$1,0))/SUMIFS(Summary!$D:$D,Summary!$A:$A,'Buying nGRPs'!$A56),"")</f>
        <v>0</v>
      </c>
      <c r="K56" s="158" t="str">
        <f>IFERROR(INDEX('Feb 2019'!$G$3:$BR$161,MATCH('Buying nGRPs'!$A56,'Feb 2019'!$A$3:$A$158,0),MATCH('Buying nGRPs'!K$9,'Feb 2019'!$G$1:$BR$1,0))/SUMIFS(Summary!$D:$D,Summary!$A:$A,'Buying nGRPs'!$A56),"")</f>
        <v/>
      </c>
      <c r="L56" s="158" t="str">
        <f>IFERROR(INDEX('Feb 2019'!$G$3:$BR$161,MATCH('Buying nGRPs'!$A56,'Feb 2019'!$A$3:$A$158,0),MATCH('Buying nGRPs'!L$9,'Feb 2019'!$G$1:$BR$1,0))/SUMIFS(Summary!$D:$D,Summary!$A:$A,'Buying nGRPs'!$A56),"")</f>
        <v/>
      </c>
      <c r="M56" s="158" t="str">
        <f>IFERROR(INDEX('Feb 2019'!$G$3:$BR$161,MATCH('Buying nGRPs'!$A56,'Feb 2019'!$A$3:$A$158,0),MATCH('Buying nGRPs'!M$9,'Feb 2019'!$G$1:$BR$1,0))/SUMIFS(Summary!$D:$D,Summary!$A:$A,'Buying nGRPs'!$A56),"")</f>
        <v/>
      </c>
      <c r="N56" s="158" t="str">
        <f>IFERROR(INDEX('Feb 2019'!$G$3:$BR$161,MATCH('Buying nGRPs'!$A56,'Feb 2019'!$A$3:$A$158,0),MATCH('Buying nGRPs'!N$9,'Feb 2019'!$G$1:$BR$1,0))/SUMIFS(Summary!$D:$D,Summary!$A:$A,'Buying nGRPs'!$A56),"")</f>
        <v/>
      </c>
      <c r="O56" s="158" t="str">
        <f>IFERROR(INDEX('Feb 2019'!$G$3:$BR$161,MATCH('Buying nGRPs'!$A56,'Feb 2019'!$A$3:$A$158,0),MATCH('Buying nGRPs'!O$9,'Feb 2019'!$G$1:$BR$1,0))/SUMIFS(Summary!$D:$D,Summary!$A:$A,'Buying nGRPs'!$A56),"")</f>
        <v/>
      </c>
      <c r="P56" s="158" t="str">
        <f>IFERROR(INDEX('Feb 2019'!$G$3:$BR$161,MATCH('Buying nGRPs'!$A56,'Feb 2019'!$A$3:$A$158,0),MATCH('Buying nGRPs'!P$9,'Feb 2019'!$G$1:$BR$1,0))/SUMIFS(Summary!$D:$D,Summary!$A:$A,'Buying nGRPs'!$A56),"")</f>
        <v/>
      </c>
      <c r="Q56" s="158" t="str">
        <f>IFERROR(INDEX('Feb 2019'!$G$3:$BR$161,MATCH('Buying nGRPs'!$A56,'Feb 2019'!$A$3:$A$158,0),MATCH('Buying nGRPs'!Q$9,'Feb 2019'!$G$1:$BR$1,0))/SUMIFS(Summary!$D:$D,Summary!$A:$A,'Buying nGRPs'!$A56),"")</f>
        <v/>
      </c>
      <c r="R56" s="158" t="str">
        <f>IFERROR(INDEX('Feb 2019'!$G$3:$BR$161,MATCH('Buying nGRPs'!$A56,'Feb 2019'!$A$3:$A$158,0),MATCH('Buying nGRPs'!R$9,'Feb 2019'!$G$1:$BR$1,0))/SUMIFS(Summary!$D:$D,Summary!$A:$A,'Buying nGRPs'!$A56),"")</f>
        <v/>
      </c>
      <c r="S56" s="158" t="str">
        <f>IFERROR(INDEX('Feb 2019'!$G$3:$BR$161,MATCH('Buying nGRPs'!$A56,'Feb 2019'!$A$3:$A$158,0),MATCH('Buying nGRPs'!S$9,'Feb 2019'!$G$1:$BR$1,0))/SUMIFS(Summary!$D:$D,Summary!$A:$A,'Buying nGRPs'!$A56),"")</f>
        <v/>
      </c>
      <c r="T56" s="158" t="str">
        <f>IFERROR(INDEX('Feb 2019'!$G$3:$BR$161,MATCH('Buying nGRPs'!$A56,'Feb 2019'!$A$3:$A$158,0),MATCH('Buying nGRPs'!T$9,'Feb 2019'!$G$1:$BR$1,0))/SUMIFS(Summary!$D:$D,Summary!$A:$A,'Buying nGRPs'!$A56),"")</f>
        <v/>
      </c>
      <c r="U56" s="158" t="str">
        <f>IFERROR(INDEX('Feb 2019'!$G$3:$BR$161,MATCH('Buying nGRPs'!$A56,'Feb 2019'!$A$3:$A$158,0),MATCH('Buying nGRPs'!U$9,'Feb 2019'!$G$1:$BR$1,0))/SUMIFS(Summary!$D:$D,Summary!$A:$A,'Buying nGRPs'!$A56),"")</f>
        <v/>
      </c>
      <c r="V56" s="158" t="str">
        <f>IFERROR(INDEX('Feb 2019'!$G$3:$BR$161,MATCH('Buying nGRPs'!$A56,'Feb 2019'!$A$3:$A$158,0),MATCH('Buying nGRPs'!V$9,'Feb 2019'!$G$1:$BR$1,0))/SUMIFS(Summary!$D:$D,Summary!$A:$A,'Buying nGRPs'!$A56),"")</f>
        <v/>
      </c>
      <c r="W56" s="158" t="str">
        <f>IFERROR(INDEX('Feb 2019'!$G$3:$BR$161,MATCH('Buying nGRPs'!$A56,'Feb 2019'!$A$3:$A$158,0),MATCH('Buying nGRPs'!W$9,'Feb 2019'!$G$1:$BR$1,0))/SUMIFS(Summary!$D:$D,Summary!$A:$A,'Buying nGRPs'!$A56),"")</f>
        <v/>
      </c>
      <c r="X56" s="158" t="str">
        <f>IFERROR(INDEX('Feb 2019'!$G$3:$BR$161,MATCH('Buying nGRPs'!$A56,'Feb 2019'!$A$3:$A$158,0),MATCH('Buying nGRPs'!X$9,'Feb 2019'!$G$1:$BR$1,0))/SUMIFS(Summary!$D:$D,Summary!$A:$A,'Buying nGRPs'!$A56),"")</f>
        <v/>
      </c>
      <c r="Y56" s="158" t="str">
        <f>IFERROR(INDEX('Feb 2019'!$G$3:$BR$161,MATCH('Buying nGRPs'!$A56,'Feb 2019'!$A$3:$A$158,0),MATCH('Buying nGRPs'!Y$9,'Feb 2019'!$G$1:$BR$1,0))/SUMIFS(Summary!$D:$D,Summary!$A:$A,'Buying nGRPs'!$A56),"")</f>
        <v/>
      </c>
      <c r="Z56" s="158" t="str">
        <f>IFERROR(INDEX('Feb 2019'!$G$3:$BR$161,MATCH('Buying nGRPs'!$A56,'Feb 2019'!$A$3:$A$158,0),MATCH('Buying nGRPs'!Z$9,'Feb 2019'!$G$1:$BR$1,0))/SUMIFS(Summary!$D:$D,Summary!$A:$A,'Buying nGRPs'!$A56),"")</f>
        <v/>
      </c>
      <c r="AA56" s="158" t="str">
        <f>IFERROR(INDEX('Feb 2019'!$G$3:$BR$161,MATCH('Buying nGRPs'!$A56,'Feb 2019'!$A$3:$A$158,0),MATCH('Buying nGRPs'!AA$9,'Feb 2019'!$G$1:$BR$1,0))/SUMIFS(Summary!$D:$D,Summary!$A:$A,'Buying nGRPs'!$A56),"")</f>
        <v/>
      </c>
      <c r="AB56" s="158" t="str">
        <f>IFERROR(INDEX('Feb 2019'!$G$3:$BR$161,MATCH('Buying nGRPs'!$A56,'Feb 2019'!$A$3:$A$158,0),MATCH('Buying nGRPs'!AB$9,'Feb 2019'!$G$1:$BR$1,0))/SUMIFS(Summary!$D:$D,Summary!$A:$A,'Buying nGRPs'!$A56),"")</f>
        <v/>
      </c>
      <c r="AC56" s="158">
        <f>IFERROR(INDEX('Feb 2019'!$G$3:$BR$161,MATCH('Buying nGRPs'!$A56,'Feb 2019'!$A$3:$A$158,0),MATCH('Buying nGRPs'!AC$9,'Feb 2019'!$G$1:$BR$1,0))/SUMIFS(Summary!$D:$D,Summary!$A:$A,'Buying nGRPs'!$A56),"")</f>
        <v>9.0909090909090912E-2</v>
      </c>
      <c r="AD56" s="158">
        <f>IFERROR(INDEX('Feb 2019'!$G$3:$BR$161,MATCH('Buying nGRPs'!$A56,'Feb 2019'!$A$3:$A$158,0),MATCH('Buying nGRPs'!AD$9,'Feb 2019'!$G$1:$BR$1,0))/SUMIFS(Summary!$D:$D,Summary!$A:$A,'Buying nGRPs'!$A56),"")</f>
        <v>6.363636363636363E-2</v>
      </c>
      <c r="AE56" s="158" t="str">
        <f>IFERROR(INDEX('Feb 2019'!$G$3:$BR$161,MATCH('Buying nGRPs'!$A56,'Feb 2019'!$A$3:$A$158,0),MATCH('Buying nGRPs'!AE$9,'Feb 2019'!$G$1:$BR$1,0))/SUMIFS(Summary!$D:$D,Summary!$A:$A,'Buying nGRPs'!$A56),"")</f>
        <v/>
      </c>
      <c r="AF56" s="158" t="str">
        <f>IFERROR(INDEX('Feb 2019'!$G$3:$BR$161,MATCH('Buying nGRPs'!$A56,'Feb 2019'!$A$3:$A$158,0),MATCH('Buying nGRPs'!AF$9,'Feb 2019'!$G$1:$BR$1,0))/SUMIFS(Summary!$D:$D,Summary!$A:$A,'Buying nGRPs'!$A56),"")</f>
        <v/>
      </c>
      <c r="AG56" s="158" t="str">
        <f>IFERROR(INDEX('Feb 2019'!$G$3:$BR$161,MATCH('Buying nGRPs'!$A56,'Feb 2019'!$A$3:$A$158,0),MATCH('Buying nGRPs'!AG$9,'Feb 2019'!$G$1:$BR$1,0))/SUMIFS(Summary!$D:$D,Summary!$A:$A,'Buying nGRPs'!$A56),"")</f>
        <v/>
      </c>
      <c r="AH56" s="158">
        <f>IFERROR(INDEX('Feb 2019'!$G$3:$BR$161,MATCH('Buying nGRPs'!$A56,'Feb 2019'!$A$3:$A$158,0),MATCH('Buying nGRPs'!AH$9,'Feb 2019'!$G$1:$BR$1,0))/SUMIFS(Summary!$D:$D,Summary!$A:$A,'Buying nGRPs'!$A56),"")</f>
        <v>0.12727272727272726</v>
      </c>
      <c r="AI56" s="158" t="str">
        <f>IFERROR(INDEX('Feb 2019'!$G$3:$BR$161,MATCH('Buying nGRPs'!$A56,'Feb 2019'!$A$3:$A$158,0),MATCH('Buying nGRPs'!AI$9,'Feb 2019'!$G$1:$BR$1,0))/SUMIFS(Summary!$D:$D,Summary!$A:$A,'Buying nGRPs'!$A56),"")</f>
        <v/>
      </c>
      <c r="AJ56" s="158" t="str">
        <f>IFERROR(INDEX('Feb 2019'!$G$3:$BR$161,MATCH('Buying nGRPs'!$A56,'Feb 2019'!$A$3:$A$158,0),MATCH('Buying nGRPs'!AJ$9,'Feb 2019'!$G$1:$BR$1,0))/SUMIFS(Summary!$D:$D,Summary!$A:$A,'Buying nGRPs'!$A56),"")</f>
        <v/>
      </c>
      <c r="AK56" s="158">
        <f>IFERROR(INDEX('Feb 2019'!$G$3:$BR$161,MATCH('Buying nGRPs'!$A56,'Feb 2019'!$A$3:$A$158,0),MATCH('Buying nGRPs'!AK$9,'Feb 2019'!$G$1:$BR$1,0))/SUMIFS(Summary!$D:$D,Summary!$A:$A,'Buying nGRPs'!$A56),"")</f>
        <v>0</v>
      </c>
      <c r="AL56" s="158">
        <f>IFERROR(INDEX('Feb 2019'!$G$3:$BR$161,MATCH('Buying nGRPs'!$A56,'Feb 2019'!$A$3:$A$158,0),MATCH('Buying nGRPs'!AL$9,'Feb 2019'!$G$1:$BR$1,0))/SUMIFS(Summary!$D:$D,Summary!$A:$A,'Buying nGRPs'!$A56),"")</f>
        <v>0</v>
      </c>
      <c r="AM56" s="158" t="str">
        <f>IFERROR(INDEX('Feb 2019'!$G$3:$BR$161,MATCH('Buying nGRPs'!$A56,'Feb 2019'!$A$3:$A$158,0),MATCH('Buying nGRPs'!AM$9,'Feb 2019'!$G$1:$BR$1,0))/SUMIFS(Summary!$D:$D,Summary!$A:$A,'Buying nGRPs'!$A56),"")</f>
        <v/>
      </c>
      <c r="AN56" s="158">
        <f>IFERROR(INDEX('Feb 2019'!$G$3:$BR$161,MATCH('Buying nGRPs'!$A56,'Feb 2019'!$A$3:$A$158,0),MATCH('Buying nGRPs'!AN$9,'Feb 2019'!$G$1:$BR$1,0))/SUMIFS(Summary!$D:$D,Summary!$A:$A,'Buying nGRPs'!$A56),"")</f>
        <v>0</v>
      </c>
      <c r="AO56" s="158">
        <f>IFERROR(INDEX('Feb 2019'!$G$3:$BR$161,MATCH('Buying nGRPs'!$A56,'Feb 2019'!$A$3:$A$158,0),MATCH('Buying nGRPs'!AO$9,'Feb 2019'!$G$1:$BR$1,0))/SUMIFS(Summary!$D:$D,Summary!$A:$A,'Buying nGRPs'!$A56),"")</f>
        <v>0</v>
      </c>
      <c r="AP56" s="158" t="str">
        <f>IFERROR(INDEX('Feb 2019'!$G$3:$BR$161,MATCH('Buying nGRPs'!$A56,'Feb 2019'!$A$3:$A$158,0),MATCH('Buying nGRPs'!AP$9,'Feb 2019'!$G$1:$BR$1,0))/SUMIFS(Summary!$D:$D,Summary!$A:$A,'Buying nGRPs'!$A56),"")</f>
        <v/>
      </c>
      <c r="AQ56" s="158" t="str">
        <f>IFERROR(INDEX('Feb 2019'!$G$3:$BR$161,MATCH('Buying nGRPs'!$A56,'Feb 2019'!$A$3:$A$158,0),MATCH('Buying nGRPs'!AQ$9,'Feb 2019'!$G$1:$BR$1,0))/SUMIFS(Summary!$D:$D,Summary!$A:$A,'Buying nGRPs'!$A56),"")</f>
        <v/>
      </c>
      <c r="AR56" s="158">
        <f>IFERROR(INDEX('Feb 2019'!$G$3:$BR$161,MATCH('Buying nGRPs'!$A56,'Feb 2019'!$A$3:$A$158,0),MATCH('Buying nGRPs'!AR$9,'Feb 2019'!$G$1:$BR$1,0))/SUMIFS(Summary!$D:$D,Summary!$A:$A,'Buying nGRPs'!$A56),"")</f>
        <v>0</v>
      </c>
      <c r="AS56" s="158" t="str">
        <f>IFERROR(INDEX('Feb 2019'!$G$3:$BR$161,MATCH('Buying nGRPs'!$A56,'Feb 2019'!$A$3:$A$158,0),MATCH('Buying nGRPs'!AS$9,'Feb 2019'!$G$1:$BR$1,0))/SUMIFS(Summary!$D:$D,Summary!$A:$A,'Buying nGRPs'!$A56),"")</f>
        <v/>
      </c>
      <c r="AT56" s="158" t="str">
        <f>IFERROR(INDEX('Feb 2019'!$G$3:$BR$161,MATCH('Buying nGRPs'!$A56,'Feb 2019'!$A$3:$A$158,0),MATCH('Buying nGRPs'!AT$9,'Feb 2019'!$G$1:$BR$1,0))/SUMIFS(Summary!$D:$D,Summary!$A:$A,'Buying nGRPs'!$A56),"")</f>
        <v/>
      </c>
      <c r="AU56" s="158" t="str">
        <f>IFERROR(INDEX('Feb 2019'!$G$3:$BR$161,MATCH('Buying nGRPs'!$A56,'Feb 2019'!$A$3:$A$158,0),MATCH('Buying nGRPs'!AU$9,'Feb 2019'!$G$1:$BR$1,0))/SUMIFS(Summary!$D:$D,Summary!$A:$A,'Buying nGRPs'!$A56),"")</f>
        <v/>
      </c>
      <c r="AV56" s="158" t="str">
        <f>IFERROR(INDEX('Feb 2019'!$G$3:$BR$161,MATCH('Buying nGRPs'!$A56,'Feb 2019'!$A$3:$A$158,0),MATCH('Buying nGRPs'!AV$9,'Feb 2019'!$G$1:$BR$1,0))/SUMIFS(Summary!$D:$D,Summary!$A:$A,'Buying nGRPs'!$A56),"")</f>
        <v/>
      </c>
      <c r="AW56" s="158" t="str">
        <f>IFERROR(INDEX('Feb 2019'!$G$3:$BR$161,MATCH('Buying nGRPs'!$A56,'Feb 2019'!$A$3:$A$158,0),MATCH('Buying nGRPs'!AW$9,'Feb 2019'!$G$1:$BR$1,0))/SUMIFS(Summary!$D:$D,Summary!$A:$A,'Buying nGRPs'!$A56),"")</f>
        <v/>
      </c>
      <c r="AX56" s="158">
        <f>IFERROR(INDEX('Feb 2019'!$G$3:$BR$161,MATCH('Buying nGRPs'!$A56,'Feb 2019'!$A$3:$A$158,0),MATCH('Buying nGRPs'!AX$9,'Feb 2019'!$G$1:$BR$1,0))/SUMIFS(Summary!$D:$D,Summary!$A:$A,'Buying nGRPs'!$A56),"")</f>
        <v>0</v>
      </c>
      <c r="AY56" s="158">
        <f>IFERROR(INDEX('Feb 2019'!$G$3:$BR$161,MATCH('Buying nGRPs'!$A56,'Feb 2019'!$A$3:$A$158,0),MATCH('Buying nGRPs'!AY$9,'Feb 2019'!$G$1:$BR$1,0))/SUMIFS(Summary!$D:$D,Summary!$A:$A,'Buying nGRPs'!$A56),"")</f>
        <v>0</v>
      </c>
      <c r="AZ56" s="158">
        <f>IFERROR(INDEX('Feb 2019'!$G$3:$BR$161,MATCH('Buying nGRPs'!$A56,'Feb 2019'!$A$3:$A$158,0),MATCH('Buying nGRPs'!AZ$9,'Feb 2019'!$G$1:$BR$1,0))/SUMIFS(Summary!$D:$D,Summary!$A:$A,'Buying nGRPs'!$A56),"")</f>
        <v>0</v>
      </c>
      <c r="BA56" s="158">
        <f>IFERROR(INDEX('Feb 2019'!$G$3:$BR$161,MATCH('Buying nGRPs'!$A56,'Feb 2019'!$A$3:$A$158,0),MATCH('Buying nGRPs'!BA$9,'Feb 2019'!$G$1:$BR$1,0))/SUMIFS(Summary!$D:$D,Summary!$A:$A,'Buying nGRPs'!$A56),"")</f>
        <v>0</v>
      </c>
      <c r="BB56" s="11">
        <f t="shared" si="44"/>
        <v>0.2818181818181818</v>
      </c>
      <c r="BC56" s="11"/>
      <c r="BD56" s="109">
        <f t="shared" si="45"/>
        <v>-0.2818181818181818</v>
      </c>
    </row>
    <row r="57" spans="1:56" ht="15" x14ac:dyDescent="0.3">
      <c r="A57" s="80" t="s">
        <v>75</v>
      </c>
      <c r="B57" s="105">
        <f t="shared" si="40"/>
        <v>0</v>
      </c>
      <c r="C57" s="192">
        <f t="shared" si="48"/>
        <v>0</v>
      </c>
      <c r="D57" s="48">
        <f t="shared" si="42"/>
        <v>0</v>
      </c>
      <c r="E57" s="138">
        <f>D57-B57</f>
        <v>0</v>
      </c>
      <c r="F57" s="93" t="s">
        <v>75</v>
      </c>
      <c r="G57" s="158" t="str">
        <f>IFERROR(INDEX('Feb 2019'!$G$3:$BR$161,MATCH('Buying nGRPs'!$A57,'Feb 2019'!$A$3:$A$158,0),MATCH('Buying nGRPs'!G$9,'Feb 2019'!$G$1:$BR$1,0))/SUMIFS(Summary!$D:$D,Summary!$A:$A,'Buying nGRPs'!$A57),"")</f>
        <v/>
      </c>
      <c r="H57" s="158" t="str">
        <f>IFERROR(INDEX('Feb 2019'!$G$3:$BR$161,MATCH('Buying nGRPs'!$A57,'Feb 2019'!$A$3:$A$158,0),MATCH('Buying nGRPs'!H$9,'Feb 2019'!$G$1:$BR$1,0))/SUMIFS(Summary!$D:$D,Summary!$A:$A,'Buying nGRPs'!$A57),"")</f>
        <v/>
      </c>
      <c r="I57" s="158" t="str">
        <f>IFERROR(INDEX('Feb 2019'!$G$3:$BR$161,MATCH('Buying nGRPs'!$A57,'Feb 2019'!$A$3:$A$158,0),MATCH('Buying nGRPs'!I$9,'Feb 2019'!$G$1:$BR$1,0))/SUMIFS(Summary!$D:$D,Summary!$A:$A,'Buying nGRPs'!$A57),"")</f>
        <v/>
      </c>
      <c r="J57" s="158">
        <f>IFERROR(INDEX('Feb 2019'!$G$3:$BR$161,MATCH('Buying nGRPs'!$A57,'Feb 2019'!$A$3:$A$158,0),MATCH('Buying nGRPs'!J$9,'Feb 2019'!$G$1:$BR$1,0))/SUMIFS(Summary!$D:$D,Summary!$A:$A,'Buying nGRPs'!$A57),"")</f>
        <v>0</v>
      </c>
      <c r="K57" s="158" t="str">
        <f>IFERROR(INDEX('Feb 2019'!$G$3:$BR$161,MATCH('Buying nGRPs'!$A57,'Feb 2019'!$A$3:$A$158,0),MATCH('Buying nGRPs'!K$9,'Feb 2019'!$G$1:$BR$1,0))/SUMIFS(Summary!$D:$D,Summary!$A:$A,'Buying nGRPs'!$A57),"")</f>
        <v/>
      </c>
      <c r="L57" s="158" t="str">
        <f>IFERROR(INDEX('Feb 2019'!$G$3:$BR$161,MATCH('Buying nGRPs'!$A57,'Feb 2019'!$A$3:$A$158,0),MATCH('Buying nGRPs'!L$9,'Feb 2019'!$G$1:$BR$1,0))/SUMIFS(Summary!$D:$D,Summary!$A:$A,'Buying nGRPs'!$A57),"")</f>
        <v/>
      </c>
      <c r="M57" s="158" t="str">
        <f>IFERROR(INDEX('Feb 2019'!$G$3:$BR$161,MATCH('Buying nGRPs'!$A57,'Feb 2019'!$A$3:$A$158,0),MATCH('Buying nGRPs'!M$9,'Feb 2019'!$G$1:$BR$1,0))/SUMIFS(Summary!$D:$D,Summary!$A:$A,'Buying nGRPs'!$A57),"")</f>
        <v/>
      </c>
      <c r="N57" s="158" t="str">
        <f>IFERROR(INDEX('Feb 2019'!$G$3:$BR$161,MATCH('Buying nGRPs'!$A57,'Feb 2019'!$A$3:$A$158,0),MATCH('Buying nGRPs'!N$9,'Feb 2019'!$G$1:$BR$1,0))/SUMIFS(Summary!$D:$D,Summary!$A:$A,'Buying nGRPs'!$A57),"")</f>
        <v/>
      </c>
      <c r="O57" s="158" t="str">
        <f>IFERROR(INDEX('Feb 2019'!$G$3:$BR$161,MATCH('Buying nGRPs'!$A57,'Feb 2019'!$A$3:$A$158,0),MATCH('Buying nGRPs'!O$9,'Feb 2019'!$G$1:$BR$1,0))/SUMIFS(Summary!$D:$D,Summary!$A:$A,'Buying nGRPs'!$A57),"")</f>
        <v/>
      </c>
      <c r="P57" s="158" t="str">
        <f>IFERROR(INDEX('Feb 2019'!$G$3:$BR$161,MATCH('Buying nGRPs'!$A57,'Feb 2019'!$A$3:$A$158,0),MATCH('Buying nGRPs'!P$9,'Feb 2019'!$G$1:$BR$1,0))/SUMIFS(Summary!$D:$D,Summary!$A:$A,'Buying nGRPs'!$A57),"")</f>
        <v/>
      </c>
      <c r="Q57" s="158" t="str">
        <f>IFERROR(INDEX('Feb 2019'!$G$3:$BR$161,MATCH('Buying nGRPs'!$A57,'Feb 2019'!$A$3:$A$158,0),MATCH('Buying nGRPs'!Q$9,'Feb 2019'!$G$1:$BR$1,0))/SUMIFS(Summary!$D:$D,Summary!$A:$A,'Buying nGRPs'!$A57),"")</f>
        <v/>
      </c>
      <c r="R57" s="158" t="str">
        <f>IFERROR(INDEX('Feb 2019'!$G$3:$BR$161,MATCH('Buying nGRPs'!$A57,'Feb 2019'!$A$3:$A$158,0),MATCH('Buying nGRPs'!R$9,'Feb 2019'!$G$1:$BR$1,0))/SUMIFS(Summary!$D:$D,Summary!$A:$A,'Buying nGRPs'!$A57),"")</f>
        <v/>
      </c>
      <c r="S57" s="158" t="str">
        <f>IFERROR(INDEX('Feb 2019'!$G$3:$BR$161,MATCH('Buying nGRPs'!$A57,'Feb 2019'!$A$3:$A$158,0),MATCH('Buying nGRPs'!S$9,'Feb 2019'!$G$1:$BR$1,0))/SUMIFS(Summary!$D:$D,Summary!$A:$A,'Buying nGRPs'!$A57),"")</f>
        <v/>
      </c>
      <c r="T57" s="158" t="str">
        <f>IFERROR(INDEX('Feb 2019'!$G$3:$BR$161,MATCH('Buying nGRPs'!$A57,'Feb 2019'!$A$3:$A$158,0),MATCH('Buying nGRPs'!T$9,'Feb 2019'!$G$1:$BR$1,0))/SUMIFS(Summary!$D:$D,Summary!$A:$A,'Buying nGRPs'!$A57),"")</f>
        <v/>
      </c>
      <c r="U57" s="158" t="str">
        <f>IFERROR(INDEX('Feb 2019'!$G$3:$BR$161,MATCH('Buying nGRPs'!$A57,'Feb 2019'!$A$3:$A$158,0),MATCH('Buying nGRPs'!U$9,'Feb 2019'!$G$1:$BR$1,0))/SUMIFS(Summary!$D:$D,Summary!$A:$A,'Buying nGRPs'!$A57),"")</f>
        <v/>
      </c>
      <c r="V57" s="158" t="str">
        <f>IFERROR(INDEX('Feb 2019'!$G$3:$BR$161,MATCH('Buying nGRPs'!$A57,'Feb 2019'!$A$3:$A$158,0),MATCH('Buying nGRPs'!V$9,'Feb 2019'!$G$1:$BR$1,0))/SUMIFS(Summary!$D:$D,Summary!$A:$A,'Buying nGRPs'!$A57),"")</f>
        <v/>
      </c>
      <c r="W57" s="158" t="str">
        <f>IFERROR(INDEX('Feb 2019'!$G$3:$BR$161,MATCH('Buying nGRPs'!$A57,'Feb 2019'!$A$3:$A$158,0),MATCH('Buying nGRPs'!W$9,'Feb 2019'!$G$1:$BR$1,0))/SUMIFS(Summary!$D:$D,Summary!$A:$A,'Buying nGRPs'!$A57),"")</f>
        <v/>
      </c>
      <c r="X57" s="158" t="str">
        <f>IFERROR(INDEX('Feb 2019'!$G$3:$BR$161,MATCH('Buying nGRPs'!$A57,'Feb 2019'!$A$3:$A$158,0),MATCH('Buying nGRPs'!X$9,'Feb 2019'!$G$1:$BR$1,0))/SUMIFS(Summary!$D:$D,Summary!$A:$A,'Buying nGRPs'!$A57),"")</f>
        <v/>
      </c>
      <c r="Y57" s="158" t="str">
        <f>IFERROR(INDEX('Feb 2019'!$G$3:$BR$161,MATCH('Buying nGRPs'!$A57,'Feb 2019'!$A$3:$A$158,0),MATCH('Buying nGRPs'!Y$9,'Feb 2019'!$G$1:$BR$1,0))/SUMIFS(Summary!$D:$D,Summary!$A:$A,'Buying nGRPs'!$A57),"")</f>
        <v/>
      </c>
      <c r="Z57" s="158" t="str">
        <f>IFERROR(INDEX('Feb 2019'!$G$3:$BR$161,MATCH('Buying nGRPs'!$A57,'Feb 2019'!$A$3:$A$158,0),MATCH('Buying nGRPs'!Z$9,'Feb 2019'!$G$1:$BR$1,0))/SUMIFS(Summary!$D:$D,Summary!$A:$A,'Buying nGRPs'!$A57),"")</f>
        <v/>
      </c>
      <c r="AA57" s="158" t="str">
        <f>IFERROR(INDEX('Feb 2019'!$G$3:$BR$161,MATCH('Buying nGRPs'!$A57,'Feb 2019'!$A$3:$A$158,0),MATCH('Buying nGRPs'!AA$9,'Feb 2019'!$G$1:$BR$1,0))/SUMIFS(Summary!$D:$D,Summary!$A:$A,'Buying nGRPs'!$A57),"")</f>
        <v/>
      </c>
      <c r="AB57" s="158" t="str">
        <f>IFERROR(INDEX('Feb 2019'!$G$3:$BR$161,MATCH('Buying nGRPs'!$A57,'Feb 2019'!$A$3:$A$158,0),MATCH('Buying nGRPs'!AB$9,'Feb 2019'!$G$1:$BR$1,0))/SUMIFS(Summary!$D:$D,Summary!$A:$A,'Buying nGRPs'!$A57),"")</f>
        <v/>
      </c>
      <c r="AC57" s="158">
        <f>IFERROR(INDEX('Feb 2019'!$G$3:$BR$161,MATCH('Buying nGRPs'!$A57,'Feb 2019'!$A$3:$A$158,0),MATCH('Buying nGRPs'!AC$9,'Feb 2019'!$G$1:$BR$1,0))/SUMIFS(Summary!$D:$D,Summary!$A:$A,'Buying nGRPs'!$A57),"")</f>
        <v>0</v>
      </c>
      <c r="AD57" s="158">
        <f>IFERROR(INDEX('Feb 2019'!$G$3:$BR$161,MATCH('Buying nGRPs'!$A57,'Feb 2019'!$A$3:$A$158,0),MATCH('Buying nGRPs'!AD$9,'Feb 2019'!$G$1:$BR$1,0))/SUMIFS(Summary!$D:$D,Summary!$A:$A,'Buying nGRPs'!$A57),"")</f>
        <v>0</v>
      </c>
      <c r="AE57" s="158" t="str">
        <f>IFERROR(INDEX('Feb 2019'!$G$3:$BR$161,MATCH('Buying nGRPs'!$A57,'Feb 2019'!$A$3:$A$158,0),MATCH('Buying nGRPs'!AE$9,'Feb 2019'!$G$1:$BR$1,0))/SUMIFS(Summary!$D:$D,Summary!$A:$A,'Buying nGRPs'!$A57),"")</f>
        <v/>
      </c>
      <c r="AF57" s="158" t="str">
        <f>IFERROR(INDEX('Feb 2019'!$G$3:$BR$161,MATCH('Buying nGRPs'!$A57,'Feb 2019'!$A$3:$A$158,0),MATCH('Buying nGRPs'!AF$9,'Feb 2019'!$G$1:$BR$1,0))/SUMIFS(Summary!$D:$D,Summary!$A:$A,'Buying nGRPs'!$A57),"")</f>
        <v/>
      </c>
      <c r="AG57" s="158" t="str">
        <f>IFERROR(INDEX('Feb 2019'!$G$3:$BR$161,MATCH('Buying nGRPs'!$A57,'Feb 2019'!$A$3:$A$158,0),MATCH('Buying nGRPs'!AG$9,'Feb 2019'!$G$1:$BR$1,0))/SUMIFS(Summary!$D:$D,Summary!$A:$A,'Buying nGRPs'!$A57),"")</f>
        <v/>
      </c>
      <c r="AH57" s="158">
        <f>IFERROR(INDEX('Feb 2019'!$G$3:$BR$161,MATCH('Buying nGRPs'!$A57,'Feb 2019'!$A$3:$A$158,0),MATCH('Buying nGRPs'!AH$9,'Feb 2019'!$G$1:$BR$1,0))/SUMIFS(Summary!$D:$D,Summary!$A:$A,'Buying nGRPs'!$A57),"")</f>
        <v>0</v>
      </c>
      <c r="AI57" s="158" t="str">
        <f>IFERROR(INDEX('Feb 2019'!$G$3:$BR$161,MATCH('Buying nGRPs'!$A57,'Feb 2019'!$A$3:$A$158,0),MATCH('Buying nGRPs'!AI$9,'Feb 2019'!$G$1:$BR$1,0))/SUMIFS(Summary!$D:$D,Summary!$A:$A,'Buying nGRPs'!$A57),"")</f>
        <v/>
      </c>
      <c r="AJ57" s="158" t="str">
        <f>IFERROR(INDEX('Feb 2019'!$G$3:$BR$161,MATCH('Buying nGRPs'!$A57,'Feb 2019'!$A$3:$A$158,0),MATCH('Buying nGRPs'!AJ$9,'Feb 2019'!$G$1:$BR$1,0))/SUMIFS(Summary!$D:$D,Summary!$A:$A,'Buying nGRPs'!$A57),"")</f>
        <v/>
      </c>
      <c r="AK57" s="158">
        <f>IFERROR(INDEX('Feb 2019'!$G$3:$BR$161,MATCH('Buying nGRPs'!$A57,'Feb 2019'!$A$3:$A$158,0),MATCH('Buying nGRPs'!AK$9,'Feb 2019'!$G$1:$BR$1,0))/SUMIFS(Summary!$D:$D,Summary!$A:$A,'Buying nGRPs'!$A57),"")</f>
        <v>0</v>
      </c>
      <c r="AL57" s="158">
        <f>IFERROR(INDEX('Feb 2019'!$G$3:$BR$161,MATCH('Buying nGRPs'!$A57,'Feb 2019'!$A$3:$A$158,0),MATCH('Buying nGRPs'!AL$9,'Feb 2019'!$G$1:$BR$1,0))/SUMIFS(Summary!$D:$D,Summary!$A:$A,'Buying nGRPs'!$A57),"")</f>
        <v>0</v>
      </c>
      <c r="AM57" s="158" t="str">
        <f>IFERROR(INDEX('Feb 2019'!$G$3:$BR$161,MATCH('Buying nGRPs'!$A57,'Feb 2019'!$A$3:$A$158,0),MATCH('Buying nGRPs'!AM$9,'Feb 2019'!$G$1:$BR$1,0))/SUMIFS(Summary!$D:$D,Summary!$A:$A,'Buying nGRPs'!$A57),"")</f>
        <v/>
      </c>
      <c r="AN57" s="158">
        <f>IFERROR(INDEX('Feb 2019'!$G$3:$BR$161,MATCH('Buying nGRPs'!$A57,'Feb 2019'!$A$3:$A$158,0),MATCH('Buying nGRPs'!AN$9,'Feb 2019'!$G$1:$BR$1,0))/SUMIFS(Summary!$D:$D,Summary!$A:$A,'Buying nGRPs'!$A57),"")</f>
        <v>0</v>
      </c>
      <c r="AO57" s="158">
        <f>IFERROR(INDEX('Feb 2019'!$G$3:$BR$161,MATCH('Buying nGRPs'!$A57,'Feb 2019'!$A$3:$A$158,0),MATCH('Buying nGRPs'!AO$9,'Feb 2019'!$G$1:$BR$1,0))/SUMIFS(Summary!$D:$D,Summary!$A:$A,'Buying nGRPs'!$A57),"")</f>
        <v>0</v>
      </c>
      <c r="AP57" s="158" t="str">
        <f>IFERROR(INDEX('Feb 2019'!$G$3:$BR$161,MATCH('Buying nGRPs'!$A57,'Feb 2019'!$A$3:$A$158,0),MATCH('Buying nGRPs'!AP$9,'Feb 2019'!$G$1:$BR$1,0))/SUMIFS(Summary!$D:$D,Summary!$A:$A,'Buying nGRPs'!$A57),"")</f>
        <v/>
      </c>
      <c r="AQ57" s="158" t="str">
        <f>IFERROR(INDEX('Feb 2019'!$G$3:$BR$161,MATCH('Buying nGRPs'!$A57,'Feb 2019'!$A$3:$A$158,0),MATCH('Buying nGRPs'!AQ$9,'Feb 2019'!$G$1:$BR$1,0))/SUMIFS(Summary!$D:$D,Summary!$A:$A,'Buying nGRPs'!$A57),"")</f>
        <v/>
      </c>
      <c r="AR57" s="158">
        <f>IFERROR(INDEX('Feb 2019'!$G$3:$BR$161,MATCH('Buying nGRPs'!$A57,'Feb 2019'!$A$3:$A$158,0),MATCH('Buying nGRPs'!AR$9,'Feb 2019'!$G$1:$BR$1,0))/SUMIFS(Summary!$D:$D,Summary!$A:$A,'Buying nGRPs'!$A57),"")</f>
        <v>0</v>
      </c>
      <c r="AS57" s="158" t="str">
        <f>IFERROR(INDEX('Feb 2019'!$G$3:$BR$161,MATCH('Buying nGRPs'!$A57,'Feb 2019'!$A$3:$A$158,0),MATCH('Buying nGRPs'!AS$9,'Feb 2019'!$G$1:$BR$1,0))/SUMIFS(Summary!$D:$D,Summary!$A:$A,'Buying nGRPs'!$A57),"")</f>
        <v/>
      </c>
      <c r="AT57" s="158" t="str">
        <f>IFERROR(INDEX('Feb 2019'!$G$3:$BR$161,MATCH('Buying nGRPs'!$A57,'Feb 2019'!$A$3:$A$158,0),MATCH('Buying nGRPs'!AT$9,'Feb 2019'!$G$1:$BR$1,0))/SUMIFS(Summary!$D:$D,Summary!$A:$A,'Buying nGRPs'!$A57),"")</f>
        <v/>
      </c>
      <c r="AU57" s="158" t="str">
        <f>IFERROR(INDEX('Feb 2019'!$G$3:$BR$161,MATCH('Buying nGRPs'!$A57,'Feb 2019'!$A$3:$A$158,0),MATCH('Buying nGRPs'!AU$9,'Feb 2019'!$G$1:$BR$1,0))/SUMIFS(Summary!$D:$D,Summary!$A:$A,'Buying nGRPs'!$A57),"")</f>
        <v/>
      </c>
      <c r="AV57" s="158" t="str">
        <f>IFERROR(INDEX('Feb 2019'!$G$3:$BR$161,MATCH('Buying nGRPs'!$A57,'Feb 2019'!$A$3:$A$158,0),MATCH('Buying nGRPs'!AV$9,'Feb 2019'!$G$1:$BR$1,0))/SUMIFS(Summary!$D:$D,Summary!$A:$A,'Buying nGRPs'!$A57),"")</f>
        <v/>
      </c>
      <c r="AW57" s="158" t="str">
        <f>IFERROR(INDEX('Feb 2019'!$G$3:$BR$161,MATCH('Buying nGRPs'!$A57,'Feb 2019'!$A$3:$A$158,0),MATCH('Buying nGRPs'!AW$9,'Feb 2019'!$G$1:$BR$1,0))/SUMIFS(Summary!$D:$D,Summary!$A:$A,'Buying nGRPs'!$A57),"")</f>
        <v/>
      </c>
      <c r="AX57" s="158">
        <f>IFERROR(INDEX('Feb 2019'!$G$3:$BR$161,MATCH('Buying nGRPs'!$A57,'Feb 2019'!$A$3:$A$158,0),MATCH('Buying nGRPs'!AX$9,'Feb 2019'!$G$1:$BR$1,0))/SUMIFS(Summary!$D:$D,Summary!$A:$A,'Buying nGRPs'!$A57),"")</f>
        <v>0</v>
      </c>
      <c r="AY57" s="158">
        <f>IFERROR(INDEX('Feb 2019'!$G$3:$BR$161,MATCH('Buying nGRPs'!$A57,'Feb 2019'!$A$3:$A$158,0),MATCH('Buying nGRPs'!AY$9,'Feb 2019'!$G$1:$BR$1,0))/SUMIFS(Summary!$D:$D,Summary!$A:$A,'Buying nGRPs'!$A57),"")</f>
        <v>0</v>
      </c>
      <c r="AZ57" s="158">
        <f>IFERROR(INDEX('Feb 2019'!$G$3:$BR$161,MATCH('Buying nGRPs'!$A57,'Feb 2019'!$A$3:$A$158,0),MATCH('Buying nGRPs'!AZ$9,'Feb 2019'!$G$1:$BR$1,0))/SUMIFS(Summary!$D:$D,Summary!$A:$A,'Buying nGRPs'!$A57),"")</f>
        <v>0</v>
      </c>
      <c r="BA57" s="158">
        <f>IFERROR(INDEX('Feb 2019'!$G$3:$BR$161,MATCH('Buying nGRPs'!$A57,'Feb 2019'!$A$3:$A$158,0),MATCH('Buying nGRPs'!BA$9,'Feb 2019'!$G$1:$BR$1,0))/SUMIFS(Summary!$D:$D,Summary!$A:$A,'Buying nGRPs'!$A57),"")</f>
        <v>0</v>
      </c>
      <c r="BB57" s="11">
        <f t="shared" si="44"/>
        <v>0</v>
      </c>
      <c r="BC57" s="11"/>
      <c r="BD57" s="109">
        <f>BC57-BB57</f>
        <v>0</v>
      </c>
    </row>
    <row r="58" spans="1:56" ht="15" x14ac:dyDescent="0.3">
      <c r="A58" s="80" t="s">
        <v>76</v>
      </c>
      <c r="B58" s="105">
        <f t="shared" si="40"/>
        <v>0</v>
      </c>
      <c r="C58" s="192">
        <f t="shared" si="48"/>
        <v>0</v>
      </c>
      <c r="D58" s="48">
        <f t="shared" si="42"/>
        <v>0</v>
      </c>
      <c r="E58" s="138">
        <f t="shared" ref="E58:E64" si="49">D58-B58</f>
        <v>0</v>
      </c>
      <c r="F58" s="93" t="s">
        <v>76</v>
      </c>
      <c r="G58" s="158" t="str">
        <f>IFERROR(INDEX('Feb 2019'!$G$3:$BR$161,MATCH('Buying nGRPs'!$A58,'Feb 2019'!$A$3:$A$158,0),MATCH('Buying nGRPs'!G$9,'Feb 2019'!$G$1:$BR$1,0))/SUMIFS(Summary!$D:$D,Summary!$A:$A,'Buying nGRPs'!$A58),"")</f>
        <v/>
      </c>
      <c r="H58" s="158" t="str">
        <f>IFERROR(INDEX('Feb 2019'!$G$3:$BR$161,MATCH('Buying nGRPs'!$A58,'Feb 2019'!$A$3:$A$158,0),MATCH('Buying nGRPs'!H$9,'Feb 2019'!$G$1:$BR$1,0))/SUMIFS(Summary!$D:$D,Summary!$A:$A,'Buying nGRPs'!$A58),"")</f>
        <v/>
      </c>
      <c r="I58" s="158" t="str">
        <f>IFERROR(INDEX('Feb 2019'!$G$3:$BR$161,MATCH('Buying nGRPs'!$A58,'Feb 2019'!$A$3:$A$158,0),MATCH('Buying nGRPs'!I$9,'Feb 2019'!$G$1:$BR$1,0))/SUMIFS(Summary!$D:$D,Summary!$A:$A,'Buying nGRPs'!$A58),"")</f>
        <v/>
      </c>
      <c r="J58" s="158" t="str">
        <f>IFERROR(INDEX('Feb 2019'!$G$3:$BR$161,MATCH('Buying nGRPs'!$A58,'Feb 2019'!$A$3:$A$158,0),MATCH('Buying nGRPs'!J$9,'Feb 2019'!$G$1:$BR$1,0))/SUMIFS(Summary!$D:$D,Summary!$A:$A,'Buying nGRPs'!$A58),"")</f>
        <v/>
      </c>
      <c r="K58" s="158" t="str">
        <f>IFERROR(INDEX('Feb 2019'!$G$3:$BR$161,MATCH('Buying nGRPs'!$A58,'Feb 2019'!$A$3:$A$158,0),MATCH('Buying nGRPs'!K$9,'Feb 2019'!$G$1:$BR$1,0))/SUMIFS(Summary!$D:$D,Summary!$A:$A,'Buying nGRPs'!$A58),"")</f>
        <v/>
      </c>
      <c r="L58" s="158" t="str">
        <f>IFERROR(INDEX('Feb 2019'!$G$3:$BR$161,MATCH('Buying nGRPs'!$A58,'Feb 2019'!$A$3:$A$158,0),MATCH('Buying nGRPs'!L$9,'Feb 2019'!$G$1:$BR$1,0))/SUMIFS(Summary!$D:$D,Summary!$A:$A,'Buying nGRPs'!$A58),"")</f>
        <v/>
      </c>
      <c r="M58" s="158" t="str">
        <f>IFERROR(INDEX('Feb 2019'!$G$3:$BR$161,MATCH('Buying nGRPs'!$A58,'Feb 2019'!$A$3:$A$158,0),MATCH('Buying nGRPs'!M$9,'Feb 2019'!$G$1:$BR$1,0))/SUMIFS(Summary!$D:$D,Summary!$A:$A,'Buying nGRPs'!$A58),"")</f>
        <v/>
      </c>
      <c r="N58" s="158" t="str">
        <f>IFERROR(INDEX('Feb 2019'!$G$3:$BR$161,MATCH('Buying nGRPs'!$A58,'Feb 2019'!$A$3:$A$158,0),MATCH('Buying nGRPs'!N$9,'Feb 2019'!$G$1:$BR$1,0))/SUMIFS(Summary!$D:$D,Summary!$A:$A,'Buying nGRPs'!$A58),"")</f>
        <v/>
      </c>
      <c r="O58" s="158" t="str">
        <f>IFERROR(INDEX('Feb 2019'!$G$3:$BR$161,MATCH('Buying nGRPs'!$A58,'Feb 2019'!$A$3:$A$158,0),MATCH('Buying nGRPs'!O$9,'Feb 2019'!$G$1:$BR$1,0))/SUMIFS(Summary!$D:$D,Summary!$A:$A,'Buying nGRPs'!$A58),"")</f>
        <v/>
      </c>
      <c r="P58" s="158" t="str">
        <f>IFERROR(INDEX('Feb 2019'!$G$3:$BR$161,MATCH('Buying nGRPs'!$A58,'Feb 2019'!$A$3:$A$158,0),MATCH('Buying nGRPs'!P$9,'Feb 2019'!$G$1:$BR$1,0))/SUMIFS(Summary!$D:$D,Summary!$A:$A,'Buying nGRPs'!$A58),"")</f>
        <v/>
      </c>
      <c r="Q58" s="158" t="str">
        <f>IFERROR(INDEX('Feb 2019'!$G$3:$BR$161,MATCH('Buying nGRPs'!$A58,'Feb 2019'!$A$3:$A$158,0),MATCH('Buying nGRPs'!Q$9,'Feb 2019'!$G$1:$BR$1,0))/SUMIFS(Summary!$D:$D,Summary!$A:$A,'Buying nGRPs'!$A58),"")</f>
        <v/>
      </c>
      <c r="R58" s="158" t="str">
        <f>IFERROR(INDEX('Feb 2019'!$G$3:$BR$161,MATCH('Buying nGRPs'!$A58,'Feb 2019'!$A$3:$A$158,0),MATCH('Buying nGRPs'!R$9,'Feb 2019'!$G$1:$BR$1,0))/SUMIFS(Summary!$D:$D,Summary!$A:$A,'Buying nGRPs'!$A58),"")</f>
        <v/>
      </c>
      <c r="S58" s="158" t="str">
        <f>IFERROR(INDEX('Feb 2019'!$G$3:$BR$161,MATCH('Buying nGRPs'!$A58,'Feb 2019'!$A$3:$A$158,0),MATCH('Buying nGRPs'!S$9,'Feb 2019'!$G$1:$BR$1,0))/SUMIFS(Summary!$D:$D,Summary!$A:$A,'Buying nGRPs'!$A58),"")</f>
        <v/>
      </c>
      <c r="T58" s="158" t="str">
        <f>IFERROR(INDEX('Feb 2019'!$G$3:$BR$161,MATCH('Buying nGRPs'!$A58,'Feb 2019'!$A$3:$A$158,0),MATCH('Buying nGRPs'!T$9,'Feb 2019'!$G$1:$BR$1,0))/SUMIFS(Summary!$D:$D,Summary!$A:$A,'Buying nGRPs'!$A58),"")</f>
        <v/>
      </c>
      <c r="U58" s="158" t="str">
        <f>IFERROR(INDEX('Feb 2019'!$G$3:$BR$161,MATCH('Buying nGRPs'!$A58,'Feb 2019'!$A$3:$A$158,0),MATCH('Buying nGRPs'!U$9,'Feb 2019'!$G$1:$BR$1,0))/SUMIFS(Summary!$D:$D,Summary!$A:$A,'Buying nGRPs'!$A58),"")</f>
        <v/>
      </c>
      <c r="V58" s="158" t="str">
        <f>IFERROR(INDEX('Feb 2019'!$G$3:$BR$161,MATCH('Buying nGRPs'!$A58,'Feb 2019'!$A$3:$A$158,0),MATCH('Buying nGRPs'!V$9,'Feb 2019'!$G$1:$BR$1,0))/SUMIFS(Summary!$D:$D,Summary!$A:$A,'Buying nGRPs'!$A58),"")</f>
        <v/>
      </c>
      <c r="W58" s="158" t="str">
        <f>IFERROR(INDEX('Feb 2019'!$G$3:$BR$161,MATCH('Buying nGRPs'!$A58,'Feb 2019'!$A$3:$A$158,0),MATCH('Buying nGRPs'!W$9,'Feb 2019'!$G$1:$BR$1,0))/SUMIFS(Summary!$D:$D,Summary!$A:$A,'Buying nGRPs'!$A58),"")</f>
        <v/>
      </c>
      <c r="X58" s="158" t="str">
        <f>IFERROR(INDEX('Feb 2019'!$G$3:$BR$161,MATCH('Buying nGRPs'!$A58,'Feb 2019'!$A$3:$A$158,0),MATCH('Buying nGRPs'!X$9,'Feb 2019'!$G$1:$BR$1,0))/SUMIFS(Summary!$D:$D,Summary!$A:$A,'Buying nGRPs'!$A58),"")</f>
        <v/>
      </c>
      <c r="Y58" s="158" t="str">
        <f>IFERROR(INDEX('Feb 2019'!$G$3:$BR$161,MATCH('Buying nGRPs'!$A58,'Feb 2019'!$A$3:$A$158,0),MATCH('Buying nGRPs'!Y$9,'Feb 2019'!$G$1:$BR$1,0))/SUMIFS(Summary!$D:$D,Summary!$A:$A,'Buying nGRPs'!$A58),"")</f>
        <v/>
      </c>
      <c r="Z58" s="158" t="str">
        <f>IFERROR(INDEX('Feb 2019'!$G$3:$BR$161,MATCH('Buying nGRPs'!$A58,'Feb 2019'!$A$3:$A$158,0),MATCH('Buying nGRPs'!Z$9,'Feb 2019'!$G$1:$BR$1,0))/SUMIFS(Summary!$D:$D,Summary!$A:$A,'Buying nGRPs'!$A58),"")</f>
        <v/>
      </c>
      <c r="AA58" s="158" t="str">
        <f>IFERROR(INDEX('Feb 2019'!$G$3:$BR$161,MATCH('Buying nGRPs'!$A58,'Feb 2019'!$A$3:$A$158,0),MATCH('Buying nGRPs'!AA$9,'Feb 2019'!$G$1:$BR$1,0))/SUMIFS(Summary!$D:$D,Summary!$A:$A,'Buying nGRPs'!$A58),"")</f>
        <v/>
      </c>
      <c r="AB58" s="158" t="str">
        <f>IFERROR(INDEX('Feb 2019'!$G$3:$BR$161,MATCH('Buying nGRPs'!$A58,'Feb 2019'!$A$3:$A$158,0),MATCH('Buying nGRPs'!AB$9,'Feb 2019'!$G$1:$BR$1,0))/SUMIFS(Summary!$D:$D,Summary!$A:$A,'Buying nGRPs'!$A58),"")</f>
        <v/>
      </c>
      <c r="AC58" s="158" t="str">
        <f>IFERROR(INDEX('Feb 2019'!$G$3:$BR$161,MATCH('Buying nGRPs'!$A58,'Feb 2019'!$A$3:$A$158,0),MATCH('Buying nGRPs'!AC$9,'Feb 2019'!$G$1:$BR$1,0))/SUMIFS(Summary!$D:$D,Summary!$A:$A,'Buying nGRPs'!$A58),"")</f>
        <v/>
      </c>
      <c r="AD58" s="158" t="str">
        <f>IFERROR(INDEX('Feb 2019'!$G$3:$BR$161,MATCH('Buying nGRPs'!$A58,'Feb 2019'!$A$3:$A$158,0),MATCH('Buying nGRPs'!AD$9,'Feb 2019'!$G$1:$BR$1,0))/SUMIFS(Summary!$D:$D,Summary!$A:$A,'Buying nGRPs'!$A58),"")</f>
        <v/>
      </c>
      <c r="AE58" s="158" t="str">
        <f>IFERROR(INDEX('Feb 2019'!$G$3:$BR$161,MATCH('Buying nGRPs'!$A58,'Feb 2019'!$A$3:$A$158,0),MATCH('Buying nGRPs'!AE$9,'Feb 2019'!$G$1:$BR$1,0))/SUMIFS(Summary!$D:$D,Summary!$A:$A,'Buying nGRPs'!$A58),"")</f>
        <v/>
      </c>
      <c r="AF58" s="158" t="str">
        <f>IFERROR(INDEX('Feb 2019'!$G$3:$BR$161,MATCH('Buying nGRPs'!$A58,'Feb 2019'!$A$3:$A$158,0),MATCH('Buying nGRPs'!AF$9,'Feb 2019'!$G$1:$BR$1,0))/SUMIFS(Summary!$D:$D,Summary!$A:$A,'Buying nGRPs'!$A58),"")</f>
        <v/>
      </c>
      <c r="AG58" s="158" t="str">
        <f>IFERROR(INDEX('Feb 2019'!$G$3:$BR$161,MATCH('Buying nGRPs'!$A58,'Feb 2019'!$A$3:$A$158,0),MATCH('Buying nGRPs'!AG$9,'Feb 2019'!$G$1:$BR$1,0))/SUMIFS(Summary!$D:$D,Summary!$A:$A,'Buying nGRPs'!$A58),"")</f>
        <v/>
      </c>
      <c r="AH58" s="158" t="str">
        <f>IFERROR(INDEX('Feb 2019'!$G$3:$BR$161,MATCH('Buying nGRPs'!$A58,'Feb 2019'!$A$3:$A$158,0),MATCH('Buying nGRPs'!AH$9,'Feb 2019'!$G$1:$BR$1,0))/SUMIFS(Summary!$D:$D,Summary!$A:$A,'Buying nGRPs'!$A58),"")</f>
        <v/>
      </c>
      <c r="AI58" s="158" t="str">
        <f>IFERROR(INDEX('Feb 2019'!$G$3:$BR$161,MATCH('Buying nGRPs'!$A58,'Feb 2019'!$A$3:$A$158,0),MATCH('Buying nGRPs'!AI$9,'Feb 2019'!$G$1:$BR$1,0))/SUMIFS(Summary!$D:$D,Summary!$A:$A,'Buying nGRPs'!$A58),"")</f>
        <v/>
      </c>
      <c r="AJ58" s="158" t="str">
        <f>IFERROR(INDEX('Feb 2019'!$G$3:$BR$161,MATCH('Buying nGRPs'!$A58,'Feb 2019'!$A$3:$A$158,0),MATCH('Buying nGRPs'!AJ$9,'Feb 2019'!$G$1:$BR$1,0))/SUMIFS(Summary!$D:$D,Summary!$A:$A,'Buying nGRPs'!$A58),"")</f>
        <v/>
      </c>
      <c r="AK58" s="158" t="str">
        <f>IFERROR(INDEX('Feb 2019'!$G$3:$BR$161,MATCH('Buying nGRPs'!$A58,'Feb 2019'!$A$3:$A$158,0),MATCH('Buying nGRPs'!AK$9,'Feb 2019'!$G$1:$BR$1,0))/SUMIFS(Summary!$D:$D,Summary!$A:$A,'Buying nGRPs'!$A58),"")</f>
        <v/>
      </c>
      <c r="AL58" s="158" t="str">
        <f>IFERROR(INDEX('Feb 2019'!$G$3:$BR$161,MATCH('Buying nGRPs'!$A58,'Feb 2019'!$A$3:$A$158,0),MATCH('Buying nGRPs'!AL$9,'Feb 2019'!$G$1:$BR$1,0))/SUMIFS(Summary!$D:$D,Summary!$A:$A,'Buying nGRPs'!$A58),"")</f>
        <v/>
      </c>
      <c r="AM58" s="158" t="str">
        <f>IFERROR(INDEX('Feb 2019'!$G$3:$BR$161,MATCH('Buying nGRPs'!$A58,'Feb 2019'!$A$3:$A$158,0),MATCH('Buying nGRPs'!AM$9,'Feb 2019'!$G$1:$BR$1,0))/SUMIFS(Summary!$D:$D,Summary!$A:$A,'Buying nGRPs'!$A58),"")</f>
        <v/>
      </c>
      <c r="AN58" s="158" t="str">
        <f>IFERROR(INDEX('Feb 2019'!$G$3:$BR$161,MATCH('Buying nGRPs'!$A58,'Feb 2019'!$A$3:$A$158,0),MATCH('Buying nGRPs'!AN$9,'Feb 2019'!$G$1:$BR$1,0))/SUMIFS(Summary!$D:$D,Summary!$A:$A,'Buying nGRPs'!$A58),"")</f>
        <v/>
      </c>
      <c r="AO58" s="158" t="str">
        <f>IFERROR(INDEX('Feb 2019'!$G$3:$BR$161,MATCH('Buying nGRPs'!$A58,'Feb 2019'!$A$3:$A$158,0),MATCH('Buying nGRPs'!AO$9,'Feb 2019'!$G$1:$BR$1,0))/SUMIFS(Summary!$D:$D,Summary!$A:$A,'Buying nGRPs'!$A58),"")</f>
        <v/>
      </c>
      <c r="AP58" s="158" t="str">
        <f>IFERROR(INDEX('Feb 2019'!$G$3:$BR$161,MATCH('Buying nGRPs'!$A58,'Feb 2019'!$A$3:$A$158,0),MATCH('Buying nGRPs'!AP$9,'Feb 2019'!$G$1:$BR$1,0))/SUMIFS(Summary!$D:$D,Summary!$A:$A,'Buying nGRPs'!$A58),"")</f>
        <v/>
      </c>
      <c r="AQ58" s="158" t="str">
        <f>IFERROR(INDEX('Feb 2019'!$G$3:$BR$161,MATCH('Buying nGRPs'!$A58,'Feb 2019'!$A$3:$A$158,0),MATCH('Buying nGRPs'!AQ$9,'Feb 2019'!$G$1:$BR$1,0))/SUMIFS(Summary!$D:$D,Summary!$A:$A,'Buying nGRPs'!$A58),"")</f>
        <v/>
      </c>
      <c r="AR58" s="158" t="str">
        <f>IFERROR(INDEX('Feb 2019'!$G$3:$BR$161,MATCH('Buying nGRPs'!$A58,'Feb 2019'!$A$3:$A$158,0),MATCH('Buying nGRPs'!AR$9,'Feb 2019'!$G$1:$BR$1,0))/SUMIFS(Summary!$D:$D,Summary!$A:$A,'Buying nGRPs'!$A58),"")</f>
        <v/>
      </c>
      <c r="AS58" s="158" t="str">
        <f>IFERROR(INDEX('Feb 2019'!$G$3:$BR$161,MATCH('Buying nGRPs'!$A58,'Feb 2019'!$A$3:$A$158,0),MATCH('Buying nGRPs'!AS$9,'Feb 2019'!$G$1:$BR$1,0))/SUMIFS(Summary!$D:$D,Summary!$A:$A,'Buying nGRPs'!$A58),"")</f>
        <v/>
      </c>
      <c r="AT58" s="158" t="str">
        <f>IFERROR(INDEX('Feb 2019'!$G$3:$BR$161,MATCH('Buying nGRPs'!$A58,'Feb 2019'!$A$3:$A$158,0),MATCH('Buying nGRPs'!AT$9,'Feb 2019'!$G$1:$BR$1,0))/SUMIFS(Summary!$D:$D,Summary!$A:$A,'Buying nGRPs'!$A58),"")</f>
        <v/>
      </c>
      <c r="AU58" s="158" t="str">
        <f>IFERROR(INDEX('Feb 2019'!$G$3:$BR$161,MATCH('Buying nGRPs'!$A58,'Feb 2019'!$A$3:$A$158,0),MATCH('Buying nGRPs'!AU$9,'Feb 2019'!$G$1:$BR$1,0))/SUMIFS(Summary!$D:$D,Summary!$A:$A,'Buying nGRPs'!$A58),"")</f>
        <v/>
      </c>
      <c r="AV58" s="158" t="str">
        <f>IFERROR(INDEX('Feb 2019'!$G$3:$BR$161,MATCH('Buying nGRPs'!$A58,'Feb 2019'!$A$3:$A$158,0),MATCH('Buying nGRPs'!AV$9,'Feb 2019'!$G$1:$BR$1,0))/SUMIFS(Summary!$D:$D,Summary!$A:$A,'Buying nGRPs'!$A58),"")</f>
        <v/>
      </c>
      <c r="AW58" s="158" t="str">
        <f>IFERROR(INDEX('Feb 2019'!$G$3:$BR$161,MATCH('Buying nGRPs'!$A58,'Feb 2019'!$A$3:$A$158,0),MATCH('Buying nGRPs'!AW$9,'Feb 2019'!$G$1:$BR$1,0))/SUMIFS(Summary!$D:$D,Summary!$A:$A,'Buying nGRPs'!$A58),"")</f>
        <v/>
      </c>
      <c r="AX58" s="158" t="str">
        <f>IFERROR(INDEX('Feb 2019'!$G$3:$BR$161,MATCH('Buying nGRPs'!$A58,'Feb 2019'!$A$3:$A$158,0),MATCH('Buying nGRPs'!AX$9,'Feb 2019'!$G$1:$BR$1,0))/SUMIFS(Summary!$D:$D,Summary!$A:$A,'Buying nGRPs'!$A58),"")</f>
        <v/>
      </c>
      <c r="AY58" s="158" t="str">
        <f>IFERROR(INDEX('Feb 2019'!$G$3:$BR$161,MATCH('Buying nGRPs'!$A58,'Feb 2019'!$A$3:$A$158,0),MATCH('Buying nGRPs'!AY$9,'Feb 2019'!$G$1:$BR$1,0))/SUMIFS(Summary!$D:$D,Summary!$A:$A,'Buying nGRPs'!$A58),"")</f>
        <v/>
      </c>
      <c r="AZ58" s="158" t="str">
        <f>IFERROR(INDEX('Feb 2019'!$G$3:$BR$161,MATCH('Buying nGRPs'!$A58,'Feb 2019'!$A$3:$A$158,0),MATCH('Buying nGRPs'!AZ$9,'Feb 2019'!$G$1:$BR$1,0))/SUMIFS(Summary!$D:$D,Summary!$A:$A,'Buying nGRPs'!$A58),"")</f>
        <v/>
      </c>
      <c r="BA58" s="158" t="str">
        <f>IFERROR(INDEX('Feb 2019'!$G$3:$BR$161,MATCH('Buying nGRPs'!$A58,'Feb 2019'!$A$3:$A$158,0),MATCH('Buying nGRPs'!BA$9,'Feb 2019'!$G$1:$BR$1,0))/SUMIFS(Summary!$D:$D,Summary!$A:$A,'Buying nGRPs'!$A58),"")</f>
        <v/>
      </c>
      <c r="BB58" s="11">
        <f t="shared" si="44"/>
        <v>0</v>
      </c>
      <c r="BC58" s="11"/>
      <c r="BD58" s="109">
        <f t="shared" si="45"/>
        <v>0</v>
      </c>
    </row>
    <row r="59" spans="1:56" ht="15" x14ac:dyDescent="0.3">
      <c r="A59" s="80" t="s">
        <v>77</v>
      </c>
      <c r="B59" s="105">
        <f t="shared" si="40"/>
        <v>0</v>
      </c>
      <c r="C59" s="192"/>
      <c r="D59" s="48">
        <f t="shared" si="42"/>
        <v>0</v>
      </c>
      <c r="E59" s="138">
        <f t="shared" si="49"/>
        <v>0</v>
      </c>
      <c r="F59" s="93" t="s">
        <v>77</v>
      </c>
      <c r="G59" s="158" t="str">
        <f>IFERROR(INDEX('Feb 2019'!$G$3:$BR$161,MATCH('Buying nGRPs'!$A59,'Feb 2019'!$A$3:$A$158,0),MATCH('Buying nGRPs'!G$9,'Feb 2019'!$G$1:$BR$1,0))/SUMIFS(Summary!$D:$D,Summary!$A:$A,'Buying nGRPs'!$A59),"")</f>
        <v/>
      </c>
      <c r="H59" s="158" t="str">
        <f>IFERROR(INDEX('Feb 2019'!$G$3:$BR$161,MATCH('Buying nGRPs'!$A59,'Feb 2019'!$A$3:$A$158,0),MATCH('Buying nGRPs'!H$9,'Feb 2019'!$G$1:$BR$1,0))/SUMIFS(Summary!$D:$D,Summary!$A:$A,'Buying nGRPs'!$A59),"")</f>
        <v/>
      </c>
      <c r="I59" s="158" t="str">
        <f>IFERROR(INDEX('Feb 2019'!$G$3:$BR$161,MATCH('Buying nGRPs'!$A59,'Feb 2019'!$A$3:$A$158,0),MATCH('Buying nGRPs'!I$9,'Feb 2019'!$G$1:$BR$1,0))/SUMIFS(Summary!$D:$D,Summary!$A:$A,'Buying nGRPs'!$A59),"")</f>
        <v/>
      </c>
      <c r="J59" s="158" t="str">
        <f>IFERROR(INDEX('Feb 2019'!$G$3:$BR$161,MATCH('Buying nGRPs'!$A59,'Feb 2019'!$A$3:$A$158,0),MATCH('Buying nGRPs'!J$9,'Feb 2019'!$G$1:$BR$1,0))/SUMIFS(Summary!$D:$D,Summary!$A:$A,'Buying nGRPs'!$A59),"")</f>
        <v/>
      </c>
      <c r="K59" s="158" t="str">
        <f>IFERROR(INDEX('Feb 2019'!$G$3:$BR$161,MATCH('Buying nGRPs'!$A59,'Feb 2019'!$A$3:$A$158,0),MATCH('Buying nGRPs'!K$9,'Feb 2019'!$G$1:$BR$1,0))/SUMIFS(Summary!$D:$D,Summary!$A:$A,'Buying nGRPs'!$A59),"")</f>
        <v/>
      </c>
      <c r="L59" s="158" t="str">
        <f>IFERROR(INDEX('Feb 2019'!$G$3:$BR$161,MATCH('Buying nGRPs'!$A59,'Feb 2019'!$A$3:$A$158,0),MATCH('Buying nGRPs'!L$9,'Feb 2019'!$G$1:$BR$1,0))/SUMIFS(Summary!$D:$D,Summary!$A:$A,'Buying nGRPs'!$A59),"")</f>
        <v/>
      </c>
      <c r="M59" s="158" t="str">
        <f>IFERROR(INDEX('Feb 2019'!$G$3:$BR$161,MATCH('Buying nGRPs'!$A59,'Feb 2019'!$A$3:$A$158,0),MATCH('Buying nGRPs'!M$9,'Feb 2019'!$G$1:$BR$1,0))/SUMIFS(Summary!$D:$D,Summary!$A:$A,'Buying nGRPs'!$A59),"")</f>
        <v/>
      </c>
      <c r="N59" s="158" t="str">
        <f>IFERROR(INDEX('Feb 2019'!$G$3:$BR$161,MATCH('Buying nGRPs'!$A59,'Feb 2019'!$A$3:$A$158,0),MATCH('Buying nGRPs'!N$9,'Feb 2019'!$G$1:$BR$1,0))/SUMIFS(Summary!$D:$D,Summary!$A:$A,'Buying nGRPs'!$A59),"")</f>
        <v/>
      </c>
      <c r="O59" s="158" t="str">
        <f>IFERROR(INDEX('Feb 2019'!$G$3:$BR$161,MATCH('Buying nGRPs'!$A59,'Feb 2019'!$A$3:$A$158,0),MATCH('Buying nGRPs'!O$9,'Feb 2019'!$G$1:$BR$1,0))/SUMIFS(Summary!$D:$D,Summary!$A:$A,'Buying nGRPs'!$A59),"")</f>
        <v/>
      </c>
      <c r="P59" s="158" t="str">
        <f>IFERROR(INDEX('Feb 2019'!$G$3:$BR$161,MATCH('Buying nGRPs'!$A59,'Feb 2019'!$A$3:$A$158,0),MATCH('Buying nGRPs'!P$9,'Feb 2019'!$G$1:$BR$1,0))/SUMIFS(Summary!$D:$D,Summary!$A:$A,'Buying nGRPs'!$A59),"")</f>
        <v/>
      </c>
      <c r="Q59" s="158" t="str">
        <f>IFERROR(INDEX('Feb 2019'!$G$3:$BR$161,MATCH('Buying nGRPs'!$A59,'Feb 2019'!$A$3:$A$158,0),MATCH('Buying nGRPs'!Q$9,'Feb 2019'!$G$1:$BR$1,0))/SUMIFS(Summary!$D:$D,Summary!$A:$A,'Buying nGRPs'!$A59),"")</f>
        <v/>
      </c>
      <c r="R59" s="158" t="str">
        <f>IFERROR(INDEX('Feb 2019'!$G$3:$BR$161,MATCH('Buying nGRPs'!$A59,'Feb 2019'!$A$3:$A$158,0),MATCH('Buying nGRPs'!R$9,'Feb 2019'!$G$1:$BR$1,0))/SUMIFS(Summary!$D:$D,Summary!$A:$A,'Buying nGRPs'!$A59),"")</f>
        <v/>
      </c>
      <c r="S59" s="158" t="str">
        <f>IFERROR(INDEX('Feb 2019'!$G$3:$BR$161,MATCH('Buying nGRPs'!$A59,'Feb 2019'!$A$3:$A$158,0),MATCH('Buying nGRPs'!S$9,'Feb 2019'!$G$1:$BR$1,0))/SUMIFS(Summary!$D:$D,Summary!$A:$A,'Buying nGRPs'!$A59),"")</f>
        <v/>
      </c>
      <c r="T59" s="158" t="str">
        <f>IFERROR(INDEX('Feb 2019'!$G$3:$BR$161,MATCH('Buying nGRPs'!$A59,'Feb 2019'!$A$3:$A$158,0),MATCH('Buying nGRPs'!T$9,'Feb 2019'!$G$1:$BR$1,0))/SUMIFS(Summary!$D:$D,Summary!$A:$A,'Buying nGRPs'!$A59),"")</f>
        <v/>
      </c>
      <c r="U59" s="158" t="str">
        <f>IFERROR(INDEX('Feb 2019'!$G$3:$BR$161,MATCH('Buying nGRPs'!$A59,'Feb 2019'!$A$3:$A$158,0),MATCH('Buying nGRPs'!U$9,'Feb 2019'!$G$1:$BR$1,0))/SUMIFS(Summary!$D:$D,Summary!$A:$A,'Buying nGRPs'!$A59),"")</f>
        <v/>
      </c>
      <c r="V59" s="158" t="str">
        <f>IFERROR(INDEX('Feb 2019'!$G$3:$BR$161,MATCH('Buying nGRPs'!$A59,'Feb 2019'!$A$3:$A$158,0),MATCH('Buying nGRPs'!V$9,'Feb 2019'!$G$1:$BR$1,0))/SUMIFS(Summary!$D:$D,Summary!$A:$A,'Buying nGRPs'!$A59),"")</f>
        <v/>
      </c>
      <c r="W59" s="158" t="str">
        <f>IFERROR(INDEX('Feb 2019'!$G$3:$BR$161,MATCH('Buying nGRPs'!$A59,'Feb 2019'!$A$3:$A$158,0),MATCH('Buying nGRPs'!W$9,'Feb 2019'!$G$1:$BR$1,0))/SUMIFS(Summary!$D:$D,Summary!$A:$A,'Buying nGRPs'!$A59),"")</f>
        <v/>
      </c>
      <c r="X59" s="158" t="str">
        <f>IFERROR(INDEX('Feb 2019'!$G$3:$BR$161,MATCH('Buying nGRPs'!$A59,'Feb 2019'!$A$3:$A$158,0),MATCH('Buying nGRPs'!X$9,'Feb 2019'!$G$1:$BR$1,0))/SUMIFS(Summary!$D:$D,Summary!$A:$A,'Buying nGRPs'!$A59),"")</f>
        <v/>
      </c>
      <c r="Y59" s="158" t="str">
        <f>IFERROR(INDEX('Feb 2019'!$G$3:$BR$161,MATCH('Buying nGRPs'!$A59,'Feb 2019'!$A$3:$A$158,0),MATCH('Buying nGRPs'!Y$9,'Feb 2019'!$G$1:$BR$1,0))/SUMIFS(Summary!$D:$D,Summary!$A:$A,'Buying nGRPs'!$A59),"")</f>
        <v/>
      </c>
      <c r="Z59" s="158" t="str">
        <f>IFERROR(INDEX('Feb 2019'!$G$3:$BR$161,MATCH('Buying nGRPs'!$A59,'Feb 2019'!$A$3:$A$158,0),MATCH('Buying nGRPs'!Z$9,'Feb 2019'!$G$1:$BR$1,0))/SUMIFS(Summary!$D:$D,Summary!$A:$A,'Buying nGRPs'!$A59),"")</f>
        <v/>
      </c>
      <c r="AA59" s="158" t="str">
        <f>IFERROR(INDEX('Feb 2019'!$G$3:$BR$161,MATCH('Buying nGRPs'!$A59,'Feb 2019'!$A$3:$A$158,0),MATCH('Buying nGRPs'!AA$9,'Feb 2019'!$G$1:$BR$1,0))/SUMIFS(Summary!$D:$D,Summary!$A:$A,'Buying nGRPs'!$A59),"")</f>
        <v/>
      </c>
      <c r="AB59" s="158" t="str">
        <f>IFERROR(INDEX('Feb 2019'!$G$3:$BR$161,MATCH('Buying nGRPs'!$A59,'Feb 2019'!$A$3:$A$158,0),MATCH('Buying nGRPs'!AB$9,'Feb 2019'!$G$1:$BR$1,0))/SUMIFS(Summary!$D:$D,Summary!$A:$A,'Buying nGRPs'!$A59),"")</f>
        <v/>
      </c>
      <c r="AC59" s="158" t="str">
        <f>IFERROR(INDEX('Feb 2019'!$G$3:$BR$161,MATCH('Buying nGRPs'!$A59,'Feb 2019'!$A$3:$A$158,0),MATCH('Buying nGRPs'!AC$9,'Feb 2019'!$G$1:$BR$1,0))/SUMIFS(Summary!$D:$D,Summary!$A:$A,'Buying nGRPs'!$A59),"")</f>
        <v/>
      </c>
      <c r="AD59" s="158" t="str">
        <f>IFERROR(INDEX('Feb 2019'!$G$3:$BR$161,MATCH('Buying nGRPs'!$A59,'Feb 2019'!$A$3:$A$158,0),MATCH('Buying nGRPs'!AD$9,'Feb 2019'!$G$1:$BR$1,0))/SUMIFS(Summary!$D:$D,Summary!$A:$A,'Buying nGRPs'!$A59),"")</f>
        <v/>
      </c>
      <c r="AE59" s="158" t="str">
        <f>IFERROR(INDEX('Feb 2019'!$G$3:$BR$161,MATCH('Buying nGRPs'!$A59,'Feb 2019'!$A$3:$A$158,0),MATCH('Buying nGRPs'!AE$9,'Feb 2019'!$G$1:$BR$1,0))/SUMIFS(Summary!$D:$D,Summary!$A:$A,'Buying nGRPs'!$A59),"")</f>
        <v/>
      </c>
      <c r="AF59" s="158" t="str">
        <f>IFERROR(INDEX('Feb 2019'!$G$3:$BR$161,MATCH('Buying nGRPs'!$A59,'Feb 2019'!$A$3:$A$158,0),MATCH('Buying nGRPs'!AF$9,'Feb 2019'!$G$1:$BR$1,0))/SUMIFS(Summary!$D:$D,Summary!$A:$A,'Buying nGRPs'!$A59),"")</f>
        <v/>
      </c>
      <c r="AG59" s="158" t="str">
        <f>IFERROR(INDEX('Feb 2019'!$G$3:$BR$161,MATCH('Buying nGRPs'!$A59,'Feb 2019'!$A$3:$A$158,0),MATCH('Buying nGRPs'!AG$9,'Feb 2019'!$G$1:$BR$1,0))/SUMIFS(Summary!$D:$D,Summary!$A:$A,'Buying nGRPs'!$A59),"")</f>
        <v/>
      </c>
      <c r="AH59" s="158" t="str">
        <f>IFERROR(INDEX('Feb 2019'!$G$3:$BR$161,MATCH('Buying nGRPs'!$A59,'Feb 2019'!$A$3:$A$158,0),MATCH('Buying nGRPs'!AH$9,'Feb 2019'!$G$1:$BR$1,0))/SUMIFS(Summary!$D:$D,Summary!$A:$A,'Buying nGRPs'!$A59),"")</f>
        <v/>
      </c>
      <c r="AI59" s="158" t="str">
        <f>IFERROR(INDEX('Feb 2019'!$G$3:$BR$161,MATCH('Buying nGRPs'!$A59,'Feb 2019'!$A$3:$A$158,0),MATCH('Buying nGRPs'!AI$9,'Feb 2019'!$G$1:$BR$1,0))/SUMIFS(Summary!$D:$D,Summary!$A:$A,'Buying nGRPs'!$A59),"")</f>
        <v/>
      </c>
      <c r="AJ59" s="158" t="str">
        <f>IFERROR(INDEX('Feb 2019'!$G$3:$BR$161,MATCH('Buying nGRPs'!$A59,'Feb 2019'!$A$3:$A$158,0),MATCH('Buying nGRPs'!AJ$9,'Feb 2019'!$G$1:$BR$1,0))/SUMIFS(Summary!$D:$D,Summary!$A:$A,'Buying nGRPs'!$A59),"")</f>
        <v/>
      </c>
      <c r="AK59" s="158" t="str">
        <f>IFERROR(INDEX('Feb 2019'!$G$3:$BR$161,MATCH('Buying nGRPs'!$A59,'Feb 2019'!$A$3:$A$158,0),MATCH('Buying nGRPs'!AK$9,'Feb 2019'!$G$1:$BR$1,0))/SUMIFS(Summary!$D:$D,Summary!$A:$A,'Buying nGRPs'!$A59),"")</f>
        <v/>
      </c>
      <c r="AL59" s="158" t="str">
        <f>IFERROR(INDEX('Feb 2019'!$G$3:$BR$161,MATCH('Buying nGRPs'!$A59,'Feb 2019'!$A$3:$A$158,0),MATCH('Buying nGRPs'!AL$9,'Feb 2019'!$G$1:$BR$1,0))/SUMIFS(Summary!$D:$D,Summary!$A:$A,'Buying nGRPs'!$A59),"")</f>
        <v/>
      </c>
      <c r="AM59" s="158" t="str">
        <f>IFERROR(INDEX('Feb 2019'!$G$3:$BR$161,MATCH('Buying nGRPs'!$A59,'Feb 2019'!$A$3:$A$158,0),MATCH('Buying nGRPs'!AM$9,'Feb 2019'!$G$1:$BR$1,0))/SUMIFS(Summary!$D:$D,Summary!$A:$A,'Buying nGRPs'!$A59),"")</f>
        <v/>
      </c>
      <c r="AN59" s="158" t="str">
        <f>IFERROR(INDEX('Feb 2019'!$G$3:$BR$161,MATCH('Buying nGRPs'!$A59,'Feb 2019'!$A$3:$A$158,0),MATCH('Buying nGRPs'!AN$9,'Feb 2019'!$G$1:$BR$1,0))/SUMIFS(Summary!$D:$D,Summary!$A:$A,'Buying nGRPs'!$A59),"")</f>
        <v/>
      </c>
      <c r="AO59" s="158" t="str">
        <f>IFERROR(INDEX('Feb 2019'!$G$3:$BR$161,MATCH('Buying nGRPs'!$A59,'Feb 2019'!$A$3:$A$158,0),MATCH('Buying nGRPs'!AO$9,'Feb 2019'!$G$1:$BR$1,0))/SUMIFS(Summary!$D:$D,Summary!$A:$A,'Buying nGRPs'!$A59),"")</f>
        <v/>
      </c>
      <c r="AP59" s="158" t="str">
        <f>IFERROR(INDEX('Feb 2019'!$G$3:$BR$161,MATCH('Buying nGRPs'!$A59,'Feb 2019'!$A$3:$A$158,0),MATCH('Buying nGRPs'!AP$9,'Feb 2019'!$G$1:$BR$1,0))/SUMIFS(Summary!$D:$D,Summary!$A:$A,'Buying nGRPs'!$A59),"")</f>
        <v/>
      </c>
      <c r="AQ59" s="158" t="str">
        <f>IFERROR(INDEX('Feb 2019'!$G$3:$BR$161,MATCH('Buying nGRPs'!$A59,'Feb 2019'!$A$3:$A$158,0),MATCH('Buying nGRPs'!AQ$9,'Feb 2019'!$G$1:$BR$1,0))/SUMIFS(Summary!$D:$D,Summary!$A:$A,'Buying nGRPs'!$A59),"")</f>
        <v/>
      </c>
      <c r="AR59" s="158" t="str">
        <f>IFERROR(INDEX('Feb 2019'!$G$3:$BR$161,MATCH('Buying nGRPs'!$A59,'Feb 2019'!$A$3:$A$158,0),MATCH('Buying nGRPs'!AR$9,'Feb 2019'!$G$1:$BR$1,0))/SUMIFS(Summary!$D:$D,Summary!$A:$A,'Buying nGRPs'!$A59),"")</f>
        <v/>
      </c>
      <c r="AS59" s="158" t="str">
        <f>IFERROR(INDEX('Feb 2019'!$G$3:$BR$161,MATCH('Buying nGRPs'!$A59,'Feb 2019'!$A$3:$A$158,0),MATCH('Buying nGRPs'!AS$9,'Feb 2019'!$G$1:$BR$1,0))/SUMIFS(Summary!$D:$D,Summary!$A:$A,'Buying nGRPs'!$A59),"")</f>
        <v/>
      </c>
      <c r="AT59" s="158" t="str">
        <f>IFERROR(INDEX('Feb 2019'!$G$3:$BR$161,MATCH('Buying nGRPs'!$A59,'Feb 2019'!$A$3:$A$158,0),MATCH('Buying nGRPs'!AT$9,'Feb 2019'!$G$1:$BR$1,0))/SUMIFS(Summary!$D:$D,Summary!$A:$A,'Buying nGRPs'!$A59),"")</f>
        <v/>
      </c>
      <c r="AU59" s="158" t="str">
        <f>IFERROR(INDEX('Feb 2019'!$G$3:$BR$161,MATCH('Buying nGRPs'!$A59,'Feb 2019'!$A$3:$A$158,0),MATCH('Buying nGRPs'!AU$9,'Feb 2019'!$G$1:$BR$1,0))/SUMIFS(Summary!$D:$D,Summary!$A:$A,'Buying nGRPs'!$A59),"")</f>
        <v/>
      </c>
      <c r="AV59" s="158" t="str">
        <f>IFERROR(INDEX('Feb 2019'!$G$3:$BR$161,MATCH('Buying nGRPs'!$A59,'Feb 2019'!$A$3:$A$158,0),MATCH('Buying nGRPs'!AV$9,'Feb 2019'!$G$1:$BR$1,0))/SUMIFS(Summary!$D:$D,Summary!$A:$A,'Buying nGRPs'!$A59),"")</f>
        <v/>
      </c>
      <c r="AW59" s="158" t="str">
        <f>IFERROR(INDEX('Feb 2019'!$G$3:$BR$161,MATCH('Buying nGRPs'!$A59,'Feb 2019'!$A$3:$A$158,0),MATCH('Buying nGRPs'!AW$9,'Feb 2019'!$G$1:$BR$1,0))/SUMIFS(Summary!$D:$D,Summary!$A:$A,'Buying nGRPs'!$A59),"")</f>
        <v/>
      </c>
      <c r="AX59" s="158" t="str">
        <f>IFERROR(INDEX('Feb 2019'!$G$3:$BR$161,MATCH('Buying nGRPs'!$A59,'Feb 2019'!$A$3:$A$158,0),MATCH('Buying nGRPs'!AX$9,'Feb 2019'!$G$1:$BR$1,0))/SUMIFS(Summary!$D:$D,Summary!$A:$A,'Buying nGRPs'!$A59),"")</f>
        <v/>
      </c>
      <c r="AY59" s="158" t="str">
        <f>IFERROR(INDEX('Feb 2019'!$G$3:$BR$161,MATCH('Buying nGRPs'!$A59,'Feb 2019'!$A$3:$A$158,0),MATCH('Buying nGRPs'!AY$9,'Feb 2019'!$G$1:$BR$1,0))/SUMIFS(Summary!$D:$D,Summary!$A:$A,'Buying nGRPs'!$A59),"")</f>
        <v/>
      </c>
      <c r="AZ59" s="158" t="str">
        <f>IFERROR(INDEX('Feb 2019'!$G$3:$BR$161,MATCH('Buying nGRPs'!$A59,'Feb 2019'!$A$3:$A$158,0),MATCH('Buying nGRPs'!AZ$9,'Feb 2019'!$G$1:$BR$1,0))/SUMIFS(Summary!$D:$D,Summary!$A:$A,'Buying nGRPs'!$A59),"")</f>
        <v/>
      </c>
      <c r="BA59" s="158" t="str">
        <f>IFERROR(INDEX('Feb 2019'!$G$3:$BR$161,MATCH('Buying nGRPs'!$A59,'Feb 2019'!$A$3:$A$158,0),MATCH('Buying nGRPs'!BA$9,'Feb 2019'!$G$1:$BR$1,0))/SUMIFS(Summary!$D:$D,Summary!$A:$A,'Buying nGRPs'!$A59),"")</f>
        <v/>
      </c>
      <c r="BB59" s="11">
        <f t="shared" si="44"/>
        <v>0</v>
      </c>
      <c r="BC59" s="11"/>
      <c r="BD59" s="109">
        <f t="shared" si="45"/>
        <v>0</v>
      </c>
    </row>
    <row r="60" spans="1:56" ht="15" x14ac:dyDescent="0.3">
      <c r="A60" s="80" t="s">
        <v>216</v>
      </c>
      <c r="B60" s="105">
        <f t="shared" si="40"/>
        <v>0</v>
      </c>
      <c r="C60" s="192"/>
      <c r="D60" s="48">
        <f t="shared" si="42"/>
        <v>0</v>
      </c>
      <c r="E60" s="138">
        <f t="shared" si="49"/>
        <v>0</v>
      </c>
      <c r="F60" s="80" t="s">
        <v>216</v>
      </c>
      <c r="G60" s="158" t="str">
        <f>IFERROR(INDEX('Feb 2019'!$G$3:$BR$161,MATCH('Buying nGRPs'!$A60,'Feb 2019'!$A$3:$A$158,0),MATCH('Buying nGRPs'!G$9,'Feb 2019'!$G$1:$BR$1,0))/SUMIFS(Summary!$D:$D,Summary!$A:$A,'Buying nGRPs'!$A60),"")</f>
        <v/>
      </c>
      <c r="H60" s="158" t="str">
        <f>IFERROR(INDEX('Feb 2019'!$G$3:$BR$161,MATCH('Buying nGRPs'!$A60,'Feb 2019'!$A$3:$A$158,0),MATCH('Buying nGRPs'!H$9,'Feb 2019'!$G$1:$BR$1,0))/SUMIFS(Summary!$D:$D,Summary!$A:$A,'Buying nGRPs'!$A60),"")</f>
        <v/>
      </c>
      <c r="I60" s="158" t="str">
        <f>IFERROR(INDEX('Feb 2019'!$G$3:$BR$161,MATCH('Buying nGRPs'!$A60,'Feb 2019'!$A$3:$A$158,0),MATCH('Buying nGRPs'!I$9,'Feb 2019'!$G$1:$BR$1,0))/SUMIFS(Summary!$D:$D,Summary!$A:$A,'Buying nGRPs'!$A60),"")</f>
        <v/>
      </c>
      <c r="J60" s="158">
        <f>IFERROR(INDEX('Feb 2019'!$G$3:$BR$161,MATCH('Buying nGRPs'!$A60,'Feb 2019'!$A$3:$A$158,0),MATCH('Buying nGRPs'!J$9,'Feb 2019'!$G$1:$BR$1,0))/SUMIFS(Summary!$D:$D,Summary!$A:$A,'Buying nGRPs'!$A60),"")</f>
        <v>0</v>
      </c>
      <c r="K60" s="158" t="str">
        <f>IFERROR(INDEX('Feb 2019'!$G$3:$BR$161,MATCH('Buying nGRPs'!$A60,'Feb 2019'!$A$3:$A$158,0),MATCH('Buying nGRPs'!K$9,'Feb 2019'!$G$1:$BR$1,0))/SUMIFS(Summary!$D:$D,Summary!$A:$A,'Buying nGRPs'!$A60),"")</f>
        <v/>
      </c>
      <c r="L60" s="158" t="str">
        <f>IFERROR(INDEX('Feb 2019'!$G$3:$BR$161,MATCH('Buying nGRPs'!$A60,'Feb 2019'!$A$3:$A$158,0),MATCH('Buying nGRPs'!L$9,'Feb 2019'!$G$1:$BR$1,0))/SUMIFS(Summary!$D:$D,Summary!$A:$A,'Buying nGRPs'!$A60),"")</f>
        <v/>
      </c>
      <c r="M60" s="158" t="str">
        <f>IFERROR(INDEX('Feb 2019'!$G$3:$BR$161,MATCH('Buying nGRPs'!$A60,'Feb 2019'!$A$3:$A$158,0),MATCH('Buying nGRPs'!M$9,'Feb 2019'!$G$1:$BR$1,0))/SUMIFS(Summary!$D:$D,Summary!$A:$A,'Buying nGRPs'!$A60),"")</f>
        <v/>
      </c>
      <c r="N60" s="158" t="str">
        <f>IFERROR(INDEX('Feb 2019'!$G$3:$BR$161,MATCH('Buying nGRPs'!$A60,'Feb 2019'!$A$3:$A$158,0),MATCH('Buying nGRPs'!N$9,'Feb 2019'!$G$1:$BR$1,0))/SUMIFS(Summary!$D:$D,Summary!$A:$A,'Buying nGRPs'!$A60),"")</f>
        <v/>
      </c>
      <c r="O60" s="158" t="str">
        <f>IFERROR(INDEX('Feb 2019'!$G$3:$BR$161,MATCH('Buying nGRPs'!$A60,'Feb 2019'!$A$3:$A$158,0),MATCH('Buying nGRPs'!O$9,'Feb 2019'!$G$1:$BR$1,0))/SUMIFS(Summary!$D:$D,Summary!$A:$A,'Buying nGRPs'!$A60),"")</f>
        <v/>
      </c>
      <c r="P60" s="158" t="str">
        <f>IFERROR(INDEX('Feb 2019'!$G$3:$BR$161,MATCH('Buying nGRPs'!$A60,'Feb 2019'!$A$3:$A$158,0),MATCH('Buying nGRPs'!P$9,'Feb 2019'!$G$1:$BR$1,0))/SUMIFS(Summary!$D:$D,Summary!$A:$A,'Buying nGRPs'!$A60),"")</f>
        <v/>
      </c>
      <c r="Q60" s="158" t="str">
        <f>IFERROR(INDEX('Feb 2019'!$G$3:$BR$161,MATCH('Buying nGRPs'!$A60,'Feb 2019'!$A$3:$A$158,0),MATCH('Buying nGRPs'!Q$9,'Feb 2019'!$G$1:$BR$1,0))/SUMIFS(Summary!$D:$D,Summary!$A:$A,'Buying nGRPs'!$A60),"")</f>
        <v/>
      </c>
      <c r="R60" s="158" t="str">
        <f>IFERROR(INDEX('Feb 2019'!$G$3:$BR$161,MATCH('Buying nGRPs'!$A60,'Feb 2019'!$A$3:$A$158,0),MATCH('Buying nGRPs'!R$9,'Feb 2019'!$G$1:$BR$1,0))/SUMIFS(Summary!$D:$D,Summary!$A:$A,'Buying nGRPs'!$A60),"")</f>
        <v/>
      </c>
      <c r="S60" s="158" t="str">
        <f>IFERROR(INDEX('Feb 2019'!$G$3:$BR$161,MATCH('Buying nGRPs'!$A60,'Feb 2019'!$A$3:$A$158,0),MATCH('Buying nGRPs'!S$9,'Feb 2019'!$G$1:$BR$1,0))/SUMIFS(Summary!$D:$D,Summary!$A:$A,'Buying nGRPs'!$A60),"")</f>
        <v/>
      </c>
      <c r="T60" s="158" t="str">
        <f>IFERROR(INDEX('Feb 2019'!$G$3:$BR$161,MATCH('Buying nGRPs'!$A60,'Feb 2019'!$A$3:$A$158,0),MATCH('Buying nGRPs'!T$9,'Feb 2019'!$G$1:$BR$1,0))/SUMIFS(Summary!$D:$D,Summary!$A:$A,'Buying nGRPs'!$A60),"")</f>
        <v/>
      </c>
      <c r="U60" s="158" t="str">
        <f>IFERROR(INDEX('Feb 2019'!$G$3:$BR$161,MATCH('Buying nGRPs'!$A60,'Feb 2019'!$A$3:$A$158,0),MATCH('Buying nGRPs'!U$9,'Feb 2019'!$G$1:$BR$1,0))/SUMIFS(Summary!$D:$D,Summary!$A:$A,'Buying nGRPs'!$A60),"")</f>
        <v/>
      </c>
      <c r="V60" s="158" t="str">
        <f>IFERROR(INDEX('Feb 2019'!$G$3:$BR$161,MATCH('Buying nGRPs'!$A60,'Feb 2019'!$A$3:$A$158,0),MATCH('Buying nGRPs'!V$9,'Feb 2019'!$G$1:$BR$1,0))/SUMIFS(Summary!$D:$D,Summary!$A:$A,'Buying nGRPs'!$A60),"")</f>
        <v/>
      </c>
      <c r="W60" s="158" t="str">
        <f>IFERROR(INDEX('Feb 2019'!$G$3:$BR$161,MATCH('Buying nGRPs'!$A60,'Feb 2019'!$A$3:$A$158,0),MATCH('Buying nGRPs'!W$9,'Feb 2019'!$G$1:$BR$1,0))/SUMIFS(Summary!$D:$D,Summary!$A:$A,'Buying nGRPs'!$A60),"")</f>
        <v/>
      </c>
      <c r="X60" s="158" t="str">
        <f>IFERROR(INDEX('Feb 2019'!$G$3:$BR$161,MATCH('Buying nGRPs'!$A60,'Feb 2019'!$A$3:$A$158,0),MATCH('Buying nGRPs'!X$9,'Feb 2019'!$G$1:$BR$1,0))/SUMIFS(Summary!$D:$D,Summary!$A:$A,'Buying nGRPs'!$A60),"")</f>
        <v/>
      </c>
      <c r="Y60" s="158" t="str">
        <f>IFERROR(INDEX('Feb 2019'!$G$3:$BR$161,MATCH('Buying nGRPs'!$A60,'Feb 2019'!$A$3:$A$158,0),MATCH('Buying nGRPs'!Y$9,'Feb 2019'!$G$1:$BR$1,0))/SUMIFS(Summary!$D:$D,Summary!$A:$A,'Buying nGRPs'!$A60),"")</f>
        <v/>
      </c>
      <c r="Z60" s="158" t="str">
        <f>IFERROR(INDEX('Feb 2019'!$G$3:$BR$161,MATCH('Buying nGRPs'!$A60,'Feb 2019'!$A$3:$A$158,0),MATCH('Buying nGRPs'!Z$9,'Feb 2019'!$G$1:$BR$1,0))/SUMIFS(Summary!$D:$D,Summary!$A:$A,'Buying nGRPs'!$A60),"")</f>
        <v/>
      </c>
      <c r="AA60" s="158" t="str">
        <f>IFERROR(INDEX('Feb 2019'!$G$3:$BR$161,MATCH('Buying nGRPs'!$A60,'Feb 2019'!$A$3:$A$158,0),MATCH('Buying nGRPs'!AA$9,'Feb 2019'!$G$1:$BR$1,0))/SUMIFS(Summary!$D:$D,Summary!$A:$A,'Buying nGRPs'!$A60),"")</f>
        <v/>
      </c>
      <c r="AB60" s="158" t="str">
        <f>IFERROR(INDEX('Feb 2019'!$G$3:$BR$161,MATCH('Buying nGRPs'!$A60,'Feb 2019'!$A$3:$A$158,0),MATCH('Buying nGRPs'!AB$9,'Feb 2019'!$G$1:$BR$1,0))/SUMIFS(Summary!$D:$D,Summary!$A:$A,'Buying nGRPs'!$A60),"")</f>
        <v/>
      </c>
      <c r="AC60" s="158">
        <f>IFERROR(INDEX('Feb 2019'!$G$3:$BR$161,MATCH('Buying nGRPs'!$A60,'Feb 2019'!$A$3:$A$158,0),MATCH('Buying nGRPs'!AC$9,'Feb 2019'!$G$1:$BR$1,0))/SUMIFS(Summary!$D:$D,Summary!$A:$A,'Buying nGRPs'!$A60),"")</f>
        <v>0</v>
      </c>
      <c r="AD60" s="158">
        <f>IFERROR(INDEX('Feb 2019'!$G$3:$BR$161,MATCH('Buying nGRPs'!$A60,'Feb 2019'!$A$3:$A$158,0),MATCH('Buying nGRPs'!AD$9,'Feb 2019'!$G$1:$BR$1,0))/SUMIFS(Summary!$D:$D,Summary!$A:$A,'Buying nGRPs'!$A60),"")</f>
        <v>0</v>
      </c>
      <c r="AE60" s="158" t="str">
        <f>IFERROR(INDEX('Feb 2019'!$G$3:$BR$161,MATCH('Buying nGRPs'!$A60,'Feb 2019'!$A$3:$A$158,0),MATCH('Buying nGRPs'!AE$9,'Feb 2019'!$G$1:$BR$1,0))/SUMIFS(Summary!$D:$D,Summary!$A:$A,'Buying nGRPs'!$A60),"")</f>
        <v/>
      </c>
      <c r="AF60" s="158" t="str">
        <f>IFERROR(INDEX('Feb 2019'!$G$3:$BR$161,MATCH('Buying nGRPs'!$A60,'Feb 2019'!$A$3:$A$158,0),MATCH('Buying nGRPs'!AF$9,'Feb 2019'!$G$1:$BR$1,0))/SUMIFS(Summary!$D:$D,Summary!$A:$A,'Buying nGRPs'!$A60),"")</f>
        <v/>
      </c>
      <c r="AG60" s="158" t="str">
        <f>IFERROR(INDEX('Feb 2019'!$G$3:$BR$161,MATCH('Buying nGRPs'!$A60,'Feb 2019'!$A$3:$A$158,0),MATCH('Buying nGRPs'!AG$9,'Feb 2019'!$G$1:$BR$1,0))/SUMIFS(Summary!$D:$D,Summary!$A:$A,'Buying nGRPs'!$A60),"")</f>
        <v/>
      </c>
      <c r="AH60" s="158">
        <f>IFERROR(INDEX('Feb 2019'!$G$3:$BR$161,MATCH('Buying nGRPs'!$A60,'Feb 2019'!$A$3:$A$158,0),MATCH('Buying nGRPs'!AH$9,'Feb 2019'!$G$1:$BR$1,0))/SUMIFS(Summary!$D:$D,Summary!$A:$A,'Buying nGRPs'!$A60),"")</f>
        <v>0</v>
      </c>
      <c r="AI60" s="158" t="str">
        <f>IFERROR(INDEX('Feb 2019'!$G$3:$BR$161,MATCH('Buying nGRPs'!$A60,'Feb 2019'!$A$3:$A$158,0),MATCH('Buying nGRPs'!AI$9,'Feb 2019'!$G$1:$BR$1,0))/SUMIFS(Summary!$D:$D,Summary!$A:$A,'Buying nGRPs'!$A60),"")</f>
        <v/>
      </c>
      <c r="AJ60" s="158" t="str">
        <f>IFERROR(INDEX('Feb 2019'!$G$3:$BR$161,MATCH('Buying nGRPs'!$A60,'Feb 2019'!$A$3:$A$158,0),MATCH('Buying nGRPs'!AJ$9,'Feb 2019'!$G$1:$BR$1,0))/SUMIFS(Summary!$D:$D,Summary!$A:$A,'Buying nGRPs'!$A60),"")</f>
        <v/>
      </c>
      <c r="AK60" s="158">
        <f>IFERROR(INDEX('Feb 2019'!$G$3:$BR$161,MATCH('Buying nGRPs'!$A60,'Feb 2019'!$A$3:$A$158,0),MATCH('Buying nGRPs'!AK$9,'Feb 2019'!$G$1:$BR$1,0))/SUMIFS(Summary!$D:$D,Summary!$A:$A,'Buying nGRPs'!$A60),"")</f>
        <v>0</v>
      </c>
      <c r="AL60" s="158">
        <f>IFERROR(INDEX('Feb 2019'!$G$3:$BR$161,MATCH('Buying nGRPs'!$A60,'Feb 2019'!$A$3:$A$158,0),MATCH('Buying nGRPs'!AL$9,'Feb 2019'!$G$1:$BR$1,0))/SUMIFS(Summary!$D:$D,Summary!$A:$A,'Buying nGRPs'!$A60),"")</f>
        <v>0</v>
      </c>
      <c r="AM60" s="158" t="str">
        <f>IFERROR(INDEX('Feb 2019'!$G$3:$BR$161,MATCH('Buying nGRPs'!$A60,'Feb 2019'!$A$3:$A$158,0),MATCH('Buying nGRPs'!AM$9,'Feb 2019'!$G$1:$BR$1,0))/SUMIFS(Summary!$D:$D,Summary!$A:$A,'Buying nGRPs'!$A60),"")</f>
        <v/>
      </c>
      <c r="AN60" s="158">
        <f>IFERROR(INDEX('Feb 2019'!$G$3:$BR$161,MATCH('Buying nGRPs'!$A60,'Feb 2019'!$A$3:$A$158,0),MATCH('Buying nGRPs'!AN$9,'Feb 2019'!$G$1:$BR$1,0))/SUMIFS(Summary!$D:$D,Summary!$A:$A,'Buying nGRPs'!$A60),"")</f>
        <v>0</v>
      </c>
      <c r="AO60" s="158">
        <f>IFERROR(INDEX('Feb 2019'!$G$3:$BR$161,MATCH('Buying nGRPs'!$A60,'Feb 2019'!$A$3:$A$158,0),MATCH('Buying nGRPs'!AO$9,'Feb 2019'!$G$1:$BR$1,0))/SUMIFS(Summary!$D:$D,Summary!$A:$A,'Buying nGRPs'!$A60),"")</f>
        <v>0</v>
      </c>
      <c r="AP60" s="158" t="str">
        <f>IFERROR(INDEX('Feb 2019'!$G$3:$BR$161,MATCH('Buying nGRPs'!$A60,'Feb 2019'!$A$3:$A$158,0),MATCH('Buying nGRPs'!AP$9,'Feb 2019'!$G$1:$BR$1,0))/SUMIFS(Summary!$D:$D,Summary!$A:$A,'Buying nGRPs'!$A60),"")</f>
        <v/>
      </c>
      <c r="AQ60" s="158" t="str">
        <f>IFERROR(INDEX('Feb 2019'!$G$3:$BR$161,MATCH('Buying nGRPs'!$A60,'Feb 2019'!$A$3:$A$158,0),MATCH('Buying nGRPs'!AQ$9,'Feb 2019'!$G$1:$BR$1,0))/SUMIFS(Summary!$D:$D,Summary!$A:$A,'Buying nGRPs'!$A60),"")</f>
        <v/>
      </c>
      <c r="AR60" s="158">
        <f>IFERROR(INDEX('Feb 2019'!$G$3:$BR$161,MATCH('Buying nGRPs'!$A60,'Feb 2019'!$A$3:$A$158,0),MATCH('Buying nGRPs'!AR$9,'Feb 2019'!$G$1:$BR$1,0))/SUMIFS(Summary!$D:$D,Summary!$A:$A,'Buying nGRPs'!$A60),"")</f>
        <v>0</v>
      </c>
      <c r="AS60" s="158" t="str">
        <f>IFERROR(INDEX('Feb 2019'!$G$3:$BR$161,MATCH('Buying nGRPs'!$A60,'Feb 2019'!$A$3:$A$158,0),MATCH('Buying nGRPs'!AS$9,'Feb 2019'!$G$1:$BR$1,0))/SUMIFS(Summary!$D:$D,Summary!$A:$A,'Buying nGRPs'!$A60),"")</f>
        <v/>
      </c>
      <c r="AT60" s="158" t="str">
        <f>IFERROR(INDEX('Feb 2019'!$G$3:$BR$161,MATCH('Buying nGRPs'!$A60,'Feb 2019'!$A$3:$A$158,0),MATCH('Buying nGRPs'!AT$9,'Feb 2019'!$G$1:$BR$1,0))/SUMIFS(Summary!$D:$D,Summary!$A:$A,'Buying nGRPs'!$A60),"")</f>
        <v/>
      </c>
      <c r="AU60" s="158" t="str">
        <f>IFERROR(INDEX('Feb 2019'!$G$3:$BR$161,MATCH('Buying nGRPs'!$A60,'Feb 2019'!$A$3:$A$158,0),MATCH('Buying nGRPs'!AU$9,'Feb 2019'!$G$1:$BR$1,0))/SUMIFS(Summary!$D:$D,Summary!$A:$A,'Buying nGRPs'!$A60),"")</f>
        <v/>
      </c>
      <c r="AV60" s="158" t="str">
        <f>IFERROR(INDEX('Feb 2019'!$G$3:$BR$161,MATCH('Buying nGRPs'!$A60,'Feb 2019'!$A$3:$A$158,0),MATCH('Buying nGRPs'!AV$9,'Feb 2019'!$G$1:$BR$1,0))/SUMIFS(Summary!$D:$D,Summary!$A:$A,'Buying nGRPs'!$A60),"")</f>
        <v/>
      </c>
      <c r="AW60" s="158" t="str">
        <f>IFERROR(INDEX('Feb 2019'!$G$3:$BR$161,MATCH('Buying nGRPs'!$A60,'Feb 2019'!$A$3:$A$158,0),MATCH('Buying nGRPs'!AW$9,'Feb 2019'!$G$1:$BR$1,0))/SUMIFS(Summary!$D:$D,Summary!$A:$A,'Buying nGRPs'!$A60),"")</f>
        <v/>
      </c>
      <c r="AX60" s="158">
        <f>IFERROR(INDEX('Feb 2019'!$G$3:$BR$161,MATCH('Buying nGRPs'!$A60,'Feb 2019'!$A$3:$A$158,0),MATCH('Buying nGRPs'!AX$9,'Feb 2019'!$G$1:$BR$1,0))/SUMIFS(Summary!$D:$D,Summary!$A:$A,'Buying nGRPs'!$A60),"")</f>
        <v>0</v>
      </c>
      <c r="AY60" s="158">
        <f>IFERROR(INDEX('Feb 2019'!$G$3:$BR$161,MATCH('Buying nGRPs'!$A60,'Feb 2019'!$A$3:$A$158,0),MATCH('Buying nGRPs'!AY$9,'Feb 2019'!$G$1:$BR$1,0))/SUMIFS(Summary!$D:$D,Summary!$A:$A,'Buying nGRPs'!$A60),"")</f>
        <v>0</v>
      </c>
      <c r="AZ60" s="158">
        <f>IFERROR(INDEX('Feb 2019'!$G$3:$BR$161,MATCH('Buying nGRPs'!$A60,'Feb 2019'!$A$3:$A$158,0),MATCH('Buying nGRPs'!AZ$9,'Feb 2019'!$G$1:$BR$1,0))/SUMIFS(Summary!$D:$D,Summary!$A:$A,'Buying nGRPs'!$A60),"")</f>
        <v>0</v>
      </c>
      <c r="BA60" s="158">
        <f>IFERROR(INDEX('Feb 2019'!$G$3:$BR$161,MATCH('Buying nGRPs'!$A60,'Feb 2019'!$A$3:$A$158,0),MATCH('Buying nGRPs'!BA$9,'Feb 2019'!$G$1:$BR$1,0))/SUMIFS(Summary!$D:$D,Summary!$A:$A,'Buying nGRPs'!$A60),"")</f>
        <v>0</v>
      </c>
      <c r="BB60" s="11">
        <f t="shared" si="44"/>
        <v>0</v>
      </c>
      <c r="BC60" s="11"/>
      <c r="BD60" s="109">
        <f t="shared" si="45"/>
        <v>0</v>
      </c>
    </row>
    <row r="61" spans="1:56" ht="15" x14ac:dyDescent="0.3">
      <c r="A61" s="80" t="s">
        <v>78</v>
      </c>
      <c r="B61" s="105">
        <f t="shared" si="40"/>
        <v>0</v>
      </c>
      <c r="C61" s="192">
        <f>B61/1000000</f>
        <v>0</v>
      </c>
      <c r="D61" s="48">
        <f t="shared" si="42"/>
        <v>0</v>
      </c>
      <c r="E61" s="138">
        <f t="shared" si="49"/>
        <v>0</v>
      </c>
      <c r="F61" s="93" t="s">
        <v>78</v>
      </c>
      <c r="G61" s="158" t="str">
        <f>IFERROR(INDEX('Feb 2019'!$G$3:$BR$161,MATCH('Buying nGRPs'!$A61,'Feb 2019'!$A$3:$A$158,0),MATCH('Buying nGRPs'!G$9,'Feb 2019'!$G$1:$BR$1,0))/SUMIFS(Summary!$D:$D,Summary!$A:$A,'Buying nGRPs'!$A61),"")</f>
        <v/>
      </c>
      <c r="H61" s="158" t="str">
        <f>IFERROR(INDEX('Feb 2019'!$G$3:$BR$161,MATCH('Buying nGRPs'!$A61,'Feb 2019'!$A$3:$A$158,0),MATCH('Buying nGRPs'!H$9,'Feb 2019'!$G$1:$BR$1,0))/SUMIFS(Summary!$D:$D,Summary!$A:$A,'Buying nGRPs'!$A61),"")</f>
        <v/>
      </c>
      <c r="I61" s="158" t="str">
        <f>IFERROR(INDEX('Feb 2019'!$G$3:$BR$161,MATCH('Buying nGRPs'!$A61,'Feb 2019'!$A$3:$A$158,0),MATCH('Buying nGRPs'!I$9,'Feb 2019'!$G$1:$BR$1,0))/SUMIFS(Summary!$D:$D,Summary!$A:$A,'Buying nGRPs'!$A61),"")</f>
        <v/>
      </c>
      <c r="J61" s="158">
        <f>IFERROR(INDEX('Feb 2019'!$G$3:$BR$161,MATCH('Buying nGRPs'!$A61,'Feb 2019'!$A$3:$A$158,0),MATCH('Buying nGRPs'!J$9,'Feb 2019'!$G$1:$BR$1,0))/SUMIFS(Summary!$D:$D,Summary!$A:$A,'Buying nGRPs'!$A61),"")</f>
        <v>0</v>
      </c>
      <c r="K61" s="158" t="str">
        <f>IFERROR(INDEX('Feb 2019'!$G$3:$BR$161,MATCH('Buying nGRPs'!$A61,'Feb 2019'!$A$3:$A$158,0),MATCH('Buying nGRPs'!K$9,'Feb 2019'!$G$1:$BR$1,0))/SUMIFS(Summary!$D:$D,Summary!$A:$A,'Buying nGRPs'!$A61),"")</f>
        <v/>
      </c>
      <c r="L61" s="158" t="str">
        <f>IFERROR(INDEX('Feb 2019'!$G$3:$BR$161,MATCH('Buying nGRPs'!$A61,'Feb 2019'!$A$3:$A$158,0),MATCH('Buying nGRPs'!L$9,'Feb 2019'!$G$1:$BR$1,0))/SUMIFS(Summary!$D:$D,Summary!$A:$A,'Buying nGRPs'!$A61),"")</f>
        <v/>
      </c>
      <c r="M61" s="158" t="str">
        <f>IFERROR(INDEX('Feb 2019'!$G$3:$BR$161,MATCH('Buying nGRPs'!$A61,'Feb 2019'!$A$3:$A$158,0),MATCH('Buying nGRPs'!M$9,'Feb 2019'!$G$1:$BR$1,0))/SUMIFS(Summary!$D:$D,Summary!$A:$A,'Buying nGRPs'!$A61),"")</f>
        <v/>
      </c>
      <c r="N61" s="158" t="str">
        <f>IFERROR(INDEX('Feb 2019'!$G$3:$BR$161,MATCH('Buying nGRPs'!$A61,'Feb 2019'!$A$3:$A$158,0),MATCH('Buying nGRPs'!N$9,'Feb 2019'!$G$1:$BR$1,0))/SUMIFS(Summary!$D:$D,Summary!$A:$A,'Buying nGRPs'!$A61),"")</f>
        <v/>
      </c>
      <c r="O61" s="158" t="str">
        <f>IFERROR(INDEX('Feb 2019'!$G$3:$BR$161,MATCH('Buying nGRPs'!$A61,'Feb 2019'!$A$3:$A$158,0),MATCH('Buying nGRPs'!O$9,'Feb 2019'!$G$1:$BR$1,0))/SUMIFS(Summary!$D:$D,Summary!$A:$A,'Buying nGRPs'!$A61),"")</f>
        <v/>
      </c>
      <c r="P61" s="158" t="str">
        <f>IFERROR(INDEX('Feb 2019'!$G$3:$BR$161,MATCH('Buying nGRPs'!$A61,'Feb 2019'!$A$3:$A$158,0),MATCH('Buying nGRPs'!P$9,'Feb 2019'!$G$1:$BR$1,0))/SUMIFS(Summary!$D:$D,Summary!$A:$A,'Buying nGRPs'!$A61),"")</f>
        <v/>
      </c>
      <c r="Q61" s="158" t="str">
        <f>IFERROR(INDEX('Feb 2019'!$G$3:$BR$161,MATCH('Buying nGRPs'!$A61,'Feb 2019'!$A$3:$A$158,0),MATCH('Buying nGRPs'!Q$9,'Feb 2019'!$G$1:$BR$1,0))/SUMIFS(Summary!$D:$D,Summary!$A:$A,'Buying nGRPs'!$A61),"")</f>
        <v/>
      </c>
      <c r="R61" s="158" t="str">
        <f>IFERROR(INDEX('Feb 2019'!$G$3:$BR$161,MATCH('Buying nGRPs'!$A61,'Feb 2019'!$A$3:$A$158,0),MATCH('Buying nGRPs'!R$9,'Feb 2019'!$G$1:$BR$1,0))/SUMIFS(Summary!$D:$D,Summary!$A:$A,'Buying nGRPs'!$A61),"")</f>
        <v/>
      </c>
      <c r="S61" s="158" t="str">
        <f>IFERROR(INDEX('Feb 2019'!$G$3:$BR$161,MATCH('Buying nGRPs'!$A61,'Feb 2019'!$A$3:$A$158,0),MATCH('Buying nGRPs'!S$9,'Feb 2019'!$G$1:$BR$1,0))/SUMIFS(Summary!$D:$D,Summary!$A:$A,'Buying nGRPs'!$A61),"")</f>
        <v/>
      </c>
      <c r="T61" s="158" t="str">
        <f>IFERROR(INDEX('Feb 2019'!$G$3:$BR$161,MATCH('Buying nGRPs'!$A61,'Feb 2019'!$A$3:$A$158,0),MATCH('Buying nGRPs'!T$9,'Feb 2019'!$G$1:$BR$1,0))/SUMIFS(Summary!$D:$D,Summary!$A:$A,'Buying nGRPs'!$A61),"")</f>
        <v/>
      </c>
      <c r="U61" s="158" t="str">
        <f>IFERROR(INDEX('Feb 2019'!$G$3:$BR$161,MATCH('Buying nGRPs'!$A61,'Feb 2019'!$A$3:$A$158,0),MATCH('Buying nGRPs'!U$9,'Feb 2019'!$G$1:$BR$1,0))/SUMIFS(Summary!$D:$D,Summary!$A:$A,'Buying nGRPs'!$A61),"")</f>
        <v/>
      </c>
      <c r="V61" s="158" t="str">
        <f>IFERROR(INDEX('Feb 2019'!$G$3:$BR$161,MATCH('Buying nGRPs'!$A61,'Feb 2019'!$A$3:$A$158,0),MATCH('Buying nGRPs'!V$9,'Feb 2019'!$G$1:$BR$1,0))/SUMIFS(Summary!$D:$D,Summary!$A:$A,'Buying nGRPs'!$A61),"")</f>
        <v/>
      </c>
      <c r="W61" s="158" t="str">
        <f>IFERROR(INDEX('Feb 2019'!$G$3:$BR$161,MATCH('Buying nGRPs'!$A61,'Feb 2019'!$A$3:$A$158,0),MATCH('Buying nGRPs'!W$9,'Feb 2019'!$G$1:$BR$1,0))/SUMIFS(Summary!$D:$D,Summary!$A:$A,'Buying nGRPs'!$A61),"")</f>
        <v/>
      </c>
      <c r="X61" s="158" t="str">
        <f>IFERROR(INDEX('Feb 2019'!$G$3:$BR$161,MATCH('Buying nGRPs'!$A61,'Feb 2019'!$A$3:$A$158,0),MATCH('Buying nGRPs'!X$9,'Feb 2019'!$G$1:$BR$1,0))/SUMIFS(Summary!$D:$D,Summary!$A:$A,'Buying nGRPs'!$A61),"")</f>
        <v/>
      </c>
      <c r="Y61" s="158" t="str">
        <f>IFERROR(INDEX('Feb 2019'!$G$3:$BR$161,MATCH('Buying nGRPs'!$A61,'Feb 2019'!$A$3:$A$158,0),MATCH('Buying nGRPs'!Y$9,'Feb 2019'!$G$1:$BR$1,0))/SUMIFS(Summary!$D:$D,Summary!$A:$A,'Buying nGRPs'!$A61),"")</f>
        <v/>
      </c>
      <c r="Z61" s="158" t="str">
        <f>IFERROR(INDEX('Feb 2019'!$G$3:$BR$161,MATCH('Buying nGRPs'!$A61,'Feb 2019'!$A$3:$A$158,0),MATCH('Buying nGRPs'!Z$9,'Feb 2019'!$G$1:$BR$1,0))/SUMIFS(Summary!$D:$D,Summary!$A:$A,'Buying nGRPs'!$A61),"")</f>
        <v/>
      </c>
      <c r="AA61" s="158" t="str">
        <f>IFERROR(INDEX('Feb 2019'!$G$3:$BR$161,MATCH('Buying nGRPs'!$A61,'Feb 2019'!$A$3:$A$158,0),MATCH('Buying nGRPs'!AA$9,'Feb 2019'!$G$1:$BR$1,0))/SUMIFS(Summary!$D:$D,Summary!$A:$A,'Buying nGRPs'!$A61),"")</f>
        <v/>
      </c>
      <c r="AB61" s="158" t="str">
        <f>IFERROR(INDEX('Feb 2019'!$G$3:$BR$161,MATCH('Buying nGRPs'!$A61,'Feb 2019'!$A$3:$A$158,0),MATCH('Buying nGRPs'!AB$9,'Feb 2019'!$G$1:$BR$1,0))/SUMIFS(Summary!$D:$D,Summary!$A:$A,'Buying nGRPs'!$A61),"")</f>
        <v/>
      </c>
      <c r="AC61" s="158">
        <f>IFERROR(INDEX('Feb 2019'!$G$3:$BR$161,MATCH('Buying nGRPs'!$A61,'Feb 2019'!$A$3:$A$158,0),MATCH('Buying nGRPs'!AC$9,'Feb 2019'!$G$1:$BR$1,0))/SUMIFS(Summary!$D:$D,Summary!$A:$A,'Buying nGRPs'!$A61),"")</f>
        <v>0</v>
      </c>
      <c r="AD61" s="158">
        <f>IFERROR(INDEX('Feb 2019'!$G$3:$BR$161,MATCH('Buying nGRPs'!$A61,'Feb 2019'!$A$3:$A$158,0),MATCH('Buying nGRPs'!AD$9,'Feb 2019'!$G$1:$BR$1,0))/SUMIFS(Summary!$D:$D,Summary!$A:$A,'Buying nGRPs'!$A61),"")</f>
        <v>0</v>
      </c>
      <c r="AE61" s="158" t="str">
        <f>IFERROR(INDEX('Feb 2019'!$G$3:$BR$161,MATCH('Buying nGRPs'!$A61,'Feb 2019'!$A$3:$A$158,0),MATCH('Buying nGRPs'!AE$9,'Feb 2019'!$G$1:$BR$1,0))/SUMIFS(Summary!$D:$D,Summary!$A:$A,'Buying nGRPs'!$A61),"")</f>
        <v/>
      </c>
      <c r="AF61" s="158" t="str">
        <f>IFERROR(INDEX('Feb 2019'!$G$3:$BR$161,MATCH('Buying nGRPs'!$A61,'Feb 2019'!$A$3:$A$158,0),MATCH('Buying nGRPs'!AF$9,'Feb 2019'!$G$1:$BR$1,0))/SUMIFS(Summary!$D:$D,Summary!$A:$A,'Buying nGRPs'!$A61),"")</f>
        <v/>
      </c>
      <c r="AG61" s="158" t="str">
        <f>IFERROR(INDEX('Feb 2019'!$G$3:$BR$161,MATCH('Buying nGRPs'!$A61,'Feb 2019'!$A$3:$A$158,0),MATCH('Buying nGRPs'!AG$9,'Feb 2019'!$G$1:$BR$1,0))/SUMIFS(Summary!$D:$D,Summary!$A:$A,'Buying nGRPs'!$A61),"")</f>
        <v/>
      </c>
      <c r="AH61" s="158">
        <f>IFERROR(INDEX('Feb 2019'!$G$3:$BR$161,MATCH('Buying nGRPs'!$A61,'Feb 2019'!$A$3:$A$158,0),MATCH('Buying nGRPs'!AH$9,'Feb 2019'!$G$1:$BR$1,0))/SUMIFS(Summary!$D:$D,Summary!$A:$A,'Buying nGRPs'!$A61),"")</f>
        <v>0</v>
      </c>
      <c r="AI61" s="158" t="str">
        <f>IFERROR(INDEX('Feb 2019'!$G$3:$BR$161,MATCH('Buying nGRPs'!$A61,'Feb 2019'!$A$3:$A$158,0),MATCH('Buying nGRPs'!AI$9,'Feb 2019'!$G$1:$BR$1,0))/SUMIFS(Summary!$D:$D,Summary!$A:$A,'Buying nGRPs'!$A61),"")</f>
        <v/>
      </c>
      <c r="AJ61" s="158" t="str">
        <f>IFERROR(INDEX('Feb 2019'!$G$3:$BR$161,MATCH('Buying nGRPs'!$A61,'Feb 2019'!$A$3:$A$158,0),MATCH('Buying nGRPs'!AJ$9,'Feb 2019'!$G$1:$BR$1,0))/SUMIFS(Summary!$D:$D,Summary!$A:$A,'Buying nGRPs'!$A61),"")</f>
        <v/>
      </c>
      <c r="AK61" s="158">
        <f>IFERROR(INDEX('Feb 2019'!$G$3:$BR$161,MATCH('Buying nGRPs'!$A61,'Feb 2019'!$A$3:$A$158,0),MATCH('Buying nGRPs'!AK$9,'Feb 2019'!$G$1:$BR$1,0))/SUMIFS(Summary!$D:$D,Summary!$A:$A,'Buying nGRPs'!$A61),"")</f>
        <v>0</v>
      </c>
      <c r="AL61" s="158">
        <f>IFERROR(INDEX('Feb 2019'!$G$3:$BR$161,MATCH('Buying nGRPs'!$A61,'Feb 2019'!$A$3:$A$158,0),MATCH('Buying nGRPs'!AL$9,'Feb 2019'!$G$1:$BR$1,0))/SUMIFS(Summary!$D:$D,Summary!$A:$A,'Buying nGRPs'!$A61),"")</f>
        <v>0</v>
      </c>
      <c r="AM61" s="158" t="str">
        <f>IFERROR(INDEX('Feb 2019'!$G$3:$BR$161,MATCH('Buying nGRPs'!$A61,'Feb 2019'!$A$3:$A$158,0),MATCH('Buying nGRPs'!AM$9,'Feb 2019'!$G$1:$BR$1,0))/SUMIFS(Summary!$D:$D,Summary!$A:$A,'Buying nGRPs'!$A61),"")</f>
        <v/>
      </c>
      <c r="AN61" s="158">
        <f>IFERROR(INDEX('Feb 2019'!$G$3:$BR$161,MATCH('Buying nGRPs'!$A61,'Feb 2019'!$A$3:$A$158,0),MATCH('Buying nGRPs'!AN$9,'Feb 2019'!$G$1:$BR$1,0))/SUMIFS(Summary!$D:$D,Summary!$A:$A,'Buying nGRPs'!$A61),"")</f>
        <v>0</v>
      </c>
      <c r="AO61" s="158">
        <f>IFERROR(INDEX('Feb 2019'!$G$3:$BR$161,MATCH('Buying nGRPs'!$A61,'Feb 2019'!$A$3:$A$158,0),MATCH('Buying nGRPs'!AO$9,'Feb 2019'!$G$1:$BR$1,0))/SUMIFS(Summary!$D:$D,Summary!$A:$A,'Buying nGRPs'!$A61),"")</f>
        <v>0</v>
      </c>
      <c r="AP61" s="158" t="str">
        <f>IFERROR(INDEX('Feb 2019'!$G$3:$BR$161,MATCH('Buying nGRPs'!$A61,'Feb 2019'!$A$3:$A$158,0),MATCH('Buying nGRPs'!AP$9,'Feb 2019'!$G$1:$BR$1,0))/SUMIFS(Summary!$D:$D,Summary!$A:$A,'Buying nGRPs'!$A61),"")</f>
        <v/>
      </c>
      <c r="AQ61" s="158" t="str">
        <f>IFERROR(INDEX('Feb 2019'!$G$3:$BR$161,MATCH('Buying nGRPs'!$A61,'Feb 2019'!$A$3:$A$158,0),MATCH('Buying nGRPs'!AQ$9,'Feb 2019'!$G$1:$BR$1,0))/SUMIFS(Summary!$D:$D,Summary!$A:$A,'Buying nGRPs'!$A61),"")</f>
        <v/>
      </c>
      <c r="AR61" s="158">
        <f>IFERROR(INDEX('Feb 2019'!$G$3:$BR$161,MATCH('Buying nGRPs'!$A61,'Feb 2019'!$A$3:$A$158,0),MATCH('Buying nGRPs'!AR$9,'Feb 2019'!$G$1:$BR$1,0))/SUMIFS(Summary!$D:$D,Summary!$A:$A,'Buying nGRPs'!$A61),"")</f>
        <v>0</v>
      </c>
      <c r="AS61" s="158" t="str">
        <f>IFERROR(INDEX('Feb 2019'!$G$3:$BR$161,MATCH('Buying nGRPs'!$A61,'Feb 2019'!$A$3:$A$158,0),MATCH('Buying nGRPs'!AS$9,'Feb 2019'!$G$1:$BR$1,0))/SUMIFS(Summary!$D:$D,Summary!$A:$A,'Buying nGRPs'!$A61),"")</f>
        <v/>
      </c>
      <c r="AT61" s="158" t="str">
        <f>IFERROR(INDEX('Feb 2019'!$G$3:$BR$161,MATCH('Buying nGRPs'!$A61,'Feb 2019'!$A$3:$A$158,0),MATCH('Buying nGRPs'!AT$9,'Feb 2019'!$G$1:$BR$1,0))/SUMIFS(Summary!$D:$D,Summary!$A:$A,'Buying nGRPs'!$A61),"")</f>
        <v/>
      </c>
      <c r="AU61" s="158" t="str">
        <f>IFERROR(INDEX('Feb 2019'!$G$3:$BR$161,MATCH('Buying nGRPs'!$A61,'Feb 2019'!$A$3:$A$158,0),MATCH('Buying nGRPs'!AU$9,'Feb 2019'!$G$1:$BR$1,0))/SUMIFS(Summary!$D:$D,Summary!$A:$A,'Buying nGRPs'!$A61),"")</f>
        <v/>
      </c>
      <c r="AV61" s="158" t="str">
        <f>IFERROR(INDEX('Feb 2019'!$G$3:$BR$161,MATCH('Buying nGRPs'!$A61,'Feb 2019'!$A$3:$A$158,0),MATCH('Buying nGRPs'!AV$9,'Feb 2019'!$G$1:$BR$1,0))/SUMIFS(Summary!$D:$D,Summary!$A:$A,'Buying nGRPs'!$A61),"")</f>
        <v/>
      </c>
      <c r="AW61" s="158" t="str">
        <f>IFERROR(INDEX('Feb 2019'!$G$3:$BR$161,MATCH('Buying nGRPs'!$A61,'Feb 2019'!$A$3:$A$158,0),MATCH('Buying nGRPs'!AW$9,'Feb 2019'!$G$1:$BR$1,0))/SUMIFS(Summary!$D:$D,Summary!$A:$A,'Buying nGRPs'!$A61),"")</f>
        <v/>
      </c>
      <c r="AX61" s="158">
        <f>IFERROR(INDEX('Feb 2019'!$G$3:$BR$161,MATCH('Buying nGRPs'!$A61,'Feb 2019'!$A$3:$A$158,0),MATCH('Buying nGRPs'!AX$9,'Feb 2019'!$G$1:$BR$1,0))/SUMIFS(Summary!$D:$D,Summary!$A:$A,'Buying nGRPs'!$A61),"")</f>
        <v>0</v>
      </c>
      <c r="AY61" s="158">
        <f>IFERROR(INDEX('Feb 2019'!$G$3:$BR$161,MATCH('Buying nGRPs'!$A61,'Feb 2019'!$A$3:$A$158,0),MATCH('Buying nGRPs'!AY$9,'Feb 2019'!$G$1:$BR$1,0))/SUMIFS(Summary!$D:$D,Summary!$A:$A,'Buying nGRPs'!$A61),"")</f>
        <v>0</v>
      </c>
      <c r="AZ61" s="158">
        <f>IFERROR(INDEX('Feb 2019'!$G$3:$BR$161,MATCH('Buying nGRPs'!$A61,'Feb 2019'!$A$3:$A$158,0),MATCH('Buying nGRPs'!AZ$9,'Feb 2019'!$G$1:$BR$1,0))/SUMIFS(Summary!$D:$D,Summary!$A:$A,'Buying nGRPs'!$A61),"")</f>
        <v>0</v>
      </c>
      <c r="BA61" s="158">
        <f>IFERROR(INDEX('Feb 2019'!$G$3:$BR$161,MATCH('Buying nGRPs'!$A61,'Feb 2019'!$A$3:$A$158,0),MATCH('Buying nGRPs'!BA$9,'Feb 2019'!$G$1:$BR$1,0))/SUMIFS(Summary!$D:$D,Summary!$A:$A,'Buying nGRPs'!$A61),"")</f>
        <v>0</v>
      </c>
      <c r="BB61" s="11">
        <f t="shared" si="44"/>
        <v>0</v>
      </c>
      <c r="BC61" s="11"/>
      <c r="BD61" s="109">
        <f t="shared" si="45"/>
        <v>0</v>
      </c>
    </row>
    <row r="62" spans="1:56" ht="15" x14ac:dyDescent="0.3">
      <c r="A62" s="80" t="s">
        <v>79</v>
      </c>
      <c r="B62" s="105">
        <f t="shared" si="40"/>
        <v>0</v>
      </c>
      <c r="C62" s="192"/>
      <c r="D62" s="48">
        <f t="shared" si="42"/>
        <v>0</v>
      </c>
      <c r="E62" s="138">
        <f t="shared" si="49"/>
        <v>0</v>
      </c>
      <c r="F62" s="93" t="s">
        <v>79</v>
      </c>
      <c r="G62" s="158" t="str">
        <f>IFERROR(INDEX('Feb 2019'!$G$3:$BR$161,MATCH('Buying nGRPs'!$A62,'Feb 2019'!$A$3:$A$158,0),MATCH('Buying nGRPs'!G$9,'Feb 2019'!$G$1:$BR$1,0))/SUMIFS(Summary!$D:$D,Summary!$A:$A,'Buying nGRPs'!$A62),"")</f>
        <v/>
      </c>
      <c r="H62" s="158" t="str">
        <f>IFERROR(INDEX('Feb 2019'!$G$3:$BR$161,MATCH('Buying nGRPs'!$A62,'Feb 2019'!$A$3:$A$158,0),MATCH('Buying nGRPs'!H$9,'Feb 2019'!$G$1:$BR$1,0))/SUMIFS(Summary!$D:$D,Summary!$A:$A,'Buying nGRPs'!$A62),"")</f>
        <v/>
      </c>
      <c r="I62" s="158" t="str">
        <f>IFERROR(INDEX('Feb 2019'!$G$3:$BR$161,MATCH('Buying nGRPs'!$A62,'Feb 2019'!$A$3:$A$158,0),MATCH('Buying nGRPs'!I$9,'Feb 2019'!$G$1:$BR$1,0))/SUMIFS(Summary!$D:$D,Summary!$A:$A,'Buying nGRPs'!$A62),"")</f>
        <v/>
      </c>
      <c r="J62" s="158">
        <f>IFERROR(INDEX('Feb 2019'!$G$3:$BR$161,MATCH('Buying nGRPs'!$A62,'Feb 2019'!$A$3:$A$158,0),MATCH('Buying nGRPs'!J$9,'Feb 2019'!$G$1:$BR$1,0))/SUMIFS(Summary!$D:$D,Summary!$A:$A,'Buying nGRPs'!$A62),"")</f>
        <v>0</v>
      </c>
      <c r="K62" s="158" t="str">
        <f>IFERROR(INDEX('Feb 2019'!$G$3:$BR$161,MATCH('Buying nGRPs'!$A62,'Feb 2019'!$A$3:$A$158,0),MATCH('Buying nGRPs'!K$9,'Feb 2019'!$G$1:$BR$1,0))/SUMIFS(Summary!$D:$D,Summary!$A:$A,'Buying nGRPs'!$A62),"")</f>
        <v/>
      </c>
      <c r="L62" s="158" t="str">
        <f>IFERROR(INDEX('Feb 2019'!$G$3:$BR$161,MATCH('Buying nGRPs'!$A62,'Feb 2019'!$A$3:$A$158,0),MATCH('Buying nGRPs'!L$9,'Feb 2019'!$G$1:$BR$1,0))/SUMIFS(Summary!$D:$D,Summary!$A:$A,'Buying nGRPs'!$A62),"")</f>
        <v/>
      </c>
      <c r="M62" s="158" t="str">
        <f>IFERROR(INDEX('Feb 2019'!$G$3:$BR$161,MATCH('Buying nGRPs'!$A62,'Feb 2019'!$A$3:$A$158,0),MATCH('Buying nGRPs'!M$9,'Feb 2019'!$G$1:$BR$1,0))/SUMIFS(Summary!$D:$D,Summary!$A:$A,'Buying nGRPs'!$A62),"")</f>
        <v/>
      </c>
      <c r="N62" s="158" t="str">
        <f>IFERROR(INDEX('Feb 2019'!$G$3:$BR$161,MATCH('Buying nGRPs'!$A62,'Feb 2019'!$A$3:$A$158,0),MATCH('Buying nGRPs'!N$9,'Feb 2019'!$G$1:$BR$1,0))/SUMIFS(Summary!$D:$D,Summary!$A:$A,'Buying nGRPs'!$A62),"")</f>
        <v/>
      </c>
      <c r="O62" s="158" t="str">
        <f>IFERROR(INDEX('Feb 2019'!$G$3:$BR$161,MATCH('Buying nGRPs'!$A62,'Feb 2019'!$A$3:$A$158,0),MATCH('Buying nGRPs'!O$9,'Feb 2019'!$G$1:$BR$1,0))/SUMIFS(Summary!$D:$D,Summary!$A:$A,'Buying nGRPs'!$A62),"")</f>
        <v/>
      </c>
      <c r="P62" s="158" t="str">
        <f>IFERROR(INDEX('Feb 2019'!$G$3:$BR$161,MATCH('Buying nGRPs'!$A62,'Feb 2019'!$A$3:$A$158,0),MATCH('Buying nGRPs'!P$9,'Feb 2019'!$G$1:$BR$1,0))/SUMIFS(Summary!$D:$D,Summary!$A:$A,'Buying nGRPs'!$A62),"")</f>
        <v/>
      </c>
      <c r="Q62" s="158" t="str">
        <f>IFERROR(INDEX('Feb 2019'!$G$3:$BR$161,MATCH('Buying nGRPs'!$A62,'Feb 2019'!$A$3:$A$158,0),MATCH('Buying nGRPs'!Q$9,'Feb 2019'!$G$1:$BR$1,0))/SUMIFS(Summary!$D:$D,Summary!$A:$A,'Buying nGRPs'!$A62),"")</f>
        <v/>
      </c>
      <c r="R62" s="158" t="str">
        <f>IFERROR(INDEX('Feb 2019'!$G$3:$BR$161,MATCH('Buying nGRPs'!$A62,'Feb 2019'!$A$3:$A$158,0),MATCH('Buying nGRPs'!R$9,'Feb 2019'!$G$1:$BR$1,0))/SUMIFS(Summary!$D:$D,Summary!$A:$A,'Buying nGRPs'!$A62),"")</f>
        <v/>
      </c>
      <c r="S62" s="158" t="str">
        <f>IFERROR(INDEX('Feb 2019'!$G$3:$BR$161,MATCH('Buying nGRPs'!$A62,'Feb 2019'!$A$3:$A$158,0),MATCH('Buying nGRPs'!S$9,'Feb 2019'!$G$1:$BR$1,0))/SUMIFS(Summary!$D:$D,Summary!$A:$A,'Buying nGRPs'!$A62),"")</f>
        <v/>
      </c>
      <c r="T62" s="158" t="str">
        <f>IFERROR(INDEX('Feb 2019'!$G$3:$BR$161,MATCH('Buying nGRPs'!$A62,'Feb 2019'!$A$3:$A$158,0),MATCH('Buying nGRPs'!T$9,'Feb 2019'!$G$1:$BR$1,0))/SUMIFS(Summary!$D:$D,Summary!$A:$A,'Buying nGRPs'!$A62),"")</f>
        <v/>
      </c>
      <c r="U62" s="158" t="str">
        <f>IFERROR(INDEX('Feb 2019'!$G$3:$BR$161,MATCH('Buying nGRPs'!$A62,'Feb 2019'!$A$3:$A$158,0),MATCH('Buying nGRPs'!U$9,'Feb 2019'!$G$1:$BR$1,0))/SUMIFS(Summary!$D:$D,Summary!$A:$A,'Buying nGRPs'!$A62),"")</f>
        <v/>
      </c>
      <c r="V62" s="158" t="str">
        <f>IFERROR(INDEX('Feb 2019'!$G$3:$BR$161,MATCH('Buying nGRPs'!$A62,'Feb 2019'!$A$3:$A$158,0),MATCH('Buying nGRPs'!V$9,'Feb 2019'!$G$1:$BR$1,0))/SUMIFS(Summary!$D:$D,Summary!$A:$A,'Buying nGRPs'!$A62),"")</f>
        <v/>
      </c>
      <c r="W62" s="158" t="str">
        <f>IFERROR(INDEX('Feb 2019'!$G$3:$BR$161,MATCH('Buying nGRPs'!$A62,'Feb 2019'!$A$3:$A$158,0),MATCH('Buying nGRPs'!W$9,'Feb 2019'!$G$1:$BR$1,0))/SUMIFS(Summary!$D:$D,Summary!$A:$A,'Buying nGRPs'!$A62),"")</f>
        <v/>
      </c>
      <c r="X62" s="158" t="str">
        <f>IFERROR(INDEX('Feb 2019'!$G$3:$BR$161,MATCH('Buying nGRPs'!$A62,'Feb 2019'!$A$3:$A$158,0),MATCH('Buying nGRPs'!X$9,'Feb 2019'!$G$1:$BR$1,0))/SUMIFS(Summary!$D:$D,Summary!$A:$A,'Buying nGRPs'!$A62),"")</f>
        <v/>
      </c>
      <c r="Y62" s="158" t="str">
        <f>IFERROR(INDEX('Feb 2019'!$G$3:$BR$161,MATCH('Buying nGRPs'!$A62,'Feb 2019'!$A$3:$A$158,0),MATCH('Buying nGRPs'!Y$9,'Feb 2019'!$G$1:$BR$1,0))/SUMIFS(Summary!$D:$D,Summary!$A:$A,'Buying nGRPs'!$A62),"")</f>
        <v/>
      </c>
      <c r="Z62" s="158" t="str">
        <f>IFERROR(INDEX('Feb 2019'!$G$3:$BR$161,MATCH('Buying nGRPs'!$A62,'Feb 2019'!$A$3:$A$158,0),MATCH('Buying nGRPs'!Z$9,'Feb 2019'!$G$1:$BR$1,0))/SUMIFS(Summary!$D:$D,Summary!$A:$A,'Buying nGRPs'!$A62),"")</f>
        <v/>
      </c>
      <c r="AA62" s="158" t="str">
        <f>IFERROR(INDEX('Feb 2019'!$G$3:$BR$161,MATCH('Buying nGRPs'!$A62,'Feb 2019'!$A$3:$A$158,0),MATCH('Buying nGRPs'!AA$9,'Feb 2019'!$G$1:$BR$1,0))/SUMIFS(Summary!$D:$D,Summary!$A:$A,'Buying nGRPs'!$A62),"")</f>
        <v/>
      </c>
      <c r="AB62" s="158" t="str">
        <f>IFERROR(INDEX('Feb 2019'!$G$3:$BR$161,MATCH('Buying nGRPs'!$A62,'Feb 2019'!$A$3:$A$158,0),MATCH('Buying nGRPs'!AB$9,'Feb 2019'!$G$1:$BR$1,0))/SUMIFS(Summary!$D:$D,Summary!$A:$A,'Buying nGRPs'!$A62),"")</f>
        <v/>
      </c>
      <c r="AC62" s="158">
        <f>IFERROR(INDEX('Feb 2019'!$G$3:$BR$161,MATCH('Buying nGRPs'!$A62,'Feb 2019'!$A$3:$A$158,0),MATCH('Buying nGRPs'!AC$9,'Feb 2019'!$G$1:$BR$1,0))/SUMIFS(Summary!$D:$D,Summary!$A:$A,'Buying nGRPs'!$A62),"")</f>
        <v>0</v>
      </c>
      <c r="AD62" s="158">
        <f>IFERROR(INDEX('Feb 2019'!$G$3:$BR$161,MATCH('Buying nGRPs'!$A62,'Feb 2019'!$A$3:$A$158,0),MATCH('Buying nGRPs'!AD$9,'Feb 2019'!$G$1:$BR$1,0))/SUMIFS(Summary!$D:$D,Summary!$A:$A,'Buying nGRPs'!$A62),"")</f>
        <v>0</v>
      </c>
      <c r="AE62" s="158" t="str">
        <f>IFERROR(INDEX('Feb 2019'!$G$3:$BR$161,MATCH('Buying nGRPs'!$A62,'Feb 2019'!$A$3:$A$158,0),MATCH('Buying nGRPs'!AE$9,'Feb 2019'!$G$1:$BR$1,0))/SUMIFS(Summary!$D:$D,Summary!$A:$A,'Buying nGRPs'!$A62),"")</f>
        <v/>
      </c>
      <c r="AF62" s="158" t="str">
        <f>IFERROR(INDEX('Feb 2019'!$G$3:$BR$161,MATCH('Buying nGRPs'!$A62,'Feb 2019'!$A$3:$A$158,0),MATCH('Buying nGRPs'!AF$9,'Feb 2019'!$G$1:$BR$1,0))/SUMIFS(Summary!$D:$D,Summary!$A:$A,'Buying nGRPs'!$A62),"")</f>
        <v/>
      </c>
      <c r="AG62" s="158" t="str">
        <f>IFERROR(INDEX('Feb 2019'!$G$3:$BR$161,MATCH('Buying nGRPs'!$A62,'Feb 2019'!$A$3:$A$158,0),MATCH('Buying nGRPs'!AG$9,'Feb 2019'!$G$1:$BR$1,0))/SUMIFS(Summary!$D:$D,Summary!$A:$A,'Buying nGRPs'!$A62),"")</f>
        <v/>
      </c>
      <c r="AH62" s="158">
        <f>IFERROR(INDEX('Feb 2019'!$G$3:$BR$161,MATCH('Buying nGRPs'!$A62,'Feb 2019'!$A$3:$A$158,0),MATCH('Buying nGRPs'!AH$9,'Feb 2019'!$G$1:$BR$1,0))/SUMIFS(Summary!$D:$D,Summary!$A:$A,'Buying nGRPs'!$A62),"")</f>
        <v>0</v>
      </c>
      <c r="AI62" s="158" t="str">
        <f>IFERROR(INDEX('Feb 2019'!$G$3:$BR$161,MATCH('Buying nGRPs'!$A62,'Feb 2019'!$A$3:$A$158,0),MATCH('Buying nGRPs'!AI$9,'Feb 2019'!$G$1:$BR$1,0))/SUMIFS(Summary!$D:$D,Summary!$A:$A,'Buying nGRPs'!$A62),"")</f>
        <v/>
      </c>
      <c r="AJ62" s="158" t="str">
        <f>IFERROR(INDEX('Feb 2019'!$G$3:$BR$161,MATCH('Buying nGRPs'!$A62,'Feb 2019'!$A$3:$A$158,0),MATCH('Buying nGRPs'!AJ$9,'Feb 2019'!$G$1:$BR$1,0))/SUMIFS(Summary!$D:$D,Summary!$A:$A,'Buying nGRPs'!$A62),"")</f>
        <v/>
      </c>
      <c r="AK62" s="158">
        <f>IFERROR(INDEX('Feb 2019'!$G$3:$BR$161,MATCH('Buying nGRPs'!$A62,'Feb 2019'!$A$3:$A$158,0),MATCH('Buying nGRPs'!AK$9,'Feb 2019'!$G$1:$BR$1,0))/SUMIFS(Summary!$D:$D,Summary!$A:$A,'Buying nGRPs'!$A62),"")</f>
        <v>0</v>
      </c>
      <c r="AL62" s="158">
        <f>IFERROR(INDEX('Feb 2019'!$G$3:$BR$161,MATCH('Buying nGRPs'!$A62,'Feb 2019'!$A$3:$A$158,0),MATCH('Buying nGRPs'!AL$9,'Feb 2019'!$G$1:$BR$1,0))/SUMIFS(Summary!$D:$D,Summary!$A:$A,'Buying nGRPs'!$A62),"")</f>
        <v>0</v>
      </c>
      <c r="AM62" s="158" t="str">
        <f>IFERROR(INDEX('Feb 2019'!$G$3:$BR$161,MATCH('Buying nGRPs'!$A62,'Feb 2019'!$A$3:$A$158,0),MATCH('Buying nGRPs'!AM$9,'Feb 2019'!$G$1:$BR$1,0))/SUMIFS(Summary!$D:$D,Summary!$A:$A,'Buying nGRPs'!$A62),"")</f>
        <v/>
      </c>
      <c r="AN62" s="158">
        <f>IFERROR(INDEX('Feb 2019'!$G$3:$BR$161,MATCH('Buying nGRPs'!$A62,'Feb 2019'!$A$3:$A$158,0),MATCH('Buying nGRPs'!AN$9,'Feb 2019'!$G$1:$BR$1,0))/SUMIFS(Summary!$D:$D,Summary!$A:$A,'Buying nGRPs'!$A62),"")</f>
        <v>0</v>
      </c>
      <c r="AO62" s="158">
        <f>IFERROR(INDEX('Feb 2019'!$G$3:$BR$161,MATCH('Buying nGRPs'!$A62,'Feb 2019'!$A$3:$A$158,0),MATCH('Buying nGRPs'!AO$9,'Feb 2019'!$G$1:$BR$1,0))/SUMIFS(Summary!$D:$D,Summary!$A:$A,'Buying nGRPs'!$A62),"")</f>
        <v>0</v>
      </c>
      <c r="AP62" s="158" t="str">
        <f>IFERROR(INDEX('Feb 2019'!$G$3:$BR$161,MATCH('Buying nGRPs'!$A62,'Feb 2019'!$A$3:$A$158,0),MATCH('Buying nGRPs'!AP$9,'Feb 2019'!$G$1:$BR$1,0))/SUMIFS(Summary!$D:$D,Summary!$A:$A,'Buying nGRPs'!$A62),"")</f>
        <v/>
      </c>
      <c r="AQ62" s="158" t="str">
        <f>IFERROR(INDEX('Feb 2019'!$G$3:$BR$161,MATCH('Buying nGRPs'!$A62,'Feb 2019'!$A$3:$A$158,0),MATCH('Buying nGRPs'!AQ$9,'Feb 2019'!$G$1:$BR$1,0))/SUMIFS(Summary!$D:$D,Summary!$A:$A,'Buying nGRPs'!$A62),"")</f>
        <v/>
      </c>
      <c r="AR62" s="158">
        <f>IFERROR(INDEX('Feb 2019'!$G$3:$BR$161,MATCH('Buying nGRPs'!$A62,'Feb 2019'!$A$3:$A$158,0),MATCH('Buying nGRPs'!AR$9,'Feb 2019'!$G$1:$BR$1,0))/SUMIFS(Summary!$D:$D,Summary!$A:$A,'Buying nGRPs'!$A62),"")</f>
        <v>0</v>
      </c>
      <c r="AS62" s="158" t="str">
        <f>IFERROR(INDEX('Feb 2019'!$G$3:$BR$161,MATCH('Buying nGRPs'!$A62,'Feb 2019'!$A$3:$A$158,0),MATCH('Buying nGRPs'!AS$9,'Feb 2019'!$G$1:$BR$1,0))/SUMIFS(Summary!$D:$D,Summary!$A:$A,'Buying nGRPs'!$A62),"")</f>
        <v/>
      </c>
      <c r="AT62" s="158" t="str">
        <f>IFERROR(INDEX('Feb 2019'!$G$3:$BR$161,MATCH('Buying nGRPs'!$A62,'Feb 2019'!$A$3:$A$158,0),MATCH('Buying nGRPs'!AT$9,'Feb 2019'!$G$1:$BR$1,0))/SUMIFS(Summary!$D:$D,Summary!$A:$A,'Buying nGRPs'!$A62),"")</f>
        <v/>
      </c>
      <c r="AU62" s="158" t="str">
        <f>IFERROR(INDEX('Feb 2019'!$G$3:$BR$161,MATCH('Buying nGRPs'!$A62,'Feb 2019'!$A$3:$A$158,0),MATCH('Buying nGRPs'!AU$9,'Feb 2019'!$G$1:$BR$1,0))/SUMIFS(Summary!$D:$D,Summary!$A:$A,'Buying nGRPs'!$A62),"")</f>
        <v/>
      </c>
      <c r="AV62" s="158" t="str">
        <f>IFERROR(INDEX('Feb 2019'!$G$3:$BR$161,MATCH('Buying nGRPs'!$A62,'Feb 2019'!$A$3:$A$158,0),MATCH('Buying nGRPs'!AV$9,'Feb 2019'!$G$1:$BR$1,0))/SUMIFS(Summary!$D:$D,Summary!$A:$A,'Buying nGRPs'!$A62),"")</f>
        <v/>
      </c>
      <c r="AW62" s="158" t="str">
        <f>IFERROR(INDEX('Feb 2019'!$G$3:$BR$161,MATCH('Buying nGRPs'!$A62,'Feb 2019'!$A$3:$A$158,0),MATCH('Buying nGRPs'!AW$9,'Feb 2019'!$G$1:$BR$1,0))/SUMIFS(Summary!$D:$D,Summary!$A:$A,'Buying nGRPs'!$A62),"")</f>
        <v/>
      </c>
      <c r="AX62" s="158">
        <f>IFERROR(INDEX('Feb 2019'!$G$3:$BR$161,MATCH('Buying nGRPs'!$A62,'Feb 2019'!$A$3:$A$158,0),MATCH('Buying nGRPs'!AX$9,'Feb 2019'!$G$1:$BR$1,0))/SUMIFS(Summary!$D:$D,Summary!$A:$A,'Buying nGRPs'!$A62),"")</f>
        <v>0</v>
      </c>
      <c r="AY62" s="158">
        <f>IFERROR(INDEX('Feb 2019'!$G$3:$BR$161,MATCH('Buying nGRPs'!$A62,'Feb 2019'!$A$3:$A$158,0),MATCH('Buying nGRPs'!AY$9,'Feb 2019'!$G$1:$BR$1,0))/SUMIFS(Summary!$D:$D,Summary!$A:$A,'Buying nGRPs'!$A62),"")</f>
        <v>0</v>
      </c>
      <c r="AZ62" s="158">
        <f>IFERROR(INDEX('Feb 2019'!$G$3:$BR$161,MATCH('Buying nGRPs'!$A62,'Feb 2019'!$A$3:$A$158,0),MATCH('Buying nGRPs'!AZ$9,'Feb 2019'!$G$1:$BR$1,0))/SUMIFS(Summary!$D:$D,Summary!$A:$A,'Buying nGRPs'!$A62),"")</f>
        <v>0</v>
      </c>
      <c r="BA62" s="158">
        <f>IFERROR(INDEX('Feb 2019'!$G$3:$BR$161,MATCH('Buying nGRPs'!$A62,'Feb 2019'!$A$3:$A$158,0),MATCH('Buying nGRPs'!BA$9,'Feb 2019'!$G$1:$BR$1,0))/SUMIFS(Summary!$D:$D,Summary!$A:$A,'Buying nGRPs'!$A62),"")</f>
        <v>0</v>
      </c>
      <c r="BB62" s="11">
        <f t="shared" si="44"/>
        <v>0</v>
      </c>
      <c r="BC62" s="11"/>
      <c r="BD62" s="114">
        <f t="shared" si="45"/>
        <v>0</v>
      </c>
    </row>
    <row r="63" spans="1:56" ht="15" x14ac:dyDescent="0.3">
      <c r="A63" s="80" t="s">
        <v>309</v>
      </c>
      <c r="B63" s="105">
        <f>BB63</f>
        <v>0</v>
      </c>
      <c r="C63" s="192"/>
      <c r="D63" s="48">
        <f>BC63</f>
        <v>0</v>
      </c>
      <c r="E63" s="138">
        <f>D63-B63</f>
        <v>0</v>
      </c>
      <c r="F63" s="93" t="str">
        <f>A63</f>
        <v>7 News</v>
      </c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1">
        <f>SUM(G63:BA63)</f>
        <v>0</v>
      </c>
      <c r="BC63" s="11"/>
      <c r="BD63" s="114">
        <f>BC63-BB63</f>
        <v>0</v>
      </c>
    </row>
    <row r="64" spans="1:56" ht="15" x14ac:dyDescent="0.3">
      <c r="A64" s="80" t="s">
        <v>80</v>
      </c>
      <c r="B64" s="105">
        <f t="shared" si="40"/>
        <v>0</v>
      </c>
      <c r="C64" s="192">
        <f>B64/1000000</f>
        <v>0</v>
      </c>
      <c r="D64" s="48">
        <f t="shared" si="42"/>
        <v>0</v>
      </c>
      <c r="E64" s="138">
        <f t="shared" si="49"/>
        <v>0</v>
      </c>
      <c r="F64" s="93" t="s">
        <v>80</v>
      </c>
      <c r="G64" s="158" t="str">
        <f>IFERROR(INDEX('Feb 2019'!$G$3:$BR$161,MATCH('Buying nGRPs'!$A64,'Feb 2019'!$A$3:$A$158,0),MATCH('Buying nGRPs'!G$9,'Feb 2019'!$G$1:$BR$1,0))/SUMIFS(Summary!$D:$D,Summary!$A:$A,'Buying nGRPs'!$A64),"")</f>
        <v/>
      </c>
      <c r="H64" s="158" t="str">
        <f>IFERROR(INDEX('Feb 2019'!$G$3:$BR$161,MATCH('Buying nGRPs'!$A64,'Feb 2019'!$A$3:$A$158,0),MATCH('Buying nGRPs'!H$9,'Feb 2019'!$G$1:$BR$1,0))/SUMIFS(Summary!$D:$D,Summary!$A:$A,'Buying nGRPs'!$A64),"")</f>
        <v/>
      </c>
      <c r="I64" s="158" t="str">
        <f>IFERROR(INDEX('Feb 2019'!$G$3:$BR$161,MATCH('Buying nGRPs'!$A64,'Feb 2019'!$A$3:$A$158,0),MATCH('Buying nGRPs'!I$9,'Feb 2019'!$G$1:$BR$1,0))/SUMIFS(Summary!$D:$D,Summary!$A:$A,'Buying nGRPs'!$A64),"")</f>
        <v/>
      </c>
      <c r="J64" s="158">
        <f>IFERROR(INDEX('Feb 2019'!$G$3:$BR$161,MATCH('Buying nGRPs'!$A64,'Feb 2019'!$A$3:$A$158,0),MATCH('Buying nGRPs'!J$9,'Feb 2019'!$G$1:$BR$1,0))/SUMIFS(Summary!$D:$D,Summary!$A:$A,'Buying nGRPs'!$A64),"")</f>
        <v>0</v>
      </c>
      <c r="K64" s="158" t="str">
        <f>IFERROR(INDEX('Feb 2019'!$G$3:$BR$161,MATCH('Buying nGRPs'!$A64,'Feb 2019'!$A$3:$A$158,0),MATCH('Buying nGRPs'!K$9,'Feb 2019'!$G$1:$BR$1,0))/SUMIFS(Summary!$D:$D,Summary!$A:$A,'Buying nGRPs'!$A64),"")</f>
        <v/>
      </c>
      <c r="L64" s="158" t="str">
        <f>IFERROR(INDEX('Feb 2019'!$G$3:$BR$161,MATCH('Buying nGRPs'!$A64,'Feb 2019'!$A$3:$A$158,0),MATCH('Buying nGRPs'!L$9,'Feb 2019'!$G$1:$BR$1,0))/SUMIFS(Summary!$D:$D,Summary!$A:$A,'Buying nGRPs'!$A64),"")</f>
        <v/>
      </c>
      <c r="M64" s="158" t="str">
        <f>IFERROR(INDEX('Feb 2019'!$G$3:$BR$161,MATCH('Buying nGRPs'!$A64,'Feb 2019'!$A$3:$A$158,0),MATCH('Buying nGRPs'!M$9,'Feb 2019'!$G$1:$BR$1,0))/SUMIFS(Summary!$D:$D,Summary!$A:$A,'Buying nGRPs'!$A64),"")</f>
        <v/>
      </c>
      <c r="N64" s="158" t="str">
        <f>IFERROR(INDEX('Feb 2019'!$G$3:$BR$161,MATCH('Buying nGRPs'!$A64,'Feb 2019'!$A$3:$A$158,0),MATCH('Buying nGRPs'!N$9,'Feb 2019'!$G$1:$BR$1,0))/SUMIFS(Summary!$D:$D,Summary!$A:$A,'Buying nGRPs'!$A64),"")</f>
        <v/>
      </c>
      <c r="O64" s="158" t="str">
        <f>IFERROR(INDEX('Feb 2019'!$G$3:$BR$161,MATCH('Buying nGRPs'!$A64,'Feb 2019'!$A$3:$A$158,0),MATCH('Buying nGRPs'!O$9,'Feb 2019'!$G$1:$BR$1,0))/SUMIFS(Summary!$D:$D,Summary!$A:$A,'Buying nGRPs'!$A64),"")</f>
        <v/>
      </c>
      <c r="P64" s="158" t="str">
        <f>IFERROR(INDEX('Feb 2019'!$G$3:$BR$161,MATCH('Buying nGRPs'!$A64,'Feb 2019'!$A$3:$A$158,0),MATCH('Buying nGRPs'!P$9,'Feb 2019'!$G$1:$BR$1,0))/SUMIFS(Summary!$D:$D,Summary!$A:$A,'Buying nGRPs'!$A64),"")</f>
        <v/>
      </c>
      <c r="Q64" s="158" t="str">
        <f>IFERROR(INDEX('Feb 2019'!$G$3:$BR$161,MATCH('Buying nGRPs'!$A64,'Feb 2019'!$A$3:$A$158,0),MATCH('Buying nGRPs'!Q$9,'Feb 2019'!$G$1:$BR$1,0))/SUMIFS(Summary!$D:$D,Summary!$A:$A,'Buying nGRPs'!$A64),"")</f>
        <v/>
      </c>
      <c r="R64" s="158" t="str">
        <f>IFERROR(INDEX('Feb 2019'!$G$3:$BR$161,MATCH('Buying nGRPs'!$A64,'Feb 2019'!$A$3:$A$158,0),MATCH('Buying nGRPs'!R$9,'Feb 2019'!$G$1:$BR$1,0))/SUMIFS(Summary!$D:$D,Summary!$A:$A,'Buying nGRPs'!$A64),"")</f>
        <v/>
      </c>
      <c r="S64" s="158" t="str">
        <f>IFERROR(INDEX('Feb 2019'!$G$3:$BR$161,MATCH('Buying nGRPs'!$A64,'Feb 2019'!$A$3:$A$158,0),MATCH('Buying nGRPs'!S$9,'Feb 2019'!$G$1:$BR$1,0))/SUMIFS(Summary!$D:$D,Summary!$A:$A,'Buying nGRPs'!$A64),"")</f>
        <v/>
      </c>
      <c r="T64" s="158" t="str">
        <f>IFERROR(INDEX('Feb 2019'!$G$3:$BR$161,MATCH('Buying nGRPs'!$A64,'Feb 2019'!$A$3:$A$158,0),MATCH('Buying nGRPs'!T$9,'Feb 2019'!$G$1:$BR$1,0))/SUMIFS(Summary!$D:$D,Summary!$A:$A,'Buying nGRPs'!$A64),"")</f>
        <v/>
      </c>
      <c r="U64" s="158" t="str">
        <f>IFERROR(INDEX('Feb 2019'!$G$3:$BR$161,MATCH('Buying nGRPs'!$A64,'Feb 2019'!$A$3:$A$158,0),MATCH('Buying nGRPs'!U$9,'Feb 2019'!$G$1:$BR$1,0))/SUMIFS(Summary!$D:$D,Summary!$A:$A,'Buying nGRPs'!$A64),"")</f>
        <v/>
      </c>
      <c r="V64" s="158" t="str">
        <f>IFERROR(INDEX('Feb 2019'!$G$3:$BR$161,MATCH('Buying nGRPs'!$A64,'Feb 2019'!$A$3:$A$158,0),MATCH('Buying nGRPs'!V$9,'Feb 2019'!$G$1:$BR$1,0))/SUMIFS(Summary!$D:$D,Summary!$A:$A,'Buying nGRPs'!$A64),"")</f>
        <v/>
      </c>
      <c r="W64" s="158" t="str">
        <f>IFERROR(INDEX('Feb 2019'!$G$3:$BR$161,MATCH('Buying nGRPs'!$A64,'Feb 2019'!$A$3:$A$158,0),MATCH('Buying nGRPs'!W$9,'Feb 2019'!$G$1:$BR$1,0))/SUMIFS(Summary!$D:$D,Summary!$A:$A,'Buying nGRPs'!$A64),"")</f>
        <v/>
      </c>
      <c r="X64" s="158" t="str">
        <f>IFERROR(INDEX('Feb 2019'!$G$3:$BR$161,MATCH('Buying nGRPs'!$A64,'Feb 2019'!$A$3:$A$158,0),MATCH('Buying nGRPs'!X$9,'Feb 2019'!$G$1:$BR$1,0))/SUMIFS(Summary!$D:$D,Summary!$A:$A,'Buying nGRPs'!$A64),"")</f>
        <v/>
      </c>
      <c r="Y64" s="158" t="str">
        <f>IFERROR(INDEX('Feb 2019'!$G$3:$BR$161,MATCH('Buying nGRPs'!$A64,'Feb 2019'!$A$3:$A$158,0),MATCH('Buying nGRPs'!Y$9,'Feb 2019'!$G$1:$BR$1,0))/SUMIFS(Summary!$D:$D,Summary!$A:$A,'Buying nGRPs'!$A64),"")</f>
        <v/>
      </c>
      <c r="Z64" s="158" t="str">
        <f>IFERROR(INDEX('Feb 2019'!$G$3:$BR$161,MATCH('Buying nGRPs'!$A64,'Feb 2019'!$A$3:$A$158,0),MATCH('Buying nGRPs'!Z$9,'Feb 2019'!$G$1:$BR$1,0))/SUMIFS(Summary!$D:$D,Summary!$A:$A,'Buying nGRPs'!$A64),"")</f>
        <v/>
      </c>
      <c r="AA64" s="158" t="str">
        <f>IFERROR(INDEX('Feb 2019'!$G$3:$BR$161,MATCH('Buying nGRPs'!$A64,'Feb 2019'!$A$3:$A$158,0),MATCH('Buying nGRPs'!AA$9,'Feb 2019'!$G$1:$BR$1,0))/SUMIFS(Summary!$D:$D,Summary!$A:$A,'Buying nGRPs'!$A64),"")</f>
        <v/>
      </c>
      <c r="AB64" s="158" t="str">
        <f>IFERROR(INDEX('Feb 2019'!$G$3:$BR$161,MATCH('Buying nGRPs'!$A64,'Feb 2019'!$A$3:$A$158,0),MATCH('Buying nGRPs'!AB$9,'Feb 2019'!$G$1:$BR$1,0))/SUMIFS(Summary!$D:$D,Summary!$A:$A,'Buying nGRPs'!$A64),"")</f>
        <v/>
      </c>
      <c r="AC64" s="158">
        <f>IFERROR(INDEX('Feb 2019'!$G$3:$BR$161,MATCH('Buying nGRPs'!$A64,'Feb 2019'!$A$3:$A$158,0),MATCH('Buying nGRPs'!AC$9,'Feb 2019'!$G$1:$BR$1,0))/SUMIFS(Summary!$D:$D,Summary!$A:$A,'Buying nGRPs'!$A64),"")</f>
        <v>0</v>
      </c>
      <c r="AD64" s="158">
        <f>IFERROR(INDEX('Feb 2019'!$G$3:$BR$161,MATCH('Buying nGRPs'!$A64,'Feb 2019'!$A$3:$A$158,0),MATCH('Buying nGRPs'!AD$9,'Feb 2019'!$G$1:$BR$1,0))/SUMIFS(Summary!$D:$D,Summary!$A:$A,'Buying nGRPs'!$A64),"")</f>
        <v>0</v>
      </c>
      <c r="AE64" s="158" t="str">
        <f>IFERROR(INDEX('Feb 2019'!$G$3:$BR$161,MATCH('Buying nGRPs'!$A64,'Feb 2019'!$A$3:$A$158,0),MATCH('Buying nGRPs'!AE$9,'Feb 2019'!$G$1:$BR$1,0))/SUMIFS(Summary!$D:$D,Summary!$A:$A,'Buying nGRPs'!$A64),"")</f>
        <v/>
      </c>
      <c r="AF64" s="158" t="str">
        <f>IFERROR(INDEX('Feb 2019'!$G$3:$BR$161,MATCH('Buying nGRPs'!$A64,'Feb 2019'!$A$3:$A$158,0),MATCH('Buying nGRPs'!AF$9,'Feb 2019'!$G$1:$BR$1,0))/SUMIFS(Summary!$D:$D,Summary!$A:$A,'Buying nGRPs'!$A64),"")</f>
        <v/>
      </c>
      <c r="AG64" s="158" t="str">
        <f>IFERROR(INDEX('Feb 2019'!$G$3:$BR$161,MATCH('Buying nGRPs'!$A64,'Feb 2019'!$A$3:$A$158,0),MATCH('Buying nGRPs'!AG$9,'Feb 2019'!$G$1:$BR$1,0))/SUMIFS(Summary!$D:$D,Summary!$A:$A,'Buying nGRPs'!$A64),"")</f>
        <v/>
      </c>
      <c r="AH64" s="158">
        <f>IFERROR(INDEX('Feb 2019'!$G$3:$BR$161,MATCH('Buying nGRPs'!$A64,'Feb 2019'!$A$3:$A$158,0),MATCH('Buying nGRPs'!AH$9,'Feb 2019'!$G$1:$BR$1,0))/SUMIFS(Summary!$D:$D,Summary!$A:$A,'Buying nGRPs'!$A64),"")</f>
        <v>0</v>
      </c>
      <c r="AI64" s="158" t="str">
        <f>IFERROR(INDEX('Feb 2019'!$G$3:$BR$161,MATCH('Buying nGRPs'!$A64,'Feb 2019'!$A$3:$A$158,0),MATCH('Buying nGRPs'!AI$9,'Feb 2019'!$G$1:$BR$1,0))/SUMIFS(Summary!$D:$D,Summary!$A:$A,'Buying nGRPs'!$A64),"")</f>
        <v/>
      </c>
      <c r="AJ64" s="158" t="str">
        <f>IFERROR(INDEX('Feb 2019'!$G$3:$BR$161,MATCH('Buying nGRPs'!$A64,'Feb 2019'!$A$3:$A$158,0),MATCH('Buying nGRPs'!AJ$9,'Feb 2019'!$G$1:$BR$1,0))/SUMIFS(Summary!$D:$D,Summary!$A:$A,'Buying nGRPs'!$A64),"")</f>
        <v/>
      </c>
      <c r="AK64" s="158">
        <f>IFERROR(INDEX('Feb 2019'!$G$3:$BR$161,MATCH('Buying nGRPs'!$A64,'Feb 2019'!$A$3:$A$158,0),MATCH('Buying nGRPs'!AK$9,'Feb 2019'!$G$1:$BR$1,0))/SUMIFS(Summary!$D:$D,Summary!$A:$A,'Buying nGRPs'!$A64),"")</f>
        <v>0</v>
      </c>
      <c r="AL64" s="158">
        <f>IFERROR(INDEX('Feb 2019'!$G$3:$BR$161,MATCH('Buying nGRPs'!$A64,'Feb 2019'!$A$3:$A$158,0),MATCH('Buying nGRPs'!AL$9,'Feb 2019'!$G$1:$BR$1,0))/SUMIFS(Summary!$D:$D,Summary!$A:$A,'Buying nGRPs'!$A64),"")</f>
        <v>0</v>
      </c>
      <c r="AM64" s="158" t="str">
        <f>IFERROR(INDEX('Feb 2019'!$G$3:$BR$161,MATCH('Buying nGRPs'!$A64,'Feb 2019'!$A$3:$A$158,0),MATCH('Buying nGRPs'!AM$9,'Feb 2019'!$G$1:$BR$1,0))/SUMIFS(Summary!$D:$D,Summary!$A:$A,'Buying nGRPs'!$A64),"")</f>
        <v/>
      </c>
      <c r="AN64" s="158">
        <f>IFERROR(INDEX('Feb 2019'!$G$3:$BR$161,MATCH('Buying nGRPs'!$A64,'Feb 2019'!$A$3:$A$158,0),MATCH('Buying nGRPs'!AN$9,'Feb 2019'!$G$1:$BR$1,0))/SUMIFS(Summary!$D:$D,Summary!$A:$A,'Buying nGRPs'!$A64),"")</f>
        <v>0</v>
      </c>
      <c r="AO64" s="158">
        <f>IFERROR(INDEX('Feb 2019'!$G$3:$BR$161,MATCH('Buying nGRPs'!$A64,'Feb 2019'!$A$3:$A$158,0),MATCH('Buying nGRPs'!AO$9,'Feb 2019'!$G$1:$BR$1,0))/SUMIFS(Summary!$D:$D,Summary!$A:$A,'Buying nGRPs'!$A64),"")</f>
        <v>0</v>
      </c>
      <c r="AP64" s="158" t="str">
        <f>IFERROR(INDEX('Feb 2019'!$G$3:$BR$161,MATCH('Buying nGRPs'!$A64,'Feb 2019'!$A$3:$A$158,0),MATCH('Buying nGRPs'!AP$9,'Feb 2019'!$G$1:$BR$1,0))/SUMIFS(Summary!$D:$D,Summary!$A:$A,'Buying nGRPs'!$A64),"")</f>
        <v/>
      </c>
      <c r="AQ64" s="158" t="str">
        <f>IFERROR(INDEX('Feb 2019'!$G$3:$BR$161,MATCH('Buying nGRPs'!$A64,'Feb 2019'!$A$3:$A$158,0),MATCH('Buying nGRPs'!AQ$9,'Feb 2019'!$G$1:$BR$1,0))/SUMIFS(Summary!$D:$D,Summary!$A:$A,'Buying nGRPs'!$A64),"")</f>
        <v/>
      </c>
      <c r="AR64" s="158">
        <f>IFERROR(INDEX('Feb 2019'!$G$3:$BR$161,MATCH('Buying nGRPs'!$A64,'Feb 2019'!$A$3:$A$158,0),MATCH('Buying nGRPs'!AR$9,'Feb 2019'!$G$1:$BR$1,0))/SUMIFS(Summary!$D:$D,Summary!$A:$A,'Buying nGRPs'!$A64),"")</f>
        <v>0</v>
      </c>
      <c r="AS64" s="158" t="str">
        <f>IFERROR(INDEX('Feb 2019'!$G$3:$BR$161,MATCH('Buying nGRPs'!$A64,'Feb 2019'!$A$3:$A$158,0),MATCH('Buying nGRPs'!AS$9,'Feb 2019'!$G$1:$BR$1,0))/SUMIFS(Summary!$D:$D,Summary!$A:$A,'Buying nGRPs'!$A64),"")</f>
        <v/>
      </c>
      <c r="AT64" s="158" t="str">
        <f>IFERROR(INDEX('Feb 2019'!$G$3:$BR$161,MATCH('Buying nGRPs'!$A64,'Feb 2019'!$A$3:$A$158,0),MATCH('Buying nGRPs'!AT$9,'Feb 2019'!$G$1:$BR$1,0))/SUMIFS(Summary!$D:$D,Summary!$A:$A,'Buying nGRPs'!$A64),"")</f>
        <v/>
      </c>
      <c r="AU64" s="158" t="str">
        <f>IFERROR(INDEX('Feb 2019'!$G$3:$BR$161,MATCH('Buying nGRPs'!$A64,'Feb 2019'!$A$3:$A$158,0),MATCH('Buying nGRPs'!AU$9,'Feb 2019'!$G$1:$BR$1,0))/SUMIFS(Summary!$D:$D,Summary!$A:$A,'Buying nGRPs'!$A64),"")</f>
        <v/>
      </c>
      <c r="AV64" s="158" t="str">
        <f>IFERROR(INDEX('Feb 2019'!$G$3:$BR$161,MATCH('Buying nGRPs'!$A64,'Feb 2019'!$A$3:$A$158,0),MATCH('Buying nGRPs'!AV$9,'Feb 2019'!$G$1:$BR$1,0))/SUMIFS(Summary!$D:$D,Summary!$A:$A,'Buying nGRPs'!$A64),"")</f>
        <v/>
      </c>
      <c r="AW64" s="158" t="str">
        <f>IFERROR(INDEX('Feb 2019'!$G$3:$BR$161,MATCH('Buying nGRPs'!$A64,'Feb 2019'!$A$3:$A$158,0),MATCH('Buying nGRPs'!AW$9,'Feb 2019'!$G$1:$BR$1,0))/SUMIFS(Summary!$D:$D,Summary!$A:$A,'Buying nGRPs'!$A64),"")</f>
        <v/>
      </c>
      <c r="AX64" s="158">
        <f>IFERROR(INDEX('Feb 2019'!$G$3:$BR$161,MATCH('Buying nGRPs'!$A64,'Feb 2019'!$A$3:$A$158,0),MATCH('Buying nGRPs'!AX$9,'Feb 2019'!$G$1:$BR$1,0))/SUMIFS(Summary!$D:$D,Summary!$A:$A,'Buying nGRPs'!$A64),"")</f>
        <v>0</v>
      </c>
      <c r="AY64" s="158">
        <f>IFERROR(INDEX('Feb 2019'!$G$3:$BR$161,MATCH('Buying nGRPs'!$A64,'Feb 2019'!$A$3:$A$158,0),MATCH('Buying nGRPs'!AY$9,'Feb 2019'!$G$1:$BR$1,0))/SUMIFS(Summary!$D:$D,Summary!$A:$A,'Buying nGRPs'!$A64),"")</f>
        <v>0</v>
      </c>
      <c r="AZ64" s="158">
        <f>IFERROR(INDEX('Feb 2019'!$G$3:$BR$161,MATCH('Buying nGRPs'!$A64,'Feb 2019'!$A$3:$A$158,0),MATCH('Buying nGRPs'!AZ$9,'Feb 2019'!$G$1:$BR$1,0))/SUMIFS(Summary!$D:$D,Summary!$A:$A,'Buying nGRPs'!$A64),"")</f>
        <v>0</v>
      </c>
      <c r="BA64" s="158">
        <f>IFERROR(INDEX('Feb 2019'!$G$3:$BR$161,MATCH('Buying nGRPs'!$A64,'Feb 2019'!$A$3:$A$158,0),MATCH('Buying nGRPs'!BA$9,'Feb 2019'!$G$1:$BR$1,0))/SUMIFS(Summary!$D:$D,Summary!$A:$A,'Buying nGRPs'!$A64),"")</f>
        <v>0</v>
      </c>
      <c r="BB64" s="11">
        <f t="shared" si="44"/>
        <v>0</v>
      </c>
      <c r="BC64" s="11"/>
      <c r="BD64" s="114">
        <f t="shared" si="45"/>
        <v>0</v>
      </c>
    </row>
    <row r="65" spans="1:57" ht="15" x14ac:dyDescent="0.3">
      <c r="A65" s="77" t="s">
        <v>12</v>
      </c>
      <c r="B65" s="107">
        <f>SUM(B43:B64)</f>
        <v>2.9808874458874453</v>
      </c>
      <c r="C65" s="188"/>
      <c r="D65" s="145">
        <f>SUM(D43:D64)</f>
        <v>0</v>
      </c>
      <c r="E65" s="108">
        <f>SUM(E43:E64)</f>
        <v>-2.9808874458874453</v>
      </c>
      <c r="F65" s="90" t="s">
        <v>12</v>
      </c>
      <c r="G65" s="165">
        <f t="shared" ref="G65:H65" si="50">SUM(G43:G64)</f>
        <v>0</v>
      </c>
      <c r="H65" s="165">
        <f t="shared" si="50"/>
        <v>0</v>
      </c>
      <c r="I65" s="165">
        <f>SUM(I43:I64)</f>
        <v>0</v>
      </c>
      <c r="J65" s="165">
        <f>SUM(J43:J64)</f>
        <v>0</v>
      </c>
      <c r="K65" s="165">
        <f t="shared" ref="K65:AF65" si="51">SUM(K43:K64)</f>
        <v>0</v>
      </c>
      <c r="L65" s="165">
        <f>SUM(L43:L64)</f>
        <v>0</v>
      </c>
      <c r="M65" s="165">
        <f t="shared" si="51"/>
        <v>0</v>
      </c>
      <c r="N65" s="165">
        <f t="shared" si="51"/>
        <v>0</v>
      </c>
      <c r="O65" s="165">
        <f>SUM(O43:O64)</f>
        <v>0</v>
      </c>
      <c r="P65" s="165">
        <f t="shared" ref="P65:Q65" si="52">SUM(P43:P64)</f>
        <v>0</v>
      </c>
      <c r="Q65" s="165">
        <f t="shared" si="52"/>
        <v>0</v>
      </c>
      <c r="R65" s="165">
        <f t="shared" si="51"/>
        <v>0</v>
      </c>
      <c r="S65" s="165">
        <f t="shared" si="51"/>
        <v>0</v>
      </c>
      <c r="T65" s="165">
        <f t="shared" si="51"/>
        <v>0</v>
      </c>
      <c r="U65" s="165">
        <f t="shared" si="51"/>
        <v>0</v>
      </c>
      <c r="V65" s="165">
        <f t="shared" si="51"/>
        <v>0</v>
      </c>
      <c r="W65" s="165">
        <f t="shared" si="51"/>
        <v>0</v>
      </c>
      <c r="X65" s="165">
        <f t="shared" si="51"/>
        <v>0</v>
      </c>
      <c r="Y65" s="165">
        <f>SUM(Y43:Y64)</f>
        <v>0</v>
      </c>
      <c r="Z65" s="165">
        <f>SUM(Z43:Z64)</f>
        <v>0</v>
      </c>
      <c r="AA65" s="62">
        <f t="shared" si="51"/>
        <v>0</v>
      </c>
      <c r="AB65" s="62">
        <f>SUM(AB43:AB64)</f>
        <v>0</v>
      </c>
      <c r="AC65" s="62">
        <f t="shared" si="51"/>
        <v>0.78918831168831172</v>
      </c>
      <c r="AD65" s="62">
        <f t="shared" si="51"/>
        <v>1.2791017316017317</v>
      </c>
      <c r="AE65" s="62">
        <f>SUM(AE43:AE64)</f>
        <v>0</v>
      </c>
      <c r="AF65" s="62">
        <f t="shared" si="51"/>
        <v>0</v>
      </c>
      <c r="AG65" s="62">
        <f>SUM(AG43:AG64)</f>
        <v>0</v>
      </c>
      <c r="AH65" s="165">
        <f t="shared" ref="AH65" si="53">SUM(AH43:AH64)</f>
        <v>0.77857142857142869</v>
      </c>
      <c r="AI65" s="165">
        <f t="shared" ref="AI65:AY65" si="54">SUM(AI43:AI64)</f>
        <v>0</v>
      </c>
      <c r="AJ65" s="165">
        <f t="shared" si="54"/>
        <v>0</v>
      </c>
      <c r="AK65" s="165">
        <f>SUM(AK43:AK64)</f>
        <v>0.13402597402597402</v>
      </c>
      <c r="AL65" s="165">
        <f t="shared" ref="AL65" si="55">SUM(AL43:AL64)</f>
        <v>0</v>
      </c>
      <c r="AM65" s="165">
        <f t="shared" si="54"/>
        <v>0</v>
      </c>
      <c r="AN65" s="165">
        <f t="shared" si="54"/>
        <v>0</v>
      </c>
      <c r="AO65" s="165">
        <f t="shared" si="54"/>
        <v>0</v>
      </c>
      <c r="AP65" s="165">
        <f t="shared" si="54"/>
        <v>0</v>
      </c>
      <c r="AQ65" s="165">
        <f t="shared" si="54"/>
        <v>0</v>
      </c>
      <c r="AR65" s="165">
        <f>SUM(AR43:AR64)</f>
        <v>0</v>
      </c>
      <c r="AS65" s="165">
        <f t="shared" si="54"/>
        <v>0</v>
      </c>
      <c r="AT65" s="165">
        <f t="shared" si="54"/>
        <v>0</v>
      </c>
      <c r="AU65" s="165">
        <f t="shared" si="54"/>
        <v>0</v>
      </c>
      <c r="AV65" s="165">
        <f t="shared" si="54"/>
        <v>0</v>
      </c>
      <c r="AW65" s="165">
        <f t="shared" si="54"/>
        <v>0</v>
      </c>
      <c r="AX65" s="165">
        <f t="shared" si="54"/>
        <v>0</v>
      </c>
      <c r="AY65" s="165">
        <f t="shared" si="54"/>
        <v>0</v>
      </c>
      <c r="AZ65" s="165">
        <f>SUM(AZ43:AZ64)</f>
        <v>0</v>
      </c>
      <c r="BA65" s="165">
        <f>SUM(BA43:BA64)</f>
        <v>0</v>
      </c>
      <c r="BB65" s="165">
        <f>SUM(BB43:BB64)</f>
        <v>2.9808874458874453</v>
      </c>
      <c r="BC65" s="165">
        <f>SUM(BC43:BC64)</f>
        <v>0</v>
      </c>
      <c r="BD65" s="108">
        <f>SUM(BD43:BD64)</f>
        <v>-2.9808874458874453</v>
      </c>
    </row>
    <row r="66" spans="1:57" ht="15" x14ac:dyDescent="0.3">
      <c r="A66" s="81" t="s">
        <v>81</v>
      </c>
      <c r="B66" s="103"/>
      <c r="C66" s="186"/>
      <c r="D66" s="147">
        <v>6.721302844708071E-3</v>
      </c>
      <c r="E66" s="104"/>
      <c r="F66" s="94" t="s">
        <v>81</v>
      </c>
      <c r="G66" s="176" t="e">
        <f>G84/G5</f>
        <v>#DIV/0!</v>
      </c>
      <c r="H66" s="176" t="e">
        <f t="shared" ref="H66" si="56">H84/H5</f>
        <v>#DIV/0!</v>
      </c>
      <c r="I66" s="10"/>
      <c r="J66" s="10"/>
      <c r="K66" s="176" t="e">
        <f t="shared" ref="K66:U66" si="57">K84/K5</f>
        <v>#DIV/0!</v>
      </c>
      <c r="L66" s="176" t="e">
        <f>L84/L5</f>
        <v>#DIV/0!</v>
      </c>
      <c r="M66" s="176" t="e">
        <f t="shared" si="57"/>
        <v>#DIV/0!</v>
      </c>
      <c r="N66" s="176" t="e">
        <f t="shared" si="57"/>
        <v>#DIV/0!</v>
      </c>
      <c r="O66" s="176" t="e">
        <f t="shared" si="57"/>
        <v>#DIV/0!</v>
      </c>
      <c r="P66" s="176" t="e">
        <f t="shared" si="57"/>
        <v>#DIV/0!</v>
      </c>
      <c r="Q66" s="176" t="e">
        <f t="shared" si="57"/>
        <v>#DIV/0!</v>
      </c>
      <c r="R66" s="176" t="e">
        <f t="shared" si="57"/>
        <v>#DIV/0!</v>
      </c>
      <c r="S66" s="176" t="e">
        <f t="shared" si="57"/>
        <v>#DIV/0!</v>
      </c>
      <c r="T66" s="176" t="e">
        <f t="shared" si="57"/>
        <v>#DIV/0!</v>
      </c>
      <c r="U66" s="176" t="e">
        <f t="shared" si="57"/>
        <v>#DIV/0!</v>
      </c>
      <c r="V66" s="10"/>
      <c r="W66" s="10"/>
      <c r="X66" s="10"/>
      <c r="Y66" s="10"/>
      <c r="Z66" s="10"/>
      <c r="AA66" s="67"/>
      <c r="AB66" s="67"/>
      <c r="AC66" s="67"/>
      <c r="AD66" s="68"/>
      <c r="AE66" s="68"/>
      <c r="AF66" s="68"/>
      <c r="AG66" s="68"/>
      <c r="AH66" s="175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7"/>
      <c r="BC66" s="46" t="e">
        <f>BC84/BC108</f>
        <v>#DIV/0!</v>
      </c>
      <c r="BD66" s="104"/>
    </row>
    <row r="67" spans="1:57" ht="15" x14ac:dyDescent="0.3">
      <c r="A67" s="80" t="s">
        <v>82</v>
      </c>
      <c r="B67" s="105">
        <f t="shared" ref="B67:B83" si="58">BB67</f>
        <v>0</v>
      </c>
      <c r="C67" s="192">
        <f>B67/1000000</f>
        <v>0</v>
      </c>
      <c r="D67" s="48">
        <f t="shared" ref="D67:D83" si="59">BC67</f>
        <v>0</v>
      </c>
      <c r="E67" s="138">
        <f t="shared" ref="E67:E83" si="60">D67-B67</f>
        <v>0</v>
      </c>
      <c r="F67" s="93" t="s">
        <v>82</v>
      </c>
      <c r="G67" s="158" t="str">
        <f>IFERROR(INDEX('Feb 2019'!$G$3:$BR$161,MATCH('Buying nGRPs'!$A67,'Feb 2019'!$A$3:$A$158,0),MATCH('Buying nGRPs'!G$9,'Feb 2019'!$G$1:$BR$1,0))/SUMIFS(Summary!$D:$D,Summary!$A:$A,'Buying nGRPs'!$A67),"")</f>
        <v/>
      </c>
      <c r="H67" s="158" t="str">
        <f>IFERROR(INDEX('Feb 2019'!$G$3:$BR$161,MATCH('Buying nGRPs'!$A67,'Feb 2019'!$A$3:$A$158,0),MATCH('Buying nGRPs'!H$9,'Feb 2019'!$G$1:$BR$1,0))/SUMIFS(Summary!$D:$D,Summary!$A:$A,'Buying nGRPs'!$A67),"")</f>
        <v/>
      </c>
      <c r="I67" s="158" t="str">
        <f>IFERROR(INDEX('Feb 2019'!$G$3:$BR$161,MATCH('Buying nGRPs'!$A67,'Feb 2019'!$A$3:$A$158,0),MATCH('Buying nGRPs'!I$9,'Feb 2019'!$G$1:$BR$1,0))/SUMIFS(Summary!$D:$D,Summary!$A:$A,'Buying nGRPs'!$A67),"")</f>
        <v/>
      </c>
      <c r="J67" s="158">
        <f>IFERROR(INDEX('Feb 2019'!$G$3:$BR$161,MATCH('Buying nGRPs'!$A67,'Feb 2019'!$A$3:$A$158,0),MATCH('Buying nGRPs'!J$9,'Feb 2019'!$G$1:$BR$1,0))/SUMIFS(Summary!$D:$D,Summary!$A:$A,'Buying nGRPs'!$A67),"")</f>
        <v>0</v>
      </c>
      <c r="K67" s="158" t="str">
        <f>IFERROR(INDEX('Feb 2019'!$G$3:$BR$161,MATCH('Buying nGRPs'!$A67,'Feb 2019'!$A$3:$A$158,0),MATCH('Buying nGRPs'!K$9,'Feb 2019'!$G$1:$BR$1,0))/SUMIFS(Summary!$D:$D,Summary!$A:$A,'Buying nGRPs'!$A67),"")</f>
        <v/>
      </c>
      <c r="L67" s="158" t="str">
        <f>IFERROR(INDEX('Feb 2019'!$G$3:$BR$161,MATCH('Buying nGRPs'!$A67,'Feb 2019'!$A$3:$A$158,0),MATCH('Buying nGRPs'!L$9,'Feb 2019'!$G$1:$BR$1,0))/SUMIFS(Summary!$D:$D,Summary!$A:$A,'Buying nGRPs'!$A67),"")</f>
        <v/>
      </c>
      <c r="M67" s="158" t="str">
        <f>IFERROR(INDEX('Feb 2019'!$G$3:$BR$161,MATCH('Buying nGRPs'!$A67,'Feb 2019'!$A$3:$A$158,0),MATCH('Buying nGRPs'!M$9,'Feb 2019'!$G$1:$BR$1,0))/SUMIFS(Summary!$D:$D,Summary!$A:$A,'Buying nGRPs'!$A67),"")</f>
        <v/>
      </c>
      <c r="N67" s="158" t="str">
        <f>IFERROR(INDEX('Feb 2019'!$G$3:$BR$161,MATCH('Buying nGRPs'!$A67,'Feb 2019'!$A$3:$A$158,0),MATCH('Buying nGRPs'!N$9,'Feb 2019'!$G$1:$BR$1,0))/SUMIFS(Summary!$D:$D,Summary!$A:$A,'Buying nGRPs'!$A67),"")</f>
        <v/>
      </c>
      <c r="O67" s="158" t="str">
        <f>IFERROR(INDEX('Feb 2019'!$G$3:$BR$161,MATCH('Buying nGRPs'!$A67,'Feb 2019'!$A$3:$A$158,0),MATCH('Buying nGRPs'!O$9,'Feb 2019'!$G$1:$BR$1,0))/SUMIFS(Summary!$D:$D,Summary!$A:$A,'Buying nGRPs'!$A67),"")</f>
        <v/>
      </c>
      <c r="P67" s="158" t="str">
        <f>IFERROR(INDEX('Feb 2019'!$G$3:$BR$161,MATCH('Buying nGRPs'!$A67,'Feb 2019'!$A$3:$A$158,0),MATCH('Buying nGRPs'!P$9,'Feb 2019'!$G$1:$BR$1,0))/SUMIFS(Summary!$D:$D,Summary!$A:$A,'Buying nGRPs'!$A67),"")</f>
        <v/>
      </c>
      <c r="Q67" s="158" t="str">
        <f>IFERROR(INDEX('Feb 2019'!$G$3:$BR$161,MATCH('Buying nGRPs'!$A67,'Feb 2019'!$A$3:$A$158,0),MATCH('Buying nGRPs'!Q$9,'Feb 2019'!$G$1:$BR$1,0))/SUMIFS(Summary!$D:$D,Summary!$A:$A,'Buying nGRPs'!$A67),"")</f>
        <v/>
      </c>
      <c r="R67" s="158" t="str">
        <f>IFERROR(INDEX('Feb 2019'!$G$3:$BR$161,MATCH('Buying nGRPs'!$A67,'Feb 2019'!$A$3:$A$158,0),MATCH('Buying nGRPs'!R$9,'Feb 2019'!$G$1:$BR$1,0))/SUMIFS(Summary!$D:$D,Summary!$A:$A,'Buying nGRPs'!$A67),"")</f>
        <v/>
      </c>
      <c r="S67" s="158" t="str">
        <f>IFERROR(INDEX('Feb 2019'!$G$3:$BR$161,MATCH('Buying nGRPs'!$A67,'Feb 2019'!$A$3:$A$158,0),MATCH('Buying nGRPs'!S$9,'Feb 2019'!$G$1:$BR$1,0))/SUMIFS(Summary!$D:$D,Summary!$A:$A,'Buying nGRPs'!$A67),"")</f>
        <v/>
      </c>
      <c r="T67" s="158" t="str">
        <f>IFERROR(INDEX('Feb 2019'!$G$3:$BR$161,MATCH('Buying nGRPs'!$A67,'Feb 2019'!$A$3:$A$158,0),MATCH('Buying nGRPs'!T$9,'Feb 2019'!$G$1:$BR$1,0))/SUMIFS(Summary!$D:$D,Summary!$A:$A,'Buying nGRPs'!$A67),"")</f>
        <v/>
      </c>
      <c r="U67" s="158" t="str">
        <f>IFERROR(INDEX('Feb 2019'!$G$3:$BR$161,MATCH('Buying nGRPs'!$A67,'Feb 2019'!$A$3:$A$158,0),MATCH('Buying nGRPs'!U$9,'Feb 2019'!$G$1:$BR$1,0))/SUMIFS(Summary!$D:$D,Summary!$A:$A,'Buying nGRPs'!$A67),"")</f>
        <v/>
      </c>
      <c r="V67" s="158" t="str">
        <f>IFERROR(INDEX('Feb 2019'!$G$3:$BR$161,MATCH('Buying nGRPs'!$A67,'Feb 2019'!$A$3:$A$158,0),MATCH('Buying nGRPs'!V$9,'Feb 2019'!$G$1:$BR$1,0))/SUMIFS(Summary!$D:$D,Summary!$A:$A,'Buying nGRPs'!$A67),"")</f>
        <v/>
      </c>
      <c r="W67" s="158" t="str">
        <f>IFERROR(INDEX('Feb 2019'!$G$3:$BR$161,MATCH('Buying nGRPs'!$A67,'Feb 2019'!$A$3:$A$158,0),MATCH('Buying nGRPs'!W$9,'Feb 2019'!$G$1:$BR$1,0))/SUMIFS(Summary!$D:$D,Summary!$A:$A,'Buying nGRPs'!$A67),"")</f>
        <v/>
      </c>
      <c r="X67" s="158" t="str">
        <f>IFERROR(INDEX('Feb 2019'!$G$3:$BR$161,MATCH('Buying nGRPs'!$A67,'Feb 2019'!$A$3:$A$158,0),MATCH('Buying nGRPs'!X$9,'Feb 2019'!$G$1:$BR$1,0))/SUMIFS(Summary!$D:$D,Summary!$A:$A,'Buying nGRPs'!$A67),"")</f>
        <v/>
      </c>
      <c r="Y67" s="158" t="str">
        <f>IFERROR(INDEX('Feb 2019'!$G$3:$BR$161,MATCH('Buying nGRPs'!$A67,'Feb 2019'!$A$3:$A$158,0),MATCH('Buying nGRPs'!Y$9,'Feb 2019'!$G$1:$BR$1,0))/SUMIFS(Summary!$D:$D,Summary!$A:$A,'Buying nGRPs'!$A67),"")</f>
        <v/>
      </c>
      <c r="Z67" s="158" t="str">
        <f>IFERROR(INDEX('Feb 2019'!$G$3:$BR$161,MATCH('Buying nGRPs'!$A67,'Feb 2019'!$A$3:$A$158,0),MATCH('Buying nGRPs'!Z$9,'Feb 2019'!$G$1:$BR$1,0))/SUMIFS(Summary!$D:$D,Summary!$A:$A,'Buying nGRPs'!$A67),"")</f>
        <v/>
      </c>
      <c r="AA67" s="158" t="str">
        <f>IFERROR(INDEX('Feb 2019'!$G$3:$BR$161,MATCH('Buying nGRPs'!$A67,'Feb 2019'!$A$3:$A$158,0),MATCH('Buying nGRPs'!AA$9,'Feb 2019'!$G$1:$BR$1,0))/SUMIFS(Summary!$D:$D,Summary!$A:$A,'Buying nGRPs'!$A67),"")</f>
        <v/>
      </c>
      <c r="AB67" s="158" t="str">
        <f>IFERROR(INDEX('Feb 2019'!$G$3:$BR$161,MATCH('Buying nGRPs'!$A67,'Feb 2019'!$A$3:$A$158,0),MATCH('Buying nGRPs'!AB$9,'Feb 2019'!$G$1:$BR$1,0))/SUMIFS(Summary!$D:$D,Summary!$A:$A,'Buying nGRPs'!$A67),"")</f>
        <v/>
      </c>
      <c r="AC67" s="158">
        <f>IFERROR(INDEX('Feb 2019'!$G$3:$BR$161,MATCH('Buying nGRPs'!$A67,'Feb 2019'!$A$3:$A$158,0),MATCH('Buying nGRPs'!AC$9,'Feb 2019'!$G$1:$BR$1,0))/SUMIFS(Summary!$D:$D,Summary!$A:$A,'Buying nGRPs'!$A67),"")</f>
        <v>0</v>
      </c>
      <c r="AD67" s="158">
        <f>IFERROR(INDEX('Feb 2019'!$G$3:$BR$161,MATCH('Buying nGRPs'!$A67,'Feb 2019'!$A$3:$A$158,0),MATCH('Buying nGRPs'!AD$9,'Feb 2019'!$G$1:$BR$1,0))/SUMIFS(Summary!$D:$D,Summary!$A:$A,'Buying nGRPs'!$A67),"")</f>
        <v>0</v>
      </c>
      <c r="AE67" s="158" t="str">
        <f>IFERROR(INDEX('Feb 2019'!$G$3:$BR$161,MATCH('Buying nGRPs'!$A67,'Feb 2019'!$A$3:$A$158,0),MATCH('Buying nGRPs'!AE$9,'Feb 2019'!$G$1:$BR$1,0))/SUMIFS(Summary!$D:$D,Summary!$A:$A,'Buying nGRPs'!$A67),"")</f>
        <v/>
      </c>
      <c r="AF67" s="158" t="str">
        <f>IFERROR(INDEX('Feb 2019'!$G$3:$BR$161,MATCH('Buying nGRPs'!$A67,'Feb 2019'!$A$3:$A$158,0),MATCH('Buying nGRPs'!AF$9,'Feb 2019'!$G$1:$BR$1,0))/SUMIFS(Summary!$D:$D,Summary!$A:$A,'Buying nGRPs'!$A67),"")</f>
        <v/>
      </c>
      <c r="AG67" s="158" t="str">
        <f>IFERROR(INDEX('Feb 2019'!$G$3:$BR$161,MATCH('Buying nGRPs'!$A67,'Feb 2019'!$A$3:$A$158,0),MATCH('Buying nGRPs'!AG$9,'Feb 2019'!$G$1:$BR$1,0))/SUMIFS(Summary!$D:$D,Summary!$A:$A,'Buying nGRPs'!$A67),"")</f>
        <v/>
      </c>
      <c r="AH67" s="158">
        <f>IFERROR(INDEX('Feb 2019'!$G$3:$BR$161,MATCH('Buying nGRPs'!$A67,'Feb 2019'!$A$3:$A$158,0),MATCH('Buying nGRPs'!AH$9,'Feb 2019'!$G$1:$BR$1,0))/SUMIFS(Summary!$D:$D,Summary!$A:$A,'Buying nGRPs'!$A67),"")</f>
        <v>0</v>
      </c>
      <c r="AI67" s="158" t="str">
        <f>IFERROR(INDEX('Feb 2019'!$G$3:$BR$161,MATCH('Buying nGRPs'!$A67,'Feb 2019'!$A$3:$A$158,0),MATCH('Buying nGRPs'!AI$9,'Feb 2019'!$G$1:$BR$1,0))/SUMIFS(Summary!$D:$D,Summary!$A:$A,'Buying nGRPs'!$A67),"")</f>
        <v/>
      </c>
      <c r="AJ67" s="158" t="str">
        <f>IFERROR(INDEX('Feb 2019'!$G$3:$BR$161,MATCH('Buying nGRPs'!$A67,'Feb 2019'!$A$3:$A$158,0),MATCH('Buying nGRPs'!AJ$9,'Feb 2019'!$G$1:$BR$1,0))/SUMIFS(Summary!$D:$D,Summary!$A:$A,'Buying nGRPs'!$A67),"")</f>
        <v/>
      </c>
      <c r="AK67" s="158">
        <f>IFERROR(INDEX('Feb 2019'!$G$3:$BR$161,MATCH('Buying nGRPs'!$A67,'Feb 2019'!$A$3:$A$158,0),MATCH('Buying nGRPs'!AK$9,'Feb 2019'!$G$1:$BR$1,0))/SUMIFS(Summary!$D:$D,Summary!$A:$A,'Buying nGRPs'!$A67),"")</f>
        <v>0</v>
      </c>
      <c r="AL67" s="158">
        <f>IFERROR(INDEX('Feb 2019'!$G$3:$BR$161,MATCH('Buying nGRPs'!$A67,'Feb 2019'!$A$3:$A$158,0),MATCH('Buying nGRPs'!AL$9,'Feb 2019'!$G$1:$BR$1,0))/SUMIFS(Summary!$D:$D,Summary!$A:$A,'Buying nGRPs'!$A67),"")</f>
        <v>0</v>
      </c>
      <c r="AM67" s="158" t="str">
        <f>IFERROR(INDEX('Feb 2019'!$G$3:$BR$161,MATCH('Buying nGRPs'!$A67,'Feb 2019'!$A$3:$A$158,0),MATCH('Buying nGRPs'!AM$9,'Feb 2019'!$G$1:$BR$1,0))/SUMIFS(Summary!$D:$D,Summary!$A:$A,'Buying nGRPs'!$A67),"")</f>
        <v/>
      </c>
      <c r="AN67" s="158">
        <f>IFERROR(INDEX('Feb 2019'!$G$3:$BR$161,MATCH('Buying nGRPs'!$A67,'Feb 2019'!$A$3:$A$158,0),MATCH('Buying nGRPs'!AN$9,'Feb 2019'!$G$1:$BR$1,0))/SUMIFS(Summary!$D:$D,Summary!$A:$A,'Buying nGRPs'!$A67),"")</f>
        <v>0</v>
      </c>
      <c r="AO67" s="158">
        <f>IFERROR(INDEX('Feb 2019'!$G$3:$BR$161,MATCH('Buying nGRPs'!$A67,'Feb 2019'!$A$3:$A$158,0),MATCH('Buying nGRPs'!AO$9,'Feb 2019'!$G$1:$BR$1,0))/SUMIFS(Summary!$D:$D,Summary!$A:$A,'Buying nGRPs'!$A67),"")</f>
        <v>0</v>
      </c>
      <c r="AP67" s="158" t="str">
        <f>IFERROR(INDEX('Feb 2019'!$G$3:$BR$161,MATCH('Buying nGRPs'!$A67,'Feb 2019'!$A$3:$A$158,0),MATCH('Buying nGRPs'!AP$9,'Feb 2019'!$G$1:$BR$1,0))/SUMIFS(Summary!$D:$D,Summary!$A:$A,'Buying nGRPs'!$A67),"")</f>
        <v/>
      </c>
      <c r="AQ67" s="158" t="str">
        <f>IFERROR(INDEX('Feb 2019'!$G$3:$BR$161,MATCH('Buying nGRPs'!$A67,'Feb 2019'!$A$3:$A$158,0),MATCH('Buying nGRPs'!AQ$9,'Feb 2019'!$G$1:$BR$1,0))/SUMIFS(Summary!$D:$D,Summary!$A:$A,'Buying nGRPs'!$A67),"")</f>
        <v/>
      </c>
      <c r="AR67" s="158">
        <f>IFERROR(INDEX('Feb 2019'!$G$3:$BR$161,MATCH('Buying nGRPs'!$A67,'Feb 2019'!$A$3:$A$158,0),MATCH('Buying nGRPs'!AR$9,'Feb 2019'!$G$1:$BR$1,0))/SUMIFS(Summary!$D:$D,Summary!$A:$A,'Buying nGRPs'!$A67),"")</f>
        <v>0</v>
      </c>
      <c r="AS67" s="158" t="str">
        <f>IFERROR(INDEX('Feb 2019'!$G$3:$BR$161,MATCH('Buying nGRPs'!$A67,'Feb 2019'!$A$3:$A$158,0),MATCH('Buying nGRPs'!AS$9,'Feb 2019'!$G$1:$BR$1,0))/SUMIFS(Summary!$D:$D,Summary!$A:$A,'Buying nGRPs'!$A67),"")</f>
        <v/>
      </c>
      <c r="AT67" s="158" t="str">
        <f>IFERROR(INDEX('Feb 2019'!$G$3:$BR$161,MATCH('Buying nGRPs'!$A67,'Feb 2019'!$A$3:$A$158,0),MATCH('Buying nGRPs'!AT$9,'Feb 2019'!$G$1:$BR$1,0))/SUMIFS(Summary!$D:$D,Summary!$A:$A,'Buying nGRPs'!$A67),"")</f>
        <v/>
      </c>
      <c r="AU67" s="158" t="str">
        <f>IFERROR(INDEX('Feb 2019'!$G$3:$BR$161,MATCH('Buying nGRPs'!$A67,'Feb 2019'!$A$3:$A$158,0),MATCH('Buying nGRPs'!AU$9,'Feb 2019'!$G$1:$BR$1,0))/SUMIFS(Summary!$D:$D,Summary!$A:$A,'Buying nGRPs'!$A67),"")</f>
        <v/>
      </c>
      <c r="AV67" s="158" t="str">
        <f>IFERROR(INDEX('Feb 2019'!$G$3:$BR$161,MATCH('Buying nGRPs'!$A67,'Feb 2019'!$A$3:$A$158,0),MATCH('Buying nGRPs'!AV$9,'Feb 2019'!$G$1:$BR$1,0))/SUMIFS(Summary!$D:$D,Summary!$A:$A,'Buying nGRPs'!$A67),"")</f>
        <v/>
      </c>
      <c r="AW67" s="158" t="str">
        <f>IFERROR(INDEX('Feb 2019'!$G$3:$BR$161,MATCH('Buying nGRPs'!$A67,'Feb 2019'!$A$3:$A$158,0),MATCH('Buying nGRPs'!AW$9,'Feb 2019'!$G$1:$BR$1,0))/SUMIFS(Summary!$D:$D,Summary!$A:$A,'Buying nGRPs'!$A67),"")</f>
        <v/>
      </c>
      <c r="AX67" s="158">
        <f>IFERROR(INDEX('Feb 2019'!$G$3:$BR$161,MATCH('Buying nGRPs'!$A67,'Feb 2019'!$A$3:$A$158,0),MATCH('Buying nGRPs'!AX$9,'Feb 2019'!$G$1:$BR$1,0))/SUMIFS(Summary!$D:$D,Summary!$A:$A,'Buying nGRPs'!$A67),"")</f>
        <v>0</v>
      </c>
      <c r="AY67" s="158">
        <f>IFERROR(INDEX('Feb 2019'!$G$3:$BR$161,MATCH('Buying nGRPs'!$A67,'Feb 2019'!$A$3:$A$158,0),MATCH('Buying nGRPs'!AY$9,'Feb 2019'!$G$1:$BR$1,0))/SUMIFS(Summary!$D:$D,Summary!$A:$A,'Buying nGRPs'!$A67),"")</f>
        <v>0</v>
      </c>
      <c r="AZ67" s="158">
        <f>IFERROR(INDEX('Feb 2019'!$G$3:$BR$161,MATCH('Buying nGRPs'!$A67,'Feb 2019'!$A$3:$A$158,0),MATCH('Buying nGRPs'!AZ$9,'Feb 2019'!$G$1:$BR$1,0))/SUMIFS(Summary!$D:$D,Summary!$A:$A,'Buying nGRPs'!$A67),"")</f>
        <v>0</v>
      </c>
      <c r="BA67" s="158">
        <f>IFERROR(INDEX('Feb 2019'!$G$3:$BR$161,MATCH('Buying nGRPs'!$A67,'Feb 2019'!$A$3:$A$158,0),MATCH('Buying nGRPs'!BA$9,'Feb 2019'!$G$1:$BR$1,0))/SUMIFS(Summary!$D:$D,Summary!$A:$A,'Buying nGRPs'!$A67),"")</f>
        <v>0</v>
      </c>
      <c r="BB67" s="11">
        <f t="shared" ref="BB67:BB83" si="61">SUM(G67:BA67)</f>
        <v>0</v>
      </c>
      <c r="BC67" s="11"/>
      <c r="BD67" s="114">
        <f t="shared" ref="BD67:BD83" si="62">BC67-BB67</f>
        <v>0</v>
      </c>
    </row>
    <row r="68" spans="1:57" ht="15" x14ac:dyDescent="0.3">
      <c r="A68" s="80" t="s">
        <v>93</v>
      </c>
      <c r="B68" s="105">
        <f t="shared" si="58"/>
        <v>0</v>
      </c>
      <c r="C68" s="192">
        <f t="shared" ref="C68:C83" si="63">B68/1000000</f>
        <v>0</v>
      </c>
      <c r="D68" s="48">
        <f t="shared" si="59"/>
        <v>0</v>
      </c>
      <c r="E68" s="138"/>
      <c r="F68" s="93" t="s">
        <v>93</v>
      </c>
      <c r="G68" s="158" t="str">
        <f>IFERROR(INDEX('Feb 2019'!$G$3:$BR$161,MATCH('Buying nGRPs'!$A68,'Feb 2019'!$A$3:$A$158,0),MATCH('Buying nGRPs'!G$9,'Feb 2019'!$G$1:$BR$1,0))/SUMIFS(Summary!$D:$D,Summary!$A:$A,'Buying nGRPs'!$A68),"")</f>
        <v/>
      </c>
      <c r="H68" s="158" t="str">
        <f>IFERROR(INDEX('Feb 2019'!$G$3:$BR$161,MATCH('Buying nGRPs'!$A68,'Feb 2019'!$A$3:$A$158,0),MATCH('Buying nGRPs'!H$9,'Feb 2019'!$G$1:$BR$1,0))/SUMIFS(Summary!$D:$D,Summary!$A:$A,'Buying nGRPs'!$A68),"")</f>
        <v/>
      </c>
      <c r="I68" s="158" t="str">
        <f>IFERROR(INDEX('Feb 2019'!$G$3:$BR$161,MATCH('Buying nGRPs'!$A68,'Feb 2019'!$A$3:$A$158,0),MATCH('Buying nGRPs'!I$9,'Feb 2019'!$G$1:$BR$1,0))/SUMIFS(Summary!$D:$D,Summary!$A:$A,'Buying nGRPs'!$A68),"")</f>
        <v/>
      </c>
      <c r="J68" s="158" t="str">
        <f>IFERROR(INDEX('Feb 2019'!$G$3:$BR$161,MATCH('Buying nGRPs'!$A68,'Feb 2019'!$A$3:$A$158,0),MATCH('Buying nGRPs'!J$9,'Feb 2019'!$G$1:$BR$1,0))/SUMIFS(Summary!$D:$D,Summary!$A:$A,'Buying nGRPs'!$A68),"")</f>
        <v/>
      </c>
      <c r="K68" s="158" t="str">
        <f>IFERROR(INDEX('Feb 2019'!$G$3:$BR$161,MATCH('Buying nGRPs'!$A68,'Feb 2019'!$A$3:$A$158,0),MATCH('Buying nGRPs'!K$9,'Feb 2019'!$G$1:$BR$1,0))/SUMIFS(Summary!$D:$D,Summary!$A:$A,'Buying nGRPs'!$A68),"")</f>
        <v/>
      </c>
      <c r="L68" s="158" t="str">
        <f>IFERROR(INDEX('Feb 2019'!$G$3:$BR$161,MATCH('Buying nGRPs'!$A68,'Feb 2019'!$A$3:$A$158,0),MATCH('Buying nGRPs'!L$9,'Feb 2019'!$G$1:$BR$1,0))/SUMIFS(Summary!$D:$D,Summary!$A:$A,'Buying nGRPs'!$A68),"")</f>
        <v/>
      </c>
      <c r="M68" s="158" t="str">
        <f>IFERROR(INDEX('Feb 2019'!$G$3:$BR$161,MATCH('Buying nGRPs'!$A68,'Feb 2019'!$A$3:$A$158,0),MATCH('Buying nGRPs'!M$9,'Feb 2019'!$G$1:$BR$1,0))/SUMIFS(Summary!$D:$D,Summary!$A:$A,'Buying nGRPs'!$A68),"")</f>
        <v/>
      </c>
      <c r="N68" s="158" t="str">
        <f>IFERROR(INDEX('Feb 2019'!$G$3:$BR$161,MATCH('Buying nGRPs'!$A68,'Feb 2019'!$A$3:$A$158,0),MATCH('Buying nGRPs'!N$9,'Feb 2019'!$G$1:$BR$1,0))/SUMIFS(Summary!$D:$D,Summary!$A:$A,'Buying nGRPs'!$A68),"")</f>
        <v/>
      </c>
      <c r="O68" s="158" t="str">
        <f>IFERROR(INDEX('Feb 2019'!$G$3:$BR$161,MATCH('Buying nGRPs'!$A68,'Feb 2019'!$A$3:$A$158,0),MATCH('Buying nGRPs'!O$9,'Feb 2019'!$G$1:$BR$1,0))/SUMIFS(Summary!$D:$D,Summary!$A:$A,'Buying nGRPs'!$A68),"")</f>
        <v/>
      </c>
      <c r="P68" s="158" t="str">
        <f>IFERROR(INDEX('Feb 2019'!$G$3:$BR$161,MATCH('Buying nGRPs'!$A68,'Feb 2019'!$A$3:$A$158,0),MATCH('Buying nGRPs'!P$9,'Feb 2019'!$G$1:$BR$1,0))/SUMIFS(Summary!$D:$D,Summary!$A:$A,'Buying nGRPs'!$A68),"")</f>
        <v/>
      </c>
      <c r="Q68" s="158" t="str">
        <f>IFERROR(INDEX('Feb 2019'!$G$3:$BR$161,MATCH('Buying nGRPs'!$A68,'Feb 2019'!$A$3:$A$158,0),MATCH('Buying nGRPs'!Q$9,'Feb 2019'!$G$1:$BR$1,0))/SUMIFS(Summary!$D:$D,Summary!$A:$A,'Buying nGRPs'!$A68),"")</f>
        <v/>
      </c>
      <c r="R68" s="158" t="str">
        <f>IFERROR(INDEX('Feb 2019'!$G$3:$BR$161,MATCH('Buying nGRPs'!$A68,'Feb 2019'!$A$3:$A$158,0),MATCH('Buying nGRPs'!R$9,'Feb 2019'!$G$1:$BR$1,0))/SUMIFS(Summary!$D:$D,Summary!$A:$A,'Buying nGRPs'!$A68),"")</f>
        <v/>
      </c>
      <c r="S68" s="158" t="str">
        <f>IFERROR(INDEX('Feb 2019'!$G$3:$BR$161,MATCH('Buying nGRPs'!$A68,'Feb 2019'!$A$3:$A$158,0),MATCH('Buying nGRPs'!S$9,'Feb 2019'!$G$1:$BR$1,0))/SUMIFS(Summary!$D:$D,Summary!$A:$A,'Buying nGRPs'!$A68),"")</f>
        <v/>
      </c>
      <c r="T68" s="158" t="str">
        <f>IFERROR(INDEX('Feb 2019'!$G$3:$BR$161,MATCH('Buying nGRPs'!$A68,'Feb 2019'!$A$3:$A$158,0),MATCH('Buying nGRPs'!T$9,'Feb 2019'!$G$1:$BR$1,0))/SUMIFS(Summary!$D:$D,Summary!$A:$A,'Buying nGRPs'!$A68),"")</f>
        <v/>
      </c>
      <c r="U68" s="158" t="str">
        <f>IFERROR(INDEX('Feb 2019'!$G$3:$BR$161,MATCH('Buying nGRPs'!$A68,'Feb 2019'!$A$3:$A$158,0),MATCH('Buying nGRPs'!U$9,'Feb 2019'!$G$1:$BR$1,0))/SUMIFS(Summary!$D:$D,Summary!$A:$A,'Buying nGRPs'!$A68),"")</f>
        <v/>
      </c>
      <c r="V68" s="158" t="str">
        <f>IFERROR(INDEX('Feb 2019'!$G$3:$BR$161,MATCH('Buying nGRPs'!$A68,'Feb 2019'!$A$3:$A$158,0),MATCH('Buying nGRPs'!V$9,'Feb 2019'!$G$1:$BR$1,0))/SUMIFS(Summary!$D:$D,Summary!$A:$A,'Buying nGRPs'!$A68),"")</f>
        <v/>
      </c>
      <c r="W68" s="158" t="str">
        <f>IFERROR(INDEX('Feb 2019'!$G$3:$BR$161,MATCH('Buying nGRPs'!$A68,'Feb 2019'!$A$3:$A$158,0),MATCH('Buying nGRPs'!W$9,'Feb 2019'!$G$1:$BR$1,0))/SUMIFS(Summary!$D:$D,Summary!$A:$A,'Buying nGRPs'!$A68),"")</f>
        <v/>
      </c>
      <c r="X68" s="158" t="str">
        <f>IFERROR(INDEX('Feb 2019'!$G$3:$BR$161,MATCH('Buying nGRPs'!$A68,'Feb 2019'!$A$3:$A$158,0),MATCH('Buying nGRPs'!X$9,'Feb 2019'!$G$1:$BR$1,0))/SUMIFS(Summary!$D:$D,Summary!$A:$A,'Buying nGRPs'!$A68),"")</f>
        <v/>
      </c>
      <c r="Y68" s="158" t="str">
        <f>IFERROR(INDEX('Feb 2019'!$G$3:$BR$161,MATCH('Buying nGRPs'!$A68,'Feb 2019'!$A$3:$A$158,0),MATCH('Buying nGRPs'!Y$9,'Feb 2019'!$G$1:$BR$1,0))/SUMIFS(Summary!$D:$D,Summary!$A:$A,'Buying nGRPs'!$A68),"")</f>
        <v/>
      </c>
      <c r="Z68" s="158" t="str">
        <f>IFERROR(INDEX('Feb 2019'!$G$3:$BR$161,MATCH('Buying nGRPs'!$A68,'Feb 2019'!$A$3:$A$158,0),MATCH('Buying nGRPs'!Z$9,'Feb 2019'!$G$1:$BR$1,0))/SUMIFS(Summary!$D:$D,Summary!$A:$A,'Buying nGRPs'!$A68),"")</f>
        <v/>
      </c>
      <c r="AA68" s="158" t="str">
        <f>IFERROR(INDEX('Feb 2019'!$G$3:$BR$161,MATCH('Buying nGRPs'!$A68,'Feb 2019'!$A$3:$A$158,0),MATCH('Buying nGRPs'!AA$9,'Feb 2019'!$G$1:$BR$1,0))/SUMIFS(Summary!$D:$D,Summary!$A:$A,'Buying nGRPs'!$A68),"")</f>
        <v/>
      </c>
      <c r="AB68" s="158" t="str">
        <f>IFERROR(INDEX('Feb 2019'!$G$3:$BR$161,MATCH('Buying nGRPs'!$A68,'Feb 2019'!$A$3:$A$158,0),MATCH('Buying nGRPs'!AB$9,'Feb 2019'!$G$1:$BR$1,0))/SUMIFS(Summary!$D:$D,Summary!$A:$A,'Buying nGRPs'!$A68),"")</f>
        <v/>
      </c>
      <c r="AC68" s="158" t="str">
        <f>IFERROR(INDEX('Feb 2019'!$G$3:$BR$161,MATCH('Buying nGRPs'!$A68,'Feb 2019'!$A$3:$A$158,0),MATCH('Buying nGRPs'!AC$9,'Feb 2019'!$G$1:$BR$1,0))/SUMIFS(Summary!$D:$D,Summary!$A:$A,'Buying nGRPs'!$A68),"")</f>
        <v/>
      </c>
      <c r="AD68" s="158" t="str">
        <f>IFERROR(INDEX('Feb 2019'!$G$3:$BR$161,MATCH('Buying nGRPs'!$A68,'Feb 2019'!$A$3:$A$158,0),MATCH('Buying nGRPs'!AD$9,'Feb 2019'!$G$1:$BR$1,0))/SUMIFS(Summary!$D:$D,Summary!$A:$A,'Buying nGRPs'!$A68),"")</f>
        <v/>
      </c>
      <c r="AE68" s="158" t="str">
        <f>IFERROR(INDEX('Feb 2019'!$G$3:$BR$161,MATCH('Buying nGRPs'!$A68,'Feb 2019'!$A$3:$A$158,0),MATCH('Buying nGRPs'!AE$9,'Feb 2019'!$G$1:$BR$1,0))/SUMIFS(Summary!$D:$D,Summary!$A:$A,'Buying nGRPs'!$A68),"")</f>
        <v/>
      </c>
      <c r="AF68" s="158" t="str">
        <f>IFERROR(INDEX('Feb 2019'!$G$3:$BR$161,MATCH('Buying nGRPs'!$A68,'Feb 2019'!$A$3:$A$158,0),MATCH('Buying nGRPs'!AF$9,'Feb 2019'!$G$1:$BR$1,0))/SUMIFS(Summary!$D:$D,Summary!$A:$A,'Buying nGRPs'!$A68),"")</f>
        <v/>
      </c>
      <c r="AG68" s="158" t="str">
        <f>IFERROR(INDEX('Feb 2019'!$G$3:$BR$161,MATCH('Buying nGRPs'!$A68,'Feb 2019'!$A$3:$A$158,0),MATCH('Buying nGRPs'!AG$9,'Feb 2019'!$G$1:$BR$1,0))/SUMIFS(Summary!$D:$D,Summary!$A:$A,'Buying nGRPs'!$A68),"")</f>
        <v/>
      </c>
      <c r="AH68" s="158" t="str">
        <f>IFERROR(INDEX('Feb 2019'!$G$3:$BR$161,MATCH('Buying nGRPs'!$A68,'Feb 2019'!$A$3:$A$158,0),MATCH('Buying nGRPs'!AH$9,'Feb 2019'!$G$1:$BR$1,0))/SUMIFS(Summary!$D:$D,Summary!$A:$A,'Buying nGRPs'!$A68),"")</f>
        <v/>
      </c>
      <c r="AI68" s="158" t="str">
        <f>IFERROR(INDEX('Feb 2019'!$G$3:$BR$161,MATCH('Buying nGRPs'!$A68,'Feb 2019'!$A$3:$A$158,0),MATCH('Buying nGRPs'!AI$9,'Feb 2019'!$G$1:$BR$1,0))/SUMIFS(Summary!$D:$D,Summary!$A:$A,'Buying nGRPs'!$A68),"")</f>
        <v/>
      </c>
      <c r="AJ68" s="158" t="str">
        <f>IFERROR(INDEX('Feb 2019'!$G$3:$BR$161,MATCH('Buying nGRPs'!$A68,'Feb 2019'!$A$3:$A$158,0),MATCH('Buying nGRPs'!AJ$9,'Feb 2019'!$G$1:$BR$1,0))/SUMIFS(Summary!$D:$D,Summary!$A:$A,'Buying nGRPs'!$A68),"")</f>
        <v/>
      </c>
      <c r="AK68" s="158" t="str">
        <f>IFERROR(INDEX('Feb 2019'!$G$3:$BR$161,MATCH('Buying nGRPs'!$A68,'Feb 2019'!$A$3:$A$158,0),MATCH('Buying nGRPs'!AK$9,'Feb 2019'!$G$1:$BR$1,0))/SUMIFS(Summary!$D:$D,Summary!$A:$A,'Buying nGRPs'!$A68),"")</f>
        <v/>
      </c>
      <c r="AL68" s="158" t="str">
        <f>IFERROR(INDEX('Feb 2019'!$G$3:$BR$161,MATCH('Buying nGRPs'!$A68,'Feb 2019'!$A$3:$A$158,0),MATCH('Buying nGRPs'!AL$9,'Feb 2019'!$G$1:$BR$1,0))/SUMIFS(Summary!$D:$D,Summary!$A:$A,'Buying nGRPs'!$A68),"")</f>
        <v/>
      </c>
      <c r="AM68" s="158" t="str">
        <f>IFERROR(INDEX('Feb 2019'!$G$3:$BR$161,MATCH('Buying nGRPs'!$A68,'Feb 2019'!$A$3:$A$158,0),MATCH('Buying nGRPs'!AM$9,'Feb 2019'!$G$1:$BR$1,0))/SUMIFS(Summary!$D:$D,Summary!$A:$A,'Buying nGRPs'!$A68),"")</f>
        <v/>
      </c>
      <c r="AN68" s="158" t="str">
        <f>IFERROR(INDEX('Feb 2019'!$G$3:$BR$161,MATCH('Buying nGRPs'!$A68,'Feb 2019'!$A$3:$A$158,0),MATCH('Buying nGRPs'!AN$9,'Feb 2019'!$G$1:$BR$1,0))/SUMIFS(Summary!$D:$D,Summary!$A:$A,'Buying nGRPs'!$A68),"")</f>
        <v/>
      </c>
      <c r="AO68" s="158" t="str">
        <f>IFERROR(INDEX('Feb 2019'!$G$3:$BR$161,MATCH('Buying nGRPs'!$A68,'Feb 2019'!$A$3:$A$158,0),MATCH('Buying nGRPs'!AO$9,'Feb 2019'!$G$1:$BR$1,0))/SUMIFS(Summary!$D:$D,Summary!$A:$A,'Buying nGRPs'!$A68),"")</f>
        <v/>
      </c>
      <c r="AP68" s="158" t="str">
        <f>IFERROR(INDEX('Feb 2019'!$G$3:$BR$161,MATCH('Buying nGRPs'!$A68,'Feb 2019'!$A$3:$A$158,0),MATCH('Buying nGRPs'!AP$9,'Feb 2019'!$G$1:$BR$1,0))/SUMIFS(Summary!$D:$D,Summary!$A:$A,'Buying nGRPs'!$A68),"")</f>
        <v/>
      </c>
      <c r="AQ68" s="158" t="str">
        <f>IFERROR(INDEX('Feb 2019'!$G$3:$BR$161,MATCH('Buying nGRPs'!$A68,'Feb 2019'!$A$3:$A$158,0),MATCH('Buying nGRPs'!AQ$9,'Feb 2019'!$G$1:$BR$1,0))/SUMIFS(Summary!$D:$D,Summary!$A:$A,'Buying nGRPs'!$A68),"")</f>
        <v/>
      </c>
      <c r="AR68" s="158" t="str">
        <f>IFERROR(INDEX('Feb 2019'!$G$3:$BR$161,MATCH('Buying nGRPs'!$A68,'Feb 2019'!$A$3:$A$158,0),MATCH('Buying nGRPs'!AR$9,'Feb 2019'!$G$1:$BR$1,0))/SUMIFS(Summary!$D:$D,Summary!$A:$A,'Buying nGRPs'!$A68),"")</f>
        <v/>
      </c>
      <c r="AS68" s="158" t="str">
        <f>IFERROR(INDEX('Feb 2019'!$G$3:$BR$161,MATCH('Buying nGRPs'!$A68,'Feb 2019'!$A$3:$A$158,0),MATCH('Buying nGRPs'!AS$9,'Feb 2019'!$G$1:$BR$1,0))/SUMIFS(Summary!$D:$D,Summary!$A:$A,'Buying nGRPs'!$A68),"")</f>
        <v/>
      </c>
      <c r="AT68" s="158" t="str">
        <f>IFERROR(INDEX('Feb 2019'!$G$3:$BR$161,MATCH('Buying nGRPs'!$A68,'Feb 2019'!$A$3:$A$158,0),MATCH('Buying nGRPs'!AT$9,'Feb 2019'!$G$1:$BR$1,0))/SUMIFS(Summary!$D:$D,Summary!$A:$A,'Buying nGRPs'!$A68),"")</f>
        <v/>
      </c>
      <c r="AU68" s="158" t="str">
        <f>IFERROR(INDEX('Feb 2019'!$G$3:$BR$161,MATCH('Buying nGRPs'!$A68,'Feb 2019'!$A$3:$A$158,0),MATCH('Buying nGRPs'!AU$9,'Feb 2019'!$G$1:$BR$1,0))/SUMIFS(Summary!$D:$D,Summary!$A:$A,'Buying nGRPs'!$A68),"")</f>
        <v/>
      </c>
      <c r="AV68" s="158" t="str">
        <f>IFERROR(INDEX('Feb 2019'!$G$3:$BR$161,MATCH('Buying nGRPs'!$A68,'Feb 2019'!$A$3:$A$158,0),MATCH('Buying nGRPs'!AV$9,'Feb 2019'!$G$1:$BR$1,0))/SUMIFS(Summary!$D:$D,Summary!$A:$A,'Buying nGRPs'!$A68),"")</f>
        <v/>
      </c>
      <c r="AW68" s="158" t="str">
        <f>IFERROR(INDEX('Feb 2019'!$G$3:$BR$161,MATCH('Buying nGRPs'!$A68,'Feb 2019'!$A$3:$A$158,0),MATCH('Buying nGRPs'!AW$9,'Feb 2019'!$G$1:$BR$1,0))/SUMIFS(Summary!$D:$D,Summary!$A:$A,'Buying nGRPs'!$A68),"")</f>
        <v/>
      </c>
      <c r="AX68" s="158" t="str">
        <f>IFERROR(INDEX('Feb 2019'!$G$3:$BR$161,MATCH('Buying nGRPs'!$A68,'Feb 2019'!$A$3:$A$158,0),MATCH('Buying nGRPs'!AX$9,'Feb 2019'!$G$1:$BR$1,0))/SUMIFS(Summary!$D:$D,Summary!$A:$A,'Buying nGRPs'!$A68),"")</f>
        <v/>
      </c>
      <c r="AY68" s="158" t="str">
        <f>IFERROR(INDEX('Feb 2019'!$G$3:$BR$161,MATCH('Buying nGRPs'!$A68,'Feb 2019'!$A$3:$A$158,0),MATCH('Buying nGRPs'!AY$9,'Feb 2019'!$G$1:$BR$1,0))/SUMIFS(Summary!$D:$D,Summary!$A:$A,'Buying nGRPs'!$A68),"")</f>
        <v/>
      </c>
      <c r="AZ68" s="158" t="str">
        <f>IFERROR(INDEX('Feb 2019'!$G$3:$BR$161,MATCH('Buying nGRPs'!$A68,'Feb 2019'!$A$3:$A$158,0),MATCH('Buying nGRPs'!AZ$9,'Feb 2019'!$G$1:$BR$1,0))/SUMIFS(Summary!$D:$D,Summary!$A:$A,'Buying nGRPs'!$A68),"")</f>
        <v/>
      </c>
      <c r="BA68" s="158" t="str">
        <f>IFERROR(INDEX('Feb 2019'!$G$3:$BR$161,MATCH('Buying nGRPs'!$A68,'Feb 2019'!$A$3:$A$158,0),MATCH('Buying nGRPs'!BA$9,'Feb 2019'!$G$1:$BR$1,0))/SUMIFS(Summary!$D:$D,Summary!$A:$A,'Buying nGRPs'!$A68),"")</f>
        <v/>
      </c>
      <c r="BB68" s="11">
        <f t="shared" si="61"/>
        <v>0</v>
      </c>
      <c r="BC68" s="11"/>
      <c r="BD68" s="114"/>
    </row>
    <row r="69" spans="1:57" ht="15" x14ac:dyDescent="0.3">
      <c r="A69" s="79" t="s">
        <v>83</v>
      </c>
      <c r="B69" s="105">
        <f t="shared" si="58"/>
        <v>0</v>
      </c>
      <c r="C69" s="192">
        <f t="shared" si="63"/>
        <v>0</v>
      </c>
      <c r="D69" s="48">
        <f t="shared" si="59"/>
        <v>0</v>
      </c>
      <c r="E69" s="138">
        <f t="shared" si="60"/>
        <v>0</v>
      </c>
      <c r="F69" s="92" t="s">
        <v>83</v>
      </c>
      <c r="G69" s="158" t="str">
        <f>IFERROR(INDEX('Feb 2019'!$G$3:$BR$161,MATCH('Buying nGRPs'!$A69,'Feb 2019'!$A$3:$A$158,0),MATCH('Buying nGRPs'!G$9,'Feb 2019'!$G$1:$BR$1,0))/SUMIFS(Summary!$D:$D,Summary!$A:$A,'Buying nGRPs'!$A69),"")</f>
        <v/>
      </c>
      <c r="H69" s="158" t="str">
        <f>IFERROR(INDEX('Feb 2019'!$G$3:$BR$161,MATCH('Buying nGRPs'!$A69,'Feb 2019'!$A$3:$A$158,0),MATCH('Buying nGRPs'!H$9,'Feb 2019'!$G$1:$BR$1,0))/SUMIFS(Summary!$D:$D,Summary!$A:$A,'Buying nGRPs'!$A69),"")</f>
        <v/>
      </c>
      <c r="I69" s="158" t="str">
        <f>IFERROR(INDEX('Feb 2019'!$G$3:$BR$161,MATCH('Buying nGRPs'!$A69,'Feb 2019'!$A$3:$A$158,0),MATCH('Buying nGRPs'!I$9,'Feb 2019'!$G$1:$BR$1,0))/SUMIFS(Summary!$D:$D,Summary!$A:$A,'Buying nGRPs'!$A69),"")</f>
        <v/>
      </c>
      <c r="J69" s="158" t="str">
        <f>IFERROR(INDEX('Feb 2019'!$G$3:$BR$161,MATCH('Buying nGRPs'!$A69,'Feb 2019'!$A$3:$A$158,0),MATCH('Buying nGRPs'!J$9,'Feb 2019'!$G$1:$BR$1,0))/SUMIFS(Summary!$D:$D,Summary!$A:$A,'Buying nGRPs'!$A69),"")</f>
        <v/>
      </c>
      <c r="K69" s="158" t="str">
        <f>IFERROR(INDEX('Feb 2019'!$G$3:$BR$161,MATCH('Buying nGRPs'!$A69,'Feb 2019'!$A$3:$A$158,0),MATCH('Buying nGRPs'!K$9,'Feb 2019'!$G$1:$BR$1,0))/SUMIFS(Summary!$D:$D,Summary!$A:$A,'Buying nGRPs'!$A69),"")</f>
        <v/>
      </c>
      <c r="L69" s="158" t="str">
        <f>IFERROR(INDEX('Feb 2019'!$G$3:$BR$161,MATCH('Buying nGRPs'!$A69,'Feb 2019'!$A$3:$A$158,0),MATCH('Buying nGRPs'!L$9,'Feb 2019'!$G$1:$BR$1,0))/SUMIFS(Summary!$D:$D,Summary!$A:$A,'Buying nGRPs'!$A69),"")</f>
        <v/>
      </c>
      <c r="M69" s="158" t="str">
        <f>IFERROR(INDEX('Feb 2019'!$G$3:$BR$161,MATCH('Buying nGRPs'!$A69,'Feb 2019'!$A$3:$A$158,0),MATCH('Buying nGRPs'!M$9,'Feb 2019'!$G$1:$BR$1,0))/SUMIFS(Summary!$D:$D,Summary!$A:$A,'Buying nGRPs'!$A69),"")</f>
        <v/>
      </c>
      <c r="N69" s="158" t="str">
        <f>IFERROR(INDEX('Feb 2019'!$G$3:$BR$161,MATCH('Buying nGRPs'!$A69,'Feb 2019'!$A$3:$A$158,0),MATCH('Buying nGRPs'!N$9,'Feb 2019'!$G$1:$BR$1,0))/SUMIFS(Summary!$D:$D,Summary!$A:$A,'Buying nGRPs'!$A69),"")</f>
        <v/>
      </c>
      <c r="O69" s="158" t="str">
        <f>IFERROR(INDEX('Feb 2019'!$G$3:$BR$161,MATCH('Buying nGRPs'!$A69,'Feb 2019'!$A$3:$A$158,0),MATCH('Buying nGRPs'!O$9,'Feb 2019'!$G$1:$BR$1,0))/SUMIFS(Summary!$D:$D,Summary!$A:$A,'Buying nGRPs'!$A69),"")</f>
        <v/>
      </c>
      <c r="P69" s="158" t="str">
        <f>IFERROR(INDEX('Feb 2019'!$G$3:$BR$161,MATCH('Buying nGRPs'!$A69,'Feb 2019'!$A$3:$A$158,0),MATCH('Buying nGRPs'!P$9,'Feb 2019'!$G$1:$BR$1,0))/SUMIFS(Summary!$D:$D,Summary!$A:$A,'Buying nGRPs'!$A69),"")</f>
        <v/>
      </c>
      <c r="Q69" s="158" t="str">
        <f>IFERROR(INDEX('Feb 2019'!$G$3:$BR$161,MATCH('Buying nGRPs'!$A69,'Feb 2019'!$A$3:$A$158,0),MATCH('Buying nGRPs'!Q$9,'Feb 2019'!$G$1:$BR$1,0))/SUMIFS(Summary!$D:$D,Summary!$A:$A,'Buying nGRPs'!$A69),"")</f>
        <v/>
      </c>
      <c r="R69" s="158" t="str">
        <f>IFERROR(INDEX('Feb 2019'!$G$3:$BR$161,MATCH('Buying nGRPs'!$A69,'Feb 2019'!$A$3:$A$158,0),MATCH('Buying nGRPs'!R$9,'Feb 2019'!$G$1:$BR$1,0))/SUMIFS(Summary!$D:$D,Summary!$A:$A,'Buying nGRPs'!$A69),"")</f>
        <v/>
      </c>
      <c r="S69" s="158" t="str">
        <f>IFERROR(INDEX('Feb 2019'!$G$3:$BR$161,MATCH('Buying nGRPs'!$A69,'Feb 2019'!$A$3:$A$158,0),MATCH('Buying nGRPs'!S$9,'Feb 2019'!$G$1:$BR$1,0))/SUMIFS(Summary!$D:$D,Summary!$A:$A,'Buying nGRPs'!$A69),"")</f>
        <v/>
      </c>
      <c r="T69" s="158" t="str">
        <f>IFERROR(INDEX('Feb 2019'!$G$3:$BR$161,MATCH('Buying nGRPs'!$A69,'Feb 2019'!$A$3:$A$158,0),MATCH('Buying nGRPs'!T$9,'Feb 2019'!$G$1:$BR$1,0))/SUMIFS(Summary!$D:$D,Summary!$A:$A,'Buying nGRPs'!$A69),"")</f>
        <v/>
      </c>
      <c r="U69" s="158" t="str">
        <f>IFERROR(INDEX('Feb 2019'!$G$3:$BR$161,MATCH('Buying nGRPs'!$A69,'Feb 2019'!$A$3:$A$158,0),MATCH('Buying nGRPs'!U$9,'Feb 2019'!$G$1:$BR$1,0))/SUMIFS(Summary!$D:$D,Summary!$A:$A,'Buying nGRPs'!$A69),"")</f>
        <v/>
      </c>
      <c r="V69" s="158" t="str">
        <f>IFERROR(INDEX('Feb 2019'!$G$3:$BR$161,MATCH('Buying nGRPs'!$A69,'Feb 2019'!$A$3:$A$158,0),MATCH('Buying nGRPs'!V$9,'Feb 2019'!$G$1:$BR$1,0))/SUMIFS(Summary!$D:$D,Summary!$A:$A,'Buying nGRPs'!$A69),"")</f>
        <v/>
      </c>
      <c r="W69" s="158" t="str">
        <f>IFERROR(INDEX('Feb 2019'!$G$3:$BR$161,MATCH('Buying nGRPs'!$A69,'Feb 2019'!$A$3:$A$158,0),MATCH('Buying nGRPs'!W$9,'Feb 2019'!$G$1:$BR$1,0))/SUMIFS(Summary!$D:$D,Summary!$A:$A,'Buying nGRPs'!$A69),"")</f>
        <v/>
      </c>
      <c r="X69" s="158" t="str">
        <f>IFERROR(INDEX('Feb 2019'!$G$3:$BR$161,MATCH('Buying nGRPs'!$A69,'Feb 2019'!$A$3:$A$158,0),MATCH('Buying nGRPs'!X$9,'Feb 2019'!$G$1:$BR$1,0))/SUMIFS(Summary!$D:$D,Summary!$A:$A,'Buying nGRPs'!$A69),"")</f>
        <v/>
      </c>
      <c r="Y69" s="158" t="str">
        <f>IFERROR(INDEX('Feb 2019'!$G$3:$BR$161,MATCH('Buying nGRPs'!$A69,'Feb 2019'!$A$3:$A$158,0),MATCH('Buying nGRPs'!Y$9,'Feb 2019'!$G$1:$BR$1,0))/SUMIFS(Summary!$D:$D,Summary!$A:$A,'Buying nGRPs'!$A69),"")</f>
        <v/>
      </c>
      <c r="Z69" s="158" t="str">
        <f>IFERROR(INDEX('Feb 2019'!$G$3:$BR$161,MATCH('Buying nGRPs'!$A69,'Feb 2019'!$A$3:$A$158,0),MATCH('Buying nGRPs'!Z$9,'Feb 2019'!$G$1:$BR$1,0))/SUMIFS(Summary!$D:$D,Summary!$A:$A,'Buying nGRPs'!$A69),"")</f>
        <v/>
      </c>
      <c r="AA69" s="158" t="str">
        <f>IFERROR(INDEX('Feb 2019'!$G$3:$BR$161,MATCH('Buying nGRPs'!$A69,'Feb 2019'!$A$3:$A$158,0),MATCH('Buying nGRPs'!AA$9,'Feb 2019'!$G$1:$BR$1,0))/SUMIFS(Summary!$D:$D,Summary!$A:$A,'Buying nGRPs'!$A69),"")</f>
        <v/>
      </c>
      <c r="AB69" s="158" t="str">
        <f>IFERROR(INDEX('Feb 2019'!$G$3:$BR$161,MATCH('Buying nGRPs'!$A69,'Feb 2019'!$A$3:$A$158,0),MATCH('Buying nGRPs'!AB$9,'Feb 2019'!$G$1:$BR$1,0))/SUMIFS(Summary!$D:$D,Summary!$A:$A,'Buying nGRPs'!$A69),"")</f>
        <v/>
      </c>
      <c r="AC69" s="158" t="str">
        <f>IFERROR(INDEX('Feb 2019'!$G$3:$BR$161,MATCH('Buying nGRPs'!$A69,'Feb 2019'!$A$3:$A$158,0),MATCH('Buying nGRPs'!AC$9,'Feb 2019'!$G$1:$BR$1,0))/SUMIFS(Summary!$D:$D,Summary!$A:$A,'Buying nGRPs'!$A69),"")</f>
        <v/>
      </c>
      <c r="AD69" s="158" t="str">
        <f>IFERROR(INDEX('Feb 2019'!$G$3:$BR$161,MATCH('Buying nGRPs'!$A69,'Feb 2019'!$A$3:$A$158,0),MATCH('Buying nGRPs'!AD$9,'Feb 2019'!$G$1:$BR$1,0))/SUMIFS(Summary!$D:$D,Summary!$A:$A,'Buying nGRPs'!$A69),"")</f>
        <v/>
      </c>
      <c r="AE69" s="158" t="str">
        <f>IFERROR(INDEX('Feb 2019'!$G$3:$BR$161,MATCH('Buying nGRPs'!$A69,'Feb 2019'!$A$3:$A$158,0),MATCH('Buying nGRPs'!AE$9,'Feb 2019'!$G$1:$BR$1,0))/SUMIFS(Summary!$D:$D,Summary!$A:$A,'Buying nGRPs'!$A69),"")</f>
        <v/>
      </c>
      <c r="AF69" s="158" t="str">
        <f>IFERROR(INDEX('Feb 2019'!$G$3:$BR$161,MATCH('Buying nGRPs'!$A69,'Feb 2019'!$A$3:$A$158,0),MATCH('Buying nGRPs'!AF$9,'Feb 2019'!$G$1:$BR$1,0))/SUMIFS(Summary!$D:$D,Summary!$A:$A,'Buying nGRPs'!$A69),"")</f>
        <v/>
      </c>
      <c r="AG69" s="158" t="str">
        <f>IFERROR(INDEX('Feb 2019'!$G$3:$BR$161,MATCH('Buying nGRPs'!$A69,'Feb 2019'!$A$3:$A$158,0),MATCH('Buying nGRPs'!AG$9,'Feb 2019'!$G$1:$BR$1,0))/SUMIFS(Summary!$D:$D,Summary!$A:$A,'Buying nGRPs'!$A69),"")</f>
        <v/>
      </c>
      <c r="AH69" s="158" t="str">
        <f>IFERROR(INDEX('Feb 2019'!$G$3:$BR$161,MATCH('Buying nGRPs'!$A69,'Feb 2019'!$A$3:$A$158,0),MATCH('Buying nGRPs'!AH$9,'Feb 2019'!$G$1:$BR$1,0))/SUMIFS(Summary!$D:$D,Summary!$A:$A,'Buying nGRPs'!$A69),"")</f>
        <v/>
      </c>
      <c r="AI69" s="158" t="str">
        <f>IFERROR(INDEX('Feb 2019'!$G$3:$BR$161,MATCH('Buying nGRPs'!$A69,'Feb 2019'!$A$3:$A$158,0),MATCH('Buying nGRPs'!AI$9,'Feb 2019'!$G$1:$BR$1,0))/SUMIFS(Summary!$D:$D,Summary!$A:$A,'Buying nGRPs'!$A69),"")</f>
        <v/>
      </c>
      <c r="AJ69" s="158" t="str">
        <f>IFERROR(INDEX('Feb 2019'!$G$3:$BR$161,MATCH('Buying nGRPs'!$A69,'Feb 2019'!$A$3:$A$158,0),MATCH('Buying nGRPs'!AJ$9,'Feb 2019'!$G$1:$BR$1,0))/SUMIFS(Summary!$D:$D,Summary!$A:$A,'Buying nGRPs'!$A69),"")</f>
        <v/>
      </c>
      <c r="AK69" s="158" t="str">
        <f>IFERROR(INDEX('Feb 2019'!$G$3:$BR$161,MATCH('Buying nGRPs'!$A69,'Feb 2019'!$A$3:$A$158,0),MATCH('Buying nGRPs'!AK$9,'Feb 2019'!$G$1:$BR$1,0))/SUMIFS(Summary!$D:$D,Summary!$A:$A,'Buying nGRPs'!$A69),"")</f>
        <v/>
      </c>
      <c r="AL69" s="158" t="str">
        <f>IFERROR(INDEX('Feb 2019'!$G$3:$BR$161,MATCH('Buying nGRPs'!$A69,'Feb 2019'!$A$3:$A$158,0),MATCH('Buying nGRPs'!AL$9,'Feb 2019'!$G$1:$BR$1,0))/SUMIFS(Summary!$D:$D,Summary!$A:$A,'Buying nGRPs'!$A69),"")</f>
        <v/>
      </c>
      <c r="AM69" s="158" t="str">
        <f>IFERROR(INDEX('Feb 2019'!$G$3:$BR$161,MATCH('Buying nGRPs'!$A69,'Feb 2019'!$A$3:$A$158,0),MATCH('Buying nGRPs'!AM$9,'Feb 2019'!$G$1:$BR$1,0))/SUMIFS(Summary!$D:$D,Summary!$A:$A,'Buying nGRPs'!$A69),"")</f>
        <v/>
      </c>
      <c r="AN69" s="158" t="str">
        <f>IFERROR(INDEX('Feb 2019'!$G$3:$BR$161,MATCH('Buying nGRPs'!$A69,'Feb 2019'!$A$3:$A$158,0),MATCH('Buying nGRPs'!AN$9,'Feb 2019'!$G$1:$BR$1,0))/SUMIFS(Summary!$D:$D,Summary!$A:$A,'Buying nGRPs'!$A69),"")</f>
        <v/>
      </c>
      <c r="AO69" s="158" t="str">
        <f>IFERROR(INDEX('Feb 2019'!$G$3:$BR$161,MATCH('Buying nGRPs'!$A69,'Feb 2019'!$A$3:$A$158,0),MATCH('Buying nGRPs'!AO$9,'Feb 2019'!$G$1:$BR$1,0))/SUMIFS(Summary!$D:$D,Summary!$A:$A,'Buying nGRPs'!$A69),"")</f>
        <v/>
      </c>
      <c r="AP69" s="158" t="str">
        <f>IFERROR(INDEX('Feb 2019'!$G$3:$BR$161,MATCH('Buying nGRPs'!$A69,'Feb 2019'!$A$3:$A$158,0),MATCH('Buying nGRPs'!AP$9,'Feb 2019'!$G$1:$BR$1,0))/SUMIFS(Summary!$D:$D,Summary!$A:$A,'Buying nGRPs'!$A69),"")</f>
        <v/>
      </c>
      <c r="AQ69" s="158" t="str">
        <f>IFERROR(INDEX('Feb 2019'!$G$3:$BR$161,MATCH('Buying nGRPs'!$A69,'Feb 2019'!$A$3:$A$158,0),MATCH('Buying nGRPs'!AQ$9,'Feb 2019'!$G$1:$BR$1,0))/SUMIFS(Summary!$D:$D,Summary!$A:$A,'Buying nGRPs'!$A69),"")</f>
        <v/>
      </c>
      <c r="AR69" s="158" t="str">
        <f>IFERROR(INDEX('Feb 2019'!$G$3:$BR$161,MATCH('Buying nGRPs'!$A69,'Feb 2019'!$A$3:$A$158,0),MATCH('Buying nGRPs'!AR$9,'Feb 2019'!$G$1:$BR$1,0))/SUMIFS(Summary!$D:$D,Summary!$A:$A,'Buying nGRPs'!$A69),"")</f>
        <v/>
      </c>
      <c r="AS69" s="158" t="str">
        <f>IFERROR(INDEX('Feb 2019'!$G$3:$BR$161,MATCH('Buying nGRPs'!$A69,'Feb 2019'!$A$3:$A$158,0),MATCH('Buying nGRPs'!AS$9,'Feb 2019'!$G$1:$BR$1,0))/SUMIFS(Summary!$D:$D,Summary!$A:$A,'Buying nGRPs'!$A69),"")</f>
        <v/>
      </c>
      <c r="AT69" s="158" t="str">
        <f>IFERROR(INDEX('Feb 2019'!$G$3:$BR$161,MATCH('Buying nGRPs'!$A69,'Feb 2019'!$A$3:$A$158,0),MATCH('Buying nGRPs'!AT$9,'Feb 2019'!$G$1:$BR$1,0))/SUMIFS(Summary!$D:$D,Summary!$A:$A,'Buying nGRPs'!$A69),"")</f>
        <v/>
      </c>
      <c r="AU69" s="158" t="str">
        <f>IFERROR(INDEX('Feb 2019'!$G$3:$BR$161,MATCH('Buying nGRPs'!$A69,'Feb 2019'!$A$3:$A$158,0),MATCH('Buying nGRPs'!AU$9,'Feb 2019'!$G$1:$BR$1,0))/SUMIFS(Summary!$D:$D,Summary!$A:$A,'Buying nGRPs'!$A69),"")</f>
        <v/>
      </c>
      <c r="AV69" s="158" t="str">
        <f>IFERROR(INDEX('Feb 2019'!$G$3:$BR$161,MATCH('Buying nGRPs'!$A69,'Feb 2019'!$A$3:$A$158,0),MATCH('Buying nGRPs'!AV$9,'Feb 2019'!$G$1:$BR$1,0))/SUMIFS(Summary!$D:$D,Summary!$A:$A,'Buying nGRPs'!$A69),"")</f>
        <v/>
      </c>
      <c r="AW69" s="158" t="str">
        <f>IFERROR(INDEX('Feb 2019'!$G$3:$BR$161,MATCH('Buying nGRPs'!$A69,'Feb 2019'!$A$3:$A$158,0),MATCH('Buying nGRPs'!AW$9,'Feb 2019'!$G$1:$BR$1,0))/SUMIFS(Summary!$D:$D,Summary!$A:$A,'Buying nGRPs'!$A69),"")</f>
        <v/>
      </c>
      <c r="AX69" s="158" t="str">
        <f>IFERROR(INDEX('Feb 2019'!$G$3:$BR$161,MATCH('Buying nGRPs'!$A69,'Feb 2019'!$A$3:$A$158,0),MATCH('Buying nGRPs'!AX$9,'Feb 2019'!$G$1:$BR$1,0))/SUMIFS(Summary!$D:$D,Summary!$A:$A,'Buying nGRPs'!$A69),"")</f>
        <v/>
      </c>
      <c r="AY69" s="158" t="str">
        <f>IFERROR(INDEX('Feb 2019'!$G$3:$BR$161,MATCH('Buying nGRPs'!$A69,'Feb 2019'!$A$3:$A$158,0),MATCH('Buying nGRPs'!AY$9,'Feb 2019'!$G$1:$BR$1,0))/SUMIFS(Summary!$D:$D,Summary!$A:$A,'Buying nGRPs'!$A69),"")</f>
        <v/>
      </c>
      <c r="AZ69" s="158" t="str">
        <f>IFERROR(INDEX('Feb 2019'!$G$3:$BR$161,MATCH('Buying nGRPs'!$A69,'Feb 2019'!$A$3:$A$158,0),MATCH('Buying nGRPs'!AZ$9,'Feb 2019'!$G$1:$BR$1,0))/SUMIFS(Summary!$D:$D,Summary!$A:$A,'Buying nGRPs'!$A69),"")</f>
        <v/>
      </c>
      <c r="BA69" s="158" t="str">
        <f>IFERROR(INDEX('Feb 2019'!$G$3:$BR$161,MATCH('Buying nGRPs'!$A69,'Feb 2019'!$A$3:$A$158,0),MATCH('Buying nGRPs'!BA$9,'Feb 2019'!$G$1:$BR$1,0))/SUMIFS(Summary!$D:$D,Summary!$A:$A,'Buying nGRPs'!$A69),"")</f>
        <v/>
      </c>
      <c r="BB69" s="11">
        <f t="shared" si="61"/>
        <v>0</v>
      </c>
      <c r="BC69" s="11"/>
      <c r="BD69" s="115">
        <f t="shared" si="62"/>
        <v>0</v>
      </c>
    </row>
    <row r="70" spans="1:57" ht="15" x14ac:dyDescent="0.3">
      <c r="A70" s="79" t="s">
        <v>84</v>
      </c>
      <c r="B70" s="105">
        <f t="shared" si="58"/>
        <v>0</v>
      </c>
      <c r="C70" s="192">
        <f t="shared" si="63"/>
        <v>0</v>
      </c>
      <c r="D70" s="48">
        <f t="shared" si="59"/>
        <v>0</v>
      </c>
      <c r="E70" s="138">
        <f t="shared" si="60"/>
        <v>0</v>
      </c>
      <c r="F70" s="92" t="s">
        <v>84</v>
      </c>
      <c r="G70" s="158" t="str">
        <f>IFERROR(INDEX('Feb 2019'!$G$3:$BR$161,MATCH('Buying nGRPs'!$A70,'Feb 2019'!$A$3:$A$158,0),MATCH('Buying nGRPs'!G$9,'Feb 2019'!$G$1:$BR$1,0))/SUMIFS(Summary!$D:$D,Summary!$A:$A,'Buying nGRPs'!$A70),"")</f>
        <v/>
      </c>
      <c r="H70" s="158" t="str">
        <f>IFERROR(INDEX('Feb 2019'!$G$3:$BR$161,MATCH('Buying nGRPs'!$A70,'Feb 2019'!$A$3:$A$158,0),MATCH('Buying nGRPs'!H$9,'Feb 2019'!$G$1:$BR$1,0))/SUMIFS(Summary!$D:$D,Summary!$A:$A,'Buying nGRPs'!$A70),"")</f>
        <v/>
      </c>
      <c r="I70" s="158" t="str">
        <f>IFERROR(INDEX('Feb 2019'!$G$3:$BR$161,MATCH('Buying nGRPs'!$A70,'Feb 2019'!$A$3:$A$158,0),MATCH('Buying nGRPs'!I$9,'Feb 2019'!$G$1:$BR$1,0))/SUMIFS(Summary!$D:$D,Summary!$A:$A,'Buying nGRPs'!$A70),"")</f>
        <v/>
      </c>
      <c r="J70" s="158" t="str">
        <f>IFERROR(INDEX('Feb 2019'!$G$3:$BR$161,MATCH('Buying nGRPs'!$A70,'Feb 2019'!$A$3:$A$158,0),MATCH('Buying nGRPs'!J$9,'Feb 2019'!$G$1:$BR$1,0))/SUMIFS(Summary!$D:$D,Summary!$A:$A,'Buying nGRPs'!$A70),"")</f>
        <v/>
      </c>
      <c r="K70" s="158" t="str">
        <f>IFERROR(INDEX('Feb 2019'!$G$3:$BR$161,MATCH('Buying nGRPs'!$A70,'Feb 2019'!$A$3:$A$158,0),MATCH('Buying nGRPs'!K$9,'Feb 2019'!$G$1:$BR$1,0))/SUMIFS(Summary!$D:$D,Summary!$A:$A,'Buying nGRPs'!$A70),"")</f>
        <v/>
      </c>
      <c r="L70" s="158" t="str">
        <f>IFERROR(INDEX('Feb 2019'!$G$3:$BR$161,MATCH('Buying nGRPs'!$A70,'Feb 2019'!$A$3:$A$158,0),MATCH('Buying nGRPs'!L$9,'Feb 2019'!$G$1:$BR$1,0))/SUMIFS(Summary!$D:$D,Summary!$A:$A,'Buying nGRPs'!$A70),"")</f>
        <v/>
      </c>
      <c r="M70" s="158" t="str">
        <f>IFERROR(INDEX('Feb 2019'!$G$3:$BR$161,MATCH('Buying nGRPs'!$A70,'Feb 2019'!$A$3:$A$158,0),MATCH('Buying nGRPs'!M$9,'Feb 2019'!$G$1:$BR$1,0))/SUMIFS(Summary!$D:$D,Summary!$A:$A,'Buying nGRPs'!$A70),"")</f>
        <v/>
      </c>
      <c r="N70" s="158" t="str">
        <f>IFERROR(INDEX('Feb 2019'!$G$3:$BR$161,MATCH('Buying nGRPs'!$A70,'Feb 2019'!$A$3:$A$158,0),MATCH('Buying nGRPs'!N$9,'Feb 2019'!$G$1:$BR$1,0))/SUMIFS(Summary!$D:$D,Summary!$A:$A,'Buying nGRPs'!$A70),"")</f>
        <v/>
      </c>
      <c r="O70" s="158" t="str">
        <f>IFERROR(INDEX('Feb 2019'!$G$3:$BR$161,MATCH('Buying nGRPs'!$A70,'Feb 2019'!$A$3:$A$158,0),MATCH('Buying nGRPs'!O$9,'Feb 2019'!$G$1:$BR$1,0))/SUMIFS(Summary!$D:$D,Summary!$A:$A,'Buying nGRPs'!$A70),"")</f>
        <v/>
      </c>
      <c r="P70" s="158" t="str">
        <f>IFERROR(INDEX('Feb 2019'!$G$3:$BR$161,MATCH('Buying nGRPs'!$A70,'Feb 2019'!$A$3:$A$158,0),MATCH('Buying nGRPs'!P$9,'Feb 2019'!$G$1:$BR$1,0))/SUMIFS(Summary!$D:$D,Summary!$A:$A,'Buying nGRPs'!$A70),"")</f>
        <v/>
      </c>
      <c r="Q70" s="158" t="str">
        <f>IFERROR(INDEX('Feb 2019'!$G$3:$BR$161,MATCH('Buying nGRPs'!$A70,'Feb 2019'!$A$3:$A$158,0),MATCH('Buying nGRPs'!Q$9,'Feb 2019'!$G$1:$BR$1,0))/SUMIFS(Summary!$D:$D,Summary!$A:$A,'Buying nGRPs'!$A70),"")</f>
        <v/>
      </c>
      <c r="R70" s="158" t="str">
        <f>IFERROR(INDEX('Feb 2019'!$G$3:$BR$161,MATCH('Buying nGRPs'!$A70,'Feb 2019'!$A$3:$A$158,0),MATCH('Buying nGRPs'!R$9,'Feb 2019'!$G$1:$BR$1,0))/SUMIFS(Summary!$D:$D,Summary!$A:$A,'Buying nGRPs'!$A70),"")</f>
        <v/>
      </c>
      <c r="S70" s="158" t="str">
        <f>IFERROR(INDEX('Feb 2019'!$G$3:$BR$161,MATCH('Buying nGRPs'!$A70,'Feb 2019'!$A$3:$A$158,0),MATCH('Buying nGRPs'!S$9,'Feb 2019'!$G$1:$BR$1,0))/SUMIFS(Summary!$D:$D,Summary!$A:$A,'Buying nGRPs'!$A70),"")</f>
        <v/>
      </c>
      <c r="T70" s="158" t="str">
        <f>IFERROR(INDEX('Feb 2019'!$G$3:$BR$161,MATCH('Buying nGRPs'!$A70,'Feb 2019'!$A$3:$A$158,0),MATCH('Buying nGRPs'!T$9,'Feb 2019'!$G$1:$BR$1,0))/SUMIFS(Summary!$D:$D,Summary!$A:$A,'Buying nGRPs'!$A70),"")</f>
        <v/>
      </c>
      <c r="U70" s="158" t="str">
        <f>IFERROR(INDEX('Feb 2019'!$G$3:$BR$161,MATCH('Buying nGRPs'!$A70,'Feb 2019'!$A$3:$A$158,0),MATCH('Buying nGRPs'!U$9,'Feb 2019'!$G$1:$BR$1,0))/SUMIFS(Summary!$D:$D,Summary!$A:$A,'Buying nGRPs'!$A70),"")</f>
        <v/>
      </c>
      <c r="V70" s="158" t="str">
        <f>IFERROR(INDEX('Feb 2019'!$G$3:$BR$161,MATCH('Buying nGRPs'!$A70,'Feb 2019'!$A$3:$A$158,0),MATCH('Buying nGRPs'!V$9,'Feb 2019'!$G$1:$BR$1,0))/SUMIFS(Summary!$D:$D,Summary!$A:$A,'Buying nGRPs'!$A70),"")</f>
        <v/>
      </c>
      <c r="W70" s="158" t="str">
        <f>IFERROR(INDEX('Feb 2019'!$G$3:$BR$161,MATCH('Buying nGRPs'!$A70,'Feb 2019'!$A$3:$A$158,0),MATCH('Buying nGRPs'!W$9,'Feb 2019'!$G$1:$BR$1,0))/SUMIFS(Summary!$D:$D,Summary!$A:$A,'Buying nGRPs'!$A70),"")</f>
        <v/>
      </c>
      <c r="X70" s="158" t="str">
        <f>IFERROR(INDEX('Feb 2019'!$G$3:$BR$161,MATCH('Buying nGRPs'!$A70,'Feb 2019'!$A$3:$A$158,0),MATCH('Buying nGRPs'!X$9,'Feb 2019'!$G$1:$BR$1,0))/SUMIFS(Summary!$D:$D,Summary!$A:$A,'Buying nGRPs'!$A70),"")</f>
        <v/>
      </c>
      <c r="Y70" s="158" t="str">
        <f>IFERROR(INDEX('Feb 2019'!$G$3:$BR$161,MATCH('Buying nGRPs'!$A70,'Feb 2019'!$A$3:$A$158,0),MATCH('Buying nGRPs'!Y$9,'Feb 2019'!$G$1:$BR$1,0))/SUMIFS(Summary!$D:$D,Summary!$A:$A,'Buying nGRPs'!$A70),"")</f>
        <v/>
      </c>
      <c r="Z70" s="158" t="str">
        <f>IFERROR(INDEX('Feb 2019'!$G$3:$BR$161,MATCH('Buying nGRPs'!$A70,'Feb 2019'!$A$3:$A$158,0),MATCH('Buying nGRPs'!Z$9,'Feb 2019'!$G$1:$BR$1,0))/SUMIFS(Summary!$D:$D,Summary!$A:$A,'Buying nGRPs'!$A70),"")</f>
        <v/>
      </c>
      <c r="AA70" s="158" t="str">
        <f>IFERROR(INDEX('Feb 2019'!$G$3:$BR$161,MATCH('Buying nGRPs'!$A70,'Feb 2019'!$A$3:$A$158,0),MATCH('Buying nGRPs'!AA$9,'Feb 2019'!$G$1:$BR$1,0))/SUMIFS(Summary!$D:$D,Summary!$A:$A,'Buying nGRPs'!$A70),"")</f>
        <v/>
      </c>
      <c r="AB70" s="158" t="str">
        <f>IFERROR(INDEX('Feb 2019'!$G$3:$BR$161,MATCH('Buying nGRPs'!$A70,'Feb 2019'!$A$3:$A$158,0),MATCH('Buying nGRPs'!AB$9,'Feb 2019'!$G$1:$BR$1,0))/SUMIFS(Summary!$D:$D,Summary!$A:$A,'Buying nGRPs'!$A70),"")</f>
        <v/>
      </c>
      <c r="AC70" s="158" t="str">
        <f>IFERROR(INDEX('Feb 2019'!$G$3:$BR$161,MATCH('Buying nGRPs'!$A70,'Feb 2019'!$A$3:$A$158,0),MATCH('Buying nGRPs'!AC$9,'Feb 2019'!$G$1:$BR$1,0))/SUMIFS(Summary!$D:$D,Summary!$A:$A,'Buying nGRPs'!$A70),"")</f>
        <v/>
      </c>
      <c r="AD70" s="158" t="str">
        <f>IFERROR(INDEX('Feb 2019'!$G$3:$BR$161,MATCH('Buying nGRPs'!$A70,'Feb 2019'!$A$3:$A$158,0),MATCH('Buying nGRPs'!AD$9,'Feb 2019'!$G$1:$BR$1,0))/SUMIFS(Summary!$D:$D,Summary!$A:$A,'Buying nGRPs'!$A70),"")</f>
        <v/>
      </c>
      <c r="AE70" s="158" t="str">
        <f>IFERROR(INDEX('Feb 2019'!$G$3:$BR$161,MATCH('Buying nGRPs'!$A70,'Feb 2019'!$A$3:$A$158,0),MATCH('Buying nGRPs'!AE$9,'Feb 2019'!$G$1:$BR$1,0))/SUMIFS(Summary!$D:$D,Summary!$A:$A,'Buying nGRPs'!$A70),"")</f>
        <v/>
      </c>
      <c r="AF70" s="158" t="str">
        <f>IFERROR(INDEX('Feb 2019'!$G$3:$BR$161,MATCH('Buying nGRPs'!$A70,'Feb 2019'!$A$3:$A$158,0),MATCH('Buying nGRPs'!AF$9,'Feb 2019'!$G$1:$BR$1,0))/SUMIFS(Summary!$D:$D,Summary!$A:$A,'Buying nGRPs'!$A70),"")</f>
        <v/>
      </c>
      <c r="AG70" s="158" t="str">
        <f>IFERROR(INDEX('Feb 2019'!$G$3:$BR$161,MATCH('Buying nGRPs'!$A70,'Feb 2019'!$A$3:$A$158,0),MATCH('Buying nGRPs'!AG$9,'Feb 2019'!$G$1:$BR$1,0))/SUMIFS(Summary!$D:$D,Summary!$A:$A,'Buying nGRPs'!$A70),"")</f>
        <v/>
      </c>
      <c r="AH70" s="158" t="str">
        <f>IFERROR(INDEX('Feb 2019'!$G$3:$BR$161,MATCH('Buying nGRPs'!$A70,'Feb 2019'!$A$3:$A$158,0),MATCH('Buying nGRPs'!AH$9,'Feb 2019'!$G$1:$BR$1,0))/SUMIFS(Summary!$D:$D,Summary!$A:$A,'Buying nGRPs'!$A70),"")</f>
        <v/>
      </c>
      <c r="AI70" s="158" t="str">
        <f>IFERROR(INDEX('Feb 2019'!$G$3:$BR$161,MATCH('Buying nGRPs'!$A70,'Feb 2019'!$A$3:$A$158,0),MATCH('Buying nGRPs'!AI$9,'Feb 2019'!$G$1:$BR$1,0))/SUMIFS(Summary!$D:$D,Summary!$A:$A,'Buying nGRPs'!$A70),"")</f>
        <v/>
      </c>
      <c r="AJ70" s="158" t="str">
        <f>IFERROR(INDEX('Feb 2019'!$G$3:$BR$161,MATCH('Buying nGRPs'!$A70,'Feb 2019'!$A$3:$A$158,0),MATCH('Buying nGRPs'!AJ$9,'Feb 2019'!$G$1:$BR$1,0))/SUMIFS(Summary!$D:$D,Summary!$A:$A,'Buying nGRPs'!$A70),"")</f>
        <v/>
      </c>
      <c r="AK70" s="158" t="str">
        <f>IFERROR(INDEX('Feb 2019'!$G$3:$BR$161,MATCH('Buying nGRPs'!$A70,'Feb 2019'!$A$3:$A$158,0),MATCH('Buying nGRPs'!AK$9,'Feb 2019'!$G$1:$BR$1,0))/SUMIFS(Summary!$D:$D,Summary!$A:$A,'Buying nGRPs'!$A70),"")</f>
        <v/>
      </c>
      <c r="AL70" s="158" t="str">
        <f>IFERROR(INDEX('Feb 2019'!$G$3:$BR$161,MATCH('Buying nGRPs'!$A70,'Feb 2019'!$A$3:$A$158,0),MATCH('Buying nGRPs'!AL$9,'Feb 2019'!$G$1:$BR$1,0))/SUMIFS(Summary!$D:$D,Summary!$A:$A,'Buying nGRPs'!$A70),"")</f>
        <v/>
      </c>
      <c r="AM70" s="158" t="str">
        <f>IFERROR(INDEX('Feb 2019'!$G$3:$BR$161,MATCH('Buying nGRPs'!$A70,'Feb 2019'!$A$3:$A$158,0),MATCH('Buying nGRPs'!AM$9,'Feb 2019'!$G$1:$BR$1,0))/SUMIFS(Summary!$D:$D,Summary!$A:$A,'Buying nGRPs'!$A70),"")</f>
        <v/>
      </c>
      <c r="AN70" s="158" t="str">
        <f>IFERROR(INDEX('Feb 2019'!$G$3:$BR$161,MATCH('Buying nGRPs'!$A70,'Feb 2019'!$A$3:$A$158,0),MATCH('Buying nGRPs'!AN$9,'Feb 2019'!$G$1:$BR$1,0))/SUMIFS(Summary!$D:$D,Summary!$A:$A,'Buying nGRPs'!$A70),"")</f>
        <v/>
      </c>
      <c r="AO70" s="158" t="str">
        <f>IFERROR(INDEX('Feb 2019'!$G$3:$BR$161,MATCH('Buying nGRPs'!$A70,'Feb 2019'!$A$3:$A$158,0),MATCH('Buying nGRPs'!AO$9,'Feb 2019'!$G$1:$BR$1,0))/SUMIFS(Summary!$D:$D,Summary!$A:$A,'Buying nGRPs'!$A70),"")</f>
        <v/>
      </c>
      <c r="AP70" s="158" t="str">
        <f>IFERROR(INDEX('Feb 2019'!$G$3:$BR$161,MATCH('Buying nGRPs'!$A70,'Feb 2019'!$A$3:$A$158,0),MATCH('Buying nGRPs'!AP$9,'Feb 2019'!$G$1:$BR$1,0))/SUMIFS(Summary!$D:$D,Summary!$A:$A,'Buying nGRPs'!$A70),"")</f>
        <v/>
      </c>
      <c r="AQ70" s="158" t="str">
        <f>IFERROR(INDEX('Feb 2019'!$G$3:$BR$161,MATCH('Buying nGRPs'!$A70,'Feb 2019'!$A$3:$A$158,0),MATCH('Buying nGRPs'!AQ$9,'Feb 2019'!$G$1:$BR$1,0))/SUMIFS(Summary!$D:$D,Summary!$A:$A,'Buying nGRPs'!$A70),"")</f>
        <v/>
      </c>
      <c r="AR70" s="158" t="str">
        <f>IFERROR(INDEX('Feb 2019'!$G$3:$BR$161,MATCH('Buying nGRPs'!$A70,'Feb 2019'!$A$3:$A$158,0),MATCH('Buying nGRPs'!AR$9,'Feb 2019'!$G$1:$BR$1,0))/SUMIFS(Summary!$D:$D,Summary!$A:$A,'Buying nGRPs'!$A70),"")</f>
        <v/>
      </c>
      <c r="AS70" s="158" t="str">
        <f>IFERROR(INDEX('Feb 2019'!$G$3:$BR$161,MATCH('Buying nGRPs'!$A70,'Feb 2019'!$A$3:$A$158,0),MATCH('Buying nGRPs'!AS$9,'Feb 2019'!$G$1:$BR$1,0))/SUMIFS(Summary!$D:$D,Summary!$A:$A,'Buying nGRPs'!$A70),"")</f>
        <v/>
      </c>
      <c r="AT70" s="158" t="str">
        <f>IFERROR(INDEX('Feb 2019'!$G$3:$BR$161,MATCH('Buying nGRPs'!$A70,'Feb 2019'!$A$3:$A$158,0),MATCH('Buying nGRPs'!AT$9,'Feb 2019'!$G$1:$BR$1,0))/SUMIFS(Summary!$D:$D,Summary!$A:$A,'Buying nGRPs'!$A70),"")</f>
        <v/>
      </c>
      <c r="AU70" s="158" t="str">
        <f>IFERROR(INDEX('Feb 2019'!$G$3:$BR$161,MATCH('Buying nGRPs'!$A70,'Feb 2019'!$A$3:$A$158,0),MATCH('Buying nGRPs'!AU$9,'Feb 2019'!$G$1:$BR$1,0))/SUMIFS(Summary!$D:$D,Summary!$A:$A,'Buying nGRPs'!$A70),"")</f>
        <v/>
      </c>
      <c r="AV70" s="158" t="str">
        <f>IFERROR(INDEX('Feb 2019'!$G$3:$BR$161,MATCH('Buying nGRPs'!$A70,'Feb 2019'!$A$3:$A$158,0),MATCH('Buying nGRPs'!AV$9,'Feb 2019'!$G$1:$BR$1,0))/SUMIFS(Summary!$D:$D,Summary!$A:$A,'Buying nGRPs'!$A70),"")</f>
        <v/>
      </c>
      <c r="AW70" s="158" t="str">
        <f>IFERROR(INDEX('Feb 2019'!$G$3:$BR$161,MATCH('Buying nGRPs'!$A70,'Feb 2019'!$A$3:$A$158,0),MATCH('Buying nGRPs'!AW$9,'Feb 2019'!$G$1:$BR$1,0))/SUMIFS(Summary!$D:$D,Summary!$A:$A,'Buying nGRPs'!$A70),"")</f>
        <v/>
      </c>
      <c r="AX70" s="158" t="str">
        <f>IFERROR(INDEX('Feb 2019'!$G$3:$BR$161,MATCH('Buying nGRPs'!$A70,'Feb 2019'!$A$3:$A$158,0),MATCH('Buying nGRPs'!AX$9,'Feb 2019'!$G$1:$BR$1,0))/SUMIFS(Summary!$D:$D,Summary!$A:$A,'Buying nGRPs'!$A70),"")</f>
        <v/>
      </c>
      <c r="AY70" s="158" t="str">
        <f>IFERROR(INDEX('Feb 2019'!$G$3:$BR$161,MATCH('Buying nGRPs'!$A70,'Feb 2019'!$A$3:$A$158,0),MATCH('Buying nGRPs'!AY$9,'Feb 2019'!$G$1:$BR$1,0))/SUMIFS(Summary!$D:$D,Summary!$A:$A,'Buying nGRPs'!$A70),"")</f>
        <v/>
      </c>
      <c r="AZ70" s="158" t="str">
        <f>IFERROR(INDEX('Feb 2019'!$G$3:$BR$161,MATCH('Buying nGRPs'!$A70,'Feb 2019'!$A$3:$A$158,0),MATCH('Buying nGRPs'!AZ$9,'Feb 2019'!$G$1:$BR$1,0))/SUMIFS(Summary!$D:$D,Summary!$A:$A,'Buying nGRPs'!$A70),"")</f>
        <v/>
      </c>
      <c r="BA70" s="158" t="str">
        <f>IFERROR(INDEX('Feb 2019'!$G$3:$BR$161,MATCH('Buying nGRPs'!$A70,'Feb 2019'!$A$3:$A$158,0),MATCH('Buying nGRPs'!BA$9,'Feb 2019'!$G$1:$BR$1,0))/SUMIFS(Summary!$D:$D,Summary!$A:$A,'Buying nGRPs'!$A70),"")</f>
        <v/>
      </c>
      <c r="BB70" s="11">
        <f t="shared" si="61"/>
        <v>0</v>
      </c>
      <c r="BC70" s="11"/>
      <c r="BD70" s="115">
        <f t="shared" si="62"/>
        <v>0</v>
      </c>
    </row>
    <row r="71" spans="1:57" ht="15" x14ac:dyDescent="0.3">
      <c r="A71" s="80" t="s">
        <v>85</v>
      </c>
      <c r="B71" s="105">
        <f t="shared" si="58"/>
        <v>0.1</v>
      </c>
      <c r="C71" s="192">
        <f t="shared" si="63"/>
        <v>1.0000000000000001E-7</v>
      </c>
      <c r="D71" s="48">
        <f t="shared" si="59"/>
        <v>0</v>
      </c>
      <c r="E71" s="138">
        <f t="shared" si="60"/>
        <v>-0.1</v>
      </c>
      <c r="F71" s="93" t="s">
        <v>85</v>
      </c>
      <c r="G71" s="158" t="str">
        <f>IFERROR(INDEX('Feb 2019'!$G$3:$BR$161,MATCH('Buying nGRPs'!$A71,'Feb 2019'!$A$3:$A$158,0),MATCH('Buying nGRPs'!G$9,'Feb 2019'!$G$1:$BR$1,0))/SUMIFS(Summary!$D:$D,Summary!$A:$A,'Buying nGRPs'!$A71),"")</f>
        <v/>
      </c>
      <c r="H71" s="158" t="str">
        <f>IFERROR(INDEX('Feb 2019'!$G$3:$BR$161,MATCH('Buying nGRPs'!$A71,'Feb 2019'!$A$3:$A$158,0),MATCH('Buying nGRPs'!H$9,'Feb 2019'!$G$1:$BR$1,0))/SUMIFS(Summary!$D:$D,Summary!$A:$A,'Buying nGRPs'!$A71),"")</f>
        <v/>
      </c>
      <c r="I71" s="158" t="str">
        <f>IFERROR(INDEX('Feb 2019'!$G$3:$BR$161,MATCH('Buying nGRPs'!$A71,'Feb 2019'!$A$3:$A$158,0),MATCH('Buying nGRPs'!I$9,'Feb 2019'!$G$1:$BR$1,0))/SUMIFS(Summary!$D:$D,Summary!$A:$A,'Buying nGRPs'!$A71),"")</f>
        <v/>
      </c>
      <c r="J71" s="158">
        <f>IFERROR(INDEX('Feb 2019'!$G$3:$BR$161,MATCH('Buying nGRPs'!$A71,'Feb 2019'!$A$3:$A$158,0),MATCH('Buying nGRPs'!J$9,'Feb 2019'!$G$1:$BR$1,0))/SUMIFS(Summary!$D:$D,Summary!$A:$A,'Buying nGRPs'!$A71),"")</f>
        <v>0</v>
      </c>
      <c r="K71" s="158" t="str">
        <f>IFERROR(INDEX('Feb 2019'!$G$3:$BR$161,MATCH('Buying nGRPs'!$A71,'Feb 2019'!$A$3:$A$158,0),MATCH('Buying nGRPs'!K$9,'Feb 2019'!$G$1:$BR$1,0))/SUMIFS(Summary!$D:$D,Summary!$A:$A,'Buying nGRPs'!$A71),"")</f>
        <v/>
      </c>
      <c r="L71" s="158" t="str">
        <f>IFERROR(INDEX('Feb 2019'!$G$3:$BR$161,MATCH('Buying nGRPs'!$A71,'Feb 2019'!$A$3:$A$158,0),MATCH('Buying nGRPs'!L$9,'Feb 2019'!$G$1:$BR$1,0))/SUMIFS(Summary!$D:$D,Summary!$A:$A,'Buying nGRPs'!$A71),"")</f>
        <v/>
      </c>
      <c r="M71" s="158" t="str">
        <f>IFERROR(INDEX('Feb 2019'!$G$3:$BR$161,MATCH('Buying nGRPs'!$A71,'Feb 2019'!$A$3:$A$158,0),MATCH('Buying nGRPs'!M$9,'Feb 2019'!$G$1:$BR$1,0))/SUMIFS(Summary!$D:$D,Summary!$A:$A,'Buying nGRPs'!$A71),"")</f>
        <v/>
      </c>
      <c r="N71" s="158" t="str">
        <f>IFERROR(INDEX('Feb 2019'!$G$3:$BR$161,MATCH('Buying nGRPs'!$A71,'Feb 2019'!$A$3:$A$158,0),MATCH('Buying nGRPs'!N$9,'Feb 2019'!$G$1:$BR$1,0))/SUMIFS(Summary!$D:$D,Summary!$A:$A,'Buying nGRPs'!$A71),"")</f>
        <v/>
      </c>
      <c r="O71" s="158" t="str">
        <f>IFERROR(INDEX('Feb 2019'!$G$3:$BR$161,MATCH('Buying nGRPs'!$A71,'Feb 2019'!$A$3:$A$158,0),MATCH('Buying nGRPs'!O$9,'Feb 2019'!$G$1:$BR$1,0))/SUMIFS(Summary!$D:$D,Summary!$A:$A,'Buying nGRPs'!$A71),"")</f>
        <v/>
      </c>
      <c r="P71" s="158" t="str">
        <f>IFERROR(INDEX('Feb 2019'!$G$3:$BR$161,MATCH('Buying nGRPs'!$A71,'Feb 2019'!$A$3:$A$158,0),MATCH('Buying nGRPs'!P$9,'Feb 2019'!$G$1:$BR$1,0))/SUMIFS(Summary!$D:$D,Summary!$A:$A,'Buying nGRPs'!$A71),"")</f>
        <v/>
      </c>
      <c r="Q71" s="158" t="str">
        <f>IFERROR(INDEX('Feb 2019'!$G$3:$BR$161,MATCH('Buying nGRPs'!$A71,'Feb 2019'!$A$3:$A$158,0),MATCH('Buying nGRPs'!Q$9,'Feb 2019'!$G$1:$BR$1,0))/SUMIFS(Summary!$D:$D,Summary!$A:$A,'Buying nGRPs'!$A71),"")</f>
        <v/>
      </c>
      <c r="R71" s="158" t="str">
        <f>IFERROR(INDEX('Feb 2019'!$G$3:$BR$161,MATCH('Buying nGRPs'!$A71,'Feb 2019'!$A$3:$A$158,0),MATCH('Buying nGRPs'!R$9,'Feb 2019'!$G$1:$BR$1,0))/SUMIFS(Summary!$D:$D,Summary!$A:$A,'Buying nGRPs'!$A71),"")</f>
        <v/>
      </c>
      <c r="S71" s="158" t="str">
        <f>IFERROR(INDEX('Feb 2019'!$G$3:$BR$161,MATCH('Buying nGRPs'!$A71,'Feb 2019'!$A$3:$A$158,0),MATCH('Buying nGRPs'!S$9,'Feb 2019'!$G$1:$BR$1,0))/SUMIFS(Summary!$D:$D,Summary!$A:$A,'Buying nGRPs'!$A71),"")</f>
        <v/>
      </c>
      <c r="T71" s="158" t="str">
        <f>IFERROR(INDEX('Feb 2019'!$G$3:$BR$161,MATCH('Buying nGRPs'!$A71,'Feb 2019'!$A$3:$A$158,0),MATCH('Buying nGRPs'!T$9,'Feb 2019'!$G$1:$BR$1,0))/SUMIFS(Summary!$D:$D,Summary!$A:$A,'Buying nGRPs'!$A71),"")</f>
        <v/>
      </c>
      <c r="U71" s="158" t="str">
        <f>IFERROR(INDEX('Feb 2019'!$G$3:$BR$161,MATCH('Buying nGRPs'!$A71,'Feb 2019'!$A$3:$A$158,0),MATCH('Buying nGRPs'!U$9,'Feb 2019'!$G$1:$BR$1,0))/SUMIFS(Summary!$D:$D,Summary!$A:$A,'Buying nGRPs'!$A71),"")</f>
        <v/>
      </c>
      <c r="V71" s="158" t="str">
        <f>IFERROR(INDEX('Feb 2019'!$G$3:$BR$161,MATCH('Buying nGRPs'!$A71,'Feb 2019'!$A$3:$A$158,0),MATCH('Buying nGRPs'!V$9,'Feb 2019'!$G$1:$BR$1,0))/SUMIFS(Summary!$D:$D,Summary!$A:$A,'Buying nGRPs'!$A71),"")</f>
        <v/>
      </c>
      <c r="W71" s="158" t="str">
        <f>IFERROR(INDEX('Feb 2019'!$G$3:$BR$161,MATCH('Buying nGRPs'!$A71,'Feb 2019'!$A$3:$A$158,0),MATCH('Buying nGRPs'!W$9,'Feb 2019'!$G$1:$BR$1,0))/SUMIFS(Summary!$D:$D,Summary!$A:$A,'Buying nGRPs'!$A71),"")</f>
        <v/>
      </c>
      <c r="X71" s="158" t="str">
        <f>IFERROR(INDEX('Feb 2019'!$G$3:$BR$161,MATCH('Buying nGRPs'!$A71,'Feb 2019'!$A$3:$A$158,0),MATCH('Buying nGRPs'!X$9,'Feb 2019'!$G$1:$BR$1,0))/SUMIFS(Summary!$D:$D,Summary!$A:$A,'Buying nGRPs'!$A71),"")</f>
        <v/>
      </c>
      <c r="Y71" s="158" t="str">
        <f>IFERROR(INDEX('Feb 2019'!$G$3:$BR$161,MATCH('Buying nGRPs'!$A71,'Feb 2019'!$A$3:$A$158,0),MATCH('Buying nGRPs'!Y$9,'Feb 2019'!$G$1:$BR$1,0))/SUMIFS(Summary!$D:$D,Summary!$A:$A,'Buying nGRPs'!$A71),"")</f>
        <v/>
      </c>
      <c r="Z71" s="158" t="str">
        <f>IFERROR(INDEX('Feb 2019'!$G$3:$BR$161,MATCH('Buying nGRPs'!$A71,'Feb 2019'!$A$3:$A$158,0),MATCH('Buying nGRPs'!Z$9,'Feb 2019'!$G$1:$BR$1,0))/SUMIFS(Summary!$D:$D,Summary!$A:$A,'Buying nGRPs'!$A71),"")</f>
        <v/>
      </c>
      <c r="AA71" s="158" t="str">
        <f>IFERROR(INDEX('Feb 2019'!$G$3:$BR$161,MATCH('Buying nGRPs'!$A71,'Feb 2019'!$A$3:$A$158,0),MATCH('Buying nGRPs'!AA$9,'Feb 2019'!$G$1:$BR$1,0))/SUMIFS(Summary!$D:$D,Summary!$A:$A,'Buying nGRPs'!$A71),"")</f>
        <v/>
      </c>
      <c r="AB71" s="158" t="str">
        <f>IFERROR(INDEX('Feb 2019'!$G$3:$BR$161,MATCH('Buying nGRPs'!$A71,'Feb 2019'!$A$3:$A$158,0),MATCH('Buying nGRPs'!AB$9,'Feb 2019'!$G$1:$BR$1,0))/SUMIFS(Summary!$D:$D,Summary!$A:$A,'Buying nGRPs'!$A71),"")</f>
        <v/>
      </c>
      <c r="AC71" s="158">
        <f>IFERROR(INDEX('Feb 2019'!$G$3:$BR$161,MATCH('Buying nGRPs'!$A71,'Feb 2019'!$A$3:$A$158,0),MATCH('Buying nGRPs'!AC$9,'Feb 2019'!$G$1:$BR$1,0))/SUMIFS(Summary!$D:$D,Summary!$A:$A,'Buying nGRPs'!$A71),"")</f>
        <v>0</v>
      </c>
      <c r="AD71" s="158">
        <f>IFERROR(INDEX('Feb 2019'!$G$3:$BR$161,MATCH('Buying nGRPs'!$A71,'Feb 2019'!$A$3:$A$158,0),MATCH('Buying nGRPs'!AD$9,'Feb 2019'!$G$1:$BR$1,0))/SUMIFS(Summary!$D:$D,Summary!$A:$A,'Buying nGRPs'!$A71),"")</f>
        <v>0</v>
      </c>
      <c r="AE71" s="158" t="str">
        <f>IFERROR(INDEX('Feb 2019'!$G$3:$BR$161,MATCH('Buying nGRPs'!$A71,'Feb 2019'!$A$3:$A$158,0),MATCH('Buying nGRPs'!AE$9,'Feb 2019'!$G$1:$BR$1,0))/SUMIFS(Summary!$D:$D,Summary!$A:$A,'Buying nGRPs'!$A71),"")</f>
        <v/>
      </c>
      <c r="AF71" s="158" t="str">
        <f>IFERROR(INDEX('Feb 2019'!$G$3:$BR$161,MATCH('Buying nGRPs'!$A71,'Feb 2019'!$A$3:$A$158,0),MATCH('Buying nGRPs'!AF$9,'Feb 2019'!$G$1:$BR$1,0))/SUMIFS(Summary!$D:$D,Summary!$A:$A,'Buying nGRPs'!$A71),"")</f>
        <v/>
      </c>
      <c r="AG71" s="158" t="str">
        <f>IFERROR(INDEX('Feb 2019'!$G$3:$BR$161,MATCH('Buying nGRPs'!$A71,'Feb 2019'!$A$3:$A$158,0),MATCH('Buying nGRPs'!AG$9,'Feb 2019'!$G$1:$BR$1,0))/SUMIFS(Summary!$D:$D,Summary!$A:$A,'Buying nGRPs'!$A71),"")</f>
        <v/>
      </c>
      <c r="AH71" s="158">
        <f>IFERROR(INDEX('Feb 2019'!$G$3:$BR$161,MATCH('Buying nGRPs'!$A71,'Feb 2019'!$A$3:$A$158,0),MATCH('Buying nGRPs'!AH$9,'Feb 2019'!$G$1:$BR$1,0))/SUMIFS(Summary!$D:$D,Summary!$A:$A,'Buying nGRPs'!$A71),"")</f>
        <v>0</v>
      </c>
      <c r="AI71" s="158" t="str">
        <f>IFERROR(INDEX('Feb 2019'!$G$3:$BR$161,MATCH('Buying nGRPs'!$A71,'Feb 2019'!$A$3:$A$158,0),MATCH('Buying nGRPs'!AI$9,'Feb 2019'!$G$1:$BR$1,0))/SUMIFS(Summary!$D:$D,Summary!$A:$A,'Buying nGRPs'!$A71),"")</f>
        <v/>
      </c>
      <c r="AJ71" s="158" t="str">
        <f>IFERROR(INDEX('Feb 2019'!$G$3:$BR$161,MATCH('Buying nGRPs'!$A71,'Feb 2019'!$A$3:$A$158,0),MATCH('Buying nGRPs'!AJ$9,'Feb 2019'!$G$1:$BR$1,0))/SUMIFS(Summary!$D:$D,Summary!$A:$A,'Buying nGRPs'!$A71),"")</f>
        <v/>
      </c>
      <c r="AK71" s="158">
        <f>IFERROR(INDEX('Feb 2019'!$G$3:$BR$161,MATCH('Buying nGRPs'!$A71,'Feb 2019'!$A$3:$A$158,0),MATCH('Buying nGRPs'!AK$9,'Feb 2019'!$G$1:$BR$1,0))/SUMIFS(Summary!$D:$D,Summary!$A:$A,'Buying nGRPs'!$A71),"")</f>
        <v>0.1</v>
      </c>
      <c r="AL71" s="158">
        <f>IFERROR(INDEX('Feb 2019'!$G$3:$BR$161,MATCH('Buying nGRPs'!$A71,'Feb 2019'!$A$3:$A$158,0),MATCH('Buying nGRPs'!AL$9,'Feb 2019'!$G$1:$BR$1,0))/SUMIFS(Summary!$D:$D,Summary!$A:$A,'Buying nGRPs'!$A71),"")</f>
        <v>0</v>
      </c>
      <c r="AM71" s="158" t="str">
        <f>IFERROR(INDEX('Feb 2019'!$G$3:$BR$161,MATCH('Buying nGRPs'!$A71,'Feb 2019'!$A$3:$A$158,0),MATCH('Buying nGRPs'!AM$9,'Feb 2019'!$G$1:$BR$1,0))/SUMIFS(Summary!$D:$D,Summary!$A:$A,'Buying nGRPs'!$A71),"")</f>
        <v/>
      </c>
      <c r="AN71" s="158">
        <f>IFERROR(INDEX('Feb 2019'!$G$3:$BR$161,MATCH('Buying nGRPs'!$A71,'Feb 2019'!$A$3:$A$158,0),MATCH('Buying nGRPs'!AN$9,'Feb 2019'!$G$1:$BR$1,0))/SUMIFS(Summary!$D:$D,Summary!$A:$A,'Buying nGRPs'!$A71),"")</f>
        <v>0</v>
      </c>
      <c r="AO71" s="158">
        <f>IFERROR(INDEX('Feb 2019'!$G$3:$BR$161,MATCH('Buying nGRPs'!$A71,'Feb 2019'!$A$3:$A$158,0),MATCH('Buying nGRPs'!AO$9,'Feb 2019'!$G$1:$BR$1,0))/SUMIFS(Summary!$D:$D,Summary!$A:$A,'Buying nGRPs'!$A71),"")</f>
        <v>0</v>
      </c>
      <c r="AP71" s="158" t="str">
        <f>IFERROR(INDEX('Feb 2019'!$G$3:$BR$161,MATCH('Buying nGRPs'!$A71,'Feb 2019'!$A$3:$A$158,0),MATCH('Buying nGRPs'!AP$9,'Feb 2019'!$G$1:$BR$1,0))/SUMIFS(Summary!$D:$D,Summary!$A:$A,'Buying nGRPs'!$A71),"")</f>
        <v/>
      </c>
      <c r="AQ71" s="158" t="str">
        <f>IFERROR(INDEX('Feb 2019'!$G$3:$BR$161,MATCH('Buying nGRPs'!$A71,'Feb 2019'!$A$3:$A$158,0),MATCH('Buying nGRPs'!AQ$9,'Feb 2019'!$G$1:$BR$1,0))/SUMIFS(Summary!$D:$D,Summary!$A:$A,'Buying nGRPs'!$A71),"")</f>
        <v/>
      </c>
      <c r="AR71" s="158">
        <f>IFERROR(INDEX('Feb 2019'!$G$3:$BR$161,MATCH('Buying nGRPs'!$A71,'Feb 2019'!$A$3:$A$158,0),MATCH('Buying nGRPs'!AR$9,'Feb 2019'!$G$1:$BR$1,0))/SUMIFS(Summary!$D:$D,Summary!$A:$A,'Buying nGRPs'!$A71),"")</f>
        <v>0</v>
      </c>
      <c r="AS71" s="158" t="str">
        <f>IFERROR(INDEX('Feb 2019'!$G$3:$BR$161,MATCH('Buying nGRPs'!$A71,'Feb 2019'!$A$3:$A$158,0),MATCH('Buying nGRPs'!AS$9,'Feb 2019'!$G$1:$BR$1,0))/SUMIFS(Summary!$D:$D,Summary!$A:$A,'Buying nGRPs'!$A71),"")</f>
        <v/>
      </c>
      <c r="AT71" s="158" t="str">
        <f>IFERROR(INDEX('Feb 2019'!$G$3:$BR$161,MATCH('Buying nGRPs'!$A71,'Feb 2019'!$A$3:$A$158,0),MATCH('Buying nGRPs'!AT$9,'Feb 2019'!$G$1:$BR$1,0))/SUMIFS(Summary!$D:$D,Summary!$A:$A,'Buying nGRPs'!$A71),"")</f>
        <v/>
      </c>
      <c r="AU71" s="158" t="str">
        <f>IFERROR(INDEX('Feb 2019'!$G$3:$BR$161,MATCH('Buying nGRPs'!$A71,'Feb 2019'!$A$3:$A$158,0),MATCH('Buying nGRPs'!AU$9,'Feb 2019'!$G$1:$BR$1,0))/SUMIFS(Summary!$D:$D,Summary!$A:$A,'Buying nGRPs'!$A71),"")</f>
        <v/>
      </c>
      <c r="AV71" s="158" t="str">
        <f>IFERROR(INDEX('Feb 2019'!$G$3:$BR$161,MATCH('Buying nGRPs'!$A71,'Feb 2019'!$A$3:$A$158,0),MATCH('Buying nGRPs'!AV$9,'Feb 2019'!$G$1:$BR$1,0))/SUMIFS(Summary!$D:$D,Summary!$A:$A,'Buying nGRPs'!$A71),"")</f>
        <v/>
      </c>
      <c r="AW71" s="158" t="str">
        <f>IFERROR(INDEX('Feb 2019'!$G$3:$BR$161,MATCH('Buying nGRPs'!$A71,'Feb 2019'!$A$3:$A$158,0),MATCH('Buying nGRPs'!AW$9,'Feb 2019'!$G$1:$BR$1,0))/SUMIFS(Summary!$D:$D,Summary!$A:$A,'Buying nGRPs'!$A71),"")</f>
        <v/>
      </c>
      <c r="AX71" s="158">
        <f>IFERROR(INDEX('Feb 2019'!$G$3:$BR$161,MATCH('Buying nGRPs'!$A71,'Feb 2019'!$A$3:$A$158,0),MATCH('Buying nGRPs'!AX$9,'Feb 2019'!$G$1:$BR$1,0))/SUMIFS(Summary!$D:$D,Summary!$A:$A,'Buying nGRPs'!$A71),"")</f>
        <v>0</v>
      </c>
      <c r="AY71" s="158">
        <f>IFERROR(INDEX('Feb 2019'!$G$3:$BR$161,MATCH('Buying nGRPs'!$A71,'Feb 2019'!$A$3:$A$158,0),MATCH('Buying nGRPs'!AY$9,'Feb 2019'!$G$1:$BR$1,0))/SUMIFS(Summary!$D:$D,Summary!$A:$A,'Buying nGRPs'!$A71),"")</f>
        <v>0</v>
      </c>
      <c r="AZ71" s="158">
        <f>IFERROR(INDEX('Feb 2019'!$G$3:$BR$161,MATCH('Buying nGRPs'!$A71,'Feb 2019'!$A$3:$A$158,0),MATCH('Buying nGRPs'!AZ$9,'Feb 2019'!$G$1:$BR$1,0))/SUMIFS(Summary!$D:$D,Summary!$A:$A,'Buying nGRPs'!$A71),"")</f>
        <v>0</v>
      </c>
      <c r="BA71" s="158">
        <f>IFERROR(INDEX('Feb 2019'!$G$3:$BR$161,MATCH('Buying nGRPs'!$A71,'Feb 2019'!$A$3:$A$158,0),MATCH('Buying nGRPs'!BA$9,'Feb 2019'!$G$1:$BR$1,0))/SUMIFS(Summary!$D:$D,Summary!$A:$A,'Buying nGRPs'!$A71),"")</f>
        <v>0</v>
      </c>
      <c r="BB71" s="11">
        <f t="shared" si="61"/>
        <v>0.1</v>
      </c>
      <c r="BC71" s="11"/>
      <c r="BD71" s="114">
        <f t="shared" si="62"/>
        <v>-0.1</v>
      </c>
    </row>
    <row r="72" spans="1:57" ht="15" x14ac:dyDescent="0.3">
      <c r="A72" s="80" t="s">
        <v>86</v>
      </c>
      <c r="B72" s="105">
        <f t="shared" si="58"/>
        <v>0</v>
      </c>
      <c r="C72" s="192">
        <f t="shared" si="63"/>
        <v>0</v>
      </c>
      <c r="D72" s="48">
        <f t="shared" si="59"/>
        <v>0</v>
      </c>
      <c r="E72" s="138">
        <f t="shared" si="60"/>
        <v>0</v>
      </c>
      <c r="F72" s="93" t="s">
        <v>86</v>
      </c>
      <c r="G72" s="158" t="str">
        <f>IFERROR(INDEX('Feb 2019'!$G$3:$BR$161,MATCH('Buying nGRPs'!$A72,'Feb 2019'!$A$3:$A$158,0),MATCH('Buying nGRPs'!G$9,'Feb 2019'!$G$1:$BR$1,0))/SUMIFS(Summary!$D:$D,Summary!$A:$A,'Buying nGRPs'!$A72),"")</f>
        <v/>
      </c>
      <c r="H72" s="158" t="str">
        <f>IFERROR(INDEX('Feb 2019'!$G$3:$BR$161,MATCH('Buying nGRPs'!$A72,'Feb 2019'!$A$3:$A$158,0),MATCH('Buying nGRPs'!H$9,'Feb 2019'!$G$1:$BR$1,0))/SUMIFS(Summary!$D:$D,Summary!$A:$A,'Buying nGRPs'!$A72),"")</f>
        <v/>
      </c>
      <c r="I72" s="158" t="str">
        <f>IFERROR(INDEX('Feb 2019'!$G$3:$BR$161,MATCH('Buying nGRPs'!$A72,'Feb 2019'!$A$3:$A$158,0),MATCH('Buying nGRPs'!I$9,'Feb 2019'!$G$1:$BR$1,0))/SUMIFS(Summary!$D:$D,Summary!$A:$A,'Buying nGRPs'!$A72),"")</f>
        <v/>
      </c>
      <c r="J72" s="158" t="str">
        <f>IFERROR(INDEX('Feb 2019'!$G$3:$BR$161,MATCH('Buying nGRPs'!$A72,'Feb 2019'!$A$3:$A$158,0),MATCH('Buying nGRPs'!J$9,'Feb 2019'!$G$1:$BR$1,0))/SUMIFS(Summary!$D:$D,Summary!$A:$A,'Buying nGRPs'!$A72),"")</f>
        <v/>
      </c>
      <c r="K72" s="158" t="str">
        <f>IFERROR(INDEX('Feb 2019'!$G$3:$BR$161,MATCH('Buying nGRPs'!$A72,'Feb 2019'!$A$3:$A$158,0),MATCH('Buying nGRPs'!K$9,'Feb 2019'!$G$1:$BR$1,0))/SUMIFS(Summary!$D:$D,Summary!$A:$A,'Buying nGRPs'!$A72),"")</f>
        <v/>
      </c>
      <c r="L72" s="158" t="str">
        <f>IFERROR(INDEX('Feb 2019'!$G$3:$BR$161,MATCH('Buying nGRPs'!$A72,'Feb 2019'!$A$3:$A$158,0),MATCH('Buying nGRPs'!L$9,'Feb 2019'!$G$1:$BR$1,0))/SUMIFS(Summary!$D:$D,Summary!$A:$A,'Buying nGRPs'!$A72),"")</f>
        <v/>
      </c>
      <c r="M72" s="158" t="str">
        <f>IFERROR(INDEX('Feb 2019'!$G$3:$BR$161,MATCH('Buying nGRPs'!$A72,'Feb 2019'!$A$3:$A$158,0),MATCH('Buying nGRPs'!M$9,'Feb 2019'!$G$1:$BR$1,0))/SUMIFS(Summary!$D:$D,Summary!$A:$A,'Buying nGRPs'!$A72),"")</f>
        <v/>
      </c>
      <c r="N72" s="158" t="str">
        <f>IFERROR(INDEX('Feb 2019'!$G$3:$BR$161,MATCH('Buying nGRPs'!$A72,'Feb 2019'!$A$3:$A$158,0),MATCH('Buying nGRPs'!N$9,'Feb 2019'!$G$1:$BR$1,0))/SUMIFS(Summary!$D:$D,Summary!$A:$A,'Buying nGRPs'!$A72),"")</f>
        <v/>
      </c>
      <c r="O72" s="158" t="str">
        <f>IFERROR(INDEX('Feb 2019'!$G$3:$BR$161,MATCH('Buying nGRPs'!$A72,'Feb 2019'!$A$3:$A$158,0),MATCH('Buying nGRPs'!O$9,'Feb 2019'!$G$1:$BR$1,0))/SUMIFS(Summary!$D:$D,Summary!$A:$A,'Buying nGRPs'!$A72),"")</f>
        <v/>
      </c>
      <c r="P72" s="158" t="str">
        <f>IFERROR(INDEX('Feb 2019'!$G$3:$BR$161,MATCH('Buying nGRPs'!$A72,'Feb 2019'!$A$3:$A$158,0),MATCH('Buying nGRPs'!P$9,'Feb 2019'!$G$1:$BR$1,0))/SUMIFS(Summary!$D:$D,Summary!$A:$A,'Buying nGRPs'!$A72),"")</f>
        <v/>
      </c>
      <c r="Q72" s="158" t="str">
        <f>IFERROR(INDEX('Feb 2019'!$G$3:$BR$161,MATCH('Buying nGRPs'!$A72,'Feb 2019'!$A$3:$A$158,0),MATCH('Buying nGRPs'!Q$9,'Feb 2019'!$G$1:$BR$1,0))/SUMIFS(Summary!$D:$D,Summary!$A:$A,'Buying nGRPs'!$A72),"")</f>
        <v/>
      </c>
      <c r="R72" s="158" t="str">
        <f>IFERROR(INDEX('Feb 2019'!$G$3:$BR$161,MATCH('Buying nGRPs'!$A72,'Feb 2019'!$A$3:$A$158,0),MATCH('Buying nGRPs'!R$9,'Feb 2019'!$G$1:$BR$1,0))/SUMIFS(Summary!$D:$D,Summary!$A:$A,'Buying nGRPs'!$A72),"")</f>
        <v/>
      </c>
      <c r="S72" s="158" t="str">
        <f>IFERROR(INDEX('Feb 2019'!$G$3:$BR$161,MATCH('Buying nGRPs'!$A72,'Feb 2019'!$A$3:$A$158,0),MATCH('Buying nGRPs'!S$9,'Feb 2019'!$G$1:$BR$1,0))/SUMIFS(Summary!$D:$D,Summary!$A:$A,'Buying nGRPs'!$A72),"")</f>
        <v/>
      </c>
      <c r="T72" s="158" t="str">
        <f>IFERROR(INDEX('Feb 2019'!$G$3:$BR$161,MATCH('Buying nGRPs'!$A72,'Feb 2019'!$A$3:$A$158,0),MATCH('Buying nGRPs'!T$9,'Feb 2019'!$G$1:$BR$1,0))/SUMIFS(Summary!$D:$D,Summary!$A:$A,'Buying nGRPs'!$A72),"")</f>
        <v/>
      </c>
      <c r="U72" s="158" t="str">
        <f>IFERROR(INDEX('Feb 2019'!$G$3:$BR$161,MATCH('Buying nGRPs'!$A72,'Feb 2019'!$A$3:$A$158,0),MATCH('Buying nGRPs'!U$9,'Feb 2019'!$G$1:$BR$1,0))/SUMIFS(Summary!$D:$D,Summary!$A:$A,'Buying nGRPs'!$A72),"")</f>
        <v/>
      </c>
      <c r="V72" s="158" t="str">
        <f>IFERROR(INDEX('Feb 2019'!$G$3:$BR$161,MATCH('Buying nGRPs'!$A72,'Feb 2019'!$A$3:$A$158,0),MATCH('Buying nGRPs'!V$9,'Feb 2019'!$G$1:$BR$1,0))/SUMIFS(Summary!$D:$D,Summary!$A:$A,'Buying nGRPs'!$A72),"")</f>
        <v/>
      </c>
      <c r="W72" s="158" t="str">
        <f>IFERROR(INDEX('Feb 2019'!$G$3:$BR$161,MATCH('Buying nGRPs'!$A72,'Feb 2019'!$A$3:$A$158,0),MATCH('Buying nGRPs'!W$9,'Feb 2019'!$G$1:$BR$1,0))/SUMIFS(Summary!$D:$D,Summary!$A:$A,'Buying nGRPs'!$A72),"")</f>
        <v/>
      </c>
      <c r="X72" s="158" t="str">
        <f>IFERROR(INDEX('Feb 2019'!$G$3:$BR$161,MATCH('Buying nGRPs'!$A72,'Feb 2019'!$A$3:$A$158,0),MATCH('Buying nGRPs'!X$9,'Feb 2019'!$G$1:$BR$1,0))/SUMIFS(Summary!$D:$D,Summary!$A:$A,'Buying nGRPs'!$A72),"")</f>
        <v/>
      </c>
      <c r="Y72" s="158" t="str">
        <f>IFERROR(INDEX('Feb 2019'!$G$3:$BR$161,MATCH('Buying nGRPs'!$A72,'Feb 2019'!$A$3:$A$158,0),MATCH('Buying nGRPs'!Y$9,'Feb 2019'!$G$1:$BR$1,0))/SUMIFS(Summary!$D:$D,Summary!$A:$A,'Buying nGRPs'!$A72),"")</f>
        <v/>
      </c>
      <c r="Z72" s="158" t="str">
        <f>IFERROR(INDEX('Feb 2019'!$G$3:$BR$161,MATCH('Buying nGRPs'!$A72,'Feb 2019'!$A$3:$A$158,0),MATCH('Buying nGRPs'!Z$9,'Feb 2019'!$G$1:$BR$1,0))/SUMIFS(Summary!$D:$D,Summary!$A:$A,'Buying nGRPs'!$A72),"")</f>
        <v/>
      </c>
      <c r="AA72" s="158" t="str">
        <f>IFERROR(INDEX('Feb 2019'!$G$3:$BR$161,MATCH('Buying nGRPs'!$A72,'Feb 2019'!$A$3:$A$158,0),MATCH('Buying nGRPs'!AA$9,'Feb 2019'!$G$1:$BR$1,0))/SUMIFS(Summary!$D:$D,Summary!$A:$A,'Buying nGRPs'!$A72),"")</f>
        <v/>
      </c>
      <c r="AB72" s="158" t="str">
        <f>IFERROR(INDEX('Feb 2019'!$G$3:$BR$161,MATCH('Buying nGRPs'!$A72,'Feb 2019'!$A$3:$A$158,0),MATCH('Buying nGRPs'!AB$9,'Feb 2019'!$G$1:$BR$1,0))/SUMIFS(Summary!$D:$D,Summary!$A:$A,'Buying nGRPs'!$A72),"")</f>
        <v/>
      </c>
      <c r="AC72" s="158" t="str">
        <f>IFERROR(INDEX('Feb 2019'!$G$3:$BR$161,MATCH('Buying nGRPs'!$A72,'Feb 2019'!$A$3:$A$158,0),MATCH('Buying nGRPs'!AC$9,'Feb 2019'!$G$1:$BR$1,0))/SUMIFS(Summary!$D:$D,Summary!$A:$A,'Buying nGRPs'!$A72),"")</f>
        <v/>
      </c>
      <c r="AD72" s="158" t="str">
        <f>IFERROR(INDEX('Feb 2019'!$G$3:$BR$161,MATCH('Buying nGRPs'!$A72,'Feb 2019'!$A$3:$A$158,0),MATCH('Buying nGRPs'!AD$9,'Feb 2019'!$G$1:$BR$1,0))/SUMIFS(Summary!$D:$D,Summary!$A:$A,'Buying nGRPs'!$A72),"")</f>
        <v/>
      </c>
      <c r="AE72" s="158" t="str">
        <f>IFERROR(INDEX('Feb 2019'!$G$3:$BR$161,MATCH('Buying nGRPs'!$A72,'Feb 2019'!$A$3:$A$158,0),MATCH('Buying nGRPs'!AE$9,'Feb 2019'!$G$1:$BR$1,0))/SUMIFS(Summary!$D:$D,Summary!$A:$A,'Buying nGRPs'!$A72),"")</f>
        <v/>
      </c>
      <c r="AF72" s="158" t="str">
        <f>IFERROR(INDEX('Feb 2019'!$G$3:$BR$161,MATCH('Buying nGRPs'!$A72,'Feb 2019'!$A$3:$A$158,0),MATCH('Buying nGRPs'!AF$9,'Feb 2019'!$G$1:$BR$1,0))/SUMIFS(Summary!$D:$D,Summary!$A:$A,'Buying nGRPs'!$A72),"")</f>
        <v/>
      </c>
      <c r="AG72" s="158" t="str">
        <f>IFERROR(INDEX('Feb 2019'!$G$3:$BR$161,MATCH('Buying nGRPs'!$A72,'Feb 2019'!$A$3:$A$158,0),MATCH('Buying nGRPs'!AG$9,'Feb 2019'!$G$1:$BR$1,0))/SUMIFS(Summary!$D:$D,Summary!$A:$A,'Buying nGRPs'!$A72),"")</f>
        <v/>
      </c>
      <c r="AH72" s="158" t="str">
        <f>IFERROR(INDEX('Feb 2019'!$G$3:$BR$161,MATCH('Buying nGRPs'!$A72,'Feb 2019'!$A$3:$A$158,0),MATCH('Buying nGRPs'!AH$9,'Feb 2019'!$G$1:$BR$1,0))/SUMIFS(Summary!$D:$D,Summary!$A:$A,'Buying nGRPs'!$A72),"")</f>
        <v/>
      </c>
      <c r="AI72" s="158" t="str">
        <f>IFERROR(INDEX('Feb 2019'!$G$3:$BR$161,MATCH('Buying nGRPs'!$A72,'Feb 2019'!$A$3:$A$158,0),MATCH('Buying nGRPs'!AI$9,'Feb 2019'!$G$1:$BR$1,0))/SUMIFS(Summary!$D:$D,Summary!$A:$A,'Buying nGRPs'!$A72),"")</f>
        <v/>
      </c>
      <c r="AJ72" s="158" t="str">
        <f>IFERROR(INDEX('Feb 2019'!$G$3:$BR$161,MATCH('Buying nGRPs'!$A72,'Feb 2019'!$A$3:$A$158,0),MATCH('Buying nGRPs'!AJ$9,'Feb 2019'!$G$1:$BR$1,0))/SUMIFS(Summary!$D:$D,Summary!$A:$A,'Buying nGRPs'!$A72),"")</f>
        <v/>
      </c>
      <c r="AK72" s="158" t="str">
        <f>IFERROR(INDEX('Feb 2019'!$G$3:$BR$161,MATCH('Buying nGRPs'!$A72,'Feb 2019'!$A$3:$A$158,0),MATCH('Buying nGRPs'!AK$9,'Feb 2019'!$G$1:$BR$1,0))/SUMIFS(Summary!$D:$D,Summary!$A:$A,'Buying nGRPs'!$A72),"")</f>
        <v/>
      </c>
      <c r="AL72" s="158" t="str">
        <f>IFERROR(INDEX('Feb 2019'!$G$3:$BR$161,MATCH('Buying nGRPs'!$A72,'Feb 2019'!$A$3:$A$158,0),MATCH('Buying nGRPs'!AL$9,'Feb 2019'!$G$1:$BR$1,0))/SUMIFS(Summary!$D:$D,Summary!$A:$A,'Buying nGRPs'!$A72),"")</f>
        <v/>
      </c>
      <c r="AM72" s="158" t="str">
        <f>IFERROR(INDEX('Feb 2019'!$G$3:$BR$161,MATCH('Buying nGRPs'!$A72,'Feb 2019'!$A$3:$A$158,0),MATCH('Buying nGRPs'!AM$9,'Feb 2019'!$G$1:$BR$1,0))/SUMIFS(Summary!$D:$D,Summary!$A:$A,'Buying nGRPs'!$A72),"")</f>
        <v/>
      </c>
      <c r="AN72" s="158" t="str">
        <f>IFERROR(INDEX('Feb 2019'!$G$3:$BR$161,MATCH('Buying nGRPs'!$A72,'Feb 2019'!$A$3:$A$158,0),MATCH('Buying nGRPs'!AN$9,'Feb 2019'!$G$1:$BR$1,0))/SUMIFS(Summary!$D:$D,Summary!$A:$A,'Buying nGRPs'!$A72),"")</f>
        <v/>
      </c>
      <c r="AO72" s="158" t="str">
        <f>IFERROR(INDEX('Feb 2019'!$G$3:$BR$161,MATCH('Buying nGRPs'!$A72,'Feb 2019'!$A$3:$A$158,0),MATCH('Buying nGRPs'!AO$9,'Feb 2019'!$G$1:$BR$1,0))/SUMIFS(Summary!$D:$D,Summary!$A:$A,'Buying nGRPs'!$A72),"")</f>
        <v/>
      </c>
      <c r="AP72" s="158" t="str">
        <f>IFERROR(INDEX('Feb 2019'!$G$3:$BR$161,MATCH('Buying nGRPs'!$A72,'Feb 2019'!$A$3:$A$158,0),MATCH('Buying nGRPs'!AP$9,'Feb 2019'!$G$1:$BR$1,0))/SUMIFS(Summary!$D:$D,Summary!$A:$A,'Buying nGRPs'!$A72),"")</f>
        <v/>
      </c>
      <c r="AQ72" s="158" t="str">
        <f>IFERROR(INDEX('Feb 2019'!$G$3:$BR$161,MATCH('Buying nGRPs'!$A72,'Feb 2019'!$A$3:$A$158,0),MATCH('Buying nGRPs'!AQ$9,'Feb 2019'!$G$1:$BR$1,0))/SUMIFS(Summary!$D:$D,Summary!$A:$A,'Buying nGRPs'!$A72),"")</f>
        <v/>
      </c>
      <c r="AR72" s="158" t="str">
        <f>IFERROR(INDEX('Feb 2019'!$G$3:$BR$161,MATCH('Buying nGRPs'!$A72,'Feb 2019'!$A$3:$A$158,0),MATCH('Buying nGRPs'!AR$9,'Feb 2019'!$G$1:$BR$1,0))/SUMIFS(Summary!$D:$D,Summary!$A:$A,'Buying nGRPs'!$A72),"")</f>
        <v/>
      </c>
      <c r="AS72" s="158" t="str">
        <f>IFERROR(INDEX('Feb 2019'!$G$3:$BR$161,MATCH('Buying nGRPs'!$A72,'Feb 2019'!$A$3:$A$158,0),MATCH('Buying nGRPs'!AS$9,'Feb 2019'!$G$1:$BR$1,0))/SUMIFS(Summary!$D:$D,Summary!$A:$A,'Buying nGRPs'!$A72),"")</f>
        <v/>
      </c>
      <c r="AT72" s="158" t="str">
        <f>IFERROR(INDEX('Feb 2019'!$G$3:$BR$161,MATCH('Buying nGRPs'!$A72,'Feb 2019'!$A$3:$A$158,0),MATCH('Buying nGRPs'!AT$9,'Feb 2019'!$G$1:$BR$1,0))/SUMIFS(Summary!$D:$D,Summary!$A:$A,'Buying nGRPs'!$A72),"")</f>
        <v/>
      </c>
      <c r="AU72" s="158" t="str">
        <f>IFERROR(INDEX('Feb 2019'!$G$3:$BR$161,MATCH('Buying nGRPs'!$A72,'Feb 2019'!$A$3:$A$158,0),MATCH('Buying nGRPs'!AU$9,'Feb 2019'!$G$1:$BR$1,0))/SUMIFS(Summary!$D:$D,Summary!$A:$A,'Buying nGRPs'!$A72),"")</f>
        <v/>
      </c>
      <c r="AV72" s="158" t="str">
        <f>IFERROR(INDEX('Feb 2019'!$G$3:$BR$161,MATCH('Buying nGRPs'!$A72,'Feb 2019'!$A$3:$A$158,0),MATCH('Buying nGRPs'!AV$9,'Feb 2019'!$G$1:$BR$1,0))/SUMIFS(Summary!$D:$D,Summary!$A:$A,'Buying nGRPs'!$A72),"")</f>
        <v/>
      </c>
      <c r="AW72" s="158" t="str">
        <f>IFERROR(INDEX('Feb 2019'!$G$3:$BR$161,MATCH('Buying nGRPs'!$A72,'Feb 2019'!$A$3:$A$158,0),MATCH('Buying nGRPs'!AW$9,'Feb 2019'!$G$1:$BR$1,0))/SUMIFS(Summary!$D:$D,Summary!$A:$A,'Buying nGRPs'!$A72),"")</f>
        <v/>
      </c>
      <c r="AX72" s="158" t="str">
        <f>IFERROR(INDEX('Feb 2019'!$G$3:$BR$161,MATCH('Buying nGRPs'!$A72,'Feb 2019'!$A$3:$A$158,0),MATCH('Buying nGRPs'!AX$9,'Feb 2019'!$G$1:$BR$1,0))/SUMIFS(Summary!$D:$D,Summary!$A:$A,'Buying nGRPs'!$A72),"")</f>
        <v/>
      </c>
      <c r="AY72" s="158" t="str">
        <f>IFERROR(INDEX('Feb 2019'!$G$3:$BR$161,MATCH('Buying nGRPs'!$A72,'Feb 2019'!$A$3:$A$158,0),MATCH('Buying nGRPs'!AY$9,'Feb 2019'!$G$1:$BR$1,0))/SUMIFS(Summary!$D:$D,Summary!$A:$A,'Buying nGRPs'!$A72),"")</f>
        <v/>
      </c>
      <c r="AZ72" s="158" t="str">
        <f>IFERROR(INDEX('Feb 2019'!$G$3:$BR$161,MATCH('Buying nGRPs'!$A72,'Feb 2019'!$A$3:$A$158,0),MATCH('Buying nGRPs'!AZ$9,'Feb 2019'!$G$1:$BR$1,0))/SUMIFS(Summary!$D:$D,Summary!$A:$A,'Buying nGRPs'!$A72),"")</f>
        <v/>
      </c>
      <c r="BA72" s="158" t="str">
        <f>IFERROR(INDEX('Feb 2019'!$G$3:$BR$161,MATCH('Buying nGRPs'!$A72,'Feb 2019'!$A$3:$A$158,0),MATCH('Buying nGRPs'!BA$9,'Feb 2019'!$G$1:$BR$1,0))/SUMIFS(Summary!$D:$D,Summary!$A:$A,'Buying nGRPs'!$A72),"")</f>
        <v/>
      </c>
      <c r="BB72" s="11">
        <f t="shared" si="61"/>
        <v>0</v>
      </c>
      <c r="BC72" s="11"/>
      <c r="BD72" s="114">
        <f t="shared" si="62"/>
        <v>0</v>
      </c>
    </row>
    <row r="73" spans="1:57" ht="15" x14ac:dyDescent="0.3">
      <c r="A73" s="79" t="s">
        <v>87</v>
      </c>
      <c r="B73" s="105">
        <f t="shared" si="58"/>
        <v>0</v>
      </c>
      <c r="C73" s="192">
        <f t="shared" si="63"/>
        <v>0</v>
      </c>
      <c r="D73" s="48">
        <f t="shared" si="59"/>
        <v>0</v>
      </c>
      <c r="E73" s="138">
        <f t="shared" si="60"/>
        <v>0</v>
      </c>
      <c r="F73" s="92" t="s">
        <v>87</v>
      </c>
      <c r="G73" s="158" t="str">
        <f>IFERROR(INDEX('Feb 2019'!$G$3:$BR$161,MATCH('Buying nGRPs'!$A73,'Feb 2019'!$A$3:$A$158,0),MATCH('Buying nGRPs'!G$9,'Feb 2019'!$G$1:$BR$1,0))/SUMIFS(Summary!$D:$D,Summary!$A:$A,'Buying nGRPs'!$A73),"")</f>
        <v/>
      </c>
      <c r="H73" s="158" t="str">
        <f>IFERROR(INDEX('Feb 2019'!$G$3:$BR$161,MATCH('Buying nGRPs'!$A73,'Feb 2019'!$A$3:$A$158,0),MATCH('Buying nGRPs'!H$9,'Feb 2019'!$G$1:$BR$1,0))/SUMIFS(Summary!$D:$D,Summary!$A:$A,'Buying nGRPs'!$A73),"")</f>
        <v/>
      </c>
      <c r="I73" s="158" t="str">
        <f>IFERROR(INDEX('Feb 2019'!$G$3:$BR$161,MATCH('Buying nGRPs'!$A73,'Feb 2019'!$A$3:$A$158,0),MATCH('Buying nGRPs'!I$9,'Feb 2019'!$G$1:$BR$1,0))/SUMIFS(Summary!$D:$D,Summary!$A:$A,'Buying nGRPs'!$A73),"")</f>
        <v/>
      </c>
      <c r="J73" s="158" t="str">
        <f>IFERROR(INDEX('Feb 2019'!$G$3:$BR$161,MATCH('Buying nGRPs'!$A73,'Feb 2019'!$A$3:$A$158,0),MATCH('Buying nGRPs'!J$9,'Feb 2019'!$G$1:$BR$1,0))/SUMIFS(Summary!$D:$D,Summary!$A:$A,'Buying nGRPs'!$A73),"")</f>
        <v/>
      </c>
      <c r="K73" s="158" t="str">
        <f>IFERROR(INDEX('Feb 2019'!$G$3:$BR$161,MATCH('Buying nGRPs'!$A73,'Feb 2019'!$A$3:$A$158,0),MATCH('Buying nGRPs'!K$9,'Feb 2019'!$G$1:$BR$1,0))/SUMIFS(Summary!$D:$D,Summary!$A:$A,'Buying nGRPs'!$A73),"")</f>
        <v/>
      </c>
      <c r="L73" s="158" t="str">
        <f>IFERROR(INDEX('Feb 2019'!$G$3:$BR$161,MATCH('Buying nGRPs'!$A73,'Feb 2019'!$A$3:$A$158,0),MATCH('Buying nGRPs'!L$9,'Feb 2019'!$G$1:$BR$1,0))/SUMIFS(Summary!$D:$D,Summary!$A:$A,'Buying nGRPs'!$A73),"")</f>
        <v/>
      </c>
      <c r="M73" s="158" t="str">
        <f>IFERROR(INDEX('Feb 2019'!$G$3:$BR$161,MATCH('Buying nGRPs'!$A73,'Feb 2019'!$A$3:$A$158,0),MATCH('Buying nGRPs'!M$9,'Feb 2019'!$G$1:$BR$1,0))/SUMIFS(Summary!$D:$D,Summary!$A:$A,'Buying nGRPs'!$A73),"")</f>
        <v/>
      </c>
      <c r="N73" s="158" t="str">
        <f>IFERROR(INDEX('Feb 2019'!$G$3:$BR$161,MATCH('Buying nGRPs'!$A73,'Feb 2019'!$A$3:$A$158,0),MATCH('Buying nGRPs'!N$9,'Feb 2019'!$G$1:$BR$1,0))/SUMIFS(Summary!$D:$D,Summary!$A:$A,'Buying nGRPs'!$A73),"")</f>
        <v/>
      </c>
      <c r="O73" s="158" t="str">
        <f>IFERROR(INDEX('Feb 2019'!$G$3:$BR$161,MATCH('Buying nGRPs'!$A73,'Feb 2019'!$A$3:$A$158,0),MATCH('Buying nGRPs'!O$9,'Feb 2019'!$G$1:$BR$1,0))/SUMIFS(Summary!$D:$D,Summary!$A:$A,'Buying nGRPs'!$A73),"")</f>
        <v/>
      </c>
      <c r="P73" s="158" t="str">
        <f>IFERROR(INDEX('Feb 2019'!$G$3:$BR$161,MATCH('Buying nGRPs'!$A73,'Feb 2019'!$A$3:$A$158,0),MATCH('Buying nGRPs'!P$9,'Feb 2019'!$G$1:$BR$1,0))/SUMIFS(Summary!$D:$D,Summary!$A:$A,'Buying nGRPs'!$A73),"")</f>
        <v/>
      </c>
      <c r="Q73" s="158" t="str">
        <f>IFERROR(INDEX('Feb 2019'!$G$3:$BR$161,MATCH('Buying nGRPs'!$A73,'Feb 2019'!$A$3:$A$158,0),MATCH('Buying nGRPs'!Q$9,'Feb 2019'!$G$1:$BR$1,0))/SUMIFS(Summary!$D:$D,Summary!$A:$A,'Buying nGRPs'!$A73),"")</f>
        <v/>
      </c>
      <c r="R73" s="158" t="str">
        <f>IFERROR(INDEX('Feb 2019'!$G$3:$BR$161,MATCH('Buying nGRPs'!$A73,'Feb 2019'!$A$3:$A$158,0),MATCH('Buying nGRPs'!R$9,'Feb 2019'!$G$1:$BR$1,0))/SUMIFS(Summary!$D:$D,Summary!$A:$A,'Buying nGRPs'!$A73),"")</f>
        <v/>
      </c>
      <c r="S73" s="158" t="str">
        <f>IFERROR(INDEX('Feb 2019'!$G$3:$BR$161,MATCH('Buying nGRPs'!$A73,'Feb 2019'!$A$3:$A$158,0),MATCH('Buying nGRPs'!S$9,'Feb 2019'!$G$1:$BR$1,0))/SUMIFS(Summary!$D:$D,Summary!$A:$A,'Buying nGRPs'!$A73),"")</f>
        <v/>
      </c>
      <c r="T73" s="158" t="str">
        <f>IFERROR(INDEX('Feb 2019'!$G$3:$BR$161,MATCH('Buying nGRPs'!$A73,'Feb 2019'!$A$3:$A$158,0),MATCH('Buying nGRPs'!T$9,'Feb 2019'!$G$1:$BR$1,0))/SUMIFS(Summary!$D:$D,Summary!$A:$A,'Buying nGRPs'!$A73),"")</f>
        <v/>
      </c>
      <c r="U73" s="158" t="str">
        <f>IFERROR(INDEX('Feb 2019'!$G$3:$BR$161,MATCH('Buying nGRPs'!$A73,'Feb 2019'!$A$3:$A$158,0),MATCH('Buying nGRPs'!U$9,'Feb 2019'!$G$1:$BR$1,0))/SUMIFS(Summary!$D:$D,Summary!$A:$A,'Buying nGRPs'!$A73),"")</f>
        <v/>
      </c>
      <c r="V73" s="158" t="str">
        <f>IFERROR(INDEX('Feb 2019'!$G$3:$BR$161,MATCH('Buying nGRPs'!$A73,'Feb 2019'!$A$3:$A$158,0),MATCH('Buying nGRPs'!V$9,'Feb 2019'!$G$1:$BR$1,0))/SUMIFS(Summary!$D:$D,Summary!$A:$A,'Buying nGRPs'!$A73),"")</f>
        <v/>
      </c>
      <c r="W73" s="158" t="str">
        <f>IFERROR(INDEX('Feb 2019'!$G$3:$BR$161,MATCH('Buying nGRPs'!$A73,'Feb 2019'!$A$3:$A$158,0),MATCH('Buying nGRPs'!W$9,'Feb 2019'!$G$1:$BR$1,0))/SUMIFS(Summary!$D:$D,Summary!$A:$A,'Buying nGRPs'!$A73),"")</f>
        <v/>
      </c>
      <c r="X73" s="158" t="str">
        <f>IFERROR(INDEX('Feb 2019'!$G$3:$BR$161,MATCH('Buying nGRPs'!$A73,'Feb 2019'!$A$3:$A$158,0),MATCH('Buying nGRPs'!X$9,'Feb 2019'!$G$1:$BR$1,0))/SUMIFS(Summary!$D:$D,Summary!$A:$A,'Buying nGRPs'!$A73),"")</f>
        <v/>
      </c>
      <c r="Y73" s="158" t="str">
        <f>IFERROR(INDEX('Feb 2019'!$G$3:$BR$161,MATCH('Buying nGRPs'!$A73,'Feb 2019'!$A$3:$A$158,0),MATCH('Buying nGRPs'!Y$9,'Feb 2019'!$G$1:$BR$1,0))/SUMIFS(Summary!$D:$D,Summary!$A:$A,'Buying nGRPs'!$A73),"")</f>
        <v/>
      </c>
      <c r="Z73" s="158" t="str">
        <f>IFERROR(INDEX('Feb 2019'!$G$3:$BR$161,MATCH('Buying nGRPs'!$A73,'Feb 2019'!$A$3:$A$158,0),MATCH('Buying nGRPs'!Z$9,'Feb 2019'!$G$1:$BR$1,0))/SUMIFS(Summary!$D:$D,Summary!$A:$A,'Buying nGRPs'!$A73),"")</f>
        <v/>
      </c>
      <c r="AA73" s="158" t="str">
        <f>IFERROR(INDEX('Feb 2019'!$G$3:$BR$161,MATCH('Buying nGRPs'!$A73,'Feb 2019'!$A$3:$A$158,0),MATCH('Buying nGRPs'!AA$9,'Feb 2019'!$G$1:$BR$1,0))/SUMIFS(Summary!$D:$D,Summary!$A:$A,'Buying nGRPs'!$A73),"")</f>
        <v/>
      </c>
      <c r="AB73" s="158" t="str">
        <f>IFERROR(INDEX('Feb 2019'!$G$3:$BR$161,MATCH('Buying nGRPs'!$A73,'Feb 2019'!$A$3:$A$158,0),MATCH('Buying nGRPs'!AB$9,'Feb 2019'!$G$1:$BR$1,0))/SUMIFS(Summary!$D:$D,Summary!$A:$A,'Buying nGRPs'!$A73),"")</f>
        <v/>
      </c>
      <c r="AC73" s="158" t="str">
        <f>IFERROR(INDEX('Feb 2019'!$G$3:$BR$161,MATCH('Buying nGRPs'!$A73,'Feb 2019'!$A$3:$A$158,0),MATCH('Buying nGRPs'!AC$9,'Feb 2019'!$G$1:$BR$1,0))/SUMIFS(Summary!$D:$D,Summary!$A:$A,'Buying nGRPs'!$A73),"")</f>
        <v/>
      </c>
      <c r="AD73" s="158" t="str">
        <f>IFERROR(INDEX('Feb 2019'!$G$3:$BR$161,MATCH('Buying nGRPs'!$A73,'Feb 2019'!$A$3:$A$158,0),MATCH('Buying nGRPs'!AD$9,'Feb 2019'!$G$1:$BR$1,0))/SUMIFS(Summary!$D:$D,Summary!$A:$A,'Buying nGRPs'!$A73),"")</f>
        <v/>
      </c>
      <c r="AE73" s="158" t="str">
        <f>IFERROR(INDEX('Feb 2019'!$G$3:$BR$161,MATCH('Buying nGRPs'!$A73,'Feb 2019'!$A$3:$A$158,0),MATCH('Buying nGRPs'!AE$9,'Feb 2019'!$G$1:$BR$1,0))/SUMIFS(Summary!$D:$D,Summary!$A:$A,'Buying nGRPs'!$A73),"")</f>
        <v/>
      </c>
      <c r="AF73" s="158" t="str">
        <f>IFERROR(INDEX('Feb 2019'!$G$3:$BR$161,MATCH('Buying nGRPs'!$A73,'Feb 2019'!$A$3:$A$158,0),MATCH('Buying nGRPs'!AF$9,'Feb 2019'!$G$1:$BR$1,0))/SUMIFS(Summary!$D:$D,Summary!$A:$A,'Buying nGRPs'!$A73),"")</f>
        <v/>
      </c>
      <c r="AG73" s="158" t="str">
        <f>IFERROR(INDEX('Feb 2019'!$G$3:$BR$161,MATCH('Buying nGRPs'!$A73,'Feb 2019'!$A$3:$A$158,0),MATCH('Buying nGRPs'!AG$9,'Feb 2019'!$G$1:$BR$1,0))/SUMIFS(Summary!$D:$D,Summary!$A:$A,'Buying nGRPs'!$A73),"")</f>
        <v/>
      </c>
      <c r="AH73" s="158" t="str">
        <f>IFERROR(INDEX('Feb 2019'!$G$3:$BR$161,MATCH('Buying nGRPs'!$A73,'Feb 2019'!$A$3:$A$158,0),MATCH('Buying nGRPs'!AH$9,'Feb 2019'!$G$1:$BR$1,0))/SUMIFS(Summary!$D:$D,Summary!$A:$A,'Buying nGRPs'!$A73),"")</f>
        <v/>
      </c>
      <c r="AI73" s="158" t="str">
        <f>IFERROR(INDEX('Feb 2019'!$G$3:$BR$161,MATCH('Buying nGRPs'!$A73,'Feb 2019'!$A$3:$A$158,0),MATCH('Buying nGRPs'!AI$9,'Feb 2019'!$G$1:$BR$1,0))/SUMIFS(Summary!$D:$D,Summary!$A:$A,'Buying nGRPs'!$A73),"")</f>
        <v/>
      </c>
      <c r="AJ73" s="158" t="str">
        <f>IFERROR(INDEX('Feb 2019'!$G$3:$BR$161,MATCH('Buying nGRPs'!$A73,'Feb 2019'!$A$3:$A$158,0),MATCH('Buying nGRPs'!AJ$9,'Feb 2019'!$G$1:$BR$1,0))/SUMIFS(Summary!$D:$D,Summary!$A:$A,'Buying nGRPs'!$A73),"")</f>
        <v/>
      </c>
      <c r="AK73" s="158" t="str">
        <f>IFERROR(INDEX('Feb 2019'!$G$3:$BR$161,MATCH('Buying nGRPs'!$A73,'Feb 2019'!$A$3:$A$158,0),MATCH('Buying nGRPs'!AK$9,'Feb 2019'!$G$1:$BR$1,0))/SUMIFS(Summary!$D:$D,Summary!$A:$A,'Buying nGRPs'!$A73),"")</f>
        <v/>
      </c>
      <c r="AL73" s="158" t="str">
        <f>IFERROR(INDEX('Feb 2019'!$G$3:$BR$161,MATCH('Buying nGRPs'!$A73,'Feb 2019'!$A$3:$A$158,0),MATCH('Buying nGRPs'!AL$9,'Feb 2019'!$G$1:$BR$1,0))/SUMIFS(Summary!$D:$D,Summary!$A:$A,'Buying nGRPs'!$A73),"")</f>
        <v/>
      </c>
      <c r="AM73" s="158" t="str">
        <f>IFERROR(INDEX('Feb 2019'!$G$3:$BR$161,MATCH('Buying nGRPs'!$A73,'Feb 2019'!$A$3:$A$158,0),MATCH('Buying nGRPs'!AM$9,'Feb 2019'!$G$1:$BR$1,0))/SUMIFS(Summary!$D:$D,Summary!$A:$A,'Buying nGRPs'!$A73),"")</f>
        <v/>
      </c>
      <c r="AN73" s="158" t="str">
        <f>IFERROR(INDEX('Feb 2019'!$G$3:$BR$161,MATCH('Buying nGRPs'!$A73,'Feb 2019'!$A$3:$A$158,0),MATCH('Buying nGRPs'!AN$9,'Feb 2019'!$G$1:$BR$1,0))/SUMIFS(Summary!$D:$D,Summary!$A:$A,'Buying nGRPs'!$A73),"")</f>
        <v/>
      </c>
      <c r="AO73" s="158" t="str">
        <f>IFERROR(INDEX('Feb 2019'!$G$3:$BR$161,MATCH('Buying nGRPs'!$A73,'Feb 2019'!$A$3:$A$158,0),MATCH('Buying nGRPs'!AO$9,'Feb 2019'!$G$1:$BR$1,0))/SUMIFS(Summary!$D:$D,Summary!$A:$A,'Buying nGRPs'!$A73),"")</f>
        <v/>
      </c>
      <c r="AP73" s="158" t="str">
        <f>IFERROR(INDEX('Feb 2019'!$G$3:$BR$161,MATCH('Buying nGRPs'!$A73,'Feb 2019'!$A$3:$A$158,0),MATCH('Buying nGRPs'!AP$9,'Feb 2019'!$G$1:$BR$1,0))/SUMIFS(Summary!$D:$D,Summary!$A:$A,'Buying nGRPs'!$A73),"")</f>
        <v/>
      </c>
      <c r="AQ73" s="158" t="str">
        <f>IFERROR(INDEX('Feb 2019'!$G$3:$BR$161,MATCH('Buying nGRPs'!$A73,'Feb 2019'!$A$3:$A$158,0),MATCH('Buying nGRPs'!AQ$9,'Feb 2019'!$G$1:$BR$1,0))/SUMIFS(Summary!$D:$D,Summary!$A:$A,'Buying nGRPs'!$A73),"")</f>
        <v/>
      </c>
      <c r="AR73" s="158" t="str">
        <f>IFERROR(INDEX('Feb 2019'!$G$3:$BR$161,MATCH('Buying nGRPs'!$A73,'Feb 2019'!$A$3:$A$158,0),MATCH('Buying nGRPs'!AR$9,'Feb 2019'!$G$1:$BR$1,0))/SUMIFS(Summary!$D:$D,Summary!$A:$A,'Buying nGRPs'!$A73),"")</f>
        <v/>
      </c>
      <c r="AS73" s="158" t="str">
        <f>IFERROR(INDEX('Feb 2019'!$G$3:$BR$161,MATCH('Buying nGRPs'!$A73,'Feb 2019'!$A$3:$A$158,0),MATCH('Buying nGRPs'!AS$9,'Feb 2019'!$G$1:$BR$1,0))/SUMIFS(Summary!$D:$D,Summary!$A:$A,'Buying nGRPs'!$A73),"")</f>
        <v/>
      </c>
      <c r="AT73" s="158" t="str">
        <f>IFERROR(INDEX('Feb 2019'!$G$3:$BR$161,MATCH('Buying nGRPs'!$A73,'Feb 2019'!$A$3:$A$158,0),MATCH('Buying nGRPs'!AT$9,'Feb 2019'!$G$1:$BR$1,0))/SUMIFS(Summary!$D:$D,Summary!$A:$A,'Buying nGRPs'!$A73),"")</f>
        <v/>
      </c>
      <c r="AU73" s="158" t="str">
        <f>IFERROR(INDEX('Feb 2019'!$G$3:$BR$161,MATCH('Buying nGRPs'!$A73,'Feb 2019'!$A$3:$A$158,0),MATCH('Buying nGRPs'!AU$9,'Feb 2019'!$G$1:$BR$1,0))/SUMIFS(Summary!$D:$D,Summary!$A:$A,'Buying nGRPs'!$A73),"")</f>
        <v/>
      </c>
      <c r="AV73" s="158" t="str">
        <f>IFERROR(INDEX('Feb 2019'!$G$3:$BR$161,MATCH('Buying nGRPs'!$A73,'Feb 2019'!$A$3:$A$158,0),MATCH('Buying nGRPs'!AV$9,'Feb 2019'!$G$1:$BR$1,0))/SUMIFS(Summary!$D:$D,Summary!$A:$A,'Buying nGRPs'!$A73),"")</f>
        <v/>
      </c>
      <c r="AW73" s="158" t="str">
        <f>IFERROR(INDEX('Feb 2019'!$G$3:$BR$161,MATCH('Buying nGRPs'!$A73,'Feb 2019'!$A$3:$A$158,0),MATCH('Buying nGRPs'!AW$9,'Feb 2019'!$G$1:$BR$1,0))/SUMIFS(Summary!$D:$D,Summary!$A:$A,'Buying nGRPs'!$A73),"")</f>
        <v/>
      </c>
      <c r="AX73" s="158" t="str">
        <f>IFERROR(INDEX('Feb 2019'!$G$3:$BR$161,MATCH('Buying nGRPs'!$A73,'Feb 2019'!$A$3:$A$158,0),MATCH('Buying nGRPs'!AX$9,'Feb 2019'!$G$1:$BR$1,0))/SUMIFS(Summary!$D:$D,Summary!$A:$A,'Buying nGRPs'!$A73),"")</f>
        <v/>
      </c>
      <c r="AY73" s="158" t="str">
        <f>IFERROR(INDEX('Feb 2019'!$G$3:$BR$161,MATCH('Buying nGRPs'!$A73,'Feb 2019'!$A$3:$A$158,0),MATCH('Buying nGRPs'!AY$9,'Feb 2019'!$G$1:$BR$1,0))/SUMIFS(Summary!$D:$D,Summary!$A:$A,'Buying nGRPs'!$A73),"")</f>
        <v/>
      </c>
      <c r="AZ73" s="158" t="str">
        <f>IFERROR(INDEX('Feb 2019'!$G$3:$BR$161,MATCH('Buying nGRPs'!$A73,'Feb 2019'!$A$3:$A$158,0),MATCH('Buying nGRPs'!AZ$9,'Feb 2019'!$G$1:$BR$1,0))/SUMIFS(Summary!$D:$D,Summary!$A:$A,'Buying nGRPs'!$A73),"")</f>
        <v/>
      </c>
      <c r="BA73" s="158" t="str">
        <f>IFERROR(INDEX('Feb 2019'!$G$3:$BR$161,MATCH('Buying nGRPs'!$A73,'Feb 2019'!$A$3:$A$158,0),MATCH('Buying nGRPs'!BA$9,'Feb 2019'!$G$1:$BR$1,0))/SUMIFS(Summary!$D:$D,Summary!$A:$A,'Buying nGRPs'!$A73),"")</f>
        <v/>
      </c>
      <c r="BB73" s="11">
        <f t="shared" si="61"/>
        <v>0</v>
      </c>
      <c r="BC73" s="11"/>
      <c r="BD73" s="114">
        <f t="shared" si="62"/>
        <v>0</v>
      </c>
    </row>
    <row r="74" spans="1:57" ht="15" x14ac:dyDescent="0.3">
      <c r="A74" s="79" t="s">
        <v>88</v>
      </c>
      <c r="B74" s="105">
        <f t="shared" si="58"/>
        <v>0.1</v>
      </c>
      <c r="C74" s="192">
        <f t="shared" si="63"/>
        <v>1.0000000000000001E-7</v>
      </c>
      <c r="D74" s="48">
        <f t="shared" si="59"/>
        <v>0</v>
      </c>
      <c r="E74" s="138">
        <f t="shared" si="60"/>
        <v>-0.1</v>
      </c>
      <c r="F74" s="92" t="s">
        <v>88</v>
      </c>
      <c r="G74" s="158" t="str">
        <f>IFERROR(INDEX('Feb 2019'!$G$3:$BR$161,MATCH('Buying nGRPs'!$A74,'Feb 2019'!$A$3:$A$158,0),MATCH('Buying nGRPs'!G$9,'Feb 2019'!$G$1:$BR$1,0))/SUMIFS(Summary!$D:$D,Summary!$A:$A,'Buying nGRPs'!$A74),"")</f>
        <v/>
      </c>
      <c r="H74" s="158" t="str">
        <f>IFERROR(INDEX('Feb 2019'!$G$3:$BR$161,MATCH('Buying nGRPs'!$A74,'Feb 2019'!$A$3:$A$158,0),MATCH('Buying nGRPs'!H$9,'Feb 2019'!$G$1:$BR$1,0))/SUMIFS(Summary!$D:$D,Summary!$A:$A,'Buying nGRPs'!$A74),"")</f>
        <v/>
      </c>
      <c r="I74" s="158" t="str">
        <f>IFERROR(INDEX('Feb 2019'!$G$3:$BR$161,MATCH('Buying nGRPs'!$A74,'Feb 2019'!$A$3:$A$158,0),MATCH('Buying nGRPs'!I$9,'Feb 2019'!$G$1:$BR$1,0))/SUMIFS(Summary!$D:$D,Summary!$A:$A,'Buying nGRPs'!$A74),"")</f>
        <v/>
      </c>
      <c r="J74" s="158">
        <f>IFERROR(INDEX('Feb 2019'!$G$3:$BR$161,MATCH('Buying nGRPs'!$A74,'Feb 2019'!$A$3:$A$158,0),MATCH('Buying nGRPs'!J$9,'Feb 2019'!$G$1:$BR$1,0))/SUMIFS(Summary!$D:$D,Summary!$A:$A,'Buying nGRPs'!$A74),"")</f>
        <v>0</v>
      </c>
      <c r="K74" s="158" t="str">
        <f>IFERROR(INDEX('Feb 2019'!$G$3:$BR$161,MATCH('Buying nGRPs'!$A74,'Feb 2019'!$A$3:$A$158,0),MATCH('Buying nGRPs'!K$9,'Feb 2019'!$G$1:$BR$1,0))/SUMIFS(Summary!$D:$D,Summary!$A:$A,'Buying nGRPs'!$A74),"")</f>
        <v/>
      </c>
      <c r="L74" s="158" t="str">
        <f>IFERROR(INDEX('Feb 2019'!$G$3:$BR$161,MATCH('Buying nGRPs'!$A74,'Feb 2019'!$A$3:$A$158,0),MATCH('Buying nGRPs'!L$9,'Feb 2019'!$G$1:$BR$1,0))/SUMIFS(Summary!$D:$D,Summary!$A:$A,'Buying nGRPs'!$A74),"")</f>
        <v/>
      </c>
      <c r="M74" s="158" t="str">
        <f>IFERROR(INDEX('Feb 2019'!$G$3:$BR$161,MATCH('Buying nGRPs'!$A74,'Feb 2019'!$A$3:$A$158,0),MATCH('Buying nGRPs'!M$9,'Feb 2019'!$G$1:$BR$1,0))/SUMIFS(Summary!$D:$D,Summary!$A:$A,'Buying nGRPs'!$A74),"")</f>
        <v/>
      </c>
      <c r="N74" s="158" t="str">
        <f>IFERROR(INDEX('Feb 2019'!$G$3:$BR$161,MATCH('Buying nGRPs'!$A74,'Feb 2019'!$A$3:$A$158,0),MATCH('Buying nGRPs'!N$9,'Feb 2019'!$G$1:$BR$1,0))/SUMIFS(Summary!$D:$D,Summary!$A:$A,'Buying nGRPs'!$A74),"")</f>
        <v/>
      </c>
      <c r="O74" s="158" t="str">
        <f>IFERROR(INDEX('Feb 2019'!$G$3:$BR$161,MATCH('Buying nGRPs'!$A74,'Feb 2019'!$A$3:$A$158,0),MATCH('Buying nGRPs'!O$9,'Feb 2019'!$G$1:$BR$1,0))/SUMIFS(Summary!$D:$D,Summary!$A:$A,'Buying nGRPs'!$A74),"")</f>
        <v/>
      </c>
      <c r="P74" s="158" t="str">
        <f>IFERROR(INDEX('Feb 2019'!$G$3:$BR$161,MATCH('Buying nGRPs'!$A74,'Feb 2019'!$A$3:$A$158,0),MATCH('Buying nGRPs'!P$9,'Feb 2019'!$G$1:$BR$1,0))/SUMIFS(Summary!$D:$D,Summary!$A:$A,'Buying nGRPs'!$A74),"")</f>
        <v/>
      </c>
      <c r="Q74" s="158" t="str">
        <f>IFERROR(INDEX('Feb 2019'!$G$3:$BR$161,MATCH('Buying nGRPs'!$A74,'Feb 2019'!$A$3:$A$158,0),MATCH('Buying nGRPs'!Q$9,'Feb 2019'!$G$1:$BR$1,0))/SUMIFS(Summary!$D:$D,Summary!$A:$A,'Buying nGRPs'!$A74),"")</f>
        <v/>
      </c>
      <c r="R74" s="158" t="str">
        <f>IFERROR(INDEX('Feb 2019'!$G$3:$BR$161,MATCH('Buying nGRPs'!$A74,'Feb 2019'!$A$3:$A$158,0),MATCH('Buying nGRPs'!R$9,'Feb 2019'!$G$1:$BR$1,0))/SUMIFS(Summary!$D:$D,Summary!$A:$A,'Buying nGRPs'!$A74),"")</f>
        <v/>
      </c>
      <c r="S74" s="158" t="str">
        <f>IFERROR(INDEX('Feb 2019'!$G$3:$BR$161,MATCH('Buying nGRPs'!$A74,'Feb 2019'!$A$3:$A$158,0),MATCH('Buying nGRPs'!S$9,'Feb 2019'!$G$1:$BR$1,0))/SUMIFS(Summary!$D:$D,Summary!$A:$A,'Buying nGRPs'!$A74),"")</f>
        <v/>
      </c>
      <c r="T74" s="158" t="str">
        <f>IFERROR(INDEX('Feb 2019'!$G$3:$BR$161,MATCH('Buying nGRPs'!$A74,'Feb 2019'!$A$3:$A$158,0),MATCH('Buying nGRPs'!T$9,'Feb 2019'!$G$1:$BR$1,0))/SUMIFS(Summary!$D:$D,Summary!$A:$A,'Buying nGRPs'!$A74),"")</f>
        <v/>
      </c>
      <c r="U74" s="158" t="str">
        <f>IFERROR(INDEX('Feb 2019'!$G$3:$BR$161,MATCH('Buying nGRPs'!$A74,'Feb 2019'!$A$3:$A$158,0),MATCH('Buying nGRPs'!U$9,'Feb 2019'!$G$1:$BR$1,0))/SUMIFS(Summary!$D:$D,Summary!$A:$A,'Buying nGRPs'!$A74),"")</f>
        <v/>
      </c>
      <c r="V74" s="158" t="str">
        <f>IFERROR(INDEX('Feb 2019'!$G$3:$BR$161,MATCH('Buying nGRPs'!$A74,'Feb 2019'!$A$3:$A$158,0),MATCH('Buying nGRPs'!V$9,'Feb 2019'!$G$1:$BR$1,0))/SUMIFS(Summary!$D:$D,Summary!$A:$A,'Buying nGRPs'!$A74),"")</f>
        <v/>
      </c>
      <c r="W74" s="158" t="str">
        <f>IFERROR(INDEX('Feb 2019'!$G$3:$BR$161,MATCH('Buying nGRPs'!$A74,'Feb 2019'!$A$3:$A$158,0),MATCH('Buying nGRPs'!W$9,'Feb 2019'!$G$1:$BR$1,0))/SUMIFS(Summary!$D:$D,Summary!$A:$A,'Buying nGRPs'!$A74),"")</f>
        <v/>
      </c>
      <c r="X74" s="158" t="str">
        <f>IFERROR(INDEX('Feb 2019'!$G$3:$BR$161,MATCH('Buying nGRPs'!$A74,'Feb 2019'!$A$3:$A$158,0),MATCH('Buying nGRPs'!X$9,'Feb 2019'!$G$1:$BR$1,0))/SUMIFS(Summary!$D:$D,Summary!$A:$A,'Buying nGRPs'!$A74),"")</f>
        <v/>
      </c>
      <c r="Y74" s="158" t="str">
        <f>IFERROR(INDEX('Feb 2019'!$G$3:$BR$161,MATCH('Buying nGRPs'!$A74,'Feb 2019'!$A$3:$A$158,0),MATCH('Buying nGRPs'!Y$9,'Feb 2019'!$G$1:$BR$1,0))/SUMIFS(Summary!$D:$D,Summary!$A:$A,'Buying nGRPs'!$A74),"")</f>
        <v/>
      </c>
      <c r="Z74" s="158" t="str">
        <f>IFERROR(INDEX('Feb 2019'!$G$3:$BR$161,MATCH('Buying nGRPs'!$A74,'Feb 2019'!$A$3:$A$158,0),MATCH('Buying nGRPs'!Z$9,'Feb 2019'!$G$1:$BR$1,0))/SUMIFS(Summary!$D:$D,Summary!$A:$A,'Buying nGRPs'!$A74),"")</f>
        <v/>
      </c>
      <c r="AA74" s="158" t="str">
        <f>IFERROR(INDEX('Feb 2019'!$G$3:$BR$161,MATCH('Buying nGRPs'!$A74,'Feb 2019'!$A$3:$A$158,0),MATCH('Buying nGRPs'!AA$9,'Feb 2019'!$G$1:$BR$1,0))/SUMIFS(Summary!$D:$D,Summary!$A:$A,'Buying nGRPs'!$A74),"")</f>
        <v/>
      </c>
      <c r="AB74" s="158" t="str">
        <f>IFERROR(INDEX('Feb 2019'!$G$3:$BR$161,MATCH('Buying nGRPs'!$A74,'Feb 2019'!$A$3:$A$158,0),MATCH('Buying nGRPs'!AB$9,'Feb 2019'!$G$1:$BR$1,0))/SUMIFS(Summary!$D:$D,Summary!$A:$A,'Buying nGRPs'!$A74),"")</f>
        <v/>
      </c>
      <c r="AC74" s="158">
        <f>IFERROR(INDEX('Feb 2019'!$G$3:$BR$161,MATCH('Buying nGRPs'!$A74,'Feb 2019'!$A$3:$A$158,0),MATCH('Buying nGRPs'!AC$9,'Feb 2019'!$G$1:$BR$1,0))/SUMIFS(Summary!$D:$D,Summary!$A:$A,'Buying nGRPs'!$A74),"")</f>
        <v>0</v>
      </c>
      <c r="AD74" s="158">
        <f>IFERROR(INDEX('Feb 2019'!$G$3:$BR$161,MATCH('Buying nGRPs'!$A74,'Feb 2019'!$A$3:$A$158,0),MATCH('Buying nGRPs'!AD$9,'Feb 2019'!$G$1:$BR$1,0))/SUMIFS(Summary!$D:$D,Summary!$A:$A,'Buying nGRPs'!$A74),"")</f>
        <v>0</v>
      </c>
      <c r="AE74" s="158" t="str">
        <f>IFERROR(INDEX('Feb 2019'!$G$3:$BR$161,MATCH('Buying nGRPs'!$A74,'Feb 2019'!$A$3:$A$158,0),MATCH('Buying nGRPs'!AE$9,'Feb 2019'!$G$1:$BR$1,0))/SUMIFS(Summary!$D:$D,Summary!$A:$A,'Buying nGRPs'!$A74),"")</f>
        <v/>
      </c>
      <c r="AF74" s="158" t="str">
        <f>IFERROR(INDEX('Feb 2019'!$G$3:$BR$161,MATCH('Buying nGRPs'!$A74,'Feb 2019'!$A$3:$A$158,0),MATCH('Buying nGRPs'!AF$9,'Feb 2019'!$G$1:$BR$1,0))/SUMIFS(Summary!$D:$D,Summary!$A:$A,'Buying nGRPs'!$A74),"")</f>
        <v/>
      </c>
      <c r="AG74" s="158" t="str">
        <f>IFERROR(INDEX('Feb 2019'!$G$3:$BR$161,MATCH('Buying nGRPs'!$A74,'Feb 2019'!$A$3:$A$158,0),MATCH('Buying nGRPs'!AG$9,'Feb 2019'!$G$1:$BR$1,0))/SUMIFS(Summary!$D:$D,Summary!$A:$A,'Buying nGRPs'!$A74),"")</f>
        <v/>
      </c>
      <c r="AH74" s="158">
        <f>IFERROR(INDEX('Feb 2019'!$G$3:$BR$161,MATCH('Buying nGRPs'!$A74,'Feb 2019'!$A$3:$A$158,0),MATCH('Buying nGRPs'!AH$9,'Feb 2019'!$G$1:$BR$1,0))/SUMIFS(Summary!$D:$D,Summary!$A:$A,'Buying nGRPs'!$A74),"")</f>
        <v>0</v>
      </c>
      <c r="AI74" s="158" t="str">
        <f>IFERROR(INDEX('Feb 2019'!$G$3:$BR$161,MATCH('Buying nGRPs'!$A74,'Feb 2019'!$A$3:$A$158,0),MATCH('Buying nGRPs'!AI$9,'Feb 2019'!$G$1:$BR$1,0))/SUMIFS(Summary!$D:$D,Summary!$A:$A,'Buying nGRPs'!$A74),"")</f>
        <v/>
      </c>
      <c r="AJ74" s="158" t="str">
        <f>IFERROR(INDEX('Feb 2019'!$G$3:$BR$161,MATCH('Buying nGRPs'!$A74,'Feb 2019'!$A$3:$A$158,0),MATCH('Buying nGRPs'!AJ$9,'Feb 2019'!$G$1:$BR$1,0))/SUMIFS(Summary!$D:$D,Summary!$A:$A,'Buying nGRPs'!$A74),"")</f>
        <v/>
      </c>
      <c r="AK74" s="158">
        <f>IFERROR(INDEX('Feb 2019'!$G$3:$BR$161,MATCH('Buying nGRPs'!$A74,'Feb 2019'!$A$3:$A$158,0),MATCH('Buying nGRPs'!AK$9,'Feb 2019'!$G$1:$BR$1,0))/SUMIFS(Summary!$D:$D,Summary!$A:$A,'Buying nGRPs'!$A74),"")</f>
        <v>0.1</v>
      </c>
      <c r="AL74" s="158">
        <f>IFERROR(INDEX('Feb 2019'!$G$3:$BR$161,MATCH('Buying nGRPs'!$A74,'Feb 2019'!$A$3:$A$158,0),MATCH('Buying nGRPs'!AL$9,'Feb 2019'!$G$1:$BR$1,0))/SUMIFS(Summary!$D:$D,Summary!$A:$A,'Buying nGRPs'!$A74),"")</f>
        <v>0</v>
      </c>
      <c r="AM74" s="158" t="str">
        <f>IFERROR(INDEX('Feb 2019'!$G$3:$BR$161,MATCH('Buying nGRPs'!$A74,'Feb 2019'!$A$3:$A$158,0),MATCH('Buying nGRPs'!AM$9,'Feb 2019'!$G$1:$BR$1,0))/SUMIFS(Summary!$D:$D,Summary!$A:$A,'Buying nGRPs'!$A74),"")</f>
        <v/>
      </c>
      <c r="AN74" s="158">
        <f>IFERROR(INDEX('Feb 2019'!$G$3:$BR$161,MATCH('Buying nGRPs'!$A74,'Feb 2019'!$A$3:$A$158,0),MATCH('Buying nGRPs'!AN$9,'Feb 2019'!$G$1:$BR$1,0))/SUMIFS(Summary!$D:$D,Summary!$A:$A,'Buying nGRPs'!$A74),"")</f>
        <v>0</v>
      </c>
      <c r="AO74" s="158">
        <f>IFERROR(INDEX('Feb 2019'!$G$3:$BR$161,MATCH('Buying nGRPs'!$A74,'Feb 2019'!$A$3:$A$158,0),MATCH('Buying nGRPs'!AO$9,'Feb 2019'!$G$1:$BR$1,0))/SUMIFS(Summary!$D:$D,Summary!$A:$A,'Buying nGRPs'!$A74),"")</f>
        <v>0</v>
      </c>
      <c r="AP74" s="158" t="str">
        <f>IFERROR(INDEX('Feb 2019'!$G$3:$BR$161,MATCH('Buying nGRPs'!$A74,'Feb 2019'!$A$3:$A$158,0),MATCH('Buying nGRPs'!AP$9,'Feb 2019'!$G$1:$BR$1,0))/SUMIFS(Summary!$D:$D,Summary!$A:$A,'Buying nGRPs'!$A74),"")</f>
        <v/>
      </c>
      <c r="AQ74" s="158" t="str">
        <f>IFERROR(INDEX('Feb 2019'!$G$3:$BR$161,MATCH('Buying nGRPs'!$A74,'Feb 2019'!$A$3:$A$158,0),MATCH('Buying nGRPs'!AQ$9,'Feb 2019'!$G$1:$BR$1,0))/SUMIFS(Summary!$D:$D,Summary!$A:$A,'Buying nGRPs'!$A74),"")</f>
        <v/>
      </c>
      <c r="AR74" s="158">
        <f>IFERROR(INDEX('Feb 2019'!$G$3:$BR$161,MATCH('Buying nGRPs'!$A74,'Feb 2019'!$A$3:$A$158,0),MATCH('Buying nGRPs'!AR$9,'Feb 2019'!$G$1:$BR$1,0))/SUMIFS(Summary!$D:$D,Summary!$A:$A,'Buying nGRPs'!$A74),"")</f>
        <v>0</v>
      </c>
      <c r="AS74" s="158" t="str">
        <f>IFERROR(INDEX('Feb 2019'!$G$3:$BR$161,MATCH('Buying nGRPs'!$A74,'Feb 2019'!$A$3:$A$158,0),MATCH('Buying nGRPs'!AS$9,'Feb 2019'!$G$1:$BR$1,0))/SUMIFS(Summary!$D:$D,Summary!$A:$A,'Buying nGRPs'!$A74),"")</f>
        <v/>
      </c>
      <c r="AT74" s="158" t="str">
        <f>IFERROR(INDEX('Feb 2019'!$G$3:$BR$161,MATCH('Buying nGRPs'!$A74,'Feb 2019'!$A$3:$A$158,0),MATCH('Buying nGRPs'!AT$9,'Feb 2019'!$G$1:$BR$1,0))/SUMIFS(Summary!$D:$D,Summary!$A:$A,'Buying nGRPs'!$A74),"")</f>
        <v/>
      </c>
      <c r="AU74" s="158" t="str">
        <f>IFERROR(INDEX('Feb 2019'!$G$3:$BR$161,MATCH('Buying nGRPs'!$A74,'Feb 2019'!$A$3:$A$158,0),MATCH('Buying nGRPs'!AU$9,'Feb 2019'!$G$1:$BR$1,0))/SUMIFS(Summary!$D:$D,Summary!$A:$A,'Buying nGRPs'!$A74),"")</f>
        <v/>
      </c>
      <c r="AV74" s="158" t="str">
        <f>IFERROR(INDEX('Feb 2019'!$G$3:$BR$161,MATCH('Buying nGRPs'!$A74,'Feb 2019'!$A$3:$A$158,0),MATCH('Buying nGRPs'!AV$9,'Feb 2019'!$G$1:$BR$1,0))/SUMIFS(Summary!$D:$D,Summary!$A:$A,'Buying nGRPs'!$A74),"")</f>
        <v/>
      </c>
      <c r="AW74" s="158" t="str">
        <f>IFERROR(INDEX('Feb 2019'!$G$3:$BR$161,MATCH('Buying nGRPs'!$A74,'Feb 2019'!$A$3:$A$158,0),MATCH('Buying nGRPs'!AW$9,'Feb 2019'!$G$1:$BR$1,0))/SUMIFS(Summary!$D:$D,Summary!$A:$A,'Buying nGRPs'!$A74),"")</f>
        <v/>
      </c>
      <c r="AX74" s="158">
        <f>IFERROR(INDEX('Feb 2019'!$G$3:$BR$161,MATCH('Buying nGRPs'!$A74,'Feb 2019'!$A$3:$A$158,0),MATCH('Buying nGRPs'!AX$9,'Feb 2019'!$G$1:$BR$1,0))/SUMIFS(Summary!$D:$D,Summary!$A:$A,'Buying nGRPs'!$A74),"")</f>
        <v>0</v>
      </c>
      <c r="AY74" s="158">
        <f>IFERROR(INDEX('Feb 2019'!$G$3:$BR$161,MATCH('Buying nGRPs'!$A74,'Feb 2019'!$A$3:$A$158,0),MATCH('Buying nGRPs'!AY$9,'Feb 2019'!$G$1:$BR$1,0))/SUMIFS(Summary!$D:$D,Summary!$A:$A,'Buying nGRPs'!$A74),"")</f>
        <v>0</v>
      </c>
      <c r="AZ74" s="158">
        <f>IFERROR(INDEX('Feb 2019'!$G$3:$BR$161,MATCH('Buying nGRPs'!$A74,'Feb 2019'!$A$3:$A$158,0),MATCH('Buying nGRPs'!AZ$9,'Feb 2019'!$G$1:$BR$1,0))/SUMIFS(Summary!$D:$D,Summary!$A:$A,'Buying nGRPs'!$A74),"")</f>
        <v>0</v>
      </c>
      <c r="BA74" s="158">
        <f>IFERROR(INDEX('Feb 2019'!$G$3:$BR$161,MATCH('Buying nGRPs'!$A74,'Feb 2019'!$A$3:$A$158,0),MATCH('Buying nGRPs'!BA$9,'Feb 2019'!$G$1:$BR$1,0))/SUMIFS(Summary!$D:$D,Summary!$A:$A,'Buying nGRPs'!$A74),"")</f>
        <v>0</v>
      </c>
      <c r="BB74" s="11">
        <f t="shared" si="61"/>
        <v>0.1</v>
      </c>
      <c r="BC74" s="11"/>
      <c r="BD74" s="114">
        <f t="shared" si="62"/>
        <v>-0.1</v>
      </c>
    </row>
    <row r="75" spans="1:57" ht="15" x14ac:dyDescent="0.3">
      <c r="A75" s="80" t="s">
        <v>89</v>
      </c>
      <c r="B75" s="105">
        <f t="shared" si="58"/>
        <v>0</v>
      </c>
      <c r="C75" s="192">
        <f t="shared" si="63"/>
        <v>0</v>
      </c>
      <c r="D75" s="48">
        <f t="shared" si="59"/>
        <v>0</v>
      </c>
      <c r="E75" s="138">
        <f t="shared" si="60"/>
        <v>0</v>
      </c>
      <c r="F75" s="93" t="s">
        <v>89</v>
      </c>
      <c r="G75" s="158" t="str">
        <f>IFERROR(INDEX('Feb 2019'!$G$3:$BR$161,MATCH('Buying nGRPs'!$A75,'Feb 2019'!$A$3:$A$158,0),MATCH('Buying nGRPs'!G$9,'Feb 2019'!$G$1:$BR$1,0))/SUMIFS(Summary!$D:$D,Summary!$A:$A,'Buying nGRPs'!$A75),"")</f>
        <v/>
      </c>
      <c r="H75" s="158" t="str">
        <f>IFERROR(INDEX('Feb 2019'!$G$3:$BR$161,MATCH('Buying nGRPs'!$A75,'Feb 2019'!$A$3:$A$158,0),MATCH('Buying nGRPs'!H$9,'Feb 2019'!$G$1:$BR$1,0))/SUMIFS(Summary!$D:$D,Summary!$A:$A,'Buying nGRPs'!$A75),"")</f>
        <v/>
      </c>
      <c r="I75" s="158" t="str">
        <f>IFERROR(INDEX('Feb 2019'!$G$3:$BR$161,MATCH('Buying nGRPs'!$A75,'Feb 2019'!$A$3:$A$158,0),MATCH('Buying nGRPs'!I$9,'Feb 2019'!$G$1:$BR$1,0))/SUMIFS(Summary!$D:$D,Summary!$A:$A,'Buying nGRPs'!$A75),"")</f>
        <v/>
      </c>
      <c r="J75" s="158" t="str">
        <f>IFERROR(INDEX('Feb 2019'!$G$3:$BR$161,MATCH('Buying nGRPs'!$A75,'Feb 2019'!$A$3:$A$158,0),MATCH('Buying nGRPs'!J$9,'Feb 2019'!$G$1:$BR$1,0))/SUMIFS(Summary!$D:$D,Summary!$A:$A,'Buying nGRPs'!$A75),"")</f>
        <v/>
      </c>
      <c r="K75" s="158" t="str">
        <f>IFERROR(INDEX('Feb 2019'!$G$3:$BR$161,MATCH('Buying nGRPs'!$A75,'Feb 2019'!$A$3:$A$158,0),MATCH('Buying nGRPs'!K$9,'Feb 2019'!$G$1:$BR$1,0))/SUMIFS(Summary!$D:$D,Summary!$A:$A,'Buying nGRPs'!$A75),"")</f>
        <v/>
      </c>
      <c r="L75" s="158" t="str">
        <f>IFERROR(INDEX('Feb 2019'!$G$3:$BR$161,MATCH('Buying nGRPs'!$A75,'Feb 2019'!$A$3:$A$158,0),MATCH('Buying nGRPs'!L$9,'Feb 2019'!$G$1:$BR$1,0))/SUMIFS(Summary!$D:$D,Summary!$A:$A,'Buying nGRPs'!$A75),"")</f>
        <v/>
      </c>
      <c r="M75" s="158" t="str">
        <f>IFERROR(INDEX('Feb 2019'!$G$3:$BR$161,MATCH('Buying nGRPs'!$A75,'Feb 2019'!$A$3:$A$158,0),MATCH('Buying nGRPs'!M$9,'Feb 2019'!$G$1:$BR$1,0))/SUMIFS(Summary!$D:$D,Summary!$A:$A,'Buying nGRPs'!$A75),"")</f>
        <v/>
      </c>
      <c r="N75" s="158" t="str">
        <f>IFERROR(INDEX('Feb 2019'!$G$3:$BR$161,MATCH('Buying nGRPs'!$A75,'Feb 2019'!$A$3:$A$158,0),MATCH('Buying nGRPs'!N$9,'Feb 2019'!$G$1:$BR$1,0))/SUMIFS(Summary!$D:$D,Summary!$A:$A,'Buying nGRPs'!$A75),"")</f>
        <v/>
      </c>
      <c r="O75" s="158" t="str">
        <f>IFERROR(INDEX('Feb 2019'!$G$3:$BR$161,MATCH('Buying nGRPs'!$A75,'Feb 2019'!$A$3:$A$158,0),MATCH('Buying nGRPs'!O$9,'Feb 2019'!$G$1:$BR$1,0))/SUMIFS(Summary!$D:$D,Summary!$A:$A,'Buying nGRPs'!$A75),"")</f>
        <v/>
      </c>
      <c r="P75" s="158" t="str">
        <f>IFERROR(INDEX('Feb 2019'!$G$3:$BR$161,MATCH('Buying nGRPs'!$A75,'Feb 2019'!$A$3:$A$158,0),MATCH('Buying nGRPs'!P$9,'Feb 2019'!$G$1:$BR$1,0))/SUMIFS(Summary!$D:$D,Summary!$A:$A,'Buying nGRPs'!$A75),"")</f>
        <v/>
      </c>
      <c r="Q75" s="158" t="str">
        <f>IFERROR(INDEX('Feb 2019'!$G$3:$BR$161,MATCH('Buying nGRPs'!$A75,'Feb 2019'!$A$3:$A$158,0),MATCH('Buying nGRPs'!Q$9,'Feb 2019'!$G$1:$BR$1,0))/SUMIFS(Summary!$D:$D,Summary!$A:$A,'Buying nGRPs'!$A75),"")</f>
        <v/>
      </c>
      <c r="R75" s="158" t="str">
        <f>IFERROR(INDEX('Feb 2019'!$G$3:$BR$161,MATCH('Buying nGRPs'!$A75,'Feb 2019'!$A$3:$A$158,0),MATCH('Buying nGRPs'!R$9,'Feb 2019'!$G$1:$BR$1,0))/SUMIFS(Summary!$D:$D,Summary!$A:$A,'Buying nGRPs'!$A75),"")</f>
        <v/>
      </c>
      <c r="S75" s="158" t="str">
        <f>IFERROR(INDEX('Feb 2019'!$G$3:$BR$161,MATCH('Buying nGRPs'!$A75,'Feb 2019'!$A$3:$A$158,0),MATCH('Buying nGRPs'!S$9,'Feb 2019'!$G$1:$BR$1,0))/SUMIFS(Summary!$D:$D,Summary!$A:$A,'Buying nGRPs'!$A75),"")</f>
        <v/>
      </c>
      <c r="T75" s="158" t="str">
        <f>IFERROR(INDEX('Feb 2019'!$G$3:$BR$161,MATCH('Buying nGRPs'!$A75,'Feb 2019'!$A$3:$A$158,0),MATCH('Buying nGRPs'!T$9,'Feb 2019'!$G$1:$BR$1,0))/SUMIFS(Summary!$D:$D,Summary!$A:$A,'Buying nGRPs'!$A75),"")</f>
        <v/>
      </c>
      <c r="U75" s="158" t="str">
        <f>IFERROR(INDEX('Feb 2019'!$G$3:$BR$161,MATCH('Buying nGRPs'!$A75,'Feb 2019'!$A$3:$A$158,0),MATCH('Buying nGRPs'!U$9,'Feb 2019'!$G$1:$BR$1,0))/SUMIFS(Summary!$D:$D,Summary!$A:$A,'Buying nGRPs'!$A75),"")</f>
        <v/>
      </c>
      <c r="V75" s="158" t="str">
        <f>IFERROR(INDEX('Feb 2019'!$G$3:$BR$161,MATCH('Buying nGRPs'!$A75,'Feb 2019'!$A$3:$A$158,0),MATCH('Buying nGRPs'!V$9,'Feb 2019'!$G$1:$BR$1,0))/SUMIFS(Summary!$D:$D,Summary!$A:$A,'Buying nGRPs'!$A75),"")</f>
        <v/>
      </c>
      <c r="W75" s="158" t="str">
        <f>IFERROR(INDEX('Feb 2019'!$G$3:$BR$161,MATCH('Buying nGRPs'!$A75,'Feb 2019'!$A$3:$A$158,0),MATCH('Buying nGRPs'!W$9,'Feb 2019'!$G$1:$BR$1,0))/SUMIFS(Summary!$D:$D,Summary!$A:$A,'Buying nGRPs'!$A75),"")</f>
        <v/>
      </c>
      <c r="X75" s="158" t="str">
        <f>IFERROR(INDEX('Feb 2019'!$G$3:$BR$161,MATCH('Buying nGRPs'!$A75,'Feb 2019'!$A$3:$A$158,0),MATCH('Buying nGRPs'!X$9,'Feb 2019'!$G$1:$BR$1,0))/SUMIFS(Summary!$D:$D,Summary!$A:$A,'Buying nGRPs'!$A75),"")</f>
        <v/>
      </c>
      <c r="Y75" s="158" t="str">
        <f>IFERROR(INDEX('Feb 2019'!$G$3:$BR$161,MATCH('Buying nGRPs'!$A75,'Feb 2019'!$A$3:$A$158,0),MATCH('Buying nGRPs'!Y$9,'Feb 2019'!$G$1:$BR$1,0))/SUMIFS(Summary!$D:$D,Summary!$A:$A,'Buying nGRPs'!$A75),"")</f>
        <v/>
      </c>
      <c r="Z75" s="158" t="str">
        <f>IFERROR(INDEX('Feb 2019'!$G$3:$BR$161,MATCH('Buying nGRPs'!$A75,'Feb 2019'!$A$3:$A$158,0),MATCH('Buying nGRPs'!Z$9,'Feb 2019'!$G$1:$BR$1,0))/SUMIFS(Summary!$D:$D,Summary!$A:$A,'Buying nGRPs'!$A75),"")</f>
        <v/>
      </c>
      <c r="AA75" s="158" t="str">
        <f>IFERROR(INDEX('Feb 2019'!$G$3:$BR$161,MATCH('Buying nGRPs'!$A75,'Feb 2019'!$A$3:$A$158,0),MATCH('Buying nGRPs'!AA$9,'Feb 2019'!$G$1:$BR$1,0))/SUMIFS(Summary!$D:$D,Summary!$A:$A,'Buying nGRPs'!$A75),"")</f>
        <v/>
      </c>
      <c r="AB75" s="158" t="str">
        <f>IFERROR(INDEX('Feb 2019'!$G$3:$BR$161,MATCH('Buying nGRPs'!$A75,'Feb 2019'!$A$3:$A$158,0),MATCH('Buying nGRPs'!AB$9,'Feb 2019'!$G$1:$BR$1,0))/SUMIFS(Summary!$D:$D,Summary!$A:$A,'Buying nGRPs'!$A75),"")</f>
        <v/>
      </c>
      <c r="AC75" s="158" t="str">
        <f>IFERROR(INDEX('Feb 2019'!$G$3:$BR$161,MATCH('Buying nGRPs'!$A75,'Feb 2019'!$A$3:$A$158,0),MATCH('Buying nGRPs'!AC$9,'Feb 2019'!$G$1:$BR$1,0))/SUMIFS(Summary!$D:$D,Summary!$A:$A,'Buying nGRPs'!$A75),"")</f>
        <v/>
      </c>
      <c r="AD75" s="158" t="str">
        <f>IFERROR(INDEX('Feb 2019'!$G$3:$BR$161,MATCH('Buying nGRPs'!$A75,'Feb 2019'!$A$3:$A$158,0),MATCH('Buying nGRPs'!AD$9,'Feb 2019'!$G$1:$BR$1,0))/SUMIFS(Summary!$D:$D,Summary!$A:$A,'Buying nGRPs'!$A75),"")</f>
        <v/>
      </c>
      <c r="AE75" s="158" t="str">
        <f>IFERROR(INDEX('Feb 2019'!$G$3:$BR$161,MATCH('Buying nGRPs'!$A75,'Feb 2019'!$A$3:$A$158,0),MATCH('Buying nGRPs'!AE$9,'Feb 2019'!$G$1:$BR$1,0))/SUMIFS(Summary!$D:$D,Summary!$A:$A,'Buying nGRPs'!$A75),"")</f>
        <v/>
      </c>
      <c r="AF75" s="158" t="str">
        <f>IFERROR(INDEX('Feb 2019'!$G$3:$BR$161,MATCH('Buying nGRPs'!$A75,'Feb 2019'!$A$3:$A$158,0),MATCH('Buying nGRPs'!AF$9,'Feb 2019'!$G$1:$BR$1,0))/SUMIFS(Summary!$D:$D,Summary!$A:$A,'Buying nGRPs'!$A75),"")</f>
        <v/>
      </c>
      <c r="AG75" s="158" t="str">
        <f>IFERROR(INDEX('Feb 2019'!$G$3:$BR$161,MATCH('Buying nGRPs'!$A75,'Feb 2019'!$A$3:$A$158,0),MATCH('Buying nGRPs'!AG$9,'Feb 2019'!$G$1:$BR$1,0))/SUMIFS(Summary!$D:$D,Summary!$A:$A,'Buying nGRPs'!$A75),"")</f>
        <v/>
      </c>
      <c r="AH75" s="158" t="str">
        <f>IFERROR(INDEX('Feb 2019'!$G$3:$BR$161,MATCH('Buying nGRPs'!$A75,'Feb 2019'!$A$3:$A$158,0),MATCH('Buying nGRPs'!AH$9,'Feb 2019'!$G$1:$BR$1,0))/SUMIFS(Summary!$D:$D,Summary!$A:$A,'Buying nGRPs'!$A75),"")</f>
        <v/>
      </c>
      <c r="AI75" s="158" t="str">
        <f>IFERROR(INDEX('Feb 2019'!$G$3:$BR$161,MATCH('Buying nGRPs'!$A75,'Feb 2019'!$A$3:$A$158,0),MATCH('Buying nGRPs'!AI$9,'Feb 2019'!$G$1:$BR$1,0))/SUMIFS(Summary!$D:$D,Summary!$A:$A,'Buying nGRPs'!$A75),"")</f>
        <v/>
      </c>
      <c r="AJ75" s="158" t="str">
        <f>IFERROR(INDEX('Feb 2019'!$G$3:$BR$161,MATCH('Buying nGRPs'!$A75,'Feb 2019'!$A$3:$A$158,0),MATCH('Buying nGRPs'!AJ$9,'Feb 2019'!$G$1:$BR$1,0))/SUMIFS(Summary!$D:$D,Summary!$A:$A,'Buying nGRPs'!$A75),"")</f>
        <v/>
      </c>
      <c r="AK75" s="158" t="str">
        <f>IFERROR(INDEX('Feb 2019'!$G$3:$BR$161,MATCH('Buying nGRPs'!$A75,'Feb 2019'!$A$3:$A$158,0),MATCH('Buying nGRPs'!AK$9,'Feb 2019'!$G$1:$BR$1,0))/SUMIFS(Summary!$D:$D,Summary!$A:$A,'Buying nGRPs'!$A75),"")</f>
        <v/>
      </c>
      <c r="AL75" s="158" t="str">
        <f>IFERROR(INDEX('Feb 2019'!$G$3:$BR$161,MATCH('Buying nGRPs'!$A75,'Feb 2019'!$A$3:$A$158,0),MATCH('Buying nGRPs'!AL$9,'Feb 2019'!$G$1:$BR$1,0))/SUMIFS(Summary!$D:$D,Summary!$A:$A,'Buying nGRPs'!$A75),"")</f>
        <v/>
      </c>
      <c r="AM75" s="158" t="str">
        <f>IFERROR(INDEX('Feb 2019'!$G$3:$BR$161,MATCH('Buying nGRPs'!$A75,'Feb 2019'!$A$3:$A$158,0),MATCH('Buying nGRPs'!AM$9,'Feb 2019'!$G$1:$BR$1,0))/SUMIFS(Summary!$D:$D,Summary!$A:$A,'Buying nGRPs'!$A75),"")</f>
        <v/>
      </c>
      <c r="AN75" s="158" t="str">
        <f>IFERROR(INDEX('Feb 2019'!$G$3:$BR$161,MATCH('Buying nGRPs'!$A75,'Feb 2019'!$A$3:$A$158,0),MATCH('Buying nGRPs'!AN$9,'Feb 2019'!$G$1:$BR$1,0))/SUMIFS(Summary!$D:$D,Summary!$A:$A,'Buying nGRPs'!$A75),"")</f>
        <v/>
      </c>
      <c r="AO75" s="158" t="str">
        <f>IFERROR(INDEX('Feb 2019'!$G$3:$BR$161,MATCH('Buying nGRPs'!$A75,'Feb 2019'!$A$3:$A$158,0),MATCH('Buying nGRPs'!AO$9,'Feb 2019'!$G$1:$BR$1,0))/SUMIFS(Summary!$D:$D,Summary!$A:$A,'Buying nGRPs'!$A75),"")</f>
        <v/>
      </c>
      <c r="AP75" s="158" t="str">
        <f>IFERROR(INDEX('Feb 2019'!$G$3:$BR$161,MATCH('Buying nGRPs'!$A75,'Feb 2019'!$A$3:$A$158,0),MATCH('Buying nGRPs'!AP$9,'Feb 2019'!$G$1:$BR$1,0))/SUMIFS(Summary!$D:$D,Summary!$A:$A,'Buying nGRPs'!$A75),"")</f>
        <v/>
      </c>
      <c r="AQ75" s="158" t="str">
        <f>IFERROR(INDEX('Feb 2019'!$G$3:$BR$161,MATCH('Buying nGRPs'!$A75,'Feb 2019'!$A$3:$A$158,0),MATCH('Buying nGRPs'!AQ$9,'Feb 2019'!$G$1:$BR$1,0))/SUMIFS(Summary!$D:$D,Summary!$A:$A,'Buying nGRPs'!$A75),"")</f>
        <v/>
      </c>
      <c r="AR75" s="158" t="str">
        <f>IFERROR(INDEX('Feb 2019'!$G$3:$BR$161,MATCH('Buying nGRPs'!$A75,'Feb 2019'!$A$3:$A$158,0),MATCH('Buying nGRPs'!AR$9,'Feb 2019'!$G$1:$BR$1,0))/SUMIFS(Summary!$D:$D,Summary!$A:$A,'Buying nGRPs'!$A75),"")</f>
        <v/>
      </c>
      <c r="AS75" s="158" t="str">
        <f>IFERROR(INDEX('Feb 2019'!$G$3:$BR$161,MATCH('Buying nGRPs'!$A75,'Feb 2019'!$A$3:$A$158,0),MATCH('Buying nGRPs'!AS$9,'Feb 2019'!$G$1:$BR$1,0))/SUMIFS(Summary!$D:$D,Summary!$A:$A,'Buying nGRPs'!$A75),"")</f>
        <v/>
      </c>
      <c r="AT75" s="158" t="str">
        <f>IFERROR(INDEX('Feb 2019'!$G$3:$BR$161,MATCH('Buying nGRPs'!$A75,'Feb 2019'!$A$3:$A$158,0),MATCH('Buying nGRPs'!AT$9,'Feb 2019'!$G$1:$BR$1,0))/SUMIFS(Summary!$D:$D,Summary!$A:$A,'Buying nGRPs'!$A75),"")</f>
        <v/>
      </c>
      <c r="AU75" s="158" t="str">
        <f>IFERROR(INDEX('Feb 2019'!$G$3:$BR$161,MATCH('Buying nGRPs'!$A75,'Feb 2019'!$A$3:$A$158,0),MATCH('Buying nGRPs'!AU$9,'Feb 2019'!$G$1:$BR$1,0))/SUMIFS(Summary!$D:$D,Summary!$A:$A,'Buying nGRPs'!$A75),"")</f>
        <v/>
      </c>
      <c r="AV75" s="158" t="str">
        <f>IFERROR(INDEX('Feb 2019'!$G$3:$BR$161,MATCH('Buying nGRPs'!$A75,'Feb 2019'!$A$3:$A$158,0),MATCH('Buying nGRPs'!AV$9,'Feb 2019'!$G$1:$BR$1,0))/SUMIFS(Summary!$D:$D,Summary!$A:$A,'Buying nGRPs'!$A75),"")</f>
        <v/>
      </c>
      <c r="AW75" s="158" t="str">
        <f>IFERROR(INDEX('Feb 2019'!$G$3:$BR$161,MATCH('Buying nGRPs'!$A75,'Feb 2019'!$A$3:$A$158,0),MATCH('Buying nGRPs'!AW$9,'Feb 2019'!$G$1:$BR$1,0))/SUMIFS(Summary!$D:$D,Summary!$A:$A,'Buying nGRPs'!$A75),"")</f>
        <v/>
      </c>
      <c r="AX75" s="158" t="str">
        <f>IFERROR(INDEX('Feb 2019'!$G$3:$BR$161,MATCH('Buying nGRPs'!$A75,'Feb 2019'!$A$3:$A$158,0),MATCH('Buying nGRPs'!AX$9,'Feb 2019'!$G$1:$BR$1,0))/SUMIFS(Summary!$D:$D,Summary!$A:$A,'Buying nGRPs'!$A75),"")</f>
        <v/>
      </c>
      <c r="AY75" s="158" t="str">
        <f>IFERROR(INDEX('Feb 2019'!$G$3:$BR$161,MATCH('Buying nGRPs'!$A75,'Feb 2019'!$A$3:$A$158,0),MATCH('Buying nGRPs'!AY$9,'Feb 2019'!$G$1:$BR$1,0))/SUMIFS(Summary!$D:$D,Summary!$A:$A,'Buying nGRPs'!$A75),"")</f>
        <v/>
      </c>
      <c r="AZ75" s="158" t="str">
        <f>IFERROR(INDEX('Feb 2019'!$G$3:$BR$161,MATCH('Buying nGRPs'!$A75,'Feb 2019'!$A$3:$A$158,0),MATCH('Buying nGRPs'!AZ$9,'Feb 2019'!$G$1:$BR$1,0))/SUMIFS(Summary!$D:$D,Summary!$A:$A,'Buying nGRPs'!$A75),"")</f>
        <v/>
      </c>
      <c r="BA75" s="158" t="str">
        <f>IFERROR(INDEX('Feb 2019'!$G$3:$BR$161,MATCH('Buying nGRPs'!$A75,'Feb 2019'!$A$3:$A$158,0),MATCH('Buying nGRPs'!BA$9,'Feb 2019'!$G$1:$BR$1,0))/SUMIFS(Summary!$D:$D,Summary!$A:$A,'Buying nGRPs'!$A75),"")</f>
        <v/>
      </c>
      <c r="BB75" s="11">
        <f t="shared" si="61"/>
        <v>0</v>
      </c>
      <c r="BC75" s="11"/>
      <c r="BD75" s="114">
        <f t="shared" si="62"/>
        <v>0</v>
      </c>
    </row>
    <row r="76" spans="1:57" ht="15" x14ac:dyDescent="0.3">
      <c r="A76" s="80" t="s">
        <v>90</v>
      </c>
      <c r="B76" s="105">
        <f t="shared" si="58"/>
        <v>0.2</v>
      </c>
      <c r="C76" s="192">
        <f t="shared" si="63"/>
        <v>2.0000000000000002E-7</v>
      </c>
      <c r="D76" s="48">
        <f t="shared" si="59"/>
        <v>0</v>
      </c>
      <c r="E76" s="138">
        <f t="shared" si="60"/>
        <v>-0.2</v>
      </c>
      <c r="F76" s="93" t="s">
        <v>90</v>
      </c>
      <c r="G76" s="158" t="str">
        <f>IFERROR(INDEX('Feb 2019'!$G$3:$BR$161,MATCH('Buying nGRPs'!$A76,'Feb 2019'!$A$3:$A$158,0),MATCH('Buying nGRPs'!G$9,'Feb 2019'!$G$1:$BR$1,0))/SUMIFS(Summary!$D:$D,Summary!$A:$A,'Buying nGRPs'!$A76),"")</f>
        <v/>
      </c>
      <c r="H76" s="158" t="str">
        <f>IFERROR(INDEX('Feb 2019'!$G$3:$BR$161,MATCH('Buying nGRPs'!$A76,'Feb 2019'!$A$3:$A$158,0),MATCH('Buying nGRPs'!H$9,'Feb 2019'!$G$1:$BR$1,0))/SUMIFS(Summary!$D:$D,Summary!$A:$A,'Buying nGRPs'!$A76),"")</f>
        <v/>
      </c>
      <c r="I76" s="158" t="str">
        <f>IFERROR(INDEX('Feb 2019'!$G$3:$BR$161,MATCH('Buying nGRPs'!$A76,'Feb 2019'!$A$3:$A$158,0),MATCH('Buying nGRPs'!I$9,'Feb 2019'!$G$1:$BR$1,0))/SUMIFS(Summary!$D:$D,Summary!$A:$A,'Buying nGRPs'!$A76),"")</f>
        <v/>
      </c>
      <c r="J76" s="158">
        <f>IFERROR(INDEX('Feb 2019'!$G$3:$BR$161,MATCH('Buying nGRPs'!$A76,'Feb 2019'!$A$3:$A$158,0),MATCH('Buying nGRPs'!J$9,'Feb 2019'!$G$1:$BR$1,0))/SUMIFS(Summary!$D:$D,Summary!$A:$A,'Buying nGRPs'!$A76),"")</f>
        <v>0</v>
      </c>
      <c r="K76" s="158" t="str">
        <f>IFERROR(INDEX('Feb 2019'!$G$3:$BR$161,MATCH('Buying nGRPs'!$A76,'Feb 2019'!$A$3:$A$158,0),MATCH('Buying nGRPs'!K$9,'Feb 2019'!$G$1:$BR$1,0))/SUMIFS(Summary!$D:$D,Summary!$A:$A,'Buying nGRPs'!$A76),"")</f>
        <v/>
      </c>
      <c r="L76" s="158" t="str">
        <f>IFERROR(INDEX('Feb 2019'!$G$3:$BR$161,MATCH('Buying nGRPs'!$A76,'Feb 2019'!$A$3:$A$158,0),MATCH('Buying nGRPs'!L$9,'Feb 2019'!$G$1:$BR$1,0))/SUMIFS(Summary!$D:$D,Summary!$A:$A,'Buying nGRPs'!$A76),"")</f>
        <v/>
      </c>
      <c r="M76" s="158" t="str">
        <f>IFERROR(INDEX('Feb 2019'!$G$3:$BR$161,MATCH('Buying nGRPs'!$A76,'Feb 2019'!$A$3:$A$158,0),MATCH('Buying nGRPs'!M$9,'Feb 2019'!$G$1:$BR$1,0))/SUMIFS(Summary!$D:$D,Summary!$A:$A,'Buying nGRPs'!$A76),"")</f>
        <v/>
      </c>
      <c r="N76" s="158" t="str">
        <f>IFERROR(INDEX('Feb 2019'!$G$3:$BR$161,MATCH('Buying nGRPs'!$A76,'Feb 2019'!$A$3:$A$158,0),MATCH('Buying nGRPs'!N$9,'Feb 2019'!$G$1:$BR$1,0))/SUMIFS(Summary!$D:$D,Summary!$A:$A,'Buying nGRPs'!$A76),"")</f>
        <v/>
      </c>
      <c r="O76" s="158" t="str">
        <f>IFERROR(INDEX('Feb 2019'!$G$3:$BR$161,MATCH('Buying nGRPs'!$A76,'Feb 2019'!$A$3:$A$158,0),MATCH('Buying nGRPs'!O$9,'Feb 2019'!$G$1:$BR$1,0))/SUMIFS(Summary!$D:$D,Summary!$A:$A,'Buying nGRPs'!$A76),"")</f>
        <v/>
      </c>
      <c r="P76" s="158" t="str">
        <f>IFERROR(INDEX('Feb 2019'!$G$3:$BR$161,MATCH('Buying nGRPs'!$A76,'Feb 2019'!$A$3:$A$158,0),MATCH('Buying nGRPs'!P$9,'Feb 2019'!$G$1:$BR$1,0))/SUMIFS(Summary!$D:$D,Summary!$A:$A,'Buying nGRPs'!$A76),"")</f>
        <v/>
      </c>
      <c r="Q76" s="158" t="str">
        <f>IFERROR(INDEX('Feb 2019'!$G$3:$BR$161,MATCH('Buying nGRPs'!$A76,'Feb 2019'!$A$3:$A$158,0),MATCH('Buying nGRPs'!Q$9,'Feb 2019'!$G$1:$BR$1,0))/SUMIFS(Summary!$D:$D,Summary!$A:$A,'Buying nGRPs'!$A76),"")</f>
        <v/>
      </c>
      <c r="R76" s="158" t="str">
        <f>IFERROR(INDEX('Feb 2019'!$G$3:$BR$161,MATCH('Buying nGRPs'!$A76,'Feb 2019'!$A$3:$A$158,0),MATCH('Buying nGRPs'!R$9,'Feb 2019'!$G$1:$BR$1,0))/SUMIFS(Summary!$D:$D,Summary!$A:$A,'Buying nGRPs'!$A76),"")</f>
        <v/>
      </c>
      <c r="S76" s="158" t="str">
        <f>IFERROR(INDEX('Feb 2019'!$G$3:$BR$161,MATCH('Buying nGRPs'!$A76,'Feb 2019'!$A$3:$A$158,0),MATCH('Buying nGRPs'!S$9,'Feb 2019'!$G$1:$BR$1,0))/SUMIFS(Summary!$D:$D,Summary!$A:$A,'Buying nGRPs'!$A76),"")</f>
        <v/>
      </c>
      <c r="T76" s="158" t="str">
        <f>IFERROR(INDEX('Feb 2019'!$G$3:$BR$161,MATCH('Buying nGRPs'!$A76,'Feb 2019'!$A$3:$A$158,0),MATCH('Buying nGRPs'!T$9,'Feb 2019'!$G$1:$BR$1,0))/SUMIFS(Summary!$D:$D,Summary!$A:$A,'Buying nGRPs'!$A76),"")</f>
        <v/>
      </c>
      <c r="U76" s="158" t="str">
        <f>IFERROR(INDEX('Feb 2019'!$G$3:$BR$161,MATCH('Buying nGRPs'!$A76,'Feb 2019'!$A$3:$A$158,0),MATCH('Buying nGRPs'!U$9,'Feb 2019'!$G$1:$BR$1,0))/SUMIFS(Summary!$D:$D,Summary!$A:$A,'Buying nGRPs'!$A76),"")</f>
        <v/>
      </c>
      <c r="V76" s="158" t="str">
        <f>IFERROR(INDEX('Feb 2019'!$G$3:$BR$161,MATCH('Buying nGRPs'!$A76,'Feb 2019'!$A$3:$A$158,0),MATCH('Buying nGRPs'!V$9,'Feb 2019'!$G$1:$BR$1,0))/SUMIFS(Summary!$D:$D,Summary!$A:$A,'Buying nGRPs'!$A76),"")</f>
        <v/>
      </c>
      <c r="W76" s="158" t="str">
        <f>IFERROR(INDEX('Feb 2019'!$G$3:$BR$161,MATCH('Buying nGRPs'!$A76,'Feb 2019'!$A$3:$A$158,0),MATCH('Buying nGRPs'!W$9,'Feb 2019'!$G$1:$BR$1,0))/SUMIFS(Summary!$D:$D,Summary!$A:$A,'Buying nGRPs'!$A76),"")</f>
        <v/>
      </c>
      <c r="X76" s="158" t="str">
        <f>IFERROR(INDEX('Feb 2019'!$G$3:$BR$161,MATCH('Buying nGRPs'!$A76,'Feb 2019'!$A$3:$A$158,0),MATCH('Buying nGRPs'!X$9,'Feb 2019'!$G$1:$BR$1,0))/SUMIFS(Summary!$D:$D,Summary!$A:$A,'Buying nGRPs'!$A76),"")</f>
        <v/>
      </c>
      <c r="Y76" s="158" t="str">
        <f>IFERROR(INDEX('Feb 2019'!$G$3:$BR$161,MATCH('Buying nGRPs'!$A76,'Feb 2019'!$A$3:$A$158,0),MATCH('Buying nGRPs'!Y$9,'Feb 2019'!$G$1:$BR$1,0))/SUMIFS(Summary!$D:$D,Summary!$A:$A,'Buying nGRPs'!$A76),"")</f>
        <v/>
      </c>
      <c r="Z76" s="158" t="str">
        <f>IFERROR(INDEX('Feb 2019'!$G$3:$BR$161,MATCH('Buying nGRPs'!$A76,'Feb 2019'!$A$3:$A$158,0),MATCH('Buying nGRPs'!Z$9,'Feb 2019'!$G$1:$BR$1,0))/SUMIFS(Summary!$D:$D,Summary!$A:$A,'Buying nGRPs'!$A76),"")</f>
        <v/>
      </c>
      <c r="AA76" s="158" t="str">
        <f>IFERROR(INDEX('Feb 2019'!$G$3:$BR$161,MATCH('Buying nGRPs'!$A76,'Feb 2019'!$A$3:$A$158,0),MATCH('Buying nGRPs'!AA$9,'Feb 2019'!$G$1:$BR$1,0))/SUMIFS(Summary!$D:$D,Summary!$A:$A,'Buying nGRPs'!$A76),"")</f>
        <v/>
      </c>
      <c r="AB76" s="158" t="str">
        <f>IFERROR(INDEX('Feb 2019'!$G$3:$BR$161,MATCH('Buying nGRPs'!$A76,'Feb 2019'!$A$3:$A$158,0),MATCH('Buying nGRPs'!AB$9,'Feb 2019'!$G$1:$BR$1,0))/SUMIFS(Summary!$D:$D,Summary!$A:$A,'Buying nGRPs'!$A76),"")</f>
        <v/>
      </c>
      <c r="AC76" s="158">
        <f>IFERROR(INDEX('Feb 2019'!$G$3:$BR$161,MATCH('Buying nGRPs'!$A76,'Feb 2019'!$A$3:$A$158,0),MATCH('Buying nGRPs'!AC$9,'Feb 2019'!$G$1:$BR$1,0))/SUMIFS(Summary!$D:$D,Summary!$A:$A,'Buying nGRPs'!$A76),"")</f>
        <v>0</v>
      </c>
      <c r="AD76" s="158">
        <f>IFERROR(INDEX('Feb 2019'!$G$3:$BR$161,MATCH('Buying nGRPs'!$A76,'Feb 2019'!$A$3:$A$158,0),MATCH('Buying nGRPs'!AD$9,'Feb 2019'!$G$1:$BR$1,0))/SUMIFS(Summary!$D:$D,Summary!$A:$A,'Buying nGRPs'!$A76),"")</f>
        <v>0</v>
      </c>
      <c r="AE76" s="158" t="str">
        <f>IFERROR(INDEX('Feb 2019'!$G$3:$BR$161,MATCH('Buying nGRPs'!$A76,'Feb 2019'!$A$3:$A$158,0),MATCH('Buying nGRPs'!AE$9,'Feb 2019'!$G$1:$BR$1,0))/SUMIFS(Summary!$D:$D,Summary!$A:$A,'Buying nGRPs'!$A76),"")</f>
        <v/>
      </c>
      <c r="AF76" s="158" t="str">
        <f>IFERROR(INDEX('Feb 2019'!$G$3:$BR$161,MATCH('Buying nGRPs'!$A76,'Feb 2019'!$A$3:$A$158,0),MATCH('Buying nGRPs'!AF$9,'Feb 2019'!$G$1:$BR$1,0))/SUMIFS(Summary!$D:$D,Summary!$A:$A,'Buying nGRPs'!$A76),"")</f>
        <v/>
      </c>
      <c r="AG76" s="158" t="str">
        <f>IFERROR(INDEX('Feb 2019'!$G$3:$BR$161,MATCH('Buying nGRPs'!$A76,'Feb 2019'!$A$3:$A$158,0),MATCH('Buying nGRPs'!AG$9,'Feb 2019'!$G$1:$BR$1,0))/SUMIFS(Summary!$D:$D,Summary!$A:$A,'Buying nGRPs'!$A76),"")</f>
        <v/>
      </c>
      <c r="AH76" s="158">
        <f>IFERROR(INDEX('Feb 2019'!$G$3:$BR$161,MATCH('Buying nGRPs'!$A76,'Feb 2019'!$A$3:$A$158,0),MATCH('Buying nGRPs'!AH$9,'Feb 2019'!$G$1:$BR$1,0))/SUMIFS(Summary!$D:$D,Summary!$A:$A,'Buying nGRPs'!$A76),"")</f>
        <v>0</v>
      </c>
      <c r="AI76" s="158" t="str">
        <f>IFERROR(INDEX('Feb 2019'!$G$3:$BR$161,MATCH('Buying nGRPs'!$A76,'Feb 2019'!$A$3:$A$158,0),MATCH('Buying nGRPs'!AI$9,'Feb 2019'!$G$1:$BR$1,0))/SUMIFS(Summary!$D:$D,Summary!$A:$A,'Buying nGRPs'!$A76),"")</f>
        <v/>
      </c>
      <c r="AJ76" s="158" t="str">
        <f>IFERROR(INDEX('Feb 2019'!$G$3:$BR$161,MATCH('Buying nGRPs'!$A76,'Feb 2019'!$A$3:$A$158,0),MATCH('Buying nGRPs'!AJ$9,'Feb 2019'!$G$1:$BR$1,0))/SUMIFS(Summary!$D:$D,Summary!$A:$A,'Buying nGRPs'!$A76),"")</f>
        <v/>
      </c>
      <c r="AK76" s="158">
        <f>IFERROR(INDEX('Feb 2019'!$G$3:$BR$161,MATCH('Buying nGRPs'!$A76,'Feb 2019'!$A$3:$A$158,0),MATCH('Buying nGRPs'!AK$9,'Feb 2019'!$G$1:$BR$1,0))/SUMIFS(Summary!$D:$D,Summary!$A:$A,'Buying nGRPs'!$A76),"")</f>
        <v>0.2</v>
      </c>
      <c r="AL76" s="158">
        <f>IFERROR(INDEX('Feb 2019'!$G$3:$BR$161,MATCH('Buying nGRPs'!$A76,'Feb 2019'!$A$3:$A$158,0),MATCH('Buying nGRPs'!AL$9,'Feb 2019'!$G$1:$BR$1,0))/SUMIFS(Summary!$D:$D,Summary!$A:$A,'Buying nGRPs'!$A76),"")</f>
        <v>0</v>
      </c>
      <c r="AM76" s="158" t="str">
        <f>IFERROR(INDEX('Feb 2019'!$G$3:$BR$161,MATCH('Buying nGRPs'!$A76,'Feb 2019'!$A$3:$A$158,0),MATCH('Buying nGRPs'!AM$9,'Feb 2019'!$G$1:$BR$1,0))/SUMIFS(Summary!$D:$D,Summary!$A:$A,'Buying nGRPs'!$A76),"")</f>
        <v/>
      </c>
      <c r="AN76" s="158">
        <f>IFERROR(INDEX('Feb 2019'!$G$3:$BR$161,MATCH('Buying nGRPs'!$A76,'Feb 2019'!$A$3:$A$158,0),MATCH('Buying nGRPs'!AN$9,'Feb 2019'!$G$1:$BR$1,0))/SUMIFS(Summary!$D:$D,Summary!$A:$A,'Buying nGRPs'!$A76),"")</f>
        <v>0</v>
      </c>
      <c r="AO76" s="158">
        <f>IFERROR(INDEX('Feb 2019'!$G$3:$BR$161,MATCH('Buying nGRPs'!$A76,'Feb 2019'!$A$3:$A$158,0),MATCH('Buying nGRPs'!AO$9,'Feb 2019'!$G$1:$BR$1,0))/SUMIFS(Summary!$D:$D,Summary!$A:$A,'Buying nGRPs'!$A76),"")</f>
        <v>0</v>
      </c>
      <c r="AP76" s="158" t="str">
        <f>IFERROR(INDEX('Feb 2019'!$G$3:$BR$161,MATCH('Buying nGRPs'!$A76,'Feb 2019'!$A$3:$A$158,0),MATCH('Buying nGRPs'!AP$9,'Feb 2019'!$G$1:$BR$1,0))/SUMIFS(Summary!$D:$D,Summary!$A:$A,'Buying nGRPs'!$A76),"")</f>
        <v/>
      </c>
      <c r="AQ76" s="158" t="str">
        <f>IFERROR(INDEX('Feb 2019'!$G$3:$BR$161,MATCH('Buying nGRPs'!$A76,'Feb 2019'!$A$3:$A$158,0),MATCH('Buying nGRPs'!AQ$9,'Feb 2019'!$G$1:$BR$1,0))/SUMIFS(Summary!$D:$D,Summary!$A:$A,'Buying nGRPs'!$A76),"")</f>
        <v/>
      </c>
      <c r="AR76" s="158">
        <f>IFERROR(INDEX('Feb 2019'!$G$3:$BR$161,MATCH('Buying nGRPs'!$A76,'Feb 2019'!$A$3:$A$158,0),MATCH('Buying nGRPs'!AR$9,'Feb 2019'!$G$1:$BR$1,0))/SUMIFS(Summary!$D:$D,Summary!$A:$A,'Buying nGRPs'!$A76),"")</f>
        <v>0</v>
      </c>
      <c r="AS76" s="158" t="str">
        <f>IFERROR(INDEX('Feb 2019'!$G$3:$BR$161,MATCH('Buying nGRPs'!$A76,'Feb 2019'!$A$3:$A$158,0),MATCH('Buying nGRPs'!AS$9,'Feb 2019'!$G$1:$BR$1,0))/SUMIFS(Summary!$D:$D,Summary!$A:$A,'Buying nGRPs'!$A76),"")</f>
        <v/>
      </c>
      <c r="AT76" s="158" t="str">
        <f>IFERROR(INDEX('Feb 2019'!$G$3:$BR$161,MATCH('Buying nGRPs'!$A76,'Feb 2019'!$A$3:$A$158,0),MATCH('Buying nGRPs'!AT$9,'Feb 2019'!$G$1:$BR$1,0))/SUMIFS(Summary!$D:$D,Summary!$A:$A,'Buying nGRPs'!$A76),"")</f>
        <v/>
      </c>
      <c r="AU76" s="158" t="str">
        <f>IFERROR(INDEX('Feb 2019'!$G$3:$BR$161,MATCH('Buying nGRPs'!$A76,'Feb 2019'!$A$3:$A$158,0),MATCH('Buying nGRPs'!AU$9,'Feb 2019'!$G$1:$BR$1,0))/SUMIFS(Summary!$D:$D,Summary!$A:$A,'Buying nGRPs'!$A76),"")</f>
        <v/>
      </c>
      <c r="AV76" s="158" t="str">
        <f>IFERROR(INDEX('Feb 2019'!$G$3:$BR$161,MATCH('Buying nGRPs'!$A76,'Feb 2019'!$A$3:$A$158,0),MATCH('Buying nGRPs'!AV$9,'Feb 2019'!$G$1:$BR$1,0))/SUMIFS(Summary!$D:$D,Summary!$A:$A,'Buying nGRPs'!$A76),"")</f>
        <v/>
      </c>
      <c r="AW76" s="158" t="str">
        <f>IFERROR(INDEX('Feb 2019'!$G$3:$BR$161,MATCH('Buying nGRPs'!$A76,'Feb 2019'!$A$3:$A$158,0),MATCH('Buying nGRPs'!AW$9,'Feb 2019'!$G$1:$BR$1,0))/SUMIFS(Summary!$D:$D,Summary!$A:$A,'Buying nGRPs'!$A76),"")</f>
        <v/>
      </c>
      <c r="AX76" s="158">
        <f>IFERROR(INDEX('Feb 2019'!$G$3:$BR$161,MATCH('Buying nGRPs'!$A76,'Feb 2019'!$A$3:$A$158,0),MATCH('Buying nGRPs'!AX$9,'Feb 2019'!$G$1:$BR$1,0))/SUMIFS(Summary!$D:$D,Summary!$A:$A,'Buying nGRPs'!$A76),"")</f>
        <v>0</v>
      </c>
      <c r="AY76" s="158">
        <f>IFERROR(INDEX('Feb 2019'!$G$3:$BR$161,MATCH('Buying nGRPs'!$A76,'Feb 2019'!$A$3:$A$158,0),MATCH('Buying nGRPs'!AY$9,'Feb 2019'!$G$1:$BR$1,0))/SUMIFS(Summary!$D:$D,Summary!$A:$A,'Buying nGRPs'!$A76),"")</f>
        <v>0</v>
      </c>
      <c r="AZ76" s="158">
        <f>IFERROR(INDEX('Feb 2019'!$G$3:$BR$161,MATCH('Buying nGRPs'!$A76,'Feb 2019'!$A$3:$A$158,0),MATCH('Buying nGRPs'!AZ$9,'Feb 2019'!$G$1:$BR$1,0))/SUMIFS(Summary!$D:$D,Summary!$A:$A,'Buying nGRPs'!$A76),"")</f>
        <v>0</v>
      </c>
      <c r="BA76" s="158">
        <f>IFERROR(INDEX('Feb 2019'!$G$3:$BR$161,MATCH('Buying nGRPs'!$A76,'Feb 2019'!$A$3:$A$158,0),MATCH('Buying nGRPs'!BA$9,'Feb 2019'!$G$1:$BR$1,0))/SUMIFS(Summary!$D:$D,Summary!$A:$A,'Buying nGRPs'!$A76),"")</f>
        <v>0</v>
      </c>
      <c r="BB76" s="11">
        <f t="shared" si="61"/>
        <v>0.2</v>
      </c>
      <c r="BC76" s="11"/>
      <c r="BD76" s="115">
        <f t="shared" si="62"/>
        <v>-0.2</v>
      </c>
    </row>
    <row r="77" spans="1:57" ht="15" x14ac:dyDescent="0.3">
      <c r="A77" s="80" t="str">
        <f>F77</f>
        <v>Mehran</v>
      </c>
      <c r="B77" s="105">
        <f t="shared" si="58"/>
        <v>0</v>
      </c>
      <c r="C77" s="192">
        <f t="shared" si="63"/>
        <v>0</v>
      </c>
      <c r="D77" s="48">
        <f t="shared" si="59"/>
        <v>0</v>
      </c>
      <c r="E77" s="138">
        <f t="shared" si="60"/>
        <v>0</v>
      </c>
      <c r="F77" s="93" t="s">
        <v>217</v>
      </c>
      <c r="G77" s="158" t="str">
        <f>IFERROR(INDEX('Feb 2019'!$G$3:$BR$161,MATCH('Buying nGRPs'!$A77,'Feb 2019'!$A$3:$A$158,0),MATCH('Buying nGRPs'!G$9,'Feb 2019'!$G$1:$BR$1,0))/SUMIFS(Summary!$D:$D,Summary!$A:$A,'Buying nGRPs'!$A77),"")</f>
        <v/>
      </c>
      <c r="H77" s="158" t="str">
        <f>IFERROR(INDEX('Feb 2019'!$G$3:$BR$161,MATCH('Buying nGRPs'!$A77,'Feb 2019'!$A$3:$A$158,0),MATCH('Buying nGRPs'!H$9,'Feb 2019'!$G$1:$BR$1,0))/SUMIFS(Summary!$D:$D,Summary!$A:$A,'Buying nGRPs'!$A77),"")</f>
        <v/>
      </c>
      <c r="I77" s="158" t="str">
        <f>IFERROR(INDEX('Feb 2019'!$G$3:$BR$161,MATCH('Buying nGRPs'!$A77,'Feb 2019'!$A$3:$A$158,0),MATCH('Buying nGRPs'!I$9,'Feb 2019'!$G$1:$BR$1,0))/SUMIFS(Summary!$D:$D,Summary!$A:$A,'Buying nGRPs'!$A77),"")</f>
        <v/>
      </c>
      <c r="J77" s="158" t="str">
        <f>IFERROR(INDEX('Feb 2019'!$G$3:$BR$161,MATCH('Buying nGRPs'!$A77,'Feb 2019'!$A$3:$A$158,0),MATCH('Buying nGRPs'!J$9,'Feb 2019'!$G$1:$BR$1,0))/SUMIFS(Summary!$D:$D,Summary!$A:$A,'Buying nGRPs'!$A77),"")</f>
        <v/>
      </c>
      <c r="K77" s="158" t="str">
        <f>IFERROR(INDEX('Feb 2019'!$G$3:$BR$161,MATCH('Buying nGRPs'!$A77,'Feb 2019'!$A$3:$A$158,0),MATCH('Buying nGRPs'!K$9,'Feb 2019'!$G$1:$BR$1,0))/SUMIFS(Summary!$D:$D,Summary!$A:$A,'Buying nGRPs'!$A77),"")</f>
        <v/>
      </c>
      <c r="L77" s="158" t="str">
        <f>IFERROR(INDEX('Feb 2019'!$G$3:$BR$161,MATCH('Buying nGRPs'!$A77,'Feb 2019'!$A$3:$A$158,0),MATCH('Buying nGRPs'!L$9,'Feb 2019'!$G$1:$BR$1,0))/SUMIFS(Summary!$D:$D,Summary!$A:$A,'Buying nGRPs'!$A77),"")</f>
        <v/>
      </c>
      <c r="M77" s="158" t="str">
        <f>IFERROR(INDEX('Feb 2019'!$G$3:$BR$161,MATCH('Buying nGRPs'!$A77,'Feb 2019'!$A$3:$A$158,0),MATCH('Buying nGRPs'!M$9,'Feb 2019'!$G$1:$BR$1,0))/SUMIFS(Summary!$D:$D,Summary!$A:$A,'Buying nGRPs'!$A77),"")</f>
        <v/>
      </c>
      <c r="N77" s="158" t="str">
        <f>IFERROR(INDEX('Feb 2019'!$G$3:$BR$161,MATCH('Buying nGRPs'!$A77,'Feb 2019'!$A$3:$A$158,0),MATCH('Buying nGRPs'!N$9,'Feb 2019'!$G$1:$BR$1,0))/SUMIFS(Summary!$D:$D,Summary!$A:$A,'Buying nGRPs'!$A77),"")</f>
        <v/>
      </c>
      <c r="O77" s="158" t="str">
        <f>IFERROR(INDEX('Feb 2019'!$G$3:$BR$161,MATCH('Buying nGRPs'!$A77,'Feb 2019'!$A$3:$A$158,0),MATCH('Buying nGRPs'!O$9,'Feb 2019'!$G$1:$BR$1,0))/SUMIFS(Summary!$D:$D,Summary!$A:$A,'Buying nGRPs'!$A77),"")</f>
        <v/>
      </c>
      <c r="P77" s="158" t="str">
        <f>IFERROR(INDEX('Feb 2019'!$G$3:$BR$161,MATCH('Buying nGRPs'!$A77,'Feb 2019'!$A$3:$A$158,0),MATCH('Buying nGRPs'!P$9,'Feb 2019'!$G$1:$BR$1,0))/SUMIFS(Summary!$D:$D,Summary!$A:$A,'Buying nGRPs'!$A77),"")</f>
        <v/>
      </c>
      <c r="Q77" s="158" t="str">
        <f>IFERROR(INDEX('Feb 2019'!$G$3:$BR$161,MATCH('Buying nGRPs'!$A77,'Feb 2019'!$A$3:$A$158,0),MATCH('Buying nGRPs'!Q$9,'Feb 2019'!$G$1:$BR$1,0))/SUMIFS(Summary!$D:$D,Summary!$A:$A,'Buying nGRPs'!$A77),"")</f>
        <v/>
      </c>
      <c r="R77" s="158" t="str">
        <f>IFERROR(INDEX('Feb 2019'!$G$3:$BR$161,MATCH('Buying nGRPs'!$A77,'Feb 2019'!$A$3:$A$158,0),MATCH('Buying nGRPs'!R$9,'Feb 2019'!$G$1:$BR$1,0))/SUMIFS(Summary!$D:$D,Summary!$A:$A,'Buying nGRPs'!$A77),"")</f>
        <v/>
      </c>
      <c r="S77" s="158" t="str">
        <f>IFERROR(INDEX('Feb 2019'!$G$3:$BR$161,MATCH('Buying nGRPs'!$A77,'Feb 2019'!$A$3:$A$158,0),MATCH('Buying nGRPs'!S$9,'Feb 2019'!$G$1:$BR$1,0))/SUMIFS(Summary!$D:$D,Summary!$A:$A,'Buying nGRPs'!$A77),"")</f>
        <v/>
      </c>
      <c r="T77" s="158" t="str">
        <f>IFERROR(INDEX('Feb 2019'!$G$3:$BR$161,MATCH('Buying nGRPs'!$A77,'Feb 2019'!$A$3:$A$158,0),MATCH('Buying nGRPs'!T$9,'Feb 2019'!$G$1:$BR$1,0))/SUMIFS(Summary!$D:$D,Summary!$A:$A,'Buying nGRPs'!$A77),"")</f>
        <v/>
      </c>
      <c r="U77" s="158" t="str">
        <f>IFERROR(INDEX('Feb 2019'!$G$3:$BR$161,MATCH('Buying nGRPs'!$A77,'Feb 2019'!$A$3:$A$158,0),MATCH('Buying nGRPs'!U$9,'Feb 2019'!$G$1:$BR$1,0))/SUMIFS(Summary!$D:$D,Summary!$A:$A,'Buying nGRPs'!$A77),"")</f>
        <v/>
      </c>
      <c r="V77" s="158" t="str">
        <f>IFERROR(INDEX('Feb 2019'!$G$3:$BR$161,MATCH('Buying nGRPs'!$A77,'Feb 2019'!$A$3:$A$158,0),MATCH('Buying nGRPs'!V$9,'Feb 2019'!$G$1:$BR$1,0))/SUMIFS(Summary!$D:$D,Summary!$A:$A,'Buying nGRPs'!$A77),"")</f>
        <v/>
      </c>
      <c r="W77" s="158" t="str">
        <f>IFERROR(INDEX('Feb 2019'!$G$3:$BR$161,MATCH('Buying nGRPs'!$A77,'Feb 2019'!$A$3:$A$158,0),MATCH('Buying nGRPs'!W$9,'Feb 2019'!$G$1:$BR$1,0))/SUMIFS(Summary!$D:$D,Summary!$A:$A,'Buying nGRPs'!$A77),"")</f>
        <v/>
      </c>
      <c r="X77" s="158" t="str">
        <f>IFERROR(INDEX('Feb 2019'!$G$3:$BR$161,MATCH('Buying nGRPs'!$A77,'Feb 2019'!$A$3:$A$158,0),MATCH('Buying nGRPs'!X$9,'Feb 2019'!$G$1:$BR$1,0))/SUMIFS(Summary!$D:$D,Summary!$A:$A,'Buying nGRPs'!$A77),"")</f>
        <v/>
      </c>
      <c r="Y77" s="158" t="str">
        <f>IFERROR(INDEX('Feb 2019'!$G$3:$BR$161,MATCH('Buying nGRPs'!$A77,'Feb 2019'!$A$3:$A$158,0),MATCH('Buying nGRPs'!Y$9,'Feb 2019'!$G$1:$BR$1,0))/SUMIFS(Summary!$D:$D,Summary!$A:$A,'Buying nGRPs'!$A77),"")</f>
        <v/>
      </c>
      <c r="Z77" s="158" t="str">
        <f>IFERROR(INDEX('Feb 2019'!$G$3:$BR$161,MATCH('Buying nGRPs'!$A77,'Feb 2019'!$A$3:$A$158,0),MATCH('Buying nGRPs'!Z$9,'Feb 2019'!$G$1:$BR$1,0))/SUMIFS(Summary!$D:$D,Summary!$A:$A,'Buying nGRPs'!$A77),"")</f>
        <v/>
      </c>
      <c r="AA77" s="158" t="str">
        <f>IFERROR(INDEX('Feb 2019'!$G$3:$BR$161,MATCH('Buying nGRPs'!$A77,'Feb 2019'!$A$3:$A$158,0),MATCH('Buying nGRPs'!AA$9,'Feb 2019'!$G$1:$BR$1,0))/SUMIFS(Summary!$D:$D,Summary!$A:$A,'Buying nGRPs'!$A77),"")</f>
        <v/>
      </c>
      <c r="AB77" s="158" t="str">
        <f>IFERROR(INDEX('Feb 2019'!$G$3:$BR$161,MATCH('Buying nGRPs'!$A77,'Feb 2019'!$A$3:$A$158,0),MATCH('Buying nGRPs'!AB$9,'Feb 2019'!$G$1:$BR$1,0))/SUMIFS(Summary!$D:$D,Summary!$A:$A,'Buying nGRPs'!$A77),"")</f>
        <v/>
      </c>
      <c r="AC77" s="158" t="str">
        <f>IFERROR(INDEX('Feb 2019'!$G$3:$BR$161,MATCH('Buying nGRPs'!$A77,'Feb 2019'!$A$3:$A$158,0),MATCH('Buying nGRPs'!AC$9,'Feb 2019'!$G$1:$BR$1,0))/SUMIFS(Summary!$D:$D,Summary!$A:$A,'Buying nGRPs'!$A77),"")</f>
        <v/>
      </c>
      <c r="AD77" s="158" t="str">
        <f>IFERROR(INDEX('Feb 2019'!$G$3:$BR$161,MATCH('Buying nGRPs'!$A77,'Feb 2019'!$A$3:$A$158,0),MATCH('Buying nGRPs'!AD$9,'Feb 2019'!$G$1:$BR$1,0))/SUMIFS(Summary!$D:$D,Summary!$A:$A,'Buying nGRPs'!$A77),"")</f>
        <v/>
      </c>
      <c r="AE77" s="158" t="str">
        <f>IFERROR(INDEX('Feb 2019'!$G$3:$BR$161,MATCH('Buying nGRPs'!$A77,'Feb 2019'!$A$3:$A$158,0),MATCH('Buying nGRPs'!AE$9,'Feb 2019'!$G$1:$BR$1,0))/SUMIFS(Summary!$D:$D,Summary!$A:$A,'Buying nGRPs'!$A77),"")</f>
        <v/>
      </c>
      <c r="AF77" s="158" t="str">
        <f>IFERROR(INDEX('Feb 2019'!$G$3:$BR$161,MATCH('Buying nGRPs'!$A77,'Feb 2019'!$A$3:$A$158,0),MATCH('Buying nGRPs'!AF$9,'Feb 2019'!$G$1:$BR$1,0))/SUMIFS(Summary!$D:$D,Summary!$A:$A,'Buying nGRPs'!$A77),"")</f>
        <v/>
      </c>
      <c r="AG77" s="158" t="str">
        <f>IFERROR(INDEX('Feb 2019'!$G$3:$BR$161,MATCH('Buying nGRPs'!$A77,'Feb 2019'!$A$3:$A$158,0),MATCH('Buying nGRPs'!AG$9,'Feb 2019'!$G$1:$BR$1,0))/SUMIFS(Summary!$D:$D,Summary!$A:$A,'Buying nGRPs'!$A77),"")</f>
        <v/>
      </c>
      <c r="AH77" s="158" t="str">
        <f>IFERROR(INDEX('Feb 2019'!$G$3:$BR$161,MATCH('Buying nGRPs'!$A77,'Feb 2019'!$A$3:$A$158,0),MATCH('Buying nGRPs'!AH$9,'Feb 2019'!$G$1:$BR$1,0))/SUMIFS(Summary!$D:$D,Summary!$A:$A,'Buying nGRPs'!$A77),"")</f>
        <v/>
      </c>
      <c r="AI77" s="158" t="str">
        <f>IFERROR(INDEX('Feb 2019'!$G$3:$BR$161,MATCH('Buying nGRPs'!$A77,'Feb 2019'!$A$3:$A$158,0),MATCH('Buying nGRPs'!AI$9,'Feb 2019'!$G$1:$BR$1,0))/SUMIFS(Summary!$D:$D,Summary!$A:$A,'Buying nGRPs'!$A77),"")</f>
        <v/>
      </c>
      <c r="AJ77" s="158" t="str">
        <f>IFERROR(INDEX('Feb 2019'!$G$3:$BR$161,MATCH('Buying nGRPs'!$A77,'Feb 2019'!$A$3:$A$158,0),MATCH('Buying nGRPs'!AJ$9,'Feb 2019'!$G$1:$BR$1,0))/SUMIFS(Summary!$D:$D,Summary!$A:$A,'Buying nGRPs'!$A77),"")</f>
        <v/>
      </c>
      <c r="AK77" s="158" t="str">
        <f>IFERROR(INDEX('Feb 2019'!$G$3:$BR$161,MATCH('Buying nGRPs'!$A77,'Feb 2019'!$A$3:$A$158,0),MATCH('Buying nGRPs'!AK$9,'Feb 2019'!$G$1:$BR$1,0))/SUMIFS(Summary!$D:$D,Summary!$A:$A,'Buying nGRPs'!$A77),"")</f>
        <v/>
      </c>
      <c r="AL77" s="158" t="str">
        <f>IFERROR(INDEX('Feb 2019'!$G$3:$BR$161,MATCH('Buying nGRPs'!$A77,'Feb 2019'!$A$3:$A$158,0),MATCH('Buying nGRPs'!AL$9,'Feb 2019'!$G$1:$BR$1,0))/SUMIFS(Summary!$D:$D,Summary!$A:$A,'Buying nGRPs'!$A77),"")</f>
        <v/>
      </c>
      <c r="AM77" s="158" t="str">
        <f>IFERROR(INDEX('Feb 2019'!$G$3:$BR$161,MATCH('Buying nGRPs'!$A77,'Feb 2019'!$A$3:$A$158,0),MATCH('Buying nGRPs'!AM$9,'Feb 2019'!$G$1:$BR$1,0))/SUMIFS(Summary!$D:$D,Summary!$A:$A,'Buying nGRPs'!$A77),"")</f>
        <v/>
      </c>
      <c r="AN77" s="158" t="str">
        <f>IFERROR(INDEX('Feb 2019'!$G$3:$BR$161,MATCH('Buying nGRPs'!$A77,'Feb 2019'!$A$3:$A$158,0),MATCH('Buying nGRPs'!AN$9,'Feb 2019'!$G$1:$BR$1,0))/SUMIFS(Summary!$D:$D,Summary!$A:$A,'Buying nGRPs'!$A77),"")</f>
        <v/>
      </c>
      <c r="AO77" s="158" t="str">
        <f>IFERROR(INDEX('Feb 2019'!$G$3:$BR$161,MATCH('Buying nGRPs'!$A77,'Feb 2019'!$A$3:$A$158,0),MATCH('Buying nGRPs'!AO$9,'Feb 2019'!$G$1:$BR$1,0))/SUMIFS(Summary!$D:$D,Summary!$A:$A,'Buying nGRPs'!$A77),"")</f>
        <v/>
      </c>
      <c r="AP77" s="158" t="str">
        <f>IFERROR(INDEX('Feb 2019'!$G$3:$BR$161,MATCH('Buying nGRPs'!$A77,'Feb 2019'!$A$3:$A$158,0),MATCH('Buying nGRPs'!AP$9,'Feb 2019'!$G$1:$BR$1,0))/SUMIFS(Summary!$D:$D,Summary!$A:$A,'Buying nGRPs'!$A77),"")</f>
        <v/>
      </c>
      <c r="AQ77" s="158" t="str">
        <f>IFERROR(INDEX('Feb 2019'!$G$3:$BR$161,MATCH('Buying nGRPs'!$A77,'Feb 2019'!$A$3:$A$158,0),MATCH('Buying nGRPs'!AQ$9,'Feb 2019'!$G$1:$BR$1,0))/SUMIFS(Summary!$D:$D,Summary!$A:$A,'Buying nGRPs'!$A77),"")</f>
        <v/>
      </c>
      <c r="AR77" s="158" t="str">
        <f>IFERROR(INDEX('Feb 2019'!$G$3:$BR$161,MATCH('Buying nGRPs'!$A77,'Feb 2019'!$A$3:$A$158,0),MATCH('Buying nGRPs'!AR$9,'Feb 2019'!$G$1:$BR$1,0))/SUMIFS(Summary!$D:$D,Summary!$A:$A,'Buying nGRPs'!$A77),"")</f>
        <v/>
      </c>
      <c r="AS77" s="158" t="str">
        <f>IFERROR(INDEX('Feb 2019'!$G$3:$BR$161,MATCH('Buying nGRPs'!$A77,'Feb 2019'!$A$3:$A$158,0),MATCH('Buying nGRPs'!AS$9,'Feb 2019'!$G$1:$BR$1,0))/SUMIFS(Summary!$D:$D,Summary!$A:$A,'Buying nGRPs'!$A77),"")</f>
        <v/>
      </c>
      <c r="AT77" s="158" t="str">
        <f>IFERROR(INDEX('Feb 2019'!$G$3:$BR$161,MATCH('Buying nGRPs'!$A77,'Feb 2019'!$A$3:$A$158,0),MATCH('Buying nGRPs'!AT$9,'Feb 2019'!$G$1:$BR$1,0))/SUMIFS(Summary!$D:$D,Summary!$A:$A,'Buying nGRPs'!$A77),"")</f>
        <v/>
      </c>
      <c r="AU77" s="158" t="str">
        <f>IFERROR(INDEX('Feb 2019'!$G$3:$BR$161,MATCH('Buying nGRPs'!$A77,'Feb 2019'!$A$3:$A$158,0),MATCH('Buying nGRPs'!AU$9,'Feb 2019'!$G$1:$BR$1,0))/SUMIFS(Summary!$D:$D,Summary!$A:$A,'Buying nGRPs'!$A77),"")</f>
        <v/>
      </c>
      <c r="AV77" s="158" t="str">
        <f>IFERROR(INDEX('Feb 2019'!$G$3:$BR$161,MATCH('Buying nGRPs'!$A77,'Feb 2019'!$A$3:$A$158,0),MATCH('Buying nGRPs'!AV$9,'Feb 2019'!$G$1:$BR$1,0))/SUMIFS(Summary!$D:$D,Summary!$A:$A,'Buying nGRPs'!$A77),"")</f>
        <v/>
      </c>
      <c r="AW77" s="158" t="str">
        <f>IFERROR(INDEX('Feb 2019'!$G$3:$BR$161,MATCH('Buying nGRPs'!$A77,'Feb 2019'!$A$3:$A$158,0),MATCH('Buying nGRPs'!AW$9,'Feb 2019'!$G$1:$BR$1,0))/SUMIFS(Summary!$D:$D,Summary!$A:$A,'Buying nGRPs'!$A77),"")</f>
        <v/>
      </c>
      <c r="AX77" s="158" t="str">
        <f>IFERROR(INDEX('Feb 2019'!$G$3:$BR$161,MATCH('Buying nGRPs'!$A77,'Feb 2019'!$A$3:$A$158,0),MATCH('Buying nGRPs'!AX$9,'Feb 2019'!$G$1:$BR$1,0))/SUMIFS(Summary!$D:$D,Summary!$A:$A,'Buying nGRPs'!$A77),"")</f>
        <v/>
      </c>
      <c r="AY77" s="158" t="str">
        <f>IFERROR(INDEX('Feb 2019'!$G$3:$BR$161,MATCH('Buying nGRPs'!$A77,'Feb 2019'!$A$3:$A$158,0),MATCH('Buying nGRPs'!AY$9,'Feb 2019'!$G$1:$BR$1,0))/SUMIFS(Summary!$D:$D,Summary!$A:$A,'Buying nGRPs'!$A77),"")</f>
        <v/>
      </c>
      <c r="AZ77" s="158" t="str">
        <f>IFERROR(INDEX('Feb 2019'!$G$3:$BR$161,MATCH('Buying nGRPs'!$A77,'Feb 2019'!$A$3:$A$158,0),MATCH('Buying nGRPs'!AZ$9,'Feb 2019'!$G$1:$BR$1,0))/SUMIFS(Summary!$D:$D,Summary!$A:$A,'Buying nGRPs'!$A77),"")</f>
        <v/>
      </c>
      <c r="BA77" s="158" t="str">
        <f>IFERROR(INDEX('Feb 2019'!$G$3:$BR$161,MATCH('Buying nGRPs'!$A77,'Feb 2019'!$A$3:$A$158,0),MATCH('Buying nGRPs'!BA$9,'Feb 2019'!$G$1:$BR$1,0))/SUMIFS(Summary!$D:$D,Summary!$A:$A,'Buying nGRPs'!$A77),"")</f>
        <v/>
      </c>
      <c r="BB77" s="11">
        <f t="shared" si="61"/>
        <v>0</v>
      </c>
      <c r="BC77" s="11"/>
      <c r="BD77" s="114">
        <f t="shared" si="62"/>
        <v>0</v>
      </c>
    </row>
    <row r="78" spans="1:57" ht="15" x14ac:dyDescent="0.3">
      <c r="A78" s="80" t="s">
        <v>91</v>
      </c>
      <c r="B78" s="105">
        <f t="shared" si="58"/>
        <v>0</v>
      </c>
      <c r="C78" s="192">
        <f t="shared" si="63"/>
        <v>0</v>
      </c>
      <c r="D78" s="48">
        <f t="shared" si="59"/>
        <v>0</v>
      </c>
      <c r="E78" s="138">
        <f t="shared" si="60"/>
        <v>0</v>
      </c>
      <c r="F78" s="93" t="s">
        <v>91</v>
      </c>
      <c r="G78" s="158" t="str">
        <f>IFERROR(INDEX('Feb 2019'!$G$3:$BR$161,MATCH('Buying nGRPs'!$A78,'Feb 2019'!$A$3:$A$158,0),MATCH('Buying nGRPs'!G$9,'Feb 2019'!$G$1:$BR$1,0))/SUMIFS(Summary!$D:$D,Summary!$A:$A,'Buying nGRPs'!$A78),"")</f>
        <v/>
      </c>
      <c r="H78" s="158" t="str">
        <f>IFERROR(INDEX('Feb 2019'!$G$3:$BR$161,MATCH('Buying nGRPs'!$A78,'Feb 2019'!$A$3:$A$158,0),MATCH('Buying nGRPs'!H$9,'Feb 2019'!$G$1:$BR$1,0))/SUMIFS(Summary!$D:$D,Summary!$A:$A,'Buying nGRPs'!$A78),"")</f>
        <v/>
      </c>
      <c r="I78" s="158" t="str">
        <f>IFERROR(INDEX('Feb 2019'!$G$3:$BR$161,MATCH('Buying nGRPs'!$A78,'Feb 2019'!$A$3:$A$158,0),MATCH('Buying nGRPs'!I$9,'Feb 2019'!$G$1:$BR$1,0))/SUMIFS(Summary!$D:$D,Summary!$A:$A,'Buying nGRPs'!$A78),"")</f>
        <v/>
      </c>
      <c r="J78" s="158" t="str">
        <f>IFERROR(INDEX('Feb 2019'!$G$3:$BR$161,MATCH('Buying nGRPs'!$A78,'Feb 2019'!$A$3:$A$158,0),MATCH('Buying nGRPs'!J$9,'Feb 2019'!$G$1:$BR$1,0))/SUMIFS(Summary!$D:$D,Summary!$A:$A,'Buying nGRPs'!$A78),"")</f>
        <v/>
      </c>
      <c r="K78" s="158" t="str">
        <f>IFERROR(INDEX('Feb 2019'!$G$3:$BR$161,MATCH('Buying nGRPs'!$A78,'Feb 2019'!$A$3:$A$158,0),MATCH('Buying nGRPs'!K$9,'Feb 2019'!$G$1:$BR$1,0))/SUMIFS(Summary!$D:$D,Summary!$A:$A,'Buying nGRPs'!$A78),"")</f>
        <v/>
      </c>
      <c r="L78" s="158" t="str">
        <f>IFERROR(INDEX('Feb 2019'!$G$3:$BR$161,MATCH('Buying nGRPs'!$A78,'Feb 2019'!$A$3:$A$158,0),MATCH('Buying nGRPs'!L$9,'Feb 2019'!$G$1:$BR$1,0))/SUMIFS(Summary!$D:$D,Summary!$A:$A,'Buying nGRPs'!$A78),"")</f>
        <v/>
      </c>
      <c r="M78" s="158" t="str">
        <f>IFERROR(INDEX('Feb 2019'!$G$3:$BR$161,MATCH('Buying nGRPs'!$A78,'Feb 2019'!$A$3:$A$158,0),MATCH('Buying nGRPs'!M$9,'Feb 2019'!$G$1:$BR$1,0))/SUMIFS(Summary!$D:$D,Summary!$A:$A,'Buying nGRPs'!$A78),"")</f>
        <v/>
      </c>
      <c r="N78" s="158" t="str">
        <f>IFERROR(INDEX('Feb 2019'!$G$3:$BR$161,MATCH('Buying nGRPs'!$A78,'Feb 2019'!$A$3:$A$158,0),MATCH('Buying nGRPs'!N$9,'Feb 2019'!$G$1:$BR$1,0))/SUMIFS(Summary!$D:$D,Summary!$A:$A,'Buying nGRPs'!$A78),"")</f>
        <v/>
      </c>
      <c r="O78" s="158" t="str">
        <f>IFERROR(INDEX('Feb 2019'!$G$3:$BR$161,MATCH('Buying nGRPs'!$A78,'Feb 2019'!$A$3:$A$158,0),MATCH('Buying nGRPs'!O$9,'Feb 2019'!$G$1:$BR$1,0))/SUMIFS(Summary!$D:$D,Summary!$A:$A,'Buying nGRPs'!$A78),"")</f>
        <v/>
      </c>
      <c r="P78" s="158" t="str">
        <f>IFERROR(INDEX('Feb 2019'!$G$3:$BR$161,MATCH('Buying nGRPs'!$A78,'Feb 2019'!$A$3:$A$158,0),MATCH('Buying nGRPs'!P$9,'Feb 2019'!$G$1:$BR$1,0))/SUMIFS(Summary!$D:$D,Summary!$A:$A,'Buying nGRPs'!$A78),"")</f>
        <v/>
      </c>
      <c r="Q78" s="158" t="str">
        <f>IFERROR(INDEX('Feb 2019'!$G$3:$BR$161,MATCH('Buying nGRPs'!$A78,'Feb 2019'!$A$3:$A$158,0),MATCH('Buying nGRPs'!Q$9,'Feb 2019'!$G$1:$BR$1,0))/SUMIFS(Summary!$D:$D,Summary!$A:$A,'Buying nGRPs'!$A78),"")</f>
        <v/>
      </c>
      <c r="R78" s="158" t="str">
        <f>IFERROR(INDEX('Feb 2019'!$G$3:$BR$161,MATCH('Buying nGRPs'!$A78,'Feb 2019'!$A$3:$A$158,0),MATCH('Buying nGRPs'!R$9,'Feb 2019'!$G$1:$BR$1,0))/SUMIFS(Summary!$D:$D,Summary!$A:$A,'Buying nGRPs'!$A78),"")</f>
        <v/>
      </c>
      <c r="S78" s="158" t="str">
        <f>IFERROR(INDEX('Feb 2019'!$G$3:$BR$161,MATCH('Buying nGRPs'!$A78,'Feb 2019'!$A$3:$A$158,0),MATCH('Buying nGRPs'!S$9,'Feb 2019'!$G$1:$BR$1,0))/SUMIFS(Summary!$D:$D,Summary!$A:$A,'Buying nGRPs'!$A78),"")</f>
        <v/>
      </c>
      <c r="T78" s="158" t="str">
        <f>IFERROR(INDEX('Feb 2019'!$G$3:$BR$161,MATCH('Buying nGRPs'!$A78,'Feb 2019'!$A$3:$A$158,0),MATCH('Buying nGRPs'!T$9,'Feb 2019'!$G$1:$BR$1,0))/SUMIFS(Summary!$D:$D,Summary!$A:$A,'Buying nGRPs'!$A78),"")</f>
        <v/>
      </c>
      <c r="U78" s="158" t="str">
        <f>IFERROR(INDEX('Feb 2019'!$G$3:$BR$161,MATCH('Buying nGRPs'!$A78,'Feb 2019'!$A$3:$A$158,0),MATCH('Buying nGRPs'!U$9,'Feb 2019'!$G$1:$BR$1,0))/SUMIFS(Summary!$D:$D,Summary!$A:$A,'Buying nGRPs'!$A78),"")</f>
        <v/>
      </c>
      <c r="V78" s="158" t="str">
        <f>IFERROR(INDEX('Feb 2019'!$G$3:$BR$161,MATCH('Buying nGRPs'!$A78,'Feb 2019'!$A$3:$A$158,0),MATCH('Buying nGRPs'!V$9,'Feb 2019'!$G$1:$BR$1,0))/SUMIFS(Summary!$D:$D,Summary!$A:$A,'Buying nGRPs'!$A78),"")</f>
        <v/>
      </c>
      <c r="W78" s="158" t="str">
        <f>IFERROR(INDEX('Feb 2019'!$G$3:$BR$161,MATCH('Buying nGRPs'!$A78,'Feb 2019'!$A$3:$A$158,0),MATCH('Buying nGRPs'!W$9,'Feb 2019'!$G$1:$BR$1,0))/SUMIFS(Summary!$D:$D,Summary!$A:$A,'Buying nGRPs'!$A78),"")</f>
        <v/>
      </c>
      <c r="X78" s="158" t="str">
        <f>IFERROR(INDEX('Feb 2019'!$G$3:$BR$161,MATCH('Buying nGRPs'!$A78,'Feb 2019'!$A$3:$A$158,0),MATCH('Buying nGRPs'!X$9,'Feb 2019'!$G$1:$BR$1,0))/SUMIFS(Summary!$D:$D,Summary!$A:$A,'Buying nGRPs'!$A78),"")</f>
        <v/>
      </c>
      <c r="Y78" s="158" t="str">
        <f>IFERROR(INDEX('Feb 2019'!$G$3:$BR$161,MATCH('Buying nGRPs'!$A78,'Feb 2019'!$A$3:$A$158,0),MATCH('Buying nGRPs'!Y$9,'Feb 2019'!$G$1:$BR$1,0))/SUMIFS(Summary!$D:$D,Summary!$A:$A,'Buying nGRPs'!$A78),"")</f>
        <v/>
      </c>
      <c r="Z78" s="158" t="str">
        <f>IFERROR(INDEX('Feb 2019'!$G$3:$BR$161,MATCH('Buying nGRPs'!$A78,'Feb 2019'!$A$3:$A$158,0),MATCH('Buying nGRPs'!Z$9,'Feb 2019'!$G$1:$BR$1,0))/SUMIFS(Summary!$D:$D,Summary!$A:$A,'Buying nGRPs'!$A78),"")</f>
        <v/>
      </c>
      <c r="AA78" s="158" t="str">
        <f>IFERROR(INDEX('Feb 2019'!$G$3:$BR$161,MATCH('Buying nGRPs'!$A78,'Feb 2019'!$A$3:$A$158,0),MATCH('Buying nGRPs'!AA$9,'Feb 2019'!$G$1:$BR$1,0))/SUMIFS(Summary!$D:$D,Summary!$A:$A,'Buying nGRPs'!$A78),"")</f>
        <v/>
      </c>
      <c r="AB78" s="158" t="str">
        <f>IFERROR(INDEX('Feb 2019'!$G$3:$BR$161,MATCH('Buying nGRPs'!$A78,'Feb 2019'!$A$3:$A$158,0),MATCH('Buying nGRPs'!AB$9,'Feb 2019'!$G$1:$BR$1,0))/SUMIFS(Summary!$D:$D,Summary!$A:$A,'Buying nGRPs'!$A78),"")</f>
        <v/>
      </c>
      <c r="AC78" s="158" t="str">
        <f>IFERROR(INDEX('Feb 2019'!$G$3:$BR$161,MATCH('Buying nGRPs'!$A78,'Feb 2019'!$A$3:$A$158,0),MATCH('Buying nGRPs'!AC$9,'Feb 2019'!$G$1:$BR$1,0))/SUMIFS(Summary!$D:$D,Summary!$A:$A,'Buying nGRPs'!$A78),"")</f>
        <v/>
      </c>
      <c r="AD78" s="158" t="str">
        <f>IFERROR(INDEX('Feb 2019'!$G$3:$BR$161,MATCH('Buying nGRPs'!$A78,'Feb 2019'!$A$3:$A$158,0),MATCH('Buying nGRPs'!AD$9,'Feb 2019'!$G$1:$BR$1,0))/SUMIFS(Summary!$D:$D,Summary!$A:$A,'Buying nGRPs'!$A78),"")</f>
        <v/>
      </c>
      <c r="AE78" s="158" t="str">
        <f>IFERROR(INDEX('Feb 2019'!$G$3:$BR$161,MATCH('Buying nGRPs'!$A78,'Feb 2019'!$A$3:$A$158,0),MATCH('Buying nGRPs'!AE$9,'Feb 2019'!$G$1:$BR$1,0))/SUMIFS(Summary!$D:$D,Summary!$A:$A,'Buying nGRPs'!$A78),"")</f>
        <v/>
      </c>
      <c r="AF78" s="158" t="str">
        <f>IFERROR(INDEX('Feb 2019'!$G$3:$BR$161,MATCH('Buying nGRPs'!$A78,'Feb 2019'!$A$3:$A$158,0),MATCH('Buying nGRPs'!AF$9,'Feb 2019'!$G$1:$BR$1,0))/SUMIFS(Summary!$D:$D,Summary!$A:$A,'Buying nGRPs'!$A78),"")</f>
        <v/>
      </c>
      <c r="AG78" s="158" t="str">
        <f>IFERROR(INDEX('Feb 2019'!$G$3:$BR$161,MATCH('Buying nGRPs'!$A78,'Feb 2019'!$A$3:$A$158,0),MATCH('Buying nGRPs'!AG$9,'Feb 2019'!$G$1:$BR$1,0))/SUMIFS(Summary!$D:$D,Summary!$A:$A,'Buying nGRPs'!$A78),"")</f>
        <v/>
      </c>
      <c r="AH78" s="158" t="str">
        <f>IFERROR(INDEX('Feb 2019'!$G$3:$BR$161,MATCH('Buying nGRPs'!$A78,'Feb 2019'!$A$3:$A$158,0),MATCH('Buying nGRPs'!AH$9,'Feb 2019'!$G$1:$BR$1,0))/SUMIFS(Summary!$D:$D,Summary!$A:$A,'Buying nGRPs'!$A78),"")</f>
        <v/>
      </c>
      <c r="AI78" s="158" t="str">
        <f>IFERROR(INDEX('Feb 2019'!$G$3:$BR$161,MATCH('Buying nGRPs'!$A78,'Feb 2019'!$A$3:$A$158,0),MATCH('Buying nGRPs'!AI$9,'Feb 2019'!$G$1:$BR$1,0))/SUMIFS(Summary!$D:$D,Summary!$A:$A,'Buying nGRPs'!$A78),"")</f>
        <v/>
      </c>
      <c r="AJ78" s="158" t="str">
        <f>IFERROR(INDEX('Feb 2019'!$G$3:$BR$161,MATCH('Buying nGRPs'!$A78,'Feb 2019'!$A$3:$A$158,0),MATCH('Buying nGRPs'!AJ$9,'Feb 2019'!$G$1:$BR$1,0))/SUMIFS(Summary!$D:$D,Summary!$A:$A,'Buying nGRPs'!$A78),"")</f>
        <v/>
      </c>
      <c r="AK78" s="158" t="str">
        <f>IFERROR(INDEX('Feb 2019'!$G$3:$BR$161,MATCH('Buying nGRPs'!$A78,'Feb 2019'!$A$3:$A$158,0),MATCH('Buying nGRPs'!AK$9,'Feb 2019'!$G$1:$BR$1,0))/SUMIFS(Summary!$D:$D,Summary!$A:$A,'Buying nGRPs'!$A78),"")</f>
        <v/>
      </c>
      <c r="AL78" s="158" t="str">
        <f>IFERROR(INDEX('Feb 2019'!$G$3:$BR$161,MATCH('Buying nGRPs'!$A78,'Feb 2019'!$A$3:$A$158,0),MATCH('Buying nGRPs'!AL$9,'Feb 2019'!$G$1:$BR$1,0))/SUMIFS(Summary!$D:$D,Summary!$A:$A,'Buying nGRPs'!$A78),"")</f>
        <v/>
      </c>
      <c r="AM78" s="158" t="str">
        <f>IFERROR(INDEX('Feb 2019'!$G$3:$BR$161,MATCH('Buying nGRPs'!$A78,'Feb 2019'!$A$3:$A$158,0),MATCH('Buying nGRPs'!AM$9,'Feb 2019'!$G$1:$BR$1,0))/SUMIFS(Summary!$D:$D,Summary!$A:$A,'Buying nGRPs'!$A78),"")</f>
        <v/>
      </c>
      <c r="AN78" s="158" t="str">
        <f>IFERROR(INDEX('Feb 2019'!$G$3:$BR$161,MATCH('Buying nGRPs'!$A78,'Feb 2019'!$A$3:$A$158,0),MATCH('Buying nGRPs'!AN$9,'Feb 2019'!$G$1:$BR$1,0))/SUMIFS(Summary!$D:$D,Summary!$A:$A,'Buying nGRPs'!$A78),"")</f>
        <v/>
      </c>
      <c r="AO78" s="158" t="str">
        <f>IFERROR(INDEX('Feb 2019'!$G$3:$BR$161,MATCH('Buying nGRPs'!$A78,'Feb 2019'!$A$3:$A$158,0),MATCH('Buying nGRPs'!AO$9,'Feb 2019'!$G$1:$BR$1,0))/SUMIFS(Summary!$D:$D,Summary!$A:$A,'Buying nGRPs'!$A78),"")</f>
        <v/>
      </c>
      <c r="AP78" s="158" t="str">
        <f>IFERROR(INDEX('Feb 2019'!$G$3:$BR$161,MATCH('Buying nGRPs'!$A78,'Feb 2019'!$A$3:$A$158,0),MATCH('Buying nGRPs'!AP$9,'Feb 2019'!$G$1:$BR$1,0))/SUMIFS(Summary!$D:$D,Summary!$A:$A,'Buying nGRPs'!$A78),"")</f>
        <v/>
      </c>
      <c r="AQ78" s="158" t="str">
        <f>IFERROR(INDEX('Feb 2019'!$G$3:$BR$161,MATCH('Buying nGRPs'!$A78,'Feb 2019'!$A$3:$A$158,0),MATCH('Buying nGRPs'!AQ$9,'Feb 2019'!$G$1:$BR$1,0))/SUMIFS(Summary!$D:$D,Summary!$A:$A,'Buying nGRPs'!$A78),"")</f>
        <v/>
      </c>
      <c r="AR78" s="158" t="str">
        <f>IFERROR(INDEX('Feb 2019'!$G$3:$BR$161,MATCH('Buying nGRPs'!$A78,'Feb 2019'!$A$3:$A$158,0),MATCH('Buying nGRPs'!AR$9,'Feb 2019'!$G$1:$BR$1,0))/SUMIFS(Summary!$D:$D,Summary!$A:$A,'Buying nGRPs'!$A78),"")</f>
        <v/>
      </c>
      <c r="AS78" s="158" t="str">
        <f>IFERROR(INDEX('Feb 2019'!$G$3:$BR$161,MATCH('Buying nGRPs'!$A78,'Feb 2019'!$A$3:$A$158,0),MATCH('Buying nGRPs'!AS$9,'Feb 2019'!$G$1:$BR$1,0))/SUMIFS(Summary!$D:$D,Summary!$A:$A,'Buying nGRPs'!$A78),"")</f>
        <v/>
      </c>
      <c r="AT78" s="158" t="str">
        <f>IFERROR(INDEX('Feb 2019'!$G$3:$BR$161,MATCH('Buying nGRPs'!$A78,'Feb 2019'!$A$3:$A$158,0),MATCH('Buying nGRPs'!AT$9,'Feb 2019'!$G$1:$BR$1,0))/SUMIFS(Summary!$D:$D,Summary!$A:$A,'Buying nGRPs'!$A78),"")</f>
        <v/>
      </c>
      <c r="AU78" s="158" t="str">
        <f>IFERROR(INDEX('Feb 2019'!$G$3:$BR$161,MATCH('Buying nGRPs'!$A78,'Feb 2019'!$A$3:$A$158,0),MATCH('Buying nGRPs'!AU$9,'Feb 2019'!$G$1:$BR$1,0))/SUMIFS(Summary!$D:$D,Summary!$A:$A,'Buying nGRPs'!$A78),"")</f>
        <v/>
      </c>
      <c r="AV78" s="158" t="str">
        <f>IFERROR(INDEX('Feb 2019'!$G$3:$BR$161,MATCH('Buying nGRPs'!$A78,'Feb 2019'!$A$3:$A$158,0),MATCH('Buying nGRPs'!AV$9,'Feb 2019'!$G$1:$BR$1,0))/SUMIFS(Summary!$D:$D,Summary!$A:$A,'Buying nGRPs'!$A78),"")</f>
        <v/>
      </c>
      <c r="AW78" s="158" t="str">
        <f>IFERROR(INDEX('Feb 2019'!$G$3:$BR$161,MATCH('Buying nGRPs'!$A78,'Feb 2019'!$A$3:$A$158,0),MATCH('Buying nGRPs'!AW$9,'Feb 2019'!$G$1:$BR$1,0))/SUMIFS(Summary!$D:$D,Summary!$A:$A,'Buying nGRPs'!$A78),"")</f>
        <v/>
      </c>
      <c r="AX78" s="158" t="str">
        <f>IFERROR(INDEX('Feb 2019'!$G$3:$BR$161,MATCH('Buying nGRPs'!$A78,'Feb 2019'!$A$3:$A$158,0),MATCH('Buying nGRPs'!AX$9,'Feb 2019'!$G$1:$BR$1,0))/SUMIFS(Summary!$D:$D,Summary!$A:$A,'Buying nGRPs'!$A78),"")</f>
        <v/>
      </c>
      <c r="AY78" s="158" t="str">
        <f>IFERROR(INDEX('Feb 2019'!$G$3:$BR$161,MATCH('Buying nGRPs'!$A78,'Feb 2019'!$A$3:$A$158,0),MATCH('Buying nGRPs'!AY$9,'Feb 2019'!$G$1:$BR$1,0))/SUMIFS(Summary!$D:$D,Summary!$A:$A,'Buying nGRPs'!$A78),"")</f>
        <v/>
      </c>
      <c r="AZ78" s="158" t="str">
        <f>IFERROR(INDEX('Feb 2019'!$G$3:$BR$161,MATCH('Buying nGRPs'!$A78,'Feb 2019'!$A$3:$A$158,0),MATCH('Buying nGRPs'!AZ$9,'Feb 2019'!$G$1:$BR$1,0))/SUMIFS(Summary!$D:$D,Summary!$A:$A,'Buying nGRPs'!$A78),"")</f>
        <v/>
      </c>
      <c r="BA78" s="158" t="str">
        <f>IFERROR(INDEX('Feb 2019'!$G$3:$BR$161,MATCH('Buying nGRPs'!$A78,'Feb 2019'!$A$3:$A$158,0),MATCH('Buying nGRPs'!BA$9,'Feb 2019'!$G$1:$BR$1,0))/SUMIFS(Summary!$D:$D,Summary!$A:$A,'Buying nGRPs'!$A78),"")</f>
        <v/>
      </c>
      <c r="BB78" s="11">
        <f t="shared" si="61"/>
        <v>0</v>
      </c>
      <c r="BC78" s="11"/>
      <c r="BD78" s="114">
        <f t="shared" si="62"/>
        <v>0</v>
      </c>
      <c r="BE78" s="1"/>
    </row>
    <row r="79" spans="1:57" ht="15" x14ac:dyDescent="0.3">
      <c r="A79" s="80" t="s">
        <v>92</v>
      </c>
      <c r="B79" s="105">
        <f t="shared" si="58"/>
        <v>0</v>
      </c>
      <c r="C79" s="192">
        <f t="shared" si="63"/>
        <v>0</v>
      </c>
      <c r="D79" s="48">
        <f t="shared" si="59"/>
        <v>0</v>
      </c>
      <c r="E79" s="138">
        <f t="shared" si="60"/>
        <v>0</v>
      </c>
      <c r="F79" s="93" t="s">
        <v>92</v>
      </c>
      <c r="G79" s="158" t="str">
        <f>IFERROR(INDEX('Feb 2019'!$G$3:$BR$161,MATCH('Buying nGRPs'!$A79,'Feb 2019'!$A$3:$A$158,0),MATCH('Buying nGRPs'!G$9,'Feb 2019'!$G$1:$BR$1,0))/SUMIFS(Summary!$D:$D,Summary!$A:$A,'Buying nGRPs'!$A79),"")</f>
        <v/>
      </c>
      <c r="H79" s="158" t="str">
        <f>IFERROR(INDEX('Feb 2019'!$G$3:$BR$161,MATCH('Buying nGRPs'!$A79,'Feb 2019'!$A$3:$A$158,0),MATCH('Buying nGRPs'!H$9,'Feb 2019'!$G$1:$BR$1,0))/SUMIFS(Summary!$D:$D,Summary!$A:$A,'Buying nGRPs'!$A79),"")</f>
        <v/>
      </c>
      <c r="I79" s="158" t="str">
        <f>IFERROR(INDEX('Feb 2019'!$G$3:$BR$161,MATCH('Buying nGRPs'!$A79,'Feb 2019'!$A$3:$A$158,0),MATCH('Buying nGRPs'!I$9,'Feb 2019'!$G$1:$BR$1,0))/SUMIFS(Summary!$D:$D,Summary!$A:$A,'Buying nGRPs'!$A79),"")</f>
        <v/>
      </c>
      <c r="J79" s="158">
        <f>IFERROR(INDEX('Feb 2019'!$G$3:$BR$161,MATCH('Buying nGRPs'!$A79,'Feb 2019'!$A$3:$A$158,0),MATCH('Buying nGRPs'!J$9,'Feb 2019'!$G$1:$BR$1,0))/SUMIFS(Summary!$D:$D,Summary!$A:$A,'Buying nGRPs'!$A79),"")</f>
        <v>0</v>
      </c>
      <c r="K79" s="158" t="str">
        <f>IFERROR(INDEX('Feb 2019'!$G$3:$BR$161,MATCH('Buying nGRPs'!$A79,'Feb 2019'!$A$3:$A$158,0),MATCH('Buying nGRPs'!K$9,'Feb 2019'!$G$1:$BR$1,0))/SUMIFS(Summary!$D:$D,Summary!$A:$A,'Buying nGRPs'!$A79),"")</f>
        <v/>
      </c>
      <c r="L79" s="158" t="str">
        <f>IFERROR(INDEX('Feb 2019'!$G$3:$BR$161,MATCH('Buying nGRPs'!$A79,'Feb 2019'!$A$3:$A$158,0),MATCH('Buying nGRPs'!L$9,'Feb 2019'!$G$1:$BR$1,0))/SUMIFS(Summary!$D:$D,Summary!$A:$A,'Buying nGRPs'!$A79),"")</f>
        <v/>
      </c>
      <c r="M79" s="158" t="str">
        <f>IFERROR(INDEX('Feb 2019'!$G$3:$BR$161,MATCH('Buying nGRPs'!$A79,'Feb 2019'!$A$3:$A$158,0),MATCH('Buying nGRPs'!M$9,'Feb 2019'!$G$1:$BR$1,0))/SUMIFS(Summary!$D:$D,Summary!$A:$A,'Buying nGRPs'!$A79),"")</f>
        <v/>
      </c>
      <c r="N79" s="158" t="str">
        <f>IFERROR(INDEX('Feb 2019'!$G$3:$BR$161,MATCH('Buying nGRPs'!$A79,'Feb 2019'!$A$3:$A$158,0),MATCH('Buying nGRPs'!N$9,'Feb 2019'!$G$1:$BR$1,0))/SUMIFS(Summary!$D:$D,Summary!$A:$A,'Buying nGRPs'!$A79),"")</f>
        <v/>
      </c>
      <c r="O79" s="158" t="str">
        <f>IFERROR(INDEX('Feb 2019'!$G$3:$BR$161,MATCH('Buying nGRPs'!$A79,'Feb 2019'!$A$3:$A$158,0),MATCH('Buying nGRPs'!O$9,'Feb 2019'!$G$1:$BR$1,0))/SUMIFS(Summary!$D:$D,Summary!$A:$A,'Buying nGRPs'!$A79),"")</f>
        <v/>
      </c>
      <c r="P79" s="158" t="str">
        <f>IFERROR(INDEX('Feb 2019'!$G$3:$BR$161,MATCH('Buying nGRPs'!$A79,'Feb 2019'!$A$3:$A$158,0),MATCH('Buying nGRPs'!P$9,'Feb 2019'!$G$1:$BR$1,0))/SUMIFS(Summary!$D:$D,Summary!$A:$A,'Buying nGRPs'!$A79),"")</f>
        <v/>
      </c>
      <c r="Q79" s="158" t="str">
        <f>IFERROR(INDEX('Feb 2019'!$G$3:$BR$161,MATCH('Buying nGRPs'!$A79,'Feb 2019'!$A$3:$A$158,0),MATCH('Buying nGRPs'!Q$9,'Feb 2019'!$G$1:$BR$1,0))/SUMIFS(Summary!$D:$D,Summary!$A:$A,'Buying nGRPs'!$A79),"")</f>
        <v/>
      </c>
      <c r="R79" s="158" t="str">
        <f>IFERROR(INDEX('Feb 2019'!$G$3:$BR$161,MATCH('Buying nGRPs'!$A79,'Feb 2019'!$A$3:$A$158,0),MATCH('Buying nGRPs'!R$9,'Feb 2019'!$G$1:$BR$1,0))/SUMIFS(Summary!$D:$D,Summary!$A:$A,'Buying nGRPs'!$A79),"")</f>
        <v/>
      </c>
      <c r="S79" s="158" t="str">
        <f>IFERROR(INDEX('Feb 2019'!$G$3:$BR$161,MATCH('Buying nGRPs'!$A79,'Feb 2019'!$A$3:$A$158,0),MATCH('Buying nGRPs'!S$9,'Feb 2019'!$G$1:$BR$1,0))/SUMIFS(Summary!$D:$D,Summary!$A:$A,'Buying nGRPs'!$A79),"")</f>
        <v/>
      </c>
      <c r="T79" s="158" t="str">
        <f>IFERROR(INDEX('Feb 2019'!$G$3:$BR$161,MATCH('Buying nGRPs'!$A79,'Feb 2019'!$A$3:$A$158,0),MATCH('Buying nGRPs'!T$9,'Feb 2019'!$G$1:$BR$1,0))/SUMIFS(Summary!$D:$D,Summary!$A:$A,'Buying nGRPs'!$A79),"")</f>
        <v/>
      </c>
      <c r="U79" s="158" t="str">
        <f>IFERROR(INDEX('Feb 2019'!$G$3:$BR$161,MATCH('Buying nGRPs'!$A79,'Feb 2019'!$A$3:$A$158,0),MATCH('Buying nGRPs'!U$9,'Feb 2019'!$G$1:$BR$1,0))/SUMIFS(Summary!$D:$D,Summary!$A:$A,'Buying nGRPs'!$A79),"")</f>
        <v/>
      </c>
      <c r="V79" s="158" t="str">
        <f>IFERROR(INDEX('Feb 2019'!$G$3:$BR$161,MATCH('Buying nGRPs'!$A79,'Feb 2019'!$A$3:$A$158,0),MATCH('Buying nGRPs'!V$9,'Feb 2019'!$G$1:$BR$1,0))/SUMIFS(Summary!$D:$D,Summary!$A:$A,'Buying nGRPs'!$A79),"")</f>
        <v/>
      </c>
      <c r="W79" s="158" t="str">
        <f>IFERROR(INDEX('Feb 2019'!$G$3:$BR$161,MATCH('Buying nGRPs'!$A79,'Feb 2019'!$A$3:$A$158,0),MATCH('Buying nGRPs'!W$9,'Feb 2019'!$G$1:$BR$1,0))/SUMIFS(Summary!$D:$D,Summary!$A:$A,'Buying nGRPs'!$A79),"")</f>
        <v/>
      </c>
      <c r="X79" s="158" t="str">
        <f>IFERROR(INDEX('Feb 2019'!$G$3:$BR$161,MATCH('Buying nGRPs'!$A79,'Feb 2019'!$A$3:$A$158,0),MATCH('Buying nGRPs'!X$9,'Feb 2019'!$G$1:$BR$1,0))/SUMIFS(Summary!$D:$D,Summary!$A:$A,'Buying nGRPs'!$A79),"")</f>
        <v/>
      </c>
      <c r="Y79" s="158" t="str">
        <f>IFERROR(INDEX('Feb 2019'!$G$3:$BR$161,MATCH('Buying nGRPs'!$A79,'Feb 2019'!$A$3:$A$158,0),MATCH('Buying nGRPs'!Y$9,'Feb 2019'!$G$1:$BR$1,0))/SUMIFS(Summary!$D:$D,Summary!$A:$A,'Buying nGRPs'!$A79),"")</f>
        <v/>
      </c>
      <c r="Z79" s="158" t="str">
        <f>IFERROR(INDEX('Feb 2019'!$G$3:$BR$161,MATCH('Buying nGRPs'!$A79,'Feb 2019'!$A$3:$A$158,0),MATCH('Buying nGRPs'!Z$9,'Feb 2019'!$G$1:$BR$1,0))/SUMIFS(Summary!$D:$D,Summary!$A:$A,'Buying nGRPs'!$A79),"")</f>
        <v/>
      </c>
      <c r="AA79" s="158" t="str">
        <f>IFERROR(INDEX('Feb 2019'!$G$3:$BR$161,MATCH('Buying nGRPs'!$A79,'Feb 2019'!$A$3:$A$158,0),MATCH('Buying nGRPs'!AA$9,'Feb 2019'!$G$1:$BR$1,0))/SUMIFS(Summary!$D:$D,Summary!$A:$A,'Buying nGRPs'!$A79),"")</f>
        <v/>
      </c>
      <c r="AB79" s="158" t="str">
        <f>IFERROR(INDEX('Feb 2019'!$G$3:$BR$161,MATCH('Buying nGRPs'!$A79,'Feb 2019'!$A$3:$A$158,0),MATCH('Buying nGRPs'!AB$9,'Feb 2019'!$G$1:$BR$1,0))/SUMIFS(Summary!$D:$D,Summary!$A:$A,'Buying nGRPs'!$A79),"")</f>
        <v/>
      </c>
      <c r="AC79" s="158">
        <f>IFERROR(INDEX('Feb 2019'!$G$3:$BR$161,MATCH('Buying nGRPs'!$A79,'Feb 2019'!$A$3:$A$158,0),MATCH('Buying nGRPs'!AC$9,'Feb 2019'!$G$1:$BR$1,0))/SUMIFS(Summary!$D:$D,Summary!$A:$A,'Buying nGRPs'!$A79),"")</f>
        <v>0</v>
      </c>
      <c r="AD79" s="158">
        <f>IFERROR(INDEX('Feb 2019'!$G$3:$BR$161,MATCH('Buying nGRPs'!$A79,'Feb 2019'!$A$3:$A$158,0),MATCH('Buying nGRPs'!AD$9,'Feb 2019'!$G$1:$BR$1,0))/SUMIFS(Summary!$D:$D,Summary!$A:$A,'Buying nGRPs'!$A79),"")</f>
        <v>0</v>
      </c>
      <c r="AE79" s="158" t="str">
        <f>IFERROR(INDEX('Feb 2019'!$G$3:$BR$161,MATCH('Buying nGRPs'!$A79,'Feb 2019'!$A$3:$A$158,0),MATCH('Buying nGRPs'!AE$9,'Feb 2019'!$G$1:$BR$1,0))/SUMIFS(Summary!$D:$D,Summary!$A:$A,'Buying nGRPs'!$A79),"")</f>
        <v/>
      </c>
      <c r="AF79" s="158" t="str">
        <f>IFERROR(INDEX('Feb 2019'!$G$3:$BR$161,MATCH('Buying nGRPs'!$A79,'Feb 2019'!$A$3:$A$158,0),MATCH('Buying nGRPs'!AF$9,'Feb 2019'!$G$1:$BR$1,0))/SUMIFS(Summary!$D:$D,Summary!$A:$A,'Buying nGRPs'!$A79),"")</f>
        <v/>
      </c>
      <c r="AG79" s="158" t="str">
        <f>IFERROR(INDEX('Feb 2019'!$G$3:$BR$161,MATCH('Buying nGRPs'!$A79,'Feb 2019'!$A$3:$A$158,0),MATCH('Buying nGRPs'!AG$9,'Feb 2019'!$G$1:$BR$1,0))/SUMIFS(Summary!$D:$D,Summary!$A:$A,'Buying nGRPs'!$A79),"")</f>
        <v/>
      </c>
      <c r="AH79" s="158">
        <f>IFERROR(INDEX('Feb 2019'!$G$3:$BR$161,MATCH('Buying nGRPs'!$A79,'Feb 2019'!$A$3:$A$158,0),MATCH('Buying nGRPs'!AH$9,'Feb 2019'!$G$1:$BR$1,0))/SUMIFS(Summary!$D:$D,Summary!$A:$A,'Buying nGRPs'!$A79),"")</f>
        <v>0</v>
      </c>
      <c r="AI79" s="158" t="str">
        <f>IFERROR(INDEX('Feb 2019'!$G$3:$BR$161,MATCH('Buying nGRPs'!$A79,'Feb 2019'!$A$3:$A$158,0),MATCH('Buying nGRPs'!AI$9,'Feb 2019'!$G$1:$BR$1,0))/SUMIFS(Summary!$D:$D,Summary!$A:$A,'Buying nGRPs'!$A79),"")</f>
        <v/>
      </c>
      <c r="AJ79" s="158" t="str">
        <f>IFERROR(INDEX('Feb 2019'!$G$3:$BR$161,MATCH('Buying nGRPs'!$A79,'Feb 2019'!$A$3:$A$158,0),MATCH('Buying nGRPs'!AJ$9,'Feb 2019'!$G$1:$BR$1,0))/SUMIFS(Summary!$D:$D,Summary!$A:$A,'Buying nGRPs'!$A79),"")</f>
        <v/>
      </c>
      <c r="AK79" s="158">
        <f>IFERROR(INDEX('Feb 2019'!$G$3:$BR$161,MATCH('Buying nGRPs'!$A79,'Feb 2019'!$A$3:$A$158,0),MATCH('Buying nGRPs'!AK$9,'Feb 2019'!$G$1:$BR$1,0))/SUMIFS(Summary!$D:$D,Summary!$A:$A,'Buying nGRPs'!$A79),"")</f>
        <v>0</v>
      </c>
      <c r="AL79" s="158">
        <f>IFERROR(INDEX('Feb 2019'!$G$3:$BR$161,MATCH('Buying nGRPs'!$A79,'Feb 2019'!$A$3:$A$158,0),MATCH('Buying nGRPs'!AL$9,'Feb 2019'!$G$1:$BR$1,0))/SUMIFS(Summary!$D:$D,Summary!$A:$A,'Buying nGRPs'!$A79),"")</f>
        <v>0</v>
      </c>
      <c r="AM79" s="158" t="str">
        <f>IFERROR(INDEX('Feb 2019'!$G$3:$BR$161,MATCH('Buying nGRPs'!$A79,'Feb 2019'!$A$3:$A$158,0),MATCH('Buying nGRPs'!AM$9,'Feb 2019'!$G$1:$BR$1,0))/SUMIFS(Summary!$D:$D,Summary!$A:$A,'Buying nGRPs'!$A79),"")</f>
        <v/>
      </c>
      <c r="AN79" s="158">
        <f>IFERROR(INDEX('Feb 2019'!$G$3:$BR$161,MATCH('Buying nGRPs'!$A79,'Feb 2019'!$A$3:$A$158,0),MATCH('Buying nGRPs'!AN$9,'Feb 2019'!$G$1:$BR$1,0))/SUMIFS(Summary!$D:$D,Summary!$A:$A,'Buying nGRPs'!$A79),"")</f>
        <v>0</v>
      </c>
      <c r="AO79" s="158">
        <f>IFERROR(INDEX('Feb 2019'!$G$3:$BR$161,MATCH('Buying nGRPs'!$A79,'Feb 2019'!$A$3:$A$158,0),MATCH('Buying nGRPs'!AO$9,'Feb 2019'!$G$1:$BR$1,0))/SUMIFS(Summary!$D:$D,Summary!$A:$A,'Buying nGRPs'!$A79),"")</f>
        <v>0</v>
      </c>
      <c r="AP79" s="158" t="str">
        <f>IFERROR(INDEX('Feb 2019'!$G$3:$BR$161,MATCH('Buying nGRPs'!$A79,'Feb 2019'!$A$3:$A$158,0),MATCH('Buying nGRPs'!AP$9,'Feb 2019'!$G$1:$BR$1,0))/SUMIFS(Summary!$D:$D,Summary!$A:$A,'Buying nGRPs'!$A79),"")</f>
        <v/>
      </c>
      <c r="AQ79" s="158" t="str">
        <f>IFERROR(INDEX('Feb 2019'!$G$3:$BR$161,MATCH('Buying nGRPs'!$A79,'Feb 2019'!$A$3:$A$158,0),MATCH('Buying nGRPs'!AQ$9,'Feb 2019'!$G$1:$BR$1,0))/SUMIFS(Summary!$D:$D,Summary!$A:$A,'Buying nGRPs'!$A79),"")</f>
        <v/>
      </c>
      <c r="AR79" s="158">
        <f>IFERROR(INDEX('Feb 2019'!$G$3:$BR$161,MATCH('Buying nGRPs'!$A79,'Feb 2019'!$A$3:$A$158,0),MATCH('Buying nGRPs'!AR$9,'Feb 2019'!$G$1:$BR$1,0))/SUMIFS(Summary!$D:$D,Summary!$A:$A,'Buying nGRPs'!$A79),"")</f>
        <v>0</v>
      </c>
      <c r="AS79" s="158" t="str">
        <f>IFERROR(INDEX('Feb 2019'!$G$3:$BR$161,MATCH('Buying nGRPs'!$A79,'Feb 2019'!$A$3:$A$158,0),MATCH('Buying nGRPs'!AS$9,'Feb 2019'!$G$1:$BR$1,0))/SUMIFS(Summary!$D:$D,Summary!$A:$A,'Buying nGRPs'!$A79),"")</f>
        <v/>
      </c>
      <c r="AT79" s="158" t="str">
        <f>IFERROR(INDEX('Feb 2019'!$G$3:$BR$161,MATCH('Buying nGRPs'!$A79,'Feb 2019'!$A$3:$A$158,0),MATCH('Buying nGRPs'!AT$9,'Feb 2019'!$G$1:$BR$1,0))/SUMIFS(Summary!$D:$D,Summary!$A:$A,'Buying nGRPs'!$A79),"")</f>
        <v/>
      </c>
      <c r="AU79" s="158" t="str">
        <f>IFERROR(INDEX('Feb 2019'!$G$3:$BR$161,MATCH('Buying nGRPs'!$A79,'Feb 2019'!$A$3:$A$158,0),MATCH('Buying nGRPs'!AU$9,'Feb 2019'!$G$1:$BR$1,0))/SUMIFS(Summary!$D:$D,Summary!$A:$A,'Buying nGRPs'!$A79),"")</f>
        <v/>
      </c>
      <c r="AV79" s="158" t="str">
        <f>IFERROR(INDEX('Feb 2019'!$G$3:$BR$161,MATCH('Buying nGRPs'!$A79,'Feb 2019'!$A$3:$A$158,0),MATCH('Buying nGRPs'!AV$9,'Feb 2019'!$G$1:$BR$1,0))/SUMIFS(Summary!$D:$D,Summary!$A:$A,'Buying nGRPs'!$A79),"")</f>
        <v/>
      </c>
      <c r="AW79" s="158" t="str">
        <f>IFERROR(INDEX('Feb 2019'!$G$3:$BR$161,MATCH('Buying nGRPs'!$A79,'Feb 2019'!$A$3:$A$158,0),MATCH('Buying nGRPs'!AW$9,'Feb 2019'!$G$1:$BR$1,0))/SUMIFS(Summary!$D:$D,Summary!$A:$A,'Buying nGRPs'!$A79),"")</f>
        <v/>
      </c>
      <c r="AX79" s="158">
        <f>IFERROR(INDEX('Feb 2019'!$G$3:$BR$161,MATCH('Buying nGRPs'!$A79,'Feb 2019'!$A$3:$A$158,0),MATCH('Buying nGRPs'!AX$9,'Feb 2019'!$G$1:$BR$1,0))/SUMIFS(Summary!$D:$D,Summary!$A:$A,'Buying nGRPs'!$A79),"")</f>
        <v>0</v>
      </c>
      <c r="AY79" s="158">
        <f>IFERROR(INDEX('Feb 2019'!$G$3:$BR$161,MATCH('Buying nGRPs'!$A79,'Feb 2019'!$A$3:$A$158,0),MATCH('Buying nGRPs'!AY$9,'Feb 2019'!$G$1:$BR$1,0))/SUMIFS(Summary!$D:$D,Summary!$A:$A,'Buying nGRPs'!$A79),"")</f>
        <v>0</v>
      </c>
      <c r="AZ79" s="158">
        <f>IFERROR(INDEX('Feb 2019'!$G$3:$BR$161,MATCH('Buying nGRPs'!$A79,'Feb 2019'!$A$3:$A$158,0),MATCH('Buying nGRPs'!AZ$9,'Feb 2019'!$G$1:$BR$1,0))/SUMIFS(Summary!$D:$D,Summary!$A:$A,'Buying nGRPs'!$A79),"")</f>
        <v>0</v>
      </c>
      <c r="BA79" s="158">
        <f>IFERROR(INDEX('Feb 2019'!$G$3:$BR$161,MATCH('Buying nGRPs'!$A79,'Feb 2019'!$A$3:$A$158,0),MATCH('Buying nGRPs'!BA$9,'Feb 2019'!$G$1:$BR$1,0))/SUMIFS(Summary!$D:$D,Summary!$A:$A,'Buying nGRPs'!$A79),"")</f>
        <v>0</v>
      </c>
      <c r="BB79" s="11">
        <f t="shared" si="61"/>
        <v>0</v>
      </c>
      <c r="BC79" s="11"/>
      <c r="BD79" s="114">
        <f t="shared" si="62"/>
        <v>0</v>
      </c>
    </row>
    <row r="80" spans="1:57" ht="15" x14ac:dyDescent="0.3">
      <c r="A80" s="79" t="s">
        <v>93</v>
      </c>
      <c r="B80" s="105">
        <f t="shared" si="58"/>
        <v>0</v>
      </c>
      <c r="C80" s="192">
        <f t="shared" si="63"/>
        <v>0</v>
      </c>
      <c r="D80" s="48">
        <f t="shared" si="59"/>
        <v>0</v>
      </c>
      <c r="E80" s="138">
        <f t="shared" si="60"/>
        <v>0</v>
      </c>
      <c r="F80" s="92" t="s">
        <v>93</v>
      </c>
      <c r="G80" s="158" t="str">
        <f>IFERROR(INDEX('Feb 2019'!$G$3:$BR$161,MATCH('Buying nGRPs'!$A80,'Feb 2019'!$A$3:$A$158,0),MATCH('Buying nGRPs'!G$9,'Feb 2019'!$G$1:$BR$1,0))/SUMIFS(Summary!$D:$D,Summary!$A:$A,'Buying nGRPs'!$A80),"")</f>
        <v/>
      </c>
      <c r="H80" s="158" t="str">
        <f>IFERROR(INDEX('Feb 2019'!$G$3:$BR$161,MATCH('Buying nGRPs'!$A80,'Feb 2019'!$A$3:$A$158,0),MATCH('Buying nGRPs'!H$9,'Feb 2019'!$G$1:$BR$1,0))/SUMIFS(Summary!$D:$D,Summary!$A:$A,'Buying nGRPs'!$A80),"")</f>
        <v/>
      </c>
      <c r="I80" s="158" t="str">
        <f>IFERROR(INDEX('Feb 2019'!$G$3:$BR$161,MATCH('Buying nGRPs'!$A80,'Feb 2019'!$A$3:$A$158,0),MATCH('Buying nGRPs'!I$9,'Feb 2019'!$G$1:$BR$1,0))/SUMIFS(Summary!$D:$D,Summary!$A:$A,'Buying nGRPs'!$A80),"")</f>
        <v/>
      </c>
      <c r="J80" s="158" t="str">
        <f>IFERROR(INDEX('Feb 2019'!$G$3:$BR$161,MATCH('Buying nGRPs'!$A80,'Feb 2019'!$A$3:$A$158,0),MATCH('Buying nGRPs'!J$9,'Feb 2019'!$G$1:$BR$1,0))/SUMIFS(Summary!$D:$D,Summary!$A:$A,'Buying nGRPs'!$A80),"")</f>
        <v/>
      </c>
      <c r="K80" s="158" t="str">
        <f>IFERROR(INDEX('Feb 2019'!$G$3:$BR$161,MATCH('Buying nGRPs'!$A80,'Feb 2019'!$A$3:$A$158,0),MATCH('Buying nGRPs'!K$9,'Feb 2019'!$G$1:$BR$1,0))/SUMIFS(Summary!$D:$D,Summary!$A:$A,'Buying nGRPs'!$A80),"")</f>
        <v/>
      </c>
      <c r="L80" s="158" t="str">
        <f>IFERROR(INDEX('Feb 2019'!$G$3:$BR$161,MATCH('Buying nGRPs'!$A80,'Feb 2019'!$A$3:$A$158,0),MATCH('Buying nGRPs'!L$9,'Feb 2019'!$G$1:$BR$1,0))/SUMIFS(Summary!$D:$D,Summary!$A:$A,'Buying nGRPs'!$A80),"")</f>
        <v/>
      </c>
      <c r="M80" s="158" t="str">
        <f>IFERROR(INDEX('Feb 2019'!$G$3:$BR$161,MATCH('Buying nGRPs'!$A80,'Feb 2019'!$A$3:$A$158,0),MATCH('Buying nGRPs'!M$9,'Feb 2019'!$G$1:$BR$1,0))/SUMIFS(Summary!$D:$D,Summary!$A:$A,'Buying nGRPs'!$A80),"")</f>
        <v/>
      </c>
      <c r="N80" s="158" t="str">
        <f>IFERROR(INDEX('Feb 2019'!$G$3:$BR$161,MATCH('Buying nGRPs'!$A80,'Feb 2019'!$A$3:$A$158,0),MATCH('Buying nGRPs'!N$9,'Feb 2019'!$G$1:$BR$1,0))/SUMIFS(Summary!$D:$D,Summary!$A:$A,'Buying nGRPs'!$A80),"")</f>
        <v/>
      </c>
      <c r="O80" s="158" t="str">
        <f>IFERROR(INDEX('Feb 2019'!$G$3:$BR$161,MATCH('Buying nGRPs'!$A80,'Feb 2019'!$A$3:$A$158,0),MATCH('Buying nGRPs'!O$9,'Feb 2019'!$G$1:$BR$1,0))/SUMIFS(Summary!$D:$D,Summary!$A:$A,'Buying nGRPs'!$A80),"")</f>
        <v/>
      </c>
      <c r="P80" s="158" t="str">
        <f>IFERROR(INDEX('Feb 2019'!$G$3:$BR$161,MATCH('Buying nGRPs'!$A80,'Feb 2019'!$A$3:$A$158,0),MATCH('Buying nGRPs'!P$9,'Feb 2019'!$G$1:$BR$1,0))/SUMIFS(Summary!$D:$D,Summary!$A:$A,'Buying nGRPs'!$A80),"")</f>
        <v/>
      </c>
      <c r="Q80" s="158" t="str">
        <f>IFERROR(INDEX('Feb 2019'!$G$3:$BR$161,MATCH('Buying nGRPs'!$A80,'Feb 2019'!$A$3:$A$158,0),MATCH('Buying nGRPs'!Q$9,'Feb 2019'!$G$1:$BR$1,0))/SUMIFS(Summary!$D:$D,Summary!$A:$A,'Buying nGRPs'!$A80),"")</f>
        <v/>
      </c>
      <c r="R80" s="158" t="str">
        <f>IFERROR(INDEX('Feb 2019'!$G$3:$BR$161,MATCH('Buying nGRPs'!$A80,'Feb 2019'!$A$3:$A$158,0),MATCH('Buying nGRPs'!R$9,'Feb 2019'!$G$1:$BR$1,0))/SUMIFS(Summary!$D:$D,Summary!$A:$A,'Buying nGRPs'!$A80),"")</f>
        <v/>
      </c>
      <c r="S80" s="158" t="str">
        <f>IFERROR(INDEX('Feb 2019'!$G$3:$BR$161,MATCH('Buying nGRPs'!$A80,'Feb 2019'!$A$3:$A$158,0),MATCH('Buying nGRPs'!S$9,'Feb 2019'!$G$1:$BR$1,0))/SUMIFS(Summary!$D:$D,Summary!$A:$A,'Buying nGRPs'!$A80),"")</f>
        <v/>
      </c>
      <c r="T80" s="158" t="str">
        <f>IFERROR(INDEX('Feb 2019'!$G$3:$BR$161,MATCH('Buying nGRPs'!$A80,'Feb 2019'!$A$3:$A$158,0),MATCH('Buying nGRPs'!T$9,'Feb 2019'!$G$1:$BR$1,0))/SUMIFS(Summary!$D:$D,Summary!$A:$A,'Buying nGRPs'!$A80),"")</f>
        <v/>
      </c>
      <c r="U80" s="158" t="str">
        <f>IFERROR(INDEX('Feb 2019'!$G$3:$BR$161,MATCH('Buying nGRPs'!$A80,'Feb 2019'!$A$3:$A$158,0),MATCH('Buying nGRPs'!U$9,'Feb 2019'!$G$1:$BR$1,0))/SUMIFS(Summary!$D:$D,Summary!$A:$A,'Buying nGRPs'!$A80),"")</f>
        <v/>
      </c>
      <c r="V80" s="158" t="str">
        <f>IFERROR(INDEX('Feb 2019'!$G$3:$BR$161,MATCH('Buying nGRPs'!$A80,'Feb 2019'!$A$3:$A$158,0),MATCH('Buying nGRPs'!V$9,'Feb 2019'!$G$1:$BR$1,0))/SUMIFS(Summary!$D:$D,Summary!$A:$A,'Buying nGRPs'!$A80),"")</f>
        <v/>
      </c>
      <c r="W80" s="158" t="str">
        <f>IFERROR(INDEX('Feb 2019'!$G$3:$BR$161,MATCH('Buying nGRPs'!$A80,'Feb 2019'!$A$3:$A$158,0),MATCH('Buying nGRPs'!W$9,'Feb 2019'!$G$1:$BR$1,0))/SUMIFS(Summary!$D:$D,Summary!$A:$A,'Buying nGRPs'!$A80),"")</f>
        <v/>
      </c>
      <c r="X80" s="158" t="str">
        <f>IFERROR(INDEX('Feb 2019'!$G$3:$BR$161,MATCH('Buying nGRPs'!$A80,'Feb 2019'!$A$3:$A$158,0),MATCH('Buying nGRPs'!X$9,'Feb 2019'!$G$1:$BR$1,0))/SUMIFS(Summary!$D:$D,Summary!$A:$A,'Buying nGRPs'!$A80),"")</f>
        <v/>
      </c>
      <c r="Y80" s="158" t="str">
        <f>IFERROR(INDEX('Feb 2019'!$G$3:$BR$161,MATCH('Buying nGRPs'!$A80,'Feb 2019'!$A$3:$A$158,0),MATCH('Buying nGRPs'!Y$9,'Feb 2019'!$G$1:$BR$1,0))/SUMIFS(Summary!$D:$D,Summary!$A:$A,'Buying nGRPs'!$A80),"")</f>
        <v/>
      </c>
      <c r="Z80" s="158" t="str">
        <f>IFERROR(INDEX('Feb 2019'!$G$3:$BR$161,MATCH('Buying nGRPs'!$A80,'Feb 2019'!$A$3:$A$158,0),MATCH('Buying nGRPs'!Z$9,'Feb 2019'!$G$1:$BR$1,0))/SUMIFS(Summary!$D:$D,Summary!$A:$A,'Buying nGRPs'!$A80),"")</f>
        <v/>
      </c>
      <c r="AA80" s="158" t="str">
        <f>IFERROR(INDEX('Feb 2019'!$G$3:$BR$161,MATCH('Buying nGRPs'!$A80,'Feb 2019'!$A$3:$A$158,0),MATCH('Buying nGRPs'!AA$9,'Feb 2019'!$G$1:$BR$1,0))/SUMIFS(Summary!$D:$D,Summary!$A:$A,'Buying nGRPs'!$A80),"")</f>
        <v/>
      </c>
      <c r="AB80" s="158" t="str">
        <f>IFERROR(INDEX('Feb 2019'!$G$3:$BR$161,MATCH('Buying nGRPs'!$A80,'Feb 2019'!$A$3:$A$158,0),MATCH('Buying nGRPs'!AB$9,'Feb 2019'!$G$1:$BR$1,0))/SUMIFS(Summary!$D:$D,Summary!$A:$A,'Buying nGRPs'!$A80),"")</f>
        <v/>
      </c>
      <c r="AC80" s="158" t="str">
        <f>IFERROR(INDEX('Feb 2019'!$G$3:$BR$161,MATCH('Buying nGRPs'!$A80,'Feb 2019'!$A$3:$A$158,0),MATCH('Buying nGRPs'!AC$9,'Feb 2019'!$G$1:$BR$1,0))/SUMIFS(Summary!$D:$D,Summary!$A:$A,'Buying nGRPs'!$A80),"")</f>
        <v/>
      </c>
      <c r="AD80" s="158" t="str">
        <f>IFERROR(INDEX('Feb 2019'!$G$3:$BR$161,MATCH('Buying nGRPs'!$A80,'Feb 2019'!$A$3:$A$158,0),MATCH('Buying nGRPs'!AD$9,'Feb 2019'!$G$1:$BR$1,0))/SUMIFS(Summary!$D:$D,Summary!$A:$A,'Buying nGRPs'!$A80),"")</f>
        <v/>
      </c>
      <c r="AE80" s="158" t="str">
        <f>IFERROR(INDEX('Feb 2019'!$G$3:$BR$161,MATCH('Buying nGRPs'!$A80,'Feb 2019'!$A$3:$A$158,0),MATCH('Buying nGRPs'!AE$9,'Feb 2019'!$G$1:$BR$1,0))/SUMIFS(Summary!$D:$D,Summary!$A:$A,'Buying nGRPs'!$A80),"")</f>
        <v/>
      </c>
      <c r="AF80" s="158" t="str">
        <f>IFERROR(INDEX('Feb 2019'!$G$3:$BR$161,MATCH('Buying nGRPs'!$A80,'Feb 2019'!$A$3:$A$158,0),MATCH('Buying nGRPs'!AF$9,'Feb 2019'!$G$1:$BR$1,0))/SUMIFS(Summary!$D:$D,Summary!$A:$A,'Buying nGRPs'!$A80),"")</f>
        <v/>
      </c>
      <c r="AG80" s="158" t="str">
        <f>IFERROR(INDEX('Feb 2019'!$G$3:$BR$161,MATCH('Buying nGRPs'!$A80,'Feb 2019'!$A$3:$A$158,0),MATCH('Buying nGRPs'!AG$9,'Feb 2019'!$G$1:$BR$1,0))/SUMIFS(Summary!$D:$D,Summary!$A:$A,'Buying nGRPs'!$A80),"")</f>
        <v/>
      </c>
      <c r="AH80" s="158" t="str">
        <f>IFERROR(INDEX('Feb 2019'!$G$3:$BR$161,MATCH('Buying nGRPs'!$A80,'Feb 2019'!$A$3:$A$158,0),MATCH('Buying nGRPs'!AH$9,'Feb 2019'!$G$1:$BR$1,0))/SUMIFS(Summary!$D:$D,Summary!$A:$A,'Buying nGRPs'!$A80),"")</f>
        <v/>
      </c>
      <c r="AI80" s="158" t="str">
        <f>IFERROR(INDEX('Feb 2019'!$G$3:$BR$161,MATCH('Buying nGRPs'!$A80,'Feb 2019'!$A$3:$A$158,0),MATCH('Buying nGRPs'!AI$9,'Feb 2019'!$G$1:$BR$1,0))/SUMIFS(Summary!$D:$D,Summary!$A:$A,'Buying nGRPs'!$A80),"")</f>
        <v/>
      </c>
      <c r="AJ80" s="158" t="str">
        <f>IFERROR(INDEX('Feb 2019'!$G$3:$BR$161,MATCH('Buying nGRPs'!$A80,'Feb 2019'!$A$3:$A$158,0),MATCH('Buying nGRPs'!AJ$9,'Feb 2019'!$G$1:$BR$1,0))/SUMIFS(Summary!$D:$D,Summary!$A:$A,'Buying nGRPs'!$A80),"")</f>
        <v/>
      </c>
      <c r="AK80" s="158" t="str">
        <f>IFERROR(INDEX('Feb 2019'!$G$3:$BR$161,MATCH('Buying nGRPs'!$A80,'Feb 2019'!$A$3:$A$158,0),MATCH('Buying nGRPs'!AK$9,'Feb 2019'!$G$1:$BR$1,0))/SUMIFS(Summary!$D:$D,Summary!$A:$A,'Buying nGRPs'!$A80),"")</f>
        <v/>
      </c>
      <c r="AL80" s="158" t="str">
        <f>IFERROR(INDEX('Feb 2019'!$G$3:$BR$161,MATCH('Buying nGRPs'!$A80,'Feb 2019'!$A$3:$A$158,0),MATCH('Buying nGRPs'!AL$9,'Feb 2019'!$G$1:$BR$1,0))/SUMIFS(Summary!$D:$D,Summary!$A:$A,'Buying nGRPs'!$A80),"")</f>
        <v/>
      </c>
      <c r="AM80" s="158" t="str">
        <f>IFERROR(INDEX('Feb 2019'!$G$3:$BR$161,MATCH('Buying nGRPs'!$A80,'Feb 2019'!$A$3:$A$158,0),MATCH('Buying nGRPs'!AM$9,'Feb 2019'!$G$1:$BR$1,0))/SUMIFS(Summary!$D:$D,Summary!$A:$A,'Buying nGRPs'!$A80),"")</f>
        <v/>
      </c>
      <c r="AN80" s="158" t="str">
        <f>IFERROR(INDEX('Feb 2019'!$G$3:$BR$161,MATCH('Buying nGRPs'!$A80,'Feb 2019'!$A$3:$A$158,0),MATCH('Buying nGRPs'!AN$9,'Feb 2019'!$G$1:$BR$1,0))/SUMIFS(Summary!$D:$D,Summary!$A:$A,'Buying nGRPs'!$A80),"")</f>
        <v/>
      </c>
      <c r="AO80" s="158" t="str">
        <f>IFERROR(INDEX('Feb 2019'!$G$3:$BR$161,MATCH('Buying nGRPs'!$A80,'Feb 2019'!$A$3:$A$158,0),MATCH('Buying nGRPs'!AO$9,'Feb 2019'!$G$1:$BR$1,0))/SUMIFS(Summary!$D:$D,Summary!$A:$A,'Buying nGRPs'!$A80),"")</f>
        <v/>
      </c>
      <c r="AP80" s="158" t="str">
        <f>IFERROR(INDEX('Feb 2019'!$G$3:$BR$161,MATCH('Buying nGRPs'!$A80,'Feb 2019'!$A$3:$A$158,0),MATCH('Buying nGRPs'!AP$9,'Feb 2019'!$G$1:$BR$1,0))/SUMIFS(Summary!$D:$D,Summary!$A:$A,'Buying nGRPs'!$A80),"")</f>
        <v/>
      </c>
      <c r="AQ80" s="158" t="str">
        <f>IFERROR(INDEX('Feb 2019'!$G$3:$BR$161,MATCH('Buying nGRPs'!$A80,'Feb 2019'!$A$3:$A$158,0),MATCH('Buying nGRPs'!AQ$9,'Feb 2019'!$G$1:$BR$1,0))/SUMIFS(Summary!$D:$D,Summary!$A:$A,'Buying nGRPs'!$A80),"")</f>
        <v/>
      </c>
      <c r="AR80" s="158" t="str">
        <f>IFERROR(INDEX('Feb 2019'!$G$3:$BR$161,MATCH('Buying nGRPs'!$A80,'Feb 2019'!$A$3:$A$158,0),MATCH('Buying nGRPs'!AR$9,'Feb 2019'!$G$1:$BR$1,0))/SUMIFS(Summary!$D:$D,Summary!$A:$A,'Buying nGRPs'!$A80),"")</f>
        <v/>
      </c>
      <c r="AS80" s="158" t="str">
        <f>IFERROR(INDEX('Feb 2019'!$G$3:$BR$161,MATCH('Buying nGRPs'!$A80,'Feb 2019'!$A$3:$A$158,0),MATCH('Buying nGRPs'!AS$9,'Feb 2019'!$G$1:$BR$1,0))/SUMIFS(Summary!$D:$D,Summary!$A:$A,'Buying nGRPs'!$A80),"")</f>
        <v/>
      </c>
      <c r="AT80" s="158" t="str">
        <f>IFERROR(INDEX('Feb 2019'!$G$3:$BR$161,MATCH('Buying nGRPs'!$A80,'Feb 2019'!$A$3:$A$158,0),MATCH('Buying nGRPs'!AT$9,'Feb 2019'!$G$1:$BR$1,0))/SUMIFS(Summary!$D:$D,Summary!$A:$A,'Buying nGRPs'!$A80),"")</f>
        <v/>
      </c>
      <c r="AU80" s="158" t="str">
        <f>IFERROR(INDEX('Feb 2019'!$G$3:$BR$161,MATCH('Buying nGRPs'!$A80,'Feb 2019'!$A$3:$A$158,0),MATCH('Buying nGRPs'!AU$9,'Feb 2019'!$G$1:$BR$1,0))/SUMIFS(Summary!$D:$D,Summary!$A:$A,'Buying nGRPs'!$A80),"")</f>
        <v/>
      </c>
      <c r="AV80" s="158" t="str">
        <f>IFERROR(INDEX('Feb 2019'!$G$3:$BR$161,MATCH('Buying nGRPs'!$A80,'Feb 2019'!$A$3:$A$158,0),MATCH('Buying nGRPs'!AV$9,'Feb 2019'!$G$1:$BR$1,0))/SUMIFS(Summary!$D:$D,Summary!$A:$A,'Buying nGRPs'!$A80),"")</f>
        <v/>
      </c>
      <c r="AW80" s="158" t="str">
        <f>IFERROR(INDEX('Feb 2019'!$G$3:$BR$161,MATCH('Buying nGRPs'!$A80,'Feb 2019'!$A$3:$A$158,0),MATCH('Buying nGRPs'!AW$9,'Feb 2019'!$G$1:$BR$1,0))/SUMIFS(Summary!$D:$D,Summary!$A:$A,'Buying nGRPs'!$A80),"")</f>
        <v/>
      </c>
      <c r="AX80" s="158" t="str">
        <f>IFERROR(INDEX('Feb 2019'!$G$3:$BR$161,MATCH('Buying nGRPs'!$A80,'Feb 2019'!$A$3:$A$158,0),MATCH('Buying nGRPs'!AX$9,'Feb 2019'!$G$1:$BR$1,0))/SUMIFS(Summary!$D:$D,Summary!$A:$A,'Buying nGRPs'!$A80),"")</f>
        <v/>
      </c>
      <c r="AY80" s="158" t="str">
        <f>IFERROR(INDEX('Feb 2019'!$G$3:$BR$161,MATCH('Buying nGRPs'!$A80,'Feb 2019'!$A$3:$A$158,0),MATCH('Buying nGRPs'!AY$9,'Feb 2019'!$G$1:$BR$1,0))/SUMIFS(Summary!$D:$D,Summary!$A:$A,'Buying nGRPs'!$A80),"")</f>
        <v/>
      </c>
      <c r="AZ80" s="158" t="str">
        <f>IFERROR(INDEX('Feb 2019'!$G$3:$BR$161,MATCH('Buying nGRPs'!$A80,'Feb 2019'!$A$3:$A$158,0),MATCH('Buying nGRPs'!AZ$9,'Feb 2019'!$G$1:$BR$1,0))/SUMIFS(Summary!$D:$D,Summary!$A:$A,'Buying nGRPs'!$A80),"")</f>
        <v/>
      </c>
      <c r="BA80" s="158" t="str">
        <f>IFERROR(INDEX('Feb 2019'!$G$3:$BR$161,MATCH('Buying nGRPs'!$A80,'Feb 2019'!$A$3:$A$158,0),MATCH('Buying nGRPs'!BA$9,'Feb 2019'!$G$1:$BR$1,0))/SUMIFS(Summary!$D:$D,Summary!$A:$A,'Buying nGRPs'!$A80),"")</f>
        <v/>
      </c>
      <c r="BB80" s="11">
        <f t="shared" si="61"/>
        <v>0</v>
      </c>
      <c r="BC80" s="11"/>
      <c r="BD80" s="115">
        <f t="shared" si="62"/>
        <v>0</v>
      </c>
    </row>
    <row r="81" spans="1:56" ht="15" x14ac:dyDescent="0.3">
      <c r="A81" s="80" t="s">
        <v>94</v>
      </c>
      <c r="B81" s="105">
        <f t="shared" si="58"/>
        <v>0</v>
      </c>
      <c r="C81" s="192">
        <f t="shared" si="63"/>
        <v>0</v>
      </c>
      <c r="D81" s="48">
        <f t="shared" si="59"/>
        <v>0</v>
      </c>
      <c r="E81" s="138">
        <f t="shared" si="60"/>
        <v>0</v>
      </c>
      <c r="F81" s="93" t="s">
        <v>94</v>
      </c>
      <c r="G81" s="158" t="str">
        <f>IFERROR(INDEX('Feb 2019'!$G$3:$BR$161,MATCH('Buying nGRPs'!$A81,'Feb 2019'!$A$3:$A$158,0),MATCH('Buying nGRPs'!G$9,'Feb 2019'!$G$1:$BR$1,0))/SUMIFS(Summary!$D:$D,Summary!$A:$A,'Buying nGRPs'!$A81),"")</f>
        <v/>
      </c>
      <c r="H81" s="158" t="str">
        <f>IFERROR(INDEX('Feb 2019'!$G$3:$BR$161,MATCH('Buying nGRPs'!$A81,'Feb 2019'!$A$3:$A$158,0),MATCH('Buying nGRPs'!H$9,'Feb 2019'!$G$1:$BR$1,0))/SUMIFS(Summary!$D:$D,Summary!$A:$A,'Buying nGRPs'!$A81),"")</f>
        <v/>
      </c>
      <c r="I81" s="158" t="str">
        <f>IFERROR(INDEX('Feb 2019'!$G$3:$BR$161,MATCH('Buying nGRPs'!$A81,'Feb 2019'!$A$3:$A$158,0),MATCH('Buying nGRPs'!I$9,'Feb 2019'!$G$1:$BR$1,0))/SUMIFS(Summary!$D:$D,Summary!$A:$A,'Buying nGRPs'!$A81),"")</f>
        <v/>
      </c>
      <c r="J81" s="158">
        <f>IFERROR(INDEX('Feb 2019'!$G$3:$BR$161,MATCH('Buying nGRPs'!$A81,'Feb 2019'!$A$3:$A$158,0),MATCH('Buying nGRPs'!J$9,'Feb 2019'!$G$1:$BR$1,0))/SUMIFS(Summary!$D:$D,Summary!$A:$A,'Buying nGRPs'!$A81),"")</f>
        <v>0</v>
      </c>
      <c r="K81" s="158" t="str">
        <f>IFERROR(INDEX('Feb 2019'!$G$3:$BR$161,MATCH('Buying nGRPs'!$A81,'Feb 2019'!$A$3:$A$158,0),MATCH('Buying nGRPs'!K$9,'Feb 2019'!$G$1:$BR$1,0))/SUMIFS(Summary!$D:$D,Summary!$A:$A,'Buying nGRPs'!$A81),"")</f>
        <v/>
      </c>
      <c r="L81" s="158" t="str">
        <f>IFERROR(INDEX('Feb 2019'!$G$3:$BR$161,MATCH('Buying nGRPs'!$A81,'Feb 2019'!$A$3:$A$158,0),MATCH('Buying nGRPs'!L$9,'Feb 2019'!$G$1:$BR$1,0))/SUMIFS(Summary!$D:$D,Summary!$A:$A,'Buying nGRPs'!$A81),"")</f>
        <v/>
      </c>
      <c r="M81" s="158" t="str">
        <f>IFERROR(INDEX('Feb 2019'!$G$3:$BR$161,MATCH('Buying nGRPs'!$A81,'Feb 2019'!$A$3:$A$158,0),MATCH('Buying nGRPs'!M$9,'Feb 2019'!$G$1:$BR$1,0))/SUMIFS(Summary!$D:$D,Summary!$A:$A,'Buying nGRPs'!$A81),"")</f>
        <v/>
      </c>
      <c r="N81" s="158" t="str">
        <f>IFERROR(INDEX('Feb 2019'!$G$3:$BR$161,MATCH('Buying nGRPs'!$A81,'Feb 2019'!$A$3:$A$158,0),MATCH('Buying nGRPs'!N$9,'Feb 2019'!$G$1:$BR$1,0))/SUMIFS(Summary!$D:$D,Summary!$A:$A,'Buying nGRPs'!$A81),"")</f>
        <v/>
      </c>
      <c r="O81" s="158" t="str">
        <f>IFERROR(INDEX('Feb 2019'!$G$3:$BR$161,MATCH('Buying nGRPs'!$A81,'Feb 2019'!$A$3:$A$158,0),MATCH('Buying nGRPs'!O$9,'Feb 2019'!$G$1:$BR$1,0))/SUMIFS(Summary!$D:$D,Summary!$A:$A,'Buying nGRPs'!$A81),"")</f>
        <v/>
      </c>
      <c r="P81" s="158" t="str">
        <f>IFERROR(INDEX('Feb 2019'!$G$3:$BR$161,MATCH('Buying nGRPs'!$A81,'Feb 2019'!$A$3:$A$158,0),MATCH('Buying nGRPs'!P$9,'Feb 2019'!$G$1:$BR$1,0))/SUMIFS(Summary!$D:$D,Summary!$A:$A,'Buying nGRPs'!$A81),"")</f>
        <v/>
      </c>
      <c r="Q81" s="158" t="str">
        <f>IFERROR(INDEX('Feb 2019'!$G$3:$BR$161,MATCH('Buying nGRPs'!$A81,'Feb 2019'!$A$3:$A$158,0),MATCH('Buying nGRPs'!Q$9,'Feb 2019'!$G$1:$BR$1,0))/SUMIFS(Summary!$D:$D,Summary!$A:$A,'Buying nGRPs'!$A81),"")</f>
        <v/>
      </c>
      <c r="R81" s="158" t="str">
        <f>IFERROR(INDEX('Feb 2019'!$G$3:$BR$161,MATCH('Buying nGRPs'!$A81,'Feb 2019'!$A$3:$A$158,0),MATCH('Buying nGRPs'!R$9,'Feb 2019'!$G$1:$BR$1,0))/SUMIFS(Summary!$D:$D,Summary!$A:$A,'Buying nGRPs'!$A81),"")</f>
        <v/>
      </c>
      <c r="S81" s="158" t="str">
        <f>IFERROR(INDEX('Feb 2019'!$G$3:$BR$161,MATCH('Buying nGRPs'!$A81,'Feb 2019'!$A$3:$A$158,0),MATCH('Buying nGRPs'!S$9,'Feb 2019'!$G$1:$BR$1,0))/SUMIFS(Summary!$D:$D,Summary!$A:$A,'Buying nGRPs'!$A81),"")</f>
        <v/>
      </c>
      <c r="T81" s="158" t="str">
        <f>IFERROR(INDEX('Feb 2019'!$G$3:$BR$161,MATCH('Buying nGRPs'!$A81,'Feb 2019'!$A$3:$A$158,0),MATCH('Buying nGRPs'!T$9,'Feb 2019'!$G$1:$BR$1,0))/SUMIFS(Summary!$D:$D,Summary!$A:$A,'Buying nGRPs'!$A81),"")</f>
        <v/>
      </c>
      <c r="U81" s="158" t="str">
        <f>IFERROR(INDEX('Feb 2019'!$G$3:$BR$161,MATCH('Buying nGRPs'!$A81,'Feb 2019'!$A$3:$A$158,0),MATCH('Buying nGRPs'!U$9,'Feb 2019'!$G$1:$BR$1,0))/SUMIFS(Summary!$D:$D,Summary!$A:$A,'Buying nGRPs'!$A81),"")</f>
        <v/>
      </c>
      <c r="V81" s="158" t="str">
        <f>IFERROR(INDEX('Feb 2019'!$G$3:$BR$161,MATCH('Buying nGRPs'!$A81,'Feb 2019'!$A$3:$A$158,0),MATCH('Buying nGRPs'!V$9,'Feb 2019'!$G$1:$BR$1,0))/SUMIFS(Summary!$D:$D,Summary!$A:$A,'Buying nGRPs'!$A81),"")</f>
        <v/>
      </c>
      <c r="W81" s="158" t="str">
        <f>IFERROR(INDEX('Feb 2019'!$G$3:$BR$161,MATCH('Buying nGRPs'!$A81,'Feb 2019'!$A$3:$A$158,0),MATCH('Buying nGRPs'!W$9,'Feb 2019'!$G$1:$BR$1,0))/SUMIFS(Summary!$D:$D,Summary!$A:$A,'Buying nGRPs'!$A81),"")</f>
        <v/>
      </c>
      <c r="X81" s="158" t="str">
        <f>IFERROR(INDEX('Feb 2019'!$G$3:$BR$161,MATCH('Buying nGRPs'!$A81,'Feb 2019'!$A$3:$A$158,0),MATCH('Buying nGRPs'!X$9,'Feb 2019'!$G$1:$BR$1,0))/SUMIFS(Summary!$D:$D,Summary!$A:$A,'Buying nGRPs'!$A81),"")</f>
        <v/>
      </c>
      <c r="Y81" s="158" t="str">
        <f>IFERROR(INDEX('Feb 2019'!$G$3:$BR$161,MATCH('Buying nGRPs'!$A81,'Feb 2019'!$A$3:$A$158,0),MATCH('Buying nGRPs'!Y$9,'Feb 2019'!$G$1:$BR$1,0))/SUMIFS(Summary!$D:$D,Summary!$A:$A,'Buying nGRPs'!$A81),"")</f>
        <v/>
      </c>
      <c r="Z81" s="158" t="str">
        <f>IFERROR(INDEX('Feb 2019'!$G$3:$BR$161,MATCH('Buying nGRPs'!$A81,'Feb 2019'!$A$3:$A$158,0),MATCH('Buying nGRPs'!Z$9,'Feb 2019'!$G$1:$BR$1,0))/SUMIFS(Summary!$D:$D,Summary!$A:$A,'Buying nGRPs'!$A81),"")</f>
        <v/>
      </c>
      <c r="AA81" s="158" t="str">
        <f>IFERROR(INDEX('Feb 2019'!$G$3:$BR$161,MATCH('Buying nGRPs'!$A81,'Feb 2019'!$A$3:$A$158,0),MATCH('Buying nGRPs'!AA$9,'Feb 2019'!$G$1:$BR$1,0))/SUMIFS(Summary!$D:$D,Summary!$A:$A,'Buying nGRPs'!$A81),"")</f>
        <v/>
      </c>
      <c r="AB81" s="158" t="str">
        <f>IFERROR(INDEX('Feb 2019'!$G$3:$BR$161,MATCH('Buying nGRPs'!$A81,'Feb 2019'!$A$3:$A$158,0),MATCH('Buying nGRPs'!AB$9,'Feb 2019'!$G$1:$BR$1,0))/SUMIFS(Summary!$D:$D,Summary!$A:$A,'Buying nGRPs'!$A81),"")</f>
        <v/>
      </c>
      <c r="AC81" s="158">
        <f>IFERROR(INDEX('Feb 2019'!$G$3:$BR$161,MATCH('Buying nGRPs'!$A81,'Feb 2019'!$A$3:$A$158,0),MATCH('Buying nGRPs'!AC$9,'Feb 2019'!$G$1:$BR$1,0))/SUMIFS(Summary!$D:$D,Summary!$A:$A,'Buying nGRPs'!$A81),"")</f>
        <v>0</v>
      </c>
      <c r="AD81" s="158">
        <f>IFERROR(INDEX('Feb 2019'!$G$3:$BR$161,MATCH('Buying nGRPs'!$A81,'Feb 2019'!$A$3:$A$158,0),MATCH('Buying nGRPs'!AD$9,'Feb 2019'!$G$1:$BR$1,0))/SUMIFS(Summary!$D:$D,Summary!$A:$A,'Buying nGRPs'!$A81),"")</f>
        <v>0</v>
      </c>
      <c r="AE81" s="158" t="str">
        <f>IFERROR(INDEX('Feb 2019'!$G$3:$BR$161,MATCH('Buying nGRPs'!$A81,'Feb 2019'!$A$3:$A$158,0),MATCH('Buying nGRPs'!AE$9,'Feb 2019'!$G$1:$BR$1,0))/SUMIFS(Summary!$D:$D,Summary!$A:$A,'Buying nGRPs'!$A81),"")</f>
        <v/>
      </c>
      <c r="AF81" s="158" t="str">
        <f>IFERROR(INDEX('Feb 2019'!$G$3:$BR$161,MATCH('Buying nGRPs'!$A81,'Feb 2019'!$A$3:$A$158,0),MATCH('Buying nGRPs'!AF$9,'Feb 2019'!$G$1:$BR$1,0))/SUMIFS(Summary!$D:$D,Summary!$A:$A,'Buying nGRPs'!$A81),"")</f>
        <v/>
      </c>
      <c r="AG81" s="158" t="str">
        <f>IFERROR(INDEX('Feb 2019'!$G$3:$BR$161,MATCH('Buying nGRPs'!$A81,'Feb 2019'!$A$3:$A$158,0),MATCH('Buying nGRPs'!AG$9,'Feb 2019'!$G$1:$BR$1,0))/SUMIFS(Summary!$D:$D,Summary!$A:$A,'Buying nGRPs'!$A81),"")</f>
        <v/>
      </c>
      <c r="AH81" s="158">
        <f>IFERROR(INDEX('Feb 2019'!$G$3:$BR$161,MATCH('Buying nGRPs'!$A81,'Feb 2019'!$A$3:$A$158,0),MATCH('Buying nGRPs'!AH$9,'Feb 2019'!$G$1:$BR$1,0))/SUMIFS(Summary!$D:$D,Summary!$A:$A,'Buying nGRPs'!$A81),"")</f>
        <v>0</v>
      </c>
      <c r="AI81" s="158" t="str">
        <f>IFERROR(INDEX('Feb 2019'!$G$3:$BR$161,MATCH('Buying nGRPs'!$A81,'Feb 2019'!$A$3:$A$158,0),MATCH('Buying nGRPs'!AI$9,'Feb 2019'!$G$1:$BR$1,0))/SUMIFS(Summary!$D:$D,Summary!$A:$A,'Buying nGRPs'!$A81),"")</f>
        <v/>
      </c>
      <c r="AJ81" s="158" t="str">
        <f>IFERROR(INDEX('Feb 2019'!$G$3:$BR$161,MATCH('Buying nGRPs'!$A81,'Feb 2019'!$A$3:$A$158,0),MATCH('Buying nGRPs'!AJ$9,'Feb 2019'!$G$1:$BR$1,0))/SUMIFS(Summary!$D:$D,Summary!$A:$A,'Buying nGRPs'!$A81),"")</f>
        <v/>
      </c>
      <c r="AK81" s="158">
        <f>IFERROR(INDEX('Feb 2019'!$G$3:$BR$161,MATCH('Buying nGRPs'!$A81,'Feb 2019'!$A$3:$A$158,0),MATCH('Buying nGRPs'!AK$9,'Feb 2019'!$G$1:$BR$1,0))/SUMIFS(Summary!$D:$D,Summary!$A:$A,'Buying nGRPs'!$A81),"")</f>
        <v>0</v>
      </c>
      <c r="AL81" s="158">
        <f>IFERROR(INDEX('Feb 2019'!$G$3:$BR$161,MATCH('Buying nGRPs'!$A81,'Feb 2019'!$A$3:$A$158,0),MATCH('Buying nGRPs'!AL$9,'Feb 2019'!$G$1:$BR$1,0))/SUMIFS(Summary!$D:$D,Summary!$A:$A,'Buying nGRPs'!$A81),"")</f>
        <v>0</v>
      </c>
      <c r="AM81" s="158" t="str">
        <f>IFERROR(INDEX('Feb 2019'!$G$3:$BR$161,MATCH('Buying nGRPs'!$A81,'Feb 2019'!$A$3:$A$158,0),MATCH('Buying nGRPs'!AM$9,'Feb 2019'!$G$1:$BR$1,0))/SUMIFS(Summary!$D:$D,Summary!$A:$A,'Buying nGRPs'!$A81),"")</f>
        <v/>
      </c>
      <c r="AN81" s="158">
        <f>IFERROR(INDEX('Feb 2019'!$G$3:$BR$161,MATCH('Buying nGRPs'!$A81,'Feb 2019'!$A$3:$A$158,0),MATCH('Buying nGRPs'!AN$9,'Feb 2019'!$G$1:$BR$1,0))/SUMIFS(Summary!$D:$D,Summary!$A:$A,'Buying nGRPs'!$A81),"")</f>
        <v>0</v>
      </c>
      <c r="AO81" s="158">
        <f>IFERROR(INDEX('Feb 2019'!$G$3:$BR$161,MATCH('Buying nGRPs'!$A81,'Feb 2019'!$A$3:$A$158,0),MATCH('Buying nGRPs'!AO$9,'Feb 2019'!$G$1:$BR$1,0))/SUMIFS(Summary!$D:$D,Summary!$A:$A,'Buying nGRPs'!$A81),"")</f>
        <v>0</v>
      </c>
      <c r="AP81" s="158" t="str">
        <f>IFERROR(INDEX('Feb 2019'!$G$3:$BR$161,MATCH('Buying nGRPs'!$A81,'Feb 2019'!$A$3:$A$158,0),MATCH('Buying nGRPs'!AP$9,'Feb 2019'!$G$1:$BR$1,0))/SUMIFS(Summary!$D:$D,Summary!$A:$A,'Buying nGRPs'!$A81),"")</f>
        <v/>
      </c>
      <c r="AQ81" s="158" t="str">
        <f>IFERROR(INDEX('Feb 2019'!$G$3:$BR$161,MATCH('Buying nGRPs'!$A81,'Feb 2019'!$A$3:$A$158,0),MATCH('Buying nGRPs'!AQ$9,'Feb 2019'!$G$1:$BR$1,0))/SUMIFS(Summary!$D:$D,Summary!$A:$A,'Buying nGRPs'!$A81),"")</f>
        <v/>
      </c>
      <c r="AR81" s="158">
        <f>IFERROR(INDEX('Feb 2019'!$G$3:$BR$161,MATCH('Buying nGRPs'!$A81,'Feb 2019'!$A$3:$A$158,0),MATCH('Buying nGRPs'!AR$9,'Feb 2019'!$G$1:$BR$1,0))/SUMIFS(Summary!$D:$D,Summary!$A:$A,'Buying nGRPs'!$A81),"")</f>
        <v>0</v>
      </c>
      <c r="AS81" s="158" t="str">
        <f>IFERROR(INDEX('Feb 2019'!$G$3:$BR$161,MATCH('Buying nGRPs'!$A81,'Feb 2019'!$A$3:$A$158,0),MATCH('Buying nGRPs'!AS$9,'Feb 2019'!$G$1:$BR$1,0))/SUMIFS(Summary!$D:$D,Summary!$A:$A,'Buying nGRPs'!$A81),"")</f>
        <v/>
      </c>
      <c r="AT81" s="158" t="str">
        <f>IFERROR(INDEX('Feb 2019'!$G$3:$BR$161,MATCH('Buying nGRPs'!$A81,'Feb 2019'!$A$3:$A$158,0),MATCH('Buying nGRPs'!AT$9,'Feb 2019'!$G$1:$BR$1,0))/SUMIFS(Summary!$D:$D,Summary!$A:$A,'Buying nGRPs'!$A81),"")</f>
        <v/>
      </c>
      <c r="AU81" s="158" t="str">
        <f>IFERROR(INDEX('Feb 2019'!$G$3:$BR$161,MATCH('Buying nGRPs'!$A81,'Feb 2019'!$A$3:$A$158,0),MATCH('Buying nGRPs'!AU$9,'Feb 2019'!$G$1:$BR$1,0))/SUMIFS(Summary!$D:$D,Summary!$A:$A,'Buying nGRPs'!$A81),"")</f>
        <v/>
      </c>
      <c r="AV81" s="158" t="str">
        <f>IFERROR(INDEX('Feb 2019'!$G$3:$BR$161,MATCH('Buying nGRPs'!$A81,'Feb 2019'!$A$3:$A$158,0),MATCH('Buying nGRPs'!AV$9,'Feb 2019'!$G$1:$BR$1,0))/SUMIFS(Summary!$D:$D,Summary!$A:$A,'Buying nGRPs'!$A81),"")</f>
        <v/>
      </c>
      <c r="AW81" s="158" t="str">
        <f>IFERROR(INDEX('Feb 2019'!$G$3:$BR$161,MATCH('Buying nGRPs'!$A81,'Feb 2019'!$A$3:$A$158,0),MATCH('Buying nGRPs'!AW$9,'Feb 2019'!$G$1:$BR$1,0))/SUMIFS(Summary!$D:$D,Summary!$A:$A,'Buying nGRPs'!$A81),"")</f>
        <v/>
      </c>
      <c r="AX81" s="158">
        <f>IFERROR(INDEX('Feb 2019'!$G$3:$BR$161,MATCH('Buying nGRPs'!$A81,'Feb 2019'!$A$3:$A$158,0),MATCH('Buying nGRPs'!AX$9,'Feb 2019'!$G$1:$BR$1,0))/SUMIFS(Summary!$D:$D,Summary!$A:$A,'Buying nGRPs'!$A81),"")</f>
        <v>0</v>
      </c>
      <c r="AY81" s="158">
        <f>IFERROR(INDEX('Feb 2019'!$G$3:$BR$161,MATCH('Buying nGRPs'!$A81,'Feb 2019'!$A$3:$A$158,0),MATCH('Buying nGRPs'!AY$9,'Feb 2019'!$G$1:$BR$1,0))/SUMIFS(Summary!$D:$D,Summary!$A:$A,'Buying nGRPs'!$A81),"")</f>
        <v>0</v>
      </c>
      <c r="AZ81" s="158">
        <f>IFERROR(INDEX('Feb 2019'!$G$3:$BR$161,MATCH('Buying nGRPs'!$A81,'Feb 2019'!$A$3:$A$158,0),MATCH('Buying nGRPs'!AZ$9,'Feb 2019'!$G$1:$BR$1,0))/SUMIFS(Summary!$D:$D,Summary!$A:$A,'Buying nGRPs'!$A81),"")</f>
        <v>0</v>
      </c>
      <c r="BA81" s="158">
        <f>IFERROR(INDEX('Feb 2019'!$G$3:$BR$161,MATCH('Buying nGRPs'!$A81,'Feb 2019'!$A$3:$A$158,0),MATCH('Buying nGRPs'!BA$9,'Feb 2019'!$G$1:$BR$1,0))/SUMIFS(Summary!$D:$D,Summary!$A:$A,'Buying nGRPs'!$A81),"")</f>
        <v>0</v>
      </c>
      <c r="BB81" s="11">
        <f t="shared" si="61"/>
        <v>0</v>
      </c>
      <c r="BC81" s="11"/>
      <c r="BD81" s="114">
        <f t="shared" si="62"/>
        <v>0</v>
      </c>
    </row>
    <row r="82" spans="1:56" ht="15" x14ac:dyDescent="0.3">
      <c r="A82" s="79" t="s">
        <v>95</v>
      </c>
      <c r="B82" s="105">
        <f t="shared" si="58"/>
        <v>0</v>
      </c>
      <c r="C82" s="192">
        <f t="shared" si="63"/>
        <v>0</v>
      </c>
      <c r="D82" s="48">
        <f t="shared" si="59"/>
        <v>0</v>
      </c>
      <c r="E82" s="138">
        <f t="shared" si="60"/>
        <v>0</v>
      </c>
      <c r="F82" s="92" t="s">
        <v>95</v>
      </c>
      <c r="G82" s="158" t="str">
        <f>IFERROR(INDEX('Feb 2019'!$G$3:$BR$161,MATCH('Buying nGRPs'!$A82,'Feb 2019'!$A$3:$A$158,0),MATCH('Buying nGRPs'!G$9,'Feb 2019'!$G$1:$BR$1,0))/SUMIFS(Summary!$D:$D,Summary!$A:$A,'Buying nGRPs'!$A82),"")</f>
        <v/>
      </c>
      <c r="H82" s="158" t="str">
        <f>IFERROR(INDEX('Feb 2019'!$G$3:$BR$161,MATCH('Buying nGRPs'!$A82,'Feb 2019'!$A$3:$A$158,0),MATCH('Buying nGRPs'!H$9,'Feb 2019'!$G$1:$BR$1,0))/SUMIFS(Summary!$D:$D,Summary!$A:$A,'Buying nGRPs'!$A82),"")</f>
        <v/>
      </c>
      <c r="I82" s="158" t="str">
        <f>IFERROR(INDEX('Feb 2019'!$G$3:$BR$161,MATCH('Buying nGRPs'!$A82,'Feb 2019'!$A$3:$A$158,0),MATCH('Buying nGRPs'!I$9,'Feb 2019'!$G$1:$BR$1,0))/SUMIFS(Summary!$D:$D,Summary!$A:$A,'Buying nGRPs'!$A82),"")</f>
        <v/>
      </c>
      <c r="J82" s="158" t="str">
        <f>IFERROR(INDEX('Feb 2019'!$G$3:$BR$161,MATCH('Buying nGRPs'!$A82,'Feb 2019'!$A$3:$A$158,0),MATCH('Buying nGRPs'!J$9,'Feb 2019'!$G$1:$BR$1,0))/SUMIFS(Summary!$D:$D,Summary!$A:$A,'Buying nGRPs'!$A82),"")</f>
        <v/>
      </c>
      <c r="K82" s="158" t="str">
        <f>IFERROR(INDEX('Feb 2019'!$G$3:$BR$161,MATCH('Buying nGRPs'!$A82,'Feb 2019'!$A$3:$A$158,0),MATCH('Buying nGRPs'!K$9,'Feb 2019'!$G$1:$BR$1,0))/SUMIFS(Summary!$D:$D,Summary!$A:$A,'Buying nGRPs'!$A82),"")</f>
        <v/>
      </c>
      <c r="L82" s="158" t="str">
        <f>IFERROR(INDEX('Feb 2019'!$G$3:$BR$161,MATCH('Buying nGRPs'!$A82,'Feb 2019'!$A$3:$A$158,0),MATCH('Buying nGRPs'!L$9,'Feb 2019'!$G$1:$BR$1,0))/SUMIFS(Summary!$D:$D,Summary!$A:$A,'Buying nGRPs'!$A82),"")</f>
        <v/>
      </c>
      <c r="M82" s="158" t="str">
        <f>IFERROR(INDEX('Feb 2019'!$G$3:$BR$161,MATCH('Buying nGRPs'!$A82,'Feb 2019'!$A$3:$A$158,0),MATCH('Buying nGRPs'!M$9,'Feb 2019'!$G$1:$BR$1,0))/SUMIFS(Summary!$D:$D,Summary!$A:$A,'Buying nGRPs'!$A82),"")</f>
        <v/>
      </c>
      <c r="N82" s="158" t="str">
        <f>IFERROR(INDEX('Feb 2019'!$G$3:$BR$161,MATCH('Buying nGRPs'!$A82,'Feb 2019'!$A$3:$A$158,0),MATCH('Buying nGRPs'!N$9,'Feb 2019'!$G$1:$BR$1,0))/SUMIFS(Summary!$D:$D,Summary!$A:$A,'Buying nGRPs'!$A82),"")</f>
        <v/>
      </c>
      <c r="O82" s="158" t="str">
        <f>IFERROR(INDEX('Feb 2019'!$G$3:$BR$161,MATCH('Buying nGRPs'!$A82,'Feb 2019'!$A$3:$A$158,0),MATCH('Buying nGRPs'!O$9,'Feb 2019'!$G$1:$BR$1,0))/SUMIFS(Summary!$D:$D,Summary!$A:$A,'Buying nGRPs'!$A82),"")</f>
        <v/>
      </c>
      <c r="P82" s="158" t="str">
        <f>IFERROR(INDEX('Feb 2019'!$G$3:$BR$161,MATCH('Buying nGRPs'!$A82,'Feb 2019'!$A$3:$A$158,0),MATCH('Buying nGRPs'!P$9,'Feb 2019'!$G$1:$BR$1,0))/SUMIFS(Summary!$D:$D,Summary!$A:$A,'Buying nGRPs'!$A82),"")</f>
        <v/>
      </c>
      <c r="Q82" s="158" t="str">
        <f>IFERROR(INDEX('Feb 2019'!$G$3:$BR$161,MATCH('Buying nGRPs'!$A82,'Feb 2019'!$A$3:$A$158,0),MATCH('Buying nGRPs'!Q$9,'Feb 2019'!$G$1:$BR$1,0))/SUMIFS(Summary!$D:$D,Summary!$A:$A,'Buying nGRPs'!$A82),"")</f>
        <v/>
      </c>
      <c r="R82" s="158" t="str">
        <f>IFERROR(INDEX('Feb 2019'!$G$3:$BR$161,MATCH('Buying nGRPs'!$A82,'Feb 2019'!$A$3:$A$158,0),MATCH('Buying nGRPs'!R$9,'Feb 2019'!$G$1:$BR$1,0))/SUMIFS(Summary!$D:$D,Summary!$A:$A,'Buying nGRPs'!$A82),"")</f>
        <v/>
      </c>
      <c r="S82" s="158" t="str">
        <f>IFERROR(INDEX('Feb 2019'!$G$3:$BR$161,MATCH('Buying nGRPs'!$A82,'Feb 2019'!$A$3:$A$158,0),MATCH('Buying nGRPs'!S$9,'Feb 2019'!$G$1:$BR$1,0))/SUMIFS(Summary!$D:$D,Summary!$A:$A,'Buying nGRPs'!$A82),"")</f>
        <v/>
      </c>
      <c r="T82" s="158" t="str">
        <f>IFERROR(INDEX('Feb 2019'!$G$3:$BR$161,MATCH('Buying nGRPs'!$A82,'Feb 2019'!$A$3:$A$158,0),MATCH('Buying nGRPs'!T$9,'Feb 2019'!$G$1:$BR$1,0))/SUMIFS(Summary!$D:$D,Summary!$A:$A,'Buying nGRPs'!$A82),"")</f>
        <v/>
      </c>
      <c r="U82" s="158" t="str">
        <f>IFERROR(INDEX('Feb 2019'!$G$3:$BR$161,MATCH('Buying nGRPs'!$A82,'Feb 2019'!$A$3:$A$158,0),MATCH('Buying nGRPs'!U$9,'Feb 2019'!$G$1:$BR$1,0))/SUMIFS(Summary!$D:$D,Summary!$A:$A,'Buying nGRPs'!$A82),"")</f>
        <v/>
      </c>
      <c r="V82" s="158" t="str">
        <f>IFERROR(INDEX('Feb 2019'!$G$3:$BR$161,MATCH('Buying nGRPs'!$A82,'Feb 2019'!$A$3:$A$158,0),MATCH('Buying nGRPs'!V$9,'Feb 2019'!$G$1:$BR$1,0))/SUMIFS(Summary!$D:$D,Summary!$A:$A,'Buying nGRPs'!$A82),"")</f>
        <v/>
      </c>
      <c r="W82" s="158" t="str">
        <f>IFERROR(INDEX('Feb 2019'!$G$3:$BR$161,MATCH('Buying nGRPs'!$A82,'Feb 2019'!$A$3:$A$158,0),MATCH('Buying nGRPs'!W$9,'Feb 2019'!$G$1:$BR$1,0))/SUMIFS(Summary!$D:$D,Summary!$A:$A,'Buying nGRPs'!$A82),"")</f>
        <v/>
      </c>
      <c r="X82" s="158" t="str">
        <f>IFERROR(INDEX('Feb 2019'!$G$3:$BR$161,MATCH('Buying nGRPs'!$A82,'Feb 2019'!$A$3:$A$158,0),MATCH('Buying nGRPs'!X$9,'Feb 2019'!$G$1:$BR$1,0))/SUMIFS(Summary!$D:$D,Summary!$A:$A,'Buying nGRPs'!$A82),"")</f>
        <v/>
      </c>
      <c r="Y82" s="158" t="str">
        <f>IFERROR(INDEX('Feb 2019'!$G$3:$BR$161,MATCH('Buying nGRPs'!$A82,'Feb 2019'!$A$3:$A$158,0),MATCH('Buying nGRPs'!Y$9,'Feb 2019'!$G$1:$BR$1,0))/SUMIFS(Summary!$D:$D,Summary!$A:$A,'Buying nGRPs'!$A82),"")</f>
        <v/>
      </c>
      <c r="Z82" s="158" t="str">
        <f>IFERROR(INDEX('Feb 2019'!$G$3:$BR$161,MATCH('Buying nGRPs'!$A82,'Feb 2019'!$A$3:$A$158,0),MATCH('Buying nGRPs'!Z$9,'Feb 2019'!$G$1:$BR$1,0))/SUMIFS(Summary!$D:$D,Summary!$A:$A,'Buying nGRPs'!$A82),"")</f>
        <v/>
      </c>
      <c r="AA82" s="158" t="str">
        <f>IFERROR(INDEX('Feb 2019'!$G$3:$BR$161,MATCH('Buying nGRPs'!$A82,'Feb 2019'!$A$3:$A$158,0),MATCH('Buying nGRPs'!AA$9,'Feb 2019'!$G$1:$BR$1,0))/SUMIFS(Summary!$D:$D,Summary!$A:$A,'Buying nGRPs'!$A82),"")</f>
        <v/>
      </c>
      <c r="AB82" s="158" t="str">
        <f>IFERROR(INDEX('Feb 2019'!$G$3:$BR$161,MATCH('Buying nGRPs'!$A82,'Feb 2019'!$A$3:$A$158,0),MATCH('Buying nGRPs'!AB$9,'Feb 2019'!$G$1:$BR$1,0))/SUMIFS(Summary!$D:$D,Summary!$A:$A,'Buying nGRPs'!$A82),"")</f>
        <v/>
      </c>
      <c r="AC82" s="158" t="str">
        <f>IFERROR(INDEX('Feb 2019'!$G$3:$BR$161,MATCH('Buying nGRPs'!$A82,'Feb 2019'!$A$3:$A$158,0),MATCH('Buying nGRPs'!AC$9,'Feb 2019'!$G$1:$BR$1,0))/SUMIFS(Summary!$D:$D,Summary!$A:$A,'Buying nGRPs'!$A82),"")</f>
        <v/>
      </c>
      <c r="AD82" s="158" t="str">
        <f>IFERROR(INDEX('Feb 2019'!$G$3:$BR$161,MATCH('Buying nGRPs'!$A82,'Feb 2019'!$A$3:$A$158,0),MATCH('Buying nGRPs'!AD$9,'Feb 2019'!$G$1:$BR$1,0))/SUMIFS(Summary!$D:$D,Summary!$A:$A,'Buying nGRPs'!$A82),"")</f>
        <v/>
      </c>
      <c r="AE82" s="158" t="str">
        <f>IFERROR(INDEX('Feb 2019'!$G$3:$BR$161,MATCH('Buying nGRPs'!$A82,'Feb 2019'!$A$3:$A$158,0),MATCH('Buying nGRPs'!AE$9,'Feb 2019'!$G$1:$BR$1,0))/SUMIFS(Summary!$D:$D,Summary!$A:$A,'Buying nGRPs'!$A82),"")</f>
        <v/>
      </c>
      <c r="AF82" s="158" t="str">
        <f>IFERROR(INDEX('Feb 2019'!$G$3:$BR$161,MATCH('Buying nGRPs'!$A82,'Feb 2019'!$A$3:$A$158,0),MATCH('Buying nGRPs'!AF$9,'Feb 2019'!$G$1:$BR$1,0))/SUMIFS(Summary!$D:$D,Summary!$A:$A,'Buying nGRPs'!$A82),"")</f>
        <v/>
      </c>
      <c r="AG82" s="158" t="str">
        <f>IFERROR(INDEX('Feb 2019'!$G$3:$BR$161,MATCH('Buying nGRPs'!$A82,'Feb 2019'!$A$3:$A$158,0),MATCH('Buying nGRPs'!AG$9,'Feb 2019'!$G$1:$BR$1,0))/SUMIFS(Summary!$D:$D,Summary!$A:$A,'Buying nGRPs'!$A82),"")</f>
        <v/>
      </c>
      <c r="AH82" s="158" t="str">
        <f>IFERROR(INDEX('Feb 2019'!$G$3:$BR$161,MATCH('Buying nGRPs'!$A82,'Feb 2019'!$A$3:$A$158,0),MATCH('Buying nGRPs'!AH$9,'Feb 2019'!$G$1:$BR$1,0))/SUMIFS(Summary!$D:$D,Summary!$A:$A,'Buying nGRPs'!$A82),"")</f>
        <v/>
      </c>
      <c r="AI82" s="158" t="str">
        <f>IFERROR(INDEX('Feb 2019'!$G$3:$BR$161,MATCH('Buying nGRPs'!$A82,'Feb 2019'!$A$3:$A$158,0),MATCH('Buying nGRPs'!AI$9,'Feb 2019'!$G$1:$BR$1,0))/SUMIFS(Summary!$D:$D,Summary!$A:$A,'Buying nGRPs'!$A82),"")</f>
        <v/>
      </c>
      <c r="AJ82" s="158" t="str">
        <f>IFERROR(INDEX('Feb 2019'!$G$3:$BR$161,MATCH('Buying nGRPs'!$A82,'Feb 2019'!$A$3:$A$158,0),MATCH('Buying nGRPs'!AJ$9,'Feb 2019'!$G$1:$BR$1,0))/SUMIFS(Summary!$D:$D,Summary!$A:$A,'Buying nGRPs'!$A82),"")</f>
        <v/>
      </c>
      <c r="AK82" s="158" t="str">
        <f>IFERROR(INDEX('Feb 2019'!$G$3:$BR$161,MATCH('Buying nGRPs'!$A82,'Feb 2019'!$A$3:$A$158,0),MATCH('Buying nGRPs'!AK$9,'Feb 2019'!$G$1:$BR$1,0))/SUMIFS(Summary!$D:$D,Summary!$A:$A,'Buying nGRPs'!$A82),"")</f>
        <v/>
      </c>
      <c r="AL82" s="158" t="str">
        <f>IFERROR(INDEX('Feb 2019'!$G$3:$BR$161,MATCH('Buying nGRPs'!$A82,'Feb 2019'!$A$3:$A$158,0),MATCH('Buying nGRPs'!AL$9,'Feb 2019'!$G$1:$BR$1,0))/SUMIFS(Summary!$D:$D,Summary!$A:$A,'Buying nGRPs'!$A82),"")</f>
        <v/>
      </c>
      <c r="AM82" s="158" t="str">
        <f>IFERROR(INDEX('Feb 2019'!$G$3:$BR$161,MATCH('Buying nGRPs'!$A82,'Feb 2019'!$A$3:$A$158,0),MATCH('Buying nGRPs'!AM$9,'Feb 2019'!$G$1:$BR$1,0))/SUMIFS(Summary!$D:$D,Summary!$A:$A,'Buying nGRPs'!$A82),"")</f>
        <v/>
      </c>
      <c r="AN82" s="158" t="str">
        <f>IFERROR(INDEX('Feb 2019'!$G$3:$BR$161,MATCH('Buying nGRPs'!$A82,'Feb 2019'!$A$3:$A$158,0),MATCH('Buying nGRPs'!AN$9,'Feb 2019'!$G$1:$BR$1,0))/SUMIFS(Summary!$D:$D,Summary!$A:$A,'Buying nGRPs'!$A82),"")</f>
        <v/>
      </c>
      <c r="AO82" s="158" t="str">
        <f>IFERROR(INDEX('Feb 2019'!$G$3:$BR$161,MATCH('Buying nGRPs'!$A82,'Feb 2019'!$A$3:$A$158,0),MATCH('Buying nGRPs'!AO$9,'Feb 2019'!$G$1:$BR$1,0))/SUMIFS(Summary!$D:$D,Summary!$A:$A,'Buying nGRPs'!$A82),"")</f>
        <v/>
      </c>
      <c r="AP82" s="158" t="str">
        <f>IFERROR(INDEX('Feb 2019'!$G$3:$BR$161,MATCH('Buying nGRPs'!$A82,'Feb 2019'!$A$3:$A$158,0),MATCH('Buying nGRPs'!AP$9,'Feb 2019'!$G$1:$BR$1,0))/SUMIFS(Summary!$D:$D,Summary!$A:$A,'Buying nGRPs'!$A82),"")</f>
        <v/>
      </c>
      <c r="AQ82" s="158" t="str">
        <f>IFERROR(INDEX('Feb 2019'!$G$3:$BR$161,MATCH('Buying nGRPs'!$A82,'Feb 2019'!$A$3:$A$158,0),MATCH('Buying nGRPs'!AQ$9,'Feb 2019'!$G$1:$BR$1,0))/SUMIFS(Summary!$D:$D,Summary!$A:$A,'Buying nGRPs'!$A82),"")</f>
        <v/>
      </c>
      <c r="AR82" s="158" t="str">
        <f>IFERROR(INDEX('Feb 2019'!$G$3:$BR$161,MATCH('Buying nGRPs'!$A82,'Feb 2019'!$A$3:$A$158,0),MATCH('Buying nGRPs'!AR$9,'Feb 2019'!$G$1:$BR$1,0))/SUMIFS(Summary!$D:$D,Summary!$A:$A,'Buying nGRPs'!$A82),"")</f>
        <v/>
      </c>
      <c r="AS82" s="158" t="str">
        <f>IFERROR(INDEX('Feb 2019'!$G$3:$BR$161,MATCH('Buying nGRPs'!$A82,'Feb 2019'!$A$3:$A$158,0),MATCH('Buying nGRPs'!AS$9,'Feb 2019'!$G$1:$BR$1,0))/SUMIFS(Summary!$D:$D,Summary!$A:$A,'Buying nGRPs'!$A82),"")</f>
        <v/>
      </c>
      <c r="AT82" s="158" t="str">
        <f>IFERROR(INDEX('Feb 2019'!$G$3:$BR$161,MATCH('Buying nGRPs'!$A82,'Feb 2019'!$A$3:$A$158,0),MATCH('Buying nGRPs'!AT$9,'Feb 2019'!$G$1:$BR$1,0))/SUMIFS(Summary!$D:$D,Summary!$A:$A,'Buying nGRPs'!$A82),"")</f>
        <v/>
      </c>
      <c r="AU82" s="158" t="str">
        <f>IFERROR(INDEX('Feb 2019'!$G$3:$BR$161,MATCH('Buying nGRPs'!$A82,'Feb 2019'!$A$3:$A$158,0),MATCH('Buying nGRPs'!AU$9,'Feb 2019'!$G$1:$BR$1,0))/SUMIFS(Summary!$D:$D,Summary!$A:$A,'Buying nGRPs'!$A82),"")</f>
        <v/>
      </c>
      <c r="AV82" s="158" t="str">
        <f>IFERROR(INDEX('Feb 2019'!$G$3:$BR$161,MATCH('Buying nGRPs'!$A82,'Feb 2019'!$A$3:$A$158,0),MATCH('Buying nGRPs'!AV$9,'Feb 2019'!$G$1:$BR$1,0))/SUMIFS(Summary!$D:$D,Summary!$A:$A,'Buying nGRPs'!$A82),"")</f>
        <v/>
      </c>
      <c r="AW82" s="158" t="str">
        <f>IFERROR(INDEX('Feb 2019'!$G$3:$BR$161,MATCH('Buying nGRPs'!$A82,'Feb 2019'!$A$3:$A$158,0),MATCH('Buying nGRPs'!AW$9,'Feb 2019'!$G$1:$BR$1,0))/SUMIFS(Summary!$D:$D,Summary!$A:$A,'Buying nGRPs'!$A82),"")</f>
        <v/>
      </c>
      <c r="AX82" s="158" t="str">
        <f>IFERROR(INDEX('Feb 2019'!$G$3:$BR$161,MATCH('Buying nGRPs'!$A82,'Feb 2019'!$A$3:$A$158,0),MATCH('Buying nGRPs'!AX$9,'Feb 2019'!$G$1:$BR$1,0))/SUMIFS(Summary!$D:$D,Summary!$A:$A,'Buying nGRPs'!$A82),"")</f>
        <v/>
      </c>
      <c r="AY82" s="158" t="str">
        <f>IFERROR(INDEX('Feb 2019'!$G$3:$BR$161,MATCH('Buying nGRPs'!$A82,'Feb 2019'!$A$3:$A$158,0),MATCH('Buying nGRPs'!AY$9,'Feb 2019'!$G$1:$BR$1,0))/SUMIFS(Summary!$D:$D,Summary!$A:$A,'Buying nGRPs'!$A82),"")</f>
        <v/>
      </c>
      <c r="AZ82" s="158" t="str">
        <f>IFERROR(INDEX('Feb 2019'!$G$3:$BR$161,MATCH('Buying nGRPs'!$A82,'Feb 2019'!$A$3:$A$158,0),MATCH('Buying nGRPs'!AZ$9,'Feb 2019'!$G$1:$BR$1,0))/SUMIFS(Summary!$D:$D,Summary!$A:$A,'Buying nGRPs'!$A82),"")</f>
        <v/>
      </c>
      <c r="BA82" s="158" t="str">
        <f>IFERROR(INDEX('Feb 2019'!$G$3:$BR$161,MATCH('Buying nGRPs'!$A82,'Feb 2019'!$A$3:$A$158,0),MATCH('Buying nGRPs'!BA$9,'Feb 2019'!$G$1:$BR$1,0))/SUMIFS(Summary!$D:$D,Summary!$A:$A,'Buying nGRPs'!$A82),"")</f>
        <v/>
      </c>
      <c r="BB82" s="11">
        <f t="shared" si="61"/>
        <v>0</v>
      </c>
      <c r="BC82" s="11"/>
      <c r="BD82" s="114">
        <f t="shared" si="62"/>
        <v>0</v>
      </c>
    </row>
    <row r="83" spans="1:56" ht="15" x14ac:dyDescent="0.3">
      <c r="A83" s="80" t="s">
        <v>96</v>
      </c>
      <c r="B83" s="105">
        <f t="shared" si="58"/>
        <v>0</v>
      </c>
      <c r="C83" s="192">
        <f t="shared" si="63"/>
        <v>0</v>
      </c>
      <c r="D83" s="48">
        <f t="shared" si="59"/>
        <v>0</v>
      </c>
      <c r="E83" s="138">
        <f t="shared" si="60"/>
        <v>0</v>
      </c>
      <c r="F83" s="93" t="s">
        <v>96</v>
      </c>
      <c r="G83" s="158" t="str">
        <f>IFERROR(INDEX('Feb 2019'!$G$3:$BR$161,MATCH('Buying nGRPs'!$A83,'Feb 2019'!$A$3:$A$158,0),MATCH('Buying nGRPs'!G$9,'Feb 2019'!$G$1:$BR$1,0))/SUMIFS(Summary!$D:$D,Summary!$A:$A,'Buying nGRPs'!$A83),"")</f>
        <v/>
      </c>
      <c r="H83" s="158" t="str">
        <f>IFERROR(INDEX('Feb 2019'!$G$3:$BR$161,MATCH('Buying nGRPs'!$A83,'Feb 2019'!$A$3:$A$158,0),MATCH('Buying nGRPs'!H$9,'Feb 2019'!$G$1:$BR$1,0))/SUMIFS(Summary!$D:$D,Summary!$A:$A,'Buying nGRPs'!$A83),"")</f>
        <v/>
      </c>
      <c r="I83" s="158" t="str">
        <f>IFERROR(INDEX('Feb 2019'!$G$3:$BR$161,MATCH('Buying nGRPs'!$A83,'Feb 2019'!$A$3:$A$158,0),MATCH('Buying nGRPs'!I$9,'Feb 2019'!$G$1:$BR$1,0))/SUMIFS(Summary!$D:$D,Summary!$A:$A,'Buying nGRPs'!$A83),"")</f>
        <v/>
      </c>
      <c r="J83" s="158" t="str">
        <f>IFERROR(INDEX('Feb 2019'!$G$3:$BR$161,MATCH('Buying nGRPs'!$A83,'Feb 2019'!$A$3:$A$158,0),MATCH('Buying nGRPs'!J$9,'Feb 2019'!$G$1:$BR$1,0))/SUMIFS(Summary!$D:$D,Summary!$A:$A,'Buying nGRPs'!$A83),"")</f>
        <v/>
      </c>
      <c r="K83" s="158" t="str">
        <f>IFERROR(INDEX('Feb 2019'!$G$3:$BR$161,MATCH('Buying nGRPs'!$A83,'Feb 2019'!$A$3:$A$158,0),MATCH('Buying nGRPs'!K$9,'Feb 2019'!$G$1:$BR$1,0))/SUMIFS(Summary!$D:$D,Summary!$A:$A,'Buying nGRPs'!$A83),"")</f>
        <v/>
      </c>
      <c r="L83" s="158" t="str">
        <f>IFERROR(INDEX('Feb 2019'!$G$3:$BR$161,MATCH('Buying nGRPs'!$A83,'Feb 2019'!$A$3:$A$158,0),MATCH('Buying nGRPs'!L$9,'Feb 2019'!$G$1:$BR$1,0))/SUMIFS(Summary!$D:$D,Summary!$A:$A,'Buying nGRPs'!$A83),"")</f>
        <v/>
      </c>
      <c r="M83" s="158" t="str">
        <f>IFERROR(INDEX('Feb 2019'!$G$3:$BR$161,MATCH('Buying nGRPs'!$A83,'Feb 2019'!$A$3:$A$158,0),MATCH('Buying nGRPs'!M$9,'Feb 2019'!$G$1:$BR$1,0))/SUMIFS(Summary!$D:$D,Summary!$A:$A,'Buying nGRPs'!$A83),"")</f>
        <v/>
      </c>
      <c r="N83" s="158" t="str">
        <f>IFERROR(INDEX('Feb 2019'!$G$3:$BR$161,MATCH('Buying nGRPs'!$A83,'Feb 2019'!$A$3:$A$158,0),MATCH('Buying nGRPs'!N$9,'Feb 2019'!$G$1:$BR$1,0))/SUMIFS(Summary!$D:$D,Summary!$A:$A,'Buying nGRPs'!$A83),"")</f>
        <v/>
      </c>
      <c r="O83" s="158" t="str">
        <f>IFERROR(INDEX('Feb 2019'!$G$3:$BR$161,MATCH('Buying nGRPs'!$A83,'Feb 2019'!$A$3:$A$158,0),MATCH('Buying nGRPs'!O$9,'Feb 2019'!$G$1:$BR$1,0))/SUMIFS(Summary!$D:$D,Summary!$A:$A,'Buying nGRPs'!$A83),"")</f>
        <v/>
      </c>
      <c r="P83" s="158" t="str">
        <f>IFERROR(INDEX('Feb 2019'!$G$3:$BR$161,MATCH('Buying nGRPs'!$A83,'Feb 2019'!$A$3:$A$158,0),MATCH('Buying nGRPs'!P$9,'Feb 2019'!$G$1:$BR$1,0))/SUMIFS(Summary!$D:$D,Summary!$A:$A,'Buying nGRPs'!$A83),"")</f>
        <v/>
      </c>
      <c r="Q83" s="158" t="str">
        <f>IFERROR(INDEX('Feb 2019'!$G$3:$BR$161,MATCH('Buying nGRPs'!$A83,'Feb 2019'!$A$3:$A$158,0),MATCH('Buying nGRPs'!Q$9,'Feb 2019'!$G$1:$BR$1,0))/SUMIFS(Summary!$D:$D,Summary!$A:$A,'Buying nGRPs'!$A83),"")</f>
        <v/>
      </c>
      <c r="R83" s="158" t="str">
        <f>IFERROR(INDEX('Feb 2019'!$G$3:$BR$161,MATCH('Buying nGRPs'!$A83,'Feb 2019'!$A$3:$A$158,0),MATCH('Buying nGRPs'!R$9,'Feb 2019'!$G$1:$BR$1,0))/SUMIFS(Summary!$D:$D,Summary!$A:$A,'Buying nGRPs'!$A83),"")</f>
        <v/>
      </c>
      <c r="S83" s="158" t="str">
        <f>IFERROR(INDEX('Feb 2019'!$G$3:$BR$161,MATCH('Buying nGRPs'!$A83,'Feb 2019'!$A$3:$A$158,0),MATCH('Buying nGRPs'!S$9,'Feb 2019'!$G$1:$BR$1,0))/SUMIFS(Summary!$D:$D,Summary!$A:$A,'Buying nGRPs'!$A83),"")</f>
        <v/>
      </c>
      <c r="T83" s="158" t="str">
        <f>IFERROR(INDEX('Feb 2019'!$G$3:$BR$161,MATCH('Buying nGRPs'!$A83,'Feb 2019'!$A$3:$A$158,0),MATCH('Buying nGRPs'!T$9,'Feb 2019'!$G$1:$BR$1,0))/SUMIFS(Summary!$D:$D,Summary!$A:$A,'Buying nGRPs'!$A83),"")</f>
        <v/>
      </c>
      <c r="U83" s="158" t="str">
        <f>IFERROR(INDEX('Feb 2019'!$G$3:$BR$161,MATCH('Buying nGRPs'!$A83,'Feb 2019'!$A$3:$A$158,0),MATCH('Buying nGRPs'!U$9,'Feb 2019'!$G$1:$BR$1,0))/SUMIFS(Summary!$D:$D,Summary!$A:$A,'Buying nGRPs'!$A83),"")</f>
        <v/>
      </c>
      <c r="V83" s="158" t="str">
        <f>IFERROR(INDEX('Feb 2019'!$G$3:$BR$161,MATCH('Buying nGRPs'!$A83,'Feb 2019'!$A$3:$A$158,0),MATCH('Buying nGRPs'!V$9,'Feb 2019'!$G$1:$BR$1,0))/SUMIFS(Summary!$D:$D,Summary!$A:$A,'Buying nGRPs'!$A83),"")</f>
        <v/>
      </c>
      <c r="W83" s="158" t="str">
        <f>IFERROR(INDEX('Feb 2019'!$G$3:$BR$161,MATCH('Buying nGRPs'!$A83,'Feb 2019'!$A$3:$A$158,0),MATCH('Buying nGRPs'!W$9,'Feb 2019'!$G$1:$BR$1,0))/SUMIFS(Summary!$D:$D,Summary!$A:$A,'Buying nGRPs'!$A83),"")</f>
        <v/>
      </c>
      <c r="X83" s="158" t="str">
        <f>IFERROR(INDEX('Feb 2019'!$G$3:$BR$161,MATCH('Buying nGRPs'!$A83,'Feb 2019'!$A$3:$A$158,0),MATCH('Buying nGRPs'!X$9,'Feb 2019'!$G$1:$BR$1,0))/SUMIFS(Summary!$D:$D,Summary!$A:$A,'Buying nGRPs'!$A83),"")</f>
        <v/>
      </c>
      <c r="Y83" s="158" t="str">
        <f>IFERROR(INDEX('Feb 2019'!$G$3:$BR$161,MATCH('Buying nGRPs'!$A83,'Feb 2019'!$A$3:$A$158,0),MATCH('Buying nGRPs'!Y$9,'Feb 2019'!$G$1:$BR$1,0))/SUMIFS(Summary!$D:$D,Summary!$A:$A,'Buying nGRPs'!$A83),"")</f>
        <v/>
      </c>
      <c r="Z83" s="158" t="str">
        <f>IFERROR(INDEX('Feb 2019'!$G$3:$BR$161,MATCH('Buying nGRPs'!$A83,'Feb 2019'!$A$3:$A$158,0),MATCH('Buying nGRPs'!Z$9,'Feb 2019'!$G$1:$BR$1,0))/SUMIFS(Summary!$D:$D,Summary!$A:$A,'Buying nGRPs'!$A83),"")</f>
        <v/>
      </c>
      <c r="AA83" s="158" t="str">
        <f>IFERROR(INDEX('Feb 2019'!$G$3:$BR$161,MATCH('Buying nGRPs'!$A83,'Feb 2019'!$A$3:$A$158,0),MATCH('Buying nGRPs'!AA$9,'Feb 2019'!$G$1:$BR$1,0))/SUMIFS(Summary!$D:$D,Summary!$A:$A,'Buying nGRPs'!$A83),"")</f>
        <v/>
      </c>
      <c r="AB83" s="158" t="str">
        <f>IFERROR(INDEX('Feb 2019'!$G$3:$BR$161,MATCH('Buying nGRPs'!$A83,'Feb 2019'!$A$3:$A$158,0),MATCH('Buying nGRPs'!AB$9,'Feb 2019'!$G$1:$BR$1,0))/SUMIFS(Summary!$D:$D,Summary!$A:$A,'Buying nGRPs'!$A83),"")</f>
        <v/>
      </c>
      <c r="AC83" s="158" t="str">
        <f>IFERROR(INDEX('Feb 2019'!$G$3:$BR$161,MATCH('Buying nGRPs'!$A83,'Feb 2019'!$A$3:$A$158,0),MATCH('Buying nGRPs'!AC$9,'Feb 2019'!$G$1:$BR$1,0))/SUMIFS(Summary!$D:$D,Summary!$A:$A,'Buying nGRPs'!$A83),"")</f>
        <v/>
      </c>
      <c r="AD83" s="158" t="str">
        <f>IFERROR(INDEX('Feb 2019'!$G$3:$BR$161,MATCH('Buying nGRPs'!$A83,'Feb 2019'!$A$3:$A$158,0),MATCH('Buying nGRPs'!AD$9,'Feb 2019'!$G$1:$BR$1,0))/SUMIFS(Summary!$D:$D,Summary!$A:$A,'Buying nGRPs'!$A83),"")</f>
        <v/>
      </c>
      <c r="AE83" s="158" t="str">
        <f>IFERROR(INDEX('Feb 2019'!$G$3:$BR$161,MATCH('Buying nGRPs'!$A83,'Feb 2019'!$A$3:$A$158,0),MATCH('Buying nGRPs'!AE$9,'Feb 2019'!$G$1:$BR$1,0))/SUMIFS(Summary!$D:$D,Summary!$A:$A,'Buying nGRPs'!$A83),"")</f>
        <v/>
      </c>
      <c r="AF83" s="158" t="str">
        <f>IFERROR(INDEX('Feb 2019'!$G$3:$BR$161,MATCH('Buying nGRPs'!$A83,'Feb 2019'!$A$3:$A$158,0),MATCH('Buying nGRPs'!AF$9,'Feb 2019'!$G$1:$BR$1,0))/SUMIFS(Summary!$D:$D,Summary!$A:$A,'Buying nGRPs'!$A83),"")</f>
        <v/>
      </c>
      <c r="AG83" s="158" t="str">
        <f>IFERROR(INDEX('Feb 2019'!$G$3:$BR$161,MATCH('Buying nGRPs'!$A83,'Feb 2019'!$A$3:$A$158,0),MATCH('Buying nGRPs'!AG$9,'Feb 2019'!$G$1:$BR$1,0))/SUMIFS(Summary!$D:$D,Summary!$A:$A,'Buying nGRPs'!$A83),"")</f>
        <v/>
      </c>
      <c r="AH83" s="158" t="str">
        <f>IFERROR(INDEX('Feb 2019'!$G$3:$BR$161,MATCH('Buying nGRPs'!$A83,'Feb 2019'!$A$3:$A$158,0),MATCH('Buying nGRPs'!AH$9,'Feb 2019'!$G$1:$BR$1,0))/SUMIFS(Summary!$D:$D,Summary!$A:$A,'Buying nGRPs'!$A83),"")</f>
        <v/>
      </c>
      <c r="AI83" s="158" t="str">
        <f>IFERROR(INDEX('Feb 2019'!$G$3:$BR$161,MATCH('Buying nGRPs'!$A83,'Feb 2019'!$A$3:$A$158,0),MATCH('Buying nGRPs'!AI$9,'Feb 2019'!$G$1:$BR$1,0))/SUMIFS(Summary!$D:$D,Summary!$A:$A,'Buying nGRPs'!$A83),"")</f>
        <v/>
      </c>
      <c r="AJ83" s="158" t="str">
        <f>IFERROR(INDEX('Feb 2019'!$G$3:$BR$161,MATCH('Buying nGRPs'!$A83,'Feb 2019'!$A$3:$A$158,0),MATCH('Buying nGRPs'!AJ$9,'Feb 2019'!$G$1:$BR$1,0))/SUMIFS(Summary!$D:$D,Summary!$A:$A,'Buying nGRPs'!$A83),"")</f>
        <v/>
      </c>
      <c r="AK83" s="158" t="str">
        <f>IFERROR(INDEX('Feb 2019'!$G$3:$BR$161,MATCH('Buying nGRPs'!$A83,'Feb 2019'!$A$3:$A$158,0),MATCH('Buying nGRPs'!AK$9,'Feb 2019'!$G$1:$BR$1,0))/SUMIFS(Summary!$D:$D,Summary!$A:$A,'Buying nGRPs'!$A83),"")</f>
        <v/>
      </c>
      <c r="AL83" s="158" t="str">
        <f>IFERROR(INDEX('Feb 2019'!$G$3:$BR$161,MATCH('Buying nGRPs'!$A83,'Feb 2019'!$A$3:$A$158,0),MATCH('Buying nGRPs'!AL$9,'Feb 2019'!$G$1:$BR$1,0))/SUMIFS(Summary!$D:$D,Summary!$A:$A,'Buying nGRPs'!$A83),"")</f>
        <v/>
      </c>
      <c r="AM83" s="158" t="str">
        <f>IFERROR(INDEX('Feb 2019'!$G$3:$BR$161,MATCH('Buying nGRPs'!$A83,'Feb 2019'!$A$3:$A$158,0),MATCH('Buying nGRPs'!AM$9,'Feb 2019'!$G$1:$BR$1,0))/SUMIFS(Summary!$D:$D,Summary!$A:$A,'Buying nGRPs'!$A83),"")</f>
        <v/>
      </c>
      <c r="AN83" s="158" t="str">
        <f>IFERROR(INDEX('Feb 2019'!$G$3:$BR$161,MATCH('Buying nGRPs'!$A83,'Feb 2019'!$A$3:$A$158,0),MATCH('Buying nGRPs'!AN$9,'Feb 2019'!$G$1:$BR$1,0))/SUMIFS(Summary!$D:$D,Summary!$A:$A,'Buying nGRPs'!$A83),"")</f>
        <v/>
      </c>
      <c r="AO83" s="158" t="str">
        <f>IFERROR(INDEX('Feb 2019'!$G$3:$BR$161,MATCH('Buying nGRPs'!$A83,'Feb 2019'!$A$3:$A$158,0),MATCH('Buying nGRPs'!AO$9,'Feb 2019'!$G$1:$BR$1,0))/SUMIFS(Summary!$D:$D,Summary!$A:$A,'Buying nGRPs'!$A83),"")</f>
        <v/>
      </c>
      <c r="AP83" s="158" t="str">
        <f>IFERROR(INDEX('Feb 2019'!$G$3:$BR$161,MATCH('Buying nGRPs'!$A83,'Feb 2019'!$A$3:$A$158,0),MATCH('Buying nGRPs'!AP$9,'Feb 2019'!$G$1:$BR$1,0))/SUMIFS(Summary!$D:$D,Summary!$A:$A,'Buying nGRPs'!$A83),"")</f>
        <v/>
      </c>
      <c r="AQ83" s="158" t="str">
        <f>IFERROR(INDEX('Feb 2019'!$G$3:$BR$161,MATCH('Buying nGRPs'!$A83,'Feb 2019'!$A$3:$A$158,0),MATCH('Buying nGRPs'!AQ$9,'Feb 2019'!$G$1:$BR$1,0))/SUMIFS(Summary!$D:$D,Summary!$A:$A,'Buying nGRPs'!$A83),"")</f>
        <v/>
      </c>
      <c r="AR83" s="158" t="str">
        <f>IFERROR(INDEX('Feb 2019'!$G$3:$BR$161,MATCH('Buying nGRPs'!$A83,'Feb 2019'!$A$3:$A$158,0),MATCH('Buying nGRPs'!AR$9,'Feb 2019'!$G$1:$BR$1,0))/SUMIFS(Summary!$D:$D,Summary!$A:$A,'Buying nGRPs'!$A83),"")</f>
        <v/>
      </c>
      <c r="AS83" s="158" t="str">
        <f>IFERROR(INDEX('Feb 2019'!$G$3:$BR$161,MATCH('Buying nGRPs'!$A83,'Feb 2019'!$A$3:$A$158,0),MATCH('Buying nGRPs'!AS$9,'Feb 2019'!$G$1:$BR$1,0))/SUMIFS(Summary!$D:$D,Summary!$A:$A,'Buying nGRPs'!$A83),"")</f>
        <v/>
      </c>
      <c r="AT83" s="158" t="str">
        <f>IFERROR(INDEX('Feb 2019'!$G$3:$BR$161,MATCH('Buying nGRPs'!$A83,'Feb 2019'!$A$3:$A$158,0),MATCH('Buying nGRPs'!AT$9,'Feb 2019'!$G$1:$BR$1,0))/SUMIFS(Summary!$D:$D,Summary!$A:$A,'Buying nGRPs'!$A83),"")</f>
        <v/>
      </c>
      <c r="AU83" s="158" t="str">
        <f>IFERROR(INDEX('Feb 2019'!$G$3:$BR$161,MATCH('Buying nGRPs'!$A83,'Feb 2019'!$A$3:$A$158,0),MATCH('Buying nGRPs'!AU$9,'Feb 2019'!$G$1:$BR$1,0))/SUMIFS(Summary!$D:$D,Summary!$A:$A,'Buying nGRPs'!$A83),"")</f>
        <v/>
      </c>
      <c r="AV83" s="158" t="str">
        <f>IFERROR(INDEX('Feb 2019'!$G$3:$BR$161,MATCH('Buying nGRPs'!$A83,'Feb 2019'!$A$3:$A$158,0),MATCH('Buying nGRPs'!AV$9,'Feb 2019'!$G$1:$BR$1,0))/SUMIFS(Summary!$D:$D,Summary!$A:$A,'Buying nGRPs'!$A83),"")</f>
        <v/>
      </c>
      <c r="AW83" s="158" t="str">
        <f>IFERROR(INDEX('Feb 2019'!$G$3:$BR$161,MATCH('Buying nGRPs'!$A83,'Feb 2019'!$A$3:$A$158,0),MATCH('Buying nGRPs'!AW$9,'Feb 2019'!$G$1:$BR$1,0))/SUMIFS(Summary!$D:$D,Summary!$A:$A,'Buying nGRPs'!$A83),"")</f>
        <v/>
      </c>
      <c r="AX83" s="158" t="str">
        <f>IFERROR(INDEX('Feb 2019'!$G$3:$BR$161,MATCH('Buying nGRPs'!$A83,'Feb 2019'!$A$3:$A$158,0),MATCH('Buying nGRPs'!AX$9,'Feb 2019'!$G$1:$BR$1,0))/SUMIFS(Summary!$D:$D,Summary!$A:$A,'Buying nGRPs'!$A83),"")</f>
        <v/>
      </c>
      <c r="AY83" s="158" t="str">
        <f>IFERROR(INDEX('Feb 2019'!$G$3:$BR$161,MATCH('Buying nGRPs'!$A83,'Feb 2019'!$A$3:$A$158,0),MATCH('Buying nGRPs'!AY$9,'Feb 2019'!$G$1:$BR$1,0))/SUMIFS(Summary!$D:$D,Summary!$A:$A,'Buying nGRPs'!$A83),"")</f>
        <v/>
      </c>
      <c r="AZ83" s="158" t="str">
        <f>IFERROR(INDEX('Feb 2019'!$G$3:$BR$161,MATCH('Buying nGRPs'!$A83,'Feb 2019'!$A$3:$A$158,0),MATCH('Buying nGRPs'!AZ$9,'Feb 2019'!$G$1:$BR$1,0))/SUMIFS(Summary!$D:$D,Summary!$A:$A,'Buying nGRPs'!$A83),"")</f>
        <v/>
      </c>
      <c r="BA83" s="158" t="str">
        <f>IFERROR(INDEX('Feb 2019'!$G$3:$BR$161,MATCH('Buying nGRPs'!$A83,'Feb 2019'!$A$3:$A$158,0),MATCH('Buying nGRPs'!BA$9,'Feb 2019'!$G$1:$BR$1,0))/SUMIFS(Summary!$D:$D,Summary!$A:$A,'Buying nGRPs'!$A83),"")</f>
        <v/>
      </c>
      <c r="BB83" s="11">
        <f t="shared" si="61"/>
        <v>0</v>
      </c>
      <c r="BC83" s="11"/>
      <c r="BD83" s="115">
        <f t="shared" si="62"/>
        <v>0</v>
      </c>
    </row>
    <row r="84" spans="1:56" ht="15" x14ac:dyDescent="0.3">
      <c r="A84" s="77" t="s">
        <v>12</v>
      </c>
      <c r="B84" s="107">
        <f>SUM(B67:B83)</f>
        <v>0.4</v>
      </c>
      <c r="C84" s="188"/>
      <c r="D84" s="145">
        <f>SUM(D67:D83)</f>
        <v>0</v>
      </c>
      <c r="E84" s="108">
        <f>SUM(E67:E83)</f>
        <v>-0.4</v>
      </c>
      <c r="F84" s="90" t="s">
        <v>12</v>
      </c>
      <c r="G84" s="165">
        <f>SUM(G67:G83)</f>
        <v>0</v>
      </c>
      <c r="H84" s="165">
        <f t="shared" ref="H84" si="64">SUM(H67:H83)</f>
        <v>0</v>
      </c>
      <c r="I84" s="165">
        <f>SUM(I67:I83)</f>
        <v>0</v>
      </c>
      <c r="J84" s="165">
        <f>SUM(J67:J83)</f>
        <v>0</v>
      </c>
      <c r="K84" s="165">
        <f t="shared" ref="K84:AU84" si="65">SUM(K67:K83)</f>
        <v>0</v>
      </c>
      <c r="L84" s="165">
        <f>SUM(L67:L83)</f>
        <v>0</v>
      </c>
      <c r="M84" s="165">
        <f t="shared" si="65"/>
        <v>0</v>
      </c>
      <c r="N84" s="165">
        <f t="shared" si="65"/>
        <v>0</v>
      </c>
      <c r="O84" s="165">
        <f t="shared" si="65"/>
        <v>0</v>
      </c>
      <c r="P84" s="165">
        <f t="shared" si="65"/>
        <v>0</v>
      </c>
      <c r="Q84" s="165">
        <f t="shared" si="65"/>
        <v>0</v>
      </c>
      <c r="R84" s="165">
        <f t="shared" si="65"/>
        <v>0</v>
      </c>
      <c r="S84" s="165">
        <f t="shared" si="65"/>
        <v>0</v>
      </c>
      <c r="T84" s="165">
        <f t="shared" si="65"/>
        <v>0</v>
      </c>
      <c r="U84" s="165">
        <f t="shared" si="65"/>
        <v>0</v>
      </c>
      <c r="V84" s="165">
        <f t="shared" si="65"/>
        <v>0</v>
      </c>
      <c r="W84" s="165">
        <f t="shared" si="65"/>
        <v>0</v>
      </c>
      <c r="X84" s="165">
        <f t="shared" si="65"/>
        <v>0</v>
      </c>
      <c r="Y84" s="165">
        <f t="shared" si="65"/>
        <v>0</v>
      </c>
      <c r="Z84" s="165">
        <f t="shared" si="65"/>
        <v>0</v>
      </c>
      <c r="AA84" s="62">
        <f t="shared" si="65"/>
        <v>0</v>
      </c>
      <c r="AB84" s="62">
        <f>SUM(AB67:AB83)</f>
        <v>0</v>
      </c>
      <c r="AC84" s="62">
        <f t="shared" si="65"/>
        <v>0</v>
      </c>
      <c r="AD84" s="62">
        <f t="shared" si="65"/>
        <v>0</v>
      </c>
      <c r="AE84" s="62">
        <f>SUM(AE67:AE83)</f>
        <v>0</v>
      </c>
      <c r="AF84" s="62">
        <f t="shared" si="65"/>
        <v>0</v>
      </c>
      <c r="AG84" s="62">
        <f t="shared" si="65"/>
        <v>0</v>
      </c>
      <c r="AH84" s="165">
        <f t="shared" si="65"/>
        <v>0</v>
      </c>
      <c r="AI84" s="165">
        <f t="shared" si="65"/>
        <v>0</v>
      </c>
      <c r="AJ84" s="165">
        <f t="shared" si="65"/>
        <v>0</v>
      </c>
      <c r="AK84" s="165">
        <f t="shared" si="65"/>
        <v>0.4</v>
      </c>
      <c r="AL84" s="165">
        <f t="shared" si="65"/>
        <v>0</v>
      </c>
      <c r="AM84" s="165">
        <f t="shared" si="65"/>
        <v>0</v>
      </c>
      <c r="AN84" s="165">
        <f t="shared" si="65"/>
        <v>0</v>
      </c>
      <c r="AO84" s="165">
        <f t="shared" si="65"/>
        <v>0</v>
      </c>
      <c r="AP84" s="165">
        <f t="shared" si="65"/>
        <v>0</v>
      </c>
      <c r="AQ84" s="165">
        <f t="shared" si="65"/>
        <v>0</v>
      </c>
      <c r="AR84" s="165">
        <f t="shared" si="65"/>
        <v>0</v>
      </c>
      <c r="AS84" s="165">
        <f t="shared" si="65"/>
        <v>0</v>
      </c>
      <c r="AT84" s="165">
        <f t="shared" si="65"/>
        <v>0</v>
      </c>
      <c r="AU84" s="165">
        <f t="shared" si="65"/>
        <v>0</v>
      </c>
      <c r="AV84" s="165">
        <f>SUM(AV67:AV83)</f>
        <v>0</v>
      </c>
      <c r="AW84" s="165">
        <f t="shared" ref="AW84:BA84" si="66">SUM(AW67:AW83)</f>
        <v>0</v>
      </c>
      <c r="AX84" s="165">
        <f t="shared" si="66"/>
        <v>0</v>
      </c>
      <c r="AY84" s="165">
        <f t="shared" si="66"/>
        <v>0</v>
      </c>
      <c r="AZ84" s="165">
        <f t="shared" si="66"/>
        <v>0</v>
      </c>
      <c r="BA84" s="165">
        <f t="shared" si="66"/>
        <v>0</v>
      </c>
      <c r="BB84" s="165">
        <f>SUM(BB67:BB83)</f>
        <v>0.4</v>
      </c>
      <c r="BC84" s="165">
        <f>SUM(BC67:BC83)</f>
        <v>0</v>
      </c>
      <c r="BD84" s="108">
        <f>SUM(BD67:BD83)</f>
        <v>-0.4</v>
      </c>
    </row>
    <row r="85" spans="1:56" ht="15" x14ac:dyDescent="0.3">
      <c r="A85" s="81" t="s">
        <v>97</v>
      </c>
      <c r="B85" s="103"/>
      <c r="C85" s="186"/>
      <c r="D85" s="147">
        <v>2.2813821666110946E-2</v>
      </c>
      <c r="E85" s="104"/>
      <c r="F85" s="94" t="s">
        <v>97</v>
      </c>
      <c r="G85" s="175" t="e">
        <f t="shared" ref="G85:H85" si="67">G90/G5</f>
        <v>#VALUE!</v>
      </c>
      <c r="H85" s="175" t="e">
        <f t="shared" si="67"/>
        <v>#VALUE!</v>
      </c>
      <c r="I85" s="175" t="e">
        <f>I90/I5</f>
        <v>#VALUE!</v>
      </c>
      <c r="J85" s="175" t="e">
        <f>J90/J5</f>
        <v>#DIV/0!</v>
      </c>
      <c r="K85" s="175" t="e">
        <f t="shared" ref="K85:AD85" si="68">K90/K5</f>
        <v>#VALUE!</v>
      </c>
      <c r="L85" s="175" t="e">
        <f>L90/L5</f>
        <v>#VALUE!</v>
      </c>
      <c r="M85" s="175" t="e">
        <f t="shared" si="68"/>
        <v>#VALUE!</v>
      </c>
      <c r="N85" s="175" t="e">
        <f t="shared" si="68"/>
        <v>#VALUE!</v>
      </c>
      <c r="O85" s="175" t="e">
        <f t="shared" si="68"/>
        <v>#VALUE!</v>
      </c>
      <c r="P85" s="175" t="e">
        <f t="shared" si="68"/>
        <v>#VALUE!</v>
      </c>
      <c r="Q85" s="175" t="e">
        <f t="shared" si="68"/>
        <v>#VALUE!</v>
      </c>
      <c r="R85" s="175" t="e">
        <f t="shared" si="68"/>
        <v>#VALUE!</v>
      </c>
      <c r="S85" s="175" t="e">
        <f t="shared" si="68"/>
        <v>#VALUE!</v>
      </c>
      <c r="T85" s="175" t="e">
        <f t="shared" si="68"/>
        <v>#VALUE!</v>
      </c>
      <c r="U85" s="175" t="e">
        <f t="shared" si="68"/>
        <v>#VALUE!</v>
      </c>
      <c r="V85" s="175" t="e">
        <f t="shared" si="68"/>
        <v>#VALUE!</v>
      </c>
      <c r="W85" s="175" t="e">
        <f t="shared" si="68"/>
        <v>#VALUE!</v>
      </c>
      <c r="X85" s="175" t="e">
        <f t="shared" si="68"/>
        <v>#VALUE!</v>
      </c>
      <c r="Y85" s="175" t="e">
        <f t="shared" si="68"/>
        <v>#VALUE!</v>
      </c>
      <c r="Z85" s="175" t="e">
        <f t="shared" si="68"/>
        <v>#VALUE!</v>
      </c>
      <c r="AA85" s="65" t="e">
        <f t="shared" si="68"/>
        <v>#VALUE!</v>
      </c>
      <c r="AB85" s="65">
        <v>1.2931034482758621E-2</v>
      </c>
      <c r="AC85" s="65">
        <f t="shared" si="68"/>
        <v>2.0179120029498201E-2</v>
      </c>
      <c r="AD85" s="65">
        <f t="shared" si="68"/>
        <v>3.5733700221534367E-2</v>
      </c>
      <c r="AE85" s="65">
        <v>2.0100502512562814E-2</v>
      </c>
      <c r="AF85" s="65" t="e">
        <f>AF90/AF5</f>
        <v>#VALUE!</v>
      </c>
      <c r="AG85" s="65"/>
      <c r="AH85" s="175">
        <f t="shared" ref="AH85" si="69">AH90/AH5</f>
        <v>2.3085132331283433E-2</v>
      </c>
      <c r="AI85" s="175" t="e">
        <f t="shared" ref="AI85:BA85" si="70">AI90/AI5</f>
        <v>#VALUE!</v>
      </c>
      <c r="AJ85" s="175" t="e">
        <f t="shared" si="70"/>
        <v>#VALUE!</v>
      </c>
      <c r="AK85" s="175">
        <f t="shared" si="70"/>
        <v>0</v>
      </c>
      <c r="AL85" s="175">
        <f t="shared" si="70"/>
        <v>0</v>
      </c>
      <c r="AM85" s="175" t="e">
        <f t="shared" si="70"/>
        <v>#VALUE!</v>
      </c>
      <c r="AN85" s="175" t="e">
        <f t="shared" si="70"/>
        <v>#DIV/0!</v>
      </c>
      <c r="AO85" s="175">
        <f t="shared" si="70"/>
        <v>0</v>
      </c>
      <c r="AP85" s="175" t="e">
        <f t="shared" si="70"/>
        <v>#VALUE!</v>
      </c>
      <c r="AQ85" s="175" t="e">
        <f t="shared" si="70"/>
        <v>#VALUE!</v>
      </c>
      <c r="AR85" s="175">
        <v>0</v>
      </c>
      <c r="AS85" s="175" t="e">
        <f t="shared" si="70"/>
        <v>#VALUE!</v>
      </c>
      <c r="AT85" s="175" t="e">
        <f t="shared" si="70"/>
        <v>#VALUE!</v>
      </c>
      <c r="AU85" s="175" t="e">
        <f t="shared" si="70"/>
        <v>#VALUE!</v>
      </c>
      <c r="AV85" s="175" t="e">
        <f t="shared" si="70"/>
        <v>#VALUE!</v>
      </c>
      <c r="AW85" s="175" t="e">
        <f t="shared" si="70"/>
        <v>#VALUE!</v>
      </c>
      <c r="AX85" s="175" t="e">
        <f t="shared" si="70"/>
        <v>#DIV/0!</v>
      </c>
      <c r="AY85" s="175"/>
      <c r="AZ85" s="175" t="e">
        <f t="shared" si="70"/>
        <v>#DIV/0!</v>
      </c>
      <c r="BA85" s="175" t="e">
        <f t="shared" si="70"/>
        <v>#DIV/0!</v>
      </c>
      <c r="BB85" s="7"/>
      <c r="BC85" s="46" t="e">
        <f>BC91/BC108</f>
        <v>#DIV/0!</v>
      </c>
      <c r="BD85" s="104"/>
    </row>
    <row r="86" spans="1:56" ht="15" x14ac:dyDescent="0.3">
      <c r="A86" s="80" t="s">
        <v>98</v>
      </c>
      <c r="B86" s="105">
        <f t="shared" ref="B86:B90" si="71">BB86</f>
        <v>0</v>
      </c>
      <c r="C86" s="192"/>
      <c r="D86" s="48">
        <f t="shared" ref="D86:D90" si="72">BC86</f>
        <v>0</v>
      </c>
      <c r="E86" s="138">
        <f>D86-B86</f>
        <v>0</v>
      </c>
      <c r="F86" s="93" t="s">
        <v>98</v>
      </c>
      <c r="G86" s="158" t="str">
        <f>IFERROR(INDEX('Feb 2019'!$G$3:$BR$161,MATCH('Buying nGRPs'!$A86,'Feb 2019'!$A$3:$A$158,0),MATCH('Buying nGRPs'!G$9,'Feb 2019'!$G$1:$BR$1,0))/SUMIFS(Summary!$D:$D,Summary!$A:$A,'Buying nGRPs'!$A86),"")</f>
        <v/>
      </c>
      <c r="H86" s="158" t="str">
        <f>IFERROR(INDEX('Feb 2019'!$G$3:$BR$161,MATCH('Buying nGRPs'!$A86,'Feb 2019'!$A$3:$A$158,0),MATCH('Buying nGRPs'!H$9,'Feb 2019'!$G$1:$BR$1,0))/SUMIFS(Summary!$D:$D,Summary!$A:$A,'Buying nGRPs'!$A86),"")</f>
        <v/>
      </c>
      <c r="I86" s="158" t="str">
        <f>IFERROR(INDEX('Feb 2019'!$G$3:$BR$161,MATCH('Buying nGRPs'!$A86,'Feb 2019'!$A$3:$A$158,0),MATCH('Buying nGRPs'!I$9,'Feb 2019'!$G$1:$BR$1,0))/SUMIFS(Summary!$D:$D,Summary!$A:$A,'Buying nGRPs'!$A86),"")</f>
        <v/>
      </c>
      <c r="J86" s="158" t="str">
        <f>IFERROR(INDEX('Feb 2019'!$G$3:$BR$161,MATCH('Buying nGRPs'!$A86,'Feb 2019'!$A$3:$A$158,0),MATCH('Buying nGRPs'!J$9,'Feb 2019'!$G$1:$BR$1,0))/SUMIFS(Summary!$D:$D,Summary!$A:$A,'Buying nGRPs'!$A86),"")</f>
        <v/>
      </c>
      <c r="K86" s="158" t="str">
        <f>IFERROR(INDEX('Feb 2019'!$G$3:$BR$161,MATCH('Buying nGRPs'!$A86,'Feb 2019'!$A$3:$A$158,0),MATCH('Buying nGRPs'!K$9,'Feb 2019'!$G$1:$BR$1,0))/SUMIFS(Summary!$D:$D,Summary!$A:$A,'Buying nGRPs'!$A86),"")</f>
        <v/>
      </c>
      <c r="L86" s="158" t="str">
        <f>IFERROR(INDEX('Feb 2019'!$G$3:$BR$161,MATCH('Buying nGRPs'!$A86,'Feb 2019'!$A$3:$A$158,0),MATCH('Buying nGRPs'!L$9,'Feb 2019'!$G$1:$BR$1,0))/SUMIFS(Summary!$D:$D,Summary!$A:$A,'Buying nGRPs'!$A86),"")</f>
        <v/>
      </c>
      <c r="M86" s="158" t="str">
        <f>IFERROR(INDEX('Feb 2019'!$G$3:$BR$161,MATCH('Buying nGRPs'!$A86,'Feb 2019'!$A$3:$A$158,0),MATCH('Buying nGRPs'!M$9,'Feb 2019'!$G$1:$BR$1,0))/SUMIFS(Summary!$D:$D,Summary!$A:$A,'Buying nGRPs'!$A86),"")</f>
        <v/>
      </c>
      <c r="N86" s="158" t="str">
        <f>IFERROR(INDEX('Feb 2019'!$G$3:$BR$161,MATCH('Buying nGRPs'!$A86,'Feb 2019'!$A$3:$A$158,0),MATCH('Buying nGRPs'!N$9,'Feb 2019'!$G$1:$BR$1,0))/SUMIFS(Summary!$D:$D,Summary!$A:$A,'Buying nGRPs'!$A86),"")</f>
        <v/>
      </c>
      <c r="O86" s="158" t="str">
        <f>IFERROR(INDEX('Feb 2019'!$G$3:$BR$161,MATCH('Buying nGRPs'!$A86,'Feb 2019'!$A$3:$A$158,0),MATCH('Buying nGRPs'!O$9,'Feb 2019'!$G$1:$BR$1,0))/SUMIFS(Summary!$D:$D,Summary!$A:$A,'Buying nGRPs'!$A86),"")</f>
        <v/>
      </c>
      <c r="P86" s="158" t="str">
        <f>IFERROR(INDEX('Feb 2019'!$G$3:$BR$161,MATCH('Buying nGRPs'!$A86,'Feb 2019'!$A$3:$A$158,0),MATCH('Buying nGRPs'!P$9,'Feb 2019'!$G$1:$BR$1,0))/SUMIFS(Summary!$D:$D,Summary!$A:$A,'Buying nGRPs'!$A86),"")</f>
        <v/>
      </c>
      <c r="Q86" s="158" t="str">
        <f>IFERROR(INDEX('Feb 2019'!$G$3:$BR$161,MATCH('Buying nGRPs'!$A86,'Feb 2019'!$A$3:$A$158,0),MATCH('Buying nGRPs'!Q$9,'Feb 2019'!$G$1:$BR$1,0))/SUMIFS(Summary!$D:$D,Summary!$A:$A,'Buying nGRPs'!$A86),"")</f>
        <v/>
      </c>
      <c r="R86" s="158" t="str">
        <f>IFERROR(INDEX('Feb 2019'!$G$3:$BR$161,MATCH('Buying nGRPs'!$A86,'Feb 2019'!$A$3:$A$158,0),MATCH('Buying nGRPs'!R$9,'Feb 2019'!$G$1:$BR$1,0))/SUMIFS(Summary!$D:$D,Summary!$A:$A,'Buying nGRPs'!$A86),"")</f>
        <v/>
      </c>
      <c r="S86" s="158" t="str">
        <f>IFERROR(INDEX('Feb 2019'!$G$3:$BR$161,MATCH('Buying nGRPs'!$A86,'Feb 2019'!$A$3:$A$158,0),MATCH('Buying nGRPs'!S$9,'Feb 2019'!$G$1:$BR$1,0))/SUMIFS(Summary!$D:$D,Summary!$A:$A,'Buying nGRPs'!$A86),"")</f>
        <v/>
      </c>
      <c r="T86" s="158" t="str">
        <f>IFERROR(INDEX('Feb 2019'!$G$3:$BR$161,MATCH('Buying nGRPs'!$A86,'Feb 2019'!$A$3:$A$158,0),MATCH('Buying nGRPs'!T$9,'Feb 2019'!$G$1:$BR$1,0))/SUMIFS(Summary!$D:$D,Summary!$A:$A,'Buying nGRPs'!$A86),"")</f>
        <v/>
      </c>
      <c r="U86" s="158" t="str">
        <f>IFERROR(INDEX('Feb 2019'!$G$3:$BR$161,MATCH('Buying nGRPs'!$A86,'Feb 2019'!$A$3:$A$158,0),MATCH('Buying nGRPs'!U$9,'Feb 2019'!$G$1:$BR$1,0))/SUMIFS(Summary!$D:$D,Summary!$A:$A,'Buying nGRPs'!$A86),"")</f>
        <v/>
      </c>
      <c r="V86" s="158" t="str">
        <f>IFERROR(INDEX('Feb 2019'!$G$3:$BR$161,MATCH('Buying nGRPs'!$A86,'Feb 2019'!$A$3:$A$158,0),MATCH('Buying nGRPs'!V$9,'Feb 2019'!$G$1:$BR$1,0))/SUMIFS(Summary!$D:$D,Summary!$A:$A,'Buying nGRPs'!$A86),"")</f>
        <v/>
      </c>
      <c r="W86" s="158" t="str">
        <f>IFERROR(INDEX('Feb 2019'!$G$3:$BR$161,MATCH('Buying nGRPs'!$A86,'Feb 2019'!$A$3:$A$158,0),MATCH('Buying nGRPs'!W$9,'Feb 2019'!$G$1:$BR$1,0))/SUMIFS(Summary!$D:$D,Summary!$A:$A,'Buying nGRPs'!$A86),"")</f>
        <v/>
      </c>
      <c r="X86" s="158" t="str">
        <f>IFERROR(INDEX('Feb 2019'!$G$3:$BR$161,MATCH('Buying nGRPs'!$A86,'Feb 2019'!$A$3:$A$158,0),MATCH('Buying nGRPs'!X$9,'Feb 2019'!$G$1:$BR$1,0))/SUMIFS(Summary!$D:$D,Summary!$A:$A,'Buying nGRPs'!$A86),"")</f>
        <v/>
      </c>
      <c r="Y86" s="158" t="str">
        <f>IFERROR(INDEX('Feb 2019'!$G$3:$BR$161,MATCH('Buying nGRPs'!$A86,'Feb 2019'!$A$3:$A$158,0),MATCH('Buying nGRPs'!Y$9,'Feb 2019'!$G$1:$BR$1,0))/SUMIFS(Summary!$D:$D,Summary!$A:$A,'Buying nGRPs'!$A86),"")</f>
        <v/>
      </c>
      <c r="Z86" s="158" t="str">
        <f>IFERROR(INDEX('Feb 2019'!$G$3:$BR$161,MATCH('Buying nGRPs'!$A86,'Feb 2019'!$A$3:$A$158,0),MATCH('Buying nGRPs'!Z$9,'Feb 2019'!$G$1:$BR$1,0))/SUMIFS(Summary!$D:$D,Summary!$A:$A,'Buying nGRPs'!$A86),"")</f>
        <v/>
      </c>
      <c r="AA86" s="158" t="str">
        <f>IFERROR(INDEX('Feb 2019'!$G$3:$BR$161,MATCH('Buying nGRPs'!$A86,'Feb 2019'!$A$3:$A$158,0),MATCH('Buying nGRPs'!AA$9,'Feb 2019'!$G$1:$BR$1,0))/SUMIFS(Summary!$D:$D,Summary!$A:$A,'Buying nGRPs'!$A86),"")</f>
        <v/>
      </c>
      <c r="AB86" s="158" t="str">
        <f>IFERROR(INDEX('Feb 2019'!$G$3:$BR$161,MATCH('Buying nGRPs'!$A86,'Feb 2019'!$A$3:$A$158,0),MATCH('Buying nGRPs'!AB$9,'Feb 2019'!$G$1:$BR$1,0))/SUMIFS(Summary!$D:$D,Summary!$A:$A,'Buying nGRPs'!$A86),"")</f>
        <v/>
      </c>
      <c r="AC86" s="158" t="str">
        <f>IFERROR(INDEX('Feb 2019'!$G$3:$BR$161,MATCH('Buying nGRPs'!$A86,'Feb 2019'!$A$3:$A$158,0),MATCH('Buying nGRPs'!AC$9,'Feb 2019'!$G$1:$BR$1,0))/SUMIFS(Summary!$D:$D,Summary!$A:$A,'Buying nGRPs'!$A86),"")</f>
        <v/>
      </c>
      <c r="AD86" s="158" t="str">
        <f>IFERROR(INDEX('Feb 2019'!$G$3:$BR$161,MATCH('Buying nGRPs'!$A86,'Feb 2019'!$A$3:$A$158,0),MATCH('Buying nGRPs'!AD$9,'Feb 2019'!$G$1:$BR$1,0))/SUMIFS(Summary!$D:$D,Summary!$A:$A,'Buying nGRPs'!$A86),"")</f>
        <v/>
      </c>
      <c r="AE86" s="158" t="str">
        <f>IFERROR(INDEX('Feb 2019'!$G$3:$BR$161,MATCH('Buying nGRPs'!$A86,'Feb 2019'!$A$3:$A$158,0),MATCH('Buying nGRPs'!AE$9,'Feb 2019'!$G$1:$BR$1,0))/SUMIFS(Summary!$D:$D,Summary!$A:$A,'Buying nGRPs'!$A86),"")</f>
        <v/>
      </c>
      <c r="AF86" s="158" t="str">
        <f>IFERROR(INDEX('Feb 2019'!$G$3:$BR$161,MATCH('Buying nGRPs'!$A86,'Feb 2019'!$A$3:$A$158,0),MATCH('Buying nGRPs'!AF$9,'Feb 2019'!$G$1:$BR$1,0))/SUMIFS(Summary!$D:$D,Summary!$A:$A,'Buying nGRPs'!$A86),"")</f>
        <v/>
      </c>
      <c r="AG86" s="158" t="str">
        <f>IFERROR(INDEX('Feb 2019'!$G$3:$BR$161,MATCH('Buying nGRPs'!$A86,'Feb 2019'!$A$3:$A$158,0),MATCH('Buying nGRPs'!AG$9,'Feb 2019'!$G$1:$BR$1,0))/SUMIFS(Summary!$D:$D,Summary!$A:$A,'Buying nGRPs'!$A86),"")</f>
        <v/>
      </c>
      <c r="AH86" s="158" t="str">
        <f>IFERROR(INDEX('Feb 2019'!$G$3:$BR$161,MATCH('Buying nGRPs'!$A86,'Feb 2019'!$A$3:$A$158,0),MATCH('Buying nGRPs'!AH$9,'Feb 2019'!$G$1:$BR$1,0))/SUMIFS(Summary!$D:$D,Summary!$A:$A,'Buying nGRPs'!$A86),"")</f>
        <v/>
      </c>
      <c r="AI86" s="158" t="str">
        <f>IFERROR(INDEX('Feb 2019'!$G$3:$BR$161,MATCH('Buying nGRPs'!$A86,'Feb 2019'!$A$3:$A$158,0),MATCH('Buying nGRPs'!AI$9,'Feb 2019'!$G$1:$BR$1,0))/SUMIFS(Summary!$D:$D,Summary!$A:$A,'Buying nGRPs'!$A86),"")</f>
        <v/>
      </c>
      <c r="AJ86" s="158" t="str">
        <f>IFERROR(INDEX('Feb 2019'!$G$3:$BR$161,MATCH('Buying nGRPs'!$A86,'Feb 2019'!$A$3:$A$158,0),MATCH('Buying nGRPs'!AJ$9,'Feb 2019'!$G$1:$BR$1,0))/SUMIFS(Summary!$D:$D,Summary!$A:$A,'Buying nGRPs'!$A86),"")</f>
        <v/>
      </c>
      <c r="AK86" s="158" t="str">
        <f>IFERROR(INDEX('Feb 2019'!$G$3:$BR$161,MATCH('Buying nGRPs'!$A86,'Feb 2019'!$A$3:$A$158,0),MATCH('Buying nGRPs'!AK$9,'Feb 2019'!$G$1:$BR$1,0))/SUMIFS(Summary!$D:$D,Summary!$A:$A,'Buying nGRPs'!$A86),"")</f>
        <v/>
      </c>
      <c r="AL86" s="158" t="str">
        <f>IFERROR(INDEX('Feb 2019'!$G$3:$BR$161,MATCH('Buying nGRPs'!$A86,'Feb 2019'!$A$3:$A$158,0),MATCH('Buying nGRPs'!AL$9,'Feb 2019'!$G$1:$BR$1,0))/SUMIFS(Summary!$D:$D,Summary!$A:$A,'Buying nGRPs'!$A86),"")</f>
        <v/>
      </c>
      <c r="AM86" s="158" t="str">
        <f>IFERROR(INDEX('Feb 2019'!$G$3:$BR$161,MATCH('Buying nGRPs'!$A86,'Feb 2019'!$A$3:$A$158,0),MATCH('Buying nGRPs'!AM$9,'Feb 2019'!$G$1:$BR$1,0))/SUMIFS(Summary!$D:$D,Summary!$A:$A,'Buying nGRPs'!$A86),"")</f>
        <v/>
      </c>
      <c r="AN86" s="158" t="str">
        <f>IFERROR(INDEX('Feb 2019'!$G$3:$BR$161,MATCH('Buying nGRPs'!$A86,'Feb 2019'!$A$3:$A$158,0),MATCH('Buying nGRPs'!AN$9,'Feb 2019'!$G$1:$BR$1,0))/SUMIFS(Summary!$D:$D,Summary!$A:$A,'Buying nGRPs'!$A86),"")</f>
        <v/>
      </c>
      <c r="AO86" s="158" t="str">
        <f>IFERROR(INDEX('Feb 2019'!$G$3:$BR$161,MATCH('Buying nGRPs'!$A86,'Feb 2019'!$A$3:$A$158,0),MATCH('Buying nGRPs'!AO$9,'Feb 2019'!$G$1:$BR$1,0))/SUMIFS(Summary!$D:$D,Summary!$A:$A,'Buying nGRPs'!$A86),"")</f>
        <v/>
      </c>
      <c r="AP86" s="158" t="str">
        <f>IFERROR(INDEX('Feb 2019'!$G$3:$BR$161,MATCH('Buying nGRPs'!$A86,'Feb 2019'!$A$3:$A$158,0),MATCH('Buying nGRPs'!AP$9,'Feb 2019'!$G$1:$BR$1,0))/SUMIFS(Summary!$D:$D,Summary!$A:$A,'Buying nGRPs'!$A86),"")</f>
        <v/>
      </c>
      <c r="AQ86" s="158" t="str">
        <f>IFERROR(INDEX('Feb 2019'!$G$3:$BR$161,MATCH('Buying nGRPs'!$A86,'Feb 2019'!$A$3:$A$158,0),MATCH('Buying nGRPs'!AQ$9,'Feb 2019'!$G$1:$BR$1,0))/SUMIFS(Summary!$D:$D,Summary!$A:$A,'Buying nGRPs'!$A86),"")</f>
        <v/>
      </c>
      <c r="AR86" s="158" t="str">
        <f>IFERROR(INDEX('Feb 2019'!$G$3:$BR$161,MATCH('Buying nGRPs'!$A86,'Feb 2019'!$A$3:$A$158,0),MATCH('Buying nGRPs'!AR$9,'Feb 2019'!$G$1:$BR$1,0))/SUMIFS(Summary!$D:$D,Summary!$A:$A,'Buying nGRPs'!$A86),"")</f>
        <v/>
      </c>
      <c r="AS86" s="158" t="str">
        <f>IFERROR(INDEX('Feb 2019'!$G$3:$BR$161,MATCH('Buying nGRPs'!$A86,'Feb 2019'!$A$3:$A$158,0),MATCH('Buying nGRPs'!AS$9,'Feb 2019'!$G$1:$BR$1,0))/SUMIFS(Summary!$D:$D,Summary!$A:$A,'Buying nGRPs'!$A86),"")</f>
        <v/>
      </c>
      <c r="AT86" s="158" t="str">
        <f>IFERROR(INDEX('Feb 2019'!$G$3:$BR$161,MATCH('Buying nGRPs'!$A86,'Feb 2019'!$A$3:$A$158,0),MATCH('Buying nGRPs'!AT$9,'Feb 2019'!$G$1:$BR$1,0))/SUMIFS(Summary!$D:$D,Summary!$A:$A,'Buying nGRPs'!$A86),"")</f>
        <v/>
      </c>
      <c r="AU86" s="158" t="str">
        <f>IFERROR(INDEX('Feb 2019'!$G$3:$BR$161,MATCH('Buying nGRPs'!$A86,'Feb 2019'!$A$3:$A$158,0),MATCH('Buying nGRPs'!AU$9,'Feb 2019'!$G$1:$BR$1,0))/SUMIFS(Summary!$D:$D,Summary!$A:$A,'Buying nGRPs'!$A86),"")</f>
        <v/>
      </c>
      <c r="AV86" s="158" t="str">
        <f>IFERROR(INDEX('Feb 2019'!$G$3:$BR$161,MATCH('Buying nGRPs'!$A86,'Feb 2019'!$A$3:$A$158,0),MATCH('Buying nGRPs'!AV$9,'Feb 2019'!$G$1:$BR$1,0))/SUMIFS(Summary!$D:$D,Summary!$A:$A,'Buying nGRPs'!$A86),"")</f>
        <v/>
      </c>
      <c r="AW86" s="158" t="str">
        <f>IFERROR(INDEX('Feb 2019'!$G$3:$BR$161,MATCH('Buying nGRPs'!$A86,'Feb 2019'!$A$3:$A$158,0),MATCH('Buying nGRPs'!AW$9,'Feb 2019'!$G$1:$BR$1,0))/SUMIFS(Summary!$D:$D,Summary!$A:$A,'Buying nGRPs'!$A86),"")</f>
        <v/>
      </c>
      <c r="AX86" s="158" t="str">
        <f>IFERROR(INDEX('Feb 2019'!$G$3:$BR$161,MATCH('Buying nGRPs'!$A86,'Feb 2019'!$A$3:$A$158,0),MATCH('Buying nGRPs'!AX$9,'Feb 2019'!$G$1:$BR$1,0))/SUMIFS(Summary!$D:$D,Summary!$A:$A,'Buying nGRPs'!$A86),"")</f>
        <v/>
      </c>
      <c r="AY86" s="158" t="str">
        <f>IFERROR(INDEX('Feb 2019'!$G$3:$BR$161,MATCH('Buying nGRPs'!$A86,'Feb 2019'!$A$3:$A$158,0),MATCH('Buying nGRPs'!AY$9,'Feb 2019'!$G$1:$BR$1,0))/SUMIFS(Summary!$D:$D,Summary!$A:$A,'Buying nGRPs'!$A86),"")</f>
        <v/>
      </c>
      <c r="AZ86" s="158" t="str">
        <f>IFERROR(INDEX('Feb 2019'!$G$3:$BR$161,MATCH('Buying nGRPs'!$A86,'Feb 2019'!$A$3:$A$158,0),MATCH('Buying nGRPs'!AZ$9,'Feb 2019'!$G$1:$BR$1,0))/SUMIFS(Summary!$D:$D,Summary!$A:$A,'Buying nGRPs'!$A86),"")</f>
        <v/>
      </c>
      <c r="BA86" s="158" t="str">
        <f>IFERROR(INDEX('Feb 2019'!$G$3:$BR$161,MATCH('Buying nGRPs'!$A86,'Feb 2019'!$A$3:$A$158,0),MATCH('Buying nGRPs'!BA$9,'Feb 2019'!$G$1:$BR$1,0))/SUMIFS(Summary!$D:$D,Summary!$A:$A,'Buying nGRPs'!$A86),"")</f>
        <v/>
      </c>
      <c r="BB86" s="11">
        <f>SUM(G86:BA86)</f>
        <v>0</v>
      </c>
      <c r="BC86" s="11"/>
      <c r="BD86" s="114">
        <f>BC86-BB86</f>
        <v>0</v>
      </c>
    </row>
    <row r="87" spans="1:56" ht="15" x14ac:dyDescent="0.3">
      <c r="A87" s="80" t="s">
        <v>99</v>
      </c>
      <c r="B87" s="105">
        <f t="shared" si="71"/>
        <v>0</v>
      </c>
      <c r="C87" s="192"/>
      <c r="D87" s="48">
        <f t="shared" si="72"/>
        <v>0</v>
      </c>
      <c r="E87" s="138">
        <f>D87-B87</f>
        <v>0</v>
      </c>
      <c r="F87" s="93" t="s">
        <v>99</v>
      </c>
      <c r="G87" s="158" t="str">
        <f>IFERROR(INDEX('Feb 2019'!$G$3:$BR$161,MATCH('Buying nGRPs'!$A87,'Feb 2019'!$A$3:$A$158,0),MATCH('Buying nGRPs'!G$9,'Feb 2019'!$G$1:$BR$1,0))/SUMIFS(Summary!$D:$D,Summary!$A:$A,'Buying nGRPs'!$A87),"")</f>
        <v/>
      </c>
      <c r="H87" s="158" t="str">
        <f>IFERROR(INDEX('Feb 2019'!$G$3:$BR$161,MATCH('Buying nGRPs'!$A87,'Feb 2019'!$A$3:$A$158,0),MATCH('Buying nGRPs'!H$9,'Feb 2019'!$G$1:$BR$1,0))/SUMIFS(Summary!$D:$D,Summary!$A:$A,'Buying nGRPs'!$A87),"")</f>
        <v/>
      </c>
      <c r="I87" s="158" t="str">
        <f>IFERROR(INDEX('Feb 2019'!$G$3:$BR$161,MATCH('Buying nGRPs'!$A87,'Feb 2019'!$A$3:$A$158,0),MATCH('Buying nGRPs'!I$9,'Feb 2019'!$G$1:$BR$1,0))/SUMIFS(Summary!$D:$D,Summary!$A:$A,'Buying nGRPs'!$A87),"")</f>
        <v/>
      </c>
      <c r="J87" s="158" t="str">
        <f>IFERROR(INDEX('Feb 2019'!$G$3:$BR$161,MATCH('Buying nGRPs'!$A87,'Feb 2019'!$A$3:$A$158,0),MATCH('Buying nGRPs'!J$9,'Feb 2019'!$G$1:$BR$1,0))/SUMIFS(Summary!$D:$D,Summary!$A:$A,'Buying nGRPs'!$A87),"")</f>
        <v/>
      </c>
      <c r="K87" s="158" t="str">
        <f>IFERROR(INDEX('Feb 2019'!$G$3:$BR$161,MATCH('Buying nGRPs'!$A87,'Feb 2019'!$A$3:$A$158,0),MATCH('Buying nGRPs'!K$9,'Feb 2019'!$G$1:$BR$1,0))/SUMIFS(Summary!$D:$D,Summary!$A:$A,'Buying nGRPs'!$A87),"")</f>
        <v/>
      </c>
      <c r="L87" s="158" t="str">
        <f>IFERROR(INDEX('Feb 2019'!$G$3:$BR$161,MATCH('Buying nGRPs'!$A87,'Feb 2019'!$A$3:$A$158,0),MATCH('Buying nGRPs'!L$9,'Feb 2019'!$G$1:$BR$1,0))/SUMIFS(Summary!$D:$D,Summary!$A:$A,'Buying nGRPs'!$A87),"")</f>
        <v/>
      </c>
      <c r="M87" s="158" t="str">
        <f>IFERROR(INDEX('Feb 2019'!$G$3:$BR$161,MATCH('Buying nGRPs'!$A87,'Feb 2019'!$A$3:$A$158,0),MATCH('Buying nGRPs'!M$9,'Feb 2019'!$G$1:$BR$1,0))/SUMIFS(Summary!$D:$D,Summary!$A:$A,'Buying nGRPs'!$A87),"")</f>
        <v/>
      </c>
      <c r="N87" s="158" t="str">
        <f>IFERROR(INDEX('Feb 2019'!$G$3:$BR$161,MATCH('Buying nGRPs'!$A87,'Feb 2019'!$A$3:$A$158,0),MATCH('Buying nGRPs'!N$9,'Feb 2019'!$G$1:$BR$1,0))/SUMIFS(Summary!$D:$D,Summary!$A:$A,'Buying nGRPs'!$A87),"")</f>
        <v/>
      </c>
      <c r="O87" s="158" t="str">
        <f>IFERROR(INDEX('Feb 2019'!$G$3:$BR$161,MATCH('Buying nGRPs'!$A87,'Feb 2019'!$A$3:$A$158,0),MATCH('Buying nGRPs'!O$9,'Feb 2019'!$G$1:$BR$1,0))/SUMIFS(Summary!$D:$D,Summary!$A:$A,'Buying nGRPs'!$A87),"")</f>
        <v/>
      </c>
      <c r="P87" s="158" t="str">
        <f>IFERROR(INDEX('Feb 2019'!$G$3:$BR$161,MATCH('Buying nGRPs'!$A87,'Feb 2019'!$A$3:$A$158,0),MATCH('Buying nGRPs'!P$9,'Feb 2019'!$G$1:$BR$1,0))/SUMIFS(Summary!$D:$D,Summary!$A:$A,'Buying nGRPs'!$A87),"")</f>
        <v/>
      </c>
      <c r="Q87" s="158" t="str">
        <f>IFERROR(INDEX('Feb 2019'!$G$3:$BR$161,MATCH('Buying nGRPs'!$A87,'Feb 2019'!$A$3:$A$158,0),MATCH('Buying nGRPs'!Q$9,'Feb 2019'!$G$1:$BR$1,0))/SUMIFS(Summary!$D:$D,Summary!$A:$A,'Buying nGRPs'!$A87),"")</f>
        <v/>
      </c>
      <c r="R87" s="158" t="str">
        <f>IFERROR(INDEX('Feb 2019'!$G$3:$BR$161,MATCH('Buying nGRPs'!$A87,'Feb 2019'!$A$3:$A$158,0),MATCH('Buying nGRPs'!R$9,'Feb 2019'!$G$1:$BR$1,0))/SUMIFS(Summary!$D:$D,Summary!$A:$A,'Buying nGRPs'!$A87),"")</f>
        <v/>
      </c>
      <c r="S87" s="158" t="str">
        <f>IFERROR(INDEX('Feb 2019'!$G$3:$BR$161,MATCH('Buying nGRPs'!$A87,'Feb 2019'!$A$3:$A$158,0),MATCH('Buying nGRPs'!S$9,'Feb 2019'!$G$1:$BR$1,0))/SUMIFS(Summary!$D:$D,Summary!$A:$A,'Buying nGRPs'!$A87),"")</f>
        <v/>
      </c>
      <c r="T87" s="158" t="str">
        <f>IFERROR(INDEX('Feb 2019'!$G$3:$BR$161,MATCH('Buying nGRPs'!$A87,'Feb 2019'!$A$3:$A$158,0),MATCH('Buying nGRPs'!T$9,'Feb 2019'!$G$1:$BR$1,0))/SUMIFS(Summary!$D:$D,Summary!$A:$A,'Buying nGRPs'!$A87),"")</f>
        <v/>
      </c>
      <c r="U87" s="158" t="str">
        <f>IFERROR(INDEX('Feb 2019'!$G$3:$BR$161,MATCH('Buying nGRPs'!$A87,'Feb 2019'!$A$3:$A$158,0),MATCH('Buying nGRPs'!U$9,'Feb 2019'!$G$1:$BR$1,0))/SUMIFS(Summary!$D:$D,Summary!$A:$A,'Buying nGRPs'!$A87),"")</f>
        <v/>
      </c>
      <c r="V87" s="158" t="str">
        <f>IFERROR(INDEX('Feb 2019'!$G$3:$BR$161,MATCH('Buying nGRPs'!$A87,'Feb 2019'!$A$3:$A$158,0),MATCH('Buying nGRPs'!V$9,'Feb 2019'!$G$1:$BR$1,0))/SUMIFS(Summary!$D:$D,Summary!$A:$A,'Buying nGRPs'!$A87),"")</f>
        <v/>
      </c>
      <c r="W87" s="158" t="str">
        <f>IFERROR(INDEX('Feb 2019'!$G$3:$BR$161,MATCH('Buying nGRPs'!$A87,'Feb 2019'!$A$3:$A$158,0),MATCH('Buying nGRPs'!W$9,'Feb 2019'!$G$1:$BR$1,0))/SUMIFS(Summary!$D:$D,Summary!$A:$A,'Buying nGRPs'!$A87),"")</f>
        <v/>
      </c>
      <c r="X87" s="158" t="str">
        <f>IFERROR(INDEX('Feb 2019'!$G$3:$BR$161,MATCH('Buying nGRPs'!$A87,'Feb 2019'!$A$3:$A$158,0),MATCH('Buying nGRPs'!X$9,'Feb 2019'!$G$1:$BR$1,0))/SUMIFS(Summary!$D:$D,Summary!$A:$A,'Buying nGRPs'!$A87),"")</f>
        <v/>
      </c>
      <c r="Y87" s="158" t="str">
        <f>IFERROR(INDEX('Feb 2019'!$G$3:$BR$161,MATCH('Buying nGRPs'!$A87,'Feb 2019'!$A$3:$A$158,0),MATCH('Buying nGRPs'!Y$9,'Feb 2019'!$G$1:$BR$1,0))/SUMIFS(Summary!$D:$D,Summary!$A:$A,'Buying nGRPs'!$A87),"")</f>
        <v/>
      </c>
      <c r="Z87" s="158" t="str">
        <f>IFERROR(INDEX('Feb 2019'!$G$3:$BR$161,MATCH('Buying nGRPs'!$A87,'Feb 2019'!$A$3:$A$158,0),MATCH('Buying nGRPs'!Z$9,'Feb 2019'!$G$1:$BR$1,0))/SUMIFS(Summary!$D:$D,Summary!$A:$A,'Buying nGRPs'!$A87),"")</f>
        <v/>
      </c>
      <c r="AA87" s="158" t="str">
        <f>IFERROR(INDEX('Feb 2019'!$G$3:$BR$161,MATCH('Buying nGRPs'!$A87,'Feb 2019'!$A$3:$A$158,0),MATCH('Buying nGRPs'!AA$9,'Feb 2019'!$G$1:$BR$1,0))/SUMIFS(Summary!$D:$D,Summary!$A:$A,'Buying nGRPs'!$A87),"")</f>
        <v/>
      </c>
      <c r="AB87" s="158" t="str">
        <f>IFERROR(INDEX('Feb 2019'!$G$3:$BR$161,MATCH('Buying nGRPs'!$A87,'Feb 2019'!$A$3:$A$158,0),MATCH('Buying nGRPs'!AB$9,'Feb 2019'!$G$1:$BR$1,0))/SUMIFS(Summary!$D:$D,Summary!$A:$A,'Buying nGRPs'!$A87),"")</f>
        <v/>
      </c>
      <c r="AC87" s="158" t="str">
        <f>IFERROR(INDEX('Feb 2019'!$G$3:$BR$161,MATCH('Buying nGRPs'!$A87,'Feb 2019'!$A$3:$A$158,0),MATCH('Buying nGRPs'!AC$9,'Feb 2019'!$G$1:$BR$1,0))/SUMIFS(Summary!$D:$D,Summary!$A:$A,'Buying nGRPs'!$A87),"")</f>
        <v/>
      </c>
      <c r="AD87" s="158" t="str">
        <f>IFERROR(INDEX('Feb 2019'!$G$3:$BR$161,MATCH('Buying nGRPs'!$A87,'Feb 2019'!$A$3:$A$158,0),MATCH('Buying nGRPs'!AD$9,'Feb 2019'!$G$1:$BR$1,0))/SUMIFS(Summary!$D:$D,Summary!$A:$A,'Buying nGRPs'!$A87),"")</f>
        <v/>
      </c>
      <c r="AE87" s="158" t="str">
        <f>IFERROR(INDEX('Feb 2019'!$G$3:$BR$161,MATCH('Buying nGRPs'!$A87,'Feb 2019'!$A$3:$A$158,0),MATCH('Buying nGRPs'!AE$9,'Feb 2019'!$G$1:$BR$1,0))/SUMIFS(Summary!$D:$D,Summary!$A:$A,'Buying nGRPs'!$A87),"")</f>
        <v/>
      </c>
      <c r="AF87" s="158" t="str">
        <f>IFERROR(INDEX('Feb 2019'!$G$3:$BR$161,MATCH('Buying nGRPs'!$A87,'Feb 2019'!$A$3:$A$158,0),MATCH('Buying nGRPs'!AF$9,'Feb 2019'!$G$1:$BR$1,0))/SUMIFS(Summary!$D:$D,Summary!$A:$A,'Buying nGRPs'!$A87),"")</f>
        <v/>
      </c>
      <c r="AG87" s="158" t="str">
        <f>IFERROR(INDEX('Feb 2019'!$G$3:$BR$161,MATCH('Buying nGRPs'!$A87,'Feb 2019'!$A$3:$A$158,0),MATCH('Buying nGRPs'!AG$9,'Feb 2019'!$G$1:$BR$1,0))/SUMIFS(Summary!$D:$D,Summary!$A:$A,'Buying nGRPs'!$A87),"")</f>
        <v/>
      </c>
      <c r="AH87" s="158" t="str">
        <f>IFERROR(INDEX('Feb 2019'!$G$3:$BR$161,MATCH('Buying nGRPs'!$A87,'Feb 2019'!$A$3:$A$158,0),MATCH('Buying nGRPs'!AH$9,'Feb 2019'!$G$1:$BR$1,0))/SUMIFS(Summary!$D:$D,Summary!$A:$A,'Buying nGRPs'!$A87),"")</f>
        <v/>
      </c>
      <c r="AI87" s="158" t="str">
        <f>IFERROR(INDEX('Feb 2019'!$G$3:$BR$161,MATCH('Buying nGRPs'!$A87,'Feb 2019'!$A$3:$A$158,0),MATCH('Buying nGRPs'!AI$9,'Feb 2019'!$G$1:$BR$1,0))/SUMIFS(Summary!$D:$D,Summary!$A:$A,'Buying nGRPs'!$A87),"")</f>
        <v/>
      </c>
      <c r="AJ87" s="158" t="str">
        <f>IFERROR(INDEX('Feb 2019'!$G$3:$BR$161,MATCH('Buying nGRPs'!$A87,'Feb 2019'!$A$3:$A$158,0),MATCH('Buying nGRPs'!AJ$9,'Feb 2019'!$G$1:$BR$1,0))/SUMIFS(Summary!$D:$D,Summary!$A:$A,'Buying nGRPs'!$A87),"")</f>
        <v/>
      </c>
      <c r="AK87" s="158" t="str">
        <f>IFERROR(INDEX('Feb 2019'!$G$3:$BR$161,MATCH('Buying nGRPs'!$A87,'Feb 2019'!$A$3:$A$158,0),MATCH('Buying nGRPs'!AK$9,'Feb 2019'!$G$1:$BR$1,0))/SUMIFS(Summary!$D:$D,Summary!$A:$A,'Buying nGRPs'!$A87),"")</f>
        <v/>
      </c>
      <c r="AL87" s="158" t="str">
        <f>IFERROR(INDEX('Feb 2019'!$G$3:$BR$161,MATCH('Buying nGRPs'!$A87,'Feb 2019'!$A$3:$A$158,0),MATCH('Buying nGRPs'!AL$9,'Feb 2019'!$G$1:$BR$1,0))/SUMIFS(Summary!$D:$D,Summary!$A:$A,'Buying nGRPs'!$A87),"")</f>
        <v/>
      </c>
      <c r="AM87" s="158" t="str">
        <f>IFERROR(INDEX('Feb 2019'!$G$3:$BR$161,MATCH('Buying nGRPs'!$A87,'Feb 2019'!$A$3:$A$158,0),MATCH('Buying nGRPs'!AM$9,'Feb 2019'!$G$1:$BR$1,0))/SUMIFS(Summary!$D:$D,Summary!$A:$A,'Buying nGRPs'!$A87),"")</f>
        <v/>
      </c>
      <c r="AN87" s="158" t="str">
        <f>IFERROR(INDEX('Feb 2019'!$G$3:$BR$161,MATCH('Buying nGRPs'!$A87,'Feb 2019'!$A$3:$A$158,0),MATCH('Buying nGRPs'!AN$9,'Feb 2019'!$G$1:$BR$1,0))/SUMIFS(Summary!$D:$D,Summary!$A:$A,'Buying nGRPs'!$A87),"")</f>
        <v/>
      </c>
      <c r="AO87" s="158" t="str">
        <f>IFERROR(INDEX('Feb 2019'!$G$3:$BR$161,MATCH('Buying nGRPs'!$A87,'Feb 2019'!$A$3:$A$158,0),MATCH('Buying nGRPs'!AO$9,'Feb 2019'!$G$1:$BR$1,0))/SUMIFS(Summary!$D:$D,Summary!$A:$A,'Buying nGRPs'!$A87),"")</f>
        <v/>
      </c>
      <c r="AP87" s="158" t="str">
        <f>IFERROR(INDEX('Feb 2019'!$G$3:$BR$161,MATCH('Buying nGRPs'!$A87,'Feb 2019'!$A$3:$A$158,0),MATCH('Buying nGRPs'!AP$9,'Feb 2019'!$G$1:$BR$1,0))/SUMIFS(Summary!$D:$D,Summary!$A:$A,'Buying nGRPs'!$A87),"")</f>
        <v/>
      </c>
      <c r="AQ87" s="158" t="str">
        <f>IFERROR(INDEX('Feb 2019'!$G$3:$BR$161,MATCH('Buying nGRPs'!$A87,'Feb 2019'!$A$3:$A$158,0),MATCH('Buying nGRPs'!AQ$9,'Feb 2019'!$G$1:$BR$1,0))/SUMIFS(Summary!$D:$D,Summary!$A:$A,'Buying nGRPs'!$A87),"")</f>
        <v/>
      </c>
      <c r="AR87" s="158" t="str">
        <f>IFERROR(INDEX('Feb 2019'!$G$3:$BR$161,MATCH('Buying nGRPs'!$A87,'Feb 2019'!$A$3:$A$158,0),MATCH('Buying nGRPs'!AR$9,'Feb 2019'!$G$1:$BR$1,0))/SUMIFS(Summary!$D:$D,Summary!$A:$A,'Buying nGRPs'!$A87),"")</f>
        <v/>
      </c>
      <c r="AS87" s="158" t="str">
        <f>IFERROR(INDEX('Feb 2019'!$G$3:$BR$161,MATCH('Buying nGRPs'!$A87,'Feb 2019'!$A$3:$A$158,0),MATCH('Buying nGRPs'!AS$9,'Feb 2019'!$G$1:$BR$1,0))/SUMIFS(Summary!$D:$D,Summary!$A:$A,'Buying nGRPs'!$A87),"")</f>
        <v/>
      </c>
      <c r="AT87" s="158" t="str">
        <f>IFERROR(INDEX('Feb 2019'!$G$3:$BR$161,MATCH('Buying nGRPs'!$A87,'Feb 2019'!$A$3:$A$158,0),MATCH('Buying nGRPs'!AT$9,'Feb 2019'!$G$1:$BR$1,0))/SUMIFS(Summary!$D:$D,Summary!$A:$A,'Buying nGRPs'!$A87),"")</f>
        <v/>
      </c>
      <c r="AU87" s="158" t="str">
        <f>IFERROR(INDEX('Feb 2019'!$G$3:$BR$161,MATCH('Buying nGRPs'!$A87,'Feb 2019'!$A$3:$A$158,0),MATCH('Buying nGRPs'!AU$9,'Feb 2019'!$G$1:$BR$1,0))/SUMIFS(Summary!$D:$D,Summary!$A:$A,'Buying nGRPs'!$A87),"")</f>
        <v/>
      </c>
      <c r="AV87" s="158" t="str">
        <f>IFERROR(INDEX('Feb 2019'!$G$3:$BR$161,MATCH('Buying nGRPs'!$A87,'Feb 2019'!$A$3:$A$158,0),MATCH('Buying nGRPs'!AV$9,'Feb 2019'!$G$1:$BR$1,0))/SUMIFS(Summary!$D:$D,Summary!$A:$A,'Buying nGRPs'!$A87),"")</f>
        <v/>
      </c>
      <c r="AW87" s="158" t="str">
        <f>IFERROR(INDEX('Feb 2019'!$G$3:$BR$161,MATCH('Buying nGRPs'!$A87,'Feb 2019'!$A$3:$A$158,0),MATCH('Buying nGRPs'!AW$9,'Feb 2019'!$G$1:$BR$1,0))/SUMIFS(Summary!$D:$D,Summary!$A:$A,'Buying nGRPs'!$A87),"")</f>
        <v/>
      </c>
      <c r="AX87" s="158" t="str">
        <f>IFERROR(INDEX('Feb 2019'!$G$3:$BR$161,MATCH('Buying nGRPs'!$A87,'Feb 2019'!$A$3:$A$158,0),MATCH('Buying nGRPs'!AX$9,'Feb 2019'!$G$1:$BR$1,0))/SUMIFS(Summary!$D:$D,Summary!$A:$A,'Buying nGRPs'!$A87),"")</f>
        <v/>
      </c>
      <c r="AY87" s="158" t="str">
        <f>IFERROR(INDEX('Feb 2019'!$G$3:$BR$161,MATCH('Buying nGRPs'!$A87,'Feb 2019'!$A$3:$A$158,0),MATCH('Buying nGRPs'!AY$9,'Feb 2019'!$G$1:$BR$1,0))/SUMIFS(Summary!$D:$D,Summary!$A:$A,'Buying nGRPs'!$A87),"")</f>
        <v/>
      </c>
      <c r="AZ87" s="158" t="str">
        <f>IFERROR(INDEX('Feb 2019'!$G$3:$BR$161,MATCH('Buying nGRPs'!$A87,'Feb 2019'!$A$3:$A$158,0),MATCH('Buying nGRPs'!AZ$9,'Feb 2019'!$G$1:$BR$1,0))/SUMIFS(Summary!$D:$D,Summary!$A:$A,'Buying nGRPs'!$A87),"")</f>
        <v/>
      </c>
      <c r="BA87" s="158" t="str">
        <f>IFERROR(INDEX('Feb 2019'!$G$3:$BR$161,MATCH('Buying nGRPs'!$A87,'Feb 2019'!$A$3:$A$158,0),MATCH('Buying nGRPs'!BA$9,'Feb 2019'!$G$1:$BR$1,0))/SUMIFS(Summary!$D:$D,Summary!$A:$A,'Buying nGRPs'!$A87),"")</f>
        <v/>
      </c>
      <c r="BB87" s="11">
        <f>SUM(G87:BA87)</f>
        <v>0</v>
      </c>
      <c r="BC87" s="11"/>
      <c r="BD87" s="114">
        <f>BC87-BB87</f>
        <v>0</v>
      </c>
    </row>
    <row r="88" spans="1:56" ht="15" x14ac:dyDescent="0.3">
      <c r="A88" s="80" t="s">
        <v>100</v>
      </c>
      <c r="B88" s="105">
        <f t="shared" si="71"/>
        <v>0.2</v>
      </c>
      <c r="C88" s="192">
        <f>B88/1000000</f>
        <v>2.0000000000000002E-7</v>
      </c>
      <c r="D88" s="48">
        <f t="shared" si="72"/>
        <v>0</v>
      </c>
      <c r="E88" s="138">
        <f>D88-B88</f>
        <v>-0.2</v>
      </c>
      <c r="F88" s="93" t="s">
        <v>100</v>
      </c>
      <c r="G88" s="158" t="str">
        <f>IFERROR(INDEX('Feb 2019'!$G$3:$BR$161,MATCH('Buying nGRPs'!$A88,'Feb 2019'!$A$3:$A$158,0),MATCH('Buying nGRPs'!G$9,'Feb 2019'!$G$1:$BR$1,0))/SUMIFS(Summary!$D:$D,Summary!$A:$A,'Buying nGRPs'!$A88),"")</f>
        <v/>
      </c>
      <c r="H88" s="158" t="str">
        <f>IFERROR(INDEX('Feb 2019'!$G$3:$BR$161,MATCH('Buying nGRPs'!$A88,'Feb 2019'!$A$3:$A$158,0),MATCH('Buying nGRPs'!H$9,'Feb 2019'!$G$1:$BR$1,0))/SUMIFS(Summary!$D:$D,Summary!$A:$A,'Buying nGRPs'!$A88),"")</f>
        <v/>
      </c>
      <c r="I88" s="158" t="str">
        <f>IFERROR(INDEX('Feb 2019'!$G$3:$BR$161,MATCH('Buying nGRPs'!$A88,'Feb 2019'!$A$3:$A$158,0),MATCH('Buying nGRPs'!I$9,'Feb 2019'!$G$1:$BR$1,0))/SUMIFS(Summary!$D:$D,Summary!$A:$A,'Buying nGRPs'!$A88),"")</f>
        <v/>
      </c>
      <c r="J88" s="158">
        <f>IFERROR(INDEX('Feb 2019'!$G$3:$BR$161,MATCH('Buying nGRPs'!$A88,'Feb 2019'!$A$3:$A$158,0),MATCH('Buying nGRPs'!J$9,'Feb 2019'!$G$1:$BR$1,0))/SUMIFS(Summary!$D:$D,Summary!$A:$A,'Buying nGRPs'!$A88),"")</f>
        <v>0</v>
      </c>
      <c r="K88" s="158" t="str">
        <f>IFERROR(INDEX('Feb 2019'!$G$3:$BR$161,MATCH('Buying nGRPs'!$A88,'Feb 2019'!$A$3:$A$158,0),MATCH('Buying nGRPs'!K$9,'Feb 2019'!$G$1:$BR$1,0))/SUMIFS(Summary!$D:$D,Summary!$A:$A,'Buying nGRPs'!$A88),"")</f>
        <v/>
      </c>
      <c r="L88" s="158" t="str">
        <f>IFERROR(INDEX('Feb 2019'!$G$3:$BR$161,MATCH('Buying nGRPs'!$A88,'Feb 2019'!$A$3:$A$158,0),MATCH('Buying nGRPs'!L$9,'Feb 2019'!$G$1:$BR$1,0))/SUMIFS(Summary!$D:$D,Summary!$A:$A,'Buying nGRPs'!$A88),"")</f>
        <v/>
      </c>
      <c r="M88" s="158" t="str">
        <f>IFERROR(INDEX('Feb 2019'!$G$3:$BR$161,MATCH('Buying nGRPs'!$A88,'Feb 2019'!$A$3:$A$158,0),MATCH('Buying nGRPs'!M$9,'Feb 2019'!$G$1:$BR$1,0))/SUMIFS(Summary!$D:$D,Summary!$A:$A,'Buying nGRPs'!$A88),"")</f>
        <v/>
      </c>
      <c r="N88" s="158" t="str">
        <f>IFERROR(INDEX('Feb 2019'!$G$3:$BR$161,MATCH('Buying nGRPs'!$A88,'Feb 2019'!$A$3:$A$158,0),MATCH('Buying nGRPs'!N$9,'Feb 2019'!$G$1:$BR$1,0))/SUMIFS(Summary!$D:$D,Summary!$A:$A,'Buying nGRPs'!$A88),"")</f>
        <v/>
      </c>
      <c r="O88" s="158" t="str">
        <f>IFERROR(INDEX('Feb 2019'!$G$3:$BR$161,MATCH('Buying nGRPs'!$A88,'Feb 2019'!$A$3:$A$158,0),MATCH('Buying nGRPs'!O$9,'Feb 2019'!$G$1:$BR$1,0))/SUMIFS(Summary!$D:$D,Summary!$A:$A,'Buying nGRPs'!$A88),"")</f>
        <v/>
      </c>
      <c r="P88" s="158" t="str">
        <f>IFERROR(INDEX('Feb 2019'!$G$3:$BR$161,MATCH('Buying nGRPs'!$A88,'Feb 2019'!$A$3:$A$158,0),MATCH('Buying nGRPs'!P$9,'Feb 2019'!$G$1:$BR$1,0))/SUMIFS(Summary!$D:$D,Summary!$A:$A,'Buying nGRPs'!$A88),"")</f>
        <v/>
      </c>
      <c r="Q88" s="158" t="str">
        <f>IFERROR(INDEX('Feb 2019'!$G$3:$BR$161,MATCH('Buying nGRPs'!$A88,'Feb 2019'!$A$3:$A$158,0),MATCH('Buying nGRPs'!Q$9,'Feb 2019'!$G$1:$BR$1,0))/SUMIFS(Summary!$D:$D,Summary!$A:$A,'Buying nGRPs'!$A88),"")</f>
        <v/>
      </c>
      <c r="R88" s="158" t="str">
        <f>IFERROR(INDEX('Feb 2019'!$G$3:$BR$161,MATCH('Buying nGRPs'!$A88,'Feb 2019'!$A$3:$A$158,0),MATCH('Buying nGRPs'!R$9,'Feb 2019'!$G$1:$BR$1,0))/SUMIFS(Summary!$D:$D,Summary!$A:$A,'Buying nGRPs'!$A88),"")</f>
        <v/>
      </c>
      <c r="S88" s="158" t="str">
        <f>IFERROR(INDEX('Feb 2019'!$G$3:$BR$161,MATCH('Buying nGRPs'!$A88,'Feb 2019'!$A$3:$A$158,0),MATCH('Buying nGRPs'!S$9,'Feb 2019'!$G$1:$BR$1,0))/SUMIFS(Summary!$D:$D,Summary!$A:$A,'Buying nGRPs'!$A88),"")</f>
        <v/>
      </c>
      <c r="T88" s="158" t="str">
        <f>IFERROR(INDEX('Feb 2019'!$G$3:$BR$161,MATCH('Buying nGRPs'!$A88,'Feb 2019'!$A$3:$A$158,0),MATCH('Buying nGRPs'!T$9,'Feb 2019'!$G$1:$BR$1,0))/SUMIFS(Summary!$D:$D,Summary!$A:$A,'Buying nGRPs'!$A88),"")</f>
        <v/>
      </c>
      <c r="U88" s="158" t="str">
        <f>IFERROR(INDEX('Feb 2019'!$G$3:$BR$161,MATCH('Buying nGRPs'!$A88,'Feb 2019'!$A$3:$A$158,0),MATCH('Buying nGRPs'!U$9,'Feb 2019'!$G$1:$BR$1,0))/SUMIFS(Summary!$D:$D,Summary!$A:$A,'Buying nGRPs'!$A88),"")</f>
        <v/>
      </c>
      <c r="V88" s="158" t="str">
        <f>IFERROR(INDEX('Feb 2019'!$G$3:$BR$161,MATCH('Buying nGRPs'!$A88,'Feb 2019'!$A$3:$A$158,0),MATCH('Buying nGRPs'!V$9,'Feb 2019'!$G$1:$BR$1,0))/SUMIFS(Summary!$D:$D,Summary!$A:$A,'Buying nGRPs'!$A88),"")</f>
        <v/>
      </c>
      <c r="W88" s="158" t="str">
        <f>IFERROR(INDEX('Feb 2019'!$G$3:$BR$161,MATCH('Buying nGRPs'!$A88,'Feb 2019'!$A$3:$A$158,0),MATCH('Buying nGRPs'!W$9,'Feb 2019'!$G$1:$BR$1,0))/SUMIFS(Summary!$D:$D,Summary!$A:$A,'Buying nGRPs'!$A88),"")</f>
        <v/>
      </c>
      <c r="X88" s="158" t="str">
        <f>IFERROR(INDEX('Feb 2019'!$G$3:$BR$161,MATCH('Buying nGRPs'!$A88,'Feb 2019'!$A$3:$A$158,0),MATCH('Buying nGRPs'!X$9,'Feb 2019'!$G$1:$BR$1,0))/SUMIFS(Summary!$D:$D,Summary!$A:$A,'Buying nGRPs'!$A88),"")</f>
        <v/>
      </c>
      <c r="Y88" s="158" t="str">
        <f>IFERROR(INDEX('Feb 2019'!$G$3:$BR$161,MATCH('Buying nGRPs'!$A88,'Feb 2019'!$A$3:$A$158,0),MATCH('Buying nGRPs'!Y$9,'Feb 2019'!$G$1:$BR$1,0))/SUMIFS(Summary!$D:$D,Summary!$A:$A,'Buying nGRPs'!$A88),"")</f>
        <v/>
      </c>
      <c r="Z88" s="158" t="str">
        <f>IFERROR(INDEX('Feb 2019'!$G$3:$BR$161,MATCH('Buying nGRPs'!$A88,'Feb 2019'!$A$3:$A$158,0),MATCH('Buying nGRPs'!Z$9,'Feb 2019'!$G$1:$BR$1,0))/SUMIFS(Summary!$D:$D,Summary!$A:$A,'Buying nGRPs'!$A88),"")</f>
        <v/>
      </c>
      <c r="AA88" s="158" t="str">
        <f>IFERROR(INDEX('Feb 2019'!$G$3:$BR$161,MATCH('Buying nGRPs'!$A88,'Feb 2019'!$A$3:$A$158,0),MATCH('Buying nGRPs'!AA$9,'Feb 2019'!$G$1:$BR$1,0))/SUMIFS(Summary!$D:$D,Summary!$A:$A,'Buying nGRPs'!$A88),"")</f>
        <v/>
      </c>
      <c r="AB88" s="158" t="str">
        <f>IFERROR(INDEX('Feb 2019'!$G$3:$BR$161,MATCH('Buying nGRPs'!$A88,'Feb 2019'!$A$3:$A$158,0),MATCH('Buying nGRPs'!AB$9,'Feb 2019'!$G$1:$BR$1,0))/SUMIFS(Summary!$D:$D,Summary!$A:$A,'Buying nGRPs'!$A88),"")</f>
        <v/>
      </c>
      <c r="AC88" s="158">
        <f>IFERROR(INDEX('Feb 2019'!$G$3:$BR$161,MATCH('Buying nGRPs'!$A88,'Feb 2019'!$A$3:$A$158,0),MATCH('Buying nGRPs'!AC$9,'Feb 2019'!$G$1:$BR$1,0))/SUMIFS(Summary!$D:$D,Summary!$A:$A,'Buying nGRPs'!$A88),"")</f>
        <v>6.6666666666666666E-2</v>
      </c>
      <c r="AD88" s="158">
        <f>IFERROR(INDEX('Feb 2019'!$G$3:$BR$161,MATCH('Buying nGRPs'!$A88,'Feb 2019'!$A$3:$A$158,0),MATCH('Buying nGRPs'!AD$9,'Feb 2019'!$G$1:$BR$1,0))/SUMIFS(Summary!$D:$D,Summary!$A:$A,'Buying nGRPs'!$A88),"")</f>
        <v>6.6666666666666666E-2</v>
      </c>
      <c r="AE88" s="158" t="str">
        <f>IFERROR(INDEX('Feb 2019'!$G$3:$BR$161,MATCH('Buying nGRPs'!$A88,'Feb 2019'!$A$3:$A$158,0),MATCH('Buying nGRPs'!AE$9,'Feb 2019'!$G$1:$BR$1,0))/SUMIFS(Summary!$D:$D,Summary!$A:$A,'Buying nGRPs'!$A88),"")</f>
        <v/>
      </c>
      <c r="AF88" s="158" t="str">
        <f>IFERROR(INDEX('Feb 2019'!$G$3:$BR$161,MATCH('Buying nGRPs'!$A88,'Feb 2019'!$A$3:$A$158,0),MATCH('Buying nGRPs'!AF$9,'Feb 2019'!$G$1:$BR$1,0))/SUMIFS(Summary!$D:$D,Summary!$A:$A,'Buying nGRPs'!$A88),"")</f>
        <v/>
      </c>
      <c r="AG88" s="158" t="str">
        <f>IFERROR(INDEX('Feb 2019'!$G$3:$BR$161,MATCH('Buying nGRPs'!$A88,'Feb 2019'!$A$3:$A$158,0),MATCH('Buying nGRPs'!AG$9,'Feb 2019'!$G$1:$BR$1,0))/SUMIFS(Summary!$D:$D,Summary!$A:$A,'Buying nGRPs'!$A88),"")</f>
        <v/>
      </c>
      <c r="AH88" s="158">
        <f>IFERROR(INDEX('Feb 2019'!$G$3:$BR$161,MATCH('Buying nGRPs'!$A88,'Feb 2019'!$A$3:$A$158,0),MATCH('Buying nGRPs'!AH$9,'Feb 2019'!$G$1:$BR$1,0))/SUMIFS(Summary!$D:$D,Summary!$A:$A,'Buying nGRPs'!$A88),"")</f>
        <v>6.6666666666666666E-2</v>
      </c>
      <c r="AI88" s="158" t="str">
        <f>IFERROR(INDEX('Feb 2019'!$G$3:$BR$161,MATCH('Buying nGRPs'!$A88,'Feb 2019'!$A$3:$A$158,0),MATCH('Buying nGRPs'!AI$9,'Feb 2019'!$G$1:$BR$1,0))/SUMIFS(Summary!$D:$D,Summary!$A:$A,'Buying nGRPs'!$A88),"")</f>
        <v/>
      </c>
      <c r="AJ88" s="158" t="str">
        <f>IFERROR(INDEX('Feb 2019'!$G$3:$BR$161,MATCH('Buying nGRPs'!$A88,'Feb 2019'!$A$3:$A$158,0),MATCH('Buying nGRPs'!AJ$9,'Feb 2019'!$G$1:$BR$1,0))/SUMIFS(Summary!$D:$D,Summary!$A:$A,'Buying nGRPs'!$A88),"")</f>
        <v/>
      </c>
      <c r="AK88" s="158">
        <f>IFERROR(INDEX('Feb 2019'!$G$3:$BR$161,MATCH('Buying nGRPs'!$A88,'Feb 2019'!$A$3:$A$158,0),MATCH('Buying nGRPs'!AK$9,'Feb 2019'!$G$1:$BR$1,0))/SUMIFS(Summary!$D:$D,Summary!$A:$A,'Buying nGRPs'!$A88),"")</f>
        <v>0</v>
      </c>
      <c r="AL88" s="158">
        <f>IFERROR(INDEX('Feb 2019'!$G$3:$BR$161,MATCH('Buying nGRPs'!$A88,'Feb 2019'!$A$3:$A$158,0),MATCH('Buying nGRPs'!AL$9,'Feb 2019'!$G$1:$BR$1,0))/SUMIFS(Summary!$D:$D,Summary!$A:$A,'Buying nGRPs'!$A88),"")</f>
        <v>0</v>
      </c>
      <c r="AM88" s="158" t="str">
        <f>IFERROR(INDEX('Feb 2019'!$G$3:$BR$161,MATCH('Buying nGRPs'!$A88,'Feb 2019'!$A$3:$A$158,0),MATCH('Buying nGRPs'!AM$9,'Feb 2019'!$G$1:$BR$1,0))/SUMIFS(Summary!$D:$D,Summary!$A:$A,'Buying nGRPs'!$A88),"")</f>
        <v/>
      </c>
      <c r="AN88" s="158">
        <f>IFERROR(INDEX('Feb 2019'!$G$3:$BR$161,MATCH('Buying nGRPs'!$A88,'Feb 2019'!$A$3:$A$158,0),MATCH('Buying nGRPs'!AN$9,'Feb 2019'!$G$1:$BR$1,0))/SUMIFS(Summary!$D:$D,Summary!$A:$A,'Buying nGRPs'!$A88),"")</f>
        <v>0</v>
      </c>
      <c r="AO88" s="158">
        <f>IFERROR(INDEX('Feb 2019'!$G$3:$BR$161,MATCH('Buying nGRPs'!$A88,'Feb 2019'!$A$3:$A$158,0),MATCH('Buying nGRPs'!AO$9,'Feb 2019'!$G$1:$BR$1,0))/SUMIFS(Summary!$D:$D,Summary!$A:$A,'Buying nGRPs'!$A88),"")</f>
        <v>0</v>
      </c>
      <c r="AP88" s="158" t="str">
        <f>IFERROR(INDEX('Feb 2019'!$G$3:$BR$161,MATCH('Buying nGRPs'!$A88,'Feb 2019'!$A$3:$A$158,0),MATCH('Buying nGRPs'!AP$9,'Feb 2019'!$G$1:$BR$1,0))/SUMIFS(Summary!$D:$D,Summary!$A:$A,'Buying nGRPs'!$A88),"")</f>
        <v/>
      </c>
      <c r="AQ88" s="158" t="str">
        <f>IFERROR(INDEX('Feb 2019'!$G$3:$BR$161,MATCH('Buying nGRPs'!$A88,'Feb 2019'!$A$3:$A$158,0),MATCH('Buying nGRPs'!AQ$9,'Feb 2019'!$G$1:$BR$1,0))/SUMIFS(Summary!$D:$D,Summary!$A:$A,'Buying nGRPs'!$A88),"")</f>
        <v/>
      </c>
      <c r="AR88" s="158">
        <f>IFERROR(INDEX('Feb 2019'!$G$3:$BR$161,MATCH('Buying nGRPs'!$A88,'Feb 2019'!$A$3:$A$158,0),MATCH('Buying nGRPs'!AR$9,'Feb 2019'!$G$1:$BR$1,0))/SUMIFS(Summary!$D:$D,Summary!$A:$A,'Buying nGRPs'!$A88),"")</f>
        <v>0</v>
      </c>
      <c r="AS88" s="158" t="str">
        <f>IFERROR(INDEX('Feb 2019'!$G$3:$BR$161,MATCH('Buying nGRPs'!$A88,'Feb 2019'!$A$3:$A$158,0),MATCH('Buying nGRPs'!AS$9,'Feb 2019'!$G$1:$BR$1,0))/SUMIFS(Summary!$D:$D,Summary!$A:$A,'Buying nGRPs'!$A88),"")</f>
        <v/>
      </c>
      <c r="AT88" s="158" t="str">
        <f>IFERROR(INDEX('Feb 2019'!$G$3:$BR$161,MATCH('Buying nGRPs'!$A88,'Feb 2019'!$A$3:$A$158,0),MATCH('Buying nGRPs'!AT$9,'Feb 2019'!$G$1:$BR$1,0))/SUMIFS(Summary!$D:$D,Summary!$A:$A,'Buying nGRPs'!$A88),"")</f>
        <v/>
      </c>
      <c r="AU88" s="158" t="str">
        <f>IFERROR(INDEX('Feb 2019'!$G$3:$BR$161,MATCH('Buying nGRPs'!$A88,'Feb 2019'!$A$3:$A$158,0),MATCH('Buying nGRPs'!AU$9,'Feb 2019'!$G$1:$BR$1,0))/SUMIFS(Summary!$D:$D,Summary!$A:$A,'Buying nGRPs'!$A88),"")</f>
        <v/>
      </c>
      <c r="AV88" s="158" t="str">
        <f>IFERROR(INDEX('Feb 2019'!$G$3:$BR$161,MATCH('Buying nGRPs'!$A88,'Feb 2019'!$A$3:$A$158,0),MATCH('Buying nGRPs'!AV$9,'Feb 2019'!$G$1:$BR$1,0))/SUMIFS(Summary!$D:$D,Summary!$A:$A,'Buying nGRPs'!$A88),"")</f>
        <v/>
      </c>
      <c r="AW88" s="158" t="str">
        <f>IFERROR(INDEX('Feb 2019'!$G$3:$BR$161,MATCH('Buying nGRPs'!$A88,'Feb 2019'!$A$3:$A$158,0),MATCH('Buying nGRPs'!AW$9,'Feb 2019'!$G$1:$BR$1,0))/SUMIFS(Summary!$D:$D,Summary!$A:$A,'Buying nGRPs'!$A88),"")</f>
        <v/>
      </c>
      <c r="AX88" s="158">
        <f>IFERROR(INDEX('Feb 2019'!$G$3:$BR$161,MATCH('Buying nGRPs'!$A88,'Feb 2019'!$A$3:$A$158,0),MATCH('Buying nGRPs'!AX$9,'Feb 2019'!$G$1:$BR$1,0))/SUMIFS(Summary!$D:$D,Summary!$A:$A,'Buying nGRPs'!$A88),"")</f>
        <v>0</v>
      </c>
      <c r="AY88" s="158">
        <f>IFERROR(INDEX('Feb 2019'!$G$3:$BR$161,MATCH('Buying nGRPs'!$A88,'Feb 2019'!$A$3:$A$158,0),MATCH('Buying nGRPs'!AY$9,'Feb 2019'!$G$1:$BR$1,0))/SUMIFS(Summary!$D:$D,Summary!$A:$A,'Buying nGRPs'!$A88),"")</f>
        <v>0</v>
      </c>
      <c r="AZ88" s="158">
        <f>IFERROR(INDEX('Feb 2019'!$G$3:$BR$161,MATCH('Buying nGRPs'!$A88,'Feb 2019'!$A$3:$A$158,0),MATCH('Buying nGRPs'!AZ$9,'Feb 2019'!$G$1:$BR$1,0))/SUMIFS(Summary!$D:$D,Summary!$A:$A,'Buying nGRPs'!$A88),"")</f>
        <v>0</v>
      </c>
      <c r="BA88" s="158">
        <f>IFERROR(INDEX('Feb 2019'!$G$3:$BR$161,MATCH('Buying nGRPs'!$A88,'Feb 2019'!$A$3:$A$158,0),MATCH('Buying nGRPs'!BA$9,'Feb 2019'!$G$1:$BR$1,0))/SUMIFS(Summary!$D:$D,Summary!$A:$A,'Buying nGRPs'!$A88),"")</f>
        <v>0</v>
      </c>
      <c r="BB88" s="11">
        <f>SUM(G88:BA88)</f>
        <v>0.2</v>
      </c>
      <c r="BC88" s="11"/>
      <c r="BD88" s="114">
        <f>BC88-BB88</f>
        <v>-0.2</v>
      </c>
    </row>
    <row r="89" spans="1:56" ht="15" x14ac:dyDescent="0.3">
      <c r="A89" s="80" t="s">
        <v>101</v>
      </c>
      <c r="B89" s="105">
        <f t="shared" si="71"/>
        <v>0</v>
      </c>
      <c r="C89" s="192"/>
      <c r="D89" s="48">
        <f t="shared" si="72"/>
        <v>0</v>
      </c>
      <c r="E89" s="138">
        <f>D89-B89</f>
        <v>0</v>
      </c>
      <c r="F89" s="93" t="s">
        <v>101</v>
      </c>
      <c r="G89" s="158" t="str">
        <f>IFERROR(INDEX('Feb 2019'!$G$3:$BR$161,MATCH('Buying nGRPs'!$A89,'Feb 2019'!$A$3:$A$158,0),MATCH('Buying nGRPs'!G$9,'Feb 2019'!$G$1:$BR$1,0))/SUMIFS(Summary!$D:$D,Summary!$A:$A,'Buying nGRPs'!$A89),"")</f>
        <v/>
      </c>
      <c r="H89" s="158" t="str">
        <f>IFERROR(INDEX('Feb 2019'!$G$3:$BR$161,MATCH('Buying nGRPs'!$A89,'Feb 2019'!$A$3:$A$158,0),MATCH('Buying nGRPs'!H$9,'Feb 2019'!$G$1:$BR$1,0))/SUMIFS(Summary!$D:$D,Summary!$A:$A,'Buying nGRPs'!$A89),"")</f>
        <v/>
      </c>
      <c r="I89" s="158" t="str">
        <f>IFERROR(INDEX('Feb 2019'!$G$3:$BR$161,MATCH('Buying nGRPs'!$A89,'Feb 2019'!$A$3:$A$158,0),MATCH('Buying nGRPs'!I$9,'Feb 2019'!$G$1:$BR$1,0))/SUMIFS(Summary!$D:$D,Summary!$A:$A,'Buying nGRPs'!$A89),"")</f>
        <v/>
      </c>
      <c r="J89" s="158" t="str">
        <f>IFERROR(INDEX('Feb 2019'!$G$3:$BR$161,MATCH('Buying nGRPs'!$A89,'Feb 2019'!$A$3:$A$158,0),MATCH('Buying nGRPs'!J$9,'Feb 2019'!$G$1:$BR$1,0))/SUMIFS(Summary!$D:$D,Summary!$A:$A,'Buying nGRPs'!$A89),"")</f>
        <v/>
      </c>
      <c r="K89" s="158" t="str">
        <f>IFERROR(INDEX('Feb 2019'!$G$3:$BR$161,MATCH('Buying nGRPs'!$A89,'Feb 2019'!$A$3:$A$158,0),MATCH('Buying nGRPs'!K$9,'Feb 2019'!$G$1:$BR$1,0))/SUMIFS(Summary!$D:$D,Summary!$A:$A,'Buying nGRPs'!$A89),"")</f>
        <v/>
      </c>
      <c r="L89" s="158" t="str">
        <f>IFERROR(INDEX('Feb 2019'!$G$3:$BR$161,MATCH('Buying nGRPs'!$A89,'Feb 2019'!$A$3:$A$158,0),MATCH('Buying nGRPs'!L$9,'Feb 2019'!$G$1:$BR$1,0))/SUMIFS(Summary!$D:$D,Summary!$A:$A,'Buying nGRPs'!$A89),"")</f>
        <v/>
      </c>
      <c r="M89" s="158" t="str">
        <f>IFERROR(INDEX('Feb 2019'!$G$3:$BR$161,MATCH('Buying nGRPs'!$A89,'Feb 2019'!$A$3:$A$158,0),MATCH('Buying nGRPs'!M$9,'Feb 2019'!$G$1:$BR$1,0))/SUMIFS(Summary!$D:$D,Summary!$A:$A,'Buying nGRPs'!$A89),"")</f>
        <v/>
      </c>
      <c r="N89" s="158" t="str">
        <f>IFERROR(INDEX('Feb 2019'!$G$3:$BR$161,MATCH('Buying nGRPs'!$A89,'Feb 2019'!$A$3:$A$158,0),MATCH('Buying nGRPs'!N$9,'Feb 2019'!$G$1:$BR$1,0))/SUMIFS(Summary!$D:$D,Summary!$A:$A,'Buying nGRPs'!$A89),"")</f>
        <v/>
      </c>
      <c r="O89" s="158" t="str">
        <f>IFERROR(INDEX('Feb 2019'!$G$3:$BR$161,MATCH('Buying nGRPs'!$A89,'Feb 2019'!$A$3:$A$158,0),MATCH('Buying nGRPs'!O$9,'Feb 2019'!$G$1:$BR$1,0))/SUMIFS(Summary!$D:$D,Summary!$A:$A,'Buying nGRPs'!$A89),"")</f>
        <v/>
      </c>
      <c r="P89" s="158" t="str">
        <f>IFERROR(INDEX('Feb 2019'!$G$3:$BR$161,MATCH('Buying nGRPs'!$A89,'Feb 2019'!$A$3:$A$158,0),MATCH('Buying nGRPs'!P$9,'Feb 2019'!$G$1:$BR$1,0))/SUMIFS(Summary!$D:$D,Summary!$A:$A,'Buying nGRPs'!$A89),"")</f>
        <v/>
      </c>
      <c r="Q89" s="158" t="str">
        <f>IFERROR(INDEX('Feb 2019'!$G$3:$BR$161,MATCH('Buying nGRPs'!$A89,'Feb 2019'!$A$3:$A$158,0),MATCH('Buying nGRPs'!Q$9,'Feb 2019'!$G$1:$BR$1,0))/SUMIFS(Summary!$D:$D,Summary!$A:$A,'Buying nGRPs'!$A89),"")</f>
        <v/>
      </c>
      <c r="R89" s="158" t="str">
        <f>IFERROR(INDEX('Feb 2019'!$G$3:$BR$161,MATCH('Buying nGRPs'!$A89,'Feb 2019'!$A$3:$A$158,0),MATCH('Buying nGRPs'!R$9,'Feb 2019'!$G$1:$BR$1,0))/SUMIFS(Summary!$D:$D,Summary!$A:$A,'Buying nGRPs'!$A89),"")</f>
        <v/>
      </c>
      <c r="S89" s="158" t="str">
        <f>IFERROR(INDEX('Feb 2019'!$G$3:$BR$161,MATCH('Buying nGRPs'!$A89,'Feb 2019'!$A$3:$A$158,0),MATCH('Buying nGRPs'!S$9,'Feb 2019'!$G$1:$BR$1,0))/SUMIFS(Summary!$D:$D,Summary!$A:$A,'Buying nGRPs'!$A89),"")</f>
        <v/>
      </c>
      <c r="T89" s="158" t="str">
        <f>IFERROR(INDEX('Feb 2019'!$G$3:$BR$161,MATCH('Buying nGRPs'!$A89,'Feb 2019'!$A$3:$A$158,0),MATCH('Buying nGRPs'!T$9,'Feb 2019'!$G$1:$BR$1,0))/SUMIFS(Summary!$D:$D,Summary!$A:$A,'Buying nGRPs'!$A89),"")</f>
        <v/>
      </c>
      <c r="U89" s="158" t="str">
        <f>IFERROR(INDEX('Feb 2019'!$G$3:$BR$161,MATCH('Buying nGRPs'!$A89,'Feb 2019'!$A$3:$A$158,0),MATCH('Buying nGRPs'!U$9,'Feb 2019'!$G$1:$BR$1,0))/SUMIFS(Summary!$D:$D,Summary!$A:$A,'Buying nGRPs'!$A89),"")</f>
        <v/>
      </c>
      <c r="V89" s="158" t="str">
        <f>IFERROR(INDEX('Feb 2019'!$G$3:$BR$161,MATCH('Buying nGRPs'!$A89,'Feb 2019'!$A$3:$A$158,0),MATCH('Buying nGRPs'!V$9,'Feb 2019'!$G$1:$BR$1,0))/SUMIFS(Summary!$D:$D,Summary!$A:$A,'Buying nGRPs'!$A89),"")</f>
        <v/>
      </c>
      <c r="W89" s="158" t="str">
        <f>IFERROR(INDEX('Feb 2019'!$G$3:$BR$161,MATCH('Buying nGRPs'!$A89,'Feb 2019'!$A$3:$A$158,0),MATCH('Buying nGRPs'!W$9,'Feb 2019'!$G$1:$BR$1,0))/SUMIFS(Summary!$D:$D,Summary!$A:$A,'Buying nGRPs'!$A89),"")</f>
        <v/>
      </c>
      <c r="X89" s="158" t="str">
        <f>IFERROR(INDEX('Feb 2019'!$G$3:$BR$161,MATCH('Buying nGRPs'!$A89,'Feb 2019'!$A$3:$A$158,0),MATCH('Buying nGRPs'!X$9,'Feb 2019'!$G$1:$BR$1,0))/SUMIFS(Summary!$D:$D,Summary!$A:$A,'Buying nGRPs'!$A89),"")</f>
        <v/>
      </c>
      <c r="Y89" s="158" t="str">
        <f>IFERROR(INDEX('Feb 2019'!$G$3:$BR$161,MATCH('Buying nGRPs'!$A89,'Feb 2019'!$A$3:$A$158,0),MATCH('Buying nGRPs'!Y$9,'Feb 2019'!$G$1:$BR$1,0))/SUMIFS(Summary!$D:$D,Summary!$A:$A,'Buying nGRPs'!$A89),"")</f>
        <v/>
      </c>
      <c r="Z89" s="158" t="str">
        <f>IFERROR(INDEX('Feb 2019'!$G$3:$BR$161,MATCH('Buying nGRPs'!$A89,'Feb 2019'!$A$3:$A$158,0),MATCH('Buying nGRPs'!Z$9,'Feb 2019'!$G$1:$BR$1,0))/SUMIFS(Summary!$D:$D,Summary!$A:$A,'Buying nGRPs'!$A89),"")</f>
        <v/>
      </c>
      <c r="AA89" s="158" t="str">
        <f>IFERROR(INDEX('Feb 2019'!$G$3:$BR$161,MATCH('Buying nGRPs'!$A89,'Feb 2019'!$A$3:$A$158,0),MATCH('Buying nGRPs'!AA$9,'Feb 2019'!$G$1:$BR$1,0))/SUMIFS(Summary!$D:$D,Summary!$A:$A,'Buying nGRPs'!$A89),"")</f>
        <v/>
      </c>
      <c r="AB89" s="158" t="str">
        <f>IFERROR(INDEX('Feb 2019'!$G$3:$BR$161,MATCH('Buying nGRPs'!$A89,'Feb 2019'!$A$3:$A$158,0),MATCH('Buying nGRPs'!AB$9,'Feb 2019'!$G$1:$BR$1,0))/SUMIFS(Summary!$D:$D,Summary!$A:$A,'Buying nGRPs'!$A89),"")</f>
        <v/>
      </c>
      <c r="AC89" s="158" t="str">
        <f>IFERROR(INDEX('Feb 2019'!$G$3:$BR$161,MATCH('Buying nGRPs'!$A89,'Feb 2019'!$A$3:$A$158,0),MATCH('Buying nGRPs'!AC$9,'Feb 2019'!$G$1:$BR$1,0))/SUMIFS(Summary!$D:$D,Summary!$A:$A,'Buying nGRPs'!$A89),"")</f>
        <v/>
      </c>
      <c r="AD89" s="158" t="str">
        <f>IFERROR(INDEX('Feb 2019'!$G$3:$BR$161,MATCH('Buying nGRPs'!$A89,'Feb 2019'!$A$3:$A$158,0),MATCH('Buying nGRPs'!AD$9,'Feb 2019'!$G$1:$BR$1,0))/SUMIFS(Summary!$D:$D,Summary!$A:$A,'Buying nGRPs'!$A89),"")</f>
        <v/>
      </c>
      <c r="AE89" s="158" t="str">
        <f>IFERROR(INDEX('Feb 2019'!$G$3:$BR$161,MATCH('Buying nGRPs'!$A89,'Feb 2019'!$A$3:$A$158,0),MATCH('Buying nGRPs'!AE$9,'Feb 2019'!$G$1:$BR$1,0))/SUMIFS(Summary!$D:$D,Summary!$A:$A,'Buying nGRPs'!$A89),"")</f>
        <v/>
      </c>
      <c r="AF89" s="158" t="str">
        <f>IFERROR(INDEX('Feb 2019'!$G$3:$BR$161,MATCH('Buying nGRPs'!$A89,'Feb 2019'!$A$3:$A$158,0),MATCH('Buying nGRPs'!AF$9,'Feb 2019'!$G$1:$BR$1,0))/SUMIFS(Summary!$D:$D,Summary!$A:$A,'Buying nGRPs'!$A89),"")</f>
        <v/>
      </c>
      <c r="AG89" s="158" t="str">
        <f>IFERROR(INDEX('Feb 2019'!$G$3:$BR$161,MATCH('Buying nGRPs'!$A89,'Feb 2019'!$A$3:$A$158,0),MATCH('Buying nGRPs'!AG$9,'Feb 2019'!$G$1:$BR$1,0))/SUMIFS(Summary!$D:$D,Summary!$A:$A,'Buying nGRPs'!$A89),"")</f>
        <v/>
      </c>
      <c r="AH89" s="158" t="str">
        <f>IFERROR(INDEX('Feb 2019'!$G$3:$BR$161,MATCH('Buying nGRPs'!$A89,'Feb 2019'!$A$3:$A$158,0),MATCH('Buying nGRPs'!AH$9,'Feb 2019'!$G$1:$BR$1,0))/SUMIFS(Summary!$D:$D,Summary!$A:$A,'Buying nGRPs'!$A89),"")</f>
        <v/>
      </c>
      <c r="AI89" s="158" t="str">
        <f>IFERROR(INDEX('Feb 2019'!$G$3:$BR$161,MATCH('Buying nGRPs'!$A89,'Feb 2019'!$A$3:$A$158,0),MATCH('Buying nGRPs'!AI$9,'Feb 2019'!$G$1:$BR$1,0))/SUMIFS(Summary!$D:$D,Summary!$A:$A,'Buying nGRPs'!$A89),"")</f>
        <v/>
      </c>
      <c r="AJ89" s="158" t="str">
        <f>IFERROR(INDEX('Feb 2019'!$G$3:$BR$161,MATCH('Buying nGRPs'!$A89,'Feb 2019'!$A$3:$A$158,0),MATCH('Buying nGRPs'!AJ$9,'Feb 2019'!$G$1:$BR$1,0))/SUMIFS(Summary!$D:$D,Summary!$A:$A,'Buying nGRPs'!$A89),"")</f>
        <v/>
      </c>
      <c r="AK89" s="158" t="str">
        <f>IFERROR(INDEX('Feb 2019'!$G$3:$BR$161,MATCH('Buying nGRPs'!$A89,'Feb 2019'!$A$3:$A$158,0),MATCH('Buying nGRPs'!AK$9,'Feb 2019'!$G$1:$BR$1,0))/SUMIFS(Summary!$D:$D,Summary!$A:$A,'Buying nGRPs'!$A89),"")</f>
        <v/>
      </c>
      <c r="AL89" s="158" t="str">
        <f>IFERROR(INDEX('Feb 2019'!$G$3:$BR$161,MATCH('Buying nGRPs'!$A89,'Feb 2019'!$A$3:$A$158,0),MATCH('Buying nGRPs'!AL$9,'Feb 2019'!$G$1:$BR$1,0))/SUMIFS(Summary!$D:$D,Summary!$A:$A,'Buying nGRPs'!$A89),"")</f>
        <v/>
      </c>
      <c r="AM89" s="158" t="str">
        <f>IFERROR(INDEX('Feb 2019'!$G$3:$BR$161,MATCH('Buying nGRPs'!$A89,'Feb 2019'!$A$3:$A$158,0),MATCH('Buying nGRPs'!AM$9,'Feb 2019'!$G$1:$BR$1,0))/SUMIFS(Summary!$D:$D,Summary!$A:$A,'Buying nGRPs'!$A89),"")</f>
        <v/>
      </c>
      <c r="AN89" s="158" t="str">
        <f>IFERROR(INDEX('Feb 2019'!$G$3:$BR$161,MATCH('Buying nGRPs'!$A89,'Feb 2019'!$A$3:$A$158,0),MATCH('Buying nGRPs'!AN$9,'Feb 2019'!$G$1:$BR$1,0))/SUMIFS(Summary!$D:$D,Summary!$A:$A,'Buying nGRPs'!$A89),"")</f>
        <v/>
      </c>
      <c r="AO89" s="158" t="str">
        <f>IFERROR(INDEX('Feb 2019'!$G$3:$BR$161,MATCH('Buying nGRPs'!$A89,'Feb 2019'!$A$3:$A$158,0),MATCH('Buying nGRPs'!AO$9,'Feb 2019'!$G$1:$BR$1,0))/SUMIFS(Summary!$D:$D,Summary!$A:$A,'Buying nGRPs'!$A89),"")</f>
        <v/>
      </c>
      <c r="AP89" s="158" t="str">
        <f>IFERROR(INDEX('Feb 2019'!$G$3:$BR$161,MATCH('Buying nGRPs'!$A89,'Feb 2019'!$A$3:$A$158,0),MATCH('Buying nGRPs'!AP$9,'Feb 2019'!$G$1:$BR$1,0))/SUMIFS(Summary!$D:$D,Summary!$A:$A,'Buying nGRPs'!$A89),"")</f>
        <v/>
      </c>
      <c r="AQ89" s="158" t="str">
        <f>IFERROR(INDEX('Feb 2019'!$G$3:$BR$161,MATCH('Buying nGRPs'!$A89,'Feb 2019'!$A$3:$A$158,0),MATCH('Buying nGRPs'!AQ$9,'Feb 2019'!$G$1:$BR$1,0))/SUMIFS(Summary!$D:$D,Summary!$A:$A,'Buying nGRPs'!$A89),"")</f>
        <v/>
      </c>
      <c r="AR89" s="158" t="str">
        <f>IFERROR(INDEX('Feb 2019'!$G$3:$BR$161,MATCH('Buying nGRPs'!$A89,'Feb 2019'!$A$3:$A$158,0),MATCH('Buying nGRPs'!AR$9,'Feb 2019'!$G$1:$BR$1,0))/SUMIFS(Summary!$D:$D,Summary!$A:$A,'Buying nGRPs'!$A89),"")</f>
        <v/>
      </c>
      <c r="AS89" s="158" t="str">
        <f>IFERROR(INDEX('Feb 2019'!$G$3:$BR$161,MATCH('Buying nGRPs'!$A89,'Feb 2019'!$A$3:$A$158,0),MATCH('Buying nGRPs'!AS$9,'Feb 2019'!$G$1:$BR$1,0))/SUMIFS(Summary!$D:$D,Summary!$A:$A,'Buying nGRPs'!$A89),"")</f>
        <v/>
      </c>
      <c r="AT89" s="158" t="str">
        <f>IFERROR(INDEX('Feb 2019'!$G$3:$BR$161,MATCH('Buying nGRPs'!$A89,'Feb 2019'!$A$3:$A$158,0),MATCH('Buying nGRPs'!AT$9,'Feb 2019'!$G$1:$BR$1,0))/SUMIFS(Summary!$D:$D,Summary!$A:$A,'Buying nGRPs'!$A89),"")</f>
        <v/>
      </c>
      <c r="AU89" s="158" t="str">
        <f>IFERROR(INDEX('Feb 2019'!$G$3:$BR$161,MATCH('Buying nGRPs'!$A89,'Feb 2019'!$A$3:$A$158,0),MATCH('Buying nGRPs'!AU$9,'Feb 2019'!$G$1:$BR$1,0))/SUMIFS(Summary!$D:$D,Summary!$A:$A,'Buying nGRPs'!$A89),"")</f>
        <v/>
      </c>
      <c r="AV89" s="158" t="str">
        <f>IFERROR(INDEX('Feb 2019'!$G$3:$BR$161,MATCH('Buying nGRPs'!$A89,'Feb 2019'!$A$3:$A$158,0),MATCH('Buying nGRPs'!AV$9,'Feb 2019'!$G$1:$BR$1,0))/SUMIFS(Summary!$D:$D,Summary!$A:$A,'Buying nGRPs'!$A89),"")</f>
        <v/>
      </c>
      <c r="AW89" s="158" t="str">
        <f>IFERROR(INDEX('Feb 2019'!$G$3:$BR$161,MATCH('Buying nGRPs'!$A89,'Feb 2019'!$A$3:$A$158,0),MATCH('Buying nGRPs'!AW$9,'Feb 2019'!$G$1:$BR$1,0))/SUMIFS(Summary!$D:$D,Summary!$A:$A,'Buying nGRPs'!$A89),"")</f>
        <v/>
      </c>
      <c r="AX89" s="158" t="str">
        <f>IFERROR(INDEX('Feb 2019'!$G$3:$BR$161,MATCH('Buying nGRPs'!$A89,'Feb 2019'!$A$3:$A$158,0),MATCH('Buying nGRPs'!AX$9,'Feb 2019'!$G$1:$BR$1,0))/SUMIFS(Summary!$D:$D,Summary!$A:$A,'Buying nGRPs'!$A89),"")</f>
        <v/>
      </c>
      <c r="AY89" s="158" t="str">
        <f>IFERROR(INDEX('Feb 2019'!$G$3:$BR$161,MATCH('Buying nGRPs'!$A89,'Feb 2019'!$A$3:$A$158,0),MATCH('Buying nGRPs'!AY$9,'Feb 2019'!$G$1:$BR$1,0))/SUMIFS(Summary!$D:$D,Summary!$A:$A,'Buying nGRPs'!$A89),"")</f>
        <v/>
      </c>
      <c r="AZ89" s="158" t="str">
        <f>IFERROR(INDEX('Feb 2019'!$G$3:$BR$161,MATCH('Buying nGRPs'!$A89,'Feb 2019'!$A$3:$A$158,0),MATCH('Buying nGRPs'!AZ$9,'Feb 2019'!$G$1:$BR$1,0))/SUMIFS(Summary!$D:$D,Summary!$A:$A,'Buying nGRPs'!$A89),"")</f>
        <v/>
      </c>
      <c r="BA89" s="158" t="str">
        <f>IFERROR(INDEX('Feb 2019'!$G$3:$BR$161,MATCH('Buying nGRPs'!$A89,'Feb 2019'!$A$3:$A$158,0),MATCH('Buying nGRPs'!BA$9,'Feb 2019'!$G$1:$BR$1,0))/SUMIFS(Summary!$D:$D,Summary!$A:$A,'Buying nGRPs'!$A89),"")</f>
        <v/>
      </c>
      <c r="BB89" s="11">
        <f>SUM(G89:BA89)</f>
        <v>0</v>
      </c>
      <c r="BC89" s="11"/>
      <c r="BD89" s="114">
        <f>BC89-BB89</f>
        <v>0</v>
      </c>
    </row>
    <row r="90" spans="1:56" ht="15" x14ac:dyDescent="0.3">
      <c r="A90" s="80" t="s">
        <v>102</v>
      </c>
      <c r="B90" s="105">
        <f t="shared" si="71"/>
        <v>0.19047619047619047</v>
      </c>
      <c r="C90" s="192">
        <f>B90/1000000</f>
        <v>1.9047619047619045E-7</v>
      </c>
      <c r="D90" s="48">
        <f t="shared" si="72"/>
        <v>0</v>
      </c>
      <c r="E90" s="138">
        <f>D90-B90</f>
        <v>-0.19047619047619047</v>
      </c>
      <c r="F90" s="93" t="s">
        <v>102</v>
      </c>
      <c r="G90" s="158" t="str">
        <f>IFERROR(INDEX('Feb 2019'!$G$3:$BR$161,MATCH('Buying nGRPs'!$A90,'Feb 2019'!$A$3:$A$158,0),MATCH('Buying nGRPs'!G$9,'Feb 2019'!$G$1:$BR$1,0))/SUMIFS(Summary!$D:$D,Summary!$A:$A,'Buying nGRPs'!$A90),"")</f>
        <v/>
      </c>
      <c r="H90" s="158" t="str">
        <f>IFERROR(INDEX('Feb 2019'!$G$3:$BR$161,MATCH('Buying nGRPs'!$A90,'Feb 2019'!$A$3:$A$158,0),MATCH('Buying nGRPs'!H$9,'Feb 2019'!$G$1:$BR$1,0))/SUMIFS(Summary!$D:$D,Summary!$A:$A,'Buying nGRPs'!$A90),"")</f>
        <v/>
      </c>
      <c r="I90" s="158" t="str">
        <f>IFERROR(INDEX('Feb 2019'!$G$3:$BR$161,MATCH('Buying nGRPs'!$A90,'Feb 2019'!$A$3:$A$158,0),MATCH('Buying nGRPs'!I$9,'Feb 2019'!$G$1:$BR$1,0))/SUMIFS(Summary!$D:$D,Summary!$A:$A,'Buying nGRPs'!$A90),"")</f>
        <v/>
      </c>
      <c r="J90" s="158">
        <f>IFERROR(INDEX('Feb 2019'!$G$3:$BR$161,MATCH('Buying nGRPs'!$A90,'Feb 2019'!$A$3:$A$158,0),MATCH('Buying nGRPs'!J$9,'Feb 2019'!$G$1:$BR$1,0))/SUMIFS(Summary!$D:$D,Summary!$A:$A,'Buying nGRPs'!$A90),"")</f>
        <v>0</v>
      </c>
      <c r="K90" s="158" t="str">
        <f>IFERROR(INDEX('Feb 2019'!$G$3:$BR$161,MATCH('Buying nGRPs'!$A90,'Feb 2019'!$A$3:$A$158,0),MATCH('Buying nGRPs'!K$9,'Feb 2019'!$G$1:$BR$1,0))/SUMIFS(Summary!$D:$D,Summary!$A:$A,'Buying nGRPs'!$A90),"")</f>
        <v/>
      </c>
      <c r="L90" s="158" t="str">
        <f>IFERROR(INDEX('Feb 2019'!$G$3:$BR$161,MATCH('Buying nGRPs'!$A90,'Feb 2019'!$A$3:$A$158,0),MATCH('Buying nGRPs'!L$9,'Feb 2019'!$G$1:$BR$1,0))/SUMIFS(Summary!$D:$D,Summary!$A:$A,'Buying nGRPs'!$A90),"")</f>
        <v/>
      </c>
      <c r="M90" s="158" t="str">
        <f>IFERROR(INDEX('Feb 2019'!$G$3:$BR$161,MATCH('Buying nGRPs'!$A90,'Feb 2019'!$A$3:$A$158,0),MATCH('Buying nGRPs'!M$9,'Feb 2019'!$G$1:$BR$1,0))/SUMIFS(Summary!$D:$D,Summary!$A:$A,'Buying nGRPs'!$A90),"")</f>
        <v/>
      </c>
      <c r="N90" s="158" t="str">
        <f>IFERROR(INDEX('Feb 2019'!$G$3:$BR$161,MATCH('Buying nGRPs'!$A90,'Feb 2019'!$A$3:$A$158,0),MATCH('Buying nGRPs'!N$9,'Feb 2019'!$G$1:$BR$1,0))/SUMIFS(Summary!$D:$D,Summary!$A:$A,'Buying nGRPs'!$A90),"")</f>
        <v/>
      </c>
      <c r="O90" s="158" t="str">
        <f>IFERROR(INDEX('Feb 2019'!$G$3:$BR$161,MATCH('Buying nGRPs'!$A90,'Feb 2019'!$A$3:$A$158,0),MATCH('Buying nGRPs'!O$9,'Feb 2019'!$G$1:$BR$1,0))/SUMIFS(Summary!$D:$D,Summary!$A:$A,'Buying nGRPs'!$A90),"")</f>
        <v/>
      </c>
      <c r="P90" s="158" t="str">
        <f>IFERROR(INDEX('Feb 2019'!$G$3:$BR$161,MATCH('Buying nGRPs'!$A90,'Feb 2019'!$A$3:$A$158,0),MATCH('Buying nGRPs'!P$9,'Feb 2019'!$G$1:$BR$1,0))/SUMIFS(Summary!$D:$D,Summary!$A:$A,'Buying nGRPs'!$A90),"")</f>
        <v/>
      </c>
      <c r="Q90" s="158" t="str">
        <f>IFERROR(INDEX('Feb 2019'!$G$3:$BR$161,MATCH('Buying nGRPs'!$A90,'Feb 2019'!$A$3:$A$158,0),MATCH('Buying nGRPs'!Q$9,'Feb 2019'!$G$1:$BR$1,0))/SUMIFS(Summary!$D:$D,Summary!$A:$A,'Buying nGRPs'!$A90),"")</f>
        <v/>
      </c>
      <c r="R90" s="158" t="str">
        <f>IFERROR(INDEX('Feb 2019'!$G$3:$BR$161,MATCH('Buying nGRPs'!$A90,'Feb 2019'!$A$3:$A$158,0),MATCH('Buying nGRPs'!R$9,'Feb 2019'!$G$1:$BR$1,0))/SUMIFS(Summary!$D:$D,Summary!$A:$A,'Buying nGRPs'!$A90),"")</f>
        <v/>
      </c>
      <c r="S90" s="158" t="str">
        <f>IFERROR(INDEX('Feb 2019'!$G$3:$BR$161,MATCH('Buying nGRPs'!$A90,'Feb 2019'!$A$3:$A$158,0),MATCH('Buying nGRPs'!S$9,'Feb 2019'!$G$1:$BR$1,0))/SUMIFS(Summary!$D:$D,Summary!$A:$A,'Buying nGRPs'!$A90),"")</f>
        <v/>
      </c>
      <c r="T90" s="158" t="str">
        <f>IFERROR(INDEX('Feb 2019'!$G$3:$BR$161,MATCH('Buying nGRPs'!$A90,'Feb 2019'!$A$3:$A$158,0),MATCH('Buying nGRPs'!T$9,'Feb 2019'!$G$1:$BR$1,0))/SUMIFS(Summary!$D:$D,Summary!$A:$A,'Buying nGRPs'!$A90),"")</f>
        <v/>
      </c>
      <c r="U90" s="158" t="str">
        <f>IFERROR(INDEX('Feb 2019'!$G$3:$BR$161,MATCH('Buying nGRPs'!$A90,'Feb 2019'!$A$3:$A$158,0),MATCH('Buying nGRPs'!U$9,'Feb 2019'!$G$1:$BR$1,0))/SUMIFS(Summary!$D:$D,Summary!$A:$A,'Buying nGRPs'!$A90),"")</f>
        <v/>
      </c>
      <c r="V90" s="158" t="str">
        <f>IFERROR(INDEX('Feb 2019'!$G$3:$BR$161,MATCH('Buying nGRPs'!$A90,'Feb 2019'!$A$3:$A$158,0),MATCH('Buying nGRPs'!V$9,'Feb 2019'!$G$1:$BR$1,0))/SUMIFS(Summary!$D:$D,Summary!$A:$A,'Buying nGRPs'!$A90),"")</f>
        <v/>
      </c>
      <c r="W90" s="158" t="str">
        <f>IFERROR(INDEX('Feb 2019'!$G$3:$BR$161,MATCH('Buying nGRPs'!$A90,'Feb 2019'!$A$3:$A$158,0),MATCH('Buying nGRPs'!W$9,'Feb 2019'!$G$1:$BR$1,0))/SUMIFS(Summary!$D:$D,Summary!$A:$A,'Buying nGRPs'!$A90),"")</f>
        <v/>
      </c>
      <c r="X90" s="158" t="str">
        <f>IFERROR(INDEX('Feb 2019'!$G$3:$BR$161,MATCH('Buying nGRPs'!$A90,'Feb 2019'!$A$3:$A$158,0),MATCH('Buying nGRPs'!X$9,'Feb 2019'!$G$1:$BR$1,0))/SUMIFS(Summary!$D:$D,Summary!$A:$A,'Buying nGRPs'!$A90),"")</f>
        <v/>
      </c>
      <c r="Y90" s="158" t="str">
        <f>IFERROR(INDEX('Feb 2019'!$G$3:$BR$161,MATCH('Buying nGRPs'!$A90,'Feb 2019'!$A$3:$A$158,0),MATCH('Buying nGRPs'!Y$9,'Feb 2019'!$G$1:$BR$1,0))/SUMIFS(Summary!$D:$D,Summary!$A:$A,'Buying nGRPs'!$A90),"")</f>
        <v/>
      </c>
      <c r="Z90" s="158" t="str">
        <f>IFERROR(INDEX('Feb 2019'!$G$3:$BR$161,MATCH('Buying nGRPs'!$A90,'Feb 2019'!$A$3:$A$158,0),MATCH('Buying nGRPs'!Z$9,'Feb 2019'!$G$1:$BR$1,0))/SUMIFS(Summary!$D:$D,Summary!$A:$A,'Buying nGRPs'!$A90),"")</f>
        <v/>
      </c>
      <c r="AA90" s="158" t="str">
        <f>IFERROR(INDEX('Feb 2019'!$G$3:$BR$161,MATCH('Buying nGRPs'!$A90,'Feb 2019'!$A$3:$A$158,0),MATCH('Buying nGRPs'!AA$9,'Feb 2019'!$G$1:$BR$1,0))/SUMIFS(Summary!$D:$D,Summary!$A:$A,'Buying nGRPs'!$A90),"")</f>
        <v/>
      </c>
      <c r="AB90" s="158" t="str">
        <f>IFERROR(INDEX('Feb 2019'!$G$3:$BR$161,MATCH('Buying nGRPs'!$A90,'Feb 2019'!$A$3:$A$158,0),MATCH('Buying nGRPs'!AB$9,'Feb 2019'!$G$1:$BR$1,0))/SUMIFS(Summary!$D:$D,Summary!$A:$A,'Buying nGRPs'!$A90),"")</f>
        <v/>
      </c>
      <c r="AC90" s="158">
        <f>IFERROR(INDEX('Feb 2019'!$G$3:$BR$161,MATCH('Buying nGRPs'!$A90,'Feb 2019'!$A$3:$A$158,0),MATCH('Buying nGRPs'!AC$9,'Feb 2019'!$G$1:$BR$1,0))/SUMIFS(Summary!$D:$D,Summary!$A:$A,'Buying nGRPs'!$A90),"")</f>
        <v>4.7619047619047616E-2</v>
      </c>
      <c r="AD90" s="158">
        <f>IFERROR(INDEX('Feb 2019'!$G$3:$BR$161,MATCH('Buying nGRPs'!$A90,'Feb 2019'!$A$3:$A$158,0),MATCH('Buying nGRPs'!AD$9,'Feb 2019'!$G$1:$BR$1,0))/SUMIFS(Summary!$D:$D,Summary!$A:$A,'Buying nGRPs'!$A90),"")</f>
        <v>9.5238095238095233E-2</v>
      </c>
      <c r="AE90" s="158" t="str">
        <f>IFERROR(INDEX('Feb 2019'!$G$3:$BR$161,MATCH('Buying nGRPs'!$A90,'Feb 2019'!$A$3:$A$158,0),MATCH('Buying nGRPs'!AE$9,'Feb 2019'!$G$1:$BR$1,0))/SUMIFS(Summary!$D:$D,Summary!$A:$A,'Buying nGRPs'!$A90),"")</f>
        <v/>
      </c>
      <c r="AF90" s="158" t="str">
        <f>IFERROR(INDEX('Feb 2019'!$G$3:$BR$161,MATCH('Buying nGRPs'!$A90,'Feb 2019'!$A$3:$A$158,0),MATCH('Buying nGRPs'!AF$9,'Feb 2019'!$G$1:$BR$1,0))/SUMIFS(Summary!$D:$D,Summary!$A:$A,'Buying nGRPs'!$A90),"")</f>
        <v/>
      </c>
      <c r="AG90" s="158" t="str">
        <f>IFERROR(INDEX('Feb 2019'!$G$3:$BR$161,MATCH('Buying nGRPs'!$A90,'Feb 2019'!$A$3:$A$158,0),MATCH('Buying nGRPs'!AG$9,'Feb 2019'!$G$1:$BR$1,0))/SUMIFS(Summary!$D:$D,Summary!$A:$A,'Buying nGRPs'!$A90),"")</f>
        <v/>
      </c>
      <c r="AH90" s="158">
        <f>IFERROR(INDEX('Feb 2019'!$G$3:$BR$161,MATCH('Buying nGRPs'!$A90,'Feb 2019'!$A$3:$A$158,0),MATCH('Buying nGRPs'!AH$9,'Feb 2019'!$G$1:$BR$1,0))/SUMIFS(Summary!$D:$D,Summary!$A:$A,'Buying nGRPs'!$A90),"")</f>
        <v>4.7619047619047616E-2</v>
      </c>
      <c r="AI90" s="158" t="str">
        <f>IFERROR(INDEX('Feb 2019'!$G$3:$BR$161,MATCH('Buying nGRPs'!$A90,'Feb 2019'!$A$3:$A$158,0),MATCH('Buying nGRPs'!AI$9,'Feb 2019'!$G$1:$BR$1,0))/SUMIFS(Summary!$D:$D,Summary!$A:$A,'Buying nGRPs'!$A90),"")</f>
        <v/>
      </c>
      <c r="AJ90" s="158" t="str">
        <f>IFERROR(INDEX('Feb 2019'!$G$3:$BR$161,MATCH('Buying nGRPs'!$A90,'Feb 2019'!$A$3:$A$158,0),MATCH('Buying nGRPs'!AJ$9,'Feb 2019'!$G$1:$BR$1,0))/SUMIFS(Summary!$D:$D,Summary!$A:$A,'Buying nGRPs'!$A90),"")</f>
        <v/>
      </c>
      <c r="AK90" s="158">
        <f>IFERROR(INDEX('Feb 2019'!$G$3:$BR$161,MATCH('Buying nGRPs'!$A90,'Feb 2019'!$A$3:$A$158,0),MATCH('Buying nGRPs'!AK$9,'Feb 2019'!$G$1:$BR$1,0))/SUMIFS(Summary!$D:$D,Summary!$A:$A,'Buying nGRPs'!$A90),"")</f>
        <v>0</v>
      </c>
      <c r="AL90" s="158">
        <f>IFERROR(INDEX('Feb 2019'!$G$3:$BR$161,MATCH('Buying nGRPs'!$A90,'Feb 2019'!$A$3:$A$158,0),MATCH('Buying nGRPs'!AL$9,'Feb 2019'!$G$1:$BR$1,0))/SUMIFS(Summary!$D:$D,Summary!$A:$A,'Buying nGRPs'!$A90),"")</f>
        <v>0</v>
      </c>
      <c r="AM90" s="158" t="str">
        <f>IFERROR(INDEX('Feb 2019'!$G$3:$BR$161,MATCH('Buying nGRPs'!$A90,'Feb 2019'!$A$3:$A$158,0),MATCH('Buying nGRPs'!AM$9,'Feb 2019'!$G$1:$BR$1,0))/SUMIFS(Summary!$D:$D,Summary!$A:$A,'Buying nGRPs'!$A90),"")</f>
        <v/>
      </c>
      <c r="AN90" s="158">
        <f>IFERROR(INDEX('Feb 2019'!$G$3:$BR$161,MATCH('Buying nGRPs'!$A90,'Feb 2019'!$A$3:$A$158,0),MATCH('Buying nGRPs'!AN$9,'Feb 2019'!$G$1:$BR$1,0))/SUMIFS(Summary!$D:$D,Summary!$A:$A,'Buying nGRPs'!$A90),"")</f>
        <v>0</v>
      </c>
      <c r="AO90" s="158">
        <f>IFERROR(INDEX('Feb 2019'!$G$3:$BR$161,MATCH('Buying nGRPs'!$A90,'Feb 2019'!$A$3:$A$158,0),MATCH('Buying nGRPs'!AO$9,'Feb 2019'!$G$1:$BR$1,0))/SUMIFS(Summary!$D:$D,Summary!$A:$A,'Buying nGRPs'!$A90),"")</f>
        <v>0</v>
      </c>
      <c r="AP90" s="158" t="str">
        <f>IFERROR(INDEX('Feb 2019'!$G$3:$BR$161,MATCH('Buying nGRPs'!$A90,'Feb 2019'!$A$3:$A$158,0),MATCH('Buying nGRPs'!AP$9,'Feb 2019'!$G$1:$BR$1,0))/SUMIFS(Summary!$D:$D,Summary!$A:$A,'Buying nGRPs'!$A90),"")</f>
        <v/>
      </c>
      <c r="AQ90" s="158" t="str">
        <f>IFERROR(INDEX('Feb 2019'!$G$3:$BR$161,MATCH('Buying nGRPs'!$A90,'Feb 2019'!$A$3:$A$158,0),MATCH('Buying nGRPs'!AQ$9,'Feb 2019'!$G$1:$BR$1,0))/SUMIFS(Summary!$D:$D,Summary!$A:$A,'Buying nGRPs'!$A90),"")</f>
        <v/>
      </c>
      <c r="AR90" s="158">
        <f>IFERROR(INDEX('Feb 2019'!$G$3:$BR$161,MATCH('Buying nGRPs'!$A90,'Feb 2019'!$A$3:$A$158,0),MATCH('Buying nGRPs'!AR$9,'Feb 2019'!$G$1:$BR$1,0))/SUMIFS(Summary!$D:$D,Summary!$A:$A,'Buying nGRPs'!$A90),"")</f>
        <v>0</v>
      </c>
      <c r="AS90" s="158" t="str">
        <f>IFERROR(INDEX('Feb 2019'!$G$3:$BR$161,MATCH('Buying nGRPs'!$A90,'Feb 2019'!$A$3:$A$158,0),MATCH('Buying nGRPs'!AS$9,'Feb 2019'!$G$1:$BR$1,0))/SUMIFS(Summary!$D:$D,Summary!$A:$A,'Buying nGRPs'!$A90),"")</f>
        <v/>
      </c>
      <c r="AT90" s="158" t="str">
        <f>IFERROR(INDEX('Feb 2019'!$G$3:$BR$161,MATCH('Buying nGRPs'!$A90,'Feb 2019'!$A$3:$A$158,0),MATCH('Buying nGRPs'!AT$9,'Feb 2019'!$G$1:$BR$1,0))/SUMIFS(Summary!$D:$D,Summary!$A:$A,'Buying nGRPs'!$A90),"")</f>
        <v/>
      </c>
      <c r="AU90" s="158" t="str">
        <f>IFERROR(INDEX('Feb 2019'!$G$3:$BR$161,MATCH('Buying nGRPs'!$A90,'Feb 2019'!$A$3:$A$158,0),MATCH('Buying nGRPs'!AU$9,'Feb 2019'!$G$1:$BR$1,0))/SUMIFS(Summary!$D:$D,Summary!$A:$A,'Buying nGRPs'!$A90),"")</f>
        <v/>
      </c>
      <c r="AV90" s="158" t="str">
        <f>IFERROR(INDEX('Feb 2019'!$G$3:$BR$161,MATCH('Buying nGRPs'!$A90,'Feb 2019'!$A$3:$A$158,0),MATCH('Buying nGRPs'!AV$9,'Feb 2019'!$G$1:$BR$1,0))/SUMIFS(Summary!$D:$D,Summary!$A:$A,'Buying nGRPs'!$A90),"")</f>
        <v/>
      </c>
      <c r="AW90" s="158" t="str">
        <f>IFERROR(INDEX('Feb 2019'!$G$3:$BR$161,MATCH('Buying nGRPs'!$A90,'Feb 2019'!$A$3:$A$158,0),MATCH('Buying nGRPs'!AW$9,'Feb 2019'!$G$1:$BR$1,0))/SUMIFS(Summary!$D:$D,Summary!$A:$A,'Buying nGRPs'!$A90),"")</f>
        <v/>
      </c>
      <c r="AX90" s="158">
        <f>IFERROR(INDEX('Feb 2019'!$G$3:$BR$161,MATCH('Buying nGRPs'!$A90,'Feb 2019'!$A$3:$A$158,0),MATCH('Buying nGRPs'!AX$9,'Feb 2019'!$G$1:$BR$1,0))/SUMIFS(Summary!$D:$D,Summary!$A:$A,'Buying nGRPs'!$A90),"")</f>
        <v>0</v>
      </c>
      <c r="AY90" s="158">
        <f>IFERROR(INDEX('Feb 2019'!$G$3:$BR$161,MATCH('Buying nGRPs'!$A90,'Feb 2019'!$A$3:$A$158,0),MATCH('Buying nGRPs'!AY$9,'Feb 2019'!$G$1:$BR$1,0))/SUMIFS(Summary!$D:$D,Summary!$A:$A,'Buying nGRPs'!$A90),"")</f>
        <v>0</v>
      </c>
      <c r="AZ90" s="158">
        <f>IFERROR(INDEX('Feb 2019'!$G$3:$BR$161,MATCH('Buying nGRPs'!$A90,'Feb 2019'!$A$3:$A$158,0),MATCH('Buying nGRPs'!AZ$9,'Feb 2019'!$G$1:$BR$1,0))/SUMIFS(Summary!$D:$D,Summary!$A:$A,'Buying nGRPs'!$A90),"")</f>
        <v>0</v>
      </c>
      <c r="BA90" s="158">
        <f>IFERROR(INDEX('Feb 2019'!$G$3:$BR$161,MATCH('Buying nGRPs'!$A90,'Feb 2019'!$A$3:$A$158,0),MATCH('Buying nGRPs'!BA$9,'Feb 2019'!$G$1:$BR$1,0))/SUMIFS(Summary!$D:$D,Summary!$A:$A,'Buying nGRPs'!$A90),"")</f>
        <v>0</v>
      </c>
      <c r="BB90" s="11">
        <f>SUM(G90:BA90)</f>
        <v>0.19047619047619047</v>
      </c>
      <c r="BC90" s="11"/>
      <c r="BD90" s="106">
        <f>BC90-BB90</f>
        <v>-0.19047619047619047</v>
      </c>
    </row>
    <row r="91" spans="1:56" ht="15" x14ac:dyDescent="0.3">
      <c r="A91" s="77" t="s">
        <v>12</v>
      </c>
      <c r="B91" s="107">
        <f>SUM(B86:B90)</f>
        <v>0.39047619047619048</v>
      </c>
      <c r="C91" s="188"/>
      <c r="D91" s="145">
        <f>SUM(D86:D90)</f>
        <v>0</v>
      </c>
      <c r="E91" s="108">
        <f>SUM(E86:E90)</f>
        <v>-0.39047619047619048</v>
      </c>
      <c r="F91" s="90" t="s">
        <v>12</v>
      </c>
      <c r="G91" s="165">
        <f t="shared" ref="G91:H91" si="73">SUM(G86:G90)</f>
        <v>0</v>
      </c>
      <c r="H91" s="165">
        <f t="shared" si="73"/>
        <v>0</v>
      </c>
      <c r="I91" s="165">
        <f>SUM(I86:I90)</f>
        <v>0</v>
      </c>
      <c r="J91" s="165">
        <f>SUM(J86:J90)</f>
        <v>0</v>
      </c>
      <c r="K91" s="165">
        <f t="shared" ref="K91:BA91" si="74">SUM(K86:K90)</f>
        <v>0</v>
      </c>
      <c r="L91" s="165">
        <f>SUM(L86:L90)</f>
        <v>0</v>
      </c>
      <c r="M91" s="165">
        <f t="shared" si="74"/>
        <v>0</v>
      </c>
      <c r="N91" s="165">
        <f t="shared" si="74"/>
        <v>0</v>
      </c>
      <c r="O91" s="165">
        <f t="shared" si="74"/>
        <v>0</v>
      </c>
      <c r="P91" s="165">
        <f t="shared" si="74"/>
        <v>0</v>
      </c>
      <c r="Q91" s="165">
        <f t="shared" si="74"/>
        <v>0</v>
      </c>
      <c r="R91" s="165">
        <f t="shared" si="74"/>
        <v>0</v>
      </c>
      <c r="S91" s="165">
        <f t="shared" si="74"/>
        <v>0</v>
      </c>
      <c r="T91" s="165">
        <f t="shared" si="74"/>
        <v>0</v>
      </c>
      <c r="U91" s="165">
        <f t="shared" si="74"/>
        <v>0</v>
      </c>
      <c r="V91" s="165">
        <f t="shared" si="74"/>
        <v>0</v>
      </c>
      <c r="W91" s="165">
        <f t="shared" si="74"/>
        <v>0</v>
      </c>
      <c r="X91" s="165">
        <f t="shared" si="74"/>
        <v>0</v>
      </c>
      <c r="Y91" s="165">
        <f t="shared" si="74"/>
        <v>0</v>
      </c>
      <c r="Z91" s="165">
        <f t="shared" si="74"/>
        <v>0</v>
      </c>
      <c r="AA91" s="62">
        <f t="shared" si="74"/>
        <v>0</v>
      </c>
      <c r="AB91" s="62">
        <f>SUM(AB86:AB90)</f>
        <v>0</v>
      </c>
      <c r="AC91" s="62">
        <f t="shared" si="74"/>
        <v>0.11428571428571428</v>
      </c>
      <c r="AD91" s="62">
        <f t="shared" si="74"/>
        <v>0.16190476190476188</v>
      </c>
      <c r="AE91" s="62">
        <f>SUM(AE86:AE90)</f>
        <v>0</v>
      </c>
      <c r="AF91" s="62">
        <f t="shared" si="74"/>
        <v>0</v>
      </c>
      <c r="AG91" s="62">
        <f>SUM(AG86:AG90)</f>
        <v>0</v>
      </c>
      <c r="AH91" s="165">
        <f>SUM(AH86:AH90)</f>
        <v>0.11428571428571428</v>
      </c>
      <c r="AI91" s="165">
        <f t="shared" ref="AI91:AL91" si="75">SUM(AI86:AI90)</f>
        <v>0</v>
      </c>
      <c r="AJ91" s="165">
        <f t="shared" si="75"/>
        <v>0</v>
      </c>
      <c r="AK91" s="165">
        <f t="shared" si="75"/>
        <v>0</v>
      </c>
      <c r="AL91" s="165">
        <f t="shared" si="75"/>
        <v>0</v>
      </c>
      <c r="AM91" s="165">
        <f>SUM(AM86:AM90)</f>
        <v>0</v>
      </c>
      <c r="AN91" s="165">
        <f t="shared" ref="AN91:AV91" si="76">SUM(AN86:AN90)</f>
        <v>0</v>
      </c>
      <c r="AO91" s="165">
        <f t="shared" si="76"/>
        <v>0</v>
      </c>
      <c r="AP91" s="165">
        <f t="shared" si="76"/>
        <v>0</v>
      </c>
      <c r="AQ91" s="165">
        <f t="shared" si="76"/>
        <v>0</v>
      </c>
      <c r="AR91" s="165">
        <f>SUM(AR86:AR90)</f>
        <v>0</v>
      </c>
      <c r="AS91" s="165">
        <f t="shared" si="76"/>
        <v>0</v>
      </c>
      <c r="AT91" s="165">
        <f t="shared" si="76"/>
        <v>0</v>
      </c>
      <c r="AU91" s="165">
        <f t="shared" si="76"/>
        <v>0</v>
      </c>
      <c r="AV91" s="165">
        <f t="shared" si="76"/>
        <v>0</v>
      </c>
      <c r="AW91" s="165">
        <f t="shared" si="74"/>
        <v>0</v>
      </c>
      <c r="AX91" s="165">
        <f t="shared" si="74"/>
        <v>0</v>
      </c>
      <c r="AY91" s="165">
        <f t="shared" si="74"/>
        <v>0</v>
      </c>
      <c r="AZ91" s="165">
        <f t="shared" si="74"/>
        <v>0</v>
      </c>
      <c r="BA91" s="165">
        <f t="shared" si="74"/>
        <v>0</v>
      </c>
      <c r="BB91" s="165">
        <f>SUM(BB86:BB90)</f>
        <v>0.39047619047619048</v>
      </c>
      <c r="BC91" s="165">
        <f>SUM(BC86:BC90)</f>
        <v>0</v>
      </c>
      <c r="BD91" s="108">
        <f>SUM(BD86:BD90)</f>
        <v>-0.39047619047619048</v>
      </c>
    </row>
    <row r="92" spans="1:56" ht="15" x14ac:dyDescent="0.3">
      <c r="A92" s="81" t="s">
        <v>103</v>
      </c>
      <c r="B92" s="103"/>
      <c r="C92" s="186"/>
      <c r="D92" s="147">
        <v>5.2647280767948335E-2</v>
      </c>
      <c r="E92" s="104"/>
      <c r="F92" s="94" t="s">
        <v>103</v>
      </c>
      <c r="G92" s="176" t="e">
        <f>G95/G5</f>
        <v>#DIV/0!</v>
      </c>
      <c r="H92" s="176" t="e">
        <f t="shared" ref="H92" si="77">H95/H5</f>
        <v>#DIV/0!</v>
      </c>
      <c r="I92" s="10"/>
      <c r="J92" s="10"/>
      <c r="K92" s="176" t="e">
        <f t="shared" ref="K92:U92" si="78">K95/K5</f>
        <v>#DIV/0!</v>
      </c>
      <c r="L92" s="176" t="e">
        <f>L95/L5</f>
        <v>#DIV/0!</v>
      </c>
      <c r="M92" s="176" t="e">
        <f t="shared" si="78"/>
        <v>#DIV/0!</v>
      </c>
      <c r="N92" s="176" t="e">
        <f t="shared" si="78"/>
        <v>#DIV/0!</v>
      </c>
      <c r="O92" s="176" t="e">
        <f t="shared" si="78"/>
        <v>#DIV/0!</v>
      </c>
      <c r="P92" s="176" t="e">
        <f t="shared" si="78"/>
        <v>#DIV/0!</v>
      </c>
      <c r="Q92" s="176" t="e">
        <f t="shared" si="78"/>
        <v>#DIV/0!</v>
      </c>
      <c r="R92" s="176" t="e">
        <f t="shared" si="78"/>
        <v>#DIV/0!</v>
      </c>
      <c r="S92" s="176" t="e">
        <f t="shared" si="78"/>
        <v>#DIV/0!</v>
      </c>
      <c r="T92" s="176" t="e">
        <f t="shared" si="78"/>
        <v>#DIV/0!</v>
      </c>
      <c r="U92" s="176" t="e">
        <f t="shared" si="78"/>
        <v>#DIV/0!</v>
      </c>
      <c r="V92" s="10"/>
      <c r="W92" s="10"/>
      <c r="X92" s="10"/>
      <c r="Y92" s="10"/>
      <c r="Z92" s="10"/>
      <c r="AA92" s="67"/>
      <c r="AB92" s="67"/>
      <c r="AC92" s="67"/>
      <c r="AD92" s="68"/>
      <c r="AE92" s="68"/>
      <c r="AF92" s="68"/>
      <c r="AG92" s="68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7"/>
      <c r="BC92" s="46" t="e">
        <f>BC95/BC108</f>
        <v>#DIV/0!</v>
      </c>
      <c r="BD92" s="104"/>
    </row>
    <row r="93" spans="1:56" ht="15" x14ac:dyDescent="0.3">
      <c r="A93" s="80" t="s">
        <v>104</v>
      </c>
      <c r="B93" s="105">
        <f t="shared" ref="B93:B94" si="79">BB93</f>
        <v>0</v>
      </c>
      <c r="C93" s="192">
        <f>B93/1000000</f>
        <v>0</v>
      </c>
      <c r="D93" s="48">
        <f t="shared" ref="D93:D94" si="80">BC93</f>
        <v>0</v>
      </c>
      <c r="E93" s="138">
        <f>D93-B93</f>
        <v>0</v>
      </c>
      <c r="F93" s="93" t="s">
        <v>104</v>
      </c>
      <c r="G93" s="158" t="str">
        <f>IFERROR(INDEX('Feb 2019'!$G$3:$BR$161,MATCH('Buying nGRPs'!$A93,'Feb 2019'!$A$3:$A$158,0),MATCH('Buying nGRPs'!G$9,'Feb 2019'!$G$1:$BR$1,0))/SUMIFS(Summary!$D:$D,Summary!$A:$A,'Buying nGRPs'!$A93),"")</f>
        <v/>
      </c>
      <c r="H93" s="158" t="str">
        <f>IFERROR(INDEX('Feb 2019'!$G$3:$BR$161,MATCH('Buying nGRPs'!$A93,'Feb 2019'!$A$3:$A$158,0),MATCH('Buying nGRPs'!H$9,'Feb 2019'!$G$1:$BR$1,0))/SUMIFS(Summary!$D:$D,Summary!$A:$A,'Buying nGRPs'!$A93),"")</f>
        <v/>
      </c>
      <c r="I93" s="158" t="str">
        <f>IFERROR(INDEX('Feb 2019'!$G$3:$BR$161,MATCH('Buying nGRPs'!$A93,'Feb 2019'!$A$3:$A$158,0),MATCH('Buying nGRPs'!I$9,'Feb 2019'!$G$1:$BR$1,0))/SUMIFS(Summary!$D:$D,Summary!$A:$A,'Buying nGRPs'!$A93),"")</f>
        <v/>
      </c>
      <c r="J93" s="158">
        <f>IFERROR(INDEX('Feb 2019'!$G$3:$BR$161,MATCH('Buying nGRPs'!$A93,'Feb 2019'!$A$3:$A$158,0),MATCH('Buying nGRPs'!J$9,'Feb 2019'!$G$1:$BR$1,0))/SUMIFS(Summary!$D:$D,Summary!$A:$A,'Buying nGRPs'!$A93),"")</f>
        <v>0</v>
      </c>
      <c r="K93" s="158" t="str">
        <f>IFERROR(INDEX('Feb 2019'!$G$3:$BR$161,MATCH('Buying nGRPs'!$A93,'Feb 2019'!$A$3:$A$158,0),MATCH('Buying nGRPs'!K$9,'Feb 2019'!$G$1:$BR$1,0))/SUMIFS(Summary!$D:$D,Summary!$A:$A,'Buying nGRPs'!$A93),"")</f>
        <v/>
      </c>
      <c r="L93" s="158" t="str">
        <f>IFERROR(INDEX('Feb 2019'!$G$3:$BR$161,MATCH('Buying nGRPs'!$A93,'Feb 2019'!$A$3:$A$158,0),MATCH('Buying nGRPs'!L$9,'Feb 2019'!$G$1:$BR$1,0))/SUMIFS(Summary!$D:$D,Summary!$A:$A,'Buying nGRPs'!$A93),"")</f>
        <v/>
      </c>
      <c r="M93" s="158" t="str">
        <f>IFERROR(INDEX('Feb 2019'!$G$3:$BR$161,MATCH('Buying nGRPs'!$A93,'Feb 2019'!$A$3:$A$158,0),MATCH('Buying nGRPs'!M$9,'Feb 2019'!$G$1:$BR$1,0))/SUMIFS(Summary!$D:$D,Summary!$A:$A,'Buying nGRPs'!$A93),"")</f>
        <v/>
      </c>
      <c r="N93" s="158" t="str">
        <f>IFERROR(INDEX('Feb 2019'!$G$3:$BR$161,MATCH('Buying nGRPs'!$A93,'Feb 2019'!$A$3:$A$158,0),MATCH('Buying nGRPs'!N$9,'Feb 2019'!$G$1:$BR$1,0))/SUMIFS(Summary!$D:$D,Summary!$A:$A,'Buying nGRPs'!$A93),"")</f>
        <v/>
      </c>
      <c r="O93" s="158" t="str">
        <f>IFERROR(INDEX('Feb 2019'!$G$3:$BR$161,MATCH('Buying nGRPs'!$A93,'Feb 2019'!$A$3:$A$158,0),MATCH('Buying nGRPs'!O$9,'Feb 2019'!$G$1:$BR$1,0))/SUMIFS(Summary!$D:$D,Summary!$A:$A,'Buying nGRPs'!$A93),"")</f>
        <v/>
      </c>
      <c r="P93" s="158" t="str">
        <f>IFERROR(INDEX('Feb 2019'!$G$3:$BR$161,MATCH('Buying nGRPs'!$A93,'Feb 2019'!$A$3:$A$158,0),MATCH('Buying nGRPs'!P$9,'Feb 2019'!$G$1:$BR$1,0))/SUMIFS(Summary!$D:$D,Summary!$A:$A,'Buying nGRPs'!$A93),"")</f>
        <v/>
      </c>
      <c r="Q93" s="158" t="str">
        <f>IFERROR(INDEX('Feb 2019'!$G$3:$BR$161,MATCH('Buying nGRPs'!$A93,'Feb 2019'!$A$3:$A$158,0),MATCH('Buying nGRPs'!Q$9,'Feb 2019'!$G$1:$BR$1,0))/SUMIFS(Summary!$D:$D,Summary!$A:$A,'Buying nGRPs'!$A93),"")</f>
        <v/>
      </c>
      <c r="R93" s="158" t="str">
        <f>IFERROR(INDEX('Feb 2019'!$G$3:$BR$161,MATCH('Buying nGRPs'!$A93,'Feb 2019'!$A$3:$A$158,0),MATCH('Buying nGRPs'!R$9,'Feb 2019'!$G$1:$BR$1,0))/SUMIFS(Summary!$D:$D,Summary!$A:$A,'Buying nGRPs'!$A93),"")</f>
        <v/>
      </c>
      <c r="S93" s="158" t="str">
        <f>IFERROR(INDEX('Feb 2019'!$G$3:$BR$161,MATCH('Buying nGRPs'!$A93,'Feb 2019'!$A$3:$A$158,0),MATCH('Buying nGRPs'!S$9,'Feb 2019'!$G$1:$BR$1,0))/SUMIFS(Summary!$D:$D,Summary!$A:$A,'Buying nGRPs'!$A93),"")</f>
        <v/>
      </c>
      <c r="T93" s="158" t="str">
        <f>IFERROR(INDEX('Feb 2019'!$G$3:$BR$161,MATCH('Buying nGRPs'!$A93,'Feb 2019'!$A$3:$A$158,0),MATCH('Buying nGRPs'!T$9,'Feb 2019'!$G$1:$BR$1,0))/SUMIFS(Summary!$D:$D,Summary!$A:$A,'Buying nGRPs'!$A93),"")</f>
        <v/>
      </c>
      <c r="U93" s="158" t="str">
        <f>IFERROR(INDEX('Feb 2019'!$G$3:$BR$161,MATCH('Buying nGRPs'!$A93,'Feb 2019'!$A$3:$A$158,0),MATCH('Buying nGRPs'!U$9,'Feb 2019'!$G$1:$BR$1,0))/SUMIFS(Summary!$D:$D,Summary!$A:$A,'Buying nGRPs'!$A93),"")</f>
        <v/>
      </c>
      <c r="V93" s="158" t="str">
        <f>IFERROR(INDEX('Feb 2019'!$G$3:$BR$161,MATCH('Buying nGRPs'!$A93,'Feb 2019'!$A$3:$A$158,0),MATCH('Buying nGRPs'!V$9,'Feb 2019'!$G$1:$BR$1,0))/SUMIFS(Summary!$D:$D,Summary!$A:$A,'Buying nGRPs'!$A93),"")</f>
        <v/>
      </c>
      <c r="W93" s="158" t="str">
        <f>IFERROR(INDEX('Feb 2019'!$G$3:$BR$161,MATCH('Buying nGRPs'!$A93,'Feb 2019'!$A$3:$A$158,0),MATCH('Buying nGRPs'!W$9,'Feb 2019'!$G$1:$BR$1,0))/SUMIFS(Summary!$D:$D,Summary!$A:$A,'Buying nGRPs'!$A93),"")</f>
        <v/>
      </c>
      <c r="X93" s="158" t="str">
        <f>IFERROR(INDEX('Feb 2019'!$G$3:$BR$161,MATCH('Buying nGRPs'!$A93,'Feb 2019'!$A$3:$A$158,0),MATCH('Buying nGRPs'!X$9,'Feb 2019'!$G$1:$BR$1,0))/SUMIFS(Summary!$D:$D,Summary!$A:$A,'Buying nGRPs'!$A93),"")</f>
        <v/>
      </c>
      <c r="Y93" s="158" t="str">
        <f>IFERROR(INDEX('Feb 2019'!$G$3:$BR$161,MATCH('Buying nGRPs'!$A93,'Feb 2019'!$A$3:$A$158,0),MATCH('Buying nGRPs'!Y$9,'Feb 2019'!$G$1:$BR$1,0))/SUMIFS(Summary!$D:$D,Summary!$A:$A,'Buying nGRPs'!$A93),"")</f>
        <v/>
      </c>
      <c r="Z93" s="158" t="str">
        <f>IFERROR(INDEX('Feb 2019'!$G$3:$BR$161,MATCH('Buying nGRPs'!$A93,'Feb 2019'!$A$3:$A$158,0),MATCH('Buying nGRPs'!Z$9,'Feb 2019'!$G$1:$BR$1,0))/SUMIFS(Summary!$D:$D,Summary!$A:$A,'Buying nGRPs'!$A93),"")</f>
        <v/>
      </c>
      <c r="AA93" s="158" t="str">
        <f>IFERROR(INDEX('Feb 2019'!$G$3:$BR$161,MATCH('Buying nGRPs'!$A93,'Feb 2019'!$A$3:$A$158,0),MATCH('Buying nGRPs'!AA$9,'Feb 2019'!$G$1:$BR$1,0))/SUMIFS(Summary!$D:$D,Summary!$A:$A,'Buying nGRPs'!$A93),"")</f>
        <v/>
      </c>
      <c r="AB93" s="158" t="str">
        <f>IFERROR(INDEX('Feb 2019'!$G$3:$BR$161,MATCH('Buying nGRPs'!$A93,'Feb 2019'!$A$3:$A$158,0),MATCH('Buying nGRPs'!AB$9,'Feb 2019'!$G$1:$BR$1,0))/SUMIFS(Summary!$D:$D,Summary!$A:$A,'Buying nGRPs'!$A93),"")</f>
        <v/>
      </c>
      <c r="AC93" s="158">
        <f>IFERROR(INDEX('Feb 2019'!$G$3:$BR$161,MATCH('Buying nGRPs'!$A93,'Feb 2019'!$A$3:$A$158,0),MATCH('Buying nGRPs'!AC$9,'Feb 2019'!$G$1:$BR$1,0))/SUMIFS(Summary!$D:$D,Summary!$A:$A,'Buying nGRPs'!$A93),"")</f>
        <v>0</v>
      </c>
      <c r="AD93" s="158">
        <f>IFERROR(INDEX('Feb 2019'!$G$3:$BR$161,MATCH('Buying nGRPs'!$A93,'Feb 2019'!$A$3:$A$158,0),MATCH('Buying nGRPs'!AD$9,'Feb 2019'!$G$1:$BR$1,0))/SUMIFS(Summary!$D:$D,Summary!$A:$A,'Buying nGRPs'!$A93),"")</f>
        <v>0</v>
      </c>
      <c r="AE93" s="158" t="str">
        <f>IFERROR(INDEX('Feb 2019'!$G$3:$BR$161,MATCH('Buying nGRPs'!$A93,'Feb 2019'!$A$3:$A$158,0),MATCH('Buying nGRPs'!AE$9,'Feb 2019'!$G$1:$BR$1,0))/SUMIFS(Summary!$D:$D,Summary!$A:$A,'Buying nGRPs'!$A93),"")</f>
        <v/>
      </c>
      <c r="AF93" s="158" t="str">
        <f>IFERROR(INDEX('Feb 2019'!$G$3:$BR$161,MATCH('Buying nGRPs'!$A93,'Feb 2019'!$A$3:$A$158,0),MATCH('Buying nGRPs'!AF$9,'Feb 2019'!$G$1:$BR$1,0))/SUMIFS(Summary!$D:$D,Summary!$A:$A,'Buying nGRPs'!$A93),"")</f>
        <v/>
      </c>
      <c r="AG93" s="158" t="str">
        <f>IFERROR(INDEX('Feb 2019'!$G$3:$BR$161,MATCH('Buying nGRPs'!$A93,'Feb 2019'!$A$3:$A$158,0),MATCH('Buying nGRPs'!AG$9,'Feb 2019'!$G$1:$BR$1,0))/SUMIFS(Summary!$D:$D,Summary!$A:$A,'Buying nGRPs'!$A93),"")</f>
        <v/>
      </c>
      <c r="AH93" s="158">
        <f>IFERROR(INDEX('Feb 2019'!$G$3:$BR$161,MATCH('Buying nGRPs'!$A93,'Feb 2019'!$A$3:$A$158,0),MATCH('Buying nGRPs'!AH$9,'Feb 2019'!$G$1:$BR$1,0))/SUMIFS(Summary!$D:$D,Summary!$A:$A,'Buying nGRPs'!$A93),"")</f>
        <v>0</v>
      </c>
      <c r="AI93" s="158" t="str">
        <f>IFERROR(INDEX('Feb 2019'!$G$3:$BR$161,MATCH('Buying nGRPs'!$A93,'Feb 2019'!$A$3:$A$158,0),MATCH('Buying nGRPs'!AI$9,'Feb 2019'!$G$1:$BR$1,0))/SUMIFS(Summary!$D:$D,Summary!$A:$A,'Buying nGRPs'!$A93),"")</f>
        <v/>
      </c>
      <c r="AJ93" s="158" t="str">
        <f>IFERROR(INDEX('Feb 2019'!$G$3:$BR$161,MATCH('Buying nGRPs'!$A93,'Feb 2019'!$A$3:$A$158,0),MATCH('Buying nGRPs'!AJ$9,'Feb 2019'!$G$1:$BR$1,0))/SUMIFS(Summary!$D:$D,Summary!$A:$A,'Buying nGRPs'!$A93),"")</f>
        <v/>
      </c>
      <c r="AK93" s="158">
        <f>IFERROR(INDEX('Feb 2019'!$G$3:$BR$161,MATCH('Buying nGRPs'!$A93,'Feb 2019'!$A$3:$A$158,0),MATCH('Buying nGRPs'!AK$9,'Feb 2019'!$G$1:$BR$1,0))/SUMIFS(Summary!$D:$D,Summary!$A:$A,'Buying nGRPs'!$A93),"")</f>
        <v>0</v>
      </c>
      <c r="AL93" s="158">
        <f>IFERROR(INDEX('Feb 2019'!$G$3:$BR$161,MATCH('Buying nGRPs'!$A93,'Feb 2019'!$A$3:$A$158,0),MATCH('Buying nGRPs'!AL$9,'Feb 2019'!$G$1:$BR$1,0))/SUMIFS(Summary!$D:$D,Summary!$A:$A,'Buying nGRPs'!$A93),"")</f>
        <v>0</v>
      </c>
      <c r="AM93" s="158" t="str">
        <f>IFERROR(INDEX('Feb 2019'!$G$3:$BR$161,MATCH('Buying nGRPs'!$A93,'Feb 2019'!$A$3:$A$158,0),MATCH('Buying nGRPs'!AM$9,'Feb 2019'!$G$1:$BR$1,0))/SUMIFS(Summary!$D:$D,Summary!$A:$A,'Buying nGRPs'!$A93),"")</f>
        <v/>
      </c>
      <c r="AN93" s="158">
        <f>IFERROR(INDEX('Feb 2019'!$G$3:$BR$161,MATCH('Buying nGRPs'!$A93,'Feb 2019'!$A$3:$A$158,0),MATCH('Buying nGRPs'!AN$9,'Feb 2019'!$G$1:$BR$1,0))/SUMIFS(Summary!$D:$D,Summary!$A:$A,'Buying nGRPs'!$A93),"")</f>
        <v>0</v>
      </c>
      <c r="AO93" s="158">
        <f>IFERROR(INDEX('Feb 2019'!$G$3:$BR$161,MATCH('Buying nGRPs'!$A93,'Feb 2019'!$A$3:$A$158,0),MATCH('Buying nGRPs'!AO$9,'Feb 2019'!$G$1:$BR$1,0))/SUMIFS(Summary!$D:$D,Summary!$A:$A,'Buying nGRPs'!$A93),"")</f>
        <v>0</v>
      </c>
      <c r="AP93" s="158" t="str">
        <f>IFERROR(INDEX('Feb 2019'!$G$3:$BR$161,MATCH('Buying nGRPs'!$A93,'Feb 2019'!$A$3:$A$158,0),MATCH('Buying nGRPs'!AP$9,'Feb 2019'!$G$1:$BR$1,0))/SUMIFS(Summary!$D:$D,Summary!$A:$A,'Buying nGRPs'!$A93),"")</f>
        <v/>
      </c>
      <c r="AQ93" s="158" t="str">
        <f>IFERROR(INDEX('Feb 2019'!$G$3:$BR$161,MATCH('Buying nGRPs'!$A93,'Feb 2019'!$A$3:$A$158,0),MATCH('Buying nGRPs'!AQ$9,'Feb 2019'!$G$1:$BR$1,0))/SUMIFS(Summary!$D:$D,Summary!$A:$A,'Buying nGRPs'!$A93),"")</f>
        <v/>
      </c>
      <c r="AR93" s="158">
        <f>IFERROR(INDEX('Feb 2019'!$G$3:$BR$161,MATCH('Buying nGRPs'!$A93,'Feb 2019'!$A$3:$A$158,0),MATCH('Buying nGRPs'!AR$9,'Feb 2019'!$G$1:$BR$1,0))/SUMIFS(Summary!$D:$D,Summary!$A:$A,'Buying nGRPs'!$A93),"")</f>
        <v>0</v>
      </c>
      <c r="AS93" s="158" t="str">
        <f>IFERROR(INDEX('Feb 2019'!$G$3:$BR$161,MATCH('Buying nGRPs'!$A93,'Feb 2019'!$A$3:$A$158,0),MATCH('Buying nGRPs'!AS$9,'Feb 2019'!$G$1:$BR$1,0))/SUMIFS(Summary!$D:$D,Summary!$A:$A,'Buying nGRPs'!$A93),"")</f>
        <v/>
      </c>
      <c r="AT93" s="158" t="str">
        <f>IFERROR(INDEX('Feb 2019'!$G$3:$BR$161,MATCH('Buying nGRPs'!$A93,'Feb 2019'!$A$3:$A$158,0),MATCH('Buying nGRPs'!AT$9,'Feb 2019'!$G$1:$BR$1,0))/SUMIFS(Summary!$D:$D,Summary!$A:$A,'Buying nGRPs'!$A93),"")</f>
        <v/>
      </c>
      <c r="AU93" s="158" t="str">
        <f>IFERROR(INDEX('Feb 2019'!$G$3:$BR$161,MATCH('Buying nGRPs'!$A93,'Feb 2019'!$A$3:$A$158,0),MATCH('Buying nGRPs'!AU$9,'Feb 2019'!$G$1:$BR$1,0))/SUMIFS(Summary!$D:$D,Summary!$A:$A,'Buying nGRPs'!$A93),"")</f>
        <v/>
      </c>
      <c r="AV93" s="158" t="str">
        <f>IFERROR(INDEX('Feb 2019'!$G$3:$BR$161,MATCH('Buying nGRPs'!$A93,'Feb 2019'!$A$3:$A$158,0),MATCH('Buying nGRPs'!AV$9,'Feb 2019'!$G$1:$BR$1,0))/SUMIFS(Summary!$D:$D,Summary!$A:$A,'Buying nGRPs'!$A93),"")</f>
        <v/>
      </c>
      <c r="AW93" s="158" t="str">
        <f>IFERROR(INDEX('Feb 2019'!$G$3:$BR$161,MATCH('Buying nGRPs'!$A93,'Feb 2019'!$A$3:$A$158,0),MATCH('Buying nGRPs'!AW$9,'Feb 2019'!$G$1:$BR$1,0))/SUMIFS(Summary!$D:$D,Summary!$A:$A,'Buying nGRPs'!$A93),"")</f>
        <v/>
      </c>
      <c r="AX93" s="158">
        <f>IFERROR(INDEX('Feb 2019'!$G$3:$BR$161,MATCH('Buying nGRPs'!$A93,'Feb 2019'!$A$3:$A$158,0),MATCH('Buying nGRPs'!AX$9,'Feb 2019'!$G$1:$BR$1,0))/SUMIFS(Summary!$D:$D,Summary!$A:$A,'Buying nGRPs'!$A93),"")</f>
        <v>0</v>
      </c>
      <c r="AY93" s="158">
        <f>IFERROR(INDEX('Feb 2019'!$G$3:$BR$161,MATCH('Buying nGRPs'!$A93,'Feb 2019'!$A$3:$A$158,0),MATCH('Buying nGRPs'!AY$9,'Feb 2019'!$G$1:$BR$1,0))/SUMIFS(Summary!$D:$D,Summary!$A:$A,'Buying nGRPs'!$A93),"")</f>
        <v>0</v>
      </c>
      <c r="AZ93" s="158">
        <f>IFERROR(INDEX('Feb 2019'!$G$3:$BR$161,MATCH('Buying nGRPs'!$A93,'Feb 2019'!$A$3:$A$158,0),MATCH('Buying nGRPs'!AZ$9,'Feb 2019'!$G$1:$BR$1,0))/SUMIFS(Summary!$D:$D,Summary!$A:$A,'Buying nGRPs'!$A93),"")</f>
        <v>0</v>
      </c>
      <c r="BA93" s="158">
        <f>IFERROR(INDEX('Feb 2019'!$G$3:$BR$161,MATCH('Buying nGRPs'!$A93,'Feb 2019'!$A$3:$A$158,0),MATCH('Buying nGRPs'!BA$9,'Feb 2019'!$G$1:$BR$1,0))/SUMIFS(Summary!$D:$D,Summary!$A:$A,'Buying nGRPs'!$A93),"")</f>
        <v>0</v>
      </c>
      <c r="BB93" s="11">
        <f>SUM(G93:BA93)</f>
        <v>0</v>
      </c>
      <c r="BC93" s="11"/>
      <c r="BD93" s="114">
        <f>BC93-BB93</f>
        <v>0</v>
      </c>
    </row>
    <row r="94" spans="1:56" ht="15" x14ac:dyDescent="0.3">
      <c r="A94" s="80" t="s">
        <v>105</v>
      </c>
      <c r="B94" s="105">
        <f t="shared" si="79"/>
        <v>0</v>
      </c>
      <c r="C94" s="192">
        <f>B94/1000000</f>
        <v>0</v>
      </c>
      <c r="D94" s="48">
        <f t="shared" si="80"/>
        <v>0</v>
      </c>
      <c r="E94" s="138">
        <f>D94-B94</f>
        <v>0</v>
      </c>
      <c r="F94" s="93" t="s">
        <v>105</v>
      </c>
      <c r="G94" s="158" t="str">
        <f>IFERROR(INDEX('Feb 2019'!$G$3:$BR$161,MATCH('Buying nGRPs'!$A94,'Feb 2019'!$A$3:$A$158,0),MATCH('Buying nGRPs'!G$9,'Feb 2019'!$G$1:$BR$1,0))/SUMIFS(Summary!$D:$D,Summary!$A:$A,'Buying nGRPs'!$A94),"")</f>
        <v/>
      </c>
      <c r="H94" s="158" t="str">
        <f>IFERROR(INDEX('Feb 2019'!$G$3:$BR$161,MATCH('Buying nGRPs'!$A94,'Feb 2019'!$A$3:$A$158,0),MATCH('Buying nGRPs'!H$9,'Feb 2019'!$G$1:$BR$1,0))/SUMIFS(Summary!$D:$D,Summary!$A:$A,'Buying nGRPs'!$A94),"")</f>
        <v/>
      </c>
      <c r="I94" s="158" t="str">
        <f>IFERROR(INDEX('Feb 2019'!$G$3:$BR$161,MATCH('Buying nGRPs'!$A94,'Feb 2019'!$A$3:$A$158,0),MATCH('Buying nGRPs'!I$9,'Feb 2019'!$G$1:$BR$1,0))/SUMIFS(Summary!$D:$D,Summary!$A:$A,'Buying nGRPs'!$A94),"")</f>
        <v/>
      </c>
      <c r="J94" s="158">
        <f>IFERROR(INDEX('Feb 2019'!$G$3:$BR$161,MATCH('Buying nGRPs'!$A94,'Feb 2019'!$A$3:$A$158,0),MATCH('Buying nGRPs'!J$9,'Feb 2019'!$G$1:$BR$1,0))/SUMIFS(Summary!$D:$D,Summary!$A:$A,'Buying nGRPs'!$A94),"")</f>
        <v>0</v>
      </c>
      <c r="K94" s="158" t="str">
        <f>IFERROR(INDEX('Feb 2019'!$G$3:$BR$161,MATCH('Buying nGRPs'!$A94,'Feb 2019'!$A$3:$A$158,0),MATCH('Buying nGRPs'!K$9,'Feb 2019'!$G$1:$BR$1,0))/SUMIFS(Summary!$D:$D,Summary!$A:$A,'Buying nGRPs'!$A94),"")</f>
        <v/>
      </c>
      <c r="L94" s="158" t="str">
        <f>IFERROR(INDEX('Feb 2019'!$G$3:$BR$161,MATCH('Buying nGRPs'!$A94,'Feb 2019'!$A$3:$A$158,0),MATCH('Buying nGRPs'!L$9,'Feb 2019'!$G$1:$BR$1,0))/SUMIFS(Summary!$D:$D,Summary!$A:$A,'Buying nGRPs'!$A94),"")</f>
        <v/>
      </c>
      <c r="M94" s="158" t="str">
        <f>IFERROR(INDEX('Feb 2019'!$G$3:$BR$161,MATCH('Buying nGRPs'!$A94,'Feb 2019'!$A$3:$A$158,0),MATCH('Buying nGRPs'!M$9,'Feb 2019'!$G$1:$BR$1,0))/SUMIFS(Summary!$D:$D,Summary!$A:$A,'Buying nGRPs'!$A94),"")</f>
        <v/>
      </c>
      <c r="N94" s="158" t="str">
        <f>IFERROR(INDEX('Feb 2019'!$G$3:$BR$161,MATCH('Buying nGRPs'!$A94,'Feb 2019'!$A$3:$A$158,0),MATCH('Buying nGRPs'!N$9,'Feb 2019'!$G$1:$BR$1,0))/SUMIFS(Summary!$D:$D,Summary!$A:$A,'Buying nGRPs'!$A94),"")</f>
        <v/>
      </c>
      <c r="O94" s="158" t="str">
        <f>IFERROR(INDEX('Feb 2019'!$G$3:$BR$161,MATCH('Buying nGRPs'!$A94,'Feb 2019'!$A$3:$A$158,0),MATCH('Buying nGRPs'!O$9,'Feb 2019'!$G$1:$BR$1,0))/SUMIFS(Summary!$D:$D,Summary!$A:$A,'Buying nGRPs'!$A94),"")</f>
        <v/>
      </c>
      <c r="P94" s="158" t="str">
        <f>IFERROR(INDEX('Feb 2019'!$G$3:$BR$161,MATCH('Buying nGRPs'!$A94,'Feb 2019'!$A$3:$A$158,0),MATCH('Buying nGRPs'!P$9,'Feb 2019'!$G$1:$BR$1,0))/SUMIFS(Summary!$D:$D,Summary!$A:$A,'Buying nGRPs'!$A94),"")</f>
        <v/>
      </c>
      <c r="Q94" s="158" t="str">
        <f>IFERROR(INDEX('Feb 2019'!$G$3:$BR$161,MATCH('Buying nGRPs'!$A94,'Feb 2019'!$A$3:$A$158,0),MATCH('Buying nGRPs'!Q$9,'Feb 2019'!$G$1:$BR$1,0))/SUMIFS(Summary!$D:$D,Summary!$A:$A,'Buying nGRPs'!$A94),"")</f>
        <v/>
      </c>
      <c r="R94" s="158" t="str">
        <f>IFERROR(INDEX('Feb 2019'!$G$3:$BR$161,MATCH('Buying nGRPs'!$A94,'Feb 2019'!$A$3:$A$158,0),MATCH('Buying nGRPs'!R$9,'Feb 2019'!$G$1:$BR$1,0))/SUMIFS(Summary!$D:$D,Summary!$A:$A,'Buying nGRPs'!$A94),"")</f>
        <v/>
      </c>
      <c r="S94" s="158" t="str">
        <f>IFERROR(INDEX('Feb 2019'!$G$3:$BR$161,MATCH('Buying nGRPs'!$A94,'Feb 2019'!$A$3:$A$158,0),MATCH('Buying nGRPs'!S$9,'Feb 2019'!$G$1:$BR$1,0))/SUMIFS(Summary!$D:$D,Summary!$A:$A,'Buying nGRPs'!$A94),"")</f>
        <v/>
      </c>
      <c r="T94" s="158" t="str">
        <f>IFERROR(INDEX('Feb 2019'!$G$3:$BR$161,MATCH('Buying nGRPs'!$A94,'Feb 2019'!$A$3:$A$158,0),MATCH('Buying nGRPs'!T$9,'Feb 2019'!$G$1:$BR$1,0))/SUMIFS(Summary!$D:$D,Summary!$A:$A,'Buying nGRPs'!$A94),"")</f>
        <v/>
      </c>
      <c r="U94" s="158" t="str">
        <f>IFERROR(INDEX('Feb 2019'!$G$3:$BR$161,MATCH('Buying nGRPs'!$A94,'Feb 2019'!$A$3:$A$158,0),MATCH('Buying nGRPs'!U$9,'Feb 2019'!$G$1:$BR$1,0))/SUMIFS(Summary!$D:$D,Summary!$A:$A,'Buying nGRPs'!$A94),"")</f>
        <v/>
      </c>
      <c r="V94" s="158" t="str">
        <f>IFERROR(INDEX('Feb 2019'!$G$3:$BR$161,MATCH('Buying nGRPs'!$A94,'Feb 2019'!$A$3:$A$158,0),MATCH('Buying nGRPs'!V$9,'Feb 2019'!$G$1:$BR$1,0))/SUMIFS(Summary!$D:$D,Summary!$A:$A,'Buying nGRPs'!$A94),"")</f>
        <v/>
      </c>
      <c r="W94" s="158" t="str">
        <f>IFERROR(INDEX('Feb 2019'!$G$3:$BR$161,MATCH('Buying nGRPs'!$A94,'Feb 2019'!$A$3:$A$158,0),MATCH('Buying nGRPs'!W$9,'Feb 2019'!$G$1:$BR$1,0))/SUMIFS(Summary!$D:$D,Summary!$A:$A,'Buying nGRPs'!$A94),"")</f>
        <v/>
      </c>
      <c r="X94" s="158" t="str">
        <f>IFERROR(INDEX('Feb 2019'!$G$3:$BR$161,MATCH('Buying nGRPs'!$A94,'Feb 2019'!$A$3:$A$158,0),MATCH('Buying nGRPs'!X$9,'Feb 2019'!$G$1:$BR$1,0))/SUMIFS(Summary!$D:$D,Summary!$A:$A,'Buying nGRPs'!$A94),"")</f>
        <v/>
      </c>
      <c r="Y94" s="158" t="str">
        <f>IFERROR(INDEX('Feb 2019'!$G$3:$BR$161,MATCH('Buying nGRPs'!$A94,'Feb 2019'!$A$3:$A$158,0),MATCH('Buying nGRPs'!Y$9,'Feb 2019'!$G$1:$BR$1,0))/SUMIFS(Summary!$D:$D,Summary!$A:$A,'Buying nGRPs'!$A94),"")</f>
        <v/>
      </c>
      <c r="Z94" s="158" t="str">
        <f>IFERROR(INDEX('Feb 2019'!$G$3:$BR$161,MATCH('Buying nGRPs'!$A94,'Feb 2019'!$A$3:$A$158,0),MATCH('Buying nGRPs'!Z$9,'Feb 2019'!$G$1:$BR$1,0))/SUMIFS(Summary!$D:$D,Summary!$A:$A,'Buying nGRPs'!$A94),"")</f>
        <v/>
      </c>
      <c r="AA94" s="158" t="str">
        <f>IFERROR(INDEX('Feb 2019'!$G$3:$BR$161,MATCH('Buying nGRPs'!$A94,'Feb 2019'!$A$3:$A$158,0),MATCH('Buying nGRPs'!AA$9,'Feb 2019'!$G$1:$BR$1,0))/SUMIFS(Summary!$D:$D,Summary!$A:$A,'Buying nGRPs'!$A94),"")</f>
        <v/>
      </c>
      <c r="AB94" s="158" t="str">
        <f>IFERROR(INDEX('Feb 2019'!$G$3:$BR$161,MATCH('Buying nGRPs'!$A94,'Feb 2019'!$A$3:$A$158,0),MATCH('Buying nGRPs'!AB$9,'Feb 2019'!$G$1:$BR$1,0))/SUMIFS(Summary!$D:$D,Summary!$A:$A,'Buying nGRPs'!$A94),"")</f>
        <v/>
      </c>
      <c r="AC94" s="158">
        <f>IFERROR(INDEX('Feb 2019'!$G$3:$BR$161,MATCH('Buying nGRPs'!$A94,'Feb 2019'!$A$3:$A$158,0),MATCH('Buying nGRPs'!AC$9,'Feb 2019'!$G$1:$BR$1,0))/SUMIFS(Summary!$D:$D,Summary!$A:$A,'Buying nGRPs'!$A94),"")</f>
        <v>0</v>
      </c>
      <c r="AD94" s="158">
        <f>IFERROR(INDEX('Feb 2019'!$G$3:$BR$161,MATCH('Buying nGRPs'!$A94,'Feb 2019'!$A$3:$A$158,0),MATCH('Buying nGRPs'!AD$9,'Feb 2019'!$G$1:$BR$1,0))/SUMIFS(Summary!$D:$D,Summary!$A:$A,'Buying nGRPs'!$A94),"")</f>
        <v>0</v>
      </c>
      <c r="AE94" s="158" t="str">
        <f>IFERROR(INDEX('Feb 2019'!$G$3:$BR$161,MATCH('Buying nGRPs'!$A94,'Feb 2019'!$A$3:$A$158,0),MATCH('Buying nGRPs'!AE$9,'Feb 2019'!$G$1:$BR$1,0))/SUMIFS(Summary!$D:$D,Summary!$A:$A,'Buying nGRPs'!$A94),"")</f>
        <v/>
      </c>
      <c r="AF94" s="158" t="str">
        <f>IFERROR(INDEX('Feb 2019'!$G$3:$BR$161,MATCH('Buying nGRPs'!$A94,'Feb 2019'!$A$3:$A$158,0),MATCH('Buying nGRPs'!AF$9,'Feb 2019'!$G$1:$BR$1,0))/SUMIFS(Summary!$D:$D,Summary!$A:$A,'Buying nGRPs'!$A94),"")</f>
        <v/>
      </c>
      <c r="AG94" s="158" t="str">
        <f>IFERROR(INDEX('Feb 2019'!$G$3:$BR$161,MATCH('Buying nGRPs'!$A94,'Feb 2019'!$A$3:$A$158,0),MATCH('Buying nGRPs'!AG$9,'Feb 2019'!$G$1:$BR$1,0))/SUMIFS(Summary!$D:$D,Summary!$A:$A,'Buying nGRPs'!$A94),"")</f>
        <v/>
      </c>
      <c r="AH94" s="158">
        <f>IFERROR(INDEX('Feb 2019'!$G$3:$BR$161,MATCH('Buying nGRPs'!$A94,'Feb 2019'!$A$3:$A$158,0),MATCH('Buying nGRPs'!AH$9,'Feb 2019'!$G$1:$BR$1,0))/SUMIFS(Summary!$D:$D,Summary!$A:$A,'Buying nGRPs'!$A94),"")</f>
        <v>0</v>
      </c>
      <c r="AI94" s="158" t="str">
        <f>IFERROR(INDEX('Feb 2019'!$G$3:$BR$161,MATCH('Buying nGRPs'!$A94,'Feb 2019'!$A$3:$A$158,0),MATCH('Buying nGRPs'!AI$9,'Feb 2019'!$G$1:$BR$1,0))/SUMIFS(Summary!$D:$D,Summary!$A:$A,'Buying nGRPs'!$A94),"")</f>
        <v/>
      </c>
      <c r="AJ94" s="158" t="str">
        <f>IFERROR(INDEX('Feb 2019'!$G$3:$BR$161,MATCH('Buying nGRPs'!$A94,'Feb 2019'!$A$3:$A$158,0),MATCH('Buying nGRPs'!AJ$9,'Feb 2019'!$G$1:$BR$1,0))/SUMIFS(Summary!$D:$D,Summary!$A:$A,'Buying nGRPs'!$A94),"")</f>
        <v/>
      </c>
      <c r="AK94" s="158">
        <f>IFERROR(INDEX('Feb 2019'!$G$3:$BR$161,MATCH('Buying nGRPs'!$A94,'Feb 2019'!$A$3:$A$158,0),MATCH('Buying nGRPs'!AK$9,'Feb 2019'!$G$1:$BR$1,0))/SUMIFS(Summary!$D:$D,Summary!$A:$A,'Buying nGRPs'!$A94),"")</f>
        <v>0</v>
      </c>
      <c r="AL94" s="158">
        <f>IFERROR(INDEX('Feb 2019'!$G$3:$BR$161,MATCH('Buying nGRPs'!$A94,'Feb 2019'!$A$3:$A$158,0),MATCH('Buying nGRPs'!AL$9,'Feb 2019'!$G$1:$BR$1,0))/SUMIFS(Summary!$D:$D,Summary!$A:$A,'Buying nGRPs'!$A94),"")</f>
        <v>0</v>
      </c>
      <c r="AM94" s="158" t="str">
        <f>IFERROR(INDEX('Feb 2019'!$G$3:$BR$161,MATCH('Buying nGRPs'!$A94,'Feb 2019'!$A$3:$A$158,0),MATCH('Buying nGRPs'!AM$9,'Feb 2019'!$G$1:$BR$1,0))/SUMIFS(Summary!$D:$D,Summary!$A:$A,'Buying nGRPs'!$A94),"")</f>
        <v/>
      </c>
      <c r="AN94" s="158">
        <f>IFERROR(INDEX('Feb 2019'!$G$3:$BR$161,MATCH('Buying nGRPs'!$A94,'Feb 2019'!$A$3:$A$158,0),MATCH('Buying nGRPs'!AN$9,'Feb 2019'!$G$1:$BR$1,0))/SUMIFS(Summary!$D:$D,Summary!$A:$A,'Buying nGRPs'!$A94),"")</f>
        <v>0</v>
      </c>
      <c r="AO94" s="158">
        <f>IFERROR(INDEX('Feb 2019'!$G$3:$BR$161,MATCH('Buying nGRPs'!$A94,'Feb 2019'!$A$3:$A$158,0),MATCH('Buying nGRPs'!AO$9,'Feb 2019'!$G$1:$BR$1,0))/SUMIFS(Summary!$D:$D,Summary!$A:$A,'Buying nGRPs'!$A94),"")</f>
        <v>0</v>
      </c>
      <c r="AP94" s="158" t="str">
        <f>IFERROR(INDEX('Feb 2019'!$G$3:$BR$161,MATCH('Buying nGRPs'!$A94,'Feb 2019'!$A$3:$A$158,0),MATCH('Buying nGRPs'!AP$9,'Feb 2019'!$G$1:$BR$1,0))/SUMIFS(Summary!$D:$D,Summary!$A:$A,'Buying nGRPs'!$A94),"")</f>
        <v/>
      </c>
      <c r="AQ94" s="158" t="str">
        <f>IFERROR(INDEX('Feb 2019'!$G$3:$BR$161,MATCH('Buying nGRPs'!$A94,'Feb 2019'!$A$3:$A$158,0),MATCH('Buying nGRPs'!AQ$9,'Feb 2019'!$G$1:$BR$1,0))/SUMIFS(Summary!$D:$D,Summary!$A:$A,'Buying nGRPs'!$A94),"")</f>
        <v/>
      </c>
      <c r="AR94" s="158">
        <f>IFERROR(INDEX('Feb 2019'!$G$3:$BR$161,MATCH('Buying nGRPs'!$A94,'Feb 2019'!$A$3:$A$158,0),MATCH('Buying nGRPs'!AR$9,'Feb 2019'!$G$1:$BR$1,0))/SUMIFS(Summary!$D:$D,Summary!$A:$A,'Buying nGRPs'!$A94),"")</f>
        <v>0</v>
      </c>
      <c r="AS94" s="158" t="str">
        <f>IFERROR(INDEX('Feb 2019'!$G$3:$BR$161,MATCH('Buying nGRPs'!$A94,'Feb 2019'!$A$3:$A$158,0),MATCH('Buying nGRPs'!AS$9,'Feb 2019'!$G$1:$BR$1,0))/SUMIFS(Summary!$D:$D,Summary!$A:$A,'Buying nGRPs'!$A94),"")</f>
        <v/>
      </c>
      <c r="AT94" s="158" t="str">
        <f>IFERROR(INDEX('Feb 2019'!$G$3:$BR$161,MATCH('Buying nGRPs'!$A94,'Feb 2019'!$A$3:$A$158,0),MATCH('Buying nGRPs'!AT$9,'Feb 2019'!$G$1:$BR$1,0))/SUMIFS(Summary!$D:$D,Summary!$A:$A,'Buying nGRPs'!$A94),"")</f>
        <v/>
      </c>
      <c r="AU94" s="158" t="str">
        <f>IFERROR(INDEX('Feb 2019'!$G$3:$BR$161,MATCH('Buying nGRPs'!$A94,'Feb 2019'!$A$3:$A$158,0),MATCH('Buying nGRPs'!AU$9,'Feb 2019'!$G$1:$BR$1,0))/SUMIFS(Summary!$D:$D,Summary!$A:$A,'Buying nGRPs'!$A94),"")</f>
        <v/>
      </c>
      <c r="AV94" s="158" t="str">
        <f>IFERROR(INDEX('Feb 2019'!$G$3:$BR$161,MATCH('Buying nGRPs'!$A94,'Feb 2019'!$A$3:$A$158,0),MATCH('Buying nGRPs'!AV$9,'Feb 2019'!$G$1:$BR$1,0))/SUMIFS(Summary!$D:$D,Summary!$A:$A,'Buying nGRPs'!$A94),"")</f>
        <v/>
      </c>
      <c r="AW94" s="158" t="str">
        <f>IFERROR(INDEX('Feb 2019'!$G$3:$BR$161,MATCH('Buying nGRPs'!$A94,'Feb 2019'!$A$3:$A$158,0),MATCH('Buying nGRPs'!AW$9,'Feb 2019'!$G$1:$BR$1,0))/SUMIFS(Summary!$D:$D,Summary!$A:$A,'Buying nGRPs'!$A94),"")</f>
        <v/>
      </c>
      <c r="AX94" s="158">
        <f>IFERROR(INDEX('Feb 2019'!$G$3:$BR$161,MATCH('Buying nGRPs'!$A94,'Feb 2019'!$A$3:$A$158,0),MATCH('Buying nGRPs'!AX$9,'Feb 2019'!$G$1:$BR$1,0))/SUMIFS(Summary!$D:$D,Summary!$A:$A,'Buying nGRPs'!$A94),"")</f>
        <v>0</v>
      </c>
      <c r="AY94" s="158">
        <f>IFERROR(INDEX('Feb 2019'!$G$3:$BR$161,MATCH('Buying nGRPs'!$A94,'Feb 2019'!$A$3:$A$158,0),MATCH('Buying nGRPs'!AY$9,'Feb 2019'!$G$1:$BR$1,0))/SUMIFS(Summary!$D:$D,Summary!$A:$A,'Buying nGRPs'!$A94),"")</f>
        <v>0</v>
      </c>
      <c r="AZ94" s="158">
        <f>IFERROR(INDEX('Feb 2019'!$G$3:$BR$161,MATCH('Buying nGRPs'!$A94,'Feb 2019'!$A$3:$A$158,0),MATCH('Buying nGRPs'!AZ$9,'Feb 2019'!$G$1:$BR$1,0))/SUMIFS(Summary!$D:$D,Summary!$A:$A,'Buying nGRPs'!$A94),"")</f>
        <v>0</v>
      </c>
      <c r="BA94" s="158">
        <f>IFERROR(INDEX('Feb 2019'!$G$3:$BR$161,MATCH('Buying nGRPs'!$A94,'Feb 2019'!$A$3:$A$158,0),MATCH('Buying nGRPs'!BA$9,'Feb 2019'!$G$1:$BR$1,0))/SUMIFS(Summary!$D:$D,Summary!$A:$A,'Buying nGRPs'!$A94),"")</f>
        <v>0</v>
      </c>
      <c r="BB94" s="11">
        <f>SUM(G94:BA94)</f>
        <v>0</v>
      </c>
      <c r="BC94" s="11"/>
      <c r="BD94" s="114">
        <f>BC94-BB94</f>
        <v>0</v>
      </c>
    </row>
    <row r="95" spans="1:56" ht="15" x14ac:dyDescent="0.3">
      <c r="A95" s="77" t="s">
        <v>12</v>
      </c>
      <c r="B95" s="107">
        <f>SUM(B93:B94)</f>
        <v>0</v>
      </c>
      <c r="C95" s="188"/>
      <c r="D95" s="145">
        <f>SUM(D93:D94)</f>
        <v>0</v>
      </c>
      <c r="E95" s="108">
        <f>SUM(E93:E94)</f>
        <v>0</v>
      </c>
      <c r="F95" s="90" t="s">
        <v>12</v>
      </c>
      <c r="G95" s="165">
        <f t="shared" ref="G95:H95" si="81">SUM(G93:G94)</f>
        <v>0</v>
      </c>
      <c r="H95" s="165">
        <f t="shared" si="81"/>
        <v>0</v>
      </c>
      <c r="I95" s="165">
        <f>SUM(I93:I94)</f>
        <v>0</v>
      </c>
      <c r="J95" s="165">
        <f>SUM(J93:J94)</f>
        <v>0</v>
      </c>
      <c r="K95" s="165">
        <f t="shared" ref="K95:BA95" si="82">SUM(K93:K94)</f>
        <v>0</v>
      </c>
      <c r="L95" s="165">
        <f>SUM(L93:L94)</f>
        <v>0</v>
      </c>
      <c r="M95" s="165">
        <f t="shared" si="82"/>
        <v>0</v>
      </c>
      <c r="N95" s="165">
        <f t="shared" si="82"/>
        <v>0</v>
      </c>
      <c r="O95" s="165">
        <f t="shared" si="82"/>
        <v>0</v>
      </c>
      <c r="P95" s="165">
        <f t="shared" si="82"/>
        <v>0</v>
      </c>
      <c r="Q95" s="165">
        <f t="shared" si="82"/>
        <v>0</v>
      </c>
      <c r="R95" s="165">
        <f t="shared" si="82"/>
        <v>0</v>
      </c>
      <c r="S95" s="165">
        <f t="shared" si="82"/>
        <v>0</v>
      </c>
      <c r="T95" s="165">
        <f>SUM(T93:T94)</f>
        <v>0</v>
      </c>
      <c r="U95" s="165">
        <f>SUM(U93:U94)</f>
        <v>0</v>
      </c>
      <c r="V95" s="165">
        <f t="shared" si="82"/>
        <v>0</v>
      </c>
      <c r="W95" s="165">
        <f t="shared" si="82"/>
        <v>0</v>
      </c>
      <c r="X95" s="165">
        <f t="shared" si="82"/>
        <v>0</v>
      </c>
      <c r="Y95" s="165">
        <f>SUM(Y93:Y94)</f>
        <v>0</v>
      </c>
      <c r="Z95" s="165">
        <f>SUM(Z93:Z94)</f>
        <v>0</v>
      </c>
      <c r="AA95" s="62">
        <f t="shared" ref="AA95:AI95" si="83">SUM(AA93:AA94)</f>
        <v>0</v>
      </c>
      <c r="AB95" s="62">
        <f>SUM(AB93:AB94)</f>
        <v>0</v>
      </c>
      <c r="AC95" s="62">
        <f t="shared" si="83"/>
        <v>0</v>
      </c>
      <c r="AD95" s="62">
        <f t="shared" si="83"/>
        <v>0</v>
      </c>
      <c r="AE95" s="62">
        <f>SUM(AE93:AE94)</f>
        <v>0</v>
      </c>
      <c r="AF95" s="62">
        <f t="shared" si="83"/>
        <v>0</v>
      </c>
      <c r="AG95" s="62">
        <f t="shared" si="83"/>
        <v>0</v>
      </c>
      <c r="AH95" s="165">
        <f t="shared" si="83"/>
        <v>0</v>
      </c>
      <c r="AI95" s="165">
        <f t="shared" si="83"/>
        <v>0</v>
      </c>
      <c r="AJ95" s="165">
        <f t="shared" si="82"/>
        <v>0</v>
      </c>
      <c r="AK95" s="165">
        <f t="shared" si="82"/>
        <v>0</v>
      </c>
      <c r="AL95" s="165">
        <f t="shared" si="82"/>
        <v>0</v>
      </c>
      <c r="AM95" s="165">
        <f t="shared" si="82"/>
        <v>0</v>
      </c>
      <c r="AN95" s="165">
        <f t="shared" si="82"/>
        <v>0</v>
      </c>
      <c r="AO95" s="165">
        <f t="shared" si="82"/>
        <v>0</v>
      </c>
      <c r="AP95" s="165">
        <v>0</v>
      </c>
      <c r="AQ95" s="165">
        <v>0</v>
      </c>
      <c r="AR95" s="165">
        <v>0</v>
      </c>
      <c r="AS95" s="165">
        <v>0</v>
      </c>
      <c r="AT95" s="165">
        <f t="shared" si="82"/>
        <v>0</v>
      </c>
      <c r="AU95" s="165">
        <f t="shared" si="82"/>
        <v>0</v>
      </c>
      <c r="AV95" s="165">
        <f t="shared" si="82"/>
        <v>0</v>
      </c>
      <c r="AW95" s="165">
        <f t="shared" si="82"/>
        <v>0</v>
      </c>
      <c r="AX95" s="165">
        <f t="shared" si="82"/>
        <v>0</v>
      </c>
      <c r="AY95" s="165">
        <f t="shared" si="82"/>
        <v>0</v>
      </c>
      <c r="AZ95" s="165">
        <f t="shared" si="82"/>
        <v>0</v>
      </c>
      <c r="BA95" s="165">
        <f t="shared" si="82"/>
        <v>0</v>
      </c>
      <c r="BB95" s="165">
        <f>SUM(BB93:BB94)</f>
        <v>0</v>
      </c>
      <c r="BC95" s="165">
        <f>SUM(BC93:BC94)</f>
        <v>0</v>
      </c>
      <c r="BD95" s="108">
        <f>SUM(BD93:BD94)</f>
        <v>0</v>
      </c>
    </row>
    <row r="96" spans="1:56" ht="15" x14ac:dyDescent="0.3">
      <c r="A96" s="81" t="s">
        <v>106</v>
      </c>
      <c r="B96" s="103"/>
      <c r="C96" s="186"/>
      <c r="D96" s="147"/>
      <c r="E96" s="104"/>
      <c r="F96" s="94" t="s">
        <v>106</v>
      </c>
      <c r="G96" s="176" t="e">
        <f>G100/G5</f>
        <v>#DIV/0!</v>
      </c>
      <c r="H96" s="176" t="e">
        <f t="shared" ref="H96" si="84">H100/H5</f>
        <v>#DIV/0!</v>
      </c>
      <c r="I96" s="10"/>
      <c r="J96" s="10"/>
      <c r="K96" s="176" t="e">
        <f t="shared" ref="K96:U96" si="85">K100/K5</f>
        <v>#DIV/0!</v>
      </c>
      <c r="L96" s="176" t="e">
        <f>L100/L5</f>
        <v>#DIV/0!</v>
      </c>
      <c r="M96" s="176" t="e">
        <f t="shared" si="85"/>
        <v>#DIV/0!</v>
      </c>
      <c r="N96" s="176" t="e">
        <f t="shared" si="85"/>
        <v>#DIV/0!</v>
      </c>
      <c r="O96" s="176" t="e">
        <f t="shared" si="85"/>
        <v>#DIV/0!</v>
      </c>
      <c r="P96" s="176" t="e">
        <f t="shared" si="85"/>
        <v>#DIV/0!</v>
      </c>
      <c r="Q96" s="176" t="e">
        <f t="shared" si="85"/>
        <v>#DIV/0!</v>
      </c>
      <c r="R96" s="176" t="e">
        <f t="shared" si="85"/>
        <v>#DIV/0!</v>
      </c>
      <c r="S96" s="176" t="e">
        <f t="shared" si="85"/>
        <v>#DIV/0!</v>
      </c>
      <c r="T96" s="176" t="e">
        <f t="shared" si="85"/>
        <v>#DIV/0!</v>
      </c>
      <c r="U96" s="176" t="e">
        <f t="shared" si="85"/>
        <v>#DIV/0!</v>
      </c>
      <c r="V96" s="10"/>
      <c r="W96" s="10"/>
      <c r="X96" s="10"/>
      <c r="Y96" s="10"/>
      <c r="Z96" s="10"/>
      <c r="AA96" s="67"/>
      <c r="AB96" s="67"/>
      <c r="AC96" s="67"/>
      <c r="AD96" s="68"/>
      <c r="AE96" s="68"/>
      <c r="AF96" s="68"/>
      <c r="AG96" s="68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7"/>
      <c r="BC96" s="7"/>
      <c r="BD96" s="104"/>
    </row>
    <row r="97" spans="1:56" ht="15" x14ac:dyDescent="0.3">
      <c r="A97" s="80" t="s">
        <v>107</v>
      </c>
      <c r="B97" s="105">
        <f t="shared" ref="B97:B99" si="86">BB97</f>
        <v>0</v>
      </c>
      <c r="C97" s="192"/>
      <c r="D97" s="48">
        <f t="shared" ref="D97:D99" si="87">BC97</f>
        <v>0</v>
      </c>
      <c r="E97" s="138">
        <f>D97-B97</f>
        <v>0</v>
      </c>
      <c r="F97" s="93" t="s">
        <v>107</v>
      </c>
      <c r="G97" s="158" t="str">
        <f>IFERROR(INDEX('Feb 2019'!$G$3:$BR$161,MATCH('Buying nGRPs'!$A97,'Feb 2019'!$A$3:$A$158,0),MATCH('Buying nGRPs'!G$9,'Feb 2019'!$G$1:$BR$1,0))/SUMIFS(Summary!$D:$D,Summary!$A:$A,'Buying nGRPs'!$A97),"")</f>
        <v/>
      </c>
      <c r="H97" s="158" t="str">
        <f>IFERROR(INDEX('Feb 2019'!$G$3:$BR$161,MATCH('Buying nGRPs'!$A97,'Feb 2019'!$A$3:$A$158,0),MATCH('Buying nGRPs'!H$9,'Feb 2019'!$G$1:$BR$1,0))/SUMIFS(Summary!$D:$D,Summary!$A:$A,'Buying nGRPs'!$A97),"")</f>
        <v/>
      </c>
      <c r="I97" s="158" t="str">
        <f>IFERROR(INDEX('Feb 2019'!$G$3:$BR$161,MATCH('Buying nGRPs'!$A97,'Feb 2019'!$A$3:$A$158,0),MATCH('Buying nGRPs'!I$9,'Feb 2019'!$G$1:$BR$1,0))/SUMIFS(Summary!$D:$D,Summary!$A:$A,'Buying nGRPs'!$A97),"")</f>
        <v/>
      </c>
      <c r="J97" s="158" t="str">
        <f>IFERROR(INDEX('Feb 2019'!$G$3:$BR$161,MATCH('Buying nGRPs'!$A97,'Feb 2019'!$A$3:$A$158,0),MATCH('Buying nGRPs'!J$9,'Feb 2019'!$G$1:$BR$1,0))/SUMIFS(Summary!$D:$D,Summary!$A:$A,'Buying nGRPs'!$A97),"")</f>
        <v/>
      </c>
      <c r="K97" s="158" t="str">
        <f>IFERROR(INDEX('Feb 2019'!$G$3:$BR$161,MATCH('Buying nGRPs'!$A97,'Feb 2019'!$A$3:$A$158,0),MATCH('Buying nGRPs'!K$9,'Feb 2019'!$G$1:$BR$1,0))/SUMIFS(Summary!$D:$D,Summary!$A:$A,'Buying nGRPs'!$A97),"")</f>
        <v/>
      </c>
      <c r="L97" s="158" t="str">
        <f>IFERROR(INDEX('Feb 2019'!$G$3:$BR$161,MATCH('Buying nGRPs'!$A97,'Feb 2019'!$A$3:$A$158,0),MATCH('Buying nGRPs'!L$9,'Feb 2019'!$G$1:$BR$1,0))/SUMIFS(Summary!$D:$D,Summary!$A:$A,'Buying nGRPs'!$A97),"")</f>
        <v/>
      </c>
      <c r="M97" s="158" t="str">
        <f>IFERROR(INDEX('Feb 2019'!$G$3:$BR$161,MATCH('Buying nGRPs'!$A97,'Feb 2019'!$A$3:$A$158,0),MATCH('Buying nGRPs'!M$9,'Feb 2019'!$G$1:$BR$1,0))/SUMIFS(Summary!$D:$D,Summary!$A:$A,'Buying nGRPs'!$A97),"")</f>
        <v/>
      </c>
      <c r="N97" s="158" t="str">
        <f>IFERROR(INDEX('Feb 2019'!$G$3:$BR$161,MATCH('Buying nGRPs'!$A97,'Feb 2019'!$A$3:$A$158,0),MATCH('Buying nGRPs'!N$9,'Feb 2019'!$G$1:$BR$1,0))/SUMIFS(Summary!$D:$D,Summary!$A:$A,'Buying nGRPs'!$A97),"")</f>
        <v/>
      </c>
      <c r="O97" s="158" t="str">
        <f>IFERROR(INDEX('Feb 2019'!$G$3:$BR$161,MATCH('Buying nGRPs'!$A97,'Feb 2019'!$A$3:$A$158,0),MATCH('Buying nGRPs'!O$9,'Feb 2019'!$G$1:$BR$1,0))/SUMIFS(Summary!$D:$D,Summary!$A:$A,'Buying nGRPs'!$A97),"")</f>
        <v/>
      </c>
      <c r="P97" s="158" t="str">
        <f>IFERROR(INDEX('Feb 2019'!$G$3:$BR$161,MATCH('Buying nGRPs'!$A97,'Feb 2019'!$A$3:$A$158,0),MATCH('Buying nGRPs'!P$9,'Feb 2019'!$G$1:$BR$1,0))/SUMIFS(Summary!$D:$D,Summary!$A:$A,'Buying nGRPs'!$A97),"")</f>
        <v/>
      </c>
      <c r="Q97" s="158" t="str">
        <f>IFERROR(INDEX('Feb 2019'!$G$3:$BR$161,MATCH('Buying nGRPs'!$A97,'Feb 2019'!$A$3:$A$158,0),MATCH('Buying nGRPs'!Q$9,'Feb 2019'!$G$1:$BR$1,0))/SUMIFS(Summary!$D:$D,Summary!$A:$A,'Buying nGRPs'!$A97),"")</f>
        <v/>
      </c>
      <c r="R97" s="158" t="str">
        <f>IFERROR(INDEX('Feb 2019'!$G$3:$BR$161,MATCH('Buying nGRPs'!$A97,'Feb 2019'!$A$3:$A$158,0),MATCH('Buying nGRPs'!R$9,'Feb 2019'!$G$1:$BR$1,0))/SUMIFS(Summary!$D:$D,Summary!$A:$A,'Buying nGRPs'!$A97),"")</f>
        <v/>
      </c>
      <c r="S97" s="158" t="str">
        <f>IFERROR(INDEX('Feb 2019'!$G$3:$BR$161,MATCH('Buying nGRPs'!$A97,'Feb 2019'!$A$3:$A$158,0),MATCH('Buying nGRPs'!S$9,'Feb 2019'!$G$1:$BR$1,0))/SUMIFS(Summary!$D:$D,Summary!$A:$A,'Buying nGRPs'!$A97),"")</f>
        <v/>
      </c>
      <c r="T97" s="158" t="str">
        <f>IFERROR(INDEX('Feb 2019'!$G$3:$BR$161,MATCH('Buying nGRPs'!$A97,'Feb 2019'!$A$3:$A$158,0),MATCH('Buying nGRPs'!T$9,'Feb 2019'!$G$1:$BR$1,0))/SUMIFS(Summary!$D:$D,Summary!$A:$A,'Buying nGRPs'!$A97),"")</f>
        <v/>
      </c>
      <c r="U97" s="158" t="str">
        <f>IFERROR(INDEX('Feb 2019'!$G$3:$BR$161,MATCH('Buying nGRPs'!$A97,'Feb 2019'!$A$3:$A$158,0),MATCH('Buying nGRPs'!U$9,'Feb 2019'!$G$1:$BR$1,0))/SUMIFS(Summary!$D:$D,Summary!$A:$A,'Buying nGRPs'!$A97),"")</f>
        <v/>
      </c>
      <c r="V97" s="158" t="str">
        <f>IFERROR(INDEX('Feb 2019'!$G$3:$BR$161,MATCH('Buying nGRPs'!$A97,'Feb 2019'!$A$3:$A$158,0),MATCH('Buying nGRPs'!V$9,'Feb 2019'!$G$1:$BR$1,0))/SUMIFS(Summary!$D:$D,Summary!$A:$A,'Buying nGRPs'!$A97),"")</f>
        <v/>
      </c>
      <c r="W97" s="158" t="str">
        <f>IFERROR(INDEX('Feb 2019'!$G$3:$BR$161,MATCH('Buying nGRPs'!$A97,'Feb 2019'!$A$3:$A$158,0),MATCH('Buying nGRPs'!W$9,'Feb 2019'!$G$1:$BR$1,0))/SUMIFS(Summary!$D:$D,Summary!$A:$A,'Buying nGRPs'!$A97),"")</f>
        <v/>
      </c>
      <c r="X97" s="158" t="str">
        <f>IFERROR(INDEX('Feb 2019'!$G$3:$BR$161,MATCH('Buying nGRPs'!$A97,'Feb 2019'!$A$3:$A$158,0),MATCH('Buying nGRPs'!X$9,'Feb 2019'!$G$1:$BR$1,0))/SUMIFS(Summary!$D:$D,Summary!$A:$A,'Buying nGRPs'!$A97),"")</f>
        <v/>
      </c>
      <c r="Y97" s="158" t="str">
        <f>IFERROR(INDEX('Feb 2019'!$G$3:$BR$161,MATCH('Buying nGRPs'!$A97,'Feb 2019'!$A$3:$A$158,0),MATCH('Buying nGRPs'!Y$9,'Feb 2019'!$G$1:$BR$1,0))/SUMIFS(Summary!$D:$D,Summary!$A:$A,'Buying nGRPs'!$A97),"")</f>
        <v/>
      </c>
      <c r="Z97" s="158" t="str">
        <f>IFERROR(INDEX('Feb 2019'!$G$3:$BR$161,MATCH('Buying nGRPs'!$A97,'Feb 2019'!$A$3:$A$158,0),MATCH('Buying nGRPs'!Z$9,'Feb 2019'!$G$1:$BR$1,0))/SUMIFS(Summary!$D:$D,Summary!$A:$A,'Buying nGRPs'!$A97),"")</f>
        <v/>
      </c>
      <c r="AA97" s="158" t="str">
        <f>IFERROR(INDEX('Feb 2019'!$G$3:$BR$161,MATCH('Buying nGRPs'!$A97,'Feb 2019'!$A$3:$A$158,0),MATCH('Buying nGRPs'!AA$9,'Feb 2019'!$G$1:$BR$1,0))/SUMIFS(Summary!$D:$D,Summary!$A:$A,'Buying nGRPs'!$A97),"")</f>
        <v/>
      </c>
      <c r="AB97" s="158" t="str">
        <f>IFERROR(INDEX('Feb 2019'!$G$3:$BR$161,MATCH('Buying nGRPs'!$A97,'Feb 2019'!$A$3:$A$158,0),MATCH('Buying nGRPs'!AB$9,'Feb 2019'!$G$1:$BR$1,0))/SUMIFS(Summary!$D:$D,Summary!$A:$A,'Buying nGRPs'!$A97),"")</f>
        <v/>
      </c>
      <c r="AC97" s="158" t="str">
        <f>IFERROR(INDEX('Feb 2019'!$G$3:$BR$161,MATCH('Buying nGRPs'!$A97,'Feb 2019'!$A$3:$A$158,0),MATCH('Buying nGRPs'!AC$9,'Feb 2019'!$G$1:$BR$1,0))/SUMIFS(Summary!$D:$D,Summary!$A:$A,'Buying nGRPs'!$A97),"")</f>
        <v/>
      </c>
      <c r="AD97" s="158" t="str">
        <f>IFERROR(INDEX('Feb 2019'!$G$3:$BR$161,MATCH('Buying nGRPs'!$A97,'Feb 2019'!$A$3:$A$158,0),MATCH('Buying nGRPs'!AD$9,'Feb 2019'!$G$1:$BR$1,0))/SUMIFS(Summary!$D:$D,Summary!$A:$A,'Buying nGRPs'!$A97),"")</f>
        <v/>
      </c>
      <c r="AE97" s="158" t="str">
        <f>IFERROR(INDEX('Feb 2019'!$G$3:$BR$161,MATCH('Buying nGRPs'!$A97,'Feb 2019'!$A$3:$A$158,0),MATCH('Buying nGRPs'!AE$9,'Feb 2019'!$G$1:$BR$1,0))/SUMIFS(Summary!$D:$D,Summary!$A:$A,'Buying nGRPs'!$A97),"")</f>
        <v/>
      </c>
      <c r="AF97" s="158" t="str">
        <f>IFERROR(INDEX('Feb 2019'!$G$3:$BR$161,MATCH('Buying nGRPs'!$A97,'Feb 2019'!$A$3:$A$158,0),MATCH('Buying nGRPs'!AF$9,'Feb 2019'!$G$1:$BR$1,0))/SUMIFS(Summary!$D:$D,Summary!$A:$A,'Buying nGRPs'!$A97),"")</f>
        <v/>
      </c>
      <c r="AG97" s="158" t="str">
        <f>IFERROR(INDEX('Feb 2019'!$G$3:$BR$161,MATCH('Buying nGRPs'!$A97,'Feb 2019'!$A$3:$A$158,0),MATCH('Buying nGRPs'!AG$9,'Feb 2019'!$G$1:$BR$1,0))/SUMIFS(Summary!$D:$D,Summary!$A:$A,'Buying nGRPs'!$A97),"")</f>
        <v/>
      </c>
      <c r="AH97" s="158" t="str">
        <f>IFERROR(INDEX('Feb 2019'!$G$3:$BR$161,MATCH('Buying nGRPs'!$A97,'Feb 2019'!$A$3:$A$158,0),MATCH('Buying nGRPs'!AH$9,'Feb 2019'!$G$1:$BR$1,0))/SUMIFS(Summary!$D:$D,Summary!$A:$A,'Buying nGRPs'!$A97),"")</f>
        <v/>
      </c>
      <c r="AI97" s="158" t="str">
        <f>IFERROR(INDEX('Feb 2019'!$G$3:$BR$161,MATCH('Buying nGRPs'!$A97,'Feb 2019'!$A$3:$A$158,0),MATCH('Buying nGRPs'!AI$9,'Feb 2019'!$G$1:$BR$1,0))/SUMIFS(Summary!$D:$D,Summary!$A:$A,'Buying nGRPs'!$A97),"")</f>
        <v/>
      </c>
      <c r="AJ97" s="158" t="str">
        <f>IFERROR(INDEX('Feb 2019'!$G$3:$BR$161,MATCH('Buying nGRPs'!$A97,'Feb 2019'!$A$3:$A$158,0),MATCH('Buying nGRPs'!AJ$9,'Feb 2019'!$G$1:$BR$1,0))/SUMIFS(Summary!$D:$D,Summary!$A:$A,'Buying nGRPs'!$A97),"")</f>
        <v/>
      </c>
      <c r="AK97" s="158" t="str">
        <f>IFERROR(INDEX('Feb 2019'!$G$3:$BR$161,MATCH('Buying nGRPs'!$A97,'Feb 2019'!$A$3:$A$158,0),MATCH('Buying nGRPs'!AK$9,'Feb 2019'!$G$1:$BR$1,0))/SUMIFS(Summary!$D:$D,Summary!$A:$A,'Buying nGRPs'!$A97),"")</f>
        <v/>
      </c>
      <c r="AL97" s="158" t="str">
        <f>IFERROR(INDEX('Feb 2019'!$G$3:$BR$161,MATCH('Buying nGRPs'!$A97,'Feb 2019'!$A$3:$A$158,0),MATCH('Buying nGRPs'!AL$9,'Feb 2019'!$G$1:$BR$1,0))/SUMIFS(Summary!$D:$D,Summary!$A:$A,'Buying nGRPs'!$A97),"")</f>
        <v/>
      </c>
      <c r="AM97" s="158" t="str">
        <f>IFERROR(INDEX('Feb 2019'!$G$3:$BR$161,MATCH('Buying nGRPs'!$A97,'Feb 2019'!$A$3:$A$158,0),MATCH('Buying nGRPs'!AM$9,'Feb 2019'!$G$1:$BR$1,0))/SUMIFS(Summary!$D:$D,Summary!$A:$A,'Buying nGRPs'!$A97),"")</f>
        <v/>
      </c>
      <c r="AN97" s="158" t="str">
        <f>IFERROR(INDEX('Feb 2019'!$G$3:$BR$161,MATCH('Buying nGRPs'!$A97,'Feb 2019'!$A$3:$A$158,0),MATCH('Buying nGRPs'!AN$9,'Feb 2019'!$G$1:$BR$1,0))/SUMIFS(Summary!$D:$D,Summary!$A:$A,'Buying nGRPs'!$A97),"")</f>
        <v/>
      </c>
      <c r="AO97" s="158" t="str">
        <f>IFERROR(INDEX('Feb 2019'!$G$3:$BR$161,MATCH('Buying nGRPs'!$A97,'Feb 2019'!$A$3:$A$158,0),MATCH('Buying nGRPs'!AO$9,'Feb 2019'!$G$1:$BR$1,0))/SUMIFS(Summary!$D:$D,Summary!$A:$A,'Buying nGRPs'!$A97),"")</f>
        <v/>
      </c>
      <c r="AP97" s="158" t="str">
        <f>IFERROR(INDEX('Feb 2019'!$G$3:$BR$161,MATCH('Buying nGRPs'!$A97,'Feb 2019'!$A$3:$A$158,0),MATCH('Buying nGRPs'!AP$9,'Feb 2019'!$G$1:$BR$1,0))/SUMIFS(Summary!$D:$D,Summary!$A:$A,'Buying nGRPs'!$A97),"")</f>
        <v/>
      </c>
      <c r="AQ97" s="158" t="str">
        <f>IFERROR(INDEX('Feb 2019'!$G$3:$BR$161,MATCH('Buying nGRPs'!$A97,'Feb 2019'!$A$3:$A$158,0),MATCH('Buying nGRPs'!AQ$9,'Feb 2019'!$G$1:$BR$1,0))/SUMIFS(Summary!$D:$D,Summary!$A:$A,'Buying nGRPs'!$A97),"")</f>
        <v/>
      </c>
      <c r="AR97" s="158" t="str">
        <f>IFERROR(INDEX('Feb 2019'!$G$3:$BR$161,MATCH('Buying nGRPs'!$A97,'Feb 2019'!$A$3:$A$158,0),MATCH('Buying nGRPs'!AR$9,'Feb 2019'!$G$1:$BR$1,0))/SUMIFS(Summary!$D:$D,Summary!$A:$A,'Buying nGRPs'!$A97),"")</f>
        <v/>
      </c>
      <c r="AS97" s="158" t="str">
        <f>IFERROR(INDEX('Feb 2019'!$G$3:$BR$161,MATCH('Buying nGRPs'!$A97,'Feb 2019'!$A$3:$A$158,0),MATCH('Buying nGRPs'!AS$9,'Feb 2019'!$G$1:$BR$1,0))/SUMIFS(Summary!$D:$D,Summary!$A:$A,'Buying nGRPs'!$A97),"")</f>
        <v/>
      </c>
      <c r="AT97" s="158" t="str">
        <f>IFERROR(INDEX('Feb 2019'!$G$3:$BR$161,MATCH('Buying nGRPs'!$A97,'Feb 2019'!$A$3:$A$158,0),MATCH('Buying nGRPs'!AT$9,'Feb 2019'!$G$1:$BR$1,0))/SUMIFS(Summary!$D:$D,Summary!$A:$A,'Buying nGRPs'!$A97),"")</f>
        <v/>
      </c>
      <c r="AU97" s="158" t="str">
        <f>IFERROR(INDEX('Feb 2019'!$G$3:$BR$161,MATCH('Buying nGRPs'!$A97,'Feb 2019'!$A$3:$A$158,0),MATCH('Buying nGRPs'!AU$9,'Feb 2019'!$G$1:$BR$1,0))/SUMIFS(Summary!$D:$D,Summary!$A:$A,'Buying nGRPs'!$A97),"")</f>
        <v/>
      </c>
      <c r="AV97" s="158" t="str">
        <f>IFERROR(INDEX('Feb 2019'!$G$3:$BR$161,MATCH('Buying nGRPs'!$A97,'Feb 2019'!$A$3:$A$158,0),MATCH('Buying nGRPs'!AV$9,'Feb 2019'!$G$1:$BR$1,0))/SUMIFS(Summary!$D:$D,Summary!$A:$A,'Buying nGRPs'!$A97),"")</f>
        <v/>
      </c>
      <c r="AW97" s="158" t="str">
        <f>IFERROR(INDEX('Feb 2019'!$G$3:$BR$161,MATCH('Buying nGRPs'!$A97,'Feb 2019'!$A$3:$A$158,0),MATCH('Buying nGRPs'!AW$9,'Feb 2019'!$G$1:$BR$1,0))/SUMIFS(Summary!$D:$D,Summary!$A:$A,'Buying nGRPs'!$A97),"")</f>
        <v/>
      </c>
      <c r="AX97" s="158" t="str">
        <f>IFERROR(INDEX('Feb 2019'!$G$3:$BR$161,MATCH('Buying nGRPs'!$A97,'Feb 2019'!$A$3:$A$158,0),MATCH('Buying nGRPs'!AX$9,'Feb 2019'!$G$1:$BR$1,0))/SUMIFS(Summary!$D:$D,Summary!$A:$A,'Buying nGRPs'!$A97),"")</f>
        <v/>
      </c>
      <c r="AY97" s="158" t="str">
        <f>IFERROR(INDEX('Feb 2019'!$G$3:$BR$161,MATCH('Buying nGRPs'!$A97,'Feb 2019'!$A$3:$A$158,0),MATCH('Buying nGRPs'!AY$9,'Feb 2019'!$G$1:$BR$1,0))/SUMIFS(Summary!$D:$D,Summary!$A:$A,'Buying nGRPs'!$A97),"")</f>
        <v/>
      </c>
      <c r="AZ97" s="158" t="str">
        <f>IFERROR(INDEX('Feb 2019'!$G$3:$BR$161,MATCH('Buying nGRPs'!$A97,'Feb 2019'!$A$3:$A$158,0),MATCH('Buying nGRPs'!AZ$9,'Feb 2019'!$G$1:$BR$1,0))/SUMIFS(Summary!$D:$D,Summary!$A:$A,'Buying nGRPs'!$A97),"")</f>
        <v/>
      </c>
      <c r="BA97" s="158" t="str">
        <f>IFERROR(INDEX('Feb 2019'!$G$3:$BR$161,MATCH('Buying nGRPs'!$A97,'Feb 2019'!$A$3:$A$158,0),MATCH('Buying nGRPs'!BA$9,'Feb 2019'!$G$1:$BR$1,0))/SUMIFS(Summary!$D:$D,Summary!$A:$A,'Buying nGRPs'!$A97),"")</f>
        <v/>
      </c>
      <c r="BB97" s="11">
        <f>SUM(G97:BA97)</f>
        <v>0</v>
      </c>
      <c r="BC97" s="11"/>
      <c r="BD97" s="114">
        <f>BC97-BB97</f>
        <v>0</v>
      </c>
    </row>
    <row r="98" spans="1:56" ht="15" x14ac:dyDescent="0.3">
      <c r="A98" s="79" t="s">
        <v>108</v>
      </c>
      <c r="B98" s="105">
        <f t="shared" si="86"/>
        <v>0</v>
      </c>
      <c r="C98" s="192">
        <f>B98/1000000</f>
        <v>0</v>
      </c>
      <c r="D98" s="48">
        <f t="shared" si="87"/>
        <v>0</v>
      </c>
      <c r="E98" s="138">
        <f>D98-B98</f>
        <v>0</v>
      </c>
      <c r="F98" s="92" t="s">
        <v>108</v>
      </c>
      <c r="G98" s="158" t="str">
        <f>IFERROR(INDEX('Feb 2019'!$G$3:$BR$161,MATCH('Buying nGRPs'!$A98,'Feb 2019'!$A$3:$A$158,0),MATCH('Buying nGRPs'!G$9,'Feb 2019'!$G$1:$BR$1,0))/SUMIFS(Summary!$D:$D,Summary!$A:$A,'Buying nGRPs'!$A98),"")</f>
        <v/>
      </c>
      <c r="H98" s="158" t="str">
        <f>IFERROR(INDEX('Feb 2019'!$G$3:$BR$161,MATCH('Buying nGRPs'!$A98,'Feb 2019'!$A$3:$A$158,0),MATCH('Buying nGRPs'!H$9,'Feb 2019'!$G$1:$BR$1,0))/SUMIFS(Summary!$D:$D,Summary!$A:$A,'Buying nGRPs'!$A98),"")</f>
        <v/>
      </c>
      <c r="I98" s="158" t="str">
        <f>IFERROR(INDEX('Feb 2019'!$G$3:$BR$161,MATCH('Buying nGRPs'!$A98,'Feb 2019'!$A$3:$A$158,0),MATCH('Buying nGRPs'!I$9,'Feb 2019'!$G$1:$BR$1,0))/SUMIFS(Summary!$D:$D,Summary!$A:$A,'Buying nGRPs'!$A98),"")</f>
        <v/>
      </c>
      <c r="J98" s="158">
        <f>IFERROR(INDEX('Feb 2019'!$G$3:$BR$161,MATCH('Buying nGRPs'!$A98,'Feb 2019'!$A$3:$A$158,0),MATCH('Buying nGRPs'!J$9,'Feb 2019'!$G$1:$BR$1,0))/SUMIFS(Summary!$D:$D,Summary!$A:$A,'Buying nGRPs'!$A98),"")</f>
        <v>0</v>
      </c>
      <c r="K98" s="158" t="str">
        <f>IFERROR(INDEX('Feb 2019'!$G$3:$BR$161,MATCH('Buying nGRPs'!$A98,'Feb 2019'!$A$3:$A$158,0),MATCH('Buying nGRPs'!K$9,'Feb 2019'!$G$1:$BR$1,0))/SUMIFS(Summary!$D:$D,Summary!$A:$A,'Buying nGRPs'!$A98),"")</f>
        <v/>
      </c>
      <c r="L98" s="158" t="str">
        <f>IFERROR(INDEX('Feb 2019'!$G$3:$BR$161,MATCH('Buying nGRPs'!$A98,'Feb 2019'!$A$3:$A$158,0),MATCH('Buying nGRPs'!L$9,'Feb 2019'!$G$1:$BR$1,0))/SUMIFS(Summary!$D:$D,Summary!$A:$A,'Buying nGRPs'!$A98),"")</f>
        <v/>
      </c>
      <c r="M98" s="158" t="str">
        <f>IFERROR(INDEX('Feb 2019'!$G$3:$BR$161,MATCH('Buying nGRPs'!$A98,'Feb 2019'!$A$3:$A$158,0),MATCH('Buying nGRPs'!M$9,'Feb 2019'!$G$1:$BR$1,0))/SUMIFS(Summary!$D:$D,Summary!$A:$A,'Buying nGRPs'!$A98),"")</f>
        <v/>
      </c>
      <c r="N98" s="158" t="str">
        <f>IFERROR(INDEX('Feb 2019'!$G$3:$BR$161,MATCH('Buying nGRPs'!$A98,'Feb 2019'!$A$3:$A$158,0),MATCH('Buying nGRPs'!N$9,'Feb 2019'!$G$1:$BR$1,0))/SUMIFS(Summary!$D:$D,Summary!$A:$A,'Buying nGRPs'!$A98),"")</f>
        <v/>
      </c>
      <c r="O98" s="158" t="str">
        <f>IFERROR(INDEX('Feb 2019'!$G$3:$BR$161,MATCH('Buying nGRPs'!$A98,'Feb 2019'!$A$3:$A$158,0),MATCH('Buying nGRPs'!O$9,'Feb 2019'!$G$1:$BR$1,0))/SUMIFS(Summary!$D:$D,Summary!$A:$A,'Buying nGRPs'!$A98),"")</f>
        <v/>
      </c>
      <c r="P98" s="158" t="str">
        <f>IFERROR(INDEX('Feb 2019'!$G$3:$BR$161,MATCH('Buying nGRPs'!$A98,'Feb 2019'!$A$3:$A$158,0),MATCH('Buying nGRPs'!P$9,'Feb 2019'!$G$1:$BR$1,0))/SUMIFS(Summary!$D:$D,Summary!$A:$A,'Buying nGRPs'!$A98),"")</f>
        <v/>
      </c>
      <c r="Q98" s="158" t="str">
        <f>IFERROR(INDEX('Feb 2019'!$G$3:$BR$161,MATCH('Buying nGRPs'!$A98,'Feb 2019'!$A$3:$A$158,0),MATCH('Buying nGRPs'!Q$9,'Feb 2019'!$G$1:$BR$1,0))/SUMIFS(Summary!$D:$D,Summary!$A:$A,'Buying nGRPs'!$A98),"")</f>
        <v/>
      </c>
      <c r="R98" s="158" t="str">
        <f>IFERROR(INDEX('Feb 2019'!$G$3:$BR$161,MATCH('Buying nGRPs'!$A98,'Feb 2019'!$A$3:$A$158,0),MATCH('Buying nGRPs'!R$9,'Feb 2019'!$G$1:$BR$1,0))/SUMIFS(Summary!$D:$D,Summary!$A:$A,'Buying nGRPs'!$A98),"")</f>
        <v/>
      </c>
      <c r="S98" s="158" t="str">
        <f>IFERROR(INDEX('Feb 2019'!$G$3:$BR$161,MATCH('Buying nGRPs'!$A98,'Feb 2019'!$A$3:$A$158,0),MATCH('Buying nGRPs'!S$9,'Feb 2019'!$G$1:$BR$1,0))/SUMIFS(Summary!$D:$D,Summary!$A:$A,'Buying nGRPs'!$A98),"")</f>
        <v/>
      </c>
      <c r="T98" s="158" t="str">
        <f>IFERROR(INDEX('Feb 2019'!$G$3:$BR$161,MATCH('Buying nGRPs'!$A98,'Feb 2019'!$A$3:$A$158,0),MATCH('Buying nGRPs'!T$9,'Feb 2019'!$G$1:$BR$1,0))/SUMIFS(Summary!$D:$D,Summary!$A:$A,'Buying nGRPs'!$A98),"")</f>
        <v/>
      </c>
      <c r="U98" s="158" t="str">
        <f>IFERROR(INDEX('Feb 2019'!$G$3:$BR$161,MATCH('Buying nGRPs'!$A98,'Feb 2019'!$A$3:$A$158,0),MATCH('Buying nGRPs'!U$9,'Feb 2019'!$G$1:$BR$1,0))/SUMIFS(Summary!$D:$D,Summary!$A:$A,'Buying nGRPs'!$A98),"")</f>
        <v/>
      </c>
      <c r="V98" s="158" t="str">
        <f>IFERROR(INDEX('Feb 2019'!$G$3:$BR$161,MATCH('Buying nGRPs'!$A98,'Feb 2019'!$A$3:$A$158,0),MATCH('Buying nGRPs'!V$9,'Feb 2019'!$G$1:$BR$1,0))/SUMIFS(Summary!$D:$D,Summary!$A:$A,'Buying nGRPs'!$A98),"")</f>
        <v/>
      </c>
      <c r="W98" s="158" t="str">
        <f>IFERROR(INDEX('Feb 2019'!$G$3:$BR$161,MATCH('Buying nGRPs'!$A98,'Feb 2019'!$A$3:$A$158,0),MATCH('Buying nGRPs'!W$9,'Feb 2019'!$G$1:$BR$1,0))/SUMIFS(Summary!$D:$D,Summary!$A:$A,'Buying nGRPs'!$A98),"")</f>
        <v/>
      </c>
      <c r="X98" s="158" t="str">
        <f>IFERROR(INDEX('Feb 2019'!$G$3:$BR$161,MATCH('Buying nGRPs'!$A98,'Feb 2019'!$A$3:$A$158,0),MATCH('Buying nGRPs'!X$9,'Feb 2019'!$G$1:$BR$1,0))/SUMIFS(Summary!$D:$D,Summary!$A:$A,'Buying nGRPs'!$A98),"")</f>
        <v/>
      </c>
      <c r="Y98" s="158" t="str">
        <f>IFERROR(INDEX('Feb 2019'!$G$3:$BR$161,MATCH('Buying nGRPs'!$A98,'Feb 2019'!$A$3:$A$158,0),MATCH('Buying nGRPs'!Y$9,'Feb 2019'!$G$1:$BR$1,0))/SUMIFS(Summary!$D:$D,Summary!$A:$A,'Buying nGRPs'!$A98),"")</f>
        <v/>
      </c>
      <c r="Z98" s="158" t="str">
        <f>IFERROR(INDEX('Feb 2019'!$G$3:$BR$161,MATCH('Buying nGRPs'!$A98,'Feb 2019'!$A$3:$A$158,0),MATCH('Buying nGRPs'!Z$9,'Feb 2019'!$G$1:$BR$1,0))/SUMIFS(Summary!$D:$D,Summary!$A:$A,'Buying nGRPs'!$A98),"")</f>
        <v/>
      </c>
      <c r="AA98" s="158" t="str">
        <f>IFERROR(INDEX('Feb 2019'!$G$3:$BR$161,MATCH('Buying nGRPs'!$A98,'Feb 2019'!$A$3:$A$158,0),MATCH('Buying nGRPs'!AA$9,'Feb 2019'!$G$1:$BR$1,0))/SUMIFS(Summary!$D:$D,Summary!$A:$A,'Buying nGRPs'!$A98),"")</f>
        <v/>
      </c>
      <c r="AB98" s="158" t="str">
        <f>IFERROR(INDEX('Feb 2019'!$G$3:$BR$161,MATCH('Buying nGRPs'!$A98,'Feb 2019'!$A$3:$A$158,0),MATCH('Buying nGRPs'!AB$9,'Feb 2019'!$G$1:$BR$1,0))/SUMIFS(Summary!$D:$D,Summary!$A:$A,'Buying nGRPs'!$A98),"")</f>
        <v/>
      </c>
      <c r="AC98" s="158">
        <f>IFERROR(INDEX('Feb 2019'!$G$3:$BR$161,MATCH('Buying nGRPs'!$A98,'Feb 2019'!$A$3:$A$158,0),MATCH('Buying nGRPs'!AC$9,'Feb 2019'!$G$1:$BR$1,0))/SUMIFS(Summary!$D:$D,Summary!$A:$A,'Buying nGRPs'!$A98),"")</f>
        <v>0</v>
      </c>
      <c r="AD98" s="158">
        <f>IFERROR(INDEX('Feb 2019'!$G$3:$BR$161,MATCH('Buying nGRPs'!$A98,'Feb 2019'!$A$3:$A$158,0),MATCH('Buying nGRPs'!AD$9,'Feb 2019'!$G$1:$BR$1,0))/SUMIFS(Summary!$D:$D,Summary!$A:$A,'Buying nGRPs'!$A98),"")</f>
        <v>0</v>
      </c>
      <c r="AE98" s="158" t="str">
        <f>IFERROR(INDEX('Feb 2019'!$G$3:$BR$161,MATCH('Buying nGRPs'!$A98,'Feb 2019'!$A$3:$A$158,0),MATCH('Buying nGRPs'!AE$9,'Feb 2019'!$G$1:$BR$1,0))/SUMIFS(Summary!$D:$D,Summary!$A:$A,'Buying nGRPs'!$A98),"")</f>
        <v/>
      </c>
      <c r="AF98" s="158" t="str">
        <f>IFERROR(INDEX('Feb 2019'!$G$3:$BR$161,MATCH('Buying nGRPs'!$A98,'Feb 2019'!$A$3:$A$158,0),MATCH('Buying nGRPs'!AF$9,'Feb 2019'!$G$1:$BR$1,0))/SUMIFS(Summary!$D:$D,Summary!$A:$A,'Buying nGRPs'!$A98),"")</f>
        <v/>
      </c>
      <c r="AG98" s="158" t="str">
        <f>IFERROR(INDEX('Feb 2019'!$G$3:$BR$161,MATCH('Buying nGRPs'!$A98,'Feb 2019'!$A$3:$A$158,0),MATCH('Buying nGRPs'!AG$9,'Feb 2019'!$G$1:$BR$1,0))/SUMIFS(Summary!$D:$D,Summary!$A:$A,'Buying nGRPs'!$A98),"")</f>
        <v/>
      </c>
      <c r="AH98" s="158">
        <f>IFERROR(INDEX('Feb 2019'!$G$3:$BR$161,MATCH('Buying nGRPs'!$A98,'Feb 2019'!$A$3:$A$158,0),MATCH('Buying nGRPs'!AH$9,'Feb 2019'!$G$1:$BR$1,0))/SUMIFS(Summary!$D:$D,Summary!$A:$A,'Buying nGRPs'!$A98),"")</f>
        <v>0</v>
      </c>
      <c r="AI98" s="158" t="str">
        <f>IFERROR(INDEX('Feb 2019'!$G$3:$BR$161,MATCH('Buying nGRPs'!$A98,'Feb 2019'!$A$3:$A$158,0),MATCH('Buying nGRPs'!AI$9,'Feb 2019'!$G$1:$BR$1,0))/SUMIFS(Summary!$D:$D,Summary!$A:$A,'Buying nGRPs'!$A98),"")</f>
        <v/>
      </c>
      <c r="AJ98" s="158" t="str">
        <f>IFERROR(INDEX('Feb 2019'!$G$3:$BR$161,MATCH('Buying nGRPs'!$A98,'Feb 2019'!$A$3:$A$158,0),MATCH('Buying nGRPs'!AJ$9,'Feb 2019'!$G$1:$BR$1,0))/SUMIFS(Summary!$D:$D,Summary!$A:$A,'Buying nGRPs'!$A98),"")</f>
        <v/>
      </c>
      <c r="AK98" s="158">
        <f>IFERROR(INDEX('Feb 2019'!$G$3:$BR$161,MATCH('Buying nGRPs'!$A98,'Feb 2019'!$A$3:$A$158,0),MATCH('Buying nGRPs'!AK$9,'Feb 2019'!$G$1:$BR$1,0))/SUMIFS(Summary!$D:$D,Summary!$A:$A,'Buying nGRPs'!$A98),"")</f>
        <v>0</v>
      </c>
      <c r="AL98" s="158">
        <f>IFERROR(INDEX('Feb 2019'!$G$3:$BR$161,MATCH('Buying nGRPs'!$A98,'Feb 2019'!$A$3:$A$158,0),MATCH('Buying nGRPs'!AL$9,'Feb 2019'!$G$1:$BR$1,0))/SUMIFS(Summary!$D:$D,Summary!$A:$A,'Buying nGRPs'!$A98),"")</f>
        <v>0</v>
      </c>
      <c r="AM98" s="158" t="str">
        <f>IFERROR(INDEX('Feb 2019'!$G$3:$BR$161,MATCH('Buying nGRPs'!$A98,'Feb 2019'!$A$3:$A$158,0),MATCH('Buying nGRPs'!AM$9,'Feb 2019'!$G$1:$BR$1,0))/SUMIFS(Summary!$D:$D,Summary!$A:$A,'Buying nGRPs'!$A98),"")</f>
        <v/>
      </c>
      <c r="AN98" s="158">
        <f>IFERROR(INDEX('Feb 2019'!$G$3:$BR$161,MATCH('Buying nGRPs'!$A98,'Feb 2019'!$A$3:$A$158,0),MATCH('Buying nGRPs'!AN$9,'Feb 2019'!$G$1:$BR$1,0))/SUMIFS(Summary!$D:$D,Summary!$A:$A,'Buying nGRPs'!$A98),"")</f>
        <v>0</v>
      </c>
      <c r="AO98" s="158">
        <f>IFERROR(INDEX('Feb 2019'!$G$3:$BR$161,MATCH('Buying nGRPs'!$A98,'Feb 2019'!$A$3:$A$158,0),MATCH('Buying nGRPs'!AO$9,'Feb 2019'!$G$1:$BR$1,0))/SUMIFS(Summary!$D:$D,Summary!$A:$A,'Buying nGRPs'!$A98),"")</f>
        <v>0</v>
      </c>
      <c r="AP98" s="158" t="str">
        <f>IFERROR(INDEX('Feb 2019'!$G$3:$BR$161,MATCH('Buying nGRPs'!$A98,'Feb 2019'!$A$3:$A$158,0),MATCH('Buying nGRPs'!AP$9,'Feb 2019'!$G$1:$BR$1,0))/SUMIFS(Summary!$D:$D,Summary!$A:$A,'Buying nGRPs'!$A98),"")</f>
        <v/>
      </c>
      <c r="AQ98" s="158" t="str">
        <f>IFERROR(INDEX('Feb 2019'!$G$3:$BR$161,MATCH('Buying nGRPs'!$A98,'Feb 2019'!$A$3:$A$158,0),MATCH('Buying nGRPs'!AQ$9,'Feb 2019'!$G$1:$BR$1,0))/SUMIFS(Summary!$D:$D,Summary!$A:$A,'Buying nGRPs'!$A98),"")</f>
        <v/>
      </c>
      <c r="AR98" s="158">
        <f>IFERROR(INDEX('Feb 2019'!$G$3:$BR$161,MATCH('Buying nGRPs'!$A98,'Feb 2019'!$A$3:$A$158,0),MATCH('Buying nGRPs'!AR$9,'Feb 2019'!$G$1:$BR$1,0))/SUMIFS(Summary!$D:$D,Summary!$A:$A,'Buying nGRPs'!$A98),"")</f>
        <v>0</v>
      </c>
      <c r="AS98" s="158" t="str">
        <f>IFERROR(INDEX('Feb 2019'!$G$3:$BR$161,MATCH('Buying nGRPs'!$A98,'Feb 2019'!$A$3:$A$158,0),MATCH('Buying nGRPs'!AS$9,'Feb 2019'!$G$1:$BR$1,0))/SUMIFS(Summary!$D:$D,Summary!$A:$A,'Buying nGRPs'!$A98),"")</f>
        <v/>
      </c>
      <c r="AT98" s="158" t="str">
        <f>IFERROR(INDEX('Feb 2019'!$G$3:$BR$161,MATCH('Buying nGRPs'!$A98,'Feb 2019'!$A$3:$A$158,0),MATCH('Buying nGRPs'!AT$9,'Feb 2019'!$G$1:$BR$1,0))/SUMIFS(Summary!$D:$D,Summary!$A:$A,'Buying nGRPs'!$A98),"")</f>
        <v/>
      </c>
      <c r="AU98" s="158" t="str">
        <f>IFERROR(INDEX('Feb 2019'!$G$3:$BR$161,MATCH('Buying nGRPs'!$A98,'Feb 2019'!$A$3:$A$158,0),MATCH('Buying nGRPs'!AU$9,'Feb 2019'!$G$1:$BR$1,0))/SUMIFS(Summary!$D:$D,Summary!$A:$A,'Buying nGRPs'!$A98),"")</f>
        <v/>
      </c>
      <c r="AV98" s="158" t="str">
        <f>IFERROR(INDEX('Feb 2019'!$G$3:$BR$161,MATCH('Buying nGRPs'!$A98,'Feb 2019'!$A$3:$A$158,0),MATCH('Buying nGRPs'!AV$9,'Feb 2019'!$G$1:$BR$1,0))/SUMIFS(Summary!$D:$D,Summary!$A:$A,'Buying nGRPs'!$A98),"")</f>
        <v/>
      </c>
      <c r="AW98" s="158" t="str">
        <f>IFERROR(INDEX('Feb 2019'!$G$3:$BR$161,MATCH('Buying nGRPs'!$A98,'Feb 2019'!$A$3:$A$158,0),MATCH('Buying nGRPs'!AW$9,'Feb 2019'!$G$1:$BR$1,0))/SUMIFS(Summary!$D:$D,Summary!$A:$A,'Buying nGRPs'!$A98),"")</f>
        <v/>
      </c>
      <c r="AX98" s="158">
        <f>IFERROR(INDEX('Feb 2019'!$G$3:$BR$161,MATCH('Buying nGRPs'!$A98,'Feb 2019'!$A$3:$A$158,0),MATCH('Buying nGRPs'!AX$9,'Feb 2019'!$G$1:$BR$1,0))/SUMIFS(Summary!$D:$D,Summary!$A:$A,'Buying nGRPs'!$A98),"")</f>
        <v>0</v>
      </c>
      <c r="AY98" s="158">
        <f>IFERROR(INDEX('Feb 2019'!$G$3:$BR$161,MATCH('Buying nGRPs'!$A98,'Feb 2019'!$A$3:$A$158,0),MATCH('Buying nGRPs'!AY$9,'Feb 2019'!$G$1:$BR$1,0))/SUMIFS(Summary!$D:$D,Summary!$A:$A,'Buying nGRPs'!$A98),"")</f>
        <v>0</v>
      </c>
      <c r="AZ98" s="158">
        <f>IFERROR(INDEX('Feb 2019'!$G$3:$BR$161,MATCH('Buying nGRPs'!$A98,'Feb 2019'!$A$3:$A$158,0),MATCH('Buying nGRPs'!AZ$9,'Feb 2019'!$G$1:$BR$1,0))/SUMIFS(Summary!$D:$D,Summary!$A:$A,'Buying nGRPs'!$A98),"")</f>
        <v>0</v>
      </c>
      <c r="BA98" s="158">
        <f>IFERROR(INDEX('Feb 2019'!$G$3:$BR$161,MATCH('Buying nGRPs'!$A98,'Feb 2019'!$A$3:$A$158,0),MATCH('Buying nGRPs'!BA$9,'Feb 2019'!$G$1:$BR$1,0))/SUMIFS(Summary!$D:$D,Summary!$A:$A,'Buying nGRPs'!$A98),"")</f>
        <v>0</v>
      </c>
      <c r="BB98" s="11">
        <f>SUM(G98:BA98)</f>
        <v>0</v>
      </c>
      <c r="BC98" s="11"/>
      <c r="BD98" s="114">
        <f>BC98-BB98</f>
        <v>0</v>
      </c>
    </row>
    <row r="99" spans="1:56" ht="15" x14ac:dyDescent="0.3">
      <c r="A99" s="79" t="s">
        <v>109</v>
      </c>
      <c r="B99" s="105">
        <f t="shared" si="86"/>
        <v>0</v>
      </c>
      <c r="C99" s="192"/>
      <c r="D99" s="48">
        <f t="shared" si="87"/>
        <v>0</v>
      </c>
      <c r="E99" s="138">
        <f>D99-B99</f>
        <v>0</v>
      </c>
      <c r="F99" s="92" t="s">
        <v>109</v>
      </c>
      <c r="G99" s="158" t="str">
        <f>IFERROR(INDEX('Feb 2019'!$G$3:$BR$161,MATCH('Buying nGRPs'!$A99,'Feb 2019'!$A$3:$A$158,0),MATCH('Buying nGRPs'!G$9,'Feb 2019'!$G$1:$BR$1,0))/SUMIFS(Summary!$D:$D,Summary!$A:$A,'Buying nGRPs'!$A99),"")</f>
        <v/>
      </c>
      <c r="H99" s="158" t="str">
        <f>IFERROR(INDEX('Feb 2019'!$G$3:$BR$161,MATCH('Buying nGRPs'!$A99,'Feb 2019'!$A$3:$A$158,0),MATCH('Buying nGRPs'!H$9,'Feb 2019'!$G$1:$BR$1,0))/SUMIFS(Summary!$D:$D,Summary!$A:$A,'Buying nGRPs'!$A99),"")</f>
        <v/>
      </c>
      <c r="I99" s="158" t="str">
        <f>IFERROR(INDEX('Feb 2019'!$G$3:$BR$161,MATCH('Buying nGRPs'!$A99,'Feb 2019'!$A$3:$A$158,0),MATCH('Buying nGRPs'!I$9,'Feb 2019'!$G$1:$BR$1,0))/SUMIFS(Summary!$D:$D,Summary!$A:$A,'Buying nGRPs'!$A99),"")</f>
        <v/>
      </c>
      <c r="J99" s="158" t="str">
        <f>IFERROR(INDEX('Feb 2019'!$G$3:$BR$161,MATCH('Buying nGRPs'!$A99,'Feb 2019'!$A$3:$A$158,0),MATCH('Buying nGRPs'!J$9,'Feb 2019'!$G$1:$BR$1,0))/SUMIFS(Summary!$D:$D,Summary!$A:$A,'Buying nGRPs'!$A99),"")</f>
        <v/>
      </c>
      <c r="K99" s="158" t="str">
        <f>IFERROR(INDEX('Feb 2019'!$G$3:$BR$161,MATCH('Buying nGRPs'!$A99,'Feb 2019'!$A$3:$A$158,0),MATCH('Buying nGRPs'!K$9,'Feb 2019'!$G$1:$BR$1,0))/SUMIFS(Summary!$D:$D,Summary!$A:$A,'Buying nGRPs'!$A99),"")</f>
        <v/>
      </c>
      <c r="L99" s="158" t="str">
        <f>IFERROR(INDEX('Feb 2019'!$G$3:$BR$161,MATCH('Buying nGRPs'!$A99,'Feb 2019'!$A$3:$A$158,0),MATCH('Buying nGRPs'!L$9,'Feb 2019'!$G$1:$BR$1,0))/SUMIFS(Summary!$D:$D,Summary!$A:$A,'Buying nGRPs'!$A99),"")</f>
        <v/>
      </c>
      <c r="M99" s="158" t="str">
        <f>IFERROR(INDEX('Feb 2019'!$G$3:$BR$161,MATCH('Buying nGRPs'!$A99,'Feb 2019'!$A$3:$A$158,0),MATCH('Buying nGRPs'!M$9,'Feb 2019'!$G$1:$BR$1,0))/SUMIFS(Summary!$D:$D,Summary!$A:$A,'Buying nGRPs'!$A99),"")</f>
        <v/>
      </c>
      <c r="N99" s="158" t="str">
        <f>IFERROR(INDEX('Feb 2019'!$G$3:$BR$161,MATCH('Buying nGRPs'!$A99,'Feb 2019'!$A$3:$A$158,0),MATCH('Buying nGRPs'!N$9,'Feb 2019'!$G$1:$BR$1,0))/SUMIFS(Summary!$D:$D,Summary!$A:$A,'Buying nGRPs'!$A99),"")</f>
        <v/>
      </c>
      <c r="O99" s="158" t="str">
        <f>IFERROR(INDEX('Feb 2019'!$G$3:$BR$161,MATCH('Buying nGRPs'!$A99,'Feb 2019'!$A$3:$A$158,0),MATCH('Buying nGRPs'!O$9,'Feb 2019'!$G$1:$BR$1,0))/SUMIFS(Summary!$D:$D,Summary!$A:$A,'Buying nGRPs'!$A99),"")</f>
        <v/>
      </c>
      <c r="P99" s="158" t="str">
        <f>IFERROR(INDEX('Feb 2019'!$G$3:$BR$161,MATCH('Buying nGRPs'!$A99,'Feb 2019'!$A$3:$A$158,0),MATCH('Buying nGRPs'!P$9,'Feb 2019'!$G$1:$BR$1,0))/SUMIFS(Summary!$D:$D,Summary!$A:$A,'Buying nGRPs'!$A99),"")</f>
        <v/>
      </c>
      <c r="Q99" s="158" t="str">
        <f>IFERROR(INDEX('Feb 2019'!$G$3:$BR$161,MATCH('Buying nGRPs'!$A99,'Feb 2019'!$A$3:$A$158,0),MATCH('Buying nGRPs'!Q$9,'Feb 2019'!$G$1:$BR$1,0))/SUMIFS(Summary!$D:$D,Summary!$A:$A,'Buying nGRPs'!$A99),"")</f>
        <v/>
      </c>
      <c r="R99" s="158" t="str">
        <f>IFERROR(INDEX('Feb 2019'!$G$3:$BR$161,MATCH('Buying nGRPs'!$A99,'Feb 2019'!$A$3:$A$158,0),MATCH('Buying nGRPs'!R$9,'Feb 2019'!$G$1:$BR$1,0))/SUMIFS(Summary!$D:$D,Summary!$A:$A,'Buying nGRPs'!$A99),"")</f>
        <v/>
      </c>
      <c r="S99" s="158" t="str">
        <f>IFERROR(INDEX('Feb 2019'!$G$3:$BR$161,MATCH('Buying nGRPs'!$A99,'Feb 2019'!$A$3:$A$158,0),MATCH('Buying nGRPs'!S$9,'Feb 2019'!$G$1:$BR$1,0))/SUMIFS(Summary!$D:$D,Summary!$A:$A,'Buying nGRPs'!$A99),"")</f>
        <v/>
      </c>
      <c r="T99" s="158" t="str">
        <f>IFERROR(INDEX('Feb 2019'!$G$3:$BR$161,MATCH('Buying nGRPs'!$A99,'Feb 2019'!$A$3:$A$158,0),MATCH('Buying nGRPs'!T$9,'Feb 2019'!$G$1:$BR$1,0))/SUMIFS(Summary!$D:$D,Summary!$A:$A,'Buying nGRPs'!$A99),"")</f>
        <v/>
      </c>
      <c r="U99" s="158" t="str">
        <f>IFERROR(INDEX('Feb 2019'!$G$3:$BR$161,MATCH('Buying nGRPs'!$A99,'Feb 2019'!$A$3:$A$158,0),MATCH('Buying nGRPs'!U$9,'Feb 2019'!$G$1:$BR$1,0))/SUMIFS(Summary!$D:$D,Summary!$A:$A,'Buying nGRPs'!$A99),"")</f>
        <v/>
      </c>
      <c r="V99" s="158" t="str">
        <f>IFERROR(INDEX('Feb 2019'!$G$3:$BR$161,MATCH('Buying nGRPs'!$A99,'Feb 2019'!$A$3:$A$158,0),MATCH('Buying nGRPs'!V$9,'Feb 2019'!$G$1:$BR$1,0))/SUMIFS(Summary!$D:$D,Summary!$A:$A,'Buying nGRPs'!$A99),"")</f>
        <v/>
      </c>
      <c r="W99" s="158" t="str">
        <f>IFERROR(INDEX('Feb 2019'!$G$3:$BR$161,MATCH('Buying nGRPs'!$A99,'Feb 2019'!$A$3:$A$158,0),MATCH('Buying nGRPs'!W$9,'Feb 2019'!$G$1:$BR$1,0))/SUMIFS(Summary!$D:$D,Summary!$A:$A,'Buying nGRPs'!$A99),"")</f>
        <v/>
      </c>
      <c r="X99" s="158" t="str">
        <f>IFERROR(INDEX('Feb 2019'!$G$3:$BR$161,MATCH('Buying nGRPs'!$A99,'Feb 2019'!$A$3:$A$158,0),MATCH('Buying nGRPs'!X$9,'Feb 2019'!$G$1:$BR$1,0))/SUMIFS(Summary!$D:$D,Summary!$A:$A,'Buying nGRPs'!$A99),"")</f>
        <v/>
      </c>
      <c r="Y99" s="158" t="str">
        <f>IFERROR(INDEX('Feb 2019'!$G$3:$BR$161,MATCH('Buying nGRPs'!$A99,'Feb 2019'!$A$3:$A$158,0),MATCH('Buying nGRPs'!Y$9,'Feb 2019'!$G$1:$BR$1,0))/SUMIFS(Summary!$D:$D,Summary!$A:$A,'Buying nGRPs'!$A99),"")</f>
        <v/>
      </c>
      <c r="Z99" s="158" t="str">
        <f>IFERROR(INDEX('Feb 2019'!$G$3:$BR$161,MATCH('Buying nGRPs'!$A99,'Feb 2019'!$A$3:$A$158,0),MATCH('Buying nGRPs'!Z$9,'Feb 2019'!$G$1:$BR$1,0))/SUMIFS(Summary!$D:$D,Summary!$A:$A,'Buying nGRPs'!$A99),"")</f>
        <v/>
      </c>
      <c r="AA99" s="158" t="str">
        <f>IFERROR(INDEX('Feb 2019'!$G$3:$BR$161,MATCH('Buying nGRPs'!$A99,'Feb 2019'!$A$3:$A$158,0),MATCH('Buying nGRPs'!AA$9,'Feb 2019'!$G$1:$BR$1,0))/SUMIFS(Summary!$D:$D,Summary!$A:$A,'Buying nGRPs'!$A99),"")</f>
        <v/>
      </c>
      <c r="AB99" s="158" t="str">
        <f>IFERROR(INDEX('Feb 2019'!$G$3:$BR$161,MATCH('Buying nGRPs'!$A99,'Feb 2019'!$A$3:$A$158,0),MATCH('Buying nGRPs'!AB$9,'Feb 2019'!$G$1:$BR$1,0))/SUMIFS(Summary!$D:$D,Summary!$A:$A,'Buying nGRPs'!$A99),"")</f>
        <v/>
      </c>
      <c r="AC99" s="158" t="str">
        <f>IFERROR(INDEX('Feb 2019'!$G$3:$BR$161,MATCH('Buying nGRPs'!$A99,'Feb 2019'!$A$3:$A$158,0),MATCH('Buying nGRPs'!AC$9,'Feb 2019'!$G$1:$BR$1,0))/SUMIFS(Summary!$D:$D,Summary!$A:$A,'Buying nGRPs'!$A99),"")</f>
        <v/>
      </c>
      <c r="AD99" s="158" t="str">
        <f>IFERROR(INDEX('Feb 2019'!$G$3:$BR$161,MATCH('Buying nGRPs'!$A99,'Feb 2019'!$A$3:$A$158,0),MATCH('Buying nGRPs'!AD$9,'Feb 2019'!$G$1:$BR$1,0))/SUMIFS(Summary!$D:$D,Summary!$A:$A,'Buying nGRPs'!$A99),"")</f>
        <v/>
      </c>
      <c r="AE99" s="158" t="str">
        <f>IFERROR(INDEX('Feb 2019'!$G$3:$BR$161,MATCH('Buying nGRPs'!$A99,'Feb 2019'!$A$3:$A$158,0),MATCH('Buying nGRPs'!AE$9,'Feb 2019'!$G$1:$BR$1,0))/SUMIFS(Summary!$D:$D,Summary!$A:$A,'Buying nGRPs'!$A99),"")</f>
        <v/>
      </c>
      <c r="AF99" s="158" t="str">
        <f>IFERROR(INDEX('Feb 2019'!$G$3:$BR$161,MATCH('Buying nGRPs'!$A99,'Feb 2019'!$A$3:$A$158,0),MATCH('Buying nGRPs'!AF$9,'Feb 2019'!$G$1:$BR$1,0))/SUMIFS(Summary!$D:$D,Summary!$A:$A,'Buying nGRPs'!$A99),"")</f>
        <v/>
      </c>
      <c r="AG99" s="158" t="str">
        <f>IFERROR(INDEX('Feb 2019'!$G$3:$BR$161,MATCH('Buying nGRPs'!$A99,'Feb 2019'!$A$3:$A$158,0),MATCH('Buying nGRPs'!AG$9,'Feb 2019'!$G$1:$BR$1,0))/SUMIFS(Summary!$D:$D,Summary!$A:$A,'Buying nGRPs'!$A99),"")</f>
        <v/>
      </c>
      <c r="AH99" s="158" t="str">
        <f>IFERROR(INDEX('Feb 2019'!$G$3:$BR$161,MATCH('Buying nGRPs'!$A99,'Feb 2019'!$A$3:$A$158,0),MATCH('Buying nGRPs'!AH$9,'Feb 2019'!$G$1:$BR$1,0))/SUMIFS(Summary!$D:$D,Summary!$A:$A,'Buying nGRPs'!$A99),"")</f>
        <v/>
      </c>
      <c r="AI99" s="158" t="str">
        <f>IFERROR(INDEX('Feb 2019'!$G$3:$BR$161,MATCH('Buying nGRPs'!$A99,'Feb 2019'!$A$3:$A$158,0),MATCH('Buying nGRPs'!AI$9,'Feb 2019'!$G$1:$BR$1,0))/SUMIFS(Summary!$D:$D,Summary!$A:$A,'Buying nGRPs'!$A99),"")</f>
        <v/>
      </c>
      <c r="AJ99" s="158" t="str">
        <f>IFERROR(INDEX('Feb 2019'!$G$3:$BR$161,MATCH('Buying nGRPs'!$A99,'Feb 2019'!$A$3:$A$158,0),MATCH('Buying nGRPs'!AJ$9,'Feb 2019'!$G$1:$BR$1,0))/SUMIFS(Summary!$D:$D,Summary!$A:$A,'Buying nGRPs'!$A99),"")</f>
        <v/>
      </c>
      <c r="AK99" s="158" t="str">
        <f>IFERROR(INDEX('Feb 2019'!$G$3:$BR$161,MATCH('Buying nGRPs'!$A99,'Feb 2019'!$A$3:$A$158,0),MATCH('Buying nGRPs'!AK$9,'Feb 2019'!$G$1:$BR$1,0))/SUMIFS(Summary!$D:$D,Summary!$A:$A,'Buying nGRPs'!$A99),"")</f>
        <v/>
      </c>
      <c r="AL99" s="158" t="str">
        <f>IFERROR(INDEX('Feb 2019'!$G$3:$BR$161,MATCH('Buying nGRPs'!$A99,'Feb 2019'!$A$3:$A$158,0),MATCH('Buying nGRPs'!AL$9,'Feb 2019'!$G$1:$BR$1,0))/SUMIFS(Summary!$D:$D,Summary!$A:$A,'Buying nGRPs'!$A99),"")</f>
        <v/>
      </c>
      <c r="AM99" s="158" t="str">
        <f>IFERROR(INDEX('Feb 2019'!$G$3:$BR$161,MATCH('Buying nGRPs'!$A99,'Feb 2019'!$A$3:$A$158,0),MATCH('Buying nGRPs'!AM$9,'Feb 2019'!$G$1:$BR$1,0))/SUMIFS(Summary!$D:$D,Summary!$A:$A,'Buying nGRPs'!$A99),"")</f>
        <v/>
      </c>
      <c r="AN99" s="158" t="str">
        <f>IFERROR(INDEX('Feb 2019'!$G$3:$BR$161,MATCH('Buying nGRPs'!$A99,'Feb 2019'!$A$3:$A$158,0),MATCH('Buying nGRPs'!AN$9,'Feb 2019'!$G$1:$BR$1,0))/SUMIFS(Summary!$D:$D,Summary!$A:$A,'Buying nGRPs'!$A99),"")</f>
        <v/>
      </c>
      <c r="AO99" s="158" t="str">
        <f>IFERROR(INDEX('Feb 2019'!$G$3:$BR$161,MATCH('Buying nGRPs'!$A99,'Feb 2019'!$A$3:$A$158,0),MATCH('Buying nGRPs'!AO$9,'Feb 2019'!$G$1:$BR$1,0))/SUMIFS(Summary!$D:$D,Summary!$A:$A,'Buying nGRPs'!$A99),"")</f>
        <v/>
      </c>
      <c r="AP99" s="158" t="str">
        <f>IFERROR(INDEX('Feb 2019'!$G$3:$BR$161,MATCH('Buying nGRPs'!$A99,'Feb 2019'!$A$3:$A$158,0),MATCH('Buying nGRPs'!AP$9,'Feb 2019'!$G$1:$BR$1,0))/SUMIFS(Summary!$D:$D,Summary!$A:$A,'Buying nGRPs'!$A99),"")</f>
        <v/>
      </c>
      <c r="AQ99" s="158" t="str">
        <f>IFERROR(INDEX('Feb 2019'!$G$3:$BR$161,MATCH('Buying nGRPs'!$A99,'Feb 2019'!$A$3:$A$158,0),MATCH('Buying nGRPs'!AQ$9,'Feb 2019'!$G$1:$BR$1,0))/SUMIFS(Summary!$D:$D,Summary!$A:$A,'Buying nGRPs'!$A99),"")</f>
        <v/>
      </c>
      <c r="AR99" s="158" t="str">
        <f>IFERROR(INDEX('Feb 2019'!$G$3:$BR$161,MATCH('Buying nGRPs'!$A99,'Feb 2019'!$A$3:$A$158,0),MATCH('Buying nGRPs'!AR$9,'Feb 2019'!$G$1:$BR$1,0))/SUMIFS(Summary!$D:$D,Summary!$A:$A,'Buying nGRPs'!$A99),"")</f>
        <v/>
      </c>
      <c r="AS99" s="158" t="str">
        <f>IFERROR(INDEX('Feb 2019'!$G$3:$BR$161,MATCH('Buying nGRPs'!$A99,'Feb 2019'!$A$3:$A$158,0),MATCH('Buying nGRPs'!AS$9,'Feb 2019'!$G$1:$BR$1,0))/SUMIFS(Summary!$D:$D,Summary!$A:$A,'Buying nGRPs'!$A99),"")</f>
        <v/>
      </c>
      <c r="AT99" s="158" t="str">
        <f>IFERROR(INDEX('Feb 2019'!$G$3:$BR$161,MATCH('Buying nGRPs'!$A99,'Feb 2019'!$A$3:$A$158,0),MATCH('Buying nGRPs'!AT$9,'Feb 2019'!$G$1:$BR$1,0))/SUMIFS(Summary!$D:$D,Summary!$A:$A,'Buying nGRPs'!$A99),"")</f>
        <v/>
      </c>
      <c r="AU99" s="158" t="str">
        <f>IFERROR(INDEX('Feb 2019'!$G$3:$BR$161,MATCH('Buying nGRPs'!$A99,'Feb 2019'!$A$3:$A$158,0),MATCH('Buying nGRPs'!AU$9,'Feb 2019'!$G$1:$BR$1,0))/SUMIFS(Summary!$D:$D,Summary!$A:$A,'Buying nGRPs'!$A99),"")</f>
        <v/>
      </c>
      <c r="AV99" s="158" t="str">
        <f>IFERROR(INDEX('Feb 2019'!$G$3:$BR$161,MATCH('Buying nGRPs'!$A99,'Feb 2019'!$A$3:$A$158,0),MATCH('Buying nGRPs'!AV$9,'Feb 2019'!$G$1:$BR$1,0))/SUMIFS(Summary!$D:$D,Summary!$A:$A,'Buying nGRPs'!$A99),"")</f>
        <v/>
      </c>
      <c r="AW99" s="158" t="str">
        <f>IFERROR(INDEX('Feb 2019'!$G$3:$BR$161,MATCH('Buying nGRPs'!$A99,'Feb 2019'!$A$3:$A$158,0),MATCH('Buying nGRPs'!AW$9,'Feb 2019'!$G$1:$BR$1,0))/SUMIFS(Summary!$D:$D,Summary!$A:$A,'Buying nGRPs'!$A99),"")</f>
        <v/>
      </c>
      <c r="AX99" s="158" t="str">
        <f>IFERROR(INDEX('Feb 2019'!$G$3:$BR$161,MATCH('Buying nGRPs'!$A99,'Feb 2019'!$A$3:$A$158,0),MATCH('Buying nGRPs'!AX$9,'Feb 2019'!$G$1:$BR$1,0))/SUMIFS(Summary!$D:$D,Summary!$A:$A,'Buying nGRPs'!$A99),"")</f>
        <v/>
      </c>
      <c r="AY99" s="158" t="str">
        <f>IFERROR(INDEX('Feb 2019'!$G$3:$BR$161,MATCH('Buying nGRPs'!$A99,'Feb 2019'!$A$3:$A$158,0),MATCH('Buying nGRPs'!AY$9,'Feb 2019'!$G$1:$BR$1,0))/SUMIFS(Summary!$D:$D,Summary!$A:$A,'Buying nGRPs'!$A99),"")</f>
        <v/>
      </c>
      <c r="AZ99" s="158" t="str">
        <f>IFERROR(INDEX('Feb 2019'!$G$3:$BR$161,MATCH('Buying nGRPs'!$A99,'Feb 2019'!$A$3:$A$158,0),MATCH('Buying nGRPs'!AZ$9,'Feb 2019'!$G$1:$BR$1,0))/SUMIFS(Summary!$D:$D,Summary!$A:$A,'Buying nGRPs'!$A99),"")</f>
        <v/>
      </c>
      <c r="BA99" s="158" t="str">
        <f>IFERROR(INDEX('Feb 2019'!$G$3:$BR$161,MATCH('Buying nGRPs'!$A99,'Feb 2019'!$A$3:$A$158,0),MATCH('Buying nGRPs'!BA$9,'Feb 2019'!$G$1:$BR$1,0))/SUMIFS(Summary!$D:$D,Summary!$A:$A,'Buying nGRPs'!$A99),"")</f>
        <v/>
      </c>
      <c r="BB99" s="11">
        <f>SUM(G99:BA99)</f>
        <v>0</v>
      </c>
      <c r="BC99" s="11"/>
      <c r="BD99" s="114">
        <f>BC99-BB99</f>
        <v>0</v>
      </c>
    </row>
    <row r="100" spans="1:56" ht="15" x14ac:dyDescent="0.3">
      <c r="A100" s="77" t="s">
        <v>12</v>
      </c>
      <c r="B100" s="107">
        <f>SUM(B97:B99)</f>
        <v>0</v>
      </c>
      <c r="C100" s="188"/>
      <c r="D100" s="145">
        <f>SUM(D97:D99)</f>
        <v>0</v>
      </c>
      <c r="E100" s="108">
        <f>SUM(E97:E99)</f>
        <v>0</v>
      </c>
      <c r="F100" s="90" t="s">
        <v>12</v>
      </c>
      <c r="G100" s="165">
        <f t="shared" ref="G100:H100" si="88">SUM(G97:G99)</f>
        <v>0</v>
      </c>
      <c r="H100" s="165">
        <f t="shared" si="88"/>
        <v>0</v>
      </c>
      <c r="I100" s="165">
        <f>SUM(I97:I99)</f>
        <v>0</v>
      </c>
      <c r="J100" s="165">
        <f>SUM(J97:J99)</f>
        <v>0</v>
      </c>
      <c r="K100" s="165">
        <f t="shared" ref="K100:BA100" si="89">SUM(K97:K99)</f>
        <v>0</v>
      </c>
      <c r="L100" s="165">
        <f>SUM(L97:L99)</f>
        <v>0</v>
      </c>
      <c r="M100" s="165">
        <f t="shared" si="89"/>
        <v>0</v>
      </c>
      <c r="N100" s="165">
        <f t="shared" si="89"/>
        <v>0</v>
      </c>
      <c r="O100" s="165">
        <f t="shared" si="89"/>
        <v>0</v>
      </c>
      <c r="P100" s="165">
        <f t="shared" si="89"/>
        <v>0</v>
      </c>
      <c r="Q100" s="165">
        <f t="shared" si="89"/>
        <v>0</v>
      </c>
      <c r="R100" s="165">
        <f t="shared" si="89"/>
        <v>0</v>
      </c>
      <c r="S100" s="165">
        <f t="shared" si="89"/>
        <v>0</v>
      </c>
      <c r="T100" s="165">
        <f t="shared" si="89"/>
        <v>0</v>
      </c>
      <c r="U100" s="165">
        <f t="shared" si="89"/>
        <v>0</v>
      </c>
      <c r="V100" s="165">
        <f t="shared" si="89"/>
        <v>0</v>
      </c>
      <c r="W100" s="165">
        <f t="shared" si="89"/>
        <v>0</v>
      </c>
      <c r="X100" s="165">
        <f t="shared" si="89"/>
        <v>0</v>
      </c>
      <c r="Y100" s="165">
        <f>SUM(Y97:Y99)</f>
        <v>0</v>
      </c>
      <c r="Z100" s="165">
        <f>SUM(Z97:Z99)</f>
        <v>0</v>
      </c>
      <c r="AA100" s="62">
        <f>SUM(AA97:AA99)</f>
        <v>0</v>
      </c>
      <c r="AB100" s="62">
        <f>SUM(AB97:AB99)</f>
        <v>0</v>
      </c>
      <c r="AC100" s="62">
        <f t="shared" ref="AC100:AI100" si="90">SUM(AC97:AC99)</f>
        <v>0</v>
      </c>
      <c r="AD100" s="62">
        <f t="shared" si="90"/>
        <v>0</v>
      </c>
      <c r="AE100" s="62">
        <f>SUM(AE97:AE99)</f>
        <v>0</v>
      </c>
      <c r="AF100" s="62">
        <f t="shared" si="90"/>
        <v>0</v>
      </c>
      <c r="AG100" s="62">
        <f t="shared" si="90"/>
        <v>0</v>
      </c>
      <c r="AH100" s="165">
        <f t="shared" si="90"/>
        <v>0</v>
      </c>
      <c r="AI100" s="165">
        <f t="shared" si="90"/>
        <v>0</v>
      </c>
      <c r="AJ100" s="165">
        <f t="shared" si="89"/>
        <v>0</v>
      </c>
      <c r="AK100" s="165">
        <f t="shared" si="89"/>
        <v>0</v>
      </c>
      <c r="AL100" s="165">
        <f t="shared" si="89"/>
        <v>0</v>
      </c>
      <c r="AM100" s="165">
        <f t="shared" si="89"/>
        <v>0</v>
      </c>
      <c r="AN100" s="165">
        <f t="shared" si="89"/>
        <v>0</v>
      </c>
      <c r="AO100" s="165">
        <f t="shared" si="89"/>
        <v>0</v>
      </c>
      <c r="AP100" s="165">
        <v>0</v>
      </c>
      <c r="AQ100" s="165">
        <v>0</v>
      </c>
      <c r="AR100" s="165">
        <v>0</v>
      </c>
      <c r="AS100" s="165">
        <v>0</v>
      </c>
      <c r="AT100" s="165">
        <f t="shared" si="89"/>
        <v>0</v>
      </c>
      <c r="AU100" s="165">
        <f t="shared" si="89"/>
        <v>0</v>
      </c>
      <c r="AV100" s="165">
        <f t="shared" si="89"/>
        <v>0</v>
      </c>
      <c r="AW100" s="165">
        <f t="shared" si="89"/>
        <v>0</v>
      </c>
      <c r="AX100" s="165">
        <f t="shared" si="89"/>
        <v>0</v>
      </c>
      <c r="AY100" s="165">
        <f t="shared" si="89"/>
        <v>0</v>
      </c>
      <c r="AZ100" s="165">
        <f t="shared" si="89"/>
        <v>0</v>
      </c>
      <c r="BA100" s="165">
        <f t="shared" si="89"/>
        <v>0</v>
      </c>
      <c r="BB100" s="165">
        <f>SUM(BB97:BB99)</f>
        <v>0</v>
      </c>
      <c r="BC100" s="165">
        <f>SUM(BC97:BC99)</f>
        <v>0</v>
      </c>
      <c r="BD100" s="108">
        <f>SUM(BD97:BD99)</f>
        <v>0</v>
      </c>
    </row>
    <row r="101" spans="1:56" ht="15" x14ac:dyDescent="0.3">
      <c r="A101" s="81" t="s">
        <v>110</v>
      </c>
      <c r="B101" s="103"/>
      <c r="C101" s="186"/>
      <c r="D101" s="147">
        <v>1.2284365512521279E-2</v>
      </c>
      <c r="E101" s="104"/>
      <c r="F101" s="94" t="s">
        <v>110</v>
      </c>
      <c r="G101" s="176" t="e">
        <f>G104/G5</f>
        <v>#DIV/0!</v>
      </c>
      <c r="H101" s="176" t="e">
        <f t="shared" ref="H101" si="91">H104/H5</f>
        <v>#DIV/0!</v>
      </c>
      <c r="I101" s="10"/>
      <c r="J101" s="10"/>
      <c r="K101" s="176" t="e">
        <f t="shared" ref="K101:U101" si="92">K104/K5</f>
        <v>#DIV/0!</v>
      </c>
      <c r="L101" s="176" t="e">
        <f>L104/L5</f>
        <v>#DIV/0!</v>
      </c>
      <c r="M101" s="176" t="e">
        <f t="shared" si="92"/>
        <v>#DIV/0!</v>
      </c>
      <c r="N101" s="176" t="e">
        <f t="shared" si="92"/>
        <v>#DIV/0!</v>
      </c>
      <c r="O101" s="176" t="e">
        <f t="shared" si="92"/>
        <v>#DIV/0!</v>
      </c>
      <c r="P101" s="176" t="e">
        <f t="shared" si="92"/>
        <v>#DIV/0!</v>
      </c>
      <c r="Q101" s="176" t="e">
        <f t="shared" si="92"/>
        <v>#DIV/0!</v>
      </c>
      <c r="R101" s="176" t="e">
        <f t="shared" si="92"/>
        <v>#DIV/0!</v>
      </c>
      <c r="S101" s="176" t="e">
        <f t="shared" si="92"/>
        <v>#DIV/0!</v>
      </c>
      <c r="T101" s="176" t="e">
        <f>T104/T5</f>
        <v>#DIV/0!</v>
      </c>
      <c r="U101" s="176" t="e">
        <f t="shared" si="92"/>
        <v>#DIV/0!</v>
      </c>
      <c r="V101" s="10"/>
      <c r="W101" s="10"/>
      <c r="X101" s="10"/>
      <c r="Y101" s="10"/>
      <c r="Z101" s="10"/>
      <c r="AA101" s="67"/>
      <c r="AB101" s="67"/>
      <c r="AC101" s="65">
        <f>AC104/AC5</f>
        <v>0.26485095038716394</v>
      </c>
      <c r="AD101" s="68"/>
      <c r="AE101" s="68"/>
      <c r="AF101" s="68"/>
      <c r="AG101" s="68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7"/>
      <c r="BC101" s="46" t="e">
        <f>BC104/BC108</f>
        <v>#DIV/0!</v>
      </c>
      <c r="BD101" s="104"/>
    </row>
    <row r="102" spans="1:56" ht="15" x14ac:dyDescent="0.3">
      <c r="A102" s="80" t="s">
        <v>111</v>
      </c>
      <c r="B102" s="105">
        <f t="shared" ref="B102:B103" si="93">BB102</f>
        <v>0</v>
      </c>
      <c r="C102" s="192"/>
      <c r="D102" s="48">
        <f t="shared" ref="D102:D103" si="94">BC102</f>
        <v>0</v>
      </c>
      <c r="E102" s="138">
        <f>D102-B102</f>
        <v>0</v>
      </c>
      <c r="F102" s="93" t="s">
        <v>111</v>
      </c>
      <c r="G102" s="158" t="str">
        <f>IFERROR(INDEX('Feb 2019'!$G$3:$BR$161,MATCH('Buying nGRPs'!$A102,'Feb 2019'!$A$3:$A$158,0),MATCH('Buying nGRPs'!G$9,'Feb 2019'!$G$1:$BR$1,0))/SUMIFS(Summary!$D:$D,Summary!$A:$A,'Buying nGRPs'!$A102),"")</f>
        <v/>
      </c>
      <c r="H102" s="158" t="str">
        <f>IFERROR(INDEX('Feb 2019'!$G$3:$BR$161,MATCH('Buying nGRPs'!$A102,'Feb 2019'!$A$3:$A$158,0),MATCH('Buying nGRPs'!H$9,'Feb 2019'!$G$1:$BR$1,0))/SUMIFS(Summary!$D:$D,Summary!$A:$A,'Buying nGRPs'!$A102),"")</f>
        <v/>
      </c>
      <c r="I102" s="158" t="str">
        <f>IFERROR(INDEX('Feb 2019'!$G$3:$BR$161,MATCH('Buying nGRPs'!$A102,'Feb 2019'!$A$3:$A$158,0),MATCH('Buying nGRPs'!I$9,'Feb 2019'!$G$1:$BR$1,0))/SUMIFS(Summary!$D:$D,Summary!$A:$A,'Buying nGRPs'!$A102),"")</f>
        <v/>
      </c>
      <c r="J102" s="158" t="str">
        <f>IFERROR(INDEX('Feb 2019'!$G$3:$BR$161,MATCH('Buying nGRPs'!$A102,'Feb 2019'!$A$3:$A$158,0),MATCH('Buying nGRPs'!J$9,'Feb 2019'!$G$1:$BR$1,0))/SUMIFS(Summary!$D:$D,Summary!$A:$A,'Buying nGRPs'!$A102),"")</f>
        <v/>
      </c>
      <c r="K102" s="158" t="str">
        <f>IFERROR(INDEX('Feb 2019'!$G$3:$BR$161,MATCH('Buying nGRPs'!$A102,'Feb 2019'!$A$3:$A$158,0),MATCH('Buying nGRPs'!K$9,'Feb 2019'!$G$1:$BR$1,0))/SUMIFS(Summary!$D:$D,Summary!$A:$A,'Buying nGRPs'!$A102),"")</f>
        <v/>
      </c>
      <c r="L102" s="158" t="str">
        <f>IFERROR(INDEX('Feb 2019'!$G$3:$BR$161,MATCH('Buying nGRPs'!$A102,'Feb 2019'!$A$3:$A$158,0),MATCH('Buying nGRPs'!L$9,'Feb 2019'!$G$1:$BR$1,0))/SUMIFS(Summary!$D:$D,Summary!$A:$A,'Buying nGRPs'!$A102),"")</f>
        <v/>
      </c>
      <c r="M102" s="158" t="str">
        <f>IFERROR(INDEX('Feb 2019'!$G$3:$BR$161,MATCH('Buying nGRPs'!$A102,'Feb 2019'!$A$3:$A$158,0),MATCH('Buying nGRPs'!M$9,'Feb 2019'!$G$1:$BR$1,0))/SUMIFS(Summary!$D:$D,Summary!$A:$A,'Buying nGRPs'!$A102),"")</f>
        <v/>
      </c>
      <c r="N102" s="158" t="str">
        <f>IFERROR(INDEX('Feb 2019'!$G$3:$BR$161,MATCH('Buying nGRPs'!$A102,'Feb 2019'!$A$3:$A$158,0),MATCH('Buying nGRPs'!N$9,'Feb 2019'!$G$1:$BR$1,0))/SUMIFS(Summary!$D:$D,Summary!$A:$A,'Buying nGRPs'!$A102),"")</f>
        <v/>
      </c>
      <c r="O102" s="158" t="str">
        <f>IFERROR(INDEX('Feb 2019'!$G$3:$BR$161,MATCH('Buying nGRPs'!$A102,'Feb 2019'!$A$3:$A$158,0),MATCH('Buying nGRPs'!O$9,'Feb 2019'!$G$1:$BR$1,0))/SUMIFS(Summary!$D:$D,Summary!$A:$A,'Buying nGRPs'!$A102),"")</f>
        <v/>
      </c>
      <c r="P102" s="158" t="str">
        <f>IFERROR(INDEX('Feb 2019'!$G$3:$BR$161,MATCH('Buying nGRPs'!$A102,'Feb 2019'!$A$3:$A$158,0),MATCH('Buying nGRPs'!P$9,'Feb 2019'!$G$1:$BR$1,0))/SUMIFS(Summary!$D:$D,Summary!$A:$A,'Buying nGRPs'!$A102),"")</f>
        <v/>
      </c>
      <c r="Q102" s="158" t="str">
        <f>IFERROR(INDEX('Feb 2019'!$G$3:$BR$161,MATCH('Buying nGRPs'!$A102,'Feb 2019'!$A$3:$A$158,0),MATCH('Buying nGRPs'!Q$9,'Feb 2019'!$G$1:$BR$1,0))/SUMIFS(Summary!$D:$D,Summary!$A:$A,'Buying nGRPs'!$A102),"")</f>
        <v/>
      </c>
      <c r="R102" s="158" t="str">
        <f>IFERROR(INDEX('Feb 2019'!$G$3:$BR$161,MATCH('Buying nGRPs'!$A102,'Feb 2019'!$A$3:$A$158,0),MATCH('Buying nGRPs'!R$9,'Feb 2019'!$G$1:$BR$1,0))/SUMIFS(Summary!$D:$D,Summary!$A:$A,'Buying nGRPs'!$A102),"")</f>
        <v/>
      </c>
      <c r="S102" s="158" t="str">
        <f>IFERROR(INDEX('Feb 2019'!$G$3:$BR$161,MATCH('Buying nGRPs'!$A102,'Feb 2019'!$A$3:$A$158,0),MATCH('Buying nGRPs'!S$9,'Feb 2019'!$G$1:$BR$1,0))/SUMIFS(Summary!$D:$D,Summary!$A:$A,'Buying nGRPs'!$A102),"")</f>
        <v/>
      </c>
      <c r="T102" s="158" t="str">
        <f>IFERROR(INDEX('Feb 2019'!$G$3:$BR$161,MATCH('Buying nGRPs'!$A102,'Feb 2019'!$A$3:$A$158,0),MATCH('Buying nGRPs'!T$9,'Feb 2019'!$G$1:$BR$1,0))/SUMIFS(Summary!$D:$D,Summary!$A:$A,'Buying nGRPs'!$A102),"")</f>
        <v/>
      </c>
      <c r="U102" s="158" t="str">
        <f>IFERROR(INDEX('Feb 2019'!$G$3:$BR$161,MATCH('Buying nGRPs'!$A102,'Feb 2019'!$A$3:$A$158,0),MATCH('Buying nGRPs'!U$9,'Feb 2019'!$G$1:$BR$1,0))/SUMIFS(Summary!$D:$D,Summary!$A:$A,'Buying nGRPs'!$A102),"")</f>
        <v/>
      </c>
      <c r="V102" s="158" t="str">
        <f>IFERROR(INDEX('Feb 2019'!$G$3:$BR$161,MATCH('Buying nGRPs'!$A102,'Feb 2019'!$A$3:$A$158,0),MATCH('Buying nGRPs'!V$9,'Feb 2019'!$G$1:$BR$1,0))/SUMIFS(Summary!$D:$D,Summary!$A:$A,'Buying nGRPs'!$A102),"")</f>
        <v/>
      </c>
      <c r="W102" s="158" t="str">
        <f>IFERROR(INDEX('Feb 2019'!$G$3:$BR$161,MATCH('Buying nGRPs'!$A102,'Feb 2019'!$A$3:$A$158,0),MATCH('Buying nGRPs'!W$9,'Feb 2019'!$G$1:$BR$1,0))/SUMIFS(Summary!$D:$D,Summary!$A:$A,'Buying nGRPs'!$A102),"")</f>
        <v/>
      </c>
      <c r="X102" s="158" t="str">
        <f>IFERROR(INDEX('Feb 2019'!$G$3:$BR$161,MATCH('Buying nGRPs'!$A102,'Feb 2019'!$A$3:$A$158,0),MATCH('Buying nGRPs'!X$9,'Feb 2019'!$G$1:$BR$1,0))/SUMIFS(Summary!$D:$D,Summary!$A:$A,'Buying nGRPs'!$A102),"")</f>
        <v/>
      </c>
      <c r="Y102" s="158" t="str">
        <f>IFERROR(INDEX('Feb 2019'!$G$3:$BR$161,MATCH('Buying nGRPs'!$A102,'Feb 2019'!$A$3:$A$158,0),MATCH('Buying nGRPs'!Y$9,'Feb 2019'!$G$1:$BR$1,0))/SUMIFS(Summary!$D:$D,Summary!$A:$A,'Buying nGRPs'!$A102),"")</f>
        <v/>
      </c>
      <c r="Z102" s="158" t="str">
        <f>IFERROR(INDEX('Feb 2019'!$G$3:$BR$161,MATCH('Buying nGRPs'!$A102,'Feb 2019'!$A$3:$A$158,0),MATCH('Buying nGRPs'!Z$9,'Feb 2019'!$G$1:$BR$1,0))/SUMIFS(Summary!$D:$D,Summary!$A:$A,'Buying nGRPs'!$A102),"")</f>
        <v/>
      </c>
      <c r="AA102" s="158" t="str">
        <f>IFERROR(INDEX('Feb 2019'!$G$3:$BR$161,MATCH('Buying nGRPs'!$A102,'Feb 2019'!$A$3:$A$158,0),MATCH('Buying nGRPs'!AA$9,'Feb 2019'!$G$1:$BR$1,0))/SUMIFS(Summary!$D:$D,Summary!$A:$A,'Buying nGRPs'!$A102),"")</f>
        <v/>
      </c>
      <c r="AB102" s="158" t="str">
        <f>IFERROR(INDEX('Feb 2019'!$G$3:$BR$161,MATCH('Buying nGRPs'!$A102,'Feb 2019'!$A$3:$A$158,0),MATCH('Buying nGRPs'!AB$9,'Feb 2019'!$G$1:$BR$1,0))/SUMIFS(Summary!$D:$D,Summary!$A:$A,'Buying nGRPs'!$A102),"")</f>
        <v/>
      </c>
      <c r="AC102" s="158" t="str">
        <f>IFERROR(INDEX('Feb 2019'!$G$3:$BR$161,MATCH('Buying nGRPs'!$A102,'Feb 2019'!$A$3:$A$158,0),MATCH('Buying nGRPs'!AC$9,'Feb 2019'!$G$1:$BR$1,0))/SUMIFS(Summary!$D:$D,Summary!$A:$A,'Buying nGRPs'!$A102),"")</f>
        <v/>
      </c>
      <c r="AD102" s="158" t="str">
        <f>IFERROR(INDEX('Feb 2019'!$G$3:$BR$161,MATCH('Buying nGRPs'!$A102,'Feb 2019'!$A$3:$A$158,0),MATCH('Buying nGRPs'!AD$9,'Feb 2019'!$G$1:$BR$1,0))/SUMIFS(Summary!$D:$D,Summary!$A:$A,'Buying nGRPs'!$A102),"")</f>
        <v/>
      </c>
      <c r="AE102" s="158" t="str">
        <f>IFERROR(INDEX('Feb 2019'!$G$3:$BR$161,MATCH('Buying nGRPs'!$A102,'Feb 2019'!$A$3:$A$158,0),MATCH('Buying nGRPs'!AE$9,'Feb 2019'!$G$1:$BR$1,0))/SUMIFS(Summary!$D:$D,Summary!$A:$A,'Buying nGRPs'!$A102),"")</f>
        <v/>
      </c>
      <c r="AF102" s="158" t="str">
        <f>IFERROR(INDEX('Feb 2019'!$G$3:$BR$161,MATCH('Buying nGRPs'!$A102,'Feb 2019'!$A$3:$A$158,0),MATCH('Buying nGRPs'!AF$9,'Feb 2019'!$G$1:$BR$1,0))/SUMIFS(Summary!$D:$D,Summary!$A:$A,'Buying nGRPs'!$A102),"")</f>
        <v/>
      </c>
      <c r="AG102" s="158" t="str">
        <f>IFERROR(INDEX('Feb 2019'!$G$3:$BR$161,MATCH('Buying nGRPs'!$A102,'Feb 2019'!$A$3:$A$158,0),MATCH('Buying nGRPs'!AG$9,'Feb 2019'!$G$1:$BR$1,0))/SUMIFS(Summary!$D:$D,Summary!$A:$A,'Buying nGRPs'!$A102),"")</f>
        <v/>
      </c>
      <c r="AH102" s="158" t="str">
        <f>IFERROR(INDEX('Feb 2019'!$G$3:$BR$161,MATCH('Buying nGRPs'!$A102,'Feb 2019'!$A$3:$A$158,0),MATCH('Buying nGRPs'!AH$9,'Feb 2019'!$G$1:$BR$1,0))/SUMIFS(Summary!$D:$D,Summary!$A:$A,'Buying nGRPs'!$A102),"")</f>
        <v/>
      </c>
      <c r="AI102" s="158" t="str">
        <f>IFERROR(INDEX('Feb 2019'!$G$3:$BR$161,MATCH('Buying nGRPs'!$A102,'Feb 2019'!$A$3:$A$158,0),MATCH('Buying nGRPs'!AI$9,'Feb 2019'!$G$1:$BR$1,0))/SUMIFS(Summary!$D:$D,Summary!$A:$A,'Buying nGRPs'!$A102),"")</f>
        <v/>
      </c>
      <c r="AJ102" s="158" t="str">
        <f>IFERROR(INDEX('Feb 2019'!$G$3:$BR$161,MATCH('Buying nGRPs'!$A102,'Feb 2019'!$A$3:$A$158,0),MATCH('Buying nGRPs'!AJ$9,'Feb 2019'!$G$1:$BR$1,0))/SUMIFS(Summary!$D:$D,Summary!$A:$A,'Buying nGRPs'!$A102),"")</f>
        <v/>
      </c>
      <c r="AK102" s="158" t="str">
        <f>IFERROR(INDEX('Feb 2019'!$G$3:$BR$161,MATCH('Buying nGRPs'!$A102,'Feb 2019'!$A$3:$A$158,0),MATCH('Buying nGRPs'!AK$9,'Feb 2019'!$G$1:$BR$1,0))/SUMIFS(Summary!$D:$D,Summary!$A:$A,'Buying nGRPs'!$A102),"")</f>
        <v/>
      </c>
      <c r="AL102" s="158" t="str">
        <f>IFERROR(INDEX('Feb 2019'!$G$3:$BR$161,MATCH('Buying nGRPs'!$A102,'Feb 2019'!$A$3:$A$158,0),MATCH('Buying nGRPs'!AL$9,'Feb 2019'!$G$1:$BR$1,0))/SUMIFS(Summary!$D:$D,Summary!$A:$A,'Buying nGRPs'!$A102),"")</f>
        <v/>
      </c>
      <c r="AM102" s="158" t="str">
        <f>IFERROR(INDEX('Feb 2019'!$G$3:$BR$161,MATCH('Buying nGRPs'!$A102,'Feb 2019'!$A$3:$A$158,0),MATCH('Buying nGRPs'!AM$9,'Feb 2019'!$G$1:$BR$1,0))/SUMIFS(Summary!$D:$D,Summary!$A:$A,'Buying nGRPs'!$A102),"")</f>
        <v/>
      </c>
      <c r="AN102" s="158" t="str">
        <f>IFERROR(INDEX('Feb 2019'!$G$3:$BR$161,MATCH('Buying nGRPs'!$A102,'Feb 2019'!$A$3:$A$158,0),MATCH('Buying nGRPs'!AN$9,'Feb 2019'!$G$1:$BR$1,0))/SUMIFS(Summary!$D:$D,Summary!$A:$A,'Buying nGRPs'!$A102),"")</f>
        <v/>
      </c>
      <c r="AO102" s="158" t="str">
        <f>IFERROR(INDEX('Feb 2019'!$G$3:$BR$161,MATCH('Buying nGRPs'!$A102,'Feb 2019'!$A$3:$A$158,0),MATCH('Buying nGRPs'!AO$9,'Feb 2019'!$G$1:$BR$1,0))/SUMIFS(Summary!$D:$D,Summary!$A:$A,'Buying nGRPs'!$A102),"")</f>
        <v/>
      </c>
      <c r="AP102" s="158" t="str">
        <f>IFERROR(INDEX('Feb 2019'!$G$3:$BR$161,MATCH('Buying nGRPs'!$A102,'Feb 2019'!$A$3:$A$158,0),MATCH('Buying nGRPs'!AP$9,'Feb 2019'!$G$1:$BR$1,0))/SUMIFS(Summary!$D:$D,Summary!$A:$A,'Buying nGRPs'!$A102),"")</f>
        <v/>
      </c>
      <c r="AQ102" s="158" t="str">
        <f>IFERROR(INDEX('Feb 2019'!$G$3:$BR$161,MATCH('Buying nGRPs'!$A102,'Feb 2019'!$A$3:$A$158,0),MATCH('Buying nGRPs'!AQ$9,'Feb 2019'!$G$1:$BR$1,0))/SUMIFS(Summary!$D:$D,Summary!$A:$A,'Buying nGRPs'!$A102),"")</f>
        <v/>
      </c>
      <c r="AR102" s="158" t="str">
        <f>IFERROR(INDEX('Feb 2019'!$G$3:$BR$161,MATCH('Buying nGRPs'!$A102,'Feb 2019'!$A$3:$A$158,0),MATCH('Buying nGRPs'!AR$9,'Feb 2019'!$G$1:$BR$1,0))/SUMIFS(Summary!$D:$D,Summary!$A:$A,'Buying nGRPs'!$A102),"")</f>
        <v/>
      </c>
      <c r="AS102" s="158" t="str">
        <f>IFERROR(INDEX('Feb 2019'!$G$3:$BR$161,MATCH('Buying nGRPs'!$A102,'Feb 2019'!$A$3:$A$158,0),MATCH('Buying nGRPs'!AS$9,'Feb 2019'!$G$1:$BR$1,0))/SUMIFS(Summary!$D:$D,Summary!$A:$A,'Buying nGRPs'!$A102),"")</f>
        <v/>
      </c>
      <c r="AT102" s="158" t="str">
        <f>IFERROR(INDEX('Feb 2019'!$G$3:$BR$161,MATCH('Buying nGRPs'!$A102,'Feb 2019'!$A$3:$A$158,0),MATCH('Buying nGRPs'!AT$9,'Feb 2019'!$G$1:$BR$1,0))/SUMIFS(Summary!$D:$D,Summary!$A:$A,'Buying nGRPs'!$A102),"")</f>
        <v/>
      </c>
      <c r="AU102" s="158" t="str">
        <f>IFERROR(INDEX('Feb 2019'!$G$3:$BR$161,MATCH('Buying nGRPs'!$A102,'Feb 2019'!$A$3:$A$158,0),MATCH('Buying nGRPs'!AU$9,'Feb 2019'!$G$1:$BR$1,0))/SUMIFS(Summary!$D:$D,Summary!$A:$A,'Buying nGRPs'!$A102),"")</f>
        <v/>
      </c>
      <c r="AV102" s="158" t="str">
        <f>IFERROR(INDEX('Feb 2019'!$G$3:$BR$161,MATCH('Buying nGRPs'!$A102,'Feb 2019'!$A$3:$A$158,0),MATCH('Buying nGRPs'!AV$9,'Feb 2019'!$G$1:$BR$1,0))/SUMIFS(Summary!$D:$D,Summary!$A:$A,'Buying nGRPs'!$A102),"")</f>
        <v/>
      </c>
      <c r="AW102" s="158" t="str">
        <f>IFERROR(INDEX('Feb 2019'!$G$3:$BR$161,MATCH('Buying nGRPs'!$A102,'Feb 2019'!$A$3:$A$158,0),MATCH('Buying nGRPs'!AW$9,'Feb 2019'!$G$1:$BR$1,0))/SUMIFS(Summary!$D:$D,Summary!$A:$A,'Buying nGRPs'!$A102),"")</f>
        <v/>
      </c>
      <c r="AX102" s="158" t="str">
        <f>IFERROR(INDEX('Feb 2019'!$G$3:$BR$161,MATCH('Buying nGRPs'!$A102,'Feb 2019'!$A$3:$A$158,0),MATCH('Buying nGRPs'!AX$9,'Feb 2019'!$G$1:$BR$1,0))/SUMIFS(Summary!$D:$D,Summary!$A:$A,'Buying nGRPs'!$A102),"")</f>
        <v/>
      </c>
      <c r="AY102" s="158" t="str">
        <f>IFERROR(INDEX('Feb 2019'!$G$3:$BR$161,MATCH('Buying nGRPs'!$A102,'Feb 2019'!$A$3:$A$158,0),MATCH('Buying nGRPs'!AY$9,'Feb 2019'!$G$1:$BR$1,0))/SUMIFS(Summary!$D:$D,Summary!$A:$A,'Buying nGRPs'!$A102),"")</f>
        <v/>
      </c>
      <c r="AZ102" s="158" t="str">
        <f>IFERROR(INDEX('Feb 2019'!$G$3:$BR$161,MATCH('Buying nGRPs'!$A102,'Feb 2019'!$A$3:$A$158,0),MATCH('Buying nGRPs'!AZ$9,'Feb 2019'!$G$1:$BR$1,0))/SUMIFS(Summary!$D:$D,Summary!$A:$A,'Buying nGRPs'!$A102),"")</f>
        <v/>
      </c>
      <c r="BA102" s="158" t="str">
        <f>IFERROR(INDEX('Feb 2019'!$G$3:$BR$161,MATCH('Buying nGRPs'!$A102,'Feb 2019'!$A$3:$A$158,0),MATCH('Buying nGRPs'!BA$9,'Feb 2019'!$G$1:$BR$1,0))/SUMIFS(Summary!$D:$D,Summary!$A:$A,'Buying nGRPs'!$A102),"")</f>
        <v/>
      </c>
      <c r="BB102" s="11">
        <f>SUM(G102:BA102)</f>
        <v>0</v>
      </c>
      <c r="BC102" s="11"/>
      <c r="BD102" s="114">
        <f>BC102-BB102</f>
        <v>0</v>
      </c>
    </row>
    <row r="103" spans="1:56" ht="15" x14ac:dyDescent="0.3">
      <c r="A103" s="80" t="s">
        <v>112</v>
      </c>
      <c r="B103" s="105">
        <f t="shared" si="93"/>
        <v>0.625</v>
      </c>
      <c r="C103" s="192">
        <f>B103/1000000</f>
        <v>6.2500000000000005E-7</v>
      </c>
      <c r="D103" s="48">
        <f t="shared" si="94"/>
        <v>0</v>
      </c>
      <c r="E103" s="138">
        <f>D103-B103</f>
        <v>-0.625</v>
      </c>
      <c r="F103" s="93" t="s">
        <v>112</v>
      </c>
      <c r="G103" s="158" t="str">
        <f>IFERROR(INDEX('Feb 2019'!$G$3:$BR$161,MATCH('Buying nGRPs'!$A103,'Feb 2019'!$A$3:$A$158,0),MATCH('Buying nGRPs'!G$9,'Feb 2019'!$G$1:$BR$1,0))/SUMIFS(Summary!$D:$D,Summary!$A:$A,'Buying nGRPs'!$A103),"")</f>
        <v/>
      </c>
      <c r="H103" s="158" t="str">
        <f>IFERROR(INDEX('Feb 2019'!$G$3:$BR$161,MATCH('Buying nGRPs'!$A103,'Feb 2019'!$A$3:$A$158,0),MATCH('Buying nGRPs'!H$9,'Feb 2019'!$G$1:$BR$1,0))/SUMIFS(Summary!$D:$D,Summary!$A:$A,'Buying nGRPs'!$A103),"")</f>
        <v/>
      </c>
      <c r="I103" s="158" t="str">
        <f>IFERROR(INDEX('Feb 2019'!$G$3:$BR$161,MATCH('Buying nGRPs'!$A103,'Feb 2019'!$A$3:$A$158,0),MATCH('Buying nGRPs'!I$9,'Feb 2019'!$G$1:$BR$1,0))/SUMIFS(Summary!$D:$D,Summary!$A:$A,'Buying nGRPs'!$A103),"")</f>
        <v/>
      </c>
      <c r="J103" s="158">
        <f>IFERROR(INDEX('Feb 2019'!$G$3:$BR$161,MATCH('Buying nGRPs'!$A103,'Feb 2019'!$A$3:$A$158,0),MATCH('Buying nGRPs'!J$9,'Feb 2019'!$G$1:$BR$1,0))/SUMIFS(Summary!$D:$D,Summary!$A:$A,'Buying nGRPs'!$A103),"")</f>
        <v>0</v>
      </c>
      <c r="K103" s="158" t="str">
        <f>IFERROR(INDEX('Feb 2019'!$G$3:$BR$161,MATCH('Buying nGRPs'!$A103,'Feb 2019'!$A$3:$A$158,0),MATCH('Buying nGRPs'!K$9,'Feb 2019'!$G$1:$BR$1,0))/SUMIFS(Summary!$D:$D,Summary!$A:$A,'Buying nGRPs'!$A103),"")</f>
        <v/>
      </c>
      <c r="L103" s="158" t="str">
        <f>IFERROR(INDEX('Feb 2019'!$G$3:$BR$161,MATCH('Buying nGRPs'!$A103,'Feb 2019'!$A$3:$A$158,0),MATCH('Buying nGRPs'!L$9,'Feb 2019'!$G$1:$BR$1,0))/SUMIFS(Summary!$D:$D,Summary!$A:$A,'Buying nGRPs'!$A103),"")</f>
        <v/>
      </c>
      <c r="M103" s="158" t="str">
        <f>IFERROR(INDEX('Feb 2019'!$G$3:$BR$161,MATCH('Buying nGRPs'!$A103,'Feb 2019'!$A$3:$A$158,0),MATCH('Buying nGRPs'!M$9,'Feb 2019'!$G$1:$BR$1,0))/SUMIFS(Summary!$D:$D,Summary!$A:$A,'Buying nGRPs'!$A103),"")</f>
        <v/>
      </c>
      <c r="N103" s="158" t="str">
        <f>IFERROR(INDEX('Feb 2019'!$G$3:$BR$161,MATCH('Buying nGRPs'!$A103,'Feb 2019'!$A$3:$A$158,0),MATCH('Buying nGRPs'!N$9,'Feb 2019'!$G$1:$BR$1,0))/SUMIFS(Summary!$D:$D,Summary!$A:$A,'Buying nGRPs'!$A103),"")</f>
        <v/>
      </c>
      <c r="O103" s="158" t="str">
        <f>IFERROR(INDEX('Feb 2019'!$G$3:$BR$161,MATCH('Buying nGRPs'!$A103,'Feb 2019'!$A$3:$A$158,0),MATCH('Buying nGRPs'!O$9,'Feb 2019'!$G$1:$BR$1,0))/SUMIFS(Summary!$D:$D,Summary!$A:$A,'Buying nGRPs'!$A103),"")</f>
        <v/>
      </c>
      <c r="P103" s="158" t="str">
        <f>IFERROR(INDEX('Feb 2019'!$G$3:$BR$161,MATCH('Buying nGRPs'!$A103,'Feb 2019'!$A$3:$A$158,0),MATCH('Buying nGRPs'!P$9,'Feb 2019'!$G$1:$BR$1,0))/SUMIFS(Summary!$D:$D,Summary!$A:$A,'Buying nGRPs'!$A103),"")</f>
        <v/>
      </c>
      <c r="Q103" s="158" t="str">
        <f>IFERROR(INDEX('Feb 2019'!$G$3:$BR$161,MATCH('Buying nGRPs'!$A103,'Feb 2019'!$A$3:$A$158,0),MATCH('Buying nGRPs'!Q$9,'Feb 2019'!$G$1:$BR$1,0))/SUMIFS(Summary!$D:$D,Summary!$A:$A,'Buying nGRPs'!$A103),"")</f>
        <v/>
      </c>
      <c r="R103" s="158" t="str">
        <f>IFERROR(INDEX('Feb 2019'!$G$3:$BR$161,MATCH('Buying nGRPs'!$A103,'Feb 2019'!$A$3:$A$158,0),MATCH('Buying nGRPs'!R$9,'Feb 2019'!$G$1:$BR$1,0))/SUMIFS(Summary!$D:$D,Summary!$A:$A,'Buying nGRPs'!$A103),"")</f>
        <v/>
      </c>
      <c r="S103" s="158" t="str">
        <f>IFERROR(INDEX('Feb 2019'!$G$3:$BR$161,MATCH('Buying nGRPs'!$A103,'Feb 2019'!$A$3:$A$158,0),MATCH('Buying nGRPs'!S$9,'Feb 2019'!$G$1:$BR$1,0))/SUMIFS(Summary!$D:$D,Summary!$A:$A,'Buying nGRPs'!$A103),"")</f>
        <v/>
      </c>
      <c r="T103" s="158" t="str">
        <f>IFERROR(INDEX('Feb 2019'!$G$3:$BR$161,MATCH('Buying nGRPs'!$A103,'Feb 2019'!$A$3:$A$158,0),MATCH('Buying nGRPs'!T$9,'Feb 2019'!$G$1:$BR$1,0))/SUMIFS(Summary!$D:$D,Summary!$A:$A,'Buying nGRPs'!$A103),"")</f>
        <v/>
      </c>
      <c r="U103" s="158" t="str">
        <f>IFERROR(INDEX('Feb 2019'!$G$3:$BR$161,MATCH('Buying nGRPs'!$A103,'Feb 2019'!$A$3:$A$158,0),MATCH('Buying nGRPs'!U$9,'Feb 2019'!$G$1:$BR$1,0))/SUMIFS(Summary!$D:$D,Summary!$A:$A,'Buying nGRPs'!$A103),"")</f>
        <v/>
      </c>
      <c r="V103" s="158" t="str">
        <f>IFERROR(INDEX('Feb 2019'!$G$3:$BR$161,MATCH('Buying nGRPs'!$A103,'Feb 2019'!$A$3:$A$158,0),MATCH('Buying nGRPs'!V$9,'Feb 2019'!$G$1:$BR$1,0))/SUMIFS(Summary!$D:$D,Summary!$A:$A,'Buying nGRPs'!$A103),"")</f>
        <v/>
      </c>
      <c r="W103" s="158" t="str">
        <f>IFERROR(INDEX('Feb 2019'!$G$3:$BR$161,MATCH('Buying nGRPs'!$A103,'Feb 2019'!$A$3:$A$158,0),MATCH('Buying nGRPs'!W$9,'Feb 2019'!$G$1:$BR$1,0))/SUMIFS(Summary!$D:$D,Summary!$A:$A,'Buying nGRPs'!$A103),"")</f>
        <v/>
      </c>
      <c r="X103" s="158" t="str">
        <f>IFERROR(INDEX('Feb 2019'!$G$3:$BR$161,MATCH('Buying nGRPs'!$A103,'Feb 2019'!$A$3:$A$158,0),MATCH('Buying nGRPs'!X$9,'Feb 2019'!$G$1:$BR$1,0))/SUMIFS(Summary!$D:$D,Summary!$A:$A,'Buying nGRPs'!$A103),"")</f>
        <v/>
      </c>
      <c r="Y103" s="158" t="str">
        <f>IFERROR(INDEX('Feb 2019'!$G$3:$BR$161,MATCH('Buying nGRPs'!$A103,'Feb 2019'!$A$3:$A$158,0),MATCH('Buying nGRPs'!Y$9,'Feb 2019'!$G$1:$BR$1,0))/SUMIFS(Summary!$D:$D,Summary!$A:$A,'Buying nGRPs'!$A103),"")</f>
        <v/>
      </c>
      <c r="Z103" s="158" t="str">
        <f>IFERROR(INDEX('Feb 2019'!$G$3:$BR$161,MATCH('Buying nGRPs'!$A103,'Feb 2019'!$A$3:$A$158,0),MATCH('Buying nGRPs'!Z$9,'Feb 2019'!$G$1:$BR$1,0))/SUMIFS(Summary!$D:$D,Summary!$A:$A,'Buying nGRPs'!$A103),"")</f>
        <v/>
      </c>
      <c r="AA103" s="158" t="str">
        <f>IFERROR(INDEX('Feb 2019'!$G$3:$BR$161,MATCH('Buying nGRPs'!$A103,'Feb 2019'!$A$3:$A$158,0),MATCH('Buying nGRPs'!AA$9,'Feb 2019'!$G$1:$BR$1,0))/SUMIFS(Summary!$D:$D,Summary!$A:$A,'Buying nGRPs'!$A103),"")</f>
        <v/>
      </c>
      <c r="AB103" s="158" t="str">
        <f>IFERROR(INDEX('Feb 2019'!$G$3:$BR$161,MATCH('Buying nGRPs'!$A103,'Feb 2019'!$A$3:$A$158,0),MATCH('Buying nGRPs'!AB$9,'Feb 2019'!$G$1:$BR$1,0))/SUMIFS(Summary!$D:$D,Summary!$A:$A,'Buying nGRPs'!$A103),"")</f>
        <v/>
      </c>
      <c r="AC103" s="158">
        <f>IFERROR(INDEX('Feb 2019'!$G$3:$BR$161,MATCH('Buying nGRPs'!$A103,'Feb 2019'!$A$3:$A$158,0),MATCH('Buying nGRPs'!AC$9,'Feb 2019'!$G$1:$BR$1,0))/SUMIFS(Summary!$D:$D,Summary!$A:$A,'Buying nGRPs'!$A103),"")</f>
        <v>0.625</v>
      </c>
      <c r="AD103" s="158">
        <f>IFERROR(INDEX('Feb 2019'!$G$3:$BR$161,MATCH('Buying nGRPs'!$A103,'Feb 2019'!$A$3:$A$158,0),MATCH('Buying nGRPs'!AD$9,'Feb 2019'!$G$1:$BR$1,0))/SUMIFS(Summary!$D:$D,Summary!$A:$A,'Buying nGRPs'!$A103),"")</f>
        <v>0</v>
      </c>
      <c r="AE103" s="158" t="str">
        <f>IFERROR(INDEX('Feb 2019'!$G$3:$BR$161,MATCH('Buying nGRPs'!$A103,'Feb 2019'!$A$3:$A$158,0),MATCH('Buying nGRPs'!AE$9,'Feb 2019'!$G$1:$BR$1,0))/SUMIFS(Summary!$D:$D,Summary!$A:$A,'Buying nGRPs'!$A103),"")</f>
        <v/>
      </c>
      <c r="AF103" s="158" t="str">
        <f>IFERROR(INDEX('Feb 2019'!$G$3:$BR$161,MATCH('Buying nGRPs'!$A103,'Feb 2019'!$A$3:$A$158,0),MATCH('Buying nGRPs'!AF$9,'Feb 2019'!$G$1:$BR$1,0))/SUMIFS(Summary!$D:$D,Summary!$A:$A,'Buying nGRPs'!$A103),"")</f>
        <v/>
      </c>
      <c r="AG103" s="158" t="str">
        <f>IFERROR(INDEX('Feb 2019'!$G$3:$BR$161,MATCH('Buying nGRPs'!$A103,'Feb 2019'!$A$3:$A$158,0),MATCH('Buying nGRPs'!AG$9,'Feb 2019'!$G$1:$BR$1,0))/SUMIFS(Summary!$D:$D,Summary!$A:$A,'Buying nGRPs'!$A103),"")</f>
        <v/>
      </c>
      <c r="AH103" s="158">
        <f>IFERROR(INDEX('Feb 2019'!$G$3:$BR$161,MATCH('Buying nGRPs'!$A103,'Feb 2019'!$A$3:$A$158,0),MATCH('Buying nGRPs'!AH$9,'Feb 2019'!$G$1:$BR$1,0))/SUMIFS(Summary!$D:$D,Summary!$A:$A,'Buying nGRPs'!$A103),"")</f>
        <v>0</v>
      </c>
      <c r="AI103" s="158" t="str">
        <f>IFERROR(INDEX('Feb 2019'!$G$3:$BR$161,MATCH('Buying nGRPs'!$A103,'Feb 2019'!$A$3:$A$158,0),MATCH('Buying nGRPs'!AI$9,'Feb 2019'!$G$1:$BR$1,0))/SUMIFS(Summary!$D:$D,Summary!$A:$A,'Buying nGRPs'!$A103),"")</f>
        <v/>
      </c>
      <c r="AJ103" s="158" t="str">
        <f>IFERROR(INDEX('Feb 2019'!$G$3:$BR$161,MATCH('Buying nGRPs'!$A103,'Feb 2019'!$A$3:$A$158,0),MATCH('Buying nGRPs'!AJ$9,'Feb 2019'!$G$1:$BR$1,0))/SUMIFS(Summary!$D:$D,Summary!$A:$A,'Buying nGRPs'!$A103),"")</f>
        <v/>
      </c>
      <c r="AK103" s="158">
        <f>IFERROR(INDEX('Feb 2019'!$G$3:$BR$161,MATCH('Buying nGRPs'!$A103,'Feb 2019'!$A$3:$A$158,0),MATCH('Buying nGRPs'!AK$9,'Feb 2019'!$G$1:$BR$1,0))/SUMIFS(Summary!$D:$D,Summary!$A:$A,'Buying nGRPs'!$A103),"")</f>
        <v>0</v>
      </c>
      <c r="AL103" s="158">
        <f>IFERROR(INDEX('Feb 2019'!$G$3:$BR$161,MATCH('Buying nGRPs'!$A103,'Feb 2019'!$A$3:$A$158,0),MATCH('Buying nGRPs'!AL$9,'Feb 2019'!$G$1:$BR$1,0))/SUMIFS(Summary!$D:$D,Summary!$A:$A,'Buying nGRPs'!$A103),"")</f>
        <v>0</v>
      </c>
      <c r="AM103" s="158" t="str">
        <f>IFERROR(INDEX('Feb 2019'!$G$3:$BR$161,MATCH('Buying nGRPs'!$A103,'Feb 2019'!$A$3:$A$158,0),MATCH('Buying nGRPs'!AM$9,'Feb 2019'!$G$1:$BR$1,0))/SUMIFS(Summary!$D:$D,Summary!$A:$A,'Buying nGRPs'!$A103),"")</f>
        <v/>
      </c>
      <c r="AN103" s="158">
        <f>IFERROR(INDEX('Feb 2019'!$G$3:$BR$161,MATCH('Buying nGRPs'!$A103,'Feb 2019'!$A$3:$A$158,0),MATCH('Buying nGRPs'!AN$9,'Feb 2019'!$G$1:$BR$1,0))/SUMIFS(Summary!$D:$D,Summary!$A:$A,'Buying nGRPs'!$A103),"")</f>
        <v>0</v>
      </c>
      <c r="AO103" s="158">
        <f>IFERROR(INDEX('Feb 2019'!$G$3:$BR$161,MATCH('Buying nGRPs'!$A103,'Feb 2019'!$A$3:$A$158,0),MATCH('Buying nGRPs'!AO$9,'Feb 2019'!$G$1:$BR$1,0))/SUMIFS(Summary!$D:$D,Summary!$A:$A,'Buying nGRPs'!$A103),"")</f>
        <v>0</v>
      </c>
      <c r="AP103" s="158" t="str">
        <f>IFERROR(INDEX('Feb 2019'!$G$3:$BR$161,MATCH('Buying nGRPs'!$A103,'Feb 2019'!$A$3:$A$158,0),MATCH('Buying nGRPs'!AP$9,'Feb 2019'!$G$1:$BR$1,0))/SUMIFS(Summary!$D:$D,Summary!$A:$A,'Buying nGRPs'!$A103),"")</f>
        <v/>
      </c>
      <c r="AQ103" s="158" t="str">
        <f>IFERROR(INDEX('Feb 2019'!$G$3:$BR$161,MATCH('Buying nGRPs'!$A103,'Feb 2019'!$A$3:$A$158,0),MATCH('Buying nGRPs'!AQ$9,'Feb 2019'!$G$1:$BR$1,0))/SUMIFS(Summary!$D:$D,Summary!$A:$A,'Buying nGRPs'!$A103),"")</f>
        <v/>
      </c>
      <c r="AR103" s="158">
        <f>IFERROR(INDEX('Feb 2019'!$G$3:$BR$161,MATCH('Buying nGRPs'!$A103,'Feb 2019'!$A$3:$A$158,0),MATCH('Buying nGRPs'!AR$9,'Feb 2019'!$G$1:$BR$1,0))/SUMIFS(Summary!$D:$D,Summary!$A:$A,'Buying nGRPs'!$A103),"")</f>
        <v>0</v>
      </c>
      <c r="AS103" s="158" t="str">
        <f>IFERROR(INDEX('Feb 2019'!$G$3:$BR$161,MATCH('Buying nGRPs'!$A103,'Feb 2019'!$A$3:$A$158,0),MATCH('Buying nGRPs'!AS$9,'Feb 2019'!$G$1:$BR$1,0))/SUMIFS(Summary!$D:$D,Summary!$A:$A,'Buying nGRPs'!$A103),"")</f>
        <v/>
      </c>
      <c r="AT103" s="158" t="str">
        <f>IFERROR(INDEX('Feb 2019'!$G$3:$BR$161,MATCH('Buying nGRPs'!$A103,'Feb 2019'!$A$3:$A$158,0),MATCH('Buying nGRPs'!AT$9,'Feb 2019'!$G$1:$BR$1,0))/SUMIFS(Summary!$D:$D,Summary!$A:$A,'Buying nGRPs'!$A103),"")</f>
        <v/>
      </c>
      <c r="AU103" s="158" t="str">
        <f>IFERROR(INDEX('Feb 2019'!$G$3:$BR$161,MATCH('Buying nGRPs'!$A103,'Feb 2019'!$A$3:$A$158,0),MATCH('Buying nGRPs'!AU$9,'Feb 2019'!$G$1:$BR$1,0))/SUMIFS(Summary!$D:$D,Summary!$A:$A,'Buying nGRPs'!$A103),"")</f>
        <v/>
      </c>
      <c r="AV103" s="158" t="str">
        <f>IFERROR(INDEX('Feb 2019'!$G$3:$BR$161,MATCH('Buying nGRPs'!$A103,'Feb 2019'!$A$3:$A$158,0),MATCH('Buying nGRPs'!AV$9,'Feb 2019'!$G$1:$BR$1,0))/SUMIFS(Summary!$D:$D,Summary!$A:$A,'Buying nGRPs'!$A103),"")</f>
        <v/>
      </c>
      <c r="AW103" s="158" t="str">
        <f>IFERROR(INDEX('Feb 2019'!$G$3:$BR$161,MATCH('Buying nGRPs'!$A103,'Feb 2019'!$A$3:$A$158,0),MATCH('Buying nGRPs'!AW$9,'Feb 2019'!$G$1:$BR$1,0))/SUMIFS(Summary!$D:$D,Summary!$A:$A,'Buying nGRPs'!$A103),"")</f>
        <v/>
      </c>
      <c r="AX103" s="158">
        <f>IFERROR(INDEX('Feb 2019'!$G$3:$BR$161,MATCH('Buying nGRPs'!$A103,'Feb 2019'!$A$3:$A$158,0),MATCH('Buying nGRPs'!AX$9,'Feb 2019'!$G$1:$BR$1,0))/SUMIFS(Summary!$D:$D,Summary!$A:$A,'Buying nGRPs'!$A103),"")</f>
        <v>0</v>
      </c>
      <c r="AY103" s="158">
        <f>IFERROR(INDEX('Feb 2019'!$G$3:$BR$161,MATCH('Buying nGRPs'!$A103,'Feb 2019'!$A$3:$A$158,0),MATCH('Buying nGRPs'!AY$9,'Feb 2019'!$G$1:$BR$1,0))/SUMIFS(Summary!$D:$D,Summary!$A:$A,'Buying nGRPs'!$A103),"")</f>
        <v>0</v>
      </c>
      <c r="AZ103" s="158">
        <f>IFERROR(INDEX('Feb 2019'!$G$3:$BR$161,MATCH('Buying nGRPs'!$A103,'Feb 2019'!$A$3:$A$158,0),MATCH('Buying nGRPs'!AZ$9,'Feb 2019'!$G$1:$BR$1,0))/SUMIFS(Summary!$D:$D,Summary!$A:$A,'Buying nGRPs'!$A103),"")</f>
        <v>0</v>
      </c>
      <c r="BA103" s="158">
        <f>IFERROR(INDEX('Feb 2019'!$G$3:$BR$161,MATCH('Buying nGRPs'!$A103,'Feb 2019'!$A$3:$A$158,0),MATCH('Buying nGRPs'!BA$9,'Feb 2019'!$G$1:$BR$1,0))/SUMIFS(Summary!$D:$D,Summary!$A:$A,'Buying nGRPs'!$A103),"")</f>
        <v>0</v>
      </c>
      <c r="BB103" s="11">
        <f>SUM(G103:BA103)</f>
        <v>0.625</v>
      </c>
      <c r="BC103" s="11"/>
      <c r="BD103" s="114">
        <f>BC103-BB103</f>
        <v>-0.625</v>
      </c>
    </row>
    <row r="104" spans="1:56" ht="15" x14ac:dyDescent="0.3">
      <c r="A104" s="77" t="s">
        <v>12</v>
      </c>
      <c r="B104" s="107">
        <f>SUM(B102:B103)</f>
        <v>0.625</v>
      </c>
      <c r="C104" s="193"/>
      <c r="D104" s="145">
        <f>SUM(D102:D103)</f>
        <v>0</v>
      </c>
      <c r="E104" s="108">
        <f>SUM(E102:E103)</f>
        <v>-0.625</v>
      </c>
      <c r="F104" s="90" t="s">
        <v>12</v>
      </c>
      <c r="G104" s="165">
        <f t="shared" ref="G104:H104" si="95">SUM(G102:G103)</f>
        <v>0</v>
      </c>
      <c r="H104" s="165">
        <f t="shared" si="95"/>
        <v>0</v>
      </c>
      <c r="I104" s="165">
        <f>SUM(I102:I103)</f>
        <v>0</v>
      </c>
      <c r="J104" s="165">
        <f>SUM(J102:J103)</f>
        <v>0</v>
      </c>
      <c r="K104" s="165">
        <f t="shared" ref="K104:BA104" si="96">SUM(K102:K103)</f>
        <v>0</v>
      </c>
      <c r="L104" s="165">
        <f>SUM(L102:L103)</f>
        <v>0</v>
      </c>
      <c r="M104" s="165">
        <f t="shared" si="96"/>
        <v>0</v>
      </c>
      <c r="N104" s="165">
        <f t="shared" si="96"/>
        <v>0</v>
      </c>
      <c r="O104" s="165">
        <f t="shared" si="96"/>
        <v>0</v>
      </c>
      <c r="P104" s="165">
        <f t="shared" si="96"/>
        <v>0</v>
      </c>
      <c r="Q104" s="165">
        <f t="shared" si="96"/>
        <v>0</v>
      </c>
      <c r="R104" s="165">
        <f t="shared" si="96"/>
        <v>0</v>
      </c>
      <c r="S104" s="165">
        <f t="shared" si="96"/>
        <v>0</v>
      </c>
      <c r="T104" s="165">
        <f>SUM(T102:T103)</f>
        <v>0</v>
      </c>
      <c r="U104" s="165">
        <f t="shared" si="96"/>
        <v>0</v>
      </c>
      <c r="V104" s="165">
        <f t="shared" si="96"/>
        <v>0</v>
      </c>
      <c r="W104" s="165">
        <f t="shared" si="96"/>
        <v>0</v>
      </c>
      <c r="X104" s="165">
        <f t="shared" si="96"/>
        <v>0</v>
      </c>
      <c r="Y104" s="165">
        <f>SUM(Y102:Y103)</f>
        <v>0</v>
      </c>
      <c r="Z104" s="165">
        <f>SUM(Z102:Z103)</f>
        <v>0</v>
      </c>
      <c r="AA104" s="165">
        <f t="shared" ref="AA104:AI104" si="97">SUM(AA102:AA103)</f>
        <v>0</v>
      </c>
      <c r="AB104" s="165">
        <f>SUM(AB102:AB103)</f>
        <v>0</v>
      </c>
      <c r="AC104" s="165">
        <f t="shared" si="97"/>
        <v>0.625</v>
      </c>
      <c r="AD104" s="165">
        <f t="shared" si="97"/>
        <v>0</v>
      </c>
      <c r="AE104" s="165">
        <f>SUM(AE102:AE103)</f>
        <v>0</v>
      </c>
      <c r="AF104" s="165">
        <f t="shared" si="97"/>
        <v>0</v>
      </c>
      <c r="AG104" s="165">
        <f t="shared" si="97"/>
        <v>0</v>
      </c>
      <c r="AH104" s="165">
        <f t="shared" si="97"/>
        <v>0</v>
      </c>
      <c r="AI104" s="165">
        <f t="shared" si="97"/>
        <v>0</v>
      </c>
      <c r="AJ104" s="165">
        <f t="shared" si="96"/>
        <v>0</v>
      </c>
      <c r="AK104" s="165">
        <f t="shared" si="96"/>
        <v>0</v>
      </c>
      <c r="AL104" s="165">
        <f t="shared" si="96"/>
        <v>0</v>
      </c>
      <c r="AM104" s="165">
        <f t="shared" si="96"/>
        <v>0</v>
      </c>
      <c r="AN104" s="165">
        <f>SUM(AN102:AN103)</f>
        <v>0</v>
      </c>
      <c r="AO104" s="165">
        <f t="shared" ref="AO104:AY104" si="98">SUM(AO102:AO103)</f>
        <v>0</v>
      </c>
      <c r="AP104" s="165">
        <f t="shared" si="98"/>
        <v>0</v>
      </c>
      <c r="AQ104" s="165">
        <f t="shared" si="98"/>
        <v>0</v>
      </c>
      <c r="AR104" s="165">
        <v>0</v>
      </c>
      <c r="AS104" s="165">
        <f t="shared" si="98"/>
        <v>0</v>
      </c>
      <c r="AT104" s="165">
        <f t="shared" si="98"/>
        <v>0</v>
      </c>
      <c r="AU104" s="165">
        <f t="shared" si="98"/>
        <v>0</v>
      </c>
      <c r="AV104" s="165">
        <f t="shared" si="98"/>
        <v>0</v>
      </c>
      <c r="AW104" s="165">
        <f t="shared" si="98"/>
        <v>0</v>
      </c>
      <c r="AX104" s="165">
        <f t="shared" si="98"/>
        <v>0</v>
      </c>
      <c r="AY104" s="165">
        <f t="shared" si="98"/>
        <v>0</v>
      </c>
      <c r="AZ104" s="165">
        <f t="shared" si="96"/>
        <v>0</v>
      </c>
      <c r="BA104" s="165">
        <f t="shared" si="96"/>
        <v>0</v>
      </c>
      <c r="BB104" s="165">
        <f>SUM(BB102:BB103)</f>
        <v>0.625</v>
      </c>
      <c r="BC104" s="165">
        <f>SUM(BC102:BC103)</f>
        <v>0</v>
      </c>
      <c r="BD104" s="108">
        <f>SUM(BD102:BD103)</f>
        <v>-0.625</v>
      </c>
    </row>
    <row r="105" spans="1:56" ht="15" x14ac:dyDescent="0.3">
      <c r="A105" s="81" t="s">
        <v>113</v>
      </c>
      <c r="B105" s="103"/>
      <c r="C105" s="186"/>
      <c r="D105" s="147"/>
      <c r="E105" s="104"/>
      <c r="F105" s="94" t="s">
        <v>113</v>
      </c>
      <c r="G105" s="203"/>
      <c r="H105" s="203"/>
      <c r="I105" s="10"/>
      <c r="J105" s="10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10"/>
      <c r="W105" s="10"/>
      <c r="X105" s="10"/>
      <c r="Y105" s="10"/>
      <c r="Z105" s="10"/>
      <c r="AA105" s="8"/>
      <c r="AB105" s="8"/>
      <c r="AC105" s="8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7"/>
      <c r="BC105" s="7"/>
      <c r="BD105" s="104"/>
    </row>
    <row r="106" spans="1:56" ht="15" x14ac:dyDescent="0.3">
      <c r="A106" s="80" t="s">
        <v>114</v>
      </c>
      <c r="B106" s="105">
        <f>BB106</f>
        <v>0</v>
      </c>
      <c r="C106" s="192"/>
      <c r="D106" s="48">
        <f>BC106</f>
        <v>0</v>
      </c>
      <c r="E106" s="138">
        <f>D106-B106</f>
        <v>0</v>
      </c>
      <c r="F106" s="93" t="s">
        <v>114</v>
      </c>
      <c r="G106" s="158" t="str">
        <f>IFERROR(INDEX('Feb 2019'!$G$3:$BR$161,MATCH('Buying nGRPs'!$A106,'Feb 2019'!$A$3:$A$158,0),MATCH('Buying nGRPs'!G$9,'Feb 2019'!$G$1:$BR$1,0))/SUMIFS(Summary!$D:$D,Summary!$A:$A,'Buying nGRPs'!$A106),"")</f>
        <v/>
      </c>
      <c r="H106" s="158" t="str">
        <f>IFERROR(INDEX('Feb 2019'!$G$3:$BR$161,MATCH('Buying nGRPs'!$A106,'Feb 2019'!$A$3:$A$158,0),MATCH('Buying nGRPs'!H$9,'Feb 2019'!$G$1:$BR$1,0))/SUMIFS(Summary!$D:$D,Summary!$A:$A,'Buying nGRPs'!$A106),"")</f>
        <v/>
      </c>
      <c r="I106" s="158" t="str">
        <f>IFERROR(INDEX('Feb 2019'!$G$3:$BR$161,MATCH('Buying nGRPs'!$A106,'Feb 2019'!$A$3:$A$158,0),MATCH('Buying nGRPs'!I$9,'Feb 2019'!$G$1:$BR$1,0))/SUMIFS(Summary!$D:$D,Summary!$A:$A,'Buying nGRPs'!$A106),"")</f>
        <v/>
      </c>
      <c r="J106" s="158" t="str">
        <f>IFERROR(INDEX('Feb 2019'!$G$3:$BR$161,MATCH('Buying nGRPs'!$A106,'Feb 2019'!$A$3:$A$158,0),MATCH('Buying nGRPs'!J$9,'Feb 2019'!$G$1:$BR$1,0))/SUMIFS(Summary!$D:$D,Summary!$A:$A,'Buying nGRPs'!$A106),"")</f>
        <v/>
      </c>
      <c r="K106" s="158" t="str">
        <f>IFERROR(INDEX('Feb 2019'!$G$3:$BR$161,MATCH('Buying nGRPs'!$A106,'Feb 2019'!$A$3:$A$158,0),MATCH('Buying nGRPs'!K$9,'Feb 2019'!$G$1:$BR$1,0))/SUMIFS(Summary!$D:$D,Summary!$A:$A,'Buying nGRPs'!$A106),"")</f>
        <v/>
      </c>
      <c r="L106" s="158" t="str">
        <f>IFERROR(INDEX('Feb 2019'!$G$3:$BR$161,MATCH('Buying nGRPs'!$A106,'Feb 2019'!$A$3:$A$158,0),MATCH('Buying nGRPs'!L$9,'Feb 2019'!$G$1:$BR$1,0))/SUMIFS(Summary!$D:$D,Summary!$A:$A,'Buying nGRPs'!$A106),"")</f>
        <v/>
      </c>
      <c r="M106" s="158" t="str">
        <f>IFERROR(INDEX('Feb 2019'!$G$3:$BR$161,MATCH('Buying nGRPs'!$A106,'Feb 2019'!$A$3:$A$158,0),MATCH('Buying nGRPs'!M$9,'Feb 2019'!$G$1:$BR$1,0))/SUMIFS(Summary!$D:$D,Summary!$A:$A,'Buying nGRPs'!$A106),"")</f>
        <v/>
      </c>
      <c r="N106" s="158" t="str">
        <f>IFERROR(INDEX('Feb 2019'!$G$3:$BR$161,MATCH('Buying nGRPs'!$A106,'Feb 2019'!$A$3:$A$158,0),MATCH('Buying nGRPs'!N$9,'Feb 2019'!$G$1:$BR$1,0))/SUMIFS(Summary!$D:$D,Summary!$A:$A,'Buying nGRPs'!$A106),"")</f>
        <v/>
      </c>
      <c r="O106" s="158" t="str">
        <f>IFERROR(INDEX('Feb 2019'!$G$3:$BR$161,MATCH('Buying nGRPs'!$A106,'Feb 2019'!$A$3:$A$158,0),MATCH('Buying nGRPs'!O$9,'Feb 2019'!$G$1:$BR$1,0))/SUMIFS(Summary!$D:$D,Summary!$A:$A,'Buying nGRPs'!$A106),"")</f>
        <v/>
      </c>
      <c r="P106" s="158" t="str">
        <f>IFERROR(INDEX('Feb 2019'!$G$3:$BR$161,MATCH('Buying nGRPs'!$A106,'Feb 2019'!$A$3:$A$158,0),MATCH('Buying nGRPs'!P$9,'Feb 2019'!$G$1:$BR$1,0))/SUMIFS(Summary!$D:$D,Summary!$A:$A,'Buying nGRPs'!$A106),"")</f>
        <v/>
      </c>
      <c r="Q106" s="158" t="str">
        <f>IFERROR(INDEX('Feb 2019'!$G$3:$BR$161,MATCH('Buying nGRPs'!$A106,'Feb 2019'!$A$3:$A$158,0),MATCH('Buying nGRPs'!Q$9,'Feb 2019'!$G$1:$BR$1,0))/SUMIFS(Summary!$D:$D,Summary!$A:$A,'Buying nGRPs'!$A106),"")</f>
        <v/>
      </c>
      <c r="R106" s="158" t="str">
        <f>IFERROR(INDEX('Feb 2019'!$G$3:$BR$161,MATCH('Buying nGRPs'!$A106,'Feb 2019'!$A$3:$A$158,0),MATCH('Buying nGRPs'!R$9,'Feb 2019'!$G$1:$BR$1,0))/SUMIFS(Summary!$D:$D,Summary!$A:$A,'Buying nGRPs'!$A106),"")</f>
        <v/>
      </c>
      <c r="S106" s="158" t="str">
        <f>IFERROR(INDEX('Feb 2019'!$G$3:$BR$161,MATCH('Buying nGRPs'!$A106,'Feb 2019'!$A$3:$A$158,0),MATCH('Buying nGRPs'!S$9,'Feb 2019'!$G$1:$BR$1,0))/SUMIFS(Summary!$D:$D,Summary!$A:$A,'Buying nGRPs'!$A106),"")</f>
        <v/>
      </c>
      <c r="T106" s="158" t="str">
        <f>IFERROR(INDEX('Feb 2019'!$G$3:$BR$161,MATCH('Buying nGRPs'!$A106,'Feb 2019'!$A$3:$A$158,0),MATCH('Buying nGRPs'!T$9,'Feb 2019'!$G$1:$BR$1,0))/SUMIFS(Summary!$D:$D,Summary!$A:$A,'Buying nGRPs'!$A106),"")</f>
        <v/>
      </c>
      <c r="U106" s="158" t="str">
        <f>IFERROR(INDEX('Feb 2019'!$G$3:$BR$161,MATCH('Buying nGRPs'!$A106,'Feb 2019'!$A$3:$A$158,0),MATCH('Buying nGRPs'!U$9,'Feb 2019'!$G$1:$BR$1,0))/SUMIFS(Summary!$D:$D,Summary!$A:$A,'Buying nGRPs'!$A106),"")</f>
        <v/>
      </c>
      <c r="V106" s="158" t="str">
        <f>IFERROR(INDEX('Feb 2019'!$G$3:$BR$161,MATCH('Buying nGRPs'!$A106,'Feb 2019'!$A$3:$A$158,0),MATCH('Buying nGRPs'!V$9,'Feb 2019'!$G$1:$BR$1,0))/SUMIFS(Summary!$D:$D,Summary!$A:$A,'Buying nGRPs'!$A106),"")</f>
        <v/>
      </c>
      <c r="W106" s="158" t="str">
        <f>IFERROR(INDEX('Feb 2019'!$G$3:$BR$161,MATCH('Buying nGRPs'!$A106,'Feb 2019'!$A$3:$A$158,0),MATCH('Buying nGRPs'!W$9,'Feb 2019'!$G$1:$BR$1,0))/SUMIFS(Summary!$D:$D,Summary!$A:$A,'Buying nGRPs'!$A106),"")</f>
        <v/>
      </c>
      <c r="X106" s="158" t="str">
        <f>IFERROR(INDEX('Feb 2019'!$G$3:$BR$161,MATCH('Buying nGRPs'!$A106,'Feb 2019'!$A$3:$A$158,0),MATCH('Buying nGRPs'!X$9,'Feb 2019'!$G$1:$BR$1,0))/SUMIFS(Summary!$D:$D,Summary!$A:$A,'Buying nGRPs'!$A106),"")</f>
        <v/>
      </c>
      <c r="Y106" s="158" t="str">
        <f>IFERROR(INDEX('Feb 2019'!$G$3:$BR$161,MATCH('Buying nGRPs'!$A106,'Feb 2019'!$A$3:$A$158,0),MATCH('Buying nGRPs'!Y$9,'Feb 2019'!$G$1:$BR$1,0))/SUMIFS(Summary!$D:$D,Summary!$A:$A,'Buying nGRPs'!$A106),"")</f>
        <v/>
      </c>
      <c r="Z106" s="158" t="str">
        <f>IFERROR(INDEX('Feb 2019'!$G$3:$BR$161,MATCH('Buying nGRPs'!$A106,'Feb 2019'!$A$3:$A$158,0),MATCH('Buying nGRPs'!Z$9,'Feb 2019'!$G$1:$BR$1,0))/SUMIFS(Summary!$D:$D,Summary!$A:$A,'Buying nGRPs'!$A106),"")</f>
        <v/>
      </c>
      <c r="AA106" s="158" t="str">
        <f>IFERROR(INDEX('Feb 2019'!$G$3:$BR$161,MATCH('Buying nGRPs'!$A106,'Feb 2019'!$A$3:$A$158,0),MATCH('Buying nGRPs'!AA$9,'Feb 2019'!$G$1:$BR$1,0))/SUMIFS(Summary!$D:$D,Summary!$A:$A,'Buying nGRPs'!$A106),"")</f>
        <v/>
      </c>
      <c r="AB106" s="158" t="str">
        <f>IFERROR(INDEX('Feb 2019'!$G$3:$BR$161,MATCH('Buying nGRPs'!$A106,'Feb 2019'!$A$3:$A$158,0),MATCH('Buying nGRPs'!AB$9,'Feb 2019'!$G$1:$BR$1,0))/SUMIFS(Summary!$D:$D,Summary!$A:$A,'Buying nGRPs'!$A106),"")</f>
        <v/>
      </c>
      <c r="AC106" s="158" t="str">
        <f>IFERROR(INDEX('Feb 2019'!$G$3:$BR$161,MATCH('Buying nGRPs'!$A106,'Feb 2019'!$A$3:$A$158,0),MATCH('Buying nGRPs'!AC$9,'Feb 2019'!$G$1:$BR$1,0))/SUMIFS(Summary!$D:$D,Summary!$A:$A,'Buying nGRPs'!$A106),"")</f>
        <v/>
      </c>
      <c r="AD106" s="158" t="str">
        <f>IFERROR(INDEX('Feb 2019'!$G$3:$BR$161,MATCH('Buying nGRPs'!$A106,'Feb 2019'!$A$3:$A$158,0),MATCH('Buying nGRPs'!AD$9,'Feb 2019'!$G$1:$BR$1,0))/SUMIFS(Summary!$D:$D,Summary!$A:$A,'Buying nGRPs'!$A106),"")</f>
        <v/>
      </c>
      <c r="AE106" s="158" t="str">
        <f>IFERROR(INDEX('Feb 2019'!$G$3:$BR$161,MATCH('Buying nGRPs'!$A106,'Feb 2019'!$A$3:$A$158,0),MATCH('Buying nGRPs'!AE$9,'Feb 2019'!$G$1:$BR$1,0))/SUMIFS(Summary!$D:$D,Summary!$A:$A,'Buying nGRPs'!$A106),"")</f>
        <v/>
      </c>
      <c r="AF106" s="158" t="str">
        <f>IFERROR(INDEX('Feb 2019'!$G$3:$BR$161,MATCH('Buying nGRPs'!$A106,'Feb 2019'!$A$3:$A$158,0),MATCH('Buying nGRPs'!AF$9,'Feb 2019'!$G$1:$BR$1,0))/SUMIFS(Summary!$D:$D,Summary!$A:$A,'Buying nGRPs'!$A106),"")</f>
        <v/>
      </c>
      <c r="AG106" s="158" t="str">
        <f>IFERROR(INDEX('Feb 2019'!$G$3:$BR$161,MATCH('Buying nGRPs'!$A106,'Feb 2019'!$A$3:$A$158,0),MATCH('Buying nGRPs'!AG$9,'Feb 2019'!$G$1:$BR$1,0))/SUMIFS(Summary!$D:$D,Summary!$A:$A,'Buying nGRPs'!$A106),"")</f>
        <v/>
      </c>
      <c r="AH106" s="158" t="str">
        <f>IFERROR(INDEX('Feb 2019'!$G$3:$BR$161,MATCH('Buying nGRPs'!$A106,'Feb 2019'!$A$3:$A$158,0),MATCH('Buying nGRPs'!AH$9,'Feb 2019'!$G$1:$BR$1,0))/SUMIFS(Summary!$D:$D,Summary!$A:$A,'Buying nGRPs'!$A106),"")</f>
        <v/>
      </c>
      <c r="AI106" s="158" t="str">
        <f>IFERROR(INDEX('Feb 2019'!$G$3:$BR$161,MATCH('Buying nGRPs'!$A106,'Feb 2019'!$A$3:$A$158,0),MATCH('Buying nGRPs'!AI$9,'Feb 2019'!$G$1:$BR$1,0))/SUMIFS(Summary!$D:$D,Summary!$A:$A,'Buying nGRPs'!$A106),"")</f>
        <v/>
      </c>
      <c r="AJ106" s="158" t="str">
        <f>IFERROR(INDEX('Feb 2019'!$G$3:$BR$161,MATCH('Buying nGRPs'!$A106,'Feb 2019'!$A$3:$A$158,0),MATCH('Buying nGRPs'!AJ$9,'Feb 2019'!$G$1:$BR$1,0))/SUMIFS(Summary!$D:$D,Summary!$A:$A,'Buying nGRPs'!$A106),"")</f>
        <v/>
      </c>
      <c r="AK106" s="158" t="str">
        <f>IFERROR(INDEX('Feb 2019'!$G$3:$BR$161,MATCH('Buying nGRPs'!$A106,'Feb 2019'!$A$3:$A$158,0),MATCH('Buying nGRPs'!AK$9,'Feb 2019'!$G$1:$BR$1,0))/SUMIFS(Summary!$D:$D,Summary!$A:$A,'Buying nGRPs'!$A106),"")</f>
        <v/>
      </c>
      <c r="AL106" s="158" t="str">
        <f>IFERROR(INDEX('Feb 2019'!$G$3:$BR$161,MATCH('Buying nGRPs'!$A106,'Feb 2019'!$A$3:$A$158,0),MATCH('Buying nGRPs'!AL$9,'Feb 2019'!$G$1:$BR$1,0))/SUMIFS(Summary!$D:$D,Summary!$A:$A,'Buying nGRPs'!$A106),"")</f>
        <v/>
      </c>
      <c r="AM106" s="158" t="str">
        <f>IFERROR(INDEX('Feb 2019'!$G$3:$BR$161,MATCH('Buying nGRPs'!$A106,'Feb 2019'!$A$3:$A$158,0),MATCH('Buying nGRPs'!AM$9,'Feb 2019'!$G$1:$BR$1,0))/SUMIFS(Summary!$D:$D,Summary!$A:$A,'Buying nGRPs'!$A106),"")</f>
        <v/>
      </c>
      <c r="AN106" s="158" t="str">
        <f>IFERROR(INDEX('Feb 2019'!$G$3:$BR$161,MATCH('Buying nGRPs'!$A106,'Feb 2019'!$A$3:$A$158,0),MATCH('Buying nGRPs'!AN$9,'Feb 2019'!$G$1:$BR$1,0))/SUMIFS(Summary!$D:$D,Summary!$A:$A,'Buying nGRPs'!$A106),"")</f>
        <v/>
      </c>
      <c r="AO106" s="158" t="str">
        <f>IFERROR(INDEX('Feb 2019'!$G$3:$BR$161,MATCH('Buying nGRPs'!$A106,'Feb 2019'!$A$3:$A$158,0),MATCH('Buying nGRPs'!AO$9,'Feb 2019'!$G$1:$BR$1,0))/SUMIFS(Summary!$D:$D,Summary!$A:$A,'Buying nGRPs'!$A106),"")</f>
        <v/>
      </c>
      <c r="AP106" s="158" t="str">
        <f>IFERROR(INDEX('Feb 2019'!$G$3:$BR$161,MATCH('Buying nGRPs'!$A106,'Feb 2019'!$A$3:$A$158,0),MATCH('Buying nGRPs'!AP$9,'Feb 2019'!$G$1:$BR$1,0))/SUMIFS(Summary!$D:$D,Summary!$A:$A,'Buying nGRPs'!$A106),"")</f>
        <v/>
      </c>
      <c r="AQ106" s="158" t="str">
        <f>IFERROR(INDEX('Feb 2019'!$G$3:$BR$161,MATCH('Buying nGRPs'!$A106,'Feb 2019'!$A$3:$A$158,0),MATCH('Buying nGRPs'!AQ$9,'Feb 2019'!$G$1:$BR$1,0))/SUMIFS(Summary!$D:$D,Summary!$A:$A,'Buying nGRPs'!$A106),"")</f>
        <v/>
      </c>
      <c r="AR106" s="158" t="str">
        <f>IFERROR(INDEX('Feb 2019'!$G$3:$BR$161,MATCH('Buying nGRPs'!$A106,'Feb 2019'!$A$3:$A$158,0),MATCH('Buying nGRPs'!AR$9,'Feb 2019'!$G$1:$BR$1,0))/SUMIFS(Summary!$D:$D,Summary!$A:$A,'Buying nGRPs'!$A106),"")</f>
        <v/>
      </c>
      <c r="AS106" s="158" t="str">
        <f>IFERROR(INDEX('Feb 2019'!$G$3:$BR$161,MATCH('Buying nGRPs'!$A106,'Feb 2019'!$A$3:$A$158,0),MATCH('Buying nGRPs'!AS$9,'Feb 2019'!$G$1:$BR$1,0))/SUMIFS(Summary!$D:$D,Summary!$A:$A,'Buying nGRPs'!$A106),"")</f>
        <v/>
      </c>
      <c r="AT106" s="158" t="str">
        <f>IFERROR(INDEX('Feb 2019'!$G$3:$BR$161,MATCH('Buying nGRPs'!$A106,'Feb 2019'!$A$3:$A$158,0),MATCH('Buying nGRPs'!AT$9,'Feb 2019'!$G$1:$BR$1,0))/SUMIFS(Summary!$D:$D,Summary!$A:$A,'Buying nGRPs'!$A106),"")</f>
        <v/>
      </c>
      <c r="AU106" s="158" t="str">
        <f>IFERROR(INDEX('Feb 2019'!$G$3:$BR$161,MATCH('Buying nGRPs'!$A106,'Feb 2019'!$A$3:$A$158,0),MATCH('Buying nGRPs'!AU$9,'Feb 2019'!$G$1:$BR$1,0))/SUMIFS(Summary!$D:$D,Summary!$A:$A,'Buying nGRPs'!$A106),"")</f>
        <v/>
      </c>
      <c r="AV106" s="158" t="str">
        <f>IFERROR(INDEX('Feb 2019'!$G$3:$BR$161,MATCH('Buying nGRPs'!$A106,'Feb 2019'!$A$3:$A$158,0),MATCH('Buying nGRPs'!AV$9,'Feb 2019'!$G$1:$BR$1,0))/SUMIFS(Summary!$D:$D,Summary!$A:$A,'Buying nGRPs'!$A106),"")</f>
        <v/>
      </c>
      <c r="AW106" s="158" t="str">
        <f>IFERROR(INDEX('Feb 2019'!$G$3:$BR$161,MATCH('Buying nGRPs'!$A106,'Feb 2019'!$A$3:$A$158,0),MATCH('Buying nGRPs'!AW$9,'Feb 2019'!$G$1:$BR$1,0))/SUMIFS(Summary!$D:$D,Summary!$A:$A,'Buying nGRPs'!$A106),"")</f>
        <v/>
      </c>
      <c r="AX106" s="158" t="str">
        <f>IFERROR(INDEX('Feb 2019'!$G$3:$BR$161,MATCH('Buying nGRPs'!$A106,'Feb 2019'!$A$3:$A$158,0),MATCH('Buying nGRPs'!AX$9,'Feb 2019'!$G$1:$BR$1,0))/SUMIFS(Summary!$D:$D,Summary!$A:$A,'Buying nGRPs'!$A106),"")</f>
        <v/>
      </c>
      <c r="AY106" s="158" t="str">
        <f>IFERROR(INDEX('Feb 2019'!$G$3:$BR$161,MATCH('Buying nGRPs'!$A106,'Feb 2019'!$A$3:$A$158,0),MATCH('Buying nGRPs'!AY$9,'Feb 2019'!$G$1:$BR$1,0))/SUMIFS(Summary!$D:$D,Summary!$A:$A,'Buying nGRPs'!$A106),"")</f>
        <v/>
      </c>
      <c r="AZ106" s="158" t="str">
        <f>IFERROR(INDEX('Feb 2019'!$G$3:$BR$161,MATCH('Buying nGRPs'!$A106,'Feb 2019'!$A$3:$A$158,0),MATCH('Buying nGRPs'!AZ$9,'Feb 2019'!$G$1:$BR$1,0))/SUMIFS(Summary!$D:$D,Summary!$A:$A,'Buying nGRPs'!$A106),"")</f>
        <v/>
      </c>
      <c r="BA106" s="158" t="str">
        <f>IFERROR(INDEX('Feb 2019'!$G$3:$BR$161,MATCH('Buying nGRPs'!$A106,'Feb 2019'!$A$3:$A$158,0),MATCH('Buying nGRPs'!BA$9,'Feb 2019'!$G$1:$BR$1,0))/SUMIFS(Summary!$D:$D,Summary!$A:$A,'Buying nGRPs'!$A106),"")</f>
        <v/>
      </c>
      <c r="BB106" s="11">
        <f>SUM(G106:BA106)</f>
        <v>0</v>
      </c>
      <c r="BC106" s="11"/>
      <c r="BD106" s="106">
        <f>BC106-BB106</f>
        <v>0</v>
      </c>
    </row>
    <row r="107" spans="1:56" ht="15" x14ac:dyDescent="0.3">
      <c r="A107" s="77" t="s">
        <v>12</v>
      </c>
      <c r="B107" s="107">
        <f>SUM(B106:B106)</f>
        <v>0</v>
      </c>
      <c r="C107" s="188"/>
      <c r="D107" s="145">
        <v>0</v>
      </c>
      <c r="E107" s="108">
        <f>SUM(E106)</f>
        <v>0</v>
      </c>
      <c r="F107" s="90" t="s">
        <v>12</v>
      </c>
      <c r="G107" s="165">
        <f>SUM(G106:G106)</f>
        <v>0</v>
      </c>
      <c r="H107" s="165">
        <f t="shared" ref="H107" si="99">SUM(H106:H106)</f>
        <v>0</v>
      </c>
      <c r="I107" s="165">
        <f>SUM(I106:I106)</f>
        <v>0</v>
      </c>
      <c r="J107" s="165">
        <f>SUM(J106:J106)</f>
        <v>0</v>
      </c>
      <c r="K107" s="165">
        <f t="shared" ref="K107:BA107" si="100">SUM(K106:K106)</f>
        <v>0</v>
      </c>
      <c r="L107" s="165">
        <f>SUM(L106:L106)</f>
        <v>0</v>
      </c>
      <c r="M107" s="165">
        <f t="shared" si="100"/>
        <v>0</v>
      </c>
      <c r="N107" s="165">
        <f t="shared" si="100"/>
        <v>0</v>
      </c>
      <c r="O107" s="165">
        <f t="shared" si="100"/>
        <v>0</v>
      </c>
      <c r="P107" s="165">
        <f t="shared" si="100"/>
        <v>0</v>
      </c>
      <c r="Q107" s="165">
        <f t="shared" si="100"/>
        <v>0</v>
      </c>
      <c r="R107" s="165">
        <f t="shared" si="100"/>
        <v>0</v>
      </c>
      <c r="S107" s="165">
        <f t="shared" si="100"/>
        <v>0</v>
      </c>
      <c r="T107" s="165">
        <f t="shared" si="100"/>
        <v>0</v>
      </c>
      <c r="U107" s="165">
        <f t="shared" si="100"/>
        <v>0</v>
      </c>
      <c r="V107" s="165">
        <f t="shared" si="100"/>
        <v>0</v>
      </c>
      <c r="W107" s="165">
        <f t="shared" si="100"/>
        <v>0</v>
      </c>
      <c r="X107" s="165">
        <f t="shared" si="100"/>
        <v>0</v>
      </c>
      <c r="Y107" s="165">
        <f t="shared" si="100"/>
        <v>0</v>
      </c>
      <c r="Z107" s="165">
        <f t="shared" si="100"/>
        <v>0</v>
      </c>
      <c r="AA107" s="165">
        <f t="shared" si="100"/>
        <v>0</v>
      </c>
      <c r="AB107" s="165">
        <f t="shared" si="100"/>
        <v>0</v>
      </c>
      <c r="AC107" s="165">
        <f t="shared" si="100"/>
        <v>0</v>
      </c>
      <c r="AD107" s="165">
        <f t="shared" si="100"/>
        <v>0</v>
      </c>
      <c r="AE107" s="165">
        <v>0</v>
      </c>
      <c r="AF107" s="165">
        <f t="shared" si="100"/>
        <v>0</v>
      </c>
      <c r="AG107" s="165">
        <f t="shared" si="100"/>
        <v>0</v>
      </c>
      <c r="AH107" s="165">
        <f t="shared" si="100"/>
        <v>0</v>
      </c>
      <c r="AI107" s="165">
        <f t="shared" si="100"/>
        <v>0</v>
      </c>
      <c r="AJ107" s="165">
        <f t="shared" si="100"/>
        <v>0</v>
      </c>
      <c r="AK107" s="165">
        <f t="shared" si="100"/>
        <v>0</v>
      </c>
      <c r="AL107" s="165">
        <f t="shared" si="100"/>
        <v>0</v>
      </c>
      <c r="AM107" s="165">
        <f t="shared" si="100"/>
        <v>0</v>
      </c>
      <c r="AN107" s="165">
        <f t="shared" si="100"/>
        <v>0</v>
      </c>
      <c r="AO107" s="165">
        <f t="shared" si="100"/>
        <v>0</v>
      </c>
      <c r="AP107" s="165">
        <v>0</v>
      </c>
      <c r="AQ107" s="165">
        <v>0</v>
      </c>
      <c r="AR107" s="165">
        <v>0</v>
      </c>
      <c r="AS107" s="165">
        <v>0</v>
      </c>
      <c r="AT107" s="165">
        <f t="shared" si="100"/>
        <v>0</v>
      </c>
      <c r="AU107" s="165">
        <f t="shared" si="100"/>
        <v>0</v>
      </c>
      <c r="AV107" s="165">
        <f t="shared" si="100"/>
        <v>0</v>
      </c>
      <c r="AW107" s="165">
        <f t="shared" si="100"/>
        <v>0</v>
      </c>
      <c r="AX107" s="165">
        <f t="shared" si="100"/>
        <v>0</v>
      </c>
      <c r="AY107" s="165">
        <f t="shared" si="100"/>
        <v>0</v>
      </c>
      <c r="AZ107" s="165">
        <f t="shared" si="100"/>
        <v>0</v>
      </c>
      <c r="BA107" s="165">
        <f t="shared" si="100"/>
        <v>0</v>
      </c>
      <c r="BB107" s="165">
        <f>SUM(BB106:BB106)</f>
        <v>0</v>
      </c>
      <c r="BC107" s="165">
        <f>SUM(BC106:BC106)</f>
        <v>0</v>
      </c>
      <c r="BD107" s="108">
        <f>SUM(BD106)</f>
        <v>0</v>
      </c>
    </row>
    <row r="108" spans="1:56" ht="15" x14ac:dyDescent="0.3">
      <c r="A108" s="77" t="s">
        <v>115</v>
      </c>
      <c r="B108" s="107">
        <f>B107+B104+B100+B95+B91+B84+B65+B41+B31+B15</f>
        <v>8.380797979797979</v>
      </c>
      <c r="C108" s="191">
        <f>B108/1000000</f>
        <v>8.3807979797979786E-6</v>
      </c>
      <c r="D108" s="145">
        <f>D107+D104+D100+D95+D91+D84+D65+D41+D31+D15</f>
        <v>0</v>
      </c>
      <c r="E108" s="138">
        <f>E107+E104+E100+E95+E91+E84+E65+E41+E31+E15</f>
        <v>-8.380797979797979</v>
      </c>
      <c r="F108" s="90" t="s">
        <v>115</v>
      </c>
      <c r="G108" s="165">
        <f t="shared" ref="G108:H108" si="101">G107+G104+G100+G95+G91+G84+G65+G41+G31+G15</f>
        <v>0</v>
      </c>
      <c r="H108" s="165">
        <f t="shared" si="101"/>
        <v>0</v>
      </c>
      <c r="I108" s="165">
        <f>I107+I104+I100+I95+I91+I84+I65+I41+I31+I15</f>
        <v>0</v>
      </c>
      <c r="J108" s="165">
        <f>J107+J104+J100+J95+J91+J84+J65+J41+J31+J15</f>
        <v>0</v>
      </c>
      <c r="K108" s="165">
        <f t="shared" ref="K108:BD108" si="102">K107+K104+K100+K95+K91+K84+K65+K41+K31+K15</f>
        <v>0</v>
      </c>
      <c r="L108" s="165">
        <f>L107+L104+L100+L95+L91+L84+L65+L41+L31+L15</f>
        <v>0</v>
      </c>
      <c r="M108" s="165">
        <f t="shared" si="102"/>
        <v>0</v>
      </c>
      <c r="N108" s="165">
        <f t="shared" si="102"/>
        <v>0</v>
      </c>
      <c r="O108" s="165">
        <f t="shared" si="102"/>
        <v>0</v>
      </c>
      <c r="P108" s="165">
        <f t="shared" si="102"/>
        <v>0</v>
      </c>
      <c r="Q108" s="165">
        <f t="shared" si="102"/>
        <v>0</v>
      </c>
      <c r="R108" s="165">
        <f t="shared" si="102"/>
        <v>0</v>
      </c>
      <c r="S108" s="165">
        <f t="shared" si="102"/>
        <v>0</v>
      </c>
      <c r="T108" s="165">
        <f t="shared" si="102"/>
        <v>0</v>
      </c>
      <c r="U108" s="165">
        <f t="shared" si="102"/>
        <v>0</v>
      </c>
      <c r="V108" s="165">
        <f t="shared" si="102"/>
        <v>0</v>
      </c>
      <c r="W108" s="165">
        <f t="shared" si="102"/>
        <v>0</v>
      </c>
      <c r="X108" s="165">
        <f t="shared" si="102"/>
        <v>0</v>
      </c>
      <c r="Y108" s="165">
        <f t="shared" si="102"/>
        <v>0</v>
      </c>
      <c r="Z108" s="165">
        <f t="shared" si="102"/>
        <v>0</v>
      </c>
      <c r="AA108" s="165">
        <f t="shared" si="102"/>
        <v>0</v>
      </c>
      <c r="AB108" s="165">
        <f t="shared" si="102"/>
        <v>0</v>
      </c>
      <c r="AC108" s="165">
        <f t="shared" si="102"/>
        <v>2.359817848817849</v>
      </c>
      <c r="AD108" s="165">
        <f>AD107+AD104+AD100+AD95+AD91+AD84+AD65+AD41+AD31+AD15</f>
        <v>2.6652178377178375</v>
      </c>
      <c r="AE108" s="165">
        <f t="shared" ref="AE108" si="103">AE107+AE104+AE100+AE95+AE91+AE84+AE65+AE41+AE31+AE15</f>
        <v>0</v>
      </c>
      <c r="AF108" s="165">
        <f t="shared" si="102"/>
        <v>0</v>
      </c>
      <c r="AG108" s="165">
        <f t="shared" si="102"/>
        <v>0</v>
      </c>
      <c r="AH108" s="165">
        <f t="shared" si="102"/>
        <v>2.0627582695082696</v>
      </c>
      <c r="AI108" s="165">
        <f t="shared" si="102"/>
        <v>0</v>
      </c>
      <c r="AJ108" s="165">
        <f t="shared" si="102"/>
        <v>0</v>
      </c>
      <c r="AK108" s="165">
        <f t="shared" si="102"/>
        <v>0.64163281163281172</v>
      </c>
      <c r="AL108" s="165">
        <f t="shared" si="102"/>
        <v>0.15968803418803418</v>
      </c>
      <c r="AM108" s="165">
        <f t="shared" si="102"/>
        <v>0</v>
      </c>
      <c r="AN108" s="165">
        <f t="shared" si="102"/>
        <v>0</v>
      </c>
      <c r="AO108" s="165">
        <f t="shared" si="102"/>
        <v>0.4916831779331779</v>
      </c>
      <c r="AP108" s="165">
        <f>AP107+AP104+AP100+AP95+AP91+AP84+AP65+AP41+AP31+AP15</f>
        <v>0</v>
      </c>
      <c r="AQ108" s="165">
        <f t="shared" si="102"/>
        <v>0</v>
      </c>
      <c r="AR108" s="165">
        <f>AR107+AR104+AR100+AR95+AR91+AR84+AR65+AR41+AR31+AR15</f>
        <v>0</v>
      </c>
      <c r="AS108" s="165">
        <f t="shared" si="102"/>
        <v>0</v>
      </c>
      <c r="AT108" s="165">
        <f t="shared" si="102"/>
        <v>0</v>
      </c>
      <c r="AU108" s="165">
        <f t="shared" si="102"/>
        <v>0</v>
      </c>
      <c r="AV108" s="165">
        <f t="shared" si="102"/>
        <v>0</v>
      </c>
      <c r="AW108" s="165">
        <f t="shared" si="102"/>
        <v>0</v>
      </c>
      <c r="AX108" s="165">
        <f t="shared" si="102"/>
        <v>0</v>
      </c>
      <c r="AY108" s="165">
        <f t="shared" si="102"/>
        <v>0</v>
      </c>
      <c r="AZ108" s="165">
        <f t="shared" si="102"/>
        <v>0</v>
      </c>
      <c r="BA108" s="165">
        <f t="shared" si="102"/>
        <v>0</v>
      </c>
      <c r="BB108" s="165">
        <f t="shared" si="102"/>
        <v>8.380797979797979</v>
      </c>
      <c r="BC108" s="165">
        <f>BC107+BC104+BC100+BC95+BC91+BC84+BC65+BC41+BC31+BC15</f>
        <v>0</v>
      </c>
      <c r="BD108" s="108">
        <f t="shared" si="102"/>
        <v>-8.380797979797979</v>
      </c>
    </row>
    <row r="109" spans="1:56" ht="15" x14ac:dyDescent="0.3">
      <c r="A109" s="81" t="s">
        <v>116</v>
      </c>
      <c r="B109" s="103"/>
      <c r="C109" s="186"/>
      <c r="D109" s="147"/>
      <c r="E109" s="104"/>
      <c r="F109" s="94" t="s">
        <v>116</v>
      </c>
      <c r="G109" s="203"/>
      <c r="H109" s="203"/>
      <c r="I109" s="10"/>
      <c r="J109" s="10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10"/>
      <c r="W109" s="10"/>
      <c r="X109" s="10"/>
      <c r="Y109" s="10"/>
      <c r="Z109" s="10"/>
      <c r="AA109" s="8"/>
      <c r="AB109" s="8"/>
      <c r="AC109" s="8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7"/>
      <c r="BC109" s="8"/>
      <c r="BD109" s="104"/>
    </row>
    <row r="110" spans="1:56" ht="15" x14ac:dyDescent="0.3">
      <c r="A110" s="83" t="s">
        <v>117</v>
      </c>
      <c r="B110" s="105">
        <f t="shared" ref="B110:B126" si="104">BB110</f>
        <v>0</v>
      </c>
      <c r="C110" s="187"/>
      <c r="D110" s="48">
        <f t="shared" ref="D110:D126" si="105">BC110</f>
        <v>0</v>
      </c>
      <c r="E110" s="114"/>
      <c r="F110" s="96" t="s">
        <v>117</v>
      </c>
      <c r="G110" s="157"/>
      <c r="H110" s="157"/>
      <c r="I110" s="160"/>
      <c r="J110" s="160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60"/>
      <c r="W110" s="160"/>
      <c r="X110" s="160"/>
      <c r="Y110" s="160"/>
      <c r="Z110" s="160"/>
      <c r="AA110" s="157"/>
      <c r="AB110" s="157"/>
      <c r="AC110" s="157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1">
        <f t="shared" ref="BB110:BB126" si="106">SUM(G110:BA110)</f>
        <v>0</v>
      </c>
      <c r="BC110" s="25"/>
      <c r="BD110" s="114"/>
    </row>
    <row r="111" spans="1:56" ht="15" x14ac:dyDescent="0.3">
      <c r="A111" s="83" t="s">
        <v>118</v>
      </c>
      <c r="B111" s="105">
        <f t="shared" si="104"/>
        <v>0</v>
      </c>
      <c r="C111" s="187"/>
      <c r="D111" s="48">
        <f t="shared" si="105"/>
        <v>0</v>
      </c>
      <c r="E111" s="114"/>
      <c r="F111" s="96" t="s">
        <v>118</v>
      </c>
      <c r="G111" s="157"/>
      <c r="H111" s="157"/>
      <c r="I111" s="160"/>
      <c r="J111" s="160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60"/>
      <c r="W111" s="160"/>
      <c r="X111" s="160"/>
      <c r="Y111" s="160"/>
      <c r="Z111" s="160"/>
      <c r="AA111" s="157"/>
      <c r="AB111" s="157"/>
      <c r="AC111" s="157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1">
        <f t="shared" si="106"/>
        <v>0</v>
      </c>
      <c r="BC111" s="25"/>
      <c r="BD111" s="114"/>
    </row>
    <row r="112" spans="1:56" ht="15" x14ac:dyDescent="0.3">
      <c r="A112" s="83" t="s">
        <v>119</v>
      </c>
      <c r="B112" s="105">
        <f t="shared" si="104"/>
        <v>0</v>
      </c>
      <c r="C112" s="187"/>
      <c r="D112" s="48">
        <f t="shared" si="105"/>
        <v>0</v>
      </c>
      <c r="E112" s="114"/>
      <c r="F112" s="96" t="s">
        <v>119</v>
      </c>
      <c r="G112" s="157"/>
      <c r="H112" s="157"/>
      <c r="I112" s="160"/>
      <c r="J112" s="160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60"/>
      <c r="Y112" s="160"/>
      <c r="Z112" s="160"/>
      <c r="AA112" s="157"/>
      <c r="AB112" s="157"/>
      <c r="AC112" s="157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1">
        <f t="shared" si="106"/>
        <v>0</v>
      </c>
      <c r="BC112" s="25"/>
      <c r="BD112" s="114"/>
    </row>
    <row r="113" spans="1:56" ht="15" x14ac:dyDescent="0.3">
      <c r="A113" s="83" t="s">
        <v>120</v>
      </c>
      <c r="B113" s="105">
        <f t="shared" si="104"/>
        <v>0</v>
      </c>
      <c r="C113" s="187"/>
      <c r="D113" s="48">
        <f t="shared" si="105"/>
        <v>0</v>
      </c>
      <c r="E113" s="114"/>
      <c r="F113" s="96" t="s">
        <v>120</v>
      </c>
      <c r="G113" s="157"/>
      <c r="H113" s="157"/>
      <c r="I113" s="160"/>
      <c r="J113" s="160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60"/>
      <c r="Y113" s="160"/>
      <c r="Z113" s="160"/>
      <c r="AA113" s="157"/>
      <c r="AB113" s="157"/>
      <c r="AC113" s="157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1">
        <f t="shared" si="106"/>
        <v>0</v>
      </c>
      <c r="BC113" s="25"/>
      <c r="BD113" s="114"/>
    </row>
    <row r="114" spans="1:56" ht="15" x14ac:dyDescent="0.3">
      <c r="A114" s="83" t="s">
        <v>121</v>
      </c>
      <c r="B114" s="105">
        <f t="shared" si="104"/>
        <v>0</v>
      </c>
      <c r="C114" s="187"/>
      <c r="D114" s="48">
        <f t="shared" si="105"/>
        <v>0</v>
      </c>
      <c r="E114" s="114"/>
      <c r="F114" s="96" t="s">
        <v>121</v>
      </c>
      <c r="G114" s="157"/>
      <c r="H114" s="157"/>
      <c r="I114" s="160"/>
      <c r="J114" s="160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60"/>
      <c r="Y114" s="160"/>
      <c r="Z114" s="160"/>
      <c r="AA114" s="157"/>
      <c r="AB114" s="157"/>
      <c r="AC114" s="157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1">
        <f t="shared" si="106"/>
        <v>0</v>
      </c>
      <c r="BC114" s="25"/>
      <c r="BD114" s="114"/>
    </row>
    <row r="115" spans="1:56" ht="15" x14ac:dyDescent="0.3">
      <c r="A115" s="83" t="s">
        <v>122</v>
      </c>
      <c r="B115" s="105">
        <f t="shared" si="104"/>
        <v>0</v>
      </c>
      <c r="C115" s="187"/>
      <c r="D115" s="48">
        <f t="shared" si="105"/>
        <v>0</v>
      </c>
      <c r="E115" s="114"/>
      <c r="F115" s="96" t="s">
        <v>122</v>
      </c>
      <c r="G115" s="157"/>
      <c r="H115" s="157"/>
      <c r="I115" s="160"/>
      <c r="J115" s="160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60"/>
      <c r="Y115" s="160"/>
      <c r="Z115" s="160"/>
      <c r="AA115" s="157"/>
      <c r="AB115" s="157"/>
      <c r="AC115" s="157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1">
        <f t="shared" si="106"/>
        <v>0</v>
      </c>
      <c r="BC115" s="25"/>
      <c r="BD115" s="114"/>
    </row>
    <row r="116" spans="1:56" ht="15" x14ac:dyDescent="0.3">
      <c r="A116" s="83" t="s">
        <v>123</v>
      </c>
      <c r="B116" s="105">
        <f t="shared" si="104"/>
        <v>0</v>
      </c>
      <c r="C116" s="187"/>
      <c r="D116" s="48">
        <f t="shared" si="105"/>
        <v>0</v>
      </c>
      <c r="E116" s="114"/>
      <c r="F116" s="96" t="s">
        <v>123</v>
      </c>
      <c r="G116" s="157"/>
      <c r="H116" s="157"/>
      <c r="I116" s="160"/>
      <c r="J116" s="160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60"/>
      <c r="W116" s="160"/>
      <c r="X116" s="160"/>
      <c r="Y116" s="160"/>
      <c r="Z116" s="160"/>
      <c r="AA116" s="157"/>
      <c r="AB116" s="157"/>
      <c r="AC116" s="157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1">
        <f t="shared" si="106"/>
        <v>0</v>
      </c>
      <c r="BC116" s="25"/>
      <c r="BD116" s="114"/>
    </row>
    <row r="117" spans="1:56" ht="15" x14ac:dyDescent="0.3">
      <c r="A117" s="84" t="s">
        <v>124</v>
      </c>
      <c r="B117" s="105">
        <f t="shared" si="104"/>
        <v>0</v>
      </c>
      <c r="C117" s="187"/>
      <c r="D117" s="48">
        <f t="shared" si="105"/>
        <v>0</v>
      </c>
      <c r="E117" s="114"/>
      <c r="F117" s="97" t="s">
        <v>124</v>
      </c>
      <c r="G117" s="157"/>
      <c r="H117" s="157"/>
      <c r="I117" s="160"/>
      <c r="J117" s="160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60"/>
      <c r="Z117" s="160"/>
      <c r="AA117" s="157"/>
      <c r="AB117" s="157"/>
      <c r="AC117" s="157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1">
        <f t="shared" si="106"/>
        <v>0</v>
      </c>
      <c r="BC117" s="25"/>
      <c r="BD117" s="114"/>
    </row>
    <row r="118" spans="1:56" ht="15" x14ac:dyDescent="0.3">
      <c r="A118" s="84" t="s">
        <v>125</v>
      </c>
      <c r="B118" s="105">
        <f t="shared" si="104"/>
        <v>0</v>
      </c>
      <c r="C118" s="187"/>
      <c r="D118" s="48">
        <f t="shared" si="105"/>
        <v>0</v>
      </c>
      <c r="E118" s="114"/>
      <c r="F118" s="97" t="s">
        <v>125</v>
      </c>
      <c r="G118" s="157"/>
      <c r="H118" s="157"/>
      <c r="I118" s="160"/>
      <c r="J118" s="160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60"/>
      <c r="W118" s="160"/>
      <c r="X118" s="160"/>
      <c r="Y118" s="160"/>
      <c r="Z118" s="160"/>
      <c r="AA118" s="157"/>
      <c r="AB118" s="157"/>
      <c r="AC118" s="157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1">
        <f t="shared" si="106"/>
        <v>0</v>
      </c>
      <c r="BC118" s="25"/>
      <c r="BD118" s="114"/>
    </row>
    <row r="119" spans="1:56" ht="15" x14ac:dyDescent="0.3">
      <c r="A119" s="84" t="s">
        <v>126</v>
      </c>
      <c r="B119" s="105">
        <f t="shared" si="104"/>
        <v>0</v>
      </c>
      <c r="C119" s="187"/>
      <c r="D119" s="48">
        <f t="shared" si="105"/>
        <v>0</v>
      </c>
      <c r="E119" s="114"/>
      <c r="F119" s="97" t="s">
        <v>126</v>
      </c>
      <c r="G119" s="157"/>
      <c r="H119" s="157"/>
      <c r="I119" s="160"/>
      <c r="J119" s="160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60"/>
      <c r="W119" s="160"/>
      <c r="X119" s="160"/>
      <c r="Y119" s="160"/>
      <c r="Z119" s="160"/>
      <c r="AA119" s="157"/>
      <c r="AB119" s="157"/>
      <c r="AC119" s="157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1">
        <f t="shared" si="106"/>
        <v>0</v>
      </c>
      <c r="BC119" s="25"/>
      <c r="BD119" s="114"/>
    </row>
    <row r="120" spans="1:56" ht="15" x14ac:dyDescent="0.3">
      <c r="A120" s="84" t="s">
        <v>127</v>
      </c>
      <c r="B120" s="105">
        <f t="shared" si="104"/>
        <v>0</v>
      </c>
      <c r="C120" s="187"/>
      <c r="D120" s="48">
        <f t="shared" si="105"/>
        <v>0</v>
      </c>
      <c r="E120" s="114"/>
      <c r="F120" s="97" t="s">
        <v>127</v>
      </c>
      <c r="G120" s="157"/>
      <c r="H120" s="157"/>
      <c r="I120" s="160"/>
      <c r="J120" s="160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60"/>
      <c r="W120" s="160"/>
      <c r="X120" s="160"/>
      <c r="Y120" s="160"/>
      <c r="Z120" s="160"/>
      <c r="AA120" s="157"/>
      <c r="AB120" s="157"/>
      <c r="AC120" s="157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1">
        <f t="shared" si="106"/>
        <v>0</v>
      </c>
      <c r="BC120" s="25"/>
      <c r="BD120" s="114"/>
    </row>
    <row r="121" spans="1:56" ht="15" x14ac:dyDescent="0.3">
      <c r="A121" s="83" t="s">
        <v>128</v>
      </c>
      <c r="B121" s="105">
        <f t="shared" si="104"/>
        <v>0</v>
      </c>
      <c r="C121" s="187"/>
      <c r="D121" s="48">
        <f t="shared" si="105"/>
        <v>0</v>
      </c>
      <c r="E121" s="114"/>
      <c r="F121" s="96" t="s">
        <v>128</v>
      </c>
      <c r="G121" s="157"/>
      <c r="H121" s="157"/>
      <c r="I121" s="160"/>
      <c r="J121" s="160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60"/>
      <c r="W121" s="160"/>
      <c r="X121" s="160"/>
      <c r="Y121" s="160"/>
      <c r="Z121" s="160"/>
      <c r="AA121" s="157"/>
      <c r="AB121" s="157"/>
      <c r="AC121" s="157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1">
        <f t="shared" si="106"/>
        <v>0</v>
      </c>
      <c r="BC121" s="25"/>
      <c r="BD121" s="114"/>
    </row>
    <row r="122" spans="1:56" ht="15" x14ac:dyDescent="0.3">
      <c r="A122" s="83" t="s">
        <v>129</v>
      </c>
      <c r="B122" s="105">
        <f t="shared" si="104"/>
        <v>0</v>
      </c>
      <c r="C122" s="187"/>
      <c r="D122" s="48">
        <f t="shared" si="105"/>
        <v>0</v>
      </c>
      <c r="E122" s="114"/>
      <c r="F122" s="96" t="s">
        <v>129</v>
      </c>
      <c r="G122" s="157"/>
      <c r="H122" s="157"/>
      <c r="I122" s="160"/>
      <c r="J122" s="160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60"/>
      <c r="W122" s="160"/>
      <c r="X122" s="160"/>
      <c r="Y122" s="160"/>
      <c r="Z122" s="160"/>
      <c r="AA122" s="157"/>
      <c r="AB122" s="157"/>
      <c r="AC122" s="157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1">
        <f t="shared" si="106"/>
        <v>0</v>
      </c>
      <c r="BC122" s="25"/>
      <c r="BD122" s="114"/>
    </row>
    <row r="123" spans="1:56" ht="15" x14ac:dyDescent="0.3">
      <c r="A123" s="83" t="s">
        <v>130</v>
      </c>
      <c r="B123" s="105">
        <f t="shared" si="104"/>
        <v>0</v>
      </c>
      <c r="C123" s="187"/>
      <c r="D123" s="48">
        <f t="shared" si="105"/>
        <v>0</v>
      </c>
      <c r="E123" s="114"/>
      <c r="F123" s="96" t="s">
        <v>130</v>
      </c>
      <c r="G123" s="157"/>
      <c r="H123" s="157"/>
      <c r="I123" s="160"/>
      <c r="J123" s="160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60"/>
      <c r="W123" s="160"/>
      <c r="X123" s="160"/>
      <c r="Y123" s="160"/>
      <c r="Z123" s="160"/>
      <c r="AA123" s="157"/>
      <c r="AB123" s="157"/>
      <c r="AC123" s="157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1">
        <f t="shared" si="106"/>
        <v>0</v>
      </c>
      <c r="BC123" s="25"/>
      <c r="BD123" s="114"/>
    </row>
    <row r="124" spans="1:56" ht="15" x14ac:dyDescent="0.3">
      <c r="A124" s="83" t="s">
        <v>131</v>
      </c>
      <c r="B124" s="105">
        <f t="shared" si="104"/>
        <v>0</v>
      </c>
      <c r="C124" s="187"/>
      <c r="D124" s="48">
        <f t="shared" si="105"/>
        <v>0</v>
      </c>
      <c r="E124" s="114"/>
      <c r="F124" s="96" t="s">
        <v>131</v>
      </c>
      <c r="G124" s="157"/>
      <c r="H124" s="157"/>
      <c r="I124" s="160"/>
      <c r="J124" s="160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60"/>
      <c r="W124" s="160"/>
      <c r="X124" s="160"/>
      <c r="Y124" s="160"/>
      <c r="Z124" s="160"/>
      <c r="AA124" s="157"/>
      <c r="AB124" s="157"/>
      <c r="AC124" s="157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1">
        <f t="shared" si="106"/>
        <v>0</v>
      </c>
      <c r="BC124" s="25"/>
      <c r="BD124" s="114"/>
    </row>
    <row r="125" spans="1:56" ht="15" x14ac:dyDescent="0.3">
      <c r="A125" s="84" t="s">
        <v>132</v>
      </c>
      <c r="B125" s="105">
        <f t="shared" si="104"/>
        <v>0</v>
      </c>
      <c r="C125" s="187"/>
      <c r="D125" s="48">
        <f t="shared" si="105"/>
        <v>0</v>
      </c>
      <c r="E125" s="114"/>
      <c r="F125" s="97" t="s">
        <v>132</v>
      </c>
      <c r="G125" s="6"/>
      <c r="H125" s="6"/>
      <c r="I125" s="162"/>
      <c r="J125" s="162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162"/>
      <c r="W125" s="162"/>
      <c r="X125" s="162"/>
      <c r="Y125" s="162"/>
      <c r="Z125" s="162"/>
      <c r="AA125" s="6"/>
      <c r="AB125" s="6"/>
      <c r="AC125" s="6"/>
      <c r="AD125" s="162"/>
      <c r="AE125" s="162"/>
      <c r="AF125" s="162"/>
      <c r="AG125" s="162"/>
      <c r="AH125" s="162"/>
      <c r="AI125" s="162"/>
      <c r="AJ125" s="162"/>
      <c r="AK125" s="162"/>
      <c r="AL125" s="162"/>
      <c r="AM125" s="162"/>
      <c r="AN125" s="162"/>
      <c r="AO125" s="162"/>
      <c r="AP125" s="162"/>
      <c r="AQ125" s="162"/>
      <c r="AR125" s="162"/>
      <c r="AS125" s="162"/>
      <c r="AT125" s="162"/>
      <c r="AU125" s="162"/>
      <c r="AV125" s="162"/>
      <c r="AW125" s="162"/>
      <c r="AX125" s="162"/>
      <c r="AY125" s="162"/>
      <c r="AZ125" s="162"/>
      <c r="BA125" s="162"/>
      <c r="BB125" s="11">
        <f t="shared" si="106"/>
        <v>0</v>
      </c>
      <c r="BC125" s="25"/>
      <c r="BD125" s="114"/>
    </row>
    <row r="126" spans="1:56" ht="15" x14ac:dyDescent="0.3">
      <c r="A126" s="84" t="s">
        <v>133</v>
      </c>
      <c r="B126" s="105">
        <f t="shared" si="104"/>
        <v>0</v>
      </c>
      <c r="C126" s="187"/>
      <c r="D126" s="48">
        <f t="shared" si="105"/>
        <v>0</v>
      </c>
      <c r="E126" s="114"/>
      <c r="F126" s="97" t="s">
        <v>133</v>
      </c>
      <c r="G126" s="6"/>
      <c r="H126" s="6"/>
      <c r="I126" s="162"/>
      <c r="J126" s="162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162"/>
      <c r="W126" s="162"/>
      <c r="X126" s="162"/>
      <c r="Y126" s="162"/>
      <c r="Z126" s="162"/>
      <c r="AA126" s="6"/>
      <c r="AB126" s="6"/>
      <c r="AC126" s="6"/>
      <c r="AD126" s="162"/>
      <c r="AE126" s="162"/>
      <c r="AF126" s="162"/>
      <c r="AG126" s="162"/>
      <c r="AH126" s="162"/>
      <c r="AI126" s="162"/>
      <c r="AJ126" s="162"/>
      <c r="AK126" s="162"/>
      <c r="AL126" s="162"/>
      <c r="AM126" s="162"/>
      <c r="AN126" s="162"/>
      <c r="AO126" s="162"/>
      <c r="AP126" s="162"/>
      <c r="AQ126" s="162"/>
      <c r="AR126" s="162"/>
      <c r="AS126" s="162"/>
      <c r="AT126" s="162"/>
      <c r="AU126" s="162"/>
      <c r="AV126" s="162"/>
      <c r="AW126" s="162"/>
      <c r="AX126" s="162"/>
      <c r="AY126" s="162"/>
      <c r="AZ126" s="162"/>
      <c r="BA126" s="162"/>
      <c r="BB126" s="11">
        <f t="shared" si="106"/>
        <v>0</v>
      </c>
      <c r="BC126" s="25"/>
      <c r="BD126" s="114"/>
    </row>
    <row r="127" spans="1:56" ht="15" x14ac:dyDescent="0.3">
      <c r="A127" s="77" t="s">
        <v>134</v>
      </c>
      <c r="B127" s="107">
        <f t="shared" ref="B127:D127" si="107">SUM(B109:B126)</f>
        <v>0</v>
      </c>
      <c r="C127" s="188"/>
      <c r="D127" s="145">
        <f t="shared" si="107"/>
        <v>0</v>
      </c>
      <c r="E127" s="108">
        <f>SUM(E109:E126)</f>
        <v>0</v>
      </c>
      <c r="F127" s="90" t="s">
        <v>134</v>
      </c>
      <c r="G127" s="165">
        <f>SUM(G109:G126)</f>
        <v>0</v>
      </c>
      <c r="H127" s="165">
        <f t="shared" ref="H127" si="108">SUM(H109:H126)</f>
        <v>0</v>
      </c>
      <c r="I127" s="165">
        <f>SUM(I109:I126)</f>
        <v>0</v>
      </c>
      <c r="J127" s="165">
        <f>SUM(J109:J126)</f>
        <v>0</v>
      </c>
      <c r="K127" s="165">
        <f t="shared" ref="K127:BC127" si="109">SUM(K109:K126)</f>
        <v>0</v>
      </c>
      <c r="L127" s="165">
        <f>SUM(L109:L126)</f>
        <v>0</v>
      </c>
      <c r="M127" s="165">
        <f t="shared" si="109"/>
        <v>0</v>
      </c>
      <c r="N127" s="165">
        <f t="shared" si="109"/>
        <v>0</v>
      </c>
      <c r="O127" s="165">
        <f t="shared" si="109"/>
        <v>0</v>
      </c>
      <c r="P127" s="165">
        <f t="shared" si="109"/>
        <v>0</v>
      </c>
      <c r="Q127" s="165">
        <f t="shared" si="109"/>
        <v>0</v>
      </c>
      <c r="R127" s="165">
        <f t="shared" si="109"/>
        <v>0</v>
      </c>
      <c r="S127" s="165">
        <f t="shared" si="109"/>
        <v>0</v>
      </c>
      <c r="T127" s="165">
        <f t="shared" si="109"/>
        <v>0</v>
      </c>
      <c r="U127" s="165">
        <f t="shared" si="109"/>
        <v>0</v>
      </c>
      <c r="V127" s="165">
        <f t="shared" si="109"/>
        <v>0</v>
      </c>
      <c r="W127" s="165">
        <f t="shared" si="109"/>
        <v>0</v>
      </c>
      <c r="X127" s="165">
        <f t="shared" si="109"/>
        <v>0</v>
      </c>
      <c r="Y127" s="165">
        <f t="shared" si="109"/>
        <v>0</v>
      </c>
      <c r="Z127" s="165">
        <f t="shared" si="109"/>
        <v>0</v>
      </c>
      <c r="AA127" s="165">
        <f t="shared" si="109"/>
        <v>0</v>
      </c>
      <c r="AB127" s="165">
        <v>0</v>
      </c>
      <c r="AC127" s="165">
        <f t="shared" si="109"/>
        <v>0</v>
      </c>
      <c r="AD127" s="165">
        <f t="shared" si="109"/>
        <v>0</v>
      </c>
      <c r="AE127" s="165">
        <v>0</v>
      </c>
      <c r="AF127" s="165">
        <f t="shared" si="109"/>
        <v>0</v>
      </c>
      <c r="AG127" s="165"/>
      <c r="AH127" s="165">
        <f t="shared" si="109"/>
        <v>0</v>
      </c>
      <c r="AI127" s="165">
        <f t="shared" si="109"/>
        <v>0</v>
      </c>
      <c r="AJ127" s="165">
        <f t="shared" si="109"/>
        <v>0</v>
      </c>
      <c r="AK127" s="165">
        <f t="shared" si="109"/>
        <v>0</v>
      </c>
      <c r="AL127" s="165">
        <f t="shared" si="109"/>
        <v>0</v>
      </c>
      <c r="AM127" s="165">
        <f t="shared" si="109"/>
        <v>0</v>
      </c>
      <c r="AN127" s="165">
        <f t="shared" si="109"/>
        <v>0</v>
      </c>
      <c r="AO127" s="165">
        <f t="shared" si="109"/>
        <v>0</v>
      </c>
      <c r="AP127" s="165">
        <f t="shared" si="109"/>
        <v>0</v>
      </c>
      <c r="AQ127" s="165">
        <f t="shared" si="109"/>
        <v>0</v>
      </c>
      <c r="AR127" s="165">
        <v>0</v>
      </c>
      <c r="AS127" s="165">
        <v>0</v>
      </c>
      <c r="AT127" s="165">
        <f t="shared" si="109"/>
        <v>0</v>
      </c>
      <c r="AU127" s="165">
        <f t="shared" si="109"/>
        <v>0</v>
      </c>
      <c r="AV127" s="165">
        <f t="shared" si="109"/>
        <v>0</v>
      </c>
      <c r="AW127" s="165"/>
      <c r="AX127" s="165">
        <f t="shared" ref="AX127:AY127" si="110">SUM(AX109:AX126)</f>
        <v>0</v>
      </c>
      <c r="AY127" s="165">
        <f t="shared" si="110"/>
        <v>0</v>
      </c>
      <c r="AZ127" s="165">
        <f t="shared" si="109"/>
        <v>0</v>
      </c>
      <c r="BA127" s="165">
        <f t="shared" si="109"/>
        <v>0</v>
      </c>
      <c r="BB127" s="165">
        <f t="shared" si="109"/>
        <v>0</v>
      </c>
      <c r="BC127" s="165">
        <f t="shared" si="109"/>
        <v>0</v>
      </c>
      <c r="BD127" s="108">
        <f>SUM(BD109:BD126)</f>
        <v>0</v>
      </c>
    </row>
    <row r="128" spans="1:56" ht="15" x14ac:dyDescent="0.3">
      <c r="A128" s="77" t="s">
        <v>135</v>
      </c>
      <c r="B128" s="107">
        <f t="shared" ref="B128:D128" si="111">B127+B108</f>
        <v>8.380797979797979</v>
      </c>
      <c r="C128" s="188"/>
      <c r="D128" s="145">
        <f t="shared" si="111"/>
        <v>0</v>
      </c>
      <c r="E128" s="108"/>
      <c r="F128" s="90" t="s">
        <v>135</v>
      </c>
      <c r="G128" s="165">
        <f>G127+G108</f>
        <v>0</v>
      </c>
      <c r="H128" s="165">
        <f>H127+H108</f>
        <v>0</v>
      </c>
      <c r="I128" s="165">
        <f>I127+I108</f>
        <v>0</v>
      </c>
      <c r="J128" s="165">
        <f>J127+J108</f>
        <v>0</v>
      </c>
      <c r="K128" s="165">
        <f t="shared" ref="K128:BC128" si="112">K127+K108</f>
        <v>0</v>
      </c>
      <c r="L128" s="165">
        <f>L127+L108</f>
        <v>0</v>
      </c>
      <c r="M128" s="165">
        <f t="shared" si="112"/>
        <v>0</v>
      </c>
      <c r="N128" s="165">
        <f>N127+N108</f>
        <v>0</v>
      </c>
      <c r="O128" s="165">
        <f t="shared" ref="O128:R128" si="113">O127+O108</f>
        <v>0</v>
      </c>
      <c r="P128" s="165">
        <f t="shared" si="113"/>
        <v>0</v>
      </c>
      <c r="Q128" s="165">
        <f t="shared" si="113"/>
        <v>0</v>
      </c>
      <c r="R128" s="165">
        <f t="shared" si="113"/>
        <v>0</v>
      </c>
      <c r="S128" s="165">
        <f t="shared" si="112"/>
        <v>0</v>
      </c>
      <c r="T128" s="165">
        <f t="shared" si="112"/>
        <v>0</v>
      </c>
      <c r="U128" s="165">
        <f t="shared" si="112"/>
        <v>0</v>
      </c>
      <c r="V128" s="165">
        <f>V127+V108</f>
        <v>0</v>
      </c>
      <c r="W128" s="165">
        <f>W127+W108</f>
        <v>0</v>
      </c>
      <c r="X128" s="165">
        <f>X127+X108</f>
        <v>0</v>
      </c>
      <c r="Y128" s="165">
        <f>Y127+Y108</f>
        <v>0</v>
      </c>
      <c r="Z128" s="165">
        <f>Z127+Z108</f>
        <v>0</v>
      </c>
      <c r="AA128" s="165">
        <f t="shared" ref="AA128:AH128" si="114">AA127+AA108</f>
        <v>0</v>
      </c>
      <c r="AB128" s="165">
        <f>AB127+AB108</f>
        <v>0</v>
      </c>
      <c r="AC128" s="165">
        <f t="shared" si="114"/>
        <v>2.359817848817849</v>
      </c>
      <c r="AD128" s="165">
        <f t="shared" si="114"/>
        <v>2.6652178377178375</v>
      </c>
      <c r="AE128" s="165">
        <f>AE127+AE108</f>
        <v>0</v>
      </c>
      <c r="AF128" s="165">
        <f t="shared" si="114"/>
        <v>0</v>
      </c>
      <c r="AG128" s="165"/>
      <c r="AH128" s="165">
        <f t="shared" si="114"/>
        <v>2.0627582695082696</v>
      </c>
      <c r="AI128" s="165">
        <f t="shared" si="112"/>
        <v>0</v>
      </c>
      <c r="AJ128" s="165">
        <f t="shared" si="112"/>
        <v>0</v>
      </c>
      <c r="AK128" s="165">
        <f t="shared" si="112"/>
        <v>0.64163281163281172</v>
      </c>
      <c r="AL128" s="165">
        <f t="shared" si="112"/>
        <v>0.15968803418803418</v>
      </c>
      <c r="AM128" s="165">
        <f t="shared" si="112"/>
        <v>0</v>
      </c>
      <c r="AN128" s="165">
        <f>AN127+AN108</f>
        <v>0</v>
      </c>
      <c r="AO128" s="165">
        <f t="shared" ref="AO128:BA128" si="115">AO127+AO108</f>
        <v>0.4916831779331779</v>
      </c>
      <c r="AP128" s="165">
        <f t="shared" si="115"/>
        <v>0</v>
      </c>
      <c r="AQ128" s="165">
        <f t="shared" si="115"/>
        <v>0</v>
      </c>
      <c r="AR128" s="165">
        <v>15000000</v>
      </c>
      <c r="AS128" s="165">
        <f t="shared" si="115"/>
        <v>0</v>
      </c>
      <c r="AT128" s="165">
        <f t="shared" si="115"/>
        <v>0</v>
      </c>
      <c r="AU128" s="165">
        <f t="shared" si="115"/>
        <v>0</v>
      </c>
      <c r="AV128" s="165">
        <f t="shared" si="115"/>
        <v>0</v>
      </c>
      <c r="AW128" s="165">
        <f t="shared" si="115"/>
        <v>0</v>
      </c>
      <c r="AX128" s="165">
        <f t="shared" si="115"/>
        <v>0</v>
      </c>
      <c r="AY128" s="165">
        <f t="shared" si="115"/>
        <v>0</v>
      </c>
      <c r="AZ128" s="165">
        <f t="shared" si="115"/>
        <v>0</v>
      </c>
      <c r="BA128" s="165">
        <f t="shared" si="115"/>
        <v>0</v>
      </c>
      <c r="BB128" s="165">
        <f t="shared" si="112"/>
        <v>8.380797979797979</v>
      </c>
      <c r="BC128" s="165">
        <f t="shared" si="112"/>
        <v>0</v>
      </c>
      <c r="BD128" s="108"/>
    </row>
    <row r="129" spans="1:56" ht="15" x14ac:dyDescent="0.3">
      <c r="A129" s="81" t="s">
        <v>136</v>
      </c>
      <c r="B129" s="103"/>
      <c r="C129" s="186"/>
      <c r="D129" s="147"/>
      <c r="E129" s="104"/>
      <c r="F129" s="94" t="s">
        <v>136</v>
      </c>
      <c r="G129" s="203"/>
      <c r="H129" s="203"/>
      <c r="I129" s="10"/>
      <c r="J129" s="10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10"/>
      <c r="W129" s="10"/>
      <c r="X129" s="10"/>
      <c r="Y129" s="10"/>
      <c r="Z129" s="10"/>
      <c r="AA129" s="8"/>
      <c r="AB129" s="8"/>
      <c r="AC129" s="8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7"/>
      <c r="BC129" s="8"/>
      <c r="BD129" s="104"/>
    </row>
    <row r="130" spans="1:56" ht="15" x14ac:dyDescent="0.3">
      <c r="A130" s="83" t="s">
        <v>137</v>
      </c>
      <c r="B130" s="105">
        <f t="shared" ref="B130:B151" si="116">BB130</f>
        <v>0</v>
      </c>
      <c r="C130" s="187"/>
      <c r="D130" s="48">
        <f t="shared" ref="D130:D152" si="117">BC130</f>
        <v>0</v>
      </c>
      <c r="E130" s="109">
        <f t="shared" ref="E130:E152" si="118">D130-B130</f>
        <v>0</v>
      </c>
      <c r="F130" s="96" t="s">
        <v>137</v>
      </c>
      <c r="G130" s="6"/>
      <c r="H130" s="204"/>
      <c r="I130" s="167"/>
      <c r="J130" s="167"/>
      <c r="K130" s="25"/>
      <c r="L130" s="25"/>
      <c r="M130" s="25"/>
      <c r="N130" s="161"/>
      <c r="O130" s="161"/>
      <c r="P130" s="161"/>
      <c r="Q130" s="161"/>
      <c r="R130" s="161"/>
      <c r="S130" s="161"/>
      <c r="T130" s="161"/>
      <c r="U130" s="161"/>
      <c r="V130" s="23"/>
      <c r="W130" s="23"/>
      <c r="X130" s="23"/>
      <c r="Y130" s="23"/>
      <c r="Z130" s="23"/>
      <c r="AA130" s="161"/>
      <c r="AB130" s="161"/>
      <c r="AC130" s="161"/>
      <c r="AD130" s="23"/>
      <c r="AE130" s="23"/>
      <c r="AF130" s="167"/>
      <c r="AG130" s="167"/>
      <c r="AH130" s="167"/>
      <c r="AI130" s="167"/>
      <c r="AJ130" s="167"/>
      <c r="AK130" s="167"/>
      <c r="AL130" s="167"/>
      <c r="AM130" s="167"/>
      <c r="AN130" s="167"/>
      <c r="AO130" s="167"/>
      <c r="AP130" s="167"/>
      <c r="AQ130" s="167"/>
      <c r="AR130" s="167"/>
      <c r="AS130" s="167"/>
      <c r="AT130" s="167"/>
      <c r="AU130" s="167"/>
      <c r="AV130" s="167"/>
      <c r="AW130" s="167"/>
      <c r="AX130" s="167"/>
      <c r="AY130" s="167"/>
      <c r="AZ130" s="167"/>
      <c r="BA130" s="167"/>
      <c r="BB130" s="11">
        <f t="shared" ref="BB130:BB150" si="119">SUM(G130:BA130)</f>
        <v>0</v>
      </c>
      <c r="BC130" s="26"/>
      <c r="BD130" s="109">
        <f t="shared" ref="BD130:BD152" si="120">BC130-BB130</f>
        <v>0</v>
      </c>
    </row>
    <row r="131" spans="1:56" ht="15" x14ac:dyDescent="0.3">
      <c r="A131" s="83" t="s">
        <v>138</v>
      </c>
      <c r="B131" s="105">
        <f t="shared" si="116"/>
        <v>0</v>
      </c>
      <c r="C131" s="187"/>
      <c r="D131" s="48">
        <f t="shared" si="117"/>
        <v>0</v>
      </c>
      <c r="E131" s="109">
        <f t="shared" si="118"/>
        <v>0</v>
      </c>
      <c r="F131" s="96" t="s">
        <v>138</v>
      </c>
      <c r="G131" s="6"/>
      <c r="H131" s="6"/>
      <c r="I131" s="167"/>
      <c r="J131" s="167"/>
      <c r="K131" s="25"/>
      <c r="L131" s="25"/>
      <c r="M131" s="25"/>
      <c r="N131" s="158"/>
      <c r="O131" s="161"/>
      <c r="P131" s="161"/>
      <c r="Q131" s="161"/>
      <c r="R131" s="161"/>
      <c r="S131" s="161"/>
      <c r="T131" s="161"/>
      <c r="U131" s="161"/>
      <c r="V131" s="23"/>
      <c r="W131" s="23"/>
      <c r="X131" s="159"/>
      <c r="Y131" s="23"/>
      <c r="Z131" s="23"/>
      <c r="AA131" s="161"/>
      <c r="AB131" s="158"/>
      <c r="AC131" s="161"/>
      <c r="AD131" s="23"/>
      <c r="AE131" s="23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167"/>
      <c r="AV131" s="167"/>
      <c r="AW131" s="167"/>
      <c r="AX131" s="167"/>
      <c r="AY131" s="167"/>
      <c r="AZ131" s="167"/>
      <c r="BA131" s="167"/>
      <c r="BB131" s="11">
        <f t="shared" si="119"/>
        <v>0</v>
      </c>
      <c r="BC131" s="26"/>
      <c r="BD131" s="109">
        <f t="shared" si="120"/>
        <v>0</v>
      </c>
    </row>
    <row r="132" spans="1:56" ht="15" x14ac:dyDescent="0.3">
      <c r="A132" s="83" t="s">
        <v>139</v>
      </c>
      <c r="B132" s="105">
        <f t="shared" si="116"/>
        <v>0</v>
      </c>
      <c r="C132" s="187"/>
      <c r="D132" s="48">
        <f t="shared" si="117"/>
        <v>0</v>
      </c>
      <c r="E132" s="109">
        <f t="shared" si="118"/>
        <v>0</v>
      </c>
      <c r="F132" s="96" t="s">
        <v>139</v>
      </c>
      <c r="G132" s="6"/>
      <c r="H132" s="6"/>
      <c r="I132" s="167"/>
      <c r="J132" s="167"/>
      <c r="K132" s="25"/>
      <c r="L132" s="25"/>
      <c r="M132" s="25"/>
      <c r="N132" s="161"/>
      <c r="O132" s="161"/>
      <c r="P132" s="161"/>
      <c r="Q132" s="161"/>
      <c r="R132" s="161"/>
      <c r="S132" s="161"/>
      <c r="T132" s="161"/>
      <c r="U132" s="161"/>
      <c r="V132" s="23"/>
      <c r="W132" s="23"/>
      <c r="X132" s="23"/>
      <c r="Y132" s="23"/>
      <c r="Z132" s="23"/>
      <c r="AA132" s="161"/>
      <c r="AB132" s="161"/>
      <c r="AC132" s="161"/>
      <c r="AD132" s="23"/>
      <c r="AE132" s="23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1">
        <f t="shared" si="119"/>
        <v>0</v>
      </c>
      <c r="BC132" s="26"/>
      <c r="BD132" s="109">
        <f t="shared" si="120"/>
        <v>0</v>
      </c>
    </row>
    <row r="133" spans="1:56" ht="15" x14ac:dyDescent="0.3">
      <c r="A133" s="83" t="s">
        <v>140</v>
      </c>
      <c r="B133" s="105">
        <f t="shared" si="116"/>
        <v>0</v>
      </c>
      <c r="C133" s="187"/>
      <c r="D133" s="48">
        <f t="shared" si="117"/>
        <v>0</v>
      </c>
      <c r="E133" s="109">
        <f t="shared" si="118"/>
        <v>0</v>
      </c>
      <c r="F133" s="96" t="s">
        <v>140</v>
      </c>
      <c r="G133" s="6"/>
      <c r="H133" s="6"/>
      <c r="I133" s="167"/>
      <c r="J133" s="167"/>
      <c r="K133" s="25"/>
      <c r="L133" s="25"/>
      <c r="M133" s="25"/>
      <c r="N133" s="161"/>
      <c r="O133" s="27"/>
      <c r="P133" s="27"/>
      <c r="Q133" s="27"/>
      <c r="R133" s="27"/>
      <c r="S133" s="161"/>
      <c r="T133" s="161"/>
      <c r="U133" s="161"/>
      <c r="V133" s="23"/>
      <c r="W133" s="23"/>
      <c r="X133" s="23"/>
      <c r="Y133" s="23"/>
      <c r="Z133" s="23"/>
      <c r="AA133" s="161"/>
      <c r="AB133" s="161"/>
      <c r="AC133" s="161"/>
      <c r="AD133" s="23"/>
      <c r="AE133" s="23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1">
        <f t="shared" si="119"/>
        <v>0</v>
      </c>
      <c r="BC133" s="26"/>
      <c r="BD133" s="109">
        <f t="shared" si="120"/>
        <v>0</v>
      </c>
    </row>
    <row r="134" spans="1:56" ht="15" x14ac:dyDescent="0.3">
      <c r="A134" s="83" t="s">
        <v>141</v>
      </c>
      <c r="B134" s="105">
        <f t="shared" si="116"/>
        <v>0</v>
      </c>
      <c r="C134" s="187"/>
      <c r="D134" s="48">
        <f t="shared" si="117"/>
        <v>0</v>
      </c>
      <c r="E134" s="109">
        <f t="shared" si="118"/>
        <v>0</v>
      </c>
      <c r="F134" s="96" t="s">
        <v>141</v>
      </c>
      <c r="G134" s="6"/>
      <c r="H134" s="6"/>
      <c r="I134" s="167"/>
      <c r="J134" s="167"/>
      <c r="K134" s="25"/>
      <c r="L134" s="25"/>
      <c r="M134" s="25"/>
      <c r="N134" s="158"/>
      <c r="O134" s="158"/>
      <c r="P134" s="158"/>
      <c r="Q134" s="158"/>
      <c r="R134" s="158"/>
      <c r="S134" s="161"/>
      <c r="T134" s="161"/>
      <c r="U134" s="161"/>
      <c r="V134" s="23"/>
      <c r="W134" s="23"/>
      <c r="X134" s="23"/>
      <c r="Y134" s="23"/>
      <c r="Z134" s="23"/>
      <c r="AA134" s="161"/>
      <c r="AB134" s="161"/>
      <c r="AC134" s="161"/>
      <c r="AD134" s="23"/>
      <c r="AE134" s="23"/>
      <c r="AF134" s="167"/>
      <c r="AG134" s="167"/>
      <c r="AH134" s="160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3"/>
      <c r="AY134" s="163"/>
      <c r="AZ134" s="163"/>
      <c r="BA134" s="167"/>
      <c r="BB134" s="11">
        <f t="shared" si="119"/>
        <v>0</v>
      </c>
      <c r="BC134" s="26"/>
      <c r="BD134" s="109">
        <f t="shared" si="120"/>
        <v>0</v>
      </c>
    </row>
    <row r="135" spans="1:56" ht="15" x14ac:dyDescent="0.3">
      <c r="A135" s="83" t="s">
        <v>142</v>
      </c>
      <c r="B135" s="105">
        <f t="shared" si="116"/>
        <v>0</v>
      </c>
      <c r="C135" s="187"/>
      <c r="D135" s="48">
        <f t="shared" si="117"/>
        <v>0</v>
      </c>
      <c r="E135" s="109">
        <f t="shared" si="118"/>
        <v>0</v>
      </c>
      <c r="F135" s="96" t="s">
        <v>142</v>
      </c>
      <c r="G135" s="6"/>
      <c r="H135" s="6"/>
      <c r="I135" s="167"/>
      <c r="J135" s="167"/>
      <c r="K135" s="25"/>
      <c r="L135" s="25"/>
      <c r="M135" s="25"/>
      <c r="N135" s="161"/>
      <c r="O135" s="161"/>
      <c r="P135" s="161"/>
      <c r="Q135" s="161"/>
      <c r="R135" s="161"/>
      <c r="S135" s="161"/>
      <c r="T135" s="161"/>
      <c r="U135" s="161"/>
      <c r="V135" s="23"/>
      <c r="W135" s="23"/>
      <c r="X135" s="23"/>
      <c r="Y135" s="23"/>
      <c r="Z135" s="23"/>
      <c r="AA135" s="161"/>
      <c r="AB135" s="161"/>
      <c r="AC135" s="161"/>
      <c r="AD135" s="23"/>
      <c r="AE135" s="23"/>
      <c r="AF135" s="167"/>
      <c r="AG135" s="167"/>
      <c r="AH135" s="167"/>
      <c r="AI135" s="163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7"/>
      <c r="AY135" s="167"/>
      <c r="AZ135" s="167"/>
      <c r="BA135" s="167"/>
      <c r="BB135" s="11">
        <f t="shared" si="119"/>
        <v>0</v>
      </c>
      <c r="BC135" s="26"/>
      <c r="BD135" s="109">
        <f t="shared" si="120"/>
        <v>0</v>
      </c>
    </row>
    <row r="136" spans="1:56" ht="15" x14ac:dyDescent="0.3">
      <c r="A136" s="83" t="s">
        <v>143</v>
      </c>
      <c r="B136" s="105">
        <f t="shared" si="116"/>
        <v>0</v>
      </c>
      <c r="C136" s="187"/>
      <c r="D136" s="48">
        <f t="shared" si="117"/>
        <v>0</v>
      </c>
      <c r="E136" s="109">
        <f t="shared" si="118"/>
        <v>0</v>
      </c>
      <c r="F136" s="96" t="s">
        <v>143</v>
      </c>
      <c r="G136" s="6"/>
      <c r="H136" s="6"/>
      <c r="I136" s="163"/>
      <c r="J136" s="167"/>
      <c r="K136" s="25"/>
      <c r="L136" s="25"/>
      <c r="M136" s="25"/>
      <c r="N136" s="158"/>
      <c r="O136" s="161"/>
      <c r="P136" s="161"/>
      <c r="Q136" s="161"/>
      <c r="R136" s="161"/>
      <c r="S136" s="161"/>
      <c r="T136" s="161"/>
      <c r="U136" s="161"/>
      <c r="V136" s="23"/>
      <c r="W136" s="23"/>
      <c r="X136" s="23"/>
      <c r="Y136" s="23"/>
      <c r="Z136" s="23"/>
      <c r="AA136" s="161"/>
      <c r="AB136" s="161"/>
      <c r="AC136" s="161"/>
      <c r="AD136" s="23"/>
      <c r="AE136" s="23"/>
      <c r="AF136" s="167"/>
      <c r="AG136" s="157"/>
      <c r="AH136" s="167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7"/>
      <c r="AY136" s="167"/>
      <c r="AZ136" s="167"/>
      <c r="BA136" s="167"/>
      <c r="BB136" s="11">
        <f t="shared" si="119"/>
        <v>0</v>
      </c>
      <c r="BC136" s="26"/>
      <c r="BD136" s="109">
        <f t="shared" si="120"/>
        <v>0</v>
      </c>
    </row>
    <row r="137" spans="1:56" ht="15" x14ac:dyDescent="0.3">
      <c r="A137" s="83" t="s">
        <v>144</v>
      </c>
      <c r="B137" s="105">
        <f t="shared" si="116"/>
        <v>0</v>
      </c>
      <c r="C137" s="187"/>
      <c r="D137" s="48">
        <f t="shared" si="117"/>
        <v>0</v>
      </c>
      <c r="E137" s="109">
        <f t="shared" si="118"/>
        <v>0</v>
      </c>
      <c r="F137" s="96" t="s">
        <v>144</v>
      </c>
      <c r="G137" s="6"/>
      <c r="H137" s="6"/>
      <c r="I137" s="167"/>
      <c r="J137" s="167"/>
      <c r="K137" s="25"/>
      <c r="L137" s="25"/>
      <c r="M137" s="25"/>
      <c r="N137" s="158"/>
      <c r="O137" s="161"/>
      <c r="P137" s="161"/>
      <c r="Q137" s="161"/>
      <c r="R137" s="161"/>
      <c r="S137" s="161"/>
      <c r="T137" s="161"/>
      <c r="U137" s="161"/>
      <c r="V137" s="23"/>
      <c r="W137" s="23"/>
      <c r="X137" s="23"/>
      <c r="Y137" s="23"/>
      <c r="Z137" s="23"/>
      <c r="AA137" s="161"/>
      <c r="AB137" s="161"/>
      <c r="AC137" s="161"/>
      <c r="AD137" s="23"/>
      <c r="AE137" s="23"/>
      <c r="AF137" s="167"/>
      <c r="AG137" s="167"/>
      <c r="AH137" s="160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1">
        <f t="shared" si="119"/>
        <v>0</v>
      </c>
      <c r="BC137" s="26"/>
      <c r="BD137" s="109">
        <f t="shared" si="120"/>
        <v>0</v>
      </c>
    </row>
    <row r="138" spans="1:56" ht="15" x14ac:dyDescent="0.3">
      <c r="A138" s="83" t="s">
        <v>145</v>
      </c>
      <c r="B138" s="105">
        <f t="shared" si="116"/>
        <v>0</v>
      </c>
      <c r="C138" s="187"/>
      <c r="D138" s="48">
        <f t="shared" si="117"/>
        <v>0</v>
      </c>
      <c r="E138" s="109">
        <f t="shared" si="118"/>
        <v>0</v>
      </c>
      <c r="F138" s="96" t="s">
        <v>145</v>
      </c>
      <c r="G138" s="6"/>
      <c r="H138" s="6"/>
      <c r="I138" s="167"/>
      <c r="J138" s="167"/>
      <c r="K138" s="25"/>
      <c r="L138" s="25"/>
      <c r="M138" s="25"/>
      <c r="N138" s="158"/>
      <c r="O138" s="161"/>
      <c r="P138" s="161"/>
      <c r="Q138" s="161"/>
      <c r="R138" s="161"/>
      <c r="S138" s="161"/>
      <c r="T138" s="161"/>
      <c r="U138" s="161"/>
      <c r="V138" s="23"/>
      <c r="W138" s="23"/>
      <c r="X138" s="23"/>
      <c r="Y138" s="23"/>
      <c r="Z138" s="23"/>
      <c r="AA138" s="161"/>
      <c r="AB138" s="161"/>
      <c r="AC138" s="161"/>
      <c r="AD138" s="23"/>
      <c r="AE138" s="23"/>
      <c r="AF138" s="167"/>
      <c r="AG138" s="167"/>
      <c r="AH138" s="160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1">
        <f t="shared" si="119"/>
        <v>0</v>
      </c>
      <c r="BC138" s="26"/>
      <c r="BD138" s="109">
        <f t="shared" si="120"/>
        <v>0</v>
      </c>
    </row>
    <row r="139" spans="1:56" ht="15" x14ac:dyDescent="0.3">
      <c r="A139" s="83" t="s">
        <v>146</v>
      </c>
      <c r="B139" s="105">
        <f t="shared" si="116"/>
        <v>0</v>
      </c>
      <c r="C139" s="187"/>
      <c r="D139" s="48">
        <f t="shared" si="117"/>
        <v>0</v>
      </c>
      <c r="E139" s="109">
        <f t="shared" si="118"/>
        <v>0</v>
      </c>
      <c r="F139" s="96" t="s">
        <v>146</v>
      </c>
      <c r="G139" s="6"/>
      <c r="H139" s="6"/>
      <c r="I139" s="167"/>
      <c r="J139" s="167"/>
      <c r="K139" s="25"/>
      <c r="L139" s="25"/>
      <c r="M139" s="25"/>
      <c r="N139" s="161"/>
      <c r="O139" s="161"/>
      <c r="P139" s="161"/>
      <c r="Q139" s="161"/>
      <c r="R139" s="161"/>
      <c r="S139" s="161"/>
      <c r="T139" s="161"/>
      <c r="U139" s="161"/>
      <c r="V139" s="23"/>
      <c r="W139" s="23"/>
      <c r="X139" s="23"/>
      <c r="Y139" s="23"/>
      <c r="Z139" s="23"/>
      <c r="AA139" s="161"/>
      <c r="AB139" s="161"/>
      <c r="AC139" s="161"/>
      <c r="AD139" s="23"/>
      <c r="AE139" s="23"/>
      <c r="AF139" s="167"/>
      <c r="AG139" s="167"/>
      <c r="AH139" s="167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1">
        <f t="shared" si="119"/>
        <v>0</v>
      </c>
      <c r="BC139" s="25"/>
      <c r="BD139" s="109">
        <f t="shared" si="120"/>
        <v>0</v>
      </c>
    </row>
    <row r="140" spans="1:56" ht="15" x14ac:dyDescent="0.3">
      <c r="A140" s="83" t="s">
        <v>147</v>
      </c>
      <c r="B140" s="105">
        <f t="shared" si="116"/>
        <v>0</v>
      </c>
      <c r="C140" s="187"/>
      <c r="D140" s="48">
        <f t="shared" si="117"/>
        <v>0</v>
      </c>
      <c r="E140" s="109">
        <f t="shared" si="118"/>
        <v>0</v>
      </c>
      <c r="F140" s="96" t="s">
        <v>147</v>
      </c>
      <c r="G140" s="6"/>
      <c r="H140" s="6"/>
      <c r="I140" s="167"/>
      <c r="J140" s="167"/>
      <c r="K140" s="25"/>
      <c r="L140" s="25"/>
      <c r="M140" s="25"/>
      <c r="N140" s="161"/>
      <c r="O140" s="161"/>
      <c r="P140" s="161"/>
      <c r="Q140" s="161"/>
      <c r="R140" s="161"/>
      <c r="S140" s="161"/>
      <c r="T140" s="161"/>
      <c r="U140" s="161"/>
      <c r="V140" s="23"/>
      <c r="W140" s="23"/>
      <c r="X140" s="23"/>
      <c r="Y140" s="23"/>
      <c r="Z140" s="23"/>
      <c r="AA140" s="161"/>
      <c r="AB140" s="161"/>
      <c r="AC140" s="161"/>
      <c r="AD140" s="23"/>
      <c r="AE140" s="23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1">
        <f t="shared" si="119"/>
        <v>0</v>
      </c>
      <c r="BC140" s="25"/>
      <c r="BD140" s="109">
        <f t="shared" si="120"/>
        <v>0</v>
      </c>
    </row>
    <row r="141" spans="1:56" ht="15" x14ac:dyDescent="0.3">
      <c r="A141" s="83" t="s">
        <v>148</v>
      </c>
      <c r="B141" s="105">
        <f t="shared" si="116"/>
        <v>0</v>
      </c>
      <c r="C141" s="187"/>
      <c r="D141" s="48">
        <f t="shared" si="117"/>
        <v>0</v>
      </c>
      <c r="E141" s="109">
        <f t="shared" si="118"/>
        <v>0</v>
      </c>
      <c r="F141" s="96" t="s">
        <v>148</v>
      </c>
      <c r="G141" s="6"/>
      <c r="H141" s="6"/>
      <c r="I141" s="167"/>
      <c r="J141" s="167"/>
      <c r="K141" s="25"/>
      <c r="L141" s="25"/>
      <c r="M141" s="25"/>
      <c r="N141" s="158"/>
      <c r="O141" s="161"/>
      <c r="P141" s="161"/>
      <c r="Q141" s="161"/>
      <c r="R141" s="161"/>
      <c r="S141" s="161"/>
      <c r="T141" s="161"/>
      <c r="U141" s="161"/>
      <c r="V141" s="23"/>
      <c r="W141" s="23"/>
      <c r="X141" s="23"/>
      <c r="Y141" s="23"/>
      <c r="Z141" s="23"/>
      <c r="AA141" s="161"/>
      <c r="AB141" s="161"/>
      <c r="AC141" s="161"/>
      <c r="AD141" s="23"/>
      <c r="AE141" s="23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1">
        <f t="shared" si="119"/>
        <v>0</v>
      </c>
      <c r="BC141" s="25"/>
      <c r="BD141" s="109">
        <f t="shared" si="120"/>
        <v>0</v>
      </c>
    </row>
    <row r="142" spans="1:56" ht="15" x14ac:dyDescent="0.3">
      <c r="A142" s="83" t="s">
        <v>149</v>
      </c>
      <c r="B142" s="105">
        <f t="shared" si="116"/>
        <v>0</v>
      </c>
      <c r="C142" s="187"/>
      <c r="D142" s="48">
        <f t="shared" si="117"/>
        <v>0</v>
      </c>
      <c r="E142" s="109">
        <f t="shared" si="118"/>
        <v>0</v>
      </c>
      <c r="F142" s="96" t="s">
        <v>149</v>
      </c>
      <c r="G142" s="6"/>
      <c r="H142" s="6"/>
      <c r="I142" s="167"/>
      <c r="J142" s="167"/>
      <c r="K142" s="25"/>
      <c r="L142" s="25"/>
      <c r="M142" s="25"/>
      <c r="N142" s="161"/>
      <c r="O142" s="161"/>
      <c r="P142" s="161"/>
      <c r="Q142" s="161"/>
      <c r="R142" s="161"/>
      <c r="S142" s="161"/>
      <c r="T142" s="161"/>
      <c r="U142" s="161"/>
      <c r="V142" s="23"/>
      <c r="W142" s="23"/>
      <c r="X142" s="23"/>
      <c r="Y142" s="23"/>
      <c r="Z142" s="23"/>
      <c r="AA142" s="158"/>
      <c r="AB142" s="161"/>
      <c r="AC142" s="161"/>
      <c r="AD142" s="23"/>
      <c r="AE142" s="23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1">
        <f t="shared" si="119"/>
        <v>0</v>
      </c>
      <c r="BC142" s="25"/>
      <c r="BD142" s="109">
        <f t="shared" si="120"/>
        <v>0</v>
      </c>
    </row>
    <row r="143" spans="1:56" ht="15" x14ac:dyDescent="0.3">
      <c r="A143" s="83" t="s">
        <v>150</v>
      </c>
      <c r="B143" s="105">
        <f t="shared" si="116"/>
        <v>0</v>
      </c>
      <c r="C143" s="187"/>
      <c r="D143" s="48">
        <f t="shared" si="117"/>
        <v>0</v>
      </c>
      <c r="E143" s="109">
        <f t="shared" si="118"/>
        <v>0</v>
      </c>
      <c r="F143" s="96" t="s">
        <v>150</v>
      </c>
      <c r="G143" s="6"/>
      <c r="H143" s="6"/>
      <c r="I143" s="167"/>
      <c r="J143" s="167"/>
      <c r="K143" s="25"/>
      <c r="L143" s="25"/>
      <c r="M143" s="25"/>
      <c r="N143" s="161"/>
      <c r="O143" s="161"/>
      <c r="P143" s="161"/>
      <c r="Q143" s="161"/>
      <c r="R143" s="161"/>
      <c r="S143" s="161"/>
      <c r="T143" s="161"/>
      <c r="U143" s="161"/>
      <c r="V143" s="23"/>
      <c r="W143" s="23"/>
      <c r="X143" s="23"/>
      <c r="Y143" s="23"/>
      <c r="Z143" s="23"/>
      <c r="AA143" s="161"/>
      <c r="AB143" s="161"/>
      <c r="AC143" s="161"/>
      <c r="AD143" s="23"/>
      <c r="AE143" s="23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1">
        <f t="shared" si="119"/>
        <v>0</v>
      </c>
      <c r="BC143" s="25"/>
      <c r="BD143" s="109">
        <f t="shared" si="120"/>
        <v>0</v>
      </c>
    </row>
    <row r="144" spans="1:56" ht="15" x14ac:dyDescent="0.3">
      <c r="A144" s="83" t="s">
        <v>151</v>
      </c>
      <c r="B144" s="105">
        <f t="shared" si="116"/>
        <v>0</v>
      </c>
      <c r="C144" s="187"/>
      <c r="D144" s="48">
        <f t="shared" si="117"/>
        <v>0</v>
      </c>
      <c r="E144" s="109">
        <f t="shared" si="118"/>
        <v>0</v>
      </c>
      <c r="F144" s="96" t="s">
        <v>151</v>
      </c>
      <c r="G144" s="6"/>
      <c r="H144" s="6"/>
      <c r="I144" s="167"/>
      <c r="J144" s="167"/>
      <c r="K144" s="25"/>
      <c r="L144" s="25"/>
      <c r="M144" s="25"/>
      <c r="N144" s="161"/>
      <c r="O144" s="161"/>
      <c r="P144" s="161"/>
      <c r="Q144" s="161"/>
      <c r="R144" s="161"/>
      <c r="S144" s="161"/>
      <c r="T144" s="161"/>
      <c r="U144" s="161"/>
      <c r="V144" s="23"/>
      <c r="W144" s="23"/>
      <c r="X144" s="23"/>
      <c r="Y144" s="23"/>
      <c r="Z144" s="23"/>
      <c r="AA144" s="161"/>
      <c r="AB144" s="161"/>
      <c r="AC144" s="161"/>
      <c r="AD144" s="23"/>
      <c r="AE144" s="23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1">
        <f t="shared" si="119"/>
        <v>0</v>
      </c>
      <c r="BC144" s="25"/>
      <c r="BD144" s="109">
        <f t="shared" si="120"/>
        <v>0</v>
      </c>
    </row>
    <row r="145" spans="1:56" ht="15" x14ac:dyDescent="0.3">
      <c r="A145" s="83" t="s">
        <v>152</v>
      </c>
      <c r="B145" s="105">
        <f t="shared" si="116"/>
        <v>0</v>
      </c>
      <c r="C145" s="187"/>
      <c r="D145" s="48">
        <f t="shared" si="117"/>
        <v>0</v>
      </c>
      <c r="E145" s="109">
        <f t="shared" si="118"/>
        <v>0</v>
      </c>
      <c r="F145" s="96" t="s">
        <v>152</v>
      </c>
      <c r="G145" s="6"/>
      <c r="H145" s="6"/>
      <c r="I145" s="167"/>
      <c r="J145" s="167"/>
      <c r="K145" s="25"/>
      <c r="L145" s="25"/>
      <c r="M145" s="25"/>
      <c r="N145" s="161"/>
      <c r="O145" s="161"/>
      <c r="P145" s="161"/>
      <c r="Q145" s="161"/>
      <c r="R145" s="161"/>
      <c r="S145" s="161"/>
      <c r="T145" s="161"/>
      <c r="U145" s="161"/>
      <c r="V145" s="23"/>
      <c r="W145" s="23"/>
      <c r="X145" s="23"/>
      <c r="Y145" s="23"/>
      <c r="Z145" s="23"/>
      <c r="AA145" s="161"/>
      <c r="AB145" s="161"/>
      <c r="AC145" s="161"/>
      <c r="AD145" s="23"/>
      <c r="AE145" s="23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1">
        <f t="shared" si="119"/>
        <v>0</v>
      </c>
      <c r="BC145" s="25"/>
      <c r="BD145" s="109">
        <f t="shared" si="120"/>
        <v>0</v>
      </c>
    </row>
    <row r="146" spans="1:56" ht="15" x14ac:dyDescent="0.3">
      <c r="A146" s="84" t="s">
        <v>153</v>
      </c>
      <c r="B146" s="105">
        <f t="shared" si="116"/>
        <v>0</v>
      </c>
      <c r="C146" s="187"/>
      <c r="D146" s="48">
        <f t="shared" si="117"/>
        <v>0</v>
      </c>
      <c r="E146" s="109">
        <f t="shared" si="118"/>
        <v>0</v>
      </c>
      <c r="F146" s="97" t="s">
        <v>153</v>
      </c>
      <c r="G146" s="6"/>
      <c r="H146" s="6"/>
      <c r="I146" s="167"/>
      <c r="J146" s="167"/>
      <c r="K146" s="25"/>
      <c r="L146" s="25"/>
      <c r="M146" s="25"/>
      <c r="N146" s="158"/>
      <c r="O146" s="161"/>
      <c r="P146" s="161"/>
      <c r="Q146" s="161"/>
      <c r="R146" s="161"/>
      <c r="S146" s="161"/>
      <c r="T146" s="161"/>
      <c r="U146" s="161"/>
      <c r="V146" s="23"/>
      <c r="W146" s="23"/>
      <c r="X146" s="23"/>
      <c r="Y146" s="23"/>
      <c r="Z146" s="23"/>
      <c r="AA146" s="161"/>
      <c r="AB146" s="161"/>
      <c r="AC146" s="161"/>
      <c r="AD146" s="23"/>
      <c r="AE146" s="23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1">
        <f t="shared" si="119"/>
        <v>0</v>
      </c>
      <c r="BC146" s="25"/>
      <c r="BD146" s="109">
        <f t="shared" si="120"/>
        <v>0</v>
      </c>
    </row>
    <row r="147" spans="1:56" ht="15" x14ac:dyDescent="0.3">
      <c r="A147" s="84" t="s">
        <v>154</v>
      </c>
      <c r="B147" s="105">
        <f t="shared" si="116"/>
        <v>0</v>
      </c>
      <c r="C147" s="187"/>
      <c r="D147" s="48">
        <f t="shared" si="117"/>
        <v>0</v>
      </c>
      <c r="E147" s="109">
        <f t="shared" si="118"/>
        <v>0</v>
      </c>
      <c r="F147" s="97" t="s">
        <v>154</v>
      </c>
      <c r="G147" s="6"/>
      <c r="H147" s="6"/>
      <c r="I147" s="167"/>
      <c r="J147" s="167"/>
      <c r="K147" s="25"/>
      <c r="L147" s="25"/>
      <c r="M147" s="25"/>
      <c r="N147" s="161"/>
      <c r="O147" s="161"/>
      <c r="P147" s="161"/>
      <c r="Q147" s="161"/>
      <c r="R147" s="161"/>
      <c r="S147" s="161"/>
      <c r="T147" s="161"/>
      <c r="U147" s="161"/>
      <c r="V147" s="23"/>
      <c r="W147" s="23"/>
      <c r="X147" s="23"/>
      <c r="Y147" s="23"/>
      <c r="Z147" s="23"/>
      <c r="AA147" s="161"/>
      <c r="AB147" s="161"/>
      <c r="AC147" s="161"/>
      <c r="AD147" s="23"/>
      <c r="AE147" s="23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1">
        <f t="shared" si="119"/>
        <v>0</v>
      </c>
      <c r="BC147" s="25"/>
      <c r="BD147" s="109">
        <f t="shared" si="120"/>
        <v>0</v>
      </c>
    </row>
    <row r="148" spans="1:56" ht="15" x14ac:dyDescent="0.3">
      <c r="A148" s="84" t="s">
        <v>155</v>
      </c>
      <c r="B148" s="105">
        <f t="shared" si="116"/>
        <v>0</v>
      </c>
      <c r="C148" s="187"/>
      <c r="D148" s="48">
        <f t="shared" si="117"/>
        <v>0</v>
      </c>
      <c r="E148" s="109">
        <f t="shared" si="118"/>
        <v>0</v>
      </c>
      <c r="F148" s="97" t="s">
        <v>155</v>
      </c>
      <c r="G148" s="6"/>
      <c r="H148" s="6"/>
      <c r="I148" s="167"/>
      <c r="J148" s="167"/>
      <c r="K148" s="25"/>
      <c r="L148" s="25"/>
      <c r="M148" s="25"/>
      <c r="N148" s="161"/>
      <c r="O148" s="161"/>
      <c r="P148" s="161"/>
      <c r="Q148" s="161"/>
      <c r="R148" s="161"/>
      <c r="S148" s="161"/>
      <c r="T148" s="161"/>
      <c r="U148" s="161"/>
      <c r="V148" s="23"/>
      <c r="W148" s="23"/>
      <c r="X148" s="23"/>
      <c r="Y148" s="23"/>
      <c r="Z148" s="23"/>
      <c r="AA148" s="161"/>
      <c r="AB148" s="161"/>
      <c r="AC148" s="161"/>
      <c r="AD148" s="23"/>
      <c r="AE148" s="23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1">
        <f t="shared" si="119"/>
        <v>0</v>
      </c>
      <c r="BC148" s="25"/>
      <c r="BD148" s="109">
        <f t="shared" si="120"/>
        <v>0</v>
      </c>
    </row>
    <row r="149" spans="1:56" ht="15" x14ac:dyDescent="0.3">
      <c r="A149" s="84" t="s">
        <v>156</v>
      </c>
      <c r="B149" s="105">
        <f t="shared" si="116"/>
        <v>0</v>
      </c>
      <c r="C149" s="187"/>
      <c r="D149" s="48">
        <f t="shared" si="117"/>
        <v>0</v>
      </c>
      <c r="E149" s="109">
        <f t="shared" si="118"/>
        <v>0</v>
      </c>
      <c r="F149" s="97" t="s">
        <v>156</v>
      </c>
      <c r="G149" s="6"/>
      <c r="H149" s="6"/>
      <c r="I149" s="167"/>
      <c r="J149" s="167"/>
      <c r="K149" s="25"/>
      <c r="L149" s="25"/>
      <c r="M149" s="25"/>
      <c r="N149" s="161"/>
      <c r="O149" s="161"/>
      <c r="P149" s="161"/>
      <c r="Q149" s="161"/>
      <c r="R149" s="161"/>
      <c r="S149" s="161"/>
      <c r="T149" s="161"/>
      <c r="U149" s="161"/>
      <c r="V149" s="23"/>
      <c r="W149" s="23"/>
      <c r="X149" s="23"/>
      <c r="Y149" s="23"/>
      <c r="Z149" s="23"/>
      <c r="AA149" s="161"/>
      <c r="AB149" s="161"/>
      <c r="AC149" s="161"/>
      <c r="AD149" s="23"/>
      <c r="AE149" s="23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1">
        <f t="shared" si="119"/>
        <v>0</v>
      </c>
      <c r="BC149" s="25"/>
      <c r="BD149" s="109">
        <f t="shared" si="120"/>
        <v>0</v>
      </c>
    </row>
    <row r="150" spans="1:56" ht="15" x14ac:dyDescent="0.3">
      <c r="A150" s="83" t="s">
        <v>157</v>
      </c>
      <c r="B150" s="105">
        <f t="shared" si="116"/>
        <v>0</v>
      </c>
      <c r="C150" s="187"/>
      <c r="D150" s="11">
        <f t="shared" si="117"/>
        <v>0</v>
      </c>
      <c r="E150" s="109">
        <f t="shared" si="118"/>
        <v>0</v>
      </c>
      <c r="F150" s="96" t="s">
        <v>157</v>
      </c>
      <c r="G150" s="6"/>
      <c r="H150" s="6"/>
      <c r="I150" s="167"/>
      <c r="J150" s="167"/>
      <c r="K150" s="25"/>
      <c r="L150" s="25"/>
      <c r="M150" s="25"/>
      <c r="N150" s="161"/>
      <c r="O150" s="161"/>
      <c r="P150" s="161"/>
      <c r="Q150" s="161"/>
      <c r="R150" s="161"/>
      <c r="S150" s="161"/>
      <c r="T150" s="161"/>
      <c r="U150" s="161"/>
      <c r="V150" s="23"/>
      <c r="W150" s="23"/>
      <c r="X150" s="23"/>
      <c r="Y150" s="23"/>
      <c r="Z150" s="23"/>
      <c r="AA150" s="161"/>
      <c r="AB150" s="161"/>
      <c r="AC150" s="161"/>
      <c r="AD150" s="23"/>
      <c r="AE150" s="23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1">
        <f t="shared" si="119"/>
        <v>0</v>
      </c>
      <c r="BC150" s="25"/>
      <c r="BD150" s="109">
        <f t="shared" si="120"/>
        <v>0</v>
      </c>
    </row>
    <row r="151" spans="1:56" ht="15" x14ac:dyDescent="0.3">
      <c r="A151" s="83" t="s">
        <v>185</v>
      </c>
      <c r="B151" s="105">
        <f t="shared" si="116"/>
        <v>0</v>
      </c>
      <c r="C151" s="187"/>
      <c r="D151" s="11">
        <f t="shared" si="117"/>
        <v>0</v>
      </c>
      <c r="E151" s="109"/>
      <c r="F151" s="96" t="s">
        <v>185</v>
      </c>
      <c r="G151" s="6"/>
      <c r="H151" s="6"/>
      <c r="I151" s="167"/>
      <c r="J151" s="167"/>
      <c r="K151" s="25"/>
      <c r="L151" s="25"/>
      <c r="M151" s="25"/>
      <c r="N151" s="161"/>
      <c r="O151" s="161"/>
      <c r="P151" s="161"/>
      <c r="Q151" s="161"/>
      <c r="R151" s="161"/>
      <c r="S151" s="161"/>
      <c r="T151" s="161"/>
      <c r="U151" s="161"/>
      <c r="V151" s="23"/>
      <c r="W151" s="23"/>
      <c r="X151" s="23"/>
      <c r="Y151" s="23"/>
      <c r="Z151" s="23"/>
      <c r="AA151" s="161"/>
      <c r="AB151" s="161"/>
      <c r="AC151" s="161"/>
      <c r="AD151" s="23"/>
      <c r="AE151" s="23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1"/>
      <c r="BC151" s="25"/>
      <c r="BD151" s="109"/>
    </row>
    <row r="152" spans="1:56" ht="15" x14ac:dyDescent="0.3">
      <c r="A152" s="83" t="s">
        <v>158</v>
      </c>
      <c r="B152" s="105">
        <f>BB152</f>
        <v>0</v>
      </c>
      <c r="C152" s="187"/>
      <c r="D152" s="11">
        <f t="shared" si="117"/>
        <v>0</v>
      </c>
      <c r="E152" s="109">
        <f t="shared" si="118"/>
        <v>0</v>
      </c>
      <c r="F152" s="96" t="s">
        <v>158</v>
      </c>
      <c r="G152" s="6"/>
      <c r="H152" s="6"/>
      <c r="I152" s="167"/>
      <c r="J152" s="167"/>
      <c r="K152" s="25"/>
      <c r="L152" s="25"/>
      <c r="M152" s="25"/>
      <c r="N152" s="161"/>
      <c r="O152" s="161"/>
      <c r="P152" s="161"/>
      <c r="Q152" s="161"/>
      <c r="R152" s="161"/>
      <c r="S152" s="161"/>
      <c r="T152" s="161"/>
      <c r="U152" s="161"/>
      <c r="V152" s="23"/>
      <c r="W152" s="23"/>
      <c r="X152" s="23"/>
      <c r="Y152" s="23"/>
      <c r="Z152" s="23"/>
      <c r="AA152" s="161"/>
      <c r="AB152" s="161"/>
      <c r="AC152" s="161"/>
      <c r="AD152" s="23"/>
      <c r="AE152" s="23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1">
        <f>SUM(G152:BA152)</f>
        <v>0</v>
      </c>
      <c r="BC152" s="25"/>
      <c r="BD152" s="109">
        <f t="shared" si="120"/>
        <v>0</v>
      </c>
    </row>
    <row r="153" spans="1:56" ht="15" x14ac:dyDescent="0.3">
      <c r="A153" s="77" t="s">
        <v>12</v>
      </c>
      <c r="B153" s="107">
        <f t="shared" ref="B153:D153" si="121">SUM(B130:B152)</f>
        <v>0</v>
      </c>
      <c r="C153" s="188"/>
      <c r="D153" s="165">
        <f t="shared" si="121"/>
        <v>0</v>
      </c>
      <c r="E153" s="108">
        <f>SUM(E130:E152)</f>
        <v>0</v>
      </c>
      <c r="F153" s="90" t="s">
        <v>12</v>
      </c>
      <c r="G153" s="165">
        <f t="shared" ref="G153:H153" si="122">SUM(G130:G152)</f>
        <v>0</v>
      </c>
      <c r="H153" s="165">
        <f t="shared" si="122"/>
        <v>0</v>
      </c>
      <c r="I153" s="165">
        <f>SUM(I130:I152)</f>
        <v>0</v>
      </c>
      <c r="J153" s="165">
        <f>SUM(J130:J152)</f>
        <v>0</v>
      </c>
      <c r="K153" s="165">
        <f t="shared" ref="K153:BD153" si="123">SUM(K130:K152)</f>
        <v>0</v>
      </c>
      <c r="L153" s="165">
        <f>SUM(L130:L152)</f>
        <v>0</v>
      </c>
      <c r="M153" s="165">
        <f t="shared" si="123"/>
        <v>0</v>
      </c>
      <c r="N153" s="165">
        <f t="shared" si="123"/>
        <v>0</v>
      </c>
      <c r="O153" s="165">
        <f t="shared" si="123"/>
        <v>0</v>
      </c>
      <c r="P153" s="165">
        <f t="shared" si="123"/>
        <v>0</v>
      </c>
      <c r="Q153" s="165">
        <f t="shared" si="123"/>
        <v>0</v>
      </c>
      <c r="R153" s="165">
        <f t="shared" si="123"/>
        <v>0</v>
      </c>
      <c r="S153" s="165">
        <f t="shared" si="123"/>
        <v>0</v>
      </c>
      <c r="T153" s="165">
        <f t="shared" si="123"/>
        <v>0</v>
      </c>
      <c r="U153" s="165">
        <f t="shared" si="123"/>
        <v>0</v>
      </c>
      <c r="V153" s="165">
        <f t="shared" si="123"/>
        <v>0</v>
      </c>
      <c r="W153" s="165">
        <f t="shared" si="123"/>
        <v>0</v>
      </c>
      <c r="X153" s="165">
        <f t="shared" si="123"/>
        <v>0</v>
      </c>
      <c r="Y153" s="165">
        <f t="shared" si="123"/>
        <v>0</v>
      </c>
      <c r="Z153" s="165">
        <f t="shared" si="123"/>
        <v>0</v>
      </c>
      <c r="AA153" s="165">
        <f t="shared" si="123"/>
        <v>0</v>
      </c>
      <c r="AB153" s="165">
        <v>0</v>
      </c>
      <c r="AC153" s="165">
        <f t="shared" si="123"/>
        <v>0</v>
      </c>
      <c r="AD153" s="165">
        <f t="shared" si="123"/>
        <v>0</v>
      </c>
      <c r="AE153" s="165">
        <v>0</v>
      </c>
      <c r="AF153" s="165">
        <f t="shared" si="123"/>
        <v>0</v>
      </c>
      <c r="AG153" s="165"/>
      <c r="AH153" s="165">
        <f t="shared" si="123"/>
        <v>0</v>
      </c>
      <c r="AI153" s="165">
        <f>SUM(AI130:AI152)</f>
        <v>0</v>
      </c>
      <c r="AJ153" s="165">
        <f>SUM(AJ130:AJ152)</f>
        <v>0</v>
      </c>
      <c r="AK153" s="165">
        <f t="shared" ref="AK153:AL153" si="124">SUM(AK130:AK152)</f>
        <v>0</v>
      </c>
      <c r="AL153" s="165">
        <f t="shared" si="124"/>
        <v>0</v>
      </c>
      <c r="AM153" s="165">
        <f t="shared" si="123"/>
        <v>0</v>
      </c>
      <c r="AN153" s="165">
        <f t="shared" si="123"/>
        <v>0</v>
      </c>
      <c r="AO153" s="165">
        <f t="shared" si="123"/>
        <v>0</v>
      </c>
      <c r="AP153" s="165">
        <f t="shared" si="123"/>
        <v>0</v>
      </c>
      <c r="AQ153" s="165">
        <f t="shared" si="123"/>
        <v>0</v>
      </c>
      <c r="AR153" s="165">
        <v>0</v>
      </c>
      <c r="AS153" s="165">
        <f t="shared" si="123"/>
        <v>0</v>
      </c>
      <c r="AT153" s="165">
        <f t="shared" si="123"/>
        <v>0</v>
      </c>
      <c r="AU153" s="165">
        <f t="shared" si="123"/>
        <v>0</v>
      </c>
      <c r="AV153" s="165">
        <f>SUM(AV130:AV152)</f>
        <v>0</v>
      </c>
      <c r="AW153" s="165"/>
      <c r="AX153" s="165">
        <f t="shared" ref="AX153:AY153" si="125">SUM(AX130:AX152)</f>
        <v>0</v>
      </c>
      <c r="AY153" s="165">
        <f t="shared" si="125"/>
        <v>0</v>
      </c>
      <c r="AZ153" s="165">
        <f t="shared" si="123"/>
        <v>0</v>
      </c>
      <c r="BA153" s="165">
        <f t="shared" si="123"/>
        <v>0</v>
      </c>
      <c r="BB153" s="165">
        <f t="shared" si="123"/>
        <v>0</v>
      </c>
      <c r="BC153" s="165">
        <f t="shared" si="123"/>
        <v>0</v>
      </c>
      <c r="BD153" s="108">
        <f t="shared" si="123"/>
        <v>0</v>
      </c>
    </row>
    <row r="154" spans="1:56" ht="15" x14ac:dyDescent="0.3">
      <c r="A154" s="81" t="s">
        <v>159</v>
      </c>
      <c r="B154" s="103"/>
      <c r="C154" s="186"/>
      <c r="D154" s="8"/>
      <c r="E154" s="104"/>
      <c r="F154" s="94" t="s">
        <v>159</v>
      </c>
      <c r="G154" s="203"/>
      <c r="H154" s="203"/>
      <c r="I154" s="10"/>
      <c r="J154" s="10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10"/>
      <c r="W154" s="10"/>
      <c r="X154" s="10"/>
      <c r="Y154" s="10"/>
      <c r="Z154" s="10"/>
      <c r="AA154" s="8"/>
      <c r="AB154" s="8"/>
      <c r="AC154" s="8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7"/>
      <c r="BC154" s="8"/>
      <c r="BD154" s="104"/>
    </row>
    <row r="155" spans="1:56" ht="15" x14ac:dyDescent="0.3">
      <c r="A155" s="84" t="s">
        <v>160</v>
      </c>
      <c r="B155" s="105">
        <f>BB155</f>
        <v>0</v>
      </c>
      <c r="C155" s="187"/>
      <c r="D155" s="11">
        <f t="shared" ref="D155:D165" si="126">BC155</f>
        <v>0</v>
      </c>
      <c r="E155" s="114"/>
      <c r="F155" s="97" t="s">
        <v>160</v>
      </c>
      <c r="G155" s="6"/>
      <c r="H155" s="6"/>
      <c r="I155" s="162"/>
      <c r="J155" s="162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162"/>
      <c r="W155" s="162"/>
      <c r="X155" s="162"/>
      <c r="Y155" s="162"/>
      <c r="Z155" s="162"/>
      <c r="AA155" s="6"/>
      <c r="AB155" s="6"/>
      <c r="AC155" s="6"/>
      <c r="AD155" s="162"/>
      <c r="AE155" s="162"/>
      <c r="AF155" s="162"/>
      <c r="AG155" s="28"/>
      <c r="AH155" s="162"/>
      <c r="AI155" s="162"/>
      <c r="AJ155" s="162"/>
      <c r="AK155" s="162"/>
      <c r="AL155" s="162"/>
      <c r="AM155" s="162"/>
      <c r="AN155" s="162"/>
      <c r="AO155" s="162"/>
      <c r="AP155" s="162"/>
      <c r="AQ155" s="162"/>
      <c r="AR155" s="162"/>
      <c r="AS155" s="162"/>
      <c r="AT155" s="162"/>
      <c r="AU155" s="162"/>
      <c r="AV155" s="162"/>
      <c r="AW155" s="162"/>
      <c r="AX155" s="162"/>
      <c r="AY155" s="162"/>
      <c r="AZ155" s="162"/>
      <c r="BA155" s="162"/>
      <c r="BB155" s="11">
        <f>SUM(G155:BA155)</f>
        <v>0</v>
      </c>
      <c r="BC155" s="6"/>
      <c r="BD155" s="114"/>
    </row>
    <row r="156" spans="1:56" ht="15" x14ac:dyDescent="0.3">
      <c r="A156" s="84" t="s">
        <v>161</v>
      </c>
      <c r="B156" s="105">
        <f>BB156</f>
        <v>0</v>
      </c>
      <c r="C156" s="187"/>
      <c r="D156" s="11">
        <f t="shared" si="126"/>
        <v>0</v>
      </c>
      <c r="E156" s="114"/>
      <c r="F156" s="97" t="s">
        <v>161</v>
      </c>
      <c r="G156" s="6"/>
      <c r="H156" s="6"/>
      <c r="I156" s="162"/>
      <c r="J156" s="162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162"/>
      <c r="W156" s="162"/>
      <c r="X156" s="162"/>
      <c r="Y156" s="162"/>
      <c r="Z156" s="162"/>
      <c r="AA156" s="6"/>
      <c r="AB156" s="6"/>
      <c r="AC156" s="6"/>
      <c r="AD156" s="162"/>
      <c r="AE156" s="162"/>
      <c r="AF156" s="162"/>
      <c r="AG156" s="28"/>
      <c r="AH156" s="162"/>
      <c r="AI156" s="162"/>
      <c r="AJ156" s="162"/>
      <c r="AK156" s="162"/>
      <c r="AL156" s="162"/>
      <c r="AM156" s="162"/>
      <c r="AN156" s="162"/>
      <c r="AO156" s="162"/>
      <c r="AP156" s="162"/>
      <c r="AQ156" s="162"/>
      <c r="AR156" s="162"/>
      <c r="AS156" s="162"/>
      <c r="AT156" s="162"/>
      <c r="AU156" s="162"/>
      <c r="AV156" s="162"/>
      <c r="AW156" s="162"/>
      <c r="AX156" s="162"/>
      <c r="AY156" s="162"/>
      <c r="AZ156" s="162"/>
      <c r="BA156" s="162"/>
      <c r="BB156" s="11">
        <f>SUM(G156:BA156)</f>
        <v>0</v>
      </c>
      <c r="BC156" s="6"/>
      <c r="BD156" s="114"/>
    </row>
    <row r="157" spans="1:56" ht="15" x14ac:dyDescent="0.3">
      <c r="A157" s="83" t="s">
        <v>162</v>
      </c>
      <c r="B157" s="105">
        <f>BB157</f>
        <v>0</v>
      </c>
      <c r="C157" s="187"/>
      <c r="D157" s="11">
        <f t="shared" si="126"/>
        <v>0</v>
      </c>
      <c r="E157" s="114"/>
      <c r="F157" s="96" t="s">
        <v>162</v>
      </c>
      <c r="G157" s="6"/>
      <c r="H157" s="6"/>
      <c r="I157" s="162"/>
      <c r="J157" s="16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62"/>
      <c r="W157" s="162"/>
      <c r="X157" s="162"/>
      <c r="Y157" s="162"/>
      <c r="Z157" s="162"/>
      <c r="AA157" s="6"/>
      <c r="AB157" s="6"/>
      <c r="AC157" s="6"/>
      <c r="AD157" s="162"/>
      <c r="AE157" s="162"/>
      <c r="AF157" s="162"/>
      <c r="AG157" s="28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1">
        <f>SUM(G157:BA157)</f>
        <v>0</v>
      </c>
      <c r="BC157" s="6"/>
      <c r="BD157" s="114"/>
    </row>
    <row r="158" spans="1:56" ht="15" x14ac:dyDescent="0.3">
      <c r="A158" s="77" t="s">
        <v>12</v>
      </c>
      <c r="B158" s="105">
        <f>SUM(B155:B157)</f>
        <v>0</v>
      </c>
      <c r="C158" s="187"/>
      <c r="D158" s="11">
        <f>SUM(D155:D157)</f>
        <v>0</v>
      </c>
      <c r="E158" s="114"/>
      <c r="F158" s="90" t="s">
        <v>12</v>
      </c>
      <c r="G158" s="6"/>
      <c r="H158" s="6"/>
      <c r="I158" s="162"/>
      <c r="J158" s="162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62"/>
      <c r="W158" s="162"/>
      <c r="X158" s="162"/>
      <c r="Y158" s="162"/>
      <c r="Z158" s="162"/>
      <c r="AA158" s="6"/>
      <c r="AB158" s="6"/>
      <c r="AC158" s="6"/>
      <c r="AD158" s="162"/>
      <c r="AE158" s="162"/>
      <c r="AF158" s="162"/>
      <c r="AG158" s="28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1">
        <f>SUM(K158:BA158)</f>
        <v>0</v>
      </c>
      <c r="BC158" s="6"/>
      <c r="BD158" s="114"/>
    </row>
    <row r="159" spans="1:56" ht="15" x14ac:dyDescent="0.3">
      <c r="A159" s="77" t="s">
        <v>163</v>
      </c>
      <c r="B159" s="105">
        <f>BB159</f>
        <v>0</v>
      </c>
      <c r="C159" s="187"/>
      <c r="D159" s="11">
        <f t="shared" si="126"/>
        <v>0</v>
      </c>
      <c r="E159" s="114"/>
      <c r="F159" s="90" t="s">
        <v>163</v>
      </c>
      <c r="G159" s="6"/>
      <c r="H159" s="6"/>
      <c r="I159" s="162"/>
      <c r="J159" s="16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62"/>
      <c r="W159" s="162"/>
      <c r="X159" s="162"/>
      <c r="Y159" s="162"/>
      <c r="Z159" s="162"/>
      <c r="AA159" s="6"/>
      <c r="AB159" s="6"/>
      <c r="AC159" s="6"/>
      <c r="AD159" s="162"/>
      <c r="AE159" s="162"/>
      <c r="AF159" s="162"/>
      <c r="AG159" s="28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1">
        <f>SUM(K159:BA159)</f>
        <v>0</v>
      </c>
      <c r="BC159" s="6"/>
      <c r="BD159" s="114"/>
    </row>
    <row r="160" spans="1:56" ht="15" x14ac:dyDescent="0.3">
      <c r="A160" s="84" t="s">
        <v>186</v>
      </c>
      <c r="B160" s="105">
        <f t="shared" ref="B160:B162" si="127">BB160</f>
        <v>0</v>
      </c>
      <c r="C160" s="187"/>
      <c r="D160" s="11">
        <f t="shared" si="126"/>
        <v>0</v>
      </c>
      <c r="E160" s="114"/>
      <c r="F160" s="97" t="s">
        <v>186</v>
      </c>
      <c r="G160" s="6"/>
      <c r="H160" s="6"/>
      <c r="I160" s="162"/>
      <c r="J160" s="162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62"/>
      <c r="W160" s="162"/>
      <c r="X160" s="162"/>
      <c r="Y160" s="162"/>
      <c r="Z160" s="162"/>
      <c r="AA160" s="6"/>
      <c r="AB160" s="6"/>
      <c r="AC160" s="6"/>
      <c r="AD160" s="162"/>
      <c r="AE160" s="162"/>
      <c r="AF160" s="162"/>
      <c r="AG160" s="28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1">
        <f>SUM(K160:BA160)</f>
        <v>0</v>
      </c>
      <c r="BC160" s="6"/>
      <c r="BD160" s="114"/>
    </row>
    <row r="161" spans="1:56" ht="15" x14ac:dyDescent="0.3">
      <c r="A161" s="83" t="s">
        <v>187</v>
      </c>
      <c r="B161" s="105">
        <f t="shared" si="127"/>
        <v>0</v>
      </c>
      <c r="C161" s="187"/>
      <c r="D161" s="11">
        <f t="shared" si="126"/>
        <v>0</v>
      </c>
      <c r="E161" s="114"/>
      <c r="F161" s="96" t="s">
        <v>187</v>
      </c>
      <c r="G161" s="6"/>
      <c r="H161" s="6"/>
      <c r="I161" s="162"/>
      <c r="J161" s="16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62"/>
      <c r="W161" s="162"/>
      <c r="X161" s="162"/>
      <c r="Y161" s="162"/>
      <c r="Z161" s="162"/>
      <c r="AA161" s="6"/>
      <c r="AB161" s="6"/>
      <c r="AC161" s="6"/>
      <c r="AD161" s="162"/>
      <c r="AE161" s="162"/>
      <c r="AF161" s="162"/>
      <c r="AG161" s="28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1">
        <f>SUM(K161:BA161)</f>
        <v>0</v>
      </c>
      <c r="BC161" s="6"/>
      <c r="BD161" s="114"/>
    </row>
    <row r="162" spans="1:56" ht="15" x14ac:dyDescent="0.3">
      <c r="A162" s="83" t="s">
        <v>188</v>
      </c>
      <c r="B162" s="105">
        <f t="shared" si="127"/>
        <v>0</v>
      </c>
      <c r="C162" s="187"/>
      <c r="D162" s="11">
        <f>BC162</f>
        <v>0</v>
      </c>
      <c r="E162" s="114"/>
      <c r="F162" s="96" t="s">
        <v>188</v>
      </c>
      <c r="G162" s="6"/>
      <c r="H162" s="6"/>
      <c r="I162" s="162"/>
      <c r="J162" s="162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62"/>
      <c r="W162" s="162"/>
      <c r="X162" s="162"/>
      <c r="Y162" s="162"/>
      <c r="Z162" s="162"/>
      <c r="AA162" s="6"/>
      <c r="AB162" s="6"/>
      <c r="AC162" s="6"/>
      <c r="AD162" s="162"/>
      <c r="AE162" s="162"/>
      <c r="AF162" s="162"/>
      <c r="AG162" s="28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1">
        <f>SUM(K162:BA162)</f>
        <v>0</v>
      </c>
      <c r="BC162" s="6"/>
      <c r="BD162" s="114"/>
    </row>
    <row r="163" spans="1:56" ht="15" x14ac:dyDescent="0.3">
      <c r="A163" s="77" t="s">
        <v>12</v>
      </c>
      <c r="B163" s="105">
        <f>SUM(B160:B162)</f>
        <v>0</v>
      </c>
      <c r="C163" s="187"/>
      <c r="D163" s="11">
        <f>SUM(D160:D162)</f>
        <v>0</v>
      </c>
      <c r="E163" s="114"/>
      <c r="F163" s="90" t="s">
        <v>12</v>
      </c>
      <c r="G163" s="6"/>
      <c r="H163" s="6"/>
      <c r="I163" s="162"/>
      <c r="J163" s="16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62"/>
      <c r="W163" s="162"/>
      <c r="X163" s="162"/>
      <c r="Y163" s="162"/>
      <c r="Z163" s="162"/>
      <c r="AA163" s="6"/>
      <c r="AB163" s="6"/>
      <c r="AC163" s="6"/>
      <c r="AD163" s="162"/>
      <c r="AE163" s="162"/>
      <c r="AF163" s="162"/>
      <c r="AG163" s="28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1"/>
      <c r="BC163" s="6"/>
      <c r="BD163" s="114"/>
    </row>
    <row r="164" spans="1:56" ht="15" x14ac:dyDescent="0.3">
      <c r="A164" s="77" t="s">
        <v>164</v>
      </c>
      <c r="B164" s="105">
        <f>BB164</f>
        <v>0</v>
      </c>
      <c r="C164" s="187"/>
      <c r="D164" s="11">
        <f t="shared" si="126"/>
        <v>0</v>
      </c>
      <c r="E164" s="114"/>
      <c r="F164" s="90" t="s">
        <v>164</v>
      </c>
      <c r="G164" s="6"/>
      <c r="H164" s="6"/>
      <c r="I164" s="162"/>
      <c r="J164" s="162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62"/>
      <c r="W164" s="162"/>
      <c r="X164" s="162"/>
      <c r="Y164" s="162"/>
      <c r="Z164" s="162"/>
      <c r="AA164" s="6"/>
      <c r="AB164" s="6"/>
      <c r="AC164" s="6"/>
      <c r="AD164" s="162"/>
      <c r="AE164" s="162"/>
      <c r="AF164" s="162"/>
      <c r="AG164" s="28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1">
        <f>SUM(K164:BA164)</f>
        <v>0</v>
      </c>
      <c r="BC164" s="6"/>
      <c r="BD164" s="114"/>
    </row>
    <row r="165" spans="1:56" ht="15" x14ac:dyDescent="0.3">
      <c r="A165" s="77" t="s">
        <v>165</v>
      </c>
      <c r="B165" s="105">
        <f>BB165</f>
        <v>0</v>
      </c>
      <c r="C165" s="187"/>
      <c r="D165" s="11">
        <f t="shared" si="126"/>
        <v>0</v>
      </c>
      <c r="E165" s="114"/>
      <c r="F165" s="90" t="s">
        <v>165</v>
      </c>
      <c r="G165" s="6"/>
      <c r="H165" s="6"/>
      <c r="I165" s="162"/>
      <c r="J165" s="16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62"/>
      <c r="W165" s="162"/>
      <c r="X165" s="162"/>
      <c r="Y165" s="162"/>
      <c r="Z165" s="162"/>
      <c r="AA165" s="6"/>
      <c r="AB165" s="6"/>
      <c r="AC165" s="6"/>
      <c r="AD165" s="160"/>
      <c r="AE165" s="160"/>
      <c r="AF165" s="162"/>
      <c r="AG165" s="28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1">
        <f>SUM(K165:BA165)</f>
        <v>0</v>
      </c>
      <c r="BC165" s="6"/>
      <c r="BD165" s="114"/>
    </row>
    <row r="166" spans="1:56" ht="15.6" thickBot="1" x14ac:dyDescent="0.35">
      <c r="A166" s="85" t="s">
        <v>166</v>
      </c>
      <c r="B166" s="116">
        <f>B165+B164+B163+B158+B153+B127+B108</f>
        <v>8.380797979797979</v>
      </c>
      <c r="C166" s="190"/>
      <c r="D166" s="181">
        <f t="shared" ref="D166" si="128">D165+D164+D159+D158+D153+D127+D108</f>
        <v>0</v>
      </c>
      <c r="E166" s="117">
        <f>D166-B166</f>
        <v>-8.380797979797979</v>
      </c>
      <c r="F166" s="98" t="s">
        <v>166</v>
      </c>
      <c r="G166" s="29">
        <f t="shared" ref="G166:H166" si="129">G165+G164+G159+G158+G153+G127+G108</f>
        <v>0</v>
      </c>
      <c r="H166" s="29">
        <f t="shared" si="129"/>
        <v>0</v>
      </c>
      <c r="I166" s="181">
        <f>I165+I164+I159+I158+I153+I127+I108</f>
        <v>0</v>
      </c>
      <c r="J166" s="181">
        <f>J165+J164+J159+J158+J153+J127+J108</f>
        <v>0</v>
      </c>
      <c r="K166" s="181">
        <f t="shared" ref="K166:BC166" si="130">K165+K164+K159+K158+K153+K127+K108</f>
        <v>0</v>
      </c>
      <c r="L166" s="181">
        <f>L165+L164+L159+L158+L153+L127+L108</f>
        <v>0</v>
      </c>
      <c r="M166" s="181">
        <f t="shared" si="130"/>
        <v>0</v>
      </c>
      <c r="N166" s="181">
        <f t="shared" si="130"/>
        <v>0</v>
      </c>
      <c r="O166" s="181">
        <f t="shared" si="130"/>
        <v>0</v>
      </c>
      <c r="P166" s="181">
        <f t="shared" si="130"/>
        <v>0</v>
      </c>
      <c r="Q166" s="181">
        <f t="shared" si="130"/>
        <v>0</v>
      </c>
      <c r="R166" s="181">
        <f t="shared" si="130"/>
        <v>0</v>
      </c>
      <c r="S166" s="181">
        <f t="shared" si="130"/>
        <v>0</v>
      </c>
      <c r="T166" s="181">
        <f t="shared" si="130"/>
        <v>0</v>
      </c>
      <c r="U166" s="181">
        <f t="shared" si="130"/>
        <v>0</v>
      </c>
      <c r="V166" s="181">
        <f t="shared" si="130"/>
        <v>0</v>
      </c>
      <c r="W166" s="181">
        <f t="shared" si="130"/>
        <v>0</v>
      </c>
      <c r="X166" s="181">
        <f t="shared" si="130"/>
        <v>0</v>
      </c>
      <c r="Y166" s="181">
        <f t="shared" si="130"/>
        <v>0</v>
      </c>
      <c r="Z166" s="181">
        <f t="shared" si="130"/>
        <v>0</v>
      </c>
      <c r="AA166" s="181">
        <f t="shared" si="130"/>
        <v>0</v>
      </c>
      <c r="AB166" s="181">
        <f t="shared" si="130"/>
        <v>0</v>
      </c>
      <c r="AC166" s="181">
        <f t="shared" si="130"/>
        <v>2.359817848817849</v>
      </c>
      <c r="AD166" s="181">
        <f t="shared" si="130"/>
        <v>2.6652178377178375</v>
      </c>
      <c r="AE166" s="181">
        <f t="shared" si="130"/>
        <v>0</v>
      </c>
      <c r="AF166" s="181">
        <f t="shared" si="130"/>
        <v>0</v>
      </c>
      <c r="AG166" s="181"/>
      <c r="AH166" s="181">
        <f t="shared" si="130"/>
        <v>2.0627582695082696</v>
      </c>
      <c r="AI166" s="181">
        <f t="shared" si="130"/>
        <v>0</v>
      </c>
      <c r="AJ166" s="181">
        <f t="shared" si="130"/>
        <v>0</v>
      </c>
      <c r="AK166" s="181">
        <f t="shared" si="130"/>
        <v>0.64163281163281172</v>
      </c>
      <c r="AL166" s="181">
        <f t="shared" si="130"/>
        <v>0.15968803418803418</v>
      </c>
      <c r="AM166" s="181">
        <f t="shared" si="130"/>
        <v>0</v>
      </c>
      <c r="AN166" s="181">
        <f t="shared" si="130"/>
        <v>0</v>
      </c>
      <c r="AO166" s="181">
        <f t="shared" si="130"/>
        <v>0.4916831779331779</v>
      </c>
      <c r="AP166" s="181">
        <f t="shared" si="130"/>
        <v>0</v>
      </c>
      <c r="AQ166" s="181">
        <f t="shared" si="130"/>
        <v>0</v>
      </c>
      <c r="AR166" s="181">
        <f>AR165+AR164+AR159+AR158+AR153+AR127+AR108</f>
        <v>0</v>
      </c>
      <c r="AS166" s="181">
        <f t="shared" si="130"/>
        <v>0</v>
      </c>
      <c r="AT166" s="181">
        <f t="shared" si="130"/>
        <v>0</v>
      </c>
      <c r="AU166" s="181">
        <f t="shared" si="130"/>
        <v>0</v>
      </c>
      <c r="AV166" s="181">
        <f>AV165+AV164+AV159+AV158+AV153+AV127+AV108</f>
        <v>0</v>
      </c>
      <c r="AW166" s="181"/>
      <c r="AX166" s="181">
        <f t="shared" ref="AX166:AY166" si="131">AX165+AX164+AX159+AX158+AX153+AX127+AX108</f>
        <v>0</v>
      </c>
      <c r="AY166" s="181">
        <f t="shared" si="131"/>
        <v>0</v>
      </c>
      <c r="AZ166" s="181">
        <f t="shared" si="130"/>
        <v>0</v>
      </c>
      <c r="BA166" s="181">
        <f t="shared" si="130"/>
        <v>0</v>
      </c>
      <c r="BB166" s="181">
        <f t="shared" si="130"/>
        <v>8.380797979797979</v>
      </c>
      <c r="BC166" s="181">
        <f t="shared" si="130"/>
        <v>0</v>
      </c>
      <c r="BD166" s="117"/>
    </row>
    <row r="167" spans="1:56" ht="15" x14ac:dyDescent="0.3">
      <c r="A167" s="17" t="s">
        <v>167</v>
      </c>
      <c r="B167" s="99"/>
      <c r="C167" s="99"/>
      <c r="D167" s="180"/>
      <c r="E167" s="180"/>
      <c r="F167" s="17" t="s">
        <v>167</v>
      </c>
      <c r="G167" s="99"/>
      <c r="H167" s="99"/>
      <c r="I167" s="180"/>
      <c r="J167" s="99"/>
      <c r="K167" s="180"/>
      <c r="L167" s="130"/>
      <c r="M167" s="99"/>
      <c r="N167" s="99"/>
      <c r="O167" s="99"/>
      <c r="P167" s="99"/>
      <c r="Q167" s="99"/>
      <c r="R167" s="99"/>
      <c r="S167" s="99"/>
      <c r="T167" s="180"/>
      <c r="U167" s="180"/>
      <c r="V167" s="99"/>
      <c r="W167" s="99"/>
      <c r="X167" s="99"/>
      <c r="Y167" s="99"/>
      <c r="Z167" s="99"/>
      <c r="AA167" s="180"/>
      <c r="AB167" s="180"/>
      <c r="AC167" s="180"/>
      <c r="AD167" s="99"/>
      <c r="AE167" s="99"/>
      <c r="AF167" s="180"/>
      <c r="AG167" s="180"/>
      <c r="AH167" s="99"/>
      <c r="AI167" s="99"/>
      <c r="AJ167" s="99"/>
      <c r="AK167" s="99"/>
      <c r="AL167" s="99"/>
      <c r="AM167" s="99"/>
      <c r="AN167" s="99"/>
      <c r="AO167" s="99"/>
      <c r="AP167" s="99"/>
      <c r="AQ167" s="99"/>
      <c r="AR167" s="99"/>
      <c r="AS167" s="99"/>
      <c r="AT167" s="99"/>
      <c r="AU167" s="99"/>
      <c r="AV167" s="99"/>
      <c r="AW167" s="99"/>
      <c r="AX167" s="99"/>
      <c r="AY167" s="99"/>
      <c r="AZ167" s="99"/>
      <c r="BA167" s="99"/>
      <c r="BB167" s="99"/>
      <c r="BC167" s="180"/>
      <c r="BD167" s="180"/>
    </row>
    <row r="168" spans="1:56" ht="15" x14ac:dyDescent="0.3">
      <c r="A168" s="17" t="s">
        <v>168</v>
      </c>
      <c r="B168" s="163"/>
      <c r="C168" s="163"/>
      <c r="D168" s="157"/>
      <c r="E168" s="157"/>
      <c r="F168" s="17" t="s">
        <v>168</v>
      </c>
      <c r="G168" s="163"/>
      <c r="H168" s="163"/>
      <c r="I168" s="157"/>
      <c r="J168" s="163"/>
      <c r="K168" s="157"/>
      <c r="L168" s="56"/>
      <c r="M168" s="163"/>
      <c r="N168" s="163"/>
      <c r="O168" s="163"/>
      <c r="P168" s="163"/>
      <c r="Q168" s="163"/>
      <c r="R168" s="163"/>
      <c r="S168" s="163"/>
      <c r="T168" s="157"/>
      <c r="U168" s="157"/>
      <c r="V168" s="163"/>
      <c r="W168" s="163"/>
      <c r="X168" s="163"/>
      <c r="Y168" s="163"/>
      <c r="Z168" s="163"/>
      <c r="AA168" s="163"/>
      <c r="AB168" s="163"/>
      <c r="AC168" s="157"/>
      <c r="AD168" s="163"/>
      <c r="AE168" s="163"/>
      <c r="AF168" s="163"/>
      <c r="AG168" s="163"/>
      <c r="AH168" s="163"/>
      <c r="AI168" s="163"/>
      <c r="AJ168" s="163"/>
      <c r="AK168" s="163"/>
      <c r="AL168" s="163"/>
      <c r="AM168" s="163"/>
      <c r="AN168" s="163"/>
      <c r="AO168" s="163"/>
      <c r="AP168" s="163"/>
      <c r="AQ168" s="163"/>
      <c r="AR168" s="163"/>
      <c r="AS168" s="163"/>
      <c r="AT168" s="163"/>
      <c r="AU168" s="163"/>
      <c r="AV168" s="163"/>
      <c r="AW168" s="163"/>
      <c r="AX168" s="163"/>
      <c r="AY168" s="163"/>
      <c r="AZ168" s="163"/>
      <c r="BA168" s="163"/>
      <c r="BB168" s="163"/>
      <c r="BC168" s="157"/>
      <c r="BD168" s="157"/>
    </row>
    <row r="169" spans="1:56" ht="15" x14ac:dyDescent="0.3">
      <c r="A169" s="154"/>
      <c r="B169" s="154"/>
      <c r="C169" s="154"/>
      <c r="D169" s="154"/>
      <c r="E169" s="154"/>
      <c r="F169" s="154"/>
      <c r="G169" s="154"/>
      <c r="H169" s="154"/>
      <c r="I169" s="155"/>
      <c r="J169" s="154"/>
      <c r="K169" s="155"/>
      <c r="L169" s="57"/>
      <c r="M169" s="154"/>
      <c r="N169" s="154"/>
      <c r="O169" s="155"/>
      <c r="P169" s="155"/>
      <c r="Q169" s="155"/>
      <c r="R169" s="155"/>
      <c r="S169" s="155"/>
      <c r="T169" s="155"/>
      <c r="U169" s="155"/>
      <c r="V169" s="155"/>
      <c r="W169" s="154"/>
      <c r="X169" s="155"/>
      <c r="Y169" s="154"/>
      <c r="Z169" s="154"/>
      <c r="AA169" s="155"/>
      <c r="AB169" s="155"/>
      <c r="AC169" s="155"/>
      <c r="AD169" s="155"/>
      <c r="AE169" s="155"/>
      <c r="AF169" s="155"/>
      <c r="AG169" s="155"/>
      <c r="AH169" s="154"/>
      <c r="AI169" s="154"/>
      <c r="AJ169" s="154"/>
      <c r="AK169" s="154"/>
      <c r="AL169" s="154"/>
      <c r="AM169" s="154"/>
      <c r="AN169" s="154"/>
      <c r="AO169" s="154"/>
      <c r="AP169" s="154"/>
      <c r="AQ169" s="154"/>
      <c r="AR169" s="154"/>
      <c r="AS169" s="154"/>
      <c r="AT169" s="154"/>
      <c r="AU169" s="154"/>
      <c r="AV169" s="154"/>
      <c r="AW169" s="154"/>
      <c r="AX169" s="154"/>
      <c r="AY169" s="154"/>
      <c r="AZ169" s="154"/>
      <c r="BA169" s="154"/>
      <c r="BB169" s="154"/>
      <c r="BC169" s="155"/>
      <c r="BD169" s="155"/>
    </row>
    <row r="170" spans="1:56" ht="15" x14ac:dyDescent="0.3">
      <c r="A170" s="154" t="s">
        <v>169</v>
      </c>
      <c r="B170" s="154"/>
      <c r="C170" s="154"/>
      <c r="D170" s="154"/>
      <c r="E170" s="154"/>
      <c r="F170" s="154" t="s">
        <v>169</v>
      </c>
      <c r="G170" s="155" t="e">
        <f>G11+G12+G17+G18+G19+G22+G27+G43+G44+G45+#REF!+G46</f>
        <v>#VALUE!</v>
      </c>
      <c r="H170" s="155" t="e">
        <f>H11+H12+H17+H18+H19+H22+H27+H43+H44+H45+#REF!+H46</f>
        <v>#VALUE!</v>
      </c>
      <c r="I170" s="155" t="e">
        <f>I11+I12+I17+I18+I19+I22+I27+#REF!+I44+I45+I46+I51</f>
        <v>#VALUE!</v>
      </c>
      <c r="J170" s="155" t="e">
        <f>J11+J12+J17+J18+J19+J22+J27+J43+J44+J45+J46+J51</f>
        <v>#VALUE!</v>
      </c>
      <c r="K170" s="155" t="e">
        <f>K11+K12+K17+K18+K19+K22+K27+K43+K44+K45+K46+K51</f>
        <v>#VALUE!</v>
      </c>
      <c r="L170" s="155" t="e">
        <f>L11+L12+L22+L18+L19+#REF!+L27+L53+L44+L45+L46+L51</f>
        <v>#VALUE!</v>
      </c>
      <c r="M170" s="155" t="e">
        <f>M11+M12+M22+M18+M19+#REF!+M27+M53+M44+M45+M46+M51</f>
        <v>#VALUE!</v>
      </c>
      <c r="N170" s="155" t="e">
        <f>N11+#REF!+#REF!+N18+N19+N17+N27+N43+N44+N45+N46+N51</f>
        <v>#VALUE!</v>
      </c>
      <c r="O170" s="155" t="e">
        <f>O11+#REF!+#REF!+#REF!+#REF!+#REF!+#REF!+#REF!+#REF!+O45+O46+O43</f>
        <v>#VALUE!</v>
      </c>
      <c r="P170" s="155" t="e">
        <f>P11+#REF!+#REF!+#REF!+#REF!+#REF!+#REF!+#REF!+#REF!+P45+P46+P51</f>
        <v>#VALUE!</v>
      </c>
      <c r="Q170" s="155" t="e">
        <f>Q11+#REF!+#REF!+#REF!+#REF!+#REF!+#REF!+#REF!+#REF!+Q45+Q46+Q51</f>
        <v>#VALUE!</v>
      </c>
      <c r="R170" s="155" t="e">
        <f>R11+#REF!+#REF!+#REF!+#REF!+#REF!+#REF!+#REF!+#REF!+R45+R46+R51</f>
        <v>#VALUE!</v>
      </c>
      <c r="S170" s="155" t="e">
        <f>#REF!+#REF!+#REF!+#REF!+#REF!+#REF!+#REF!+#REF!+#REF!+S45+S46+#REF!</f>
        <v>#REF!</v>
      </c>
      <c r="T170" s="155" t="e">
        <f>T11+T12+T17+T18+T19+T22+T27+T43+T44+T45+T46+T51</f>
        <v>#VALUE!</v>
      </c>
      <c r="U170" s="155" t="e">
        <f>U11+U12+U17+U18+U19+U22+U27+U43+U44+U45+U46+U51</f>
        <v>#VALUE!</v>
      </c>
      <c r="V170" s="155" t="e">
        <f>V11+V12+V17+V18+V19+V22+V27+V43+V44+#REF!+V46+V45</f>
        <v>#VALUE!</v>
      </c>
      <c r="W170" s="155" t="e">
        <f>W12+#REF!+W17+W18+W19+W22+W27+W45+W44+#REF!+W46+W51</f>
        <v>#VALUE!</v>
      </c>
      <c r="X170" s="155" t="e">
        <f>X11+X12+#REF!+#REF!+#REF!+#REF!+#REF!+#REF!+#REF!+X45+#REF!+#REF!</f>
        <v>#VALUE!</v>
      </c>
      <c r="Y170" s="155" t="e">
        <f>Y11+Y12+Y17+Y18+Y19+Y27+#REF!+#REF!+Y44+Y45+Y46+Y43</f>
        <v>#VALUE!</v>
      </c>
      <c r="Z170" s="155" t="e">
        <f>Z11+Z12+Z17+Z18+Z19+Z27+#REF!+#REF!+Z44+Z45+Z46+Z43</f>
        <v>#VALUE!</v>
      </c>
      <c r="AA170" s="155" t="e">
        <f>AA11+AA12+AA17+AA18+AA19+#REF!+AA27+AA43+AA44+AA45+AA46+AA51</f>
        <v>#VALUE!</v>
      </c>
      <c r="AB170" s="155" t="e">
        <v>#REF!</v>
      </c>
      <c r="AC170" s="155" t="e">
        <f>AC11+AC12+AC17+AC18+AC19+AC22+AC27+AC43+AC44+AC45+AC46+AC51</f>
        <v>#VALUE!</v>
      </c>
      <c r="AD170" s="155" t="e">
        <f>AD11+AD12+AD17+#REF!+AD18+AD22+AD27+AD43+AD44+AD45+AD46+AD51</f>
        <v>#VALUE!</v>
      </c>
      <c r="AE170" s="155" t="e">
        <v>#REF!</v>
      </c>
      <c r="AF170" s="155" t="e">
        <f>AF11+AF12+AF17+AF18+AF19+AF22+AF27+AF43+AF44+AF45+AF46+AF51</f>
        <v>#VALUE!</v>
      </c>
      <c r="AG170" s="155"/>
      <c r="AH170" s="155" t="e">
        <f>AH11+AH12+#REF!+AH18+AH27+AH19+#REF!+AH43+AH44+AH45+AH46+AH51</f>
        <v>#VALUE!</v>
      </c>
      <c r="AI170" s="155" t="e">
        <f>AI11+AI12+AI17+AI18+AI19+AI22+AI27+AI43+AI44+AI45+AI46+AI51</f>
        <v>#VALUE!</v>
      </c>
      <c r="AJ170" s="155" t="e">
        <f>AJ11+AJ12+AJ17+AJ18+AJ19+AJ22+AJ27+AJ43+AJ44+AJ45+AJ46+AJ51</f>
        <v>#VALUE!</v>
      </c>
      <c r="AK170" s="155" t="e">
        <f>AK11+AK12+AK17+AK18+#REF!+AK22+AK27+AK46+#REF!+AK45+#REF!+AK43</f>
        <v>#VALUE!</v>
      </c>
      <c r="AL170" s="155" t="e">
        <f>AL11+AL12+AL17+AL18+AL19+AL22+AL27+AL43+AL44+#REF!+AL46+AL45</f>
        <v>#VALUE!</v>
      </c>
      <c r="AM170" s="155" t="e">
        <f>AM11+AM12+AM17+#REF!+AM18+AM22+AM27+#REF!+AM44+AM45+AM46+AM43</f>
        <v>#VALUE!</v>
      </c>
      <c r="AN170" s="155" t="e">
        <f>AN11+AN12+AN17+AN18+AN19+AN22+AN27+AN43+AN44+AN45+AN46+AN51</f>
        <v>#VALUE!</v>
      </c>
      <c r="AO170" s="155" t="e">
        <f>AO11+AO12+#REF!+AO18+AO17+AO22+AO27+AO43+AO44+AO45+AO46+AO51</f>
        <v>#VALUE!</v>
      </c>
      <c r="AP170" s="155" t="e">
        <f>AP11+AP12+AP17+AP18+AP19+AP22+AP27+AP43+AP44+AP45+AP46+AP51</f>
        <v>#VALUE!</v>
      </c>
      <c r="AQ170" s="155" t="e">
        <f>AQ11+AQ12+#REF!+AQ18+AQ21+AQ22+#REF!+#REF!+AQ44+AQ45+AQ43+AQ51</f>
        <v>#VALUE!</v>
      </c>
      <c r="AR170" s="155" t="e">
        <f>AR12+#REF!+#REF!+AR18+AR27+AR22+#REF!+#REF!+AR43+AR45+#REF!+AR51</f>
        <v>#VALUE!</v>
      </c>
      <c r="AS170" s="155" t="e">
        <f>AS12+#REF!+AS17+#REF!+AS18+AS22+AS27+AS43+#REF!+AS45+#REF!+AS46</f>
        <v>#VALUE!</v>
      </c>
      <c r="AT170" s="155" t="e">
        <f>AT12+#REF!+AT17+AT18+AT19+AT22+AT27+AT43+AT44+AT53+#REF!+AT50</f>
        <v>#VALUE!</v>
      </c>
      <c r="AU170" s="155" t="e">
        <f>AU11+AU12+AU17+AU18+AU19+AU22+AU27+AU43+AU44+AU45+AU46+AU51</f>
        <v>#VALUE!</v>
      </c>
      <c r="AV170" s="155" t="e">
        <f>AV11+AV12+AV17+AV18+AV19+AV22+AV27+AV43+AV44+AV45+AV46+AV51</f>
        <v>#VALUE!</v>
      </c>
      <c r="AW170" s="155"/>
      <c r="AX170" s="155" t="e">
        <f>AX11+AX12+AX17+AX18+AX19+AX22+AX27+AX43+AX44+AX45+AX46+AX51</f>
        <v>#VALUE!</v>
      </c>
      <c r="AY170" s="155" t="e">
        <f>AY11+AY12+AY17+AY18+AY19+AY22+AY27+AY43+AY44+AY45+AY46+AY51</f>
        <v>#VALUE!</v>
      </c>
      <c r="AZ170" s="155" t="e">
        <f>AZ11+AZ12+AZ17+AZ18+AZ19+AZ22+AZ27+AZ43+AZ44+AZ45+AZ46+AZ51</f>
        <v>#VALUE!</v>
      </c>
      <c r="BA170" s="155" t="e">
        <f>BA11+BA12+BA17+BA18+BA19+#REF!+BA27+#REF!+BA45+#REF!+BA50+BA51</f>
        <v>#VALUE!</v>
      </c>
      <c r="BB170" s="154"/>
      <c r="BC170" s="155"/>
      <c r="BD170" s="155"/>
    </row>
    <row r="171" spans="1:56" ht="15" x14ac:dyDescent="0.3">
      <c r="A171" s="154" t="s">
        <v>170</v>
      </c>
      <c r="B171" s="154"/>
      <c r="C171" s="154"/>
      <c r="D171" s="154"/>
      <c r="E171" s="154"/>
      <c r="F171" s="154" t="s">
        <v>170</v>
      </c>
      <c r="G171" s="155" t="e">
        <f>G25+G26+G50+G53+G74+G90+G103+G93</f>
        <v>#VALUE!</v>
      </c>
      <c r="H171" s="155" t="e">
        <f>H25+H26+H50+H53+H74+H90+H103+H93</f>
        <v>#VALUE!</v>
      </c>
      <c r="I171" s="155" t="e">
        <f>#REF!+I25+I50+I43+I74+I90+I103+I93</f>
        <v>#REF!</v>
      </c>
      <c r="J171" s="155">
        <f>J25+J26+J50+J53+J74+J90+J103+J93</f>
        <v>0</v>
      </c>
      <c r="K171" s="155" t="e">
        <f>K25+K26+K50+K53+K74+K90+K103+K93</f>
        <v>#VALUE!</v>
      </c>
      <c r="L171" s="155" t="e">
        <f>L25+L26+L50+#REF!+L74+L90+L103+L93</f>
        <v>#VALUE!</v>
      </c>
      <c r="M171" s="155" t="e">
        <f>M25+M26+M50+#REF!+M74+M90+M103+M93</f>
        <v>#VALUE!</v>
      </c>
      <c r="N171" s="155" t="e">
        <f>N25+N26+#REF!+N53+N74+N90+N103+N93</f>
        <v>#VALUE!</v>
      </c>
      <c r="O171" s="155" t="e">
        <f>#REF!+#REF!+O50+O53+O74+O90+O103+#REF!</f>
        <v>#REF!</v>
      </c>
      <c r="P171" s="155" t="e">
        <f>#REF!+#REF!+P50+P53+P74+P90+P103+#REF!</f>
        <v>#REF!</v>
      </c>
      <c r="Q171" s="155" t="e">
        <f>#REF!+#REF!+Q50+Q54+Q74+Q90+Q103+#REF!</f>
        <v>#REF!</v>
      </c>
      <c r="R171" s="155" t="e">
        <f>#REF!+#REF!+R50+R54+R74+R90+R103+#REF!</f>
        <v>#REF!</v>
      </c>
      <c r="S171" s="155" t="e">
        <f>#REF!+#REF!+S50+S53+S74+#REF!+S103+#REF!</f>
        <v>#REF!</v>
      </c>
      <c r="T171" s="155" t="e">
        <f>T25+T26+T50+T53+T74+T90+T103+T93</f>
        <v>#VALUE!</v>
      </c>
      <c r="U171" s="155" t="e">
        <f>U25+U26+U50+U53+U74+U90+U103+U93</f>
        <v>#VALUE!</v>
      </c>
      <c r="V171" s="155" t="e">
        <f>V25+V26+V50+V53+V74+V90+V103+V93</f>
        <v>#VALUE!</v>
      </c>
      <c r="W171" s="155" t="e">
        <f>W25+W26+W50+W53+W74+W90+W103+W93</f>
        <v>#VALUE!</v>
      </c>
      <c r="X171" s="155" t="e">
        <f>#REF!+#REF!+#REF!+X53+X74+X90+#REF!+X93</f>
        <v>#REF!</v>
      </c>
      <c r="Y171" s="155" t="e">
        <f>Y25+Y26+Y50+Y53+Y74+Y90+#REF!+Y93</f>
        <v>#VALUE!</v>
      </c>
      <c r="Z171" s="155" t="e">
        <f>Z25+Z26+Z50+Z53+Z74+Z90+#REF!+Z93</f>
        <v>#VALUE!</v>
      </c>
      <c r="AA171" s="155" t="e">
        <f>AA22+AA26+AA50+AA53+AA74+AA90+AA103+AA93</f>
        <v>#VALUE!</v>
      </c>
      <c r="AB171" s="155" t="e">
        <v>#REF!</v>
      </c>
      <c r="AC171" s="155">
        <f>AC25+AC26+AC50+AC53+AC74+AC90+AC103+AC93</f>
        <v>0.99394771894771883</v>
      </c>
      <c r="AD171" s="155">
        <f>AD25+AD26+AD50+AD53+AD74+AD90+AD103+AD93</f>
        <v>0.44027306027306023</v>
      </c>
      <c r="AE171" s="155">
        <v>1200000</v>
      </c>
      <c r="AF171" s="155" t="e">
        <f>AF25+AF26+AF50+AF53+AF74+AF90+AF103+AF93</f>
        <v>#VALUE!</v>
      </c>
      <c r="AG171" s="155"/>
      <c r="AH171" s="155" t="e">
        <f>AH25+AH26+AH50+AH53+AH74+#REF!+AH103+AH93</f>
        <v>#REF!</v>
      </c>
      <c r="AI171" s="155" t="e">
        <f>AI25+AI26+AI50+AI53+AI74+AI90+AI103+AI93</f>
        <v>#VALUE!</v>
      </c>
      <c r="AJ171" s="155" t="e">
        <f>AJ25+AJ26+AJ50+AJ53+AJ74+AJ90+AJ103+AJ93</f>
        <v>#VALUE!</v>
      </c>
      <c r="AK171" s="155">
        <f>AK25+AK26+AK50+AK53+AK74+AK90+AK103+AK93</f>
        <v>0.16083916083916083</v>
      </c>
      <c r="AL171" s="155" t="e">
        <f>AL25+AL26+#REF!+AL53+AL74+AL90+AL103+AL93</f>
        <v>#REF!</v>
      </c>
      <c r="AM171" s="155" t="e">
        <f>AM25+AM26+AM50+#REF!+AM74+AM90+AM103+AM93</f>
        <v>#VALUE!</v>
      </c>
      <c r="AN171" s="155">
        <f>AN25+AN26+AN50+AN53+AN74+AN90+AN103+AN93</f>
        <v>0</v>
      </c>
      <c r="AO171" s="155">
        <f>AO25+AO26+AO50+AO53+AO74+AO90+AO103+AO93</f>
        <v>8.0769230769230774E-2</v>
      </c>
      <c r="AP171" s="155" t="e">
        <f>AP21+AP26+AP50+AP53+AP74+AP90+AP103+AP93</f>
        <v>#VALUE!</v>
      </c>
      <c r="AQ171" s="155" t="e">
        <f>AQ25+AQ26+AQ50+AQ53+#REF!+AQ90+AQ103+AQ93</f>
        <v>#VALUE!</v>
      </c>
      <c r="AR171" s="155" t="e">
        <f>AR25+AR26+AR50+AR53+#REF!+AR90+AR103+AR93</f>
        <v>#REF!</v>
      </c>
      <c r="AS171" s="155" t="e">
        <f>AS25+AS26+AS50+AS53+AS74+AS90+AS103+AS93</f>
        <v>#VALUE!</v>
      </c>
      <c r="AT171" s="155" t="e">
        <f>AT25+AT26+#REF!+#REF!+AT74+AT90+AT103+AT93</f>
        <v>#VALUE!</v>
      </c>
      <c r="AU171" s="155" t="e">
        <f>AU25+AU26+AU50+AU53+AU74+AU90+AU103+AU93</f>
        <v>#VALUE!</v>
      </c>
      <c r="AV171" s="155" t="e">
        <f>AV25+AV26+AV50+AV53+AV74+AV90+AV103+AV93</f>
        <v>#VALUE!</v>
      </c>
      <c r="AW171" s="155"/>
      <c r="AX171" s="155">
        <f>AX25+AX26+AX50+AX53+AX74+AX90+AX103+AX93</f>
        <v>0</v>
      </c>
      <c r="AY171" s="155">
        <f>AY25+AY26+AY50+AY53+AY74+AY90+AY103+AY93</f>
        <v>0</v>
      </c>
      <c r="AZ171" s="155">
        <f>AZ25+AZ26+AZ50+AZ53+AZ74+AZ90+AZ103+AZ93</f>
        <v>0</v>
      </c>
      <c r="BA171" s="155" t="e">
        <f>BA25+BA26+#REF!+BA53+BA74+BA90+BA103+BA93</f>
        <v>#REF!</v>
      </c>
      <c r="BB171" s="154"/>
      <c r="BC171" s="155"/>
      <c r="BD171" s="155">
        <v>327</v>
      </c>
    </row>
    <row r="172" spans="1:56" ht="15" x14ac:dyDescent="0.3">
      <c r="A172" s="154" t="s">
        <v>171</v>
      </c>
      <c r="B172" s="154"/>
      <c r="C172" s="154"/>
      <c r="D172" s="154"/>
      <c r="E172" s="154"/>
      <c r="F172" s="154" t="s">
        <v>171</v>
      </c>
      <c r="G172" s="155" t="e">
        <f>SUM(G20:G21,G23:G24,G30,G33:G40,G47:G49,G52,G54:G64,G67:G73,G75:G83,G86:G89,G94,G97:G99,G102,G106+G14)</f>
        <v>#VALUE!</v>
      </c>
      <c r="H172" s="155" t="e">
        <f>SUM(H20:H21,H23:H24,H30,H33:H40,H48:H49,H52,H54:H64,H67:H73,H75:H83,H86:H89,H94,H97:H99,H102,H106+H14)</f>
        <v>#VALUE!</v>
      </c>
      <c r="I172" s="155" t="e">
        <f>SUM(I20:I21,I23:I24,I30,I33:I40,I47:I49,I52,I54:I64,I69:I73,I75:I83,I86:I89,I94,I97:I99,I102,I106+I14)</f>
        <v>#VALUE!</v>
      </c>
      <c r="J172" s="155" t="e">
        <f>SUM(J20:J21,J23:J24,J30,J33:J40,J47:J49,J52,J54:J64,J67:J73,J75:J83,J86:J89,J94,J97:J99,J102,J106+J14)</f>
        <v>#VALUE!</v>
      </c>
      <c r="K172" s="155" t="e">
        <f>SUM(K20:K21,K23:K24,K30,K33:K40,K47:K49,K52,K54:K64,K67:K73,K75:K83,K86:K89,K94,K97:K99,K102,K106+K14)</f>
        <v>#VALUE!</v>
      </c>
      <c r="L172" s="155" t="e">
        <f>SUM(L20:L21,L23:L24,L30,L33:L40,L47:L49,L52,L54:L64,L67:L73,L75:L83,L86:L89,L94,L97:L99,L102,L106+L14)</f>
        <v>#VALUE!</v>
      </c>
      <c r="M172" s="155" t="e">
        <f>SUM(M20:M21,M23:M24,M30,M33:M40,M47:M49,M52,M54:M64,M67:M73,M75:M83,M86:M89,M94,M97:M99,M102,M106+M14)</f>
        <v>#VALUE!</v>
      </c>
      <c r="N172" s="155" t="e">
        <f>SUM(N20:N21,N23:N24,N30,N33:N40,N47:N49,N52,N54:N64,N67:N73,N75:N83,N86:N89,N94,N97:N99,N102,N106+N12)</f>
        <v>#VALUE!</v>
      </c>
      <c r="O172" s="155" t="e">
        <f>SUM(O20:O21,O23:O24,O30,O33:O40,O47:O49,O52,O54:O64,O67:O73,O75:O83,O86:O89,#REF!,O97:O99,O102,O106+O14)</f>
        <v>#REF!</v>
      </c>
      <c r="P172" s="155" t="e">
        <f>SUM(P20:P21,P23:P24,P30,P33:P40,P47:P49,P52,P54:P64,P67:P73,P75:P83,P86:P89,#REF!,P97:P99,P102,P106+P14)</f>
        <v>#REF!</v>
      </c>
      <c r="Q172" s="155" t="e">
        <f>SUM(Q20:Q21,Q23:Q24,Q30,Q33:Q40,Q47:Q49,Q52,Q54:Q64,Q67:Q73,Q75:Q83,Q86:Q89,#REF!,Q97:Q99,Q102,Q106+Q14)</f>
        <v>#REF!</v>
      </c>
      <c r="R172" s="155" t="e">
        <f>SUM(R20:R21,R23:R24,R30,R33:R40,R47:R49,R52,R54:R64,R67:R73,R75:R83,R86:R89,#REF!,R97:R99,R102,R106+R14)</f>
        <v>#REF!</v>
      </c>
      <c r="S172" s="155" t="e">
        <f>SUM(S20:S21,S23:S24,S30,S33:S40,S47:S49,S52,S54:S64,S67:S73,S75:S83,S86:S89,#REF!,S97:S99,S102,S106+S14)</f>
        <v>#REF!</v>
      </c>
      <c r="T172" s="155" t="e">
        <f>SUM(T20:T21,T23:T24,T30,T33:T40,T47:T49,T52,T54:T64,T67:T73,T75:T83,T86:T89,T94,T97:T99,T102,T106+T14)</f>
        <v>#VALUE!</v>
      </c>
      <c r="U172" s="155" t="e">
        <f>SUM(U20:U21,U23:U24,U30,U33:U40,U47:U49,U52,U54:U64,U67:U73,U75:U83,U86:U89,U94,U97:U99,U102,U106+U14)</f>
        <v>#VALUE!</v>
      </c>
      <c r="V172" s="155" t="e">
        <f>SUM(V20:V21,V23:V24,V30,V33:V40,V47:V49,V52,V54:V64,V67:V73,V75:V83,V86:V89,V94,V97:V99,V102,V106+V14)</f>
        <v>#VALUE!</v>
      </c>
      <c r="W172" s="155" t="e">
        <f>SUM(W20:W21,W23:W24,W30,W33:W40,W47:W49,W52,W54:W64,W67:W73,W75:W83,W86:W89,W94,W97:W99,W102,W106+W14)</f>
        <v>#VALUE!</v>
      </c>
      <c r="X172" s="155" t="e">
        <f>SUM(X20:X21,X23:X24,#REF!,X33:X40,X47:X49,X52,X54:X64,X67:X73,X75:X83,X86:X89,X94,X97:X99,X102,X106+X14)</f>
        <v>#REF!</v>
      </c>
      <c r="Y172" s="155" t="e">
        <f>SUM(Y20:Y21,Y23:Y24,Y30,Y33:Y40,Y47:Y49,Y52,Y54:Y64,Y67:Y73,Y75:Y83,Y86:Y89,Y103,Y97:Y99,Y102,Y106+Y14)</f>
        <v>#VALUE!</v>
      </c>
      <c r="Z172" s="155" t="e">
        <f>SUM(Z20:Z21,Z23:Z24,Z30,Z33:Z40,Z47:Z49,Z52,Z54:Z64,Z67:Z73,Z75:Z83,Z86:Z89,Z103,Z97:Z99,Z102,Z106+Z14)</f>
        <v>#VALUE!</v>
      </c>
      <c r="AA172" s="155" t="e">
        <f t="shared" ref="AA172:AD172" si="132">SUM(AA20:AA21,AA23:AA24,AA30,AA33:AA40,AA47:AA49,AA52,AA54:AA64,AA67:AA73,AA75:AA83,AA86:AA89,AA94,AA97:AA99,AA102,AA106+AA14)</f>
        <v>#VALUE!</v>
      </c>
      <c r="AB172" s="155">
        <v>6060000</v>
      </c>
      <c r="AC172" s="155" t="e">
        <f t="shared" si="132"/>
        <v>#VALUE!</v>
      </c>
      <c r="AD172" s="155" t="e">
        <f t="shared" si="132"/>
        <v>#VALUE!</v>
      </c>
      <c r="AE172" s="155">
        <v>1250000</v>
      </c>
      <c r="AF172" s="155" t="e">
        <f>SUM(AF20:AF21,AF23:AF24,AF30,AF33:AF40,AF47:AF49,AF52,AF54:AF64,AF67:AF73,AF75:AF83,AF86:AF89,AF94,AF97:AF99,AF102,AF106+AF14)</f>
        <v>#VALUE!</v>
      </c>
      <c r="AG172" s="155"/>
      <c r="AH172" s="155" t="e">
        <f t="shared" ref="AH172" si="133">SUM(AH20:AH21,AH23:AH24,AH30,AH33:AH40,AH47:AH49,AH52,AH54:AH64,AH67:AH73,AH75:AH83,AH86:AH89,AH94,AH97:AH99,AH102,AH106+AH14)</f>
        <v>#VALUE!</v>
      </c>
      <c r="AI172" s="155" t="e">
        <f>SUM(AI20:AI21,AI23:AI24,AI30,AI33:AI40,AI47:AI49,AI52,AI54:AI64,AI67:AI73,AI75:AI83,AI86:AI89,AI94,AI97:AI99,AI102,AI106+AI14)</f>
        <v>#VALUE!</v>
      </c>
      <c r="AJ172" s="155" t="e">
        <f>SUM(AJ20:AJ21,AJ23:AJ24,AJ30,AJ33:AJ40,AJ47:AJ49,AJ52,AJ54:AJ64,AJ67:AJ73,AJ75:AJ83,AJ86:AJ89,AJ94,AJ97:AJ99,AJ102,AJ106+AJ14)</f>
        <v>#VALUE!</v>
      </c>
      <c r="AK172" s="155" t="e">
        <f>SUM(AK19:AK21,AK23:AK24,AK30,AK33:AK40,AK47:AK49,AK52,AK54:AK64,AK67:AK73,AK75:AK83,AK86:AK89,AK94,AK97:AK99,AK102,AK106+AK14)</f>
        <v>#VALUE!</v>
      </c>
      <c r="AL172" s="155" t="e">
        <f>SUM(AL20:AL21,AL23:AL24,AL30,AL33:AL40,AL47:AL49,AL52,AL54:AL64,AL67:AL73,AL75:AL83,AL86:AL89,AL94,AL97:AL99,AL102,AL106+AL14)</f>
        <v>#VALUE!</v>
      </c>
      <c r="AM172" s="155" t="e">
        <f>SUM(AM20:AM21,AM23:AM24,AM30,AM33:AM40,AM47:AM49,AM52,AM53:AM64,AM67:AM73,AM75:AM83,AM86:AM89,AM94,AM97:AM99,AM102,AM106+AM14)</f>
        <v>#VALUE!</v>
      </c>
      <c r="AN172" s="155" t="e">
        <f>SUM(AN20:AN21,AN23:AN24,AN30,AN33:AN40,AN47:AN49,AN52,AN54:AN64,AN67:AN73,AN75:AN83,AN86:AN89,AN94,AN97:AN99,AN102,AN106+AN14)</f>
        <v>#VALUE!</v>
      </c>
      <c r="AO172" s="155" t="e">
        <f>SUM(AO20:AO21,AO23:AO24,AO30,AO33:AO40,AO47:AO49,AO52,AO54:AO64,AO67:AO73,AO75:AO83,AO86:AO89,AO94,AO97:AO99,AO102,AO106+AO14)</f>
        <v>#VALUE!</v>
      </c>
      <c r="AP172" s="155" t="e">
        <f>SUM(AP20:AP21,AP23:AP24,AP30,AP33:AP40,AP47:AP49,AP52,AP54:AP64,AP67:AP73,AP75:AP83,AP86:AP89,AP94,AP97:AP99,AP102,AP106+AP14)</f>
        <v>#VALUE!</v>
      </c>
      <c r="AQ172" s="155" t="e">
        <f>SUM(AQ20:AQ21,AQ23:AQ24,AQ30,AQ33:AQ40,AQ47:AQ49,AQ52,AQ54:AQ64,AQ67:AQ73,AQ74:AQ83,AQ86:AQ89,AQ94,AQ97:AQ99,AQ102,AQ106+AQ14)</f>
        <v>#VALUE!</v>
      </c>
      <c r="AR172" s="155" t="e">
        <f>SUM(AR20:AR21,AR23:AR24,AR30,AR33:AR40,AR47:AR49,AR52,AR54:AR64,AR67:AR73,AR75:AR83,AR86:AR89,AR94,AR97:AR99,AR102,AR106+AR14)</f>
        <v>#VALUE!</v>
      </c>
      <c r="AS172" s="155" t="e">
        <f>SUM(AS20:AS21,AS23:AS24,AS30,AS33:AS40,AS47:AS49,AS52,AS54:AS64,AS67:AS73,AS75:AS83,AS86:AS89,AS94,AS97:AS99,AS102,AS106+AS14)</f>
        <v>#VALUE!</v>
      </c>
      <c r="AT172" s="155" t="e">
        <f>SUM(AT20:AT21,AT23:AT24,AT30,AT33:AT40,AT47:AT49,AT52,AT54:AT64,AT67:AT73,AT75:AT83,AT86:AT89,AT94,AT97:AT99,AT102,AT106+AT14)</f>
        <v>#VALUE!</v>
      </c>
      <c r="AU172" s="155" t="e">
        <f>SUM(AU20:AU21,AU23:AU24,AU30,AU33:AU40,AU47:AU49,AU52,AU54:AU64,AU67:AU73,AU75:AU83,AU86:AU89,AU94,AU97:AU99,AU102,AU106+AU14)</f>
        <v>#VALUE!</v>
      </c>
      <c r="AV172" s="155" t="e">
        <f>SUM(AV20:AV21,AV23:AV24,AV30,AV33:AV40,AV47:AV49,AV52,AV54:AV64,AV67:AV73,AV75:AV83,AV86:AV89,AV94,AV97:AV99,AV102,AV106+AV14)</f>
        <v>#VALUE!</v>
      </c>
      <c r="AW172" s="155"/>
      <c r="AX172" s="155" t="e">
        <f>SUM(AX20:AX21,AX23:AX24,AX30,AX33:AX40,AX47:AX49,AX52,AX54:AX64,AX67:AX73,AX75:AX83,AX86:AX89,AX94,AX97:AX99,AX102,AX106+AX14)</f>
        <v>#VALUE!</v>
      </c>
      <c r="AY172" s="155" t="e">
        <f>SUM(AY20:AY21,AY23:AY24,AY30,AY33:AY40,AY47:AY49,AY52,AY54:AY64,AY67:AY73,AY75:AY83,AY86:AY89,AY94,AY97:AY99,AY102,AY106+AY14)</f>
        <v>#VALUE!</v>
      </c>
      <c r="AZ172" s="155" t="e">
        <f>SUM(AZ20:AZ21,AZ23:AZ24,AZ30,AZ33:AZ40,AZ47:AZ49,AZ52,AZ54:AZ64,AZ67:AZ73,AZ75:AZ83,AZ86:AZ89,AZ94,AZ97:AZ99,AZ102,AZ106+AZ14)</f>
        <v>#VALUE!</v>
      </c>
      <c r="BA172" s="155" t="e">
        <f>SUM(BA21:BA22,BA23:BA24,BA30,BA33:BA40,BA47:BA49,BA52,BA54:BA64,BA67:BA73,BA75:BA82,BA86:BA89,BA94,BA97:BA99,BA102,BA106+BA14)</f>
        <v>#VALUE!</v>
      </c>
      <c r="BB172" s="154"/>
      <c r="BC172" s="155"/>
      <c r="BD172" s="155">
        <v>440</v>
      </c>
    </row>
    <row r="173" spans="1:56" ht="15" x14ac:dyDescent="0.3">
      <c r="A173" s="154"/>
      <c r="B173" s="154"/>
      <c r="C173" s="154"/>
      <c r="D173" s="154"/>
      <c r="E173" s="154"/>
      <c r="F173" s="154"/>
      <c r="G173" s="169" t="e">
        <f>SUM(G170:G172)</f>
        <v>#VALUE!</v>
      </c>
      <c r="H173" s="169" t="e">
        <f t="shared" ref="H173" si="134">SUM(H170:H172)</f>
        <v>#VALUE!</v>
      </c>
      <c r="I173" s="169" t="e">
        <f>SUM(I170:I172)</f>
        <v>#VALUE!</v>
      </c>
      <c r="J173" s="169" t="e">
        <f>SUM(J170:J172)</f>
        <v>#VALUE!</v>
      </c>
      <c r="K173" s="169" t="e">
        <f t="shared" ref="K173:BA173" si="135">SUM(K170:K172)</f>
        <v>#VALUE!</v>
      </c>
      <c r="L173" s="169" t="e">
        <f>SUM(L170:L172)</f>
        <v>#VALUE!</v>
      </c>
      <c r="M173" s="169" t="e">
        <f t="shared" si="135"/>
        <v>#VALUE!</v>
      </c>
      <c r="N173" s="169" t="e">
        <f t="shared" si="135"/>
        <v>#VALUE!</v>
      </c>
      <c r="O173" s="169" t="e">
        <f t="shared" si="135"/>
        <v>#VALUE!</v>
      </c>
      <c r="P173" s="169" t="e">
        <f t="shared" si="135"/>
        <v>#VALUE!</v>
      </c>
      <c r="Q173" s="169" t="e">
        <f t="shared" si="135"/>
        <v>#VALUE!</v>
      </c>
      <c r="R173" s="169" t="e">
        <f t="shared" si="135"/>
        <v>#VALUE!</v>
      </c>
      <c r="S173" s="169" t="e">
        <f t="shared" si="135"/>
        <v>#REF!</v>
      </c>
      <c r="T173" s="169" t="e">
        <f t="shared" si="135"/>
        <v>#VALUE!</v>
      </c>
      <c r="U173" s="169" t="e">
        <f t="shared" si="135"/>
        <v>#VALUE!</v>
      </c>
      <c r="V173" s="169" t="e">
        <f t="shared" si="135"/>
        <v>#VALUE!</v>
      </c>
      <c r="W173" s="169" t="e">
        <f t="shared" si="135"/>
        <v>#VALUE!</v>
      </c>
      <c r="X173" s="169" t="e">
        <f t="shared" si="135"/>
        <v>#VALUE!</v>
      </c>
      <c r="Y173" s="169" t="e">
        <f t="shared" si="135"/>
        <v>#VALUE!</v>
      </c>
      <c r="Z173" s="169" t="e">
        <f t="shared" si="135"/>
        <v>#VALUE!</v>
      </c>
      <c r="AA173" s="169" t="e">
        <f t="shared" si="135"/>
        <v>#VALUE!</v>
      </c>
      <c r="AB173" s="169" t="e">
        <v>#REF!</v>
      </c>
      <c r="AC173" s="169" t="e">
        <f t="shared" si="135"/>
        <v>#VALUE!</v>
      </c>
      <c r="AD173" s="169" t="e">
        <f t="shared" si="135"/>
        <v>#VALUE!</v>
      </c>
      <c r="AE173" s="169" t="e">
        <v>#REF!</v>
      </c>
      <c r="AF173" s="169" t="e">
        <f t="shared" si="135"/>
        <v>#VALUE!</v>
      </c>
      <c r="AG173" s="169"/>
      <c r="AH173" s="169" t="e">
        <f t="shared" si="135"/>
        <v>#VALUE!</v>
      </c>
      <c r="AI173" s="169" t="e">
        <f t="shared" si="135"/>
        <v>#VALUE!</v>
      </c>
      <c r="AJ173" s="169" t="e">
        <f t="shared" si="135"/>
        <v>#VALUE!</v>
      </c>
      <c r="AK173" s="169" t="e">
        <f t="shared" si="135"/>
        <v>#VALUE!</v>
      </c>
      <c r="AL173" s="169" t="e">
        <f t="shared" si="135"/>
        <v>#VALUE!</v>
      </c>
      <c r="AM173" s="169" t="e">
        <f t="shared" si="135"/>
        <v>#VALUE!</v>
      </c>
      <c r="AN173" s="169" t="e">
        <f t="shared" si="135"/>
        <v>#VALUE!</v>
      </c>
      <c r="AO173" s="169" t="e">
        <f t="shared" si="135"/>
        <v>#VALUE!</v>
      </c>
      <c r="AP173" s="169" t="e">
        <f t="shared" si="135"/>
        <v>#VALUE!</v>
      </c>
      <c r="AQ173" s="169" t="e">
        <f t="shared" si="135"/>
        <v>#VALUE!</v>
      </c>
      <c r="AR173" s="169" t="e">
        <f>SUM(AR170:AR172)</f>
        <v>#VALUE!</v>
      </c>
      <c r="AS173" s="169" t="e">
        <f t="shared" si="135"/>
        <v>#VALUE!</v>
      </c>
      <c r="AT173" s="169" t="e">
        <f t="shared" si="135"/>
        <v>#VALUE!</v>
      </c>
      <c r="AU173" s="169" t="e">
        <f t="shared" si="135"/>
        <v>#VALUE!</v>
      </c>
      <c r="AV173" s="169" t="e">
        <f t="shared" si="135"/>
        <v>#VALUE!</v>
      </c>
      <c r="AW173" s="169"/>
      <c r="AX173" s="169" t="e">
        <f t="shared" ref="AX173:AY173" si="136">SUM(AX170:AX172)</f>
        <v>#VALUE!</v>
      </c>
      <c r="AY173" s="169" t="e">
        <f t="shared" si="136"/>
        <v>#VALUE!</v>
      </c>
      <c r="AZ173" s="169" t="e">
        <f t="shared" si="135"/>
        <v>#VALUE!</v>
      </c>
      <c r="BA173" s="169" t="e">
        <f t="shared" si="135"/>
        <v>#VALUE!</v>
      </c>
      <c r="BB173" s="154"/>
      <c r="BC173" s="155"/>
      <c r="BD173" s="155">
        <f>BD172-BD171</f>
        <v>113</v>
      </c>
    </row>
    <row r="174" spans="1:56" ht="15" x14ac:dyDescent="0.3">
      <c r="A174" s="154"/>
      <c r="B174" s="154"/>
      <c r="C174" s="154"/>
      <c r="D174" s="154"/>
      <c r="E174" s="154"/>
      <c r="F174" s="154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  <c r="AA174" s="155"/>
      <c r="AB174" s="155"/>
      <c r="AC174" s="155"/>
      <c r="AD174" s="155"/>
      <c r="AE174" s="155"/>
      <c r="AF174" s="155"/>
      <c r="AG174" s="155"/>
      <c r="AH174" s="155"/>
      <c r="AI174" s="155"/>
      <c r="AJ174" s="155"/>
      <c r="AK174" s="155"/>
      <c r="AL174" s="155"/>
      <c r="AM174" s="155"/>
      <c r="AN174" s="155"/>
      <c r="AO174" s="155"/>
      <c r="AP174" s="155"/>
      <c r="AQ174" s="155"/>
      <c r="AR174" s="155"/>
      <c r="AS174" s="155"/>
      <c r="AT174" s="155"/>
      <c r="AU174" s="155"/>
      <c r="AV174" s="155"/>
      <c r="AW174" s="155"/>
      <c r="AX174" s="155"/>
      <c r="AY174" s="155"/>
      <c r="AZ174" s="155"/>
      <c r="BA174" s="155"/>
      <c r="BB174" s="155">
        <f>BB173-BB108</f>
        <v>-8.380797979797979</v>
      </c>
      <c r="BC174" s="155"/>
      <c r="BD174" s="155"/>
    </row>
    <row r="175" spans="1:56" ht="15" x14ac:dyDescent="0.3">
      <c r="A175" s="154" t="s">
        <v>169</v>
      </c>
      <c r="B175" s="154"/>
      <c r="C175" s="154"/>
      <c r="D175" s="154"/>
      <c r="E175" s="154"/>
      <c r="F175" s="154" t="s">
        <v>169</v>
      </c>
      <c r="G175" s="170" t="e">
        <f>G170/G$173</f>
        <v>#VALUE!</v>
      </c>
      <c r="H175" s="170" t="e">
        <f t="shared" ref="H175:BA177" si="137">H170/H$173</f>
        <v>#VALUE!</v>
      </c>
      <c r="I175" s="170" t="e">
        <f t="shared" si="137"/>
        <v>#VALUE!</v>
      </c>
      <c r="J175" s="170" t="e">
        <f t="shared" si="137"/>
        <v>#VALUE!</v>
      </c>
      <c r="K175" s="170" t="e">
        <f t="shared" si="137"/>
        <v>#VALUE!</v>
      </c>
      <c r="L175" s="170" t="e">
        <f>L170/L$173</f>
        <v>#VALUE!</v>
      </c>
      <c r="M175" s="170" t="e">
        <f t="shared" si="137"/>
        <v>#VALUE!</v>
      </c>
      <c r="N175" s="170" t="e">
        <f t="shared" si="137"/>
        <v>#VALUE!</v>
      </c>
      <c r="O175" s="170" t="e">
        <f t="shared" si="137"/>
        <v>#VALUE!</v>
      </c>
      <c r="P175" s="170" t="e">
        <f t="shared" si="137"/>
        <v>#VALUE!</v>
      </c>
      <c r="Q175" s="170" t="e">
        <f t="shared" si="137"/>
        <v>#VALUE!</v>
      </c>
      <c r="R175" s="170" t="e">
        <f t="shared" si="137"/>
        <v>#VALUE!</v>
      </c>
      <c r="S175" s="170" t="e">
        <f t="shared" si="137"/>
        <v>#REF!</v>
      </c>
      <c r="T175" s="30" t="e">
        <f t="shared" si="137"/>
        <v>#VALUE!</v>
      </c>
      <c r="U175" s="30" t="e">
        <f t="shared" si="137"/>
        <v>#VALUE!</v>
      </c>
      <c r="V175" s="170" t="e">
        <f t="shared" si="137"/>
        <v>#VALUE!</v>
      </c>
      <c r="W175" s="170" t="e">
        <f t="shared" si="137"/>
        <v>#VALUE!</v>
      </c>
      <c r="X175" s="170" t="e">
        <f t="shared" si="137"/>
        <v>#VALUE!</v>
      </c>
      <c r="Y175" s="170" t="e">
        <f t="shared" si="137"/>
        <v>#VALUE!</v>
      </c>
      <c r="Z175" s="170" t="e">
        <f t="shared" si="137"/>
        <v>#VALUE!</v>
      </c>
      <c r="AA175" s="170" t="e">
        <f t="shared" si="137"/>
        <v>#VALUE!</v>
      </c>
      <c r="AB175" s="170" t="e">
        <v>#REF!</v>
      </c>
      <c r="AC175" s="170" t="e">
        <f t="shared" si="137"/>
        <v>#VALUE!</v>
      </c>
      <c r="AD175" s="170" t="e">
        <f t="shared" si="137"/>
        <v>#VALUE!</v>
      </c>
      <c r="AE175" s="170" t="e">
        <v>#REF!</v>
      </c>
      <c r="AF175" s="170" t="e">
        <f t="shared" si="137"/>
        <v>#VALUE!</v>
      </c>
      <c r="AG175" s="170"/>
      <c r="AH175" s="170" t="e">
        <f t="shared" si="137"/>
        <v>#VALUE!</v>
      </c>
      <c r="AI175" s="170" t="e">
        <f t="shared" si="137"/>
        <v>#VALUE!</v>
      </c>
      <c r="AJ175" s="170" t="e">
        <f t="shared" si="137"/>
        <v>#VALUE!</v>
      </c>
      <c r="AK175" s="170" t="e">
        <f t="shared" si="137"/>
        <v>#VALUE!</v>
      </c>
      <c r="AL175" s="170" t="e">
        <f t="shared" si="137"/>
        <v>#VALUE!</v>
      </c>
      <c r="AM175" s="170" t="e">
        <f t="shared" si="137"/>
        <v>#VALUE!</v>
      </c>
      <c r="AN175" s="170" t="e">
        <f t="shared" si="137"/>
        <v>#VALUE!</v>
      </c>
      <c r="AO175" s="170" t="e">
        <f t="shared" si="137"/>
        <v>#VALUE!</v>
      </c>
      <c r="AP175" s="170" t="e">
        <f t="shared" si="137"/>
        <v>#VALUE!</v>
      </c>
      <c r="AQ175" s="170" t="e">
        <f t="shared" si="137"/>
        <v>#VALUE!</v>
      </c>
      <c r="AR175" s="170" t="e">
        <f>AR170/AR$173</f>
        <v>#VALUE!</v>
      </c>
      <c r="AS175" s="170" t="e">
        <f t="shared" si="137"/>
        <v>#VALUE!</v>
      </c>
      <c r="AT175" s="170" t="e">
        <f t="shared" si="137"/>
        <v>#VALUE!</v>
      </c>
      <c r="AU175" s="170" t="e">
        <f t="shared" si="137"/>
        <v>#VALUE!</v>
      </c>
      <c r="AV175" s="170" t="e">
        <f t="shared" si="137"/>
        <v>#VALUE!</v>
      </c>
      <c r="AW175" s="170"/>
      <c r="AX175" s="170" t="e">
        <f t="shared" ref="AX175:AY177" si="138">AX170/AX$173</f>
        <v>#VALUE!</v>
      </c>
      <c r="AY175" s="170" t="e">
        <f t="shared" si="138"/>
        <v>#VALUE!</v>
      </c>
      <c r="AZ175" s="170" t="e">
        <f t="shared" si="137"/>
        <v>#VALUE!</v>
      </c>
      <c r="BA175" s="170" t="e">
        <f t="shared" si="137"/>
        <v>#VALUE!</v>
      </c>
      <c r="BB175" s="154"/>
      <c r="BC175" s="155"/>
      <c r="BD175" s="155"/>
    </row>
    <row r="176" spans="1:56" ht="15" x14ac:dyDescent="0.3">
      <c r="A176" s="154" t="s">
        <v>170</v>
      </c>
      <c r="B176" s="154"/>
      <c r="C176" s="154"/>
      <c r="D176" s="154"/>
      <c r="E176" s="154"/>
      <c r="F176" s="154" t="s">
        <v>170</v>
      </c>
      <c r="G176" s="170" t="e">
        <f>G171/G$173</f>
        <v>#VALUE!</v>
      </c>
      <c r="H176" s="170" t="e">
        <f t="shared" si="137"/>
        <v>#VALUE!</v>
      </c>
      <c r="I176" s="170" t="e">
        <f t="shared" si="137"/>
        <v>#REF!</v>
      </c>
      <c r="J176" s="170" t="e">
        <f t="shared" si="137"/>
        <v>#VALUE!</v>
      </c>
      <c r="K176" s="170" t="e">
        <f t="shared" si="137"/>
        <v>#VALUE!</v>
      </c>
      <c r="L176" s="170" t="e">
        <f>L171/L$173</f>
        <v>#VALUE!</v>
      </c>
      <c r="M176" s="170" t="e">
        <f t="shared" si="137"/>
        <v>#VALUE!</v>
      </c>
      <c r="N176" s="170" t="e">
        <f t="shared" si="137"/>
        <v>#VALUE!</v>
      </c>
      <c r="O176" s="170" t="e">
        <f t="shared" si="137"/>
        <v>#REF!</v>
      </c>
      <c r="P176" s="170" t="e">
        <f t="shared" si="137"/>
        <v>#REF!</v>
      </c>
      <c r="Q176" s="170" t="e">
        <f t="shared" si="137"/>
        <v>#REF!</v>
      </c>
      <c r="R176" s="170" t="e">
        <f t="shared" si="137"/>
        <v>#REF!</v>
      </c>
      <c r="S176" s="170" t="e">
        <f t="shared" si="137"/>
        <v>#REF!</v>
      </c>
      <c r="T176" s="30" t="e">
        <f t="shared" si="137"/>
        <v>#VALUE!</v>
      </c>
      <c r="U176" s="30" t="e">
        <f t="shared" si="137"/>
        <v>#VALUE!</v>
      </c>
      <c r="V176" s="170" t="e">
        <f t="shared" si="137"/>
        <v>#VALUE!</v>
      </c>
      <c r="W176" s="170" t="e">
        <f t="shared" si="137"/>
        <v>#VALUE!</v>
      </c>
      <c r="X176" s="170" t="e">
        <f t="shared" si="137"/>
        <v>#REF!</v>
      </c>
      <c r="Y176" s="170" t="e">
        <f t="shared" si="137"/>
        <v>#VALUE!</v>
      </c>
      <c r="Z176" s="170" t="e">
        <f t="shared" si="137"/>
        <v>#VALUE!</v>
      </c>
      <c r="AA176" s="170" t="e">
        <f t="shared" si="137"/>
        <v>#VALUE!</v>
      </c>
      <c r="AB176" s="170" t="e">
        <v>#REF!</v>
      </c>
      <c r="AC176" s="170" t="e">
        <f t="shared" si="137"/>
        <v>#VALUE!</v>
      </c>
      <c r="AD176" s="170" t="e">
        <f t="shared" si="137"/>
        <v>#VALUE!</v>
      </c>
      <c r="AE176" s="170" t="e">
        <v>#REF!</v>
      </c>
      <c r="AF176" s="170" t="e">
        <f t="shared" si="137"/>
        <v>#VALUE!</v>
      </c>
      <c r="AG176" s="170"/>
      <c r="AH176" s="170" t="e">
        <f t="shared" si="137"/>
        <v>#REF!</v>
      </c>
      <c r="AI176" s="170" t="e">
        <f t="shared" si="137"/>
        <v>#VALUE!</v>
      </c>
      <c r="AJ176" s="170" t="e">
        <f t="shared" si="137"/>
        <v>#VALUE!</v>
      </c>
      <c r="AK176" s="170" t="e">
        <f t="shared" si="137"/>
        <v>#VALUE!</v>
      </c>
      <c r="AL176" s="170" t="e">
        <f t="shared" si="137"/>
        <v>#REF!</v>
      </c>
      <c r="AM176" s="170" t="e">
        <f t="shared" si="137"/>
        <v>#VALUE!</v>
      </c>
      <c r="AN176" s="170" t="e">
        <f t="shared" si="137"/>
        <v>#VALUE!</v>
      </c>
      <c r="AO176" s="170" t="e">
        <f t="shared" si="137"/>
        <v>#VALUE!</v>
      </c>
      <c r="AP176" s="170" t="e">
        <f t="shared" si="137"/>
        <v>#VALUE!</v>
      </c>
      <c r="AQ176" s="170" t="e">
        <f t="shared" si="137"/>
        <v>#VALUE!</v>
      </c>
      <c r="AR176" s="170" t="e">
        <f>AR171/AR$173</f>
        <v>#REF!</v>
      </c>
      <c r="AS176" s="170" t="e">
        <f t="shared" si="137"/>
        <v>#VALUE!</v>
      </c>
      <c r="AT176" s="170" t="e">
        <f t="shared" si="137"/>
        <v>#VALUE!</v>
      </c>
      <c r="AU176" s="170" t="e">
        <f t="shared" si="137"/>
        <v>#VALUE!</v>
      </c>
      <c r="AV176" s="170" t="e">
        <f t="shared" si="137"/>
        <v>#VALUE!</v>
      </c>
      <c r="AW176" s="170"/>
      <c r="AX176" s="170" t="e">
        <f t="shared" si="138"/>
        <v>#VALUE!</v>
      </c>
      <c r="AY176" s="170" t="e">
        <f t="shared" si="138"/>
        <v>#VALUE!</v>
      </c>
      <c r="AZ176" s="170" t="e">
        <f t="shared" si="137"/>
        <v>#VALUE!</v>
      </c>
      <c r="BA176" s="170" t="e">
        <f t="shared" si="137"/>
        <v>#REF!</v>
      </c>
      <c r="BB176" s="154"/>
      <c r="BC176" s="155"/>
      <c r="BD176" s="155"/>
    </row>
    <row r="177" spans="1:56" ht="15" x14ac:dyDescent="0.3">
      <c r="A177" s="154" t="s">
        <v>171</v>
      </c>
      <c r="B177" s="154"/>
      <c r="C177" s="154"/>
      <c r="D177" s="154"/>
      <c r="E177" s="154"/>
      <c r="F177" s="154" t="s">
        <v>171</v>
      </c>
      <c r="G177" s="170" t="e">
        <f>G172/G$173</f>
        <v>#VALUE!</v>
      </c>
      <c r="H177" s="170" t="e">
        <f t="shared" si="137"/>
        <v>#VALUE!</v>
      </c>
      <c r="I177" s="170" t="e">
        <f t="shared" si="137"/>
        <v>#VALUE!</v>
      </c>
      <c r="J177" s="170" t="e">
        <f t="shared" si="137"/>
        <v>#VALUE!</v>
      </c>
      <c r="K177" s="170" t="e">
        <f t="shared" si="137"/>
        <v>#VALUE!</v>
      </c>
      <c r="L177" s="170" t="e">
        <f>L172/L$173</f>
        <v>#VALUE!</v>
      </c>
      <c r="M177" s="170" t="e">
        <f t="shared" si="137"/>
        <v>#VALUE!</v>
      </c>
      <c r="N177" s="170" t="e">
        <f t="shared" si="137"/>
        <v>#VALUE!</v>
      </c>
      <c r="O177" s="170" t="e">
        <f t="shared" si="137"/>
        <v>#REF!</v>
      </c>
      <c r="P177" s="170" t="e">
        <f t="shared" si="137"/>
        <v>#REF!</v>
      </c>
      <c r="Q177" s="170" t="e">
        <f t="shared" si="137"/>
        <v>#REF!</v>
      </c>
      <c r="R177" s="170" t="e">
        <f t="shared" si="137"/>
        <v>#REF!</v>
      </c>
      <c r="S177" s="170" t="e">
        <f t="shared" si="137"/>
        <v>#REF!</v>
      </c>
      <c r="T177" s="30" t="e">
        <f t="shared" si="137"/>
        <v>#VALUE!</v>
      </c>
      <c r="U177" s="30" t="e">
        <f t="shared" si="137"/>
        <v>#VALUE!</v>
      </c>
      <c r="V177" s="170" t="e">
        <f t="shared" si="137"/>
        <v>#VALUE!</v>
      </c>
      <c r="W177" s="170" t="e">
        <f t="shared" si="137"/>
        <v>#VALUE!</v>
      </c>
      <c r="X177" s="170" t="e">
        <f t="shared" si="137"/>
        <v>#REF!</v>
      </c>
      <c r="Y177" s="170" t="e">
        <f t="shared" si="137"/>
        <v>#VALUE!</v>
      </c>
      <c r="Z177" s="170" t="e">
        <f t="shared" si="137"/>
        <v>#VALUE!</v>
      </c>
      <c r="AA177" s="170" t="e">
        <f t="shared" si="137"/>
        <v>#VALUE!</v>
      </c>
      <c r="AB177" s="171" t="e">
        <v>#REF!</v>
      </c>
      <c r="AC177" s="170" t="e">
        <f t="shared" si="137"/>
        <v>#VALUE!</v>
      </c>
      <c r="AD177" s="170" t="e">
        <f t="shared" si="137"/>
        <v>#VALUE!</v>
      </c>
      <c r="AE177" s="170" t="e">
        <v>#REF!</v>
      </c>
      <c r="AF177" s="170" t="e">
        <f t="shared" si="137"/>
        <v>#VALUE!</v>
      </c>
      <c r="AG177" s="171"/>
      <c r="AH177" s="170" t="e">
        <f t="shared" si="137"/>
        <v>#VALUE!</v>
      </c>
      <c r="AI177" s="170" t="e">
        <f t="shared" si="137"/>
        <v>#VALUE!</v>
      </c>
      <c r="AJ177" s="170" t="e">
        <f t="shared" si="137"/>
        <v>#VALUE!</v>
      </c>
      <c r="AK177" s="170" t="e">
        <f t="shared" si="137"/>
        <v>#VALUE!</v>
      </c>
      <c r="AL177" s="170" t="e">
        <f t="shared" si="137"/>
        <v>#VALUE!</v>
      </c>
      <c r="AM177" s="170" t="e">
        <f t="shared" si="137"/>
        <v>#VALUE!</v>
      </c>
      <c r="AN177" s="170" t="e">
        <f t="shared" si="137"/>
        <v>#VALUE!</v>
      </c>
      <c r="AO177" s="170" t="e">
        <f t="shared" si="137"/>
        <v>#VALUE!</v>
      </c>
      <c r="AP177" s="170" t="e">
        <f t="shared" si="137"/>
        <v>#VALUE!</v>
      </c>
      <c r="AQ177" s="170" t="e">
        <f t="shared" si="137"/>
        <v>#VALUE!</v>
      </c>
      <c r="AR177" s="170" t="e">
        <f>AR172/AR$173</f>
        <v>#VALUE!</v>
      </c>
      <c r="AS177" s="170" t="e">
        <f t="shared" si="137"/>
        <v>#VALUE!</v>
      </c>
      <c r="AT177" s="170" t="e">
        <f t="shared" si="137"/>
        <v>#VALUE!</v>
      </c>
      <c r="AU177" s="170" t="e">
        <f t="shared" si="137"/>
        <v>#VALUE!</v>
      </c>
      <c r="AV177" s="170" t="e">
        <f t="shared" si="137"/>
        <v>#VALUE!</v>
      </c>
      <c r="AW177" s="170"/>
      <c r="AX177" s="170" t="e">
        <f t="shared" si="138"/>
        <v>#VALUE!</v>
      </c>
      <c r="AY177" s="170" t="e">
        <f t="shared" si="138"/>
        <v>#VALUE!</v>
      </c>
      <c r="AZ177" s="170" t="e">
        <f t="shared" si="137"/>
        <v>#VALUE!</v>
      </c>
      <c r="BA177" s="170" t="e">
        <f t="shared" si="137"/>
        <v>#VALUE!</v>
      </c>
      <c r="BB177" s="154"/>
      <c r="BC177" s="155"/>
      <c r="BD177" s="155"/>
    </row>
    <row r="178" spans="1:56" ht="15" x14ac:dyDescent="0.3">
      <c r="A178" s="154"/>
      <c r="B178" s="154"/>
      <c r="C178" s="154"/>
      <c r="D178" s="154"/>
      <c r="E178" s="154"/>
      <c r="F178" s="154"/>
      <c r="G178" s="172" t="e">
        <f>SUM(G175:G177)</f>
        <v>#VALUE!</v>
      </c>
      <c r="H178" s="172" t="e">
        <f t="shared" ref="H178" si="139">SUM(H175:H177)</f>
        <v>#VALUE!</v>
      </c>
      <c r="I178" s="172" t="e">
        <f>SUM(I175:I177)</f>
        <v>#VALUE!</v>
      </c>
      <c r="J178" s="172" t="e">
        <f>SUM(J175:J177)</f>
        <v>#VALUE!</v>
      </c>
      <c r="K178" s="172" t="e">
        <f t="shared" ref="K178:BA178" si="140">SUM(K175:K177)</f>
        <v>#VALUE!</v>
      </c>
      <c r="L178" s="172" t="e">
        <f>SUM(L175:L177)</f>
        <v>#VALUE!</v>
      </c>
      <c r="M178" s="172" t="e">
        <f t="shared" si="140"/>
        <v>#VALUE!</v>
      </c>
      <c r="N178" s="172" t="e">
        <f t="shared" si="140"/>
        <v>#VALUE!</v>
      </c>
      <c r="O178" s="172" t="e">
        <f t="shared" si="140"/>
        <v>#VALUE!</v>
      </c>
      <c r="P178" s="172" t="e">
        <f t="shared" si="140"/>
        <v>#VALUE!</v>
      </c>
      <c r="Q178" s="172" t="e">
        <f t="shared" si="140"/>
        <v>#VALUE!</v>
      </c>
      <c r="R178" s="172" t="e">
        <f t="shared" si="140"/>
        <v>#VALUE!</v>
      </c>
      <c r="S178" s="172" t="e">
        <f t="shared" si="140"/>
        <v>#REF!</v>
      </c>
      <c r="T178" s="169" t="e">
        <f t="shared" si="140"/>
        <v>#VALUE!</v>
      </c>
      <c r="U178" s="169" t="e">
        <f t="shared" si="140"/>
        <v>#VALUE!</v>
      </c>
      <c r="V178" s="172" t="e">
        <f t="shared" si="140"/>
        <v>#VALUE!</v>
      </c>
      <c r="W178" s="172" t="e">
        <f t="shared" si="140"/>
        <v>#VALUE!</v>
      </c>
      <c r="X178" s="172" t="e">
        <f t="shared" si="140"/>
        <v>#VALUE!</v>
      </c>
      <c r="Y178" s="172" t="e">
        <f t="shared" si="140"/>
        <v>#VALUE!</v>
      </c>
      <c r="Z178" s="172" t="e">
        <f t="shared" si="140"/>
        <v>#VALUE!</v>
      </c>
      <c r="AA178" s="172" t="e">
        <f t="shared" si="140"/>
        <v>#VALUE!</v>
      </c>
      <c r="AB178" s="172" t="e">
        <v>#REF!</v>
      </c>
      <c r="AC178" s="172" t="e">
        <f t="shared" si="140"/>
        <v>#VALUE!</v>
      </c>
      <c r="AD178" s="172" t="e">
        <f t="shared" si="140"/>
        <v>#VALUE!</v>
      </c>
      <c r="AE178" s="172" t="e">
        <v>#REF!</v>
      </c>
      <c r="AF178" s="172" t="e">
        <f t="shared" si="140"/>
        <v>#VALUE!</v>
      </c>
      <c r="AG178" s="172"/>
      <c r="AH178" s="172" t="e">
        <f t="shared" si="140"/>
        <v>#VALUE!</v>
      </c>
      <c r="AI178" s="172" t="e">
        <f t="shared" si="140"/>
        <v>#VALUE!</v>
      </c>
      <c r="AJ178" s="172" t="e">
        <f t="shared" si="140"/>
        <v>#VALUE!</v>
      </c>
      <c r="AK178" s="172" t="e">
        <f t="shared" si="140"/>
        <v>#VALUE!</v>
      </c>
      <c r="AL178" s="172" t="e">
        <f t="shared" si="140"/>
        <v>#VALUE!</v>
      </c>
      <c r="AM178" s="172" t="e">
        <f t="shared" si="140"/>
        <v>#VALUE!</v>
      </c>
      <c r="AN178" s="172" t="e">
        <f t="shared" si="140"/>
        <v>#VALUE!</v>
      </c>
      <c r="AO178" s="172" t="e">
        <f t="shared" si="140"/>
        <v>#VALUE!</v>
      </c>
      <c r="AP178" s="172" t="e">
        <f t="shared" si="140"/>
        <v>#VALUE!</v>
      </c>
      <c r="AQ178" s="172" t="e">
        <f t="shared" si="140"/>
        <v>#VALUE!</v>
      </c>
      <c r="AR178" s="172" t="e">
        <f>SUM(AR175:AR177)</f>
        <v>#VALUE!</v>
      </c>
      <c r="AS178" s="172" t="e">
        <f t="shared" si="140"/>
        <v>#VALUE!</v>
      </c>
      <c r="AT178" s="172" t="e">
        <f t="shared" si="140"/>
        <v>#VALUE!</v>
      </c>
      <c r="AU178" s="172" t="e">
        <f t="shared" si="140"/>
        <v>#VALUE!</v>
      </c>
      <c r="AV178" s="172" t="e">
        <f t="shared" si="140"/>
        <v>#VALUE!</v>
      </c>
      <c r="AW178" s="172"/>
      <c r="AX178" s="172" t="e">
        <f t="shared" ref="AX178:AY178" si="141">SUM(AX175:AX177)</f>
        <v>#VALUE!</v>
      </c>
      <c r="AY178" s="172" t="e">
        <f t="shared" si="141"/>
        <v>#VALUE!</v>
      </c>
      <c r="AZ178" s="172" t="e">
        <f t="shared" si="140"/>
        <v>#VALUE!</v>
      </c>
      <c r="BA178" s="172" t="e">
        <f t="shared" si="140"/>
        <v>#VALUE!</v>
      </c>
      <c r="BB178" s="154"/>
      <c r="BC178" s="155"/>
      <c r="BD178" s="155"/>
    </row>
  </sheetData>
  <customSheetViews>
    <customSheetView guid="{F44970AB-D43C-40C2-9446-428EFB445E45}" scale="60" state="hidden">
      <pane xSplit="6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1"/>
    </customSheetView>
    <customSheetView guid="{DC3780FC-E03D-4CB0-9630-45647ED63C69}" scale="60" state="hidden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"/>
    </customSheetView>
    <customSheetView guid="{5F8EC55F-6BE6-42EB-BDA6-7DA9ACE0C263}" scale="60" state="hidden">
      <pane xSplit="6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3"/>
    </customSheetView>
    <customSheetView guid="{86680E72-FC77-45EF-9FFF-2A77157FA8B6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4"/>
    </customSheetView>
    <customSheetView guid="{10CC6A42-76CA-4CE7-9AB7-75E8EE03DD52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5"/>
    </customSheetView>
    <customSheetView guid="{8D6B43F0-C7E3-4081-96D2-8B609D37DAAB}" scale="60" hiddenColumns="1">
      <pane xSplit="5" ySplit="10" topLeftCell="G11" activePane="bottomRight" state="frozen"/>
      <selection pane="bottomRight" activeCell="G23" sqref="G23"/>
      <pageMargins left="0.7" right="0.7" top="0.75" bottom="0.75" header="0.3" footer="0.3"/>
      <pageSetup orientation="portrait" r:id="rId6"/>
    </customSheetView>
    <customSheetView guid="{B54EAF79-9AE3-405E-8904-DC2B8F7A3D1F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7"/>
    </customSheetView>
    <customSheetView guid="{815BE6D6-07F9-4CBF-B8FD-89E61A8B16EF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8"/>
    </customSheetView>
    <customSheetView guid="{3F9D0D8E-0280-4E1B-887E-343DC67AEF81}" scale="60">
      <pane xSplit="6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9"/>
    </customSheetView>
    <customSheetView guid="{4C072D60-E856-4D03-8778-D056B82F8B94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10"/>
    </customSheetView>
    <customSheetView guid="{4BD5850D-B4C1-4FE6-AD12-AE545D24D33E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1"/>
    </customSheetView>
    <customSheetView guid="{8BC85080-E9E4-4C4F-A87C-66C5B69F0AB3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2"/>
    </customSheetView>
    <customSheetView guid="{333A1E19-F4F4-47F6-AD2B-2BE477C76F83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13"/>
    </customSheetView>
    <customSheetView guid="{6F39DC8C-CFAF-4903-A623-34F8D498ADC0}" scale="60" hiddenColumns="1">
      <pane xSplit="5" ySplit="10" topLeftCell="G11" activePane="bottomRight" state="frozen"/>
      <selection pane="bottomRight" activeCell="G23" sqref="G23"/>
      <pageMargins left="0.7" right="0.7" top="0.75" bottom="0.75" header="0.3" footer="0.3"/>
      <pageSetup orientation="portrait" r:id="rId14"/>
    </customSheetView>
    <customSheetView guid="{5C50C604-8817-449F-8F3F-E8AD328EA193}" scale="60" hiddenColumns="1">
      <pane xSplit="5" ySplit="10" topLeftCell="BA147" activePane="bottomRight" state="frozen"/>
      <selection pane="bottomRight" activeCell="A13" sqref="A13"/>
      <pageMargins left="0.7" right="0.7" top="0.75" bottom="0.75" header="0.3" footer="0.3"/>
      <pageSetup orientation="portrait" r:id="rId15"/>
    </customSheetView>
    <customSheetView guid="{041136D2-2130-4255-B443-15B49F564E84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6"/>
    </customSheetView>
    <customSheetView guid="{EF158714-875A-408E-A073-2BB190003FA1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17"/>
    </customSheetView>
    <customSheetView guid="{AC823C34-08D3-4F48-9C7B-A99D9A5AE1CD}" scale="60">
      <pane xSplit="6" ySplit="10" topLeftCell="AP11" activePane="bottomRight" state="frozen"/>
      <selection pane="bottomRight" activeCell="BA11" sqref="BA11"/>
      <pageMargins left="0.7" right="0.7" top="0.75" bottom="0.75" header="0.3" footer="0.3"/>
      <pageSetup orientation="portrait" r:id="rId18"/>
    </customSheetView>
    <customSheetView guid="{46AB56D5-CE66-4F5F-B4E5-213E35ACB9B0}" scale="60" state="hidden">
      <pane xSplit="6" ySplit="10" topLeftCell="G11" activePane="bottomRight" state="frozen"/>
      <selection pane="bottomRight" activeCell="A30" sqref="A30"/>
      <pageMargins left="0.7" right="0.7" top="0.75" bottom="0.75" header="0.3" footer="0.3"/>
      <pageSetup orientation="portrait" r:id="rId19"/>
    </customSheetView>
    <customSheetView guid="{781C4B64-7C8D-415F-9AB6-576FAA0890C7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0"/>
    </customSheetView>
    <customSheetView guid="{DCC8505D-D30F-4E76-8C36-3038DACC80BC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21"/>
    </customSheetView>
    <customSheetView guid="{84B6601C-494C-4B8C-8A18-32BF39A4BAB9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2"/>
    </customSheetView>
    <customSheetView guid="{4F6B0010-E9C4-4AC7-B012-D7C3236BA3BD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3"/>
    </customSheetView>
    <customSheetView guid="{55F024CD-A7F9-4381-9942-5ED21204AFB7}" scale="60" state="hidden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4"/>
    </customSheetView>
  </customSheetViews>
  <pageMargins left="0.7" right="0.7" top="0.75" bottom="0.75" header="0.3" footer="0.3"/>
  <pageSetup orientation="portrait" r:id="rId25"/>
  <ignoredErrors>
    <ignoredError sqref="G6:Q10 G15:Q16" evalErro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7"/>
  <sheetViews>
    <sheetView topLeftCell="A39" zoomScaleNormal="70" workbookViewId="0">
      <selection activeCell="O49" sqref="O49"/>
    </sheetView>
  </sheetViews>
  <sheetFormatPr defaultRowHeight="14.4" x14ac:dyDescent="0.3"/>
  <cols>
    <col min="1" max="1" width="13.33203125" bestFit="1" customWidth="1"/>
    <col min="2" max="2" width="18.109375" hidden="1" customWidth="1"/>
    <col min="3" max="3" width="16" hidden="1" customWidth="1"/>
    <col min="4" max="4" width="14" style="336" hidden="1" customWidth="1"/>
    <col min="5" max="5" width="15" style="336" hidden="1" customWidth="1"/>
    <col min="6" max="6" width="19.5546875" style="153" hidden="1" customWidth="1"/>
    <col min="7" max="7" width="31.6640625" style="153" bestFit="1" customWidth="1"/>
    <col min="8" max="8" width="4.88671875" style="1" customWidth="1"/>
    <col min="9" max="9" width="4.6640625" style="1" customWidth="1"/>
    <col min="10" max="10" width="5.5546875" style="1" customWidth="1"/>
    <col min="11" max="11" width="5" style="1" customWidth="1"/>
    <col min="12" max="12" width="5.5546875" style="1" customWidth="1"/>
    <col min="13" max="13" width="5.88671875" style="1" customWidth="1"/>
    <col min="14" max="14" width="5.88671875" customWidth="1"/>
    <col min="15" max="15" width="24.33203125" customWidth="1"/>
    <col min="16" max="16" width="12.44140625" customWidth="1"/>
    <col min="17" max="17" width="5.6640625" customWidth="1"/>
    <col min="18" max="18" width="2.5546875" style="153" customWidth="1"/>
    <col min="19" max="19" width="6.88671875" style="153" customWidth="1"/>
    <col min="20" max="20" width="22.109375" customWidth="1"/>
    <col min="21" max="21" width="10.6640625" customWidth="1"/>
    <col min="22" max="22" width="12.5546875" bestFit="1" customWidth="1"/>
    <col min="23" max="23" width="11.5546875" bestFit="1" customWidth="1"/>
    <col min="24" max="24" width="11.5546875" style="607" bestFit="1" customWidth="1"/>
    <col min="25" max="25" width="12" bestFit="1" customWidth="1"/>
    <col min="26" max="26" width="5.33203125" bestFit="1" customWidth="1"/>
    <col min="27" max="27" width="6.5546875" bestFit="1" customWidth="1"/>
    <col min="29" max="29" width="28.44140625" bestFit="1" customWidth="1"/>
    <col min="30" max="30" width="4.5546875" bestFit="1" customWidth="1"/>
    <col min="31" max="31" width="12" bestFit="1" customWidth="1"/>
  </cols>
  <sheetData>
    <row r="1" spans="1:30" s="153" customFormat="1" x14ac:dyDescent="0.3">
      <c r="A1" s="547"/>
      <c r="B1" s="548"/>
      <c r="C1" s="549" t="s">
        <v>425</v>
      </c>
      <c r="D1" s="549" t="s">
        <v>254</v>
      </c>
      <c r="E1" s="335"/>
      <c r="F1" s="300"/>
      <c r="G1" s="300"/>
      <c r="H1" s="301"/>
      <c r="I1" s="301"/>
      <c r="J1" s="301"/>
      <c r="K1" s="301"/>
      <c r="L1" s="301"/>
      <c r="M1" s="301"/>
      <c r="N1" s="299"/>
      <c r="R1" s="324"/>
      <c r="X1" s="607"/>
      <c r="AC1" s="607">
        <v>302000000</v>
      </c>
    </row>
    <row r="2" spans="1:30" s="153" customFormat="1" x14ac:dyDescent="0.3">
      <c r="A2" s="548">
        <f>D2-D3</f>
        <v>-15902000</v>
      </c>
      <c r="B2" s="557" t="s">
        <v>252</v>
      </c>
      <c r="C2" s="546"/>
      <c r="D2" s="550">
        <f>B103</f>
        <v>338198000</v>
      </c>
      <c r="E2" s="302"/>
      <c r="F2" s="302"/>
      <c r="G2" s="302"/>
      <c r="H2" s="301"/>
      <c r="I2" s="301"/>
      <c r="J2" s="301"/>
      <c r="K2" s="301"/>
      <c r="L2" s="301"/>
      <c r="M2" s="301"/>
      <c r="N2" s="299"/>
      <c r="R2" s="324"/>
      <c r="W2" s="1">
        <f>D2*15%</f>
        <v>50729700</v>
      </c>
      <c r="X2" s="607"/>
    </row>
    <row r="3" spans="1:30" s="153" customFormat="1" ht="15" thickBot="1" x14ac:dyDescent="0.35">
      <c r="A3" s="547"/>
      <c r="B3" s="557" t="s">
        <v>253</v>
      </c>
      <c r="C3" s="546"/>
      <c r="D3" s="550">
        <f>C103</f>
        <v>354100000</v>
      </c>
      <c r="E3" s="302">
        <f>D2-D3</f>
        <v>-15902000</v>
      </c>
      <c r="F3" s="302"/>
      <c r="G3" s="302"/>
      <c r="H3" s="303"/>
      <c r="I3" s="300"/>
      <c r="J3" s="300"/>
      <c r="K3" s="300"/>
      <c r="L3" s="300"/>
      <c r="M3" s="300"/>
      <c r="N3" s="300"/>
      <c r="R3" s="324"/>
      <c r="U3" s="319" t="s">
        <v>296</v>
      </c>
      <c r="W3" s="634">
        <f>C8/D2</f>
        <v>8.8705432912081092E-2</v>
      </c>
      <c r="X3" s="607"/>
    </row>
    <row r="4" spans="1:30" ht="15" x14ac:dyDescent="0.3">
      <c r="A4" s="544" t="s">
        <v>34</v>
      </c>
      <c r="B4" s="544" t="s">
        <v>208</v>
      </c>
      <c r="C4" s="545" t="s">
        <v>327</v>
      </c>
      <c r="D4" s="545" t="s">
        <v>418</v>
      </c>
      <c r="E4" s="523" t="s">
        <v>419</v>
      </c>
      <c r="F4" s="524" t="s">
        <v>420</v>
      </c>
      <c r="G4" s="554" t="s">
        <v>426</v>
      </c>
      <c r="H4" s="525" t="s">
        <v>255</v>
      </c>
      <c r="I4" s="526" t="s">
        <v>256</v>
      </c>
      <c r="J4" s="527" t="s">
        <v>261</v>
      </c>
      <c r="K4" s="543" t="s">
        <v>421</v>
      </c>
      <c r="L4" s="543" t="s">
        <v>422</v>
      </c>
      <c r="M4" s="543" t="s">
        <v>423</v>
      </c>
      <c r="N4" s="527" t="s">
        <v>424</v>
      </c>
      <c r="P4" s="246"/>
      <c r="Q4" s="246"/>
      <c r="R4" s="325"/>
      <c r="S4" s="246"/>
      <c r="T4" s="323" t="s">
        <v>298</v>
      </c>
      <c r="U4" s="320" t="s">
        <v>297</v>
      </c>
      <c r="V4" s="635">
        <v>43101</v>
      </c>
    </row>
    <row r="5" spans="1:30" ht="17.399999999999999" x14ac:dyDescent="0.3">
      <c r="A5" s="52" t="str">
        <f>'Feb 2019'!F3</f>
        <v>PTV</v>
      </c>
      <c r="B5" s="140">
        <f>'Feb 2019'!B3</f>
        <v>24200000</v>
      </c>
      <c r="C5" s="140">
        <v>30000000</v>
      </c>
      <c r="D5" s="140">
        <f>'Feb 2019'!C3</f>
        <v>30000000</v>
      </c>
      <c r="E5" s="140"/>
      <c r="F5" s="247" t="str">
        <f t="shared" ref="F5:F6" si="0">IFERROR(B5/E5,"")</f>
        <v/>
      </c>
      <c r="G5" s="140"/>
      <c r="H5" s="528"/>
      <c r="I5" s="140"/>
      <c r="J5" s="247"/>
      <c r="K5" s="247"/>
      <c r="L5" s="247"/>
      <c r="M5" s="247"/>
      <c r="N5" s="315"/>
      <c r="P5" s="305" t="s">
        <v>262</v>
      </c>
      <c r="R5" s="324"/>
      <c r="T5" s="306" t="s">
        <v>225</v>
      </c>
      <c r="U5" s="321">
        <f>INDEX('Planning Ngrps'!$G$109:$BD$109,MATCH(Summary!T5,'Planning Ngrps'!$G$9:$BD$9,0))</f>
        <v>0</v>
      </c>
      <c r="V5" s="607">
        <v>10492501.99</v>
      </c>
      <c r="W5" s="250">
        <f>B5/V5-1</f>
        <v>1.3064089025729122</v>
      </c>
      <c r="X5" s="607">
        <v>40000000</v>
      </c>
    </row>
    <row r="6" spans="1:30" ht="17.399999999999999" x14ac:dyDescent="0.3">
      <c r="A6" s="15" t="str">
        <f>'Feb 2019'!F4</f>
        <v>ATV</v>
      </c>
      <c r="B6" s="140">
        <f>'Feb 2019'!B4</f>
        <v>0</v>
      </c>
      <c r="C6" s="141">
        <v>0</v>
      </c>
      <c r="D6" s="141">
        <f>'Feb 2019'!C4</f>
        <v>0</v>
      </c>
      <c r="E6" s="141"/>
      <c r="F6" s="247" t="str">
        <f t="shared" si="0"/>
        <v/>
      </c>
      <c r="G6" s="140"/>
      <c r="H6" s="529"/>
      <c r="I6" s="141"/>
      <c r="J6" s="248"/>
      <c r="K6" s="248"/>
      <c r="L6" s="248"/>
      <c r="M6" s="248"/>
      <c r="N6" s="315"/>
      <c r="O6" s="153" t="s">
        <v>266</v>
      </c>
      <c r="P6" s="153">
        <v>29.033999999999999</v>
      </c>
      <c r="R6" s="324"/>
      <c r="T6" s="306" t="s">
        <v>224</v>
      </c>
      <c r="U6" s="321">
        <f>INDEX('Planning Ngrps'!$G$109:$BD$109,MATCH(Summary!T6,'Planning Ngrps'!$G$9:$BD$9,0))</f>
        <v>0</v>
      </c>
      <c r="V6" s="607">
        <v>37145702.019999877</v>
      </c>
      <c r="W6" s="250">
        <f>B6/V6-1</f>
        <v>-1</v>
      </c>
    </row>
    <row r="7" spans="1:30" ht="17.399999999999999" x14ac:dyDescent="0.3">
      <c r="A7" s="15" t="str">
        <f>'Feb 2019'!F5</f>
        <v>PTV Sports</v>
      </c>
      <c r="B7" s="140">
        <f>'Feb 2019'!B5</f>
        <v>0</v>
      </c>
      <c r="C7" s="141">
        <v>0</v>
      </c>
      <c r="D7" s="141">
        <f>'Feb 2019'!C5</f>
        <v>0</v>
      </c>
      <c r="E7" s="141"/>
      <c r="F7" s="247"/>
      <c r="G7" s="140"/>
      <c r="H7" s="529"/>
      <c r="I7" s="141"/>
      <c r="J7" s="248"/>
      <c r="K7" s="248"/>
      <c r="L7" s="248"/>
      <c r="M7" s="248"/>
      <c r="N7" s="530"/>
      <c r="P7" s="246"/>
      <c r="R7" s="324"/>
      <c r="T7" s="307" t="s">
        <v>226</v>
      </c>
      <c r="U7" s="321">
        <f>INDEX('Planning Ngrps'!$G$109:$BD$109,MATCH(Summary!T7,'Planning Ngrps'!$G$9:$BD$9,0))</f>
        <v>0</v>
      </c>
      <c r="V7" s="607">
        <v>0</v>
      </c>
    </row>
    <row r="8" spans="1:30" ht="17.399999999999999" x14ac:dyDescent="0.3">
      <c r="A8" s="17" t="str">
        <f>'Feb 2019'!F6</f>
        <v>TOTAL</v>
      </c>
      <c r="B8" s="16">
        <f>'Feb 2019'!B6</f>
        <v>24200000</v>
      </c>
      <c r="C8" s="165">
        <f>SUM(C5:C7)</f>
        <v>30000000</v>
      </c>
      <c r="D8" s="165">
        <f>'Feb 2019'!C6</f>
        <v>30000000</v>
      </c>
      <c r="E8" s="165"/>
      <c r="F8" s="241">
        <f>SUM(F5:F7)</f>
        <v>0</v>
      </c>
      <c r="G8" s="242"/>
      <c r="H8" s="107">
        <f t="shared" ref="H8:N8" si="1">SUM(H5:H7)</f>
        <v>0</v>
      </c>
      <c r="I8" s="165">
        <f t="shared" si="1"/>
        <v>0</v>
      </c>
      <c r="J8" s="165">
        <f t="shared" si="1"/>
        <v>0</v>
      </c>
      <c r="K8" s="165">
        <f t="shared" si="1"/>
        <v>0</v>
      </c>
      <c r="L8" s="165">
        <f t="shared" si="1"/>
        <v>0</v>
      </c>
      <c r="M8" s="165">
        <f t="shared" si="1"/>
        <v>0</v>
      </c>
      <c r="N8" s="165">
        <f t="shared" si="1"/>
        <v>0</v>
      </c>
      <c r="O8" s="246"/>
      <c r="P8" s="304" t="s">
        <v>263</v>
      </c>
      <c r="R8" s="324"/>
      <c r="T8" s="306" t="s">
        <v>205</v>
      </c>
      <c r="U8" s="321">
        <f>INDEX('Planning Ngrps'!$G$109:$BD$109,MATCH(Summary!T8,'Planning Ngrps'!$G$9:$BD$9,0))</f>
        <v>0</v>
      </c>
      <c r="V8" s="607">
        <f>SUM(V5:V7)</f>
        <v>47638204.009999879</v>
      </c>
      <c r="AC8" s="250">
        <f>B8/AC1</f>
        <v>8.0132450331125829E-2</v>
      </c>
      <c r="AD8" s="250">
        <v>0.15</v>
      </c>
    </row>
    <row r="9" spans="1:30" ht="17.399999999999999" x14ac:dyDescent="0.3">
      <c r="A9" s="18" t="str">
        <f>'Feb 2019'!F7</f>
        <v>Entertainment</v>
      </c>
      <c r="B9" s="18"/>
      <c r="C9" s="639">
        <f>C25/D3</f>
        <v>0.6219994351878001</v>
      </c>
      <c r="D9" s="144">
        <f>'Feb 2019'!C7</f>
        <v>0</v>
      </c>
      <c r="E9" s="144"/>
      <c r="F9" s="78"/>
      <c r="G9" s="552"/>
      <c r="H9" s="531"/>
      <c r="I9" s="9"/>
      <c r="J9" s="74"/>
      <c r="K9" s="74"/>
      <c r="L9" s="74"/>
      <c r="M9" s="74"/>
      <c r="N9" s="368"/>
      <c r="O9" s="153" t="s">
        <v>41</v>
      </c>
      <c r="P9" s="153">
        <v>23.178999999999998</v>
      </c>
      <c r="R9" s="324"/>
      <c r="T9" s="308" t="s">
        <v>14</v>
      </c>
      <c r="U9" s="321">
        <f>INDEX('Planning Ngrps'!$G$109:$BD$109,MATCH(Summary!T9,'Planning Ngrps'!$G$9:$BD$9,0))</f>
        <v>0</v>
      </c>
    </row>
    <row r="10" spans="1:30" ht="17.399999999999999" x14ac:dyDescent="0.3">
      <c r="A10" s="24" t="str">
        <f>'Feb 2019'!F8</f>
        <v>GEO Entertainment</v>
      </c>
      <c r="B10" s="142">
        <f>'Feb 2019'!B8</f>
        <v>46700000</v>
      </c>
      <c r="C10" s="142">
        <v>50000000</v>
      </c>
      <c r="D10" s="142">
        <f>'Feb 2019'!C8</f>
        <v>50000000</v>
      </c>
      <c r="E10" s="576"/>
      <c r="F10" s="239"/>
      <c r="G10" s="142" t="s">
        <v>494</v>
      </c>
      <c r="H10" s="532"/>
      <c r="I10" s="142"/>
      <c r="J10" s="249"/>
      <c r="K10" s="249"/>
      <c r="L10" s="249"/>
      <c r="M10" s="249"/>
      <c r="N10" s="316"/>
      <c r="O10" s="153" t="s">
        <v>268</v>
      </c>
      <c r="P10" s="153">
        <v>22.242000000000001</v>
      </c>
      <c r="Q10" s="246"/>
      <c r="R10" s="325"/>
      <c r="S10" s="246"/>
      <c r="T10" s="307" t="s">
        <v>15</v>
      </c>
      <c r="U10" s="321">
        <f>INDEX('Planning Ngrps'!$G$109:$BD$109,MATCH(Summary!T10,'Planning Ngrps'!$G$9:$BD$9,0))</f>
        <v>0</v>
      </c>
      <c r="V10" s="607">
        <v>44748333.310000226</v>
      </c>
      <c r="W10" s="250">
        <f t="shared" ref="W10:W74" si="2">B10/V10-1</f>
        <v>4.3614287854685685E-2</v>
      </c>
      <c r="Z10">
        <f>29/5</f>
        <v>5.8</v>
      </c>
      <c r="AA10" t="s">
        <v>495</v>
      </c>
      <c r="AC10" t="s">
        <v>498</v>
      </c>
    </row>
    <row r="11" spans="1:30" ht="17.399999999999999" x14ac:dyDescent="0.3">
      <c r="A11" s="24" t="str">
        <f>'Feb 2019'!F9</f>
        <v>HUM TV</v>
      </c>
      <c r="B11" s="617">
        <f>'Feb 2019'!B9</f>
        <v>8822000</v>
      </c>
      <c r="C11" s="142">
        <v>9000000</v>
      </c>
      <c r="D11" s="142">
        <f>'Feb 2019'!C9</f>
        <v>9000000</v>
      </c>
      <c r="E11" s="577">
        <f>SUM(C10:C12)</f>
        <v>104000000</v>
      </c>
      <c r="F11" s="657">
        <f>E11/D2</f>
        <v>0.30751216742854776</v>
      </c>
      <c r="G11" s="142"/>
      <c r="H11" s="532"/>
      <c r="I11" s="142"/>
      <c r="J11" s="249"/>
      <c r="K11" s="249"/>
      <c r="L11" s="249"/>
      <c r="M11" s="249"/>
      <c r="N11" s="316"/>
      <c r="O11" s="153" t="s">
        <v>36</v>
      </c>
      <c r="P11" s="153">
        <v>21.192</v>
      </c>
      <c r="Q11" s="246"/>
      <c r="R11" s="325"/>
      <c r="S11" s="246"/>
      <c r="T11" s="306" t="s">
        <v>203</v>
      </c>
      <c r="U11" s="321">
        <f>INDEX('Planning Ngrps'!$G$109:$BD$109,MATCH(Summary!T11,'Planning Ngrps'!$G$9:$BD$9,0))</f>
        <v>0</v>
      </c>
      <c r="V11" s="607">
        <v>25186681.809999976</v>
      </c>
      <c r="W11" s="250">
        <f t="shared" si="2"/>
        <v>-0.64973552028209758</v>
      </c>
      <c r="X11" s="607">
        <v>17000000</v>
      </c>
      <c r="AC11" t="s">
        <v>499</v>
      </c>
    </row>
    <row r="12" spans="1:30" ht="17.399999999999999" x14ac:dyDescent="0.3">
      <c r="A12" s="24" t="str">
        <f>'Feb 2019'!F10</f>
        <v>ARY Digital</v>
      </c>
      <c r="B12" s="617">
        <f>'Feb 2019'!B10</f>
        <v>44865000</v>
      </c>
      <c r="C12" s="142">
        <v>45000000</v>
      </c>
      <c r="D12" s="142">
        <f>'Feb 2019'!C10</f>
        <v>45000000</v>
      </c>
      <c r="E12" s="577"/>
      <c r="F12" s="571"/>
      <c r="G12" s="142"/>
      <c r="H12" s="532"/>
      <c r="I12" s="142"/>
      <c r="J12" s="249"/>
      <c r="K12" s="249"/>
      <c r="L12" s="249"/>
      <c r="M12" s="249"/>
      <c r="N12" s="316"/>
      <c r="O12" s="153" t="s">
        <v>269</v>
      </c>
      <c r="P12" s="153">
        <v>20.873999999999999</v>
      </c>
      <c r="Q12" s="246"/>
      <c r="R12" s="325"/>
      <c r="S12" s="246"/>
      <c r="T12" s="306" t="s">
        <v>213</v>
      </c>
      <c r="U12" s="321">
        <f>INDEX('Planning Ngrps'!$G$109:$BD$109,MATCH(Summary!T12,'Planning Ngrps'!$G$9:$BD$9,0))</f>
        <v>0</v>
      </c>
      <c r="V12" s="607">
        <v>33713875.680000089</v>
      </c>
      <c r="W12" s="250">
        <f t="shared" si="2"/>
        <v>0.3307577101441066</v>
      </c>
      <c r="AC12" s="606" t="s">
        <v>499</v>
      </c>
    </row>
    <row r="13" spans="1:30" ht="17.399999999999999" x14ac:dyDescent="0.3">
      <c r="A13" s="24" t="str">
        <f>'Feb 2019'!F11</f>
        <v>ARY Zindagi</v>
      </c>
      <c r="B13" s="617">
        <f>'Feb 2019'!B11</f>
        <v>3550000</v>
      </c>
      <c r="C13" s="143">
        <v>2750000</v>
      </c>
      <c r="D13" s="143">
        <f>'Feb 2019'!C11</f>
        <v>2750000</v>
      </c>
      <c r="E13" s="578"/>
      <c r="F13" s="239"/>
      <c r="G13" s="142"/>
      <c r="H13" s="533"/>
      <c r="I13" s="143"/>
      <c r="J13" s="239"/>
      <c r="K13" s="239"/>
      <c r="L13" s="239"/>
      <c r="M13" s="239"/>
      <c r="N13" s="317"/>
      <c r="O13" s="153" t="s">
        <v>270</v>
      </c>
      <c r="P13" s="153">
        <v>20.548999999999999</v>
      </c>
      <c r="Q13" s="246"/>
      <c r="R13" s="325"/>
      <c r="S13" s="246"/>
      <c r="T13" s="309" t="s">
        <v>204</v>
      </c>
      <c r="U13" s="321">
        <f>INDEX('Planning Ngrps'!$G$109:$BD$109,MATCH(Summary!T13,'Planning Ngrps'!$G$9:$BD$9,0))</f>
        <v>0</v>
      </c>
      <c r="V13" s="607">
        <v>4544974.2499999991</v>
      </c>
      <c r="W13" s="250">
        <f t="shared" si="2"/>
        <v>-0.21891746691414127</v>
      </c>
      <c r="AC13" t="s">
        <v>414</v>
      </c>
    </row>
    <row r="14" spans="1:30" ht="17.399999999999999" x14ac:dyDescent="0.3">
      <c r="A14" s="24" t="str">
        <f>'Feb 2019'!F12</f>
        <v>TV One</v>
      </c>
      <c r="B14" s="617">
        <f>'Feb 2019'!B12</f>
        <v>14500000</v>
      </c>
      <c r="C14" s="143">
        <v>15000000</v>
      </c>
      <c r="D14" s="143">
        <f>'Feb 2019'!C12</f>
        <v>15000000</v>
      </c>
      <c r="E14" s="578"/>
      <c r="F14" s="239"/>
      <c r="G14" s="142"/>
      <c r="H14" s="533"/>
      <c r="I14" s="143"/>
      <c r="J14" s="239"/>
      <c r="K14" s="239"/>
      <c r="L14" s="239"/>
      <c r="M14" s="239"/>
      <c r="N14" s="317"/>
      <c r="P14" s="246"/>
      <c r="Q14" s="246"/>
      <c r="R14" s="325"/>
      <c r="S14" s="246"/>
      <c r="T14" s="306" t="s">
        <v>250</v>
      </c>
      <c r="U14" s="321">
        <f>INDEX('Planning Ngrps'!$G$109:$BD$109,MATCH(Summary!T14,'Planning Ngrps'!$G$9:$BD$9,0))</f>
        <v>0</v>
      </c>
      <c r="V14" s="607">
        <v>24327028.080000006</v>
      </c>
      <c r="W14" s="250">
        <f t="shared" si="2"/>
        <v>-0.40395514189746451</v>
      </c>
      <c r="AC14" t="s">
        <v>414</v>
      </c>
    </row>
    <row r="15" spans="1:30" ht="17.399999999999999" x14ac:dyDescent="0.3">
      <c r="A15" s="24" t="str">
        <f>'Feb 2019'!F13</f>
        <v>Urdu1</v>
      </c>
      <c r="B15" s="617">
        <f>'Feb 2019'!B13</f>
        <v>7399000</v>
      </c>
      <c r="C15" s="143">
        <v>8000000</v>
      </c>
      <c r="D15" s="143">
        <f>'Feb 2019'!C13</f>
        <v>8000000</v>
      </c>
      <c r="E15" s="578"/>
      <c r="F15" s="239"/>
      <c r="G15" s="142"/>
      <c r="H15" s="533"/>
      <c r="I15" s="143"/>
      <c r="J15" s="239"/>
      <c r="K15" s="239"/>
      <c r="L15" s="239"/>
      <c r="M15" s="239"/>
      <c r="N15" s="317"/>
      <c r="P15" s="304" t="s">
        <v>264</v>
      </c>
      <c r="Q15" s="246"/>
      <c r="R15" s="325"/>
      <c r="S15" s="246"/>
      <c r="T15" s="306" t="s">
        <v>221</v>
      </c>
      <c r="U15" s="321">
        <f>INDEX('Planning Ngrps'!$G$109:$BD$109,MATCH(Summary!T15,'Planning Ngrps'!$G$9:$BD$9,0))</f>
        <v>0</v>
      </c>
      <c r="V15" s="607">
        <v>11014188.929999944</v>
      </c>
      <c r="W15" s="250">
        <f t="shared" si="2"/>
        <v>-0.32823015411993317</v>
      </c>
      <c r="AC15" s="606" t="s">
        <v>501</v>
      </c>
    </row>
    <row r="16" spans="1:30" ht="17.399999999999999" x14ac:dyDescent="0.3">
      <c r="A16" s="24" t="str">
        <f>'Feb 2019'!F14</f>
        <v>Play Max</v>
      </c>
      <c r="B16" s="617">
        <f>'Feb 2019'!B14</f>
        <v>13150000</v>
      </c>
      <c r="C16" s="143">
        <v>13000000</v>
      </c>
      <c r="D16" s="143">
        <f>'Feb 2019'!C14</f>
        <v>13000000</v>
      </c>
      <c r="E16" s="578"/>
      <c r="F16" s="239"/>
      <c r="G16" s="142"/>
      <c r="H16" s="533"/>
      <c r="I16" s="143"/>
      <c r="J16" s="239"/>
      <c r="K16" s="239"/>
      <c r="L16" s="239"/>
      <c r="M16" s="239"/>
      <c r="N16" s="317"/>
      <c r="O16" s="153" t="s">
        <v>271</v>
      </c>
      <c r="P16" s="153">
        <v>18.134</v>
      </c>
      <c r="Q16" s="246"/>
      <c r="R16" s="325"/>
      <c r="S16" s="246"/>
      <c r="T16" s="306" t="s">
        <v>189</v>
      </c>
      <c r="U16" s="321">
        <f>INDEX('Planning Ngrps'!$G$109:$BD$109,MATCH(Summary!T16,'Planning Ngrps'!$G$9:$BD$9,0))</f>
        <v>0</v>
      </c>
      <c r="V16" s="607">
        <v>8336438</v>
      </c>
      <c r="W16" s="250">
        <f t="shared" si="2"/>
        <v>0.57741231926633407</v>
      </c>
      <c r="AC16" t="s">
        <v>414</v>
      </c>
    </row>
    <row r="17" spans="1:32" ht="17.399999999999999" x14ac:dyDescent="0.3">
      <c r="A17" s="24" t="str">
        <f>'Feb 2019'!F15</f>
        <v>Aplus</v>
      </c>
      <c r="B17" s="617">
        <f>'Feb 2019'!B15</f>
        <v>10050000</v>
      </c>
      <c r="C17" s="143">
        <v>10000000</v>
      </c>
      <c r="D17" s="143">
        <f>'Feb 2019'!C15</f>
        <v>10000000</v>
      </c>
      <c r="E17" s="578"/>
      <c r="F17" s="239"/>
      <c r="G17" s="142"/>
      <c r="H17" s="533"/>
      <c r="I17" s="143"/>
      <c r="J17" s="239"/>
      <c r="K17" s="239"/>
      <c r="L17" s="239"/>
      <c r="M17" s="239"/>
      <c r="N17" s="317"/>
      <c r="O17" s="153" t="s">
        <v>273</v>
      </c>
      <c r="P17" s="153">
        <v>16.942</v>
      </c>
      <c r="Q17" s="246"/>
      <c r="R17" s="325"/>
      <c r="S17" s="246"/>
      <c r="T17" s="306" t="s">
        <v>16</v>
      </c>
      <c r="U17" s="321">
        <f>INDEX('Planning Ngrps'!$G$109:$BD$109,MATCH(Summary!T17,'Planning Ngrps'!$G$9:$BD$9,0))</f>
        <v>0</v>
      </c>
      <c r="V17" s="607">
        <v>8629663.3500000015</v>
      </c>
      <c r="W17" s="250">
        <f t="shared" si="2"/>
        <v>0.16458772403908406</v>
      </c>
      <c r="AC17" t="s">
        <v>501</v>
      </c>
    </row>
    <row r="18" spans="1:32" ht="17.399999999999999" x14ac:dyDescent="0.3">
      <c r="A18" s="24" t="str">
        <f>'Feb 2019'!F16</f>
        <v>Express Ent</v>
      </c>
      <c r="B18" s="617">
        <f>'Feb 2019'!B16</f>
        <v>29766000</v>
      </c>
      <c r="C18" s="143">
        <v>32500000</v>
      </c>
      <c r="D18" s="143">
        <f>'Feb 2019'!C16</f>
        <v>32500000</v>
      </c>
      <c r="E18" s="578"/>
      <c r="F18" s="239"/>
      <c r="G18" s="142"/>
      <c r="H18" s="533"/>
      <c r="I18" s="143"/>
      <c r="J18" s="239"/>
      <c r="K18" s="239"/>
      <c r="L18" s="239"/>
      <c r="M18" s="239"/>
      <c r="N18" s="317"/>
      <c r="O18" s="153" t="s">
        <v>274</v>
      </c>
      <c r="P18" s="153">
        <v>15.545</v>
      </c>
      <c r="Q18" s="246"/>
      <c r="R18" s="325"/>
      <c r="S18" s="246"/>
      <c r="T18" s="307" t="s">
        <v>219</v>
      </c>
      <c r="U18" s="321">
        <f>INDEX('Planning Ngrps'!$G$109:$BD$109,MATCH(Summary!T18,'Planning Ngrps'!$G$9:$BD$9,0))</f>
        <v>0</v>
      </c>
      <c r="V18" s="607">
        <v>17490593</v>
      </c>
      <c r="W18" s="250">
        <f t="shared" si="2"/>
        <v>0.70182909178665365</v>
      </c>
      <c r="Y18" s="607">
        <v>1000000</v>
      </c>
      <c r="AC18" s="606" t="s">
        <v>501</v>
      </c>
      <c r="AD18" s="607"/>
      <c r="AE18">
        <v>20891134.482759621</v>
      </c>
    </row>
    <row r="19" spans="1:32" ht="17.399999999999999" x14ac:dyDescent="0.3">
      <c r="A19" s="24" t="str">
        <f>'Feb 2019'!F17</f>
        <v>Geo Kahani</v>
      </c>
      <c r="B19" s="617">
        <f>'Feb 2019'!B17</f>
        <v>12900000</v>
      </c>
      <c r="C19" s="143">
        <v>13000000</v>
      </c>
      <c r="D19" s="143">
        <f>'Feb 2019'!C17</f>
        <v>13000000</v>
      </c>
      <c r="E19" s="578"/>
      <c r="F19" s="239"/>
      <c r="G19" s="142"/>
      <c r="H19" s="533"/>
      <c r="I19" s="143"/>
      <c r="J19" s="239"/>
      <c r="K19" s="239"/>
      <c r="L19" s="239"/>
      <c r="M19" s="239"/>
      <c r="N19" s="317"/>
      <c r="O19" s="153" t="s">
        <v>275</v>
      </c>
      <c r="P19" s="153">
        <v>15.362</v>
      </c>
      <c r="Q19" s="246"/>
      <c r="R19" s="325"/>
      <c r="S19" s="246"/>
      <c r="T19" s="307" t="s">
        <v>202</v>
      </c>
      <c r="U19" s="321">
        <f>INDEX('Planning Ngrps'!$G$109:$BD$109,MATCH(Summary!T19,'Planning Ngrps'!$G$9:$BD$9,0))</f>
        <v>0</v>
      </c>
      <c r="V19" s="607">
        <v>19416706</v>
      </c>
      <c r="W19" s="250">
        <f t="shared" si="2"/>
        <v>-0.33562366345764316</v>
      </c>
      <c r="AC19" s="606" t="s">
        <v>501</v>
      </c>
    </row>
    <row r="20" spans="1:32" ht="17.399999999999999" x14ac:dyDescent="0.3">
      <c r="A20" s="24" t="str">
        <f>'Feb 2019'!F18</f>
        <v>Filmazia</v>
      </c>
      <c r="B20" s="617">
        <f>'Feb 2019'!B18</f>
        <v>0</v>
      </c>
      <c r="C20" s="143">
        <v>0</v>
      </c>
      <c r="D20" s="143">
        <f>'Feb 2019'!C18</f>
        <v>0</v>
      </c>
      <c r="E20" s="578"/>
      <c r="F20" s="239"/>
      <c r="G20" s="142"/>
      <c r="H20" s="533"/>
      <c r="I20" s="143"/>
      <c r="J20" s="239"/>
      <c r="K20" s="239"/>
      <c r="L20" s="239"/>
      <c r="M20" s="239"/>
      <c r="N20" s="317"/>
      <c r="P20" s="246"/>
      <c r="Q20" s="246"/>
      <c r="R20" s="325"/>
      <c r="S20" s="246"/>
      <c r="T20" s="307" t="s">
        <v>17</v>
      </c>
      <c r="U20" s="321">
        <f>INDEX('Planning Ngrps'!$G$109:$BD$109,MATCH(Summary!T20,'Planning Ngrps'!$G$9:$BD$9,0))</f>
        <v>0</v>
      </c>
      <c r="V20" s="607">
        <v>1283925</v>
      </c>
      <c r="W20" s="250">
        <f t="shared" si="2"/>
        <v>-1</v>
      </c>
      <c r="AC20" t="s">
        <v>502</v>
      </c>
      <c r="AF20" s="250"/>
    </row>
    <row r="21" spans="1:32" ht="17.399999999999999" x14ac:dyDescent="0.3">
      <c r="A21" s="24" t="str">
        <f>'Feb 2019'!F19</f>
        <v>AAJ  Entertainment</v>
      </c>
      <c r="B21" s="617">
        <f>'Feb 2019'!B19</f>
        <v>16250000</v>
      </c>
      <c r="C21" s="143">
        <v>16000000</v>
      </c>
      <c r="D21" s="143">
        <f>'Feb 2019'!C19</f>
        <v>16000000</v>
      </c>
      <c r="E21" s="578"/>
      <c r="F21" s="239"/>
      <c r="G21" s="142"/>
      <c r="H21" s="533"/>
      <c r="I21" s="143"/>
      <c r="J21" s="239"/>
      <c r="K21" s="239"/>
      <c r="L21" s="239"/>
      <c r="M21" s="239"/>
      <c r="N21" s="317"/>
      <c r="P21" s="304" t="s">
        <v>265</v>
      </c>
      <c r="Q21" s="246"/>
      <c r="R21" s="325"/>
      <c r="S21" s="246"/>
      <c r="T21" s="310" t="s">
        <v>18</v>
      </c>
      <c r="U21" s="321">
        <f>INDEX('Planning Ngrps'!$G$109:$BD$109,MATCH(Summary!T21,'Planning Ngrps'!$G$9:$BD$9,0))</f>
        <v>0</v>
      </c>
      <c r="V21" s="607">
        <v>8060501.4599999944</v>
      </c>
      <c r="W21" s="250">
        <f t="shared" si="2"/>
        <v>1.0160036048179082</v>
      </c>
      <c r="AC21" s="606" t="s">
        <v>501</v>
      </c>
    </row>
    <row r="22" spans="1:32" s="153" customFormat="1" ht="17.399999999999999" x14ac:dyDescent="0.3">
      <c r="A22" s="24" t="s">
        <v>478</v>
      </c>
      <c r="B22" s="617">
        <f>'Feb 2019'!B20</f>
        <v>0</v>
      </c>
      <c r="C22" s="143">
        <v>0</v>
      </c>
      <c r="D22" s="143">
        <f>'Feb 2019'!C20</f>
        <v>0</v>
      </c>
      <c r="E22" s="578"/>
      <c r="F22" s="239"/>
      <c r="G22" s="142"/>
      <c r="H22" s="533"/>
      <c r="I22" s="143"/>
      <c r="J22" s="239"/>
      <c r="K22" s="239"/>
      <c r="L22" s="239"/>
      <c r="M22" s="239"/>
      <c r="N22" s="317"/>
      <c r="P22" s="304"/>
      <c r="Q22" s="246"/>
      <c r="R22" s="325"/>
      <c r="S22" s="246"/>
      <c r="T22" s="310"/>
      <c r="U22" s="321"/>
      <c r="V22" s="607">
        <v>0</v>
      </c>
      <c r="W22" s="250" t="e">
        <f t="shared" si="2"/>
        <v>#DIV/0!</v>
      </c>
      <c r="X22" s="607"/>
    </row>
    <row r="23" spans="1:32" s="153" customFormat="1" ht="17.399999999999999" x14ac:dyDescent="0.3">
      <c r="A23" s="24" t="s">
        <v>486</v>
      </c>
      <c r="B23" s="617">
        <f>'Feb 2019'!B21</f>
        <v>0</v>
      </c>
      <c r="C23" s="143">
        <v>0</v>
      </c>
      <c r="D23" s="143">
        <f>'Feb 2019'!C21</f>
        <v>0</v>
      </c>
      <c r="E23" s="578"/>
      <c r="F23" s="239"/>
      <c r="G23" s="142"/>
      <c r="H23" s="533"/>
      <c r="I23" s="143"/>
      <c r="J23" s="239"/>
      <c r="K23" s="239"/>
      <c r="L23" s="239"/>
      <c r="M23" s="239"/>
      <c r="N23" s="317"/>
      <c r="P23" s="304"/>
      <c r="Q23" s="246"/>
      <c r="R23" s="325"/>
      <c r="S23" s="246"/>
      <c r="T23" s="310"/>
      <c r="U23" s="321"/>
      <c r="V23" s="607">
        <v>0</v>
      </c>
      <c r="W23" s="250" t="e">
        <f t="shared" si="2"/>
        <v>#DIV/0!</v>
      </c>
      <c r="X23" s="607"/>
      <c r="AC23" s="153" t="s">
        <v>503</v>
      </c>
    </row>
    <row r="24" spans="1:32" ht="17.399999999999999" x14ac:dyDescent="0.3">
      <c r="A24" s="24" t="s">
        <v>319</v>
      </c>
      <c r="B24" s="617">
        <f>'Feb 2019'!B22</f>
        <v>5750000</v>
      </c>
      <c r="C24" s="143">
        <v>6000000</v>
      </c>
      <c r="D24" s="143">
        <f>'Feb 2019'!C22</f>
        <v>6000000</v>
      </c>
      <c r="E24" s="578"/>
      <c r="F24" s="239"/>
      <c r="G24" s="142"/>
      <c r="H24" s="533"/>
      <c r="I24" s="143"/>
      <c r="J24" s="239"/>
      <c r="K24" s="239"/>
      <c r="L24" s="239"/>
      <c r="M24" s="239"/>
      <c r="N24" s="317"/>
      <c r="O24" s="153" t="s">
        <v>276</v>
      </c>
      <c r="P24" s="153">
        <v>14.919</v>
      </c>
      <c r="Q24" s="246"/>
      <c r="R24" s="325"/>
      <c r="S24" s="246"/>
      <c r="T24" s="307" t="s">
        <v>19</v>
      </c>
      <c r="U24" s="321">
        <f>INDEX('Planning Ngrps'!$G$109:$BD$109,MATCH(Summary!T24,'Planning Ngrps'!$G$9:$BD$9,0))</f>
        <v>0</v>
      </c>
      <c r="V24" s="607">
        <v>0</v>
      </c>
      <c r="W24" s="250" t="e">
        <f t="shared" si="2"/>
        <v>#DIV/0!</v>
      </c>
      <c r="AC24" t="s">
        <v>414</v>
      </c>
    </row>
    <row r="25" spans="1:32" ht="17.399999999999999" x14ac:dyDescent="0.3">
      <c r="A25" s="17" t="str">
        <f>'Feb 2019'!F23</f>
        <v>TOTAL</v>
      </c>
      <c r="B25" s="16">
        <f>'Feb 2019'!B23</f>
        <v>213702000</v>
      </c>
      <c r="C25" s="165">
        <f>SUM(C10:C24)</f>
        <v>220250000</v>
      </c>
      <c r="D25" s="165">
        <f>'Feb 2019'!C23</f>
        <v>220250000</v>
      </c>
      <c r="E25" s="558">
        <f>C25/D2</f>
        <v>0.65124571996286196</v>
      </c>
      <c r="F25" s="241">
        <f>SUM(F10:F24)</f>
        <v>0.30751216742854776</v>
      </c>
      <c r="G25" s="242"/>
      <c r="H25" s="313">
        <f t="shared" ref="H25:N25" si="3">SUM(H10:H24)</f>
        <v>0</v>
      </c>
      <c r="I25" s="165">
        <f t="shared" si="3"/>
        <v>0</v>
      </c>
      <c r="J25" s="165">
        <f t="shared" si="3"/>
        <v>0</v>
      </c>
      <c r="K25" s="165">
        <f t="shared" si="3"/>
        <v>0</v>
      </c>
      <c r="L25" s="165">
        <f t="shared" si="3"/>
        <v>0</v>
      </c>
      <c r="M25" s="165">
        <f t="shared" si="3"/>
        <v>0</v>
      </c>
      <c r="N25" s="188">
        <f t="shared" si="3"/>
        <v>0</v>
      </c>
      <c r="O25" s="153" t="s">
        <v>277</v>
      </c>
      <c r="P25" s="153">
        <v>14.769</v>
      </c>
      <c r="Q25" s="246"/>
      <c r="R25" s="325"/>
      <c r="S25" s="246"/>
      <c r="T25" s="306" t="s">
        <v>191</v>
      </c>
      <c r="U25" s="321">
        <f>INDEX('Planning Ngrps'!$G$109:$BD$109,MATCH(Summary!T25,'Planning Ngrps'!$G$9:$BD$9,0))</f>
        <v>0</v>
      </c>
      <c r="V25" s="607">
        <f>SUM(V10:V24)</f>
        <v>206752908.87000024</v>
      </c>
      <c r="W25" s="250">
        <f t="shared" si="2"/>
        <v>3.3610608759894856E-2</v>
      </c>
      <c r="Y25">
        <f>B25/D2</f>
        <v>0.63188428080591841</v>
      </c>
    </row>
    <row r="26" spans="1:32" ht="17.399999999999999" x14ac:dyDescent="0.3">
      <c r="A26" s="32" t="str">
        <f>'Feb 2019'!F24</f>
        <v>Movie Channels</v>
      </c>
      <c r="B26" s="144">
        <f>'Feb 2019'!B24</f>
        <v>4.4352716456040548E-3</v>
      </c>
      <c r="C26" s="144"/>
      <c r="D26" s="144">
        <f>'Feb 2019'!C24</f>
        <v>0</v>
      </c>
      <c r="E26" s="144"/>
      <c r="F26" s="236"/>
      <c r="G26" s="237"/>
      <c r="H26" s="534"/>
      <c r="I26" s="144"/>
      <c r="J26" s="236"/>
      <c r="K26" s="236"/>
      <c r="L26" s="236"/>
      <c r="M26" s="236"/>
      <c r="N26" s="318"/>
      <c r="O26" s="153" t="s">
        <v>278</v>
      </c>
      <c r="P26" s="153">
        <v>14.744</v>
      </c>
      <c r="Q26" s="246"/>
      <c r="R26" s="325"/>
      <c r="S26" s="246"/>
      <c r="T26" s="306" t="s">
        <v>190</v>
      </c>
      <c r="U26" s="321">
        <f>INDEX('Planning Ngrps'!$G$109:$BD$109,MATCH(Summary!T26,'Planning Ngrps'!$G$9:$BD$9,0))</f>
        <v>0</v>
      </c>
    </row>
    <row r="27" spans="1:32" ht="17.399999999999999" x14ac:dyDescent="0.3">
      <c r="A27" s="21" t="str">
        <f>'Feb 2019'!F25</f>
        <v>HBO</v>
      </c>
      <c r="B27" s="143">
        <f>'Feb 2019'!B25</f>
        <v>0</v>
      </c>
      <c r="C27" s="143">
        <v>0</v>
      </c>
      <c r="D27" s="143">
        <f>'Feb 2019'!C25</f>
        <v>0</v>
      </c>
      <c r="E27" s="143"/>
      <c r="F27" s="239" t="str">
        <f t="shared" ref="F27:F34" si="4">IFERROR(B27/E27,"")</f>
        <v/>
      </c>
      <c r="G27" s="143"/>
      <c r="H27" s="533"/>
      <c r="I27" s="143"/>
      <c r="J27" s="239"/>
      <c r="K27" s="239"/>
      <c r="L27" s="239"/>
      <c r="M27" s="239"/>
      <c r="N27" s="317"/>
      <c r="O27" s="153" t="s">
        <v>279</v>
      </c>
      <c r="P27" s="153">
        <v>12.911</v>
      </c>
      <c r="Q27" s="246"/>
      <c r="R27" s="325"/>
      <c r="S27" s="246"/>
      <c r="T27" s="306" t="s">
        <v>20</v>
      </c>
      <c r="U27" s="321">
        <f>INDEX('Planning Ngrps'!$G$109:$BD$109,MATCH(Summary!T27,'Planning Ngrps'!$G$9:$BD$9,0))</f>
        <v>0</v>
      </c>
      <c r="V27" s="607">
        <v>598612.5</v>
      </c>
      <c r="W27" s="250">
        <f t="shared" si="2"/>
        <v>-1</v>
      </c>
    </row>
    <row r="28" spans="1:32" ht="17.399999999999999" x14ac:dyDescent="0.3">
      <c r="A28" s="21" t="str">
        <f>'Feb 2019'!F26</f>
        <v>Silver screen</v>
      </c>
      <c r="B28" s="618">
        <f>'Feb 2019'!B26</f>
        <v>0</v>
      </c>
      <c r="C28" s="143">
        <v>0</v>
      </c>
      <c r="D28" s="143">
        <f>'Feb 2019'!C26</f>
        <v>0</v>
      </c>
      <c r="E28" s="143"/>
      <c r="F28" s="239" t="str">
        <f t="shared" si="4"/>
        <v/>
      </c>
      <c r="G28" s="143"/>
      <c r="H28" s="533"/>
      <c r="I28" s="143"/>
      <c r="J28" s="239"/>
      <c r="K28" s="239"/>
      <c r="L28" s="239"/>
      <c r="M28" s="239"/>
      <c r="N28" s="317"/>
      <c r="O28" s="153" t="s">
        <v>280</v>
      </c>
      <c r="P28" s="153">
        <v>12.439</v>
      </c>
      <c r="Q28" s="246"/>
      <c r="R28" s="325"/>
      <c r="S28" s="246"/>
      <c r="T28" s="307" t="s">
        <v>245</v>
      </c>
      <c r="U28" s="321">
        <f>INDEX('Planning Ngrps'!$G$109:$BD$109,MATCH(Summary!T28,'Planning Ngrps'!$G$9:$BD$9,0))</f>
        <v>58</v>
      </c>
      <c r="V28" s="607">
        <v>0</v>
      </c>
      <c r="W28" s="250" t="e">
        <f t="shared" si="2"/>
        <v>#DIV/0!</v>
      </c>
    </row>
    <row r="29" spans="1:32" ht="17.399999999999999" x14ac:dyDescent="0.3">
      <c r="A29" s="21" t="str">
        <f>'Feb 2019'!F27</f>
        <v>Flmax</v>
      </c>
      <c r="B29" s="618">
        <f>'Feb 2019'!B27</f>
        <v>1500000</v>
      </c>
      <c r="C29" s="143">
        <v>600000</v>
      </c>
      <c r="D29" s="143">
        <f>'Feb 2019'!C27</f>
        <v>600000</v>
      </c>
      <c r="E29" s="143"/>
      <c r="F29" s="239" t="str">
        <f t="shared" si="4"/>
        <v/>
      </c>
      <c r="G29" s="143"/>
      <c r="H29" s="533"/>
      <c r="I29" s="143"/>
      <c r="J29" s="239"/>
      <c r="K29" s="239"/>
      <c r="L29" s="239"/>
      <c r="M29" s="239"/>
      <c r="N29" s="317"/>
      <c r="O29" s="153" t="s">
        <v>260</v>
      </c>
      <c r="P29" s="153">
        <v>12.409000000000001</v>
      </c>
      <c r="Q29" s="246"/>
      <c r="R29" s="325"/>
      <c r="S29" s="246"/>
      <c r="T29" s="307" t="s">
        <v>212</v>
      </c>
      <c r="U29" s="321">
        <f>INDEX('Planning Ngrps'!$G$109:$BD$109,MATCH(Summary!T29,'Planning Ngrps'!$G$9:$BD$9,0))</f>
        <v>0</v>
      </c>
      <c r="V29" s="607">
        <v>833926.9000000119</v>
      </c>
      <c r="W29" s="250">
        <f t="shared" si="2"/>
        <v>0.79871880856700828</v>
      </c>
    </row>
    <row r="30" spans="1:32" ht="17.399999999999999" x14ac:dyDescent="0.3">
      <c r="A30" s="21" t="str">
        <f>'Feb 2019'!F28</f>
        <v>Filmworld</v>
      </c>
      <c r="B30" s="618">
        <f>'Feb 2019'!B28</f>
        <v>0</v>
      </c>
      <c r="C30" s="618">
        <v>0</v>
      </c>
      <c r="D30" s="143">
        <f>'Feb 2019'!C28</f>
        <v>0</v>
      </c>
      <c r="E30" s="143"/>
      <c r="F30" s="239" t="str">
        <f t="shared" si="4"/>
        <v/>
      </c>
      <c r="G30" s="142"/>
      <c r="H30" s="533"/>
      <c r="I30" s="143"/>
      <c r="J30" s="239"/>
      <c r="K30" s="239"/>
      <c r="L30" s="239"/>
      <c r="M30" s="239"/>
      <c r="N30" s="317"/>
      <c r="O30" s="153" t="s">
        <v>281</v>
      </c>
      <c r="P30" s="153">
        <v>12.406000000000001</v>
      </c>
      <c r="Q30" s="246"/>
      <c r="R30" s="325"/>
      <c r="S30" s="246"/>
      <c r="T30" s="306" t="s">
        <v>246</v>
      </c>
      <c r="U30" s="321">
        <f>INDEX('Planning Ngrps'!$G$109:$BD$109,MATCH(Summary!T30,'Planning Ngrps'!$G$9:$BD$9,0))</f>
        <v>68</v>
      </c>
      <c r="V30" s="607">
        <v>4994866.9199999711</v>
      </c>
      <c r="W30" s="250">
        <f t="shared" si="2"/>
        <v>-1</v>
      </c>
    </row>
    <row r="31" spans="1:32" ht="17.399999999999999" x14ac:dyDescent="0.3">
      <c r="A31" s="24" t="str">
        <f>'Feb 2019'!F29</f>
        <v>AXN</v>
      </c>
      <c r="B31" s="618">
        <f>'Feb 2019'!B29</f>
        <v>0</v>
      </c>
      <c r="C31" s="142">
        <v>0</v>
      </c>
      <c r="D31" s="142">
        <f>'Feb 2019'!C29</f>
        <v>0</v>
      </c>
      <c r="E31" s="143"/>
      <c r="F31" s="239" t="str">
        <f t="shared" si="4"/>
        <v/>
      </c>
      <c r="G31" s="143"/>
      <c r="H31" s="532"/>
      <c r="I31" s="142"/>
      <c r="J31" s="249"/>
      <c r="K31" s="249"/>
      <c r="L31" s="249"/>
      <c r="M31" s="249"/>
      <c r="N31" s="316"/>
      <c r="O31" s="153" t="s">
        <v>282</v>
      </c>
      <c r="P31" s="153">
        <v>12.209</v>
      </c>
      <c r="Q31" s="246"/>
      <c r="R31" s="325"/>
      <c r="S31" s="246"/>
      <c r="T31" s="306" t="s">
        <v>247</v>
      </c>
      <c r="U31" s="321">
        <f>INDEX('Planning Ngrps'!$G$109:$BD$109,MATCH(Summary!T31,'Planning Ngrps'!$G$9:$BD$9,0))</f>
        <v>0</v>
      </c>
      <c r="V31" s="607">
        <v>86417.479999999749</v>
      </c>
      <c r="W31" s="250">
        <f t="shared" si="2"/>
        <v>-1</v>
      </c>
    </row>
    <row r="32" spans="1:32" ht="17.399999999999999" x14ac:dyDescent="0.3">
      <c r="A32" s="24" t="str">
        <f>'Feb 2019'!F30</f>
        <v>Ravi</v>
      </c>
      <c r="B32" s="618">
        <f>'Feb 2019'!B30</f>
        <v>0</v>
      </c>
      <c r="C32" s="142">
        <v>0</v>
      </c>
      <c r="D32" s="142">
        <f>'Feb 2019'!C30</f>
        <v>0</v>
      </c>
      <c r="E32" s="143"/>
      <c r="F32" s="239" t="str">
        <f t="shared" si="4"/>
        <v/>
      </c>
      <c r="G32" s="143"/>
      <c r="H32" s="532"/>
      <c r="I32" s="142"/>
      <c r="J32" s="249"/>
      <c r="K32" s="249"/>
      <c r="L32" s="249"/>
      <c r="M32" s="249"/>
      <c r="N32" s="316"/>
      <c r="O32" s="153" t="s">
        <v>283</v>
      </c>
      <c r="P32" s="153">
        <v>11.429</v>
      </c>
      <c r="Q32" s="246"/>
      <c r="R32" s="325"/>
      <c r="S32" s="246"/>
      <c r="T32" s="307" t="s">
        <v>223</v>
      </c>
      <c r="U32" s="321">
        <f>INDEX('Planning Ngrps'!$G$109:$BD$109,MATCH(Summary!T32,'Planning Ngrps'!$G$9:$BD$9,0))</f>
        <v>0</v>
      </c>
      <c r="V32" s="607">
        <v>698277</v>
      </c>
      <c r="W32" s="250">
        <f t="shared" si="2"/>
        <v>-1</v>
      </c>
    </row>
    <row r="33" spans="1:29" ht="17.399999999999999" x14ac:dyDescent="0.3">
      <c r="A33" s="24" t="str">
        <f>'Feb 2019'!F31</f>
        <v>Kohinoor</v>
      </c>
      <c r="B33" s="618">
        <f>'Feb 2019'!B31</f>
        <v>0</v>
      </c>
      <c r="C33" s="142">
        <v>0</v>
      </c>
      <c r="D33" s="142">
        <f>'Feb 2019'!C31</f>
        <v>0</v>
      </c>
      <c r="E33" s="142"/>
      <c r="F33" s="239" t="str">
        <f t="shared" si="4"/>
        <v/>
      </c>
      <c r="G33" s="143"/>
      <c r="H33" s="532"/>
      <c r="I33" s="142"/>
      <c r="J33" s="249"/>
      <c r="K33" s="249"/>
      <c r="L33" s="249"/>
      <c r="M33" s="249"/>
      <c r="N33" s="316"/>
      <c r="O33" s="153" t="s">
        <v>284</v>
      </c>
      <c r="P33" s="153">
        <v>11.269</v>
      </c>
      <c r="Q33" s="246"/>
      <c r="R33" s="325"/>
      <c r="S33" s="246"/>
      <c r="T33" s="307" t="s">
        <v>22</v>
      </c>
      <c r="U33" s="321">
        <f>INDEX('Planning Ngrps'!$G$109:$BD$109,MATCH(Summary!T33,'Planning Ngrps'!$G$9:$BD$9,0))</f>
        <v>0</v>
      </c>
      <c r="V33" s="607">
        <v>0</v>
      </c>
      <c r="W33" s="250" t="e">
        <f t="shared" si="2"/>
        <v>#DIV/0!</v>
      </c>
    </row>
    <row r="34" spans="1:29" ht="17.399999999999999" x14ac:dyDescent="0.3">
      <c r="A34" s="24" t="str">
        <f>'Feb 2019'!F32</f>
        <v>WB</v>
      </c>
      <c r="B34" s="618">
        <f>'Feb 2019'!B32</f>
        <v>0</v>
      </c>
      <c r="C34" s="142">
        <v>0</v>
      </c>
      <c r="D34" s="142">
        <f>'Feb 2019'!C32</f>
        <v>0</v>
      </c>
      <c r="E34" s="143"/>
      <c r="F34" s="239" t="str">
        <f t="shared" si="4"/>
        <v/>
      </c>
      <c r="G34" s="142"/>
      <c r="H34" s="532"/>
      <c r="I34" s="142"/>
      <c r="J34" s="249"/>
      <c r="K34" s="249"/>
      <c r="L34" s="249"/>
      <c r="M34" s="249"/>
      <c r="N34" s="316"/>
      <c r="O34" s="153" t="s">
        <v>285</v>
      </c>
      <c r="P34" s="153">
        <v>11.186</v>
      </c>
      <c r="Q34" s="246"/>
      <c r="R34" s="325"/>
      <c r="S34" s="246"/>
      <c r="T34" s="307" t="s">
        <v>21</v>
      </c>
      <c r="U34" s="321">
        <f>INDEX('Planning Ngrps'!$G$109:$BD$109,MATCH(Summary!T34,'Planning Ngrps'!$G$9:$BD$9,0))</f>
        <v>0</v>
      </c>
      <c r="V34" s="607">
        <v>0</v>
      </c>
      <c r="W34" s="250" t="e">
        <f t="shared" si="2"/>
        <v>#DIV/0!</v>
      </c>
    </row>
    <row r="35" spans="1:29" ht="17.399999999999999" x14ac:dyDescent="0.3">
      <c r="A35" s="17" t="str">
        <f>'Feb 2019'!F33</f>
        <v>TOTAL</v>
      </c>
      <c r="B35" s="16">
        <f>'Feb 2019'!B33</f>
        <v>1500000</v>
      </c>
      <c r="C35" s="165">
        <f>SUM(C27:C34)</f>
        <v>600000</v>
      </c>
      <c r="D35" s="165">
        <f>'Feb 2019'!C33</f>
        <v>600000</v>
      </c>
      <c r="E35" s="165"/>
      <c r="F35" s="241">
        <f>SUM(F27:F34)</f>
        <v>0</v>
      </c>
      <c r="G35" s="242"/>
      <c r="H35" s="107">
        <f t="shared" ref="H35:N35" si="5">SUM(H27:H34)</f>
        <v>0</v>
      </c>
      <c r="I35" s="165">
        <f t="shared" si="5"/>
        <v>0</v>
      </c>
      <c r="J35" s="165">
        <f t="shared" si="5"/>
        <v>0</v>
      </c>
      <c r="K35" s="165">
        <f t="shared" si="5"/>
        <v>0</v>
      </c>
      <c r="L35" s="165">
        <f t="shared" si="5"/>
        <v>0</v>
      </c>
      <c r="M35" s="165">
        <f t="shared" si="5"/>
        <v>0</v>
      </c>
      <c r="N35" s="165">
        <f t="shared" si="5"/>
        <v>0</v>
      </c>
      <c r="O35" s="153" t="s">
        <v>286</v>
      </c>
      <c r="P35" s="153">
        <v>10.869</v>
      </c>
      <c r="Q35" s="246"/>
      <c r="R35" s="325"/>
      <c r="S35" s="246"/>
      <c r="T35" s="307" t="s">
        <v>214</v>
      </c>
      <c r="U35" s="321">
        <f>INDEX('Planning Ngrps'!$G$109:$BD$109,MATCH(Summary!T35,'Planning Ngrps'!$G$9:$BD$9,0))</f>
        <v>0</v>
      </c>
      <c r="V35" s="607">
        <f>SUM(V27:V34)</f>
        <v>7212100.799999983</v>
      </c>
      <c r="W35" s="250">
        <f t="shared" si="2"/>
        <v>-0.79201621807615286</v>
      </c>
    </row>
    <row r="36" spans="1:29" ht="17.399999999999999" x14ac:dyDescent="0.3">
      <c r="A36" s="32" t="str">
        <f>'Feb 2019'!F34</f>
        <v>News Channels</v>
      </c>
      <c r="B36" s="144">
        <f>'Feb 2019'!B34</f>
        <v>0.25719844588081536</v>
      </c>
      <c r="C36" s="663">
        <f>C60/D3</f>
        <v>0.25953120587404688</v>
      </c>
      <c r="D36" s="144">
        <f>'Feb 2019'!C34</f>
        <v>0</v>
      </c>
      <c r="E36" s="144"/>
      <c r="F36" s="236"/>
      <c r="G36" s="237"/>
      <c r="H36" s="534"/>
      <c r="I36" s="144"/>
      <c r="J36" s="236"/>
      <c r="K36" s="236"/>
      <c r="L36" s="236"/>
      <c r="M36" s="236"/>
      <c r="N36" s="318"/>
      <c r="O36" s="153" t="s">
        <v>173</v>
      </c>
      <c r="P36" s="153">
        <v>10.314</v>
      </c>
      <c r="Q36" s="246"/>
      <c r="R36" s="325"/>
      <c r="S36" s="246"/>
      <c r="T36" s="307" t="s">
        <v>23</v>
      </c>
      <c r="U36" s="321">
        <f>INDEX('Planning Ngrps'!$G$109:$BD$109,MATCH(Summary!T36,'Planning Ngrps'!$G$9:$BD$9,0))</f>
        <v>0</v>
      </c>
    </row>
    <row r="37" spans="1:29" ht="17.399999999999999" x14ac:dyDescent="0.3">
      <c r="A37" s="21" t="str">
        <f>'Feb 2019'!F35</f>
        <v>Geo News</v>
      </c>
      <c r="B37" s="143">
        <f>'Feb 2019'!B35</f>
        <v>8200000</v>
      </c>
      <c r="C37" s="143">
        <v>8000000</v>
      </c>
      <c r="D37" s="143">
        <f>'Feb 2019'!C35</f>
        <v>8000000</v>
      </c>
      <c r="E37" s="143"/>
      <c r="F37" s="239" t="str">
        <f>IFERROR(B37/E37,"")</f>
        <v/>
      </c>
      <c r="G37" s="142"/>
      <c r="H37" s="533"/>
      <c r="I37" s="143"/>
      <c r="J37" s="239"/>
      <c r="K37" s="239"/>
      <c r="L37" s="239"/>
      <c r="M37" s="239"/>
      <c r="N37" s="317"/>
      <c r="O37" s="246"/>
      <c r="P37" s="246"/>
      <c r="Q37" s="246"/>
      <c r="R37" s="325"/>
      <c r="S37" s="246"/>
      <c r="T37" s="307" t="s">
        <v>24</v>
      </c>
      <c r="U37" s="321">
        <f>INDEX('Planning Ngrps'!$G$109:$BD$109,MATCH(Summary!T37,'Planning Ngrps'!$G$9:$BD$9,0))</f>
        <v>0</v>
      </c>
      <c r="V37" s="607">
        <v>8076801.4999999963</v>
      </c>
      <c r="W37" s="250">
        <f t="shared" si="2"/>
        <v>1.5253377218692687E-2</v>
      </c>
      <c r="Y37">
        <f>1.6*18</f>
        <v>28.8</v>
      </c>
      <c r="AC37" t="s">
        <v>503</v>
      </c>
    </row>
    <row r="38" spans="1:29" ht="17.399999999999999" x14ac:dyDescent="0.3">
      <c r="A38" s="21" t="str">
        <f>'Feb 2019'!F36</f>
        <v>Express News</v>
      </c>
      <c r="B38" s="618">
        <f>'Feb 2019'!B36</f>
        <v>16531000</v>
      </c>
      <c r="C38" s="143">
        <v>17500000</v>
      </c>
      <c r="D38" s="143">
        <f>'Feb 2019'!C36</f>
        <v>17500000</v>
      </c>
      <c r="E38" s="143"/>
      <c r="F38" s="239" t="str">
        <f t="shared" ref="F38:F59" si="6">IFERROR(B38/E38,"")</f>
        <v/>
      </c>
      <c r="G38" s="142"/>
      <c r="H38" s="533"/>
      <c r="I38" s="143"/>
      <c r="J38" s="239"/>
      <c r="K38" s="239"/>
      <c r="L38" s="239"/>
      <c r="M38" s="239"/>
      <c r="N38" s="317"/>
      <c r="P38" s="304" t="s">
        <v>295</v>
      </c>
      <c r="Q38" s="246"/>
      <c r="R38" s="325"/>
      <c r="S38" s="246"/>
      <c r="T38" s="307" t="s">
        <v>25</v>
      </c>
      <c r="U38" s="321">
        <f>INDEX('Planning Ngrps'!$G$109:$BD$109,MATCH(Summary!T38,'Planning Ngrps'!$G$9:$BD$9,0))</f>
        <v>0</v>
      </c>
      <c r="V38" s="607">
        <v>18929744</v>
      </c>
      <c r="W38" s="250">
        <f t="shared" si="2"/>
        <v>-0.12671824827636335</v>
      </c>
      <c r="Y38">
        <v>35</v>
      </c>
      <c r="AC38" t="s">
        <v>501</v>
      </c>
    </row>
    <row r="39" spans="1:29" ht="17.399999999999999" x14ac:dyDescent="0.3">
      <c r="A39" s="21" t="str">
        <f>'Feb 2019'!F37</f>
        <v>Dunya</v>
      </c>
      <c r="B39" s="618">
        <f>'Feb 2019'!B37</f>
        <v>3500000</v>
      </c>
      <c r="C39" s="143">
        <v>3500000</v>
      </c>
      <c r="D39" s="143">
        <f>'Feb 2019'!C37</f>
        <v>3500000</v>
      </c>
      <c r="E39" s="143"/>
      <c r="F39" s="239" t="str">
        <f t="shared" si="6"/>
        <v/>
      </c>
      <c r="G39" s="143"/>
      <c r="H39" s="533"/>
      <c r="I39" s="143"/>
      <c r="J39" s="239"/>
      <c r="K39" s="239"/>
      <c r="L39" s="239"/>
      <c r="M39" s="239"/>
      <c r="N39" s="317"/>
      <c r="O39" s="153" t="s">
        <v>287</v>
      </c>
      <c r="P39" s="153">
        <v>9.8800000000000008</v>
      </c>
      <c r="Q39" s="246"/>
      <c r="R39" s="325"/>
      <c r="S39" s="246"/>
      <c r="T39" s="307" t="s">
        <v>26</v>
      </c>
      <c r="U39" s="321">
        <f>INDEX('Planning Ngrps'!$G$109:$BD$109,MATCH(Summary!T39,'Planning Ngrps'!$G$9:$BD$9,0))</f>
        <v>0</v>
      </c>
      <c r="V39" s="607">
        <v>4484967.6300000083</v>
      </c>
      <c r="W39" s="250">
        <f t="shared" si="2"/>
        <v>-0.21961532640983772</v>
      </c>
      <c r="Y39">
        <v>36</v>
      </c>
      <c r="AC39" t="s">
        <v>504</v>
      </c>
    </row>
    <row r="40" spans="1:29" ht="17.399999999999999" x14ac:dyDescent="0.3">
      <c r="A40" s="21" t="str">
        <f>'Feb 2019'!F38</f>
        <v>Samaa</v>
      </c>
      <c r="B40" s="618">
        <f>'Feb 2019'!B38</f>
        <v>4250000</v>
      </c>
      <c r="C40" s="143">
        <v>5000000</v>
      </c>
      <c r="D40" s="143">
        <f>'Feb 2019'!C38</f>
        <v>5000000</v>
      </c>
      <c r="E40" s="143"/>
      <c r="F40" s="239" t="str">
        <f t="shared" si="6"/>
        <v/>
      </c>
      <c r="G40" s="143"/>
      <c r="H40" s="533"/>
      <c r="I40" s="143"/>
      <c r="J40" s="239"/>
      <c r="K40" s="239"/>
      <c r="L40" s="239"/>
      <c r="M40" s="239"/>
      <c r="N40" s="317"/>
      <c r="O40" s="153" t="s">
        <v>288</v>
      </c>
      <c r="P40" s="153">
        <v>9.4</v>
      </c>
      <c r="Q40" s="246"/>
      <c r="R40" s="325"/>
      <c r="S40" s="246"/>
      <c r="T40" s="307" t="s">
        <v>27</v>
      </c>
      <c r="U40" s="321">
        <f>INDEX('Planning Ngrps'!$G$109:$BD$109,MATCH(Summary!T40,'Planning Ngrps'!$G$9:$BD$9,0))</f>
        <v>0</v>
      </c>
      <c r="V40" s="607">
        <v>11969147.080000013</v>
      </c>
      <c r="W40" s="250">
        <f t="shared" si="2"/>
        <v>-0.64492039644983667</v>
      </c>
      <c r="Y40">
        <f>Y39+Y38+Y37</f>
        <v>99.8</v>
      </c>
      <c r="AC40" t="s">
        <v>504</v>
      </c>
    </row>
    <row r="41" spans="1:29" ht="17.399999999999999" x14ac:dyDescent="0.3">
      <c r="A41" s="21" t="str">
        <f>'Feb 2019'!F39</f>
        <v>CAPITAL</v>
      </c>
      <c r="B41" s="618">
        <f>'Feb 2019'!B39</f>
        <v>4750000</v>
      </c>
      <c r="C41" s="143">
        <v>5000000</v>
      </c>
      <c r="D41" s="143">
        <f>'Feb 2019'!C39</f>
        <v>5000000</v>
      </c>
      <c r="E41" s="143"/>
      <c r="F41" s="239" t="str">
        <f t="shared" si="6"/>
        <v/>
      </c>
      <c r="G41" s="142"/>
      <c r="H41" s="533"/>
      <c r="I41" s="143"/>
      <c r="J41" s="239"/>
      <c r="K41" s="239"/>
      <c r="L41" s="239"/>
      <c r="M41" s="239"/>
      <c r="N41" s="317"/>
      <c r="O41" s="153" t="s">
        <v>289</v>
      </c>
      <c r="P41" s="153">
        <v>9.25</v>
      </c>
      <c r="Q41" s="246"/>
      <c r="R41" s="325"/>
      <c r="S41" s="246"/>
      <c r="T41" s="307" t="s">
        <v>28</v>
      </c>
      <c r="U41" s="321">
        <f>INDEX('Planning Ngrps'!$G$109:$BD$109,MATCH(Summary!T41,'Planning Ngrps'!$G$9:$BD$9,0))</f>
        <v>0</v>
      </c>
      <c r="V41" s="607">
        <v>2241380</v>
      </c>
      <c r="W41" s="250">
        <f t="shared" si="2"/>
        <v>1.1192301171599639</v>
      </c>
      <c r="AC41" t="s">
        <v>414</v>
      </c>
    </row>
    <row r="42" spans="1:29" ht="17.399999999999999" x14ac:dyDescent="0.3">
      <c r="A42" s="21" t="str">
        <f>'Feb 2019'!F40</f>
        <v>News One</v>
      </c>
      <c r="B42" s="618">
        <f>'Feb 2019'!B40</f>
        <v>7500000</v>
      </c>
      <c r="C42" s="618">
        <v>8000000</v>
      </c>
      <c r="D42" s="143">
        <f>'Feb 2019'!C40</f>
        <v>8000000</v>
      </c>
      <c r="E42" s="143"/>
      <c r="F42" s="239" t="str">
        <f t="shared" si="6"/>
        <v/>
      </c>
      <c r="G42" s="142"/>
      <c r="H42" s="533"/>
      <c r="I42" s="143"/>
      <c r="J42" s="239"/>
      <c r="K42" s="239"/>
      <c r="L42" s="239"/>
      <c r="M42" s="239"/>
      <c r="N42" s="317"/>
      <c r="O42" s="153" t="s">
        <v>199</v>
      </c>
      <c r="P42" s="445">
        <v>8.8070000000000004</v>
      </c>
      <c r="Q42" s="246"/>
      <c r="R42" s="325"/>
      <c r="S42" s="246"/>
      <c r="T42" s="307" t="s">
        <v>218</v>
      </c>
      <c r="U42" s="321">
        <f>INDEX('Planning Ngrps'!$G$109:$BD$109,MATCH(Summary!T42,'Planning Ngrps'!$G$9:$BD$9,0))</f>
        <v>0</v>
      </c>
      <c r="V42" s="607">
        <v>5214664.9999999981</v>
      </c>
      <c r="W42" s="250">
        <f t="shared" si="2"/>
        <v>0.43825154636012154</v>
      </c>
      <c r="AC42" t="s">
        <v>501</v>
      </c>
    </row>
    <row r="43" spans="1:29" ht="17.399999999999999" x14ac:dyDescent="0.3">
      <c r="A43" s="21" t="s">
        <v>312</v>
      </c>
      <c r="B43" s="143">
        <f>'Feb 2019'!B41</f>
        <v>0</v>
      </c>
      <c r="C43" s="143">
        <v>0</v>
      </c>
      <c r="D43" s="143">
        <f>'Feb 2019'!C41</f>
        <v>0</v>
      </c>
      <c r="E43" s="143"/>
      <c r="F43" s="239" t="str">
        <f t="shared" si="6"/>
        <v/>
      </c>
      <c r="G43" s="143"/>
      <c r="H43" s="533"/>
      <c r="I43" s="143"/>
      <c r="J43" s="239"/>
      <c r="K43" s="239"/>
      <c r="L43" s="239"/>
      <c r="M43" s="239"/>
      <c r="N43" s="317"/>
      <c r="O43" s="153" t="s">
        <v>290</v>
      </c>
      <c r="P43" s="445">
        <v>8.7780000000000005</v>
      </c>
      <c r="Q43" s="246"/>
      <c r="R43" s="325"/>
      <c r="S43" s="246"/>
      <c r="T43" s="307" t="s">
        <v>29</v>
      </c>
      <c r="U43" s="321">
        <f>INDEX('Planning Ngrps'!$G$109:$BD$109,MATCH(Summary!T43,'Planning Ngrps'!$G$9:$BD$9,0))</f>
        <v>0</v>
      </c>
      <c r="V43" s="607">
        <v>0</v>
      </c>
      <c r="W43" s="250" t="e">
        <f t="shared" si="2"/>
        <v>#DIV/0!</v>
      </c>
      <c r="Y43">
        <f>1.6*6</f>
        <v>9.6000000000000014</v>
      </c>
    </row>
    <row r="44" spans="1:29" ht="17.399999999999999" x14ac:dyDescent="0.3">
      <c r="A44" s="21" t="str">
        <f>'Feb 2019'!F42</f>
        <v>Aaj TV</v>
      </c>
      <c r="B44" s="143">
        <f>'Feb 2019'!B42</f>
        <v>10050000</v>
      </c>
      <c r="C44" s="143">
        <v>10000000</v>
      </c>
      <c r="D44" s="143">
        <f>'Feb 2019'!C42</f>
        <v>10000000</v>
      </c>
      <c r="E44" s="143"/>
      <c r="F44" s="239" t="str">
        <f t="shared" si="6"/>
        <v/>
      </c>
      <c r="G44" s="142"/>
      <c r="H44" s="533"/>
      <c r="I44" s="143"/>
      <c r="J44" s="239"/>
      <c r="K44" s="239"/>
      <c r="L44" s="239"/>
      <c r="M44" s="239"/>
      <c r="N44" s="317"/>
      <c r="O44" s="153" t="s">
        <v>201</v>
      </c>
      <c r="P44" s="445">
        <v>8.5280000000000005</v>
      </c>
      <c r="Q44" s="246"/>
      <c r="R44" s="325"/>
      <c r="S44" s="246"/>
      <c r="T44" s="307" t="s">
        <v>220</v>
      </c>
      <c r="U44" s="321">
        <f>INDEX('Planning Ngrps'!$G$109:$BD$109,MATCH(Summary!T44,'Planning Ngrps'!$G$9:$BD$9,0))</f>
        <v>0</v>
      </c>
      <c r="V44" s="607">
        <v>18201743</v>
      </c>
      <c r="W44" s="250">
        <f t="shared" si="2"/>
        <v>-0.44785507629681398</v>
      </c>
      <c r="Z44">
        <v>370</v>
      </c>
      <c r="AC44" s="606" t="s">
        <v>501</v>
      </c>
    </row>
    <row r="45" spans="1:29" ht="17.399999999999999" x14ac:dyDescent="0.3">
      <c r="A45" s="21" t="str">
        <f>'Feb 2019'!F43</f>
        <v>ARY News</v>
      </c>
      <c r="B45" s="618">
        <f>'Feb 2019'!B43</f>
        <v>7200000</v>
      </c>
      <c r="C45" s="618">
        <v>7500000</v>
      </c>
      <c r="D45" s="143">
        <f>'Feb 2019'!C43</f>
        <v>7500000</v>
      </c>
      <c r="E45" s="556"/>
      <c r="F45" s="239" t="str">
        <f t="shared" si="6"/>
        <v/>
      </c>
      <c r="G45" s="556"/>
      <c r="H45" s="533"/>
      <c r="I45" s="143"/>
      <c r="J45" s="239"/>
      <c r="K45" s="239"/>
      <c r="L45" s="239"/>
      <c r="M45" s="239"/>
      <c r="N45" s="317"/>
      <c r="O45" s="153" t="s">
        <v>291</v>
      </c>
      <c r="P45" s="445">
        <v>8.4589999999999996</v>
      </c>
      <c r="Q45" s="246"/>
      <c r="R45" s="325"/>
      <c r="S45" s="246"/>
      <c r="T45" s="307" t="s">
        <v>251</v>
      </c>
      <c r="U45" s="321">
        <f>INDEX('Planning Ngrps'!$G$109:$BD$109,MATCH(Summary!T45,'Planning Ngrps'!$G$9:$BD$9,0))</f>
        <v>0</v>
      </c>
      <c r="V45" s="607">
        <v>6490048.9800000004</v>
      </c>
      <c r="W45" s="250">
        <f t="shared" si="2"/>
        <v>0.10939070293426334</v>
      </c>
      <c r="Z45">
        <v>306</v>
      </c>
      <c r="AC45" t="s">
        <v>504</v>
      </c>
    </row>
    <row r="46" spans="1:29" ht="17.399999999999999" x14ac:dyDescent="0.3">
      <c r="A46" s="21" t="str">
        <f>'Feb 2019'!F44</f>
        <v>Dawn News</v>
      </c>
      <c r="B46" s="618">
        <f>'Feb 2019'!B44</f>
        <v>9900000</v>
      </c>
      <c r="C46" s="143">
        <v>11000000</v>
      </c>
      <c r="D46" s="143">
        <f>'Feb 2019'!C44</f>
        <v>11000000</v>
      </c>
      <c r="E46" s="143"/>
      <c r="F46" s="239" t="str">
        <f t="shared" si="6"/>
        <v/>
      </c>
      <c r="G46" s="142"/>
      <c r="H46" s="533"/>
      <c r="I46" s="143"/>
      <c r="J46" s="239"/>
      <c r="K46" s="239"/>
      <c r="L46" s="239"/>
      <c r="M46" s="239"/>
      <c r="N46" s="317"/>
      <c r="O46" s="153" t="s">
        <v>258</v>
      </c>
      <c r="P46" s="445">
        <v>7.3390000000000004</v>
      </c>
      <c r="Q46" s="246"/>
      <c r="R46" s="325"/>
      <c r="S46" s="246"/>
      <c r="T46" s="307" t="s">
        <v>30</v>
      </c>
      <c r="U46" s="321">
        <f>INDEX('Planning Ngrps'!$G$109:$BD$109,MATCH(Summary!T46,'Planning Ngrps'!$G$9:$BD$9,0))</f>
        <v>0</v>
      </c>
      <c r="V46" s="607">
        <v>10760603.640000001</v>
      </c>
      <c r="W46" s="250">
        <f t="shared" si="2"/>
        <v>-7.9977264175116525E-2</v>
      </c>
      <c r="Z46" s="250">
        <f>Z45/Z44-1</f>
        <v>-0.17297297297297298</v>
      </c>
      <c r="AC46" s="606" t="s">
        <v>501</v>
      </c>
    </row>
    <row r="47" spans="1:29" ht="17.399999999999999" x14ac:dyDescent="0.3">
      <c r="A47" s="80" t="s">
        <v>37</v>
      </c>
      <c r="B47" s="143">
        <f>'Feb 2019'!B45</f>
        <v>2600000</v>
      </c>
      <c r="C47" s="143">
        <v>3000000</v>
      </c>
      <c r="D47" s="143">
        <f>'Feb 2019'!C45</f>
        <v>3000000</v>
      </c>
      <c r="E47" s="143"/>
      <c r="F47" s="239" t="str">
        <f t="shared" si="6"/>
        <v/>
      </c>
      <c r="G47" s="143"/>
      <c r="H47" s="314"/>
      <c r="I47" s="239"/>
      <c r="J47" s="239"/>
      <c r="K47" s="239"/>
      <c r="L47" s="239"/>
      <c r="M47" s="239"/>
      <c r="N47" s="317"/>
      <c r="O47" s="153" t="s">
        <v>257</v>
      </c>
      <c r="P47" s="445">
        <v>5.7569999999999997</v>
      </c>
      <c r="Q47" s="246"/>
      <c r="R47" s="325"/>
      <c r="S47" s="246"/>
      <c r="T47" s="307" t="s">
        <v>32</v>
      </c>
      <c r="U47" s="321">
        <f>INDEX('Planning Ngrps'!$G$109:$BD$109,MATCH(Summary!T47,'Planning Ngrps'!$G$9:$BD$9,0))</f>
        <v>0</v>
      </c>
      <c r="V47" s="607">
        <v>981000.04000000015</v>
      </c>
      <c r="W47" s="250">
        <f t="shared" si="2"/>
        <v>1.6503566707295949</v>
      </c>
    </row>
    <row r="48" spans="1:29" ht="17.399999999999999" x14ac:dyDescent="0.3">
      <c r="A48" s="21" t="str">
        <f>'Feb 2019'!F46</f>
        <v>Ab Tak</v>
      </c>
      <c r="B48" s="143">
        <f>'Feb 2019'!B46</f>
        <v>9872000</v>
      </c>
      <c r="C48" s="143">
        <v>11000000</v>
      </c>
      <c r="D48" s="143">
        <f>'Feb 2019'!C46</f>
        <v>11000000</v>
      </c>
      <c r="E48" s="143"/>
      <c r="F48" s="239" t="str">
        <f t="shared" si="6"/>
        <v/>
      </c>
      <c r="G48" s="142"/>
      <c r="H48" s="533"/>
      <c r="I48" s="143"/>
      <c r="J48" s="239"/>
      <c r="K48" s="239"/>
      <c r="L48" s="239"/>
      <c r="M48" s="239"/>
      <c r="N48" s="317"/>
      <c r="O48" s="153" t="s">
        <v>200</v>
      </c>
      <c r="P48" s="445">
        <v>5.702</v>
      </c>
      <c r="Q48" s="246"/>
      <c r="R48" s="325"/>
      <c r="S48" s="246"/>
      <c r="T48" s="307" t="s">
        <v>33</v>
      </c>
      <c r="U48" s="321">
        <f>INDEX('Planning Ngrps'!$G$109:$BD$109,MATCH(Summary!T48,'Planning Ngrps'!$G$9:$BD$9,0))</f>
        <v>0</v>
      </c>
      <c r="V48" s="607">
        <v>4204004.9200000111</v>
      </c>
      <c r="W48" s="250">
        <f t="shared" si="2"/>
        <v>1.3482370234714125</v>
      </c>
      <c r="AC48" s="606" t="s">
        <v>501</v>
      </c>
    </row>
    <row r="49" spans="1:29" ht="17.399999999999999" x14ac:dyDescent="0.3">
      <c r="A49" s="21" t="str">
        <f>'Feb 2019'!F47</f>
        <v>Neo TV</v>
      </c>
      <c r="B49" s="618">
        <f>'Feb 2019'!B47</f>
        <v>800000</v>
      </c>
      <c r="C49" s="143">
        <v>1000000</v>
      </c>
      <c r="D49" s="143">
        <f>'Feb 2019'!C47</f>
        <v>1000000</v>
      </c>
      <c r="E49" s="143"/>
      <c r="F49" s="239" t="str">
        <f t="shared" si="6"/>
        <v/>
      </c>
      <c r="G49" s="143"/>
      <c r="H49" s="533"/>
      <c r="I49" s="143"/>
      <c r="J49" s="239"/>
      <c r="K49" s="239"/>
      <c r="L49" s="239"/>
      <c r="M49" s="239"/>
      <c r="N49" s="317"/>
      <c r="O49" s="153" t="s">
        <v>292</v>
      </c>
      <c r="P49" s="445">
        <v>5.5609999999999999</v>
      </c>
      <c r="Q49" s="246"/>
      <c r="R49" s="325"/>
      <c r="S49" s="246"/>
      <c r="T49" s="307" t="s">
        <v>184</v>
      </c>
      <c r="U49" s="321">
        <f>INDEX('Planning Ngrps'!$G$109:$BD$109,MATCH(Summary!T49,'Planning Ngrps'!$G$9:$BD$9,0))</f>
        <v>0</v>
      </c>
      <c r="V49" s="607">
        <v>2586209</v>
      </c>
      <c r="W49" s="250">
        <f t="shared" si="2"/>
        <v>-0.69066691825757309</v>
      </c>
      <c r="AC49" s="606" t="s">
        <v>501</v>
      </c>
    </row>
    <row r="50" spans="1:29" ht="18" thickBot="1" x14ac:dyDescent="0.35">
      <c r="A50" s="21" t="str">
        <f>'Feb 2019'!F48</f>
        <v>Hum News</v>
      </c>
      <c r="B50" s="618">
        <f>'Feb 2019'!B48</f>
        <v>200000</v>
      </c>
      <c r="C50" s="143">
        <v>200000</v>
      </c>
      <c r="D50" s="143">
        <f>'Feb 2019'!C48</f>
        <v>200000</v>
      </c>
      <c r="E50" s="143"/>
      <c r="F50" s="239" t="str">
        <f t="shared" si="6"/>
        <v/>
      </c>
      <c r="G50" s="143"/>
      <c r="H50" s="533"/>
      <c r="I50" s="143"/>
      <c r="J50" s="239"/>
      <c r="K50" s="239"/>
      <c r="L50" s="239"/>
      <c r="M50" s="239"/>
      <c r="N50" s="317"/>
      <c r="O50" s="153" t="s">
        <v>293</v>
      </c>
      <c r="P50" s="445">
        <v>5.3159999999999998</v>
      </c>
      <c r="Q50" s="246"/>
      <c r="R50" s="325"/>
      <c r="S50" s="246"/>
      <c r="T50" s="311" t="s">
        <v>12</v>
      </c>
      <c r="U50" s="322">
        <f>SUM(U5:U49)</f>
        <v>126</v>
      </c>
      <c r="V50" s="607">
        <v>0</v>
      </c>
      <c r="W50" s="250" t="e">
        <f t="shared" si="2"/>
        <v>#DIV/0!</v>
      </c>
      <c r="AC50" t="s">
        <v>505</v>
      </c>
    </row>
    <row r="51" spans="1:29" s="153" customFormat="1" ht="17.399999999999999" x14ac:dyDescent="0.3">
      <c r="A51" s="21" t="str">
        <f>'Feb 2019'!F49</f>
        <v>Public News</v>
      </c>
      <c r="B51" s="618">
        <f>'Feb 2019'!B49</f>
        <v>200000</v>
      </c>
      <c r="C51" s="618">
        <v>500000</v>
      </c>
      <c r="D51" s="143">
        <f>'Feb 2019'!C49</f>
        <v>500000</v>
      </c>
      <c r="E51" s="143"/>
      <c r="F51" s="239" t="str">
        <f t="shared" si="6"/>
        <v/>
      </c>
      <c r="G51" s="143"/>
      <c r="H51" s="533"/>
      <c r="I51" s="143"/>
      <c r="J51" s="239"/>
      <c r="K51" s="239"/>
      <c r="L51" s="239"/>
      <c r="M51" s="239"/>
      <c r="N51" s="317"/>
      <c r="P51" s="445"/>
      <c r="Q51" s="246"/>
      <c r="R51" s="325"/>
      <c r="S51" s="246"/>
      <c r="T51" s="359"/>
      <c r="U51" s="360"/>
      <c r="V51" s="607">
        <v>0</v>
      </c>
      <c r="W51" s="250" t="e">
        <f t="shared" si="2"/>
        <v>#DIV/0!</v>
      </c>
      <c r="X51" s="607"/>
      <c r="AC51" s="153" t="s">
        <v>414</v>
      </c>
    </row>
    <row r="52" spans="1:29" ht="15" x14ac:dyDescent="0.3">
      <c r="A52" s="21" t="str">
        <f>'Feb 2019'!F50</f>
        <v>Channel 92</v>
      </c>
      <c r="B52" s="143">
        <f>'Feb 2019'!B50</f>
        <v>0</v>
      </c>
      <c r="C52" s="143">
        <v>0</v>
      </c>
      <c r="D52" s="143">
        <f>'Feb 2019'!C50</f>
        <v>0</v>
      </c>
      <c r="E52" s="143"/>
      <c r="F52" s="239" t="str">
        <f t="shared" si="6"/>
        <v/>
      </c>
      <c r="G52" s="143"/>
      <c r="H52" s="533"/>
      <c r="I52" s="143"/>
      <c r="J52" s="239"/>
      <c r="K52" s="239"/>
      <c r="L52" s="239"/>
      <c r="M52" s="239"/>
      <c r="N52" s="317"/>
      <c r="O52" s="153" t="s">
        <v>294</v>
      </c>
      <c r="P52" s="445">
        <v>5.1369999999999996</v>
      </c>
      <c r="Q52" s="246"/>
      <c r="R52" s="325"/>
      <c r="S52" s="246"/>
      <c r="V52" s="607">
        <v>0</v>
      </c>
      <c r="W52" s="250" t="e">
        <f t="shared" si="2"/>
        <v>#DIV/0!</v>
      </c>
    </row>
    <row r="53" spans="1:29" s="606" customFormat="1" ht="15" x14ac:dyDescent="0.3">
      <c r="A53" s="610" t="s">
        <v>523</v>
      </c>
      <c r="B53" s="618">
        <f>'Feb 2019'!B51</f>
        <v>200000</v>
      </c>
      <c r="C53" s="618">
        <v>200000</v>
      </c>
      <c r="D53" s="618">
        <f>'Feb 2019'!C51</f>
        <v>200000</v>
      </c>
      <c r="E53" s="618"/>
      <c r="F53" s="619"/>
      <c r="G53" s="618"/>
      <c r="H53" s="629"/>
      <c r="I53" s="618"/>
      <c r="J53" s="619"/>
      <c r="K53" s="619"/>
      <c r="L53" s="619"/>
      <c r="M53" s="619"/>
      <c r="N53" s="622"/>
      <c r="P53" s="445"/>
      <c r="Q53" s="620"/>
      <c r="R53" s="623"/>
      <c r="S53" s="620"/>
      <c r="V53" s="607"/>
      <c r="W53" s="250"/>
      <c r="X53" s="607"/>
    </row>
    <row r="54" spans="1:29" ht="15" x14ac:dyDescent="0.3">
      <c r="A54" s="21" t="str">
        <f>'Feb 2019'!F52</f>
        <v>Such Tv</v>
      </c>
      <c r="B54" s="143">
        <f>'Feb 2019'!B52</f>
        <v>131000</v>
      </c>
      <c r="C54" s="143">
        <v>100000</v>
      </c>
      <c r="D54" s="143">
        <f>'Feb 2019'!C52</f>
        <v>100000</v>
      </c>
      <c r="E54" s="143"/>
      <c r="F54" s="239" t="str">
        <f t="shared" si="6"/>
        <v/>
      </c>
      <c r="G54" s="143"/>
      <c r="H54" s="533"/>
      <c r="I54" s="143"/>
      <c r="J54" s="239"/>
      <c r="K54" s="239"/>
      <c r="L54" s="239"/>
      <c r="M54" s="239"/>
      <c r="N54" s="317"/>
      <c r="P54" s="246"/>
      <c r="Q54" s="246"/>
      <c r="R54" s="325"/>
      <c r="S54" s="246"/>
      <c r="V54" s="607">
        <v>0</v>
      </c>
      <c r="W54" s="250" t="e">
        <f t="shared" si="2"/>
        <v>#DIV/0!</v>
      </c>
      <c r="AC54" t="s">
        <v>505</v>
      </c>
    </row>
    <row r="55" spans="1:29" ht="15" x14ac:dyDescent="0.3">
      <c r="A55" s="21" t="str">
        <f>'Feb 2019'!F53</f>
        <v>Channel 24</v>
      </c>
      <c r="B55" s="143">
        <f>'Feb 2019'!B53</f>
        <v>800000</v>
      </c>
      <c r="C55" s="143">
        <v>200000</v>
      </c>
      <c r="D55" s="143">
        <f>'Feb 2019'!C53</f>
        <v>200000</v>
      </c>
      <c r="E55" s="143"/>
      <c r="F55" s="239" t="str">
        <f t="shared" si="6"/>
        <v/>
      </c>
      <c r="G55" s="143"/>
      <c r="H55" s="533"/>
      <c r="I55" s="143"/>
      <c r="J55" s="239"/>
      <c r="K55" s="239"/>
      <c r="L55" s="239"/>
      <c r="M55" s="239"/>
      <c r="N55" s="317"/>
      <c r="P55" s="246"/>
      <c r="Q55" s="246"/>
      <c r="R55" s="325"/>
      <c r="S55" s="246"/>
      <c r="V55" s="607">
        <v>1034483</v>
      </c>
      <c r="W55" s="250">
        <f t="shared" si="2"/>
        <v>-0.22666684711106899</v>
      </c>
    </row>
    <row r="56" spans="1:29" ht="15" x14ac:dyDescent="0.3">
      <c r="A56" s="21" t="str">
        <f>'Feb 2019'!F54</f>
        <v>K-21</v>
      </c>
      <c r="B56" s="143">
        <f>'Feb 2019'!B54</f>
        <v>100000</v>
      </c>
      <c r="C56" s="143">
        <v>100000</v>
      </c>
      <c r="D56" s="143">
        <f>'Feb 2019'!C54</f>
        <v>100000</v>
      </c>
      <c r="E56" s="143"/>
      <c r="F56" s="239" t="str">
        <f t="shared" si="6"/>
        <v/>
      </c>
      <c r="G56" s="143"/>
      <c r="H56" s="533"/>
      <c r="I56" s="143"/>
      <c r="J56" s="239"/>
      <c r="K56" s="239"/>
      <c r="L56" s="239"/>
      <c r="M56" s="239"/>
      <c r="N56" s="317"/>
      <c r="P56" s="246"/>
      <c r="Q56" s="246"/>
      <c r="R56" s="325"/>
      <c r="S56" s="246"/>
      <c r="V56" s="607">
        <v>0</v>
      </c>
      <c r="W56" s="250" t="e">
        <f t="shared" si="2"/>
        <v>#DIV/0!</v>
      </c>
    </row>
    <row r="57" spans="1:29" s="153" customFormat="1" ht="15" x14ac:dyDescent="0.3">
      <c r="A57" s="80" t="s">
        <v>309</v>
      </c>
      <c r="B57" s="640">
        <f>'Feb 2019'!B55</f>
        <v>0</v>
      </c>
      <c r="C57" s="143">
        <v>0</v>
      </c>
      <c r="D57" s="143">
        <f>'Feb 2019'!C55</f>
        <v>0</v>
      </c>
      <c r="E57" s="143"/>
      <c r="F57" s="239" t="str">
        <f t="shared" si="6"/>
        <v/>
      </c>
      <c r="G57" s="143"/>
      <c r="H57" s="533"/>
      <c r="I57" s="143"/>
      <c r="J57" s="239"/>
      <c r="K57" s="239"/>
      <c r="L57" s="239"/>
      <c r="M57" s="239"/>
      <c r="N57" s="317"/>
      <c r="P57" s="246"/>
      <c r="Q57" s="246"/>
      <c r="R57" s="325"/>
      <c r="S57" s="246"/>
      <c r="V57" s="607">
        <v>0</v>
      </c>
      <c r="W57" s="250" t="e">
        <f t="shared" si="2"/>
        <v>#DIV/0!</v>
      </c>
      <c r="X57" s="607"/>
    </row>
    <row r="58" spans="1:29" s="153" customFormat="1" ht="15" x14ac:dyDescent="0.3">
      <c r="A58" s="80" t="s">
        <v>483</v>
      </c>
      <c r="B58" s="143">
        <f>'Feb 2019'!B56</f>
        <v>0</v>
      </c>
      <c r="C58" s="143">
        <v>0</v>
      </c>
      <c r="D58" s="143">
        <f>'Feb 2019'!C56</f>
        <v>0</v>
      </c>
      <c r="E58" s="143"/>
      <c r="F58" s="239"/>
      <c r="G58" s="143"/>
      <c r="H58" s="533"/>
      <c r="I58" s="143"/>
      <c r="J58" s="239"/>
      <c r="K58" s="239"/>
      <c r="L58" s="239"/>
      <c r="M58" s="239"/>
      <c r="N58" s="317"/>
      <c r="P58" s="246"/>
      <c r="Q58" s="246"/>
      <c r="R58" s="325"/>
      <c r="S58" s="246"/>
      <c r="V58" s="607">
        <v>0</v>
      </c>
      <c r="W58" s="250" t="e">
        <f t="shared" si="2"/>
        <v>#DIV/0!</v>
      </c>
      <c r="X58" s="607"/>
      <c r="AC58" s="153" t="s">
        <v>504</v>
      </c>
    </row>
    <row r="59" spans="1:29" ht="15" x14ac:dyDescent="0.3">
      <c r="A59" s="21" t="str">
        <f>'Feb 2019'!F57</f>
        <v>CITY42</v>
      </c>
      <c r="B59" s="143">
        <f>'Feb 2019'!B57</f>
        <v>200000</v>
      </c>
      <c r="C59" s="143">
        <v>100000</v>
      </c>
      <c r="D59" s="143">
        <f>'Feb 2019'!C57</f>
        <v>100000</v>
      </c>
      <c r="E59" s="143"/>
      <c r="F59" s="239" t="str">
        <f t="shared" si="6"/>
        <v/>
      </c>
      <c r="G59" s="143"/>
      <c r="H59" s="533"/>
      <c r="I59" s="143"/>
      <c r="J59" s="239"/>
      <c r="K59" s="239"/>
      <c r="L59" s="239"/>
      <c r="M59" s="239"/>
      <c r="N59" s="317"/>
      <c r="P59" s="246"/>
      <c r="Q59" s="246"/>
      <c r="R59" s="325"/>
      <c r="S59" s="246"/>
      <c r="V59" s="607">
        <v>0</v>
      </c>
      <c r="W59" s="250" t="e">
        <f t="shared" si="2"/>
        <v>#DIV/0!</v>
      </c>
      <c r="AC59" t="s">
        <v>505</v>
      </c>
    </row>
    <row r="60" spans="1:29" ht="15" x14ac:dyDescent="0.3">
      <c r="A60" s="17" t="str">
        <f>'Feb 2019'!F58</f>
        <v>TOTAL</v>
      </c>
      <c r="B60" s="16">
        <f>'Feb 2019'!B58</f>
        <v>86984000</v>
      </c>
      <c r="C60" s="165">
        <f>SUM(C37:C59)</f>
        <v>91900000</v>
      </c>
      <c r="D60" s="165">
        <f>'Feb 2019'!C58</f>
        <v>91900000</v>
      </c>
      <c r="E60" s="165"/>
      <c r="F60" s="241">
        <f>SUM(F37:F59)</f>
        <v>0</v>
      </c>
      <c r="G60" s="242"/>
      <c r="H60" s="107">
        <f t="shared" ref="H60:N60" si="7">SUM(H37:H59)</f>
        <v>0</v>
      </c>
      <c r="I60" s="165">
        <f t="shared" si="7"/>
        <v>0</v>
      </c>
      <c r="J60" s="165">
        <f t="shared" si="7"/>
        <v>0</v>
      </c>
      <c r="K60" s="165">
        <f t="shared" si="7"/>
        <v>0</v>
      </c>
      <c r="L60" s="165">
        <f t="shared" si="7"/>
        <v>0</v>
      </c>
      <c r="M60" s="165">
        <f t="shared" si="7"/>
        <v>0</v>
      </c>
      <c r="N60" s="108">
        <f t="shared" si="7"/>
        <v>0</v>
      </c>
      <c r="P60" s="246"/>
      <c r="Q60" s="246"/>
      <c r="R60" s="325"/>
      <c r="S60" s="246"/>
      <c r="V60" s="607">
        <f>SUM(V37:V59)</f>
        <v>95174797.790000036</v>
      </c>
      <c r="W60" s="250">
        <f t="shared" si="2"/>
        <v>-8.6060574649948318E-2</v>
      </c>
      <c r="Y60" s="634">
        <f>C60/D3</f>
        <v>0.25953120587404688</v>
      </c>
    </row>
    <row r="61" spans="1:29" ht="15" x14ac:dyDescent="0.3">
      <c r="A61" s="32" t="str">
        <f>'Feb 2019'!F59</f>
        <v>Regional/Religious</v>
      </c>
      <c r="B61" s="144">
        <f>'Feb 2019'!B59</f>
        <v>1.0502723256790402E-2</v>
      </c>
      <c r="C61" s="144"/>
      <c r="D61" s="144">
        <f>'Feb 2019'!C59</f>
        <v>0</v>
      </c>
      <c r="E61" s="144"/>
      <c r="F61" s="236"/>
      <c r="G61" s="237"/>
      <c r="H61" s="534"/>
      <c r="I61" s="144"/>
      <c r="J61" s="236"/>
      <c r="K61" s="236"/>
      <c r="L61" s="236"/>
      <c r="M61" s="236"/>
      <c r="N61" s="318"/>
      <c r="P61" s="246"/>
      <c r="Q61" s="246"/>
      <c r="R61" s="325"/>
      <c r="S61" s="246"/>
    </row>
    <row r="62" spans="1:29" ht="15" x14ac:dyDescent="0.3">
      <c r="A62" s="21" t="str">
        <f>'Feb 2019'!F60</f>
        <v>KTN</v>
      </c>
      <c r="B62" s="143">
        <f>'Feb 2019'!B60</f>
        <v>400000</v>
      </c>
      <c r="C62" s="143">
        <v>100000</v>
      </c>
      <c r="D62" s="143">
        <f>'Feb 2019'!C60</f>
        <v>100000</v>
      </c>
      <c r="E62" s="470"/>
      <c r="F62" s="239" t="str">
        <f t="shared" ref="F62:F79" si="8">IFERROR(B62/E62,"")</f>
        <v/>
      </c>
      <c r="G62" s="143"/>
      <c r="H62" s="533"/>
      <c r="I62" s="143"/>
      <c r="J62" s="239"/>
      <c r="K62" s="239"/>
      <c r="L62" s="239"/>
      <c r="M62" s="239"/>
      <c r="N62" s="317"/>
      <c r="P62" s="246"/>
      <c r="Q62" s="246"/>
      <c r="R62" s="325"/>
      <c r="S62" s="246"/>
      <c r="V62" s="607">
        <v>1017700</v>
      </c>
      <c r="W62" s="250">
        <f t="shared" si="2"/>
        <v>-0.60695686351577094</v>
      </c>
      <c r="AC62" t="s">
        <v>506</v>
      </c>
    </row>
    <row r="63" spans="1:29" ht="15" x14ac:dyDescent="0.3">
      <c r="A63" s="21" t="str">
        <f>'Feb 2019'!F61</f>
        <v>KTN News</v>
      </c>
      <c r="B63" s="143">
        <f>'Feb 2019'!B61</f>
        <v>0</v>
      </c>
      <c r="C63" s="143"/>
      <c r="D63" s="143">
        <f>'Feb 2019'!C61</f>
        <v>0</v>
      </c>
      <c r="E63" s="470"/>
      <c r="F63" s="239" t="str">
        <f t="shared" si="8"/>
        <v/>
      </c>
      <c r="G63" s="143"/>
      <c r="H63" s="533"/>
      <c r="I63" s="143"/>
      <c r="J63" s="239"/>
      <c r="K63" s="239"/>
      <c r="L63" s="239"/>
      <c r="M63" s="239"/>
      <c r="N63" s="317"/>
      <c r="P63" s="246"/>
      <c r="Q63" s="246"/>
      <c r="R63" s="325"/>
      <c r="S63" s="246"/>
      <c r="V63" s="607">
        <v>0</v>
      </c>
      <c r="W63" s="250" t="e">
        <f t="shared" si="2"/>
        <v>#DIV/0!</v>
      </c>
    </row>
    <row r="64" spans="1:29" ht="15" x14ac:dyDescent="0.3">
      <c r="A64" s="24" t="str">
        <f>'Feb 2019'!F62</f>
        <v>Awaz TV</v>
      </c>
      <c r="B64" s="142">
        <f>'Feb 2019'!B62</f>
        <v>0</v>
      </c>
      <c r="C64" s="142"/>
      <c r="D64" s="142">
        <f>'Feb 2019'!C62</f>
        <v>0</v>
      </c>
      <c r="E64" s="470"/>
      <c r="F64" s="249" t="str">
        <f t="shared" si="8"/>
        <v/>
      </c>
      <c r="G64" s="142"/>
      <c r="H64" s="532"/>
      <c r="I64" s="142"/>
      <c r="J64" s="249"/>
      <c r="K64" s="249"/>
      <c r="L64" s="249"/>
      <c r="M64" s="249"/>
      <c r="N64" s="316"/>
      <c r="P64" s="246"/>
      <c r="Q64" s="246"/>
      <c r="R64" s="325"/>
      <c r="S64" s="246"/>
      <c r="V64" s="607">
        <v>86417.479999999749</v>
      </c>
      <c r="W64" s="250">
        <f t="shared" si="2"/>
        <v>-1</v>
      </c>
      <c r="AC64" s="606" t="s">
        <v>506</v>
      </c>
    </row>
    <row r="65" spans="1:29" ht="15" x14ac:dyDescent="0.3">
      <c r="A65" s="24" t="str">
        <f>'Feb 2019'!F63</f>
        <v>Dharti</v>
      </c>
      <c r="B65" s="142">
        <f>'Feb 2019'!B63</f>
        <v>0</v>
      </c>
      <c r="C65" s="142"/>
      <c r="D65" s="142">
        <f>'Feb 2019'!C63</f>
        <v>0</v>
      </c>
      <c r="E65" s="470"/>
      <c r="F65" s="249" t="str">
        <f t="shared" si="8"/>
        <v/>
      </c>
      <c r="G65" s="142"/>
      <c r="H65" s="532"/>
      <c r="I65" s="142"/>
      <c r="J65" s="249"/>
      <c r="K65" s="249"/>
      <c r="L65" s="249"/>
      <c r="M65" s="249"/>
      <c r="N65" s="316"/>
      <c r="P65" s="246"/>
      <c r="Q65" s="246"/>
      <c r="R65" s="325"/>
      <c r="S65" s="246"/>
      <c r="V65" s="607">
        <v>66372</v>
      </c>
      <c r="W65" s="250">
        <f t="shared" si="2"/>
        <v>-1</v>
      </c>
    </row>
    <row r="66" spans="1:29" ht="15" x14ac:dyDescent="0.3">
      <c r="A66" s="21" t="str">
        <f>'Feb 2019'!F64</f>
        <v xml:space="preserve">Sindh Tv </v>
      </c>
      <c r="B66" s="143">
        <f>'Feb 2019'!B64</f>
        <v>675000</v>
      </c>
      <c r="C66" s="617">
        <v>1000000</v>
      </c>
      <c r="D66" s="143">
        <f>'Feb 2019'!C64</f>
        <v>1000000</v>
      </c>
      <c r="E66" s="470"/>
      <c r="F66" s="239" t="str">
        <f t="shared" si="8"/>
        <v/>
      </c>
      <c r="G66" s="143"/>
      <c r="H66" s="533"/>
      <c r="I66" s="143"/>
      <c r="J66" s="239"/>
      <c r="K66" s="239"/>
      <c r="L66" s="239"/>
      <c r="M66" s="239"/>
      <c r="N66" s="317"/>
      <c r="O66" s="246"/>
      <c r="P66" s="246"/>
      <c r="Q66" s="246"/>
      <c r="R66" s="325"/>
      <c r="S66" s="246"/>
      <c r="V66" s="607">
        <v>176992</v>
      </c>
      <c r="W66" s="250">
        <f t="shared" si="2"/>
        <v>2.8137316940878683</v>
      </c>
      <c r="AC66" s="606" t="s">
        <v>507</v>
      </c>
    </row>
    <row r="67" spans="1:29" ht="15" x14ac:dyDescent="0.3">
      <c r="A67" s="21" t="str">
        <f>'Feb 2019'!F65</f>
        <v>Sindh News</v>
      </c>
      <c r="B67" s="618">
        <f>'Feb 2019'!B65</f>
        <v>0</v>
      </c>
      <c r="C67" s="143"/>
      <c r="D67" s="143">
        <f>'Feb 2019'!C65</f>
        <v>0</v>
      </c>
      <c r="E67" s="470"/>
      <c r="F67" s="239" t="str">
        <f t="shared" si="8"/>
        <v/>
      </c>
      <c r="G67" s="143"/>
      <c r="H67" s="533"/>
      <c r="I67" s="143"/>
      <c r="J67" s="239"/>
      <c r="K67" s="239"/>
      <c r="L67" s="239"/>
      <c r="M67" s="239"/>
      <c r="N67" s="317"/>
      <c r="P67" s="246"/>
      <c r="Q67" s="246"/>
      <c r="R67" s="325"/>
      <c r="S67" s="246"/>
      <c r="V67" s="607">
        <v>0</v>
      </c>
      <c r="W67" s="250" t="e">
        <f t="shared" si="2"/>
        <v>#DIV/0!</v>
      </c>
    </row>
    <row r="68" spans="1:29" ht="15" x14ac:dyDescent="0.3">
      <c r="A68" s="24" t="str">
        <f>'Feb 2019'!F66</f>
        <v xml:space="preserve">Kashish </v>
      </c>
      <c r="B68" s="618">
        <f>'Feb 2019'!B66</f>
        <v>100000</v>
      </c>
      <c r="C68" s="142"/>
      <c r="D68" s="142">
        <f>'Feb 2019'!C66</f>
        <v>0</v>
      </c>
      <c r="E68" s="470"/>
      <c r="F68" s="249" t="str">
        <f t="shared" si="8"/>
        <v/>
      </c>
      <c r="G68" s="142"/>
      <c r="H68" s="532"/>
      <c r="I68" s="142"/>
      <c r="J68" s="249"/>
      <c r="K68" s="249"/>
      <c r="L68" s="249"/>
      <c r="M68" s="249"/>
      <c r="N68" s="316"/>
      <c r="P68" s="246"/>
      <c r="Q68" s="246"/>
      <c r="R68" s="325"/>
      <c r="S68" s="246"/>
      <c r="V68" s="607">
        <v>256314</v>
      </c>
      <c r="W68" s="250">
        <f t="shared" si="2"/>
        <v>-0.60985353901854755</v>
      </c>
    </row>
    <row r="69" spans="1:29" ht="15" x14ac:dyDescent="0.3">
      <c r="A69" s="24" t="str">
        <f>'Feb 2019'!F67</f>
        <v>APNA</v>
      </c>
      <c r="B69" s="142">
        <f>'Feb 2019'!B67</f>
        <v>1000000</v>
      </c>
      <c r="C69" s="142">
        <v>1000000</v>
      </c>
      <c r="D69" s="142">
        <f>'Feb 2019'!C67</f>
        <v>1000000</v>
      </c>
      <c r="E69" s="470"/>
      <c r="F69" s="249" t="str">
        <f t="shared" si="8"/>
        <v/>
      </c>
      <c r="G69" s="142"/>
      <c r="H69" s="532"/>
      <c r="I69" s="142"/>
      <c r="J69" s="249"/>
      <c r="K69" s="249"/>
      <c r="L69" s="249"/>
      <c r="M69" s="249"/>
      <c r="N69" s="316"/>
      <c r="P69" s="246"/>
      <c r="Q69" s="246"/>
      <c r="R69" s="325"/>
      <c r="S69" s="246"/>
      <c r="V69" s="607">
        <v>2146018</v>
      </c>
      <c r="W69" s="250">
        <f t="shared" si="2"/>
        <v>-0.53402068388988355</v>
      </c>
      <c r="AC69" t="s">
        <v>414</v>
      </c>
    </row>
    <row r="70" spans="1:29" ht="15" x14ac:dyDescent="0.3">
      <c r="A70" s="21" t="str">
        <f>'Feb 2019'!F68</f>
        <v>Punjab TV</v>
      </c>
      <c r="B70" s="143">
        <f>'Feb 2019'!B68</f>
        <v>0</v>
      </c>
      <c r="C70" s="143">
        <v>0</v>
      </c>
      <c r="D70" s="143">
        <f>'Feb 2019'!C68</f>
        <v>0</v>
      </c>
      <c r="E70" s="470"/>
      <c r="F70" s="239" t="str">
        <f t="shared" si="8"/>
        <v/>
      </c>
      <c r="G70" s="143"/>
      <c r="H70" s="533"/>
      <c r="I70" s="143"/>
      <c r="J70" s="239"/>
      <c r="K70" s="239"/>
      <c r="L70" s="239"/>
      <c r="M70" s="239"/>
      <c r="N70" s="317"/>
      <c r="P70" s="246"/>
      <c r="Q70" s="246"/>
      <c r="R70" s="325"/>
      <c r="S70" s="246"/>
      <c r="V70" s="607">
        <v>172414</v>
      </c>
      <c r="W70" s="250">
        <f t="shared" si="2"/>
        <v>-1</v>
      </c>
      <c r="AC70" s="606" t="s">
        <v>506</v>
      </c>
    </row>
    <row r="71" spans="1:29" ht="15" x14ac:dyDescent="0.3">
      <c r="A71" s="21" t="str">
        <f>'Feb 2019'!F69</f>
        <v xml:space="preserve">Waseb </v>
      </c>
      <c r="B71" s="143">
        <f>'Feb 2019'!B69</f>
        <v>650000</v>
      </c>
      <c r="C71" s="142">
        <v>500000</v>
      </c>
      <c r="D71" s="143">
        <f>'Feb 2019'!C69</f>
        <v>500000</v>
      </c>
      <c r="E71" s="470"/>
      <c r="F71" s="239" t="str">
        <f t="shared" si="8"/>
        <v/>
      </c>
      <c r="G71" s="143"/>
      <c r="H71" s="533"/>
      <c r="I71" s="143"/>
      <c r="J71" s="239"/>
      <c r="K71" s="239"/>
      <c r="L71" s="239"/>
      <c r="M71" s="239"/>
      <c r="N71" s="317"/>
      <c r="P71" s="246"/>
      <c r="Q71" s="246"/>
      <c r="R71" s="325"/>
      <c r="S71" s="246"/>
      <c r="V71" s="607">
        <v>730090</v>
      </c>
      <c r="W71" s="250">
        <f t="shared" si="2"/>
        <v>-0.1096988042570094</v>
      </c>
      <c r="AC71" s="606" t="s">
        <v>506</v>
      </c>
    </row>
    <row r="72" spans="1:29" ht="15" x14ac:dyDescent="0.3">
      <c r="A72" s="21" t="str">
        <f>'Feb 2019'!F70</f>
        <v>Mehran</v>
      </c>
      <c r="B72" s="143">
        <f>'Feb 2019'!B70</f>
        <v>0</v>
      </c>
      <c r="C72" s="143"/>
      <c r="D72" s="143">
        <f>'Feb 2019'!C70</f>
        <v>0</v>
      </c>
      <c r="E72" s="470"/>
      <c r="F72" s="239" t="str">
        <f t="shared" si="8"/>
        <v/>
      </c>
      <c r="G72" s="143"/>
      <c r="H72" s="533"/>
      <c r="I72" s="143"/>
      <c r="J72" s="239"/>
      <c r="K72" s="239"/>
      <c r="L72" s="239"/>
      <c r="M72" s="239"/>
      <c r="N72" s="317"/>
      <c r="P72" s="246"/>
      <c r="Q72" s="246"/>
      <c r="R72" s="325"/>
      <c r="S72" s="246"/>
      <c r="V72" s="607">
        <v>176991</v>
      </c>
      <c r="W72" s="250">
        <f t="shared" si="2"/>
        <v>-1</v>
      </c>
    </row>
    <row r="73" spans="1:29" ht="15" x14ac:dyDescent="0.3">
      <c r="A73" s="21" t="str">
        <f>'Feb 2019'!F71</f>
        <v>Vash</v>
      </c>
      <c r="B73" s="143">
        <f>'Feb 2019'!B71</f>
        <v>200000</v>
      </c>
      <c r="C73" s="142">
        <v>200000</v>
      </c>
      <c r="D73" s="143">
        <f>'Feb 2019'!C71</f>
        <v>200000</v>
      </c>
      <c r="E73" s="470"/>
      <c r="F73" s="239" t="str">
        <f t="shared" si="8"/>
        <v/>
      </c>
      <c r="G73" s="143"/>
      <c r="H73" s="533"/>
      <c r="I73" s="143"/>
      <c r="J73" s="239"/>
      <c r="K73" s="239"/>
      <c r="L73" s="239"/>
      <c r="M73" s="239"/>
      <c r="N73" s="317"/>
      <c r="P73" s="246"/>
      <c r="Q73" s="246"/>
      <c r="R73" s="325"/>
      <c r="S73" s="246"/>
      <c r="V73" s="607">
        <v>175574</v>
      </c>
      <c r="W73" s="250">
        <f t="shared" si="2"/>
        <v>0.13912082654607172</v>
      </c>
      <c r="AC73" t="s">
        <v>500</v>
      </c>
    </row>
    <row r="74" spans="1:29" ht="15" x14ac:dyDescent="0.3">
      <c r="A74" s="21" t="str">
        <f>'Feb 2019'!F72</f>
        <v xml:space="preserve">AVT Khyber </v>
      </c>
      <c r="B74" s="143">
        <f>'Feb 2019'!B72</f>
        <v>75000</v>
      </c>
      <c r="C74" s="617">
        <v>100000</v>
      </c>
      <c r="D74" s="143">
        <f>'Feb 2019'!C72</f>
        <v>100000</v>
      </c>
      <c r="E74" s="470"/>
      <c r="F74" s="239" t="str">
        <f t="shared" si="8"/>
        <v/>
      </c>
      <c r="G74" s="143"/>
      <c r="H74" s="533"/>
      <c r="I74" s="143"/>
      <c r="J74" s="239"/>
      <c r="K74" s="239"/>
      <c r="L74" s="239"/>
      <c r="M74" s="239"/>
      <c r="N74" s="317"/>
      <c r="P74" s="246"/>
      <c r="Q74" s="246"/>
      <c r="R74" s="325"/>
      <c r="S74" s="246"/>
      <c r="V74" s="607">
        <v>1181356</v>
      </c>
      <c r="W74" s="250">
        <f t="shared" si="2"/>
        <v>-0.93651363348558769</v>
      </c>
      <c r="AC74" s="606" t="s">
        <v>506</v>
      </c>
    </row>
    <row r="75" spans="1:29" ht="15" x14ac:dyDescent="0.3">
      <c r="A75" s="24" t="s">
        <v>522</v>
      </c>
      <c r="B75" s="142">
        <f>'Feb 2019'!B73</f>
        <v>275000</v>
      </c>
      <c r="C75" s="142">
        <v>100000</v>
      </c>
      <c r="D75" s="142">
        <f>'Feb 2019'!C73</f>
        <v>100000</v>
      </c>
      <c r="E75" s="470"/>
      <c r="F75" s="249" t="str">
        <f t="shared" si="8"/>
        <v/>
      </c>
      <c r="G75" s="142"/>
      <c r="H75" s="532"/>
      <c r="I75" s="142"/>
      <c r="J75" s="249"/>
      <c r="K75" s="249"/>
      <c r="L75" s="249"/>
      <c r="M75" s="249"/>
      <c r="N75" s="316"/>
      <c r="P75" s="246"/>
      <c r="Q75" s="246"/>
      <c r="R75" s="325"/>
      <c r="S75" s="246"/>
      <c r="V75" s="607">
        <v>0</v>
      </c>
      <c r="W75" s="250" t="e">
        <f t="shared" ref="W75:W94" si="9">B75/V75-1</f>
        <v>#DIV/0!</v>
      </c>
    </row>
    <row r="76" spans="1:29" ht="15" x14ac:dyDescent="0.3">
      <c r="A76" s="21" t="str">
        <f>'Feb 2019'!F74</f>
        <v>Aruj TV</v>
      </c>
      <c r="B76" s="143">
        <f>'Feb 2019'!B74</f>
        <v>77000</v>
      </c>
      <c r="C76" s="143">
        <v>100000</v>
      </c>
      <c r="D76" s="143">
        <f>'Feb 2019'!C74</f>
        <v>100000</v>
      </c>
      <c r="E76" s="470"/>
      <c r="F76" s="239" t="str">
        <f t="shared" si="8"/>
        <v/>
      </c>
      <c r="G76" s="143"/>
      <c r="H76" s="533"/>
      <c r="I76" s="143"/>
      <c r="J76" s="239"/>
      <c r="K76" s="239"/>
      <c r="L76" s="239"/>
      <c r="M76" s="239"/>
      <c r="N76" s="317"/>
      <c r="P76" s="246"/>
      <c r="Q76" s="246"/>
      <c r="R76" s="325"/>
      <c r="S76" s="246"/>
      <c r="V76" s="607">
        <v>344828</v>
      </c>
      <c r="W76" s="250">
        <f t="shared" si="9"/>
        <v>-0.77670026795967839</v>
      </c>
      <c r="AC76" s="606" t="s">
        <v>506</v>
      </c>
    </row>
    <row r="77" spans="1:29" ht="15" x14ac:dyDescent="0.3">
      <c r="A77" s="24" t="str">
        <f>'Feb 2019'!F75</f>
        <v xml:space="preserve">Mehran </v>
      </c>
      <c r="B77" s="142">
        <f>'Feb 2019'!B75</f>
        <v>0</v>
      </c>
      <c r="C77" s="142"/>
      <c r="D77" s="142">
        <f>'Feb 2019'!C75</f>
        <v>0</v>
      </c>
      <c r="E77" s="470"/>
      <c r="F77" s="249" t="str">
        <f t="shared" si="8"/>
        <v/>
      </c>
      <c r="G77" s="142"/>
      <c r="H77" s="532"/>
      <c r="I77" s="142"/>
      <c r="J77" s="249"/>
      <c r="K77" s="249"/>
      <c r="L77" s="249"/>
      <c r="M77" s="249"/>
      <c r="N77" s="316"/>
      <c r="P77" s="246"/>
      <c r="Q77" s="246"/>
      <c r="R77" s="325"/>
      <c r="S77" s="246"/>
      <c r="V77" s="607">
        <v>176991</v>
      </c>
      <c r="W77" s="250">
        <f t="shared" si="9"/>
        <v>-1</v>
      </c>
    </row>
    <row r="78" spans="1:29" s="606" customFormat="1" ht="15" x14ac:dyDescent="0.3">
      <c r="A78" s="24" t="s">
        <v>521</v>
      </c>
      <c r="B78" s="617">
        <f>'Feb 2019'!B76</f>
        <v>100000</v>
      </c>
      <c r="C78" s="617">
        <v>100000</v>
      </c>
      <c r="D78" s="617">
        <f>'Feb 2019'!C76</f>
        <v>100000</v>
      </c>
      <c r="E78" s="470"/>
      <c r="F78" s="249"/>
      <c r="G78" s="617"/>
      <c r="H78" s="532"/>
      <c r="I78" s="617"/>
      <c r="J78" s="249"/>
      <c r="K78" s="249"/>
      <c r="L78" s="249"/>
      <c r="M78" s="249"/>
      <c r="N78" s="316"/>
      <c r="P78" s="620"/>
      <c r="Q78" s="620"/>
      <c r="R78" s="623"/>
      <c r="S78" s="620"/>
      <c r="V78" s="607"/>
      <c r="W78" s="250" t="e">
        <f t="shared" si="9"/>
        <v>#DIV/0!</v>
      </c>
      <c r="X78" s="607"/>
    </row>
    <row r="79" spans="1:29" ht="15" x14ac:dyDescent="0.3">
      <c r="A79" s="21" t="str">
        <f>'Feb 2019'!F77</f>
        <v>Pushto 1</v>
      </c>
      <c r="B79" s="143">
        <f>'Feb 2019'!B77</f>
        <v>0</v>
      </c>
      <c r="C79" s="143"/>
      <c r="D79" s="143">
        <f>'Feb 2019'!C77</f>
        <v>0</v>
      </c>
      <c r="E79" s="470"/>
      <c r="F79" s="239" t="str">
        <f t="shared" si="8"/>
        <v/>
      </c>
      <c r="G79" s="143"/>
      <c r="H79" s="533"/>
      <c r="I79" s="143"/>
      <c r="J79" s="239"/>
      <c r="K79" s="239"/>
      <c r="L79" s="239"/>
      <c r="M79" s="239"/>
      <c r="N79" s="317"/>
      <c r="O79" s="246"/>
      <c r="P79" s="246"/>
      <c r="Q79" s="246"/>
      <c r="R79" s="325"/>
      <c r="S79" s="246"/>
      <c r="V79" s="607">
        <v>0</v>
      </c>
      <c r="W79" s="250" t="e">
        <f t="shared" si="9"/>
        <v>#DIV/0!</v>
      </c>
    </row>
    <row r="80" spans="1:29" ht="15" x14ac:dyDescent="0.3">
      <c r="A80" s="17" t="str">
        <f>'Feb 2019'!F78</f>
        <v>TOTAL</v>
      </c>
      <c r="B80" s="16">
        <f>'Feb 2019'!B78</f>
        <v>3552000</v>
      </c>
      <c r="C80" s="165">
        <f>SUM(C62:C79)</f>
        <v>3200000</v>
      </c>
      <c r="D80" s="165">
        <f>'Feb 2019'!C78</f>
        <v>3200000</v>
      </c>
      <c r="E80" s="165">
        <f t="shared" ref="E80:F80" si="10">SUM(E62:E79)</f>
        <v>0</v>
      </c>
      <c r="F80" s="241">
        <f t="shared" si="10"/>
        <v>0</v>
      </c>
      <c r="G80" s="242"/>
      <c r="H80" s="107">
        <f t="shared" ref="H80:N80" si="11">SUM(H62:H79)</f>
        <v>0</v>
      </c>
      <c r="I80" s="165">
        <f t="shared" si="11"/>
        <v>0</v>
      </c>
      <c r="J80" s="165">
        <f t="shared" si="11"/>
        <v>0</v>
      </c>
      <c r="K80" s="165">
        <f t="shared" si="11"/>
        <v>0</v>
      </c>
      <c r="L80" s="165">
        <f t="shared" si="11"/>
        <v>0</v>
      </c>
      <c r="M80" s="165">
        <f t="shared" si="11"/>
        <v>0</v>
      </c>
      <c r="N80" s="108">
        <f t="shared" si="11"/>
        <v>0</v>
      </c>
      <c r="O80" s="246"/>
      <c r="P80" s="246"/>
      <c r="Q80" s="246"/>
      <c r="R80" s="325"/>
      <c r="S80" s="246"/>
      <c r="V80" s="607">
        <f>SUM(V62:V79)</f>
        <v>6708057.4799999995</v>
      </c>
      <c r="W80" s="250">
        <f t="shared" si="9"/>
        <v>-0.47048754269171822</v>
      </c>
    </row>
    <row r="81" spans="1:29" ht="15" x14ac:dyDescent="0.3">
      <c r="A81" s="32" t="str">
        <f>'Feb 2019'!F79</f>
        <v>Music Channels</v>
      </c>
      <c r="B81" s="144">
        <f>'Feb 2019'!B79</f>
        <v>1.0969905203460695E-2</v>
      </c>
      <c r="C81" s="144"/>
      <c r="D81" s="144">
        <f>'Feb 2019'!C79</f>
        <v>0</v>
      </c>
      <c r="E81" s="144"/>
      <c r="F81" s="236"/>
      <c r="G81" s="237"/>
      <c r="H81" s="534"/>
      <c r="I81" s="144"/>
      <c r="J81" s="236"/>
      <c r="K81" s="236"/>
      <c r="L81" s="236"/>
      <c r="M81" s="236"/>
      <c r="N81" s="318"/>
      <c r="O81" s="246"/>
      <c r="P81" s="246"/>
      <c r="Q81" s="246"/>
      <c r="R81" s="325"/>
      <c r="S81" s="246"/>
    </row>
    <row r="82" spans="1:29" ht="15" x14ac:dyDescent="0.3">
      <c r="A82" s="21" t="str">
        <f>'Feb 2019'!F80</f>
        <v>The musik</v>
      </c>
      <c r="B82" s="143">
        <f>'Feb 2019'!B80</f>
        <v>0</v>
      </c>
      <c r="C82" s="143"/>
      <c r="D82" s="143">
        <f>'Feb 2019'!C80</f>
        <v>0</v>
      </c>
      <c r="E82" s="143"/>
      <c r="F82" s="239" t="str">
        <f t="shared" ref="F82:F84" si="12">IFERROR(B82/E82,"")</f>
        <v/>
      </c>
      <c r="G82" s="143"/>
      <c r="H82" s="533"/>
      <c r="I82" s="143"/>
      <c r="J82" s="239"/>
      <c r="K82" s="239"/>
      <c r="L82" s="239"/>
      <c r="M82" s="239"/>
      <c r="N82" s="317"/>
      <c r="O82" s="246"/>
      <c r="P82" s="246"/>
      <c r="Q82" s="246"/>
      <c r="R82" s="325"/>
      <c r="S82" s="246"/>
      <c r="V82" s="607"/>
      <c r="W82" s="250" t="e">
        <f t="shared" si="9"/>
        <v>#DIV/0!</v>
      </c>
    </row>
    <row r="83" spans="1:29" ht="15" x14ac:dyDescent="0.3">
      <c r="A83" s="21" t="str">
        <f>'Feb 2019'!F81</f>
        <v>Jalwa</v>
      </c>
      <c r="B83" s="143">
        <f>'Feb 2019'!B81</f>
        <v>1560000</v>
      </c>
      <c r="C83" s="143">
        <v>1500000</v>
      </c>
      <c r="D83" s="143">
        <f>'Feb 2019'!C81</f>
        <v>1500000</v>
      </c>
      <c r="E83" s="143"/>
      <c r="F83" s="239" t="str">
        <f t="shared" si="12"/>
        <v/>
      </c>
      <c r="G83" s="143"/>
      <c r="H83" s="533"/>
      <c r="I83" s="143"/>
      <c r="J83" s="239"/>
      <c r="K83" s="239"/>
      <c r="L83" s="239"/>
      <c r="M83" s="239"/>
      <c r="N83" s="317"/>
      <c r="P83" s="246"/>
      <c r="Q83" s="246"/>
      <c r="R83" s="325"/>
      <c r="S83" s="246"/>
      <c r="V83" s="607">
        <v>0</v>
      </c>
      <c r="W83" s="250" t="e">
        <f t="shared" si="9"/>
        <v>#DIV/0!</v>
      </c>
      <c r="AC83" t="s">
        <v>414</v>
      </c>
    </row>
    <row r="84" spans="1:29" ht="15" x14ac:dyDescent="0.3">
      <c r="A84" s="21" t="str">
        <f>'Feb 2019'!F82</f>
        <v>8XM</v>
      </c>
      <c r="B84" s="143">
        <f>'Feb 2019'!B82</f>
        <v>2150000</v>
      </c>
      <c r="C84" s="143">
        <v>2100000</v>
      </c>
      <c r="D84" s="143">
        <f>'Feb 2019'!C82</f>
        <v>2100000</v>
      </c>
      <c r="E84" s="143"/>
      <c r="F84" s="239" t="str">
        <f t="shared" si="12"/>
        <v/>
      </c>
      <c r="G84" s="143"/>
      <c r="H84" s="533"/>
      <c r="I84" s="143"/>
      <c r="J84" s="239"/>
      <c r="K84" s="239"/>
      <c r="L84" s="239"/>
      <c r="M84" s="239"/>
      <c r="N84" s="317"/>
      <c r="P84" s="246"/>
      <c r="Q84" s="246"/>
      <c r="R84" s="325"/>
      <c r="S84" s="246"/>
      <c r="V84" s="607">
        <v>4691998.5199999865</v>
      </c>
      <c r="W84" s="250">
        <f t="shared" si="9"/>
        <v>-0.5417730864927881</v>
      </c>
      <c r="AC84" s="606" t="s">
        <v>414</v>
      </c>
    </row>
    <row r="85" spans="1:29" ht="15" x14ac:dyDescent="0.3">
      <c r="A85" s="17" t="str">
        <f>'Feb 2019'!F83</f>
        <v>TOTAL</v>
      </c>
      <c r="B85" s="16">
        <f>'Feb 2019'!B83</f>
        <v>3710000</v>
      </c>
      <c r="C85" s="165">
        <f>SUM(C82:C84)</f>
        <v>3600000</v>
      </c>
      <c r="D85" s="165">
        <f>'Feb 2019'!C83</f>
        <v>3600000</v>
      </c>
      <c r="E85" s="165"/>
      <c r="F85" s="241">
        <f>SUM(F82:F84)</f>
        <v>0</v>
      </c>
      <c r="G85" s="242"/>
      <c r="H85" s="107">
        <f t="shared" ref="H85:N85" si="13">SUM(H82:H84)</f>
        <v>0</v>
      </c>
      <c r="I85" s="165">
        <f t="shared" si="13"/>
        <v>0</v>
      </c>
      <c r="J85" s="165">
        <f t="shared" si="13"/>
        <v>0</v>
      </c>
      <c r="K85" s="165">
        <f t="shared" si="13"/>
        <v>0</v>
      </c>
      <c r="L85" s="165">
        <f t="shared" si="13"/>
        <v>0</v>
      </c>
      <c r="M85" s="165">
        <f t="shared" si="13"/>
        <v>0</v>
      </c>
      <c r="N85" s="108">
        <f t="shared" si="13"/>
        <v>0</v>
      </c>
      <c r="P85" s="246"/>
      <c r="Q85" s="246"/>
      <c r="R85" s="325"/>
      <c r="S85" s="246"/>
      <c r="V85" s="607">
        <f>SUM(V82:V84)</f>
        <v>4691998.5199999865</v>
      </c>
      <c r="W85" s="250">
        <f t="shared" si="9"/>
        <v>-0.20929216320383437</v>
      </c>
    </row>
    <row r="86" spans="1:29" ht="15" x14ac:dyDescent="0.3">
      <c r="A86" s="32" t="str">
        <f>'Feb 2019'!F84</f>
        <v>Kids Channels</v>
      </c>
      <c r="B86" s="144">
        <f>'Feb 2019'!B84</f>
        <v>8.8705432912081095E-3</v>
      </c>
      <c r="C86" s="144"/>
      <c r="D86" s="144">
        <f>'Feb 2019'!C84</f>
        <v>0</v>
      </c>
      <c r="E86" s="144"/>
      <c r="F86" s="236"/>
      <c r="G86" s="237"/>
      <c r="H86" s="534"/>
      <c r="I86" s="144"/>
      <c r="J86" s="236"/>
      <c r="K86" s="236"/>
      <c r="L86" s="236"/>
      <c r="M86" s="236"/>
      <c r="N86" s="318"/>
      <c r="P86" s="246"/>
      <c r="Q86" s="246"/>
      <c r="R86" s="325"/>
      <c r="S86" s="246"/>
    </row>
    <row r="87" spans="1:29" ht="15" x14ac:dyDescent="0.3">
      <c r="A87" s="21" t="str">
        <f>'Feb 2019'!F85</f>
        <v xml:space="preserve">CN </v>
      </c>
      <c r="B87" s="143">
        <f>'Feb 2019'!B85</f>
        <v>1600000</v>
      </c>
      <c r="C87" s="143">
        <v>1600000</v>
      </c>
      <c r="D87" s="143">
        <f>'Feb 2019'!C85</f>
        <v>1600000</v>
      </c>
      <c r="E87" s="143"/>
      <c r="F87" s="239" t="str">
        <f t="shared" ref="F87:F91" si="14">IFERROR(B87/E87,"")</f>
        <v/>
      </c>
      <c r="G87" s="143"/>
      <c r="H87" s="533"/>
      <c r="I87" s="143"/>
      <c r="J87" s="239"/>
      <c r="K87" s="239"/>
      <c r="L87" s="239"/>
      <c r="M87" s="239"/>
      <c r="N87" s="317"/>
      <c r="P87" s="246"/>
      <c r="Q87" s="246"/>
      <c r="R87" s="325"/>
      <c r="S87" s="246"/>
      <c r="V87" s="607">
        <v>3185430</v>
      </c>
      <c r="W87" s="250">
        <f t="shared" si="9"/>
        <v>-0.49771302461520106</v>
      </c>
      <c r="AC87" s="606" t="s">
        <v>414</v>
      </c>
    </row>
    <row r="88" spans="1:29" s="606" customFormat="1" ht="15" x14ac:dyDescent="0.3">
      <c r="A88" s="610" t="s">
        <v>492</v>
      </c>
      <c r="B88" s="618">
        <f>'Feb 2019'!B86</f>
        <v>400000</v>
      </c>
      <c r="C88" s="618">
        <v>400000</v>
      </c>
      <c r="D88" s="618">
        <f>'Feb 2019'!C86</f>
        <v>400000</v>
      </c>
      <c r="E88" s="618"/>
      <c r="F88" s="619"/>
      <c r="G88" s="618"/>
      <c r="H88" s="629"/>
      <c r="I88" s="618"/>
      <c r="J88" s="619"/>
      <c r="K88" s="619"/>
      <c r="L88" s="619"/>
      <c r="M88" s="619"/>
      <c r="N88" s="622"/>
      <c r="P88" s="620"/>
      <c r="Q88" s="620"/>
      <c r="R88" s="623"/>
      <c r="S88" s="620"/>
      <c r="V88" s="607">
        <v>0</v>
      </c>
      <c r="W88" s="250" t="e">
        <f t="shared" si="9"/>
        <v>#DIV/0!</v>
      </c>
      <c r="X88" s="607"/>
      <c r="AC88" s="606" t="s">
        <v>414</v>
      </c>
    </row>
    <row r="89" spans="1:29" s="606" customFormat="1" ht="15" x14ac:dyDescent="0.3">
      <c r="A89" s="610" t="s">
        <v>493</v>
      </c>
      <c r="B89" s="618">
        <f>'Feb 2019'!B87</f>
        <v>250000</v>
      </c>
      <c r="C89" s="618">
        <v>250000</v>
      </c>
      <c r="D89" s="618"/>
      <c r="E89" s="618"/>
      <c r="F89" s="619"/>
      <c r="G89" s="618"/>
      <c r="H89" s="629"/>
      <c r="I89" s="618"/>
      <c r="J89" s="619"/>
      <c r="K89" s="619"/>
      <c r="L89" s="619"/>
      <c r="M89" s="619"/>
      <c r="N89" s="622"/>
      <c r="P89" s="620"/>
      <c r="Q89" s="620"/>
      <c r="R89" s="623"/>
      <c r="S89" s="620"/>
      <c r="V89" s="607">
        <v>0</v>
      </c>
      <c r="W89" s="250" t="e">
        <f t="shared" si="9"/>
        <v>#DIV/0!</v>
      </c>
      <c r="X89" s="607"/>
    </row>
    <row r="90" spans="1:29" s="153" customFormat="1" ht="15" x14ac:dyDescent="0.3">
      <c r="A90" s="21" t="s">
        <v>301</v>
      </c>
      <c r="B90" s="143">
        <f>'Feb 2019'!B88</f>
        <v>500000</v>
      </c>
      <c r="C90" s="143">
        <v>500000</v>
      </c>
      <c r="D90" s="143">
        <f>'Feb 2019'!C88</f>
        <v>500000</v>
      </c>
      <c r="E90" s="143"/>
      <c r="F90" s="239" t="str">
        <f t="shared" si="14"/>
        <v/>
      </c>
      <c r="G90" s="143" t="s">
        <v>496</v>
      </c>
      <c r="H90" s="533"/>
      <c r="I90" s="143"/>
      <c r="J90" s="239"/>
      <c r="K90" s="239"/>
      <c r="L90" s="239"/>
      <c r="M90" s="239"/>
      <c r="N90" s="317"/>
      <c r="P90" s="246"/>
      <c r="Q90" s="246"/>
      <c r="R90" s="325"/>
      <c r="S90" s="246"/>
      <c r="V90" s="607">
        <v>0</v>
      </c>
      <c r="W90" s="250" t="e">
        <f t="shared" si="9"/>
        <v>#DIV/0!</v>
      </c>
      <c r="X90" s="607"/>
      <c r="AC90" s="153" t="s">
        <v>508</v>
      </c>
    </row>
    <row r="91" spans="1:29" ht="15" x14ac:dyDescent="0.3">
      <c r="A91" s="21" t="str">
        <f>'Feb 2019'!F89</f>
        <v>Nicklodeon</v>
      </c>
      <c r="B91" s="143">
        <f>'Feb 2019'!B89</f>
        <v>250000</v>
      </c>
      <c r="C91" s="143">
        <v>250000</v>
      </c>
      <c r="D91" s="143">
        <f>'Feb 2019'!C89</f>
        <v>250000</v>
      </c>
      <c r="E91" s="143"/>
      <c r="F91" s="239" t="str">
        <f t="shared" si="14"/>
        <v/>
      </c>
      <c r="G91" s="143"/>
      <c r="H91" s="533"/>
      <c r="I91" s="143"/>
      <c r="J91" s="239"/>
      <c r="K91" s="239"/>
      <c r="L91" s="239"/>
      <c r="M91" s="239"/>
      <c r="N91" s="317"/>
      <c r="P91" s="246"/>
      <c r="Q91" s="246"/>
      <c r="R91" s="325"/>
      <c r="S91" s="246"/>
      <c r="V91" s="607">
        <v>1123894</v>
      </c>
      <c r="W91" s="250">
        <f t="shared" si="9"/>
        <v>-0.77755909365118059</v>
      </c>
      <c r="AC91" t="s">
        <v>414</v>
      </c>
    </row>
    <row r="92" spans="1:29" ht="15" x14ac:dyDescent="0.3">
      <c r="A92" s="17" t="str">
        <f>'Feb 2019'!F90</f>
        <v>TOTAL</v>
      </c>
      <c r="B92" s="16">
        <f>'Feb 2019'!B90</f>
        <v>3000000</v>
      </c>
      <c r="C92" s="165">
        <f>SUM(C87:C91)</f>
        <v>3000000</v>
      </c>
      <c r="D92" s="165">
        <f>'Feb 2019'!C90</f>
        <v>3000000</v>
      </c>
      <c r="E92" s="165"/>
      <c r="F92" s="241">
        <f>SUM(F87:F91)</f>
        <v>0</v>
      </c>
      <c r="G92" s="242"/>
      <c r="H92" s="107">
        <f t="shared" ref="H92:N92" si="15">SUM(H87:H91)</f>
        <v>0</v>
      </c>
      <c r="I92" s="165">
        <f t="shared" si="15"/>
        <v>0</v>
      </c>
      <c r="J92" s="165">
        <f t="shared" si="15"/>
        <v>0</v>
      </c>
      <c r="K92" s="165">
        <f t="shared" si="15"/>
        <v>0</v>
      </c>
      <c r="L92" s="165">
        <f t="shared" si="15"/>
        <v>0</v>
      </c>
      <c r="M92" s="165">
        <f t="shared" si="15"/>
        <v>0</v>
      </c>
      <c r="N92" s="108">
        <f t="shared" si="15"/>
        <v>0</v>
      </c>
      <c r="P92" s="246"/>
      <c r="Q92" s="246"/>
      <c r="R92" s="325"/>
      <c r="S92" s="246"/>
      <c r="V92" s="607">
        <f>SUM(V87:V91)</f>
        <v>4309324</v>
      </c>
      <c r="W92" s="250">
        <f t="shared" si="9"/>
        <v>-0.30383512588053252</v>
      </c>
    </row>
    <row r="93" spans="1:29" ht="15" x14ac:dyDescent="0.3">
      <c r="A93" s="32" t="str">
        <f>'Feb 2019'!F91</f>
        <v>Cooking</v>
      </c>
      <c r="B93" s="144">
        <f>'Feb 2019'!B91</f>
        <v>0</v>
      </c>
      <c r="C93" s="144"/>
      <c r="D93" s="144">
        <f>'Feb 2019'!C91</f>
        <v>0</v>
      </c>
      <c r="E93" s="144"/>
      <c r="F93" s="236"/>
      <c r="G93" s="237"/>
      <c r="H93" s="534"/>
      <c r="I93" s="144"/>
      <c r="J93" s="236"/>
      <c r="K93" s="236"/>
      <c r="L93" s="236"/>
      <c r="M93" s="236"/>
      <c r="N93" s="318"/>
      <c r="P93" s="246"/>
      <c r="Q93" s="246"/>
      <c r="R93" s="325"/>
      <c r="S93" s="246"/>
    </row>
    <row r="94" spans="1:29" ht="15" x14ac:dyDescent="0.3">
      <c r="A94" s="24" t="str">
        <f>'Feb 2019'!F92</f>
        <v>Masala</v>
      </c>
      <c r="B94" s="142">
        <f>'Feb 2019'!B92</f>
        <v>750000</v>
      </c>
      <c r="C94" s="142">
        <v>750000</v>
      </c>
      <c r="D94" s="142">
        <f>'Feb 2019'!C92</f>
        <v>750000</v>
      </c>
      <c r="E94" s="142"/>
      <c r="F94" s="239" t="str">
        <f t="shared" ref="F94" si="16">IFERROR(B94/E94,"")</f>
        <v/>
      </c>
      <c r="G94" s="142"/>
      <c r="H94" s="532"/>
      <c r="I94" s="142"/>
      <c r="J94" s="249"/>
      <c r="K94" s="249"/>
      <c r="L94" s="249"/>
      <c r="M94" s="249"/>
      <c r="N94" s="316"/>
      <c r="P94" s="246"/>
      <c r="Q94" s="246"/>
      <c r="R94" s="325"/>
      <c r="S94" s="246"/>
      <c r="V94" s="607">
        <v>1946903.0299999998</v>
      </c>
      <c r="W94" s="250">
        <f t="shared" si="9"/>
        <v>-0.61477280149900426</v>
      </c>
      <c r="AC94" t="s">
        <v>509</v>
      </c>
    </row>
    <row r="95" spans="1:29" ht="15" x14ac:dyDescent="0.3">
      <c r="A95" s="17" t="str">
        <f>'Feb 2019'!F93</f>
        <v>TOTAL</v>
      </c>
      <c r="B95" s="16">
        <f>'Feb 2019'!B93</f>
        <v>750000</v>
      </c>
      <c r="C95" s="165">
        <f>SUM(C94:C94)</f>
        <v>750000</v>
      </c>
      <c r="D95" s="165">
        <f>'Feb 2019'!C93</f>
        <v>750000</v>
      </c>
      <c r="E95" s="165"/>
      <c r="F95" s="241">
        <f>SUM(F94:F94)</f>
        <v>0</v>
      </c>
      <c r="G95" s="242"/>
      <c r="H95" s="107">
        <f t="shared" ref="H95:N95" si="17">SUM(H94:H94)</f>
        <v>0</v>
      </c>
      <c r="I95" s="165">
        <f t="shared" si="17"/>
        <v>0</v>
      </c>
      <c r="J95" s="165">
        <f t="shared" si="17"/>
        <v>0</v>
      </c>
      <c r="K95" s="165">
        <f t="shared" si="17"/>
        <v>0</v>
      </c>
      <c r="L95" s="165">
        <f t="shared" si="17"/>
        <v>0</v>
      </c>
      <c r="M95" s="165">
        <f t="shared" si="17"/>
        <v>0</v>
      </c>
      <c r="N95" s="165">
        <f t="shared" si="17"/>
        <v>0</v>
      </c>
      <c r="O95" s="246"/>
      <c r="P95" s="246"/>
      <c r="Q95" s="246"/>
      <c r="R95" s="325"/>
      <c r="S95" s="246"/>
    </row>
    <row r="96" spans="1:29" ht="15" x14ac:dyDescent="0.3">
      <c r="A96" s="32" t="str">
        <f>'Feb 2019'!F94</f>
        <v>Sports Channels</v>
      </c>
      <c r="B96" s="144">
        <f>'Feb 2019'!B94</f>
        <v>2.3654782109888291E-3</v>
      </c>
      <c r="C96" s="144"/>
      <c r="D96" s="144">
        <f>'Feb 2019'!C94</f>
        <v>0</v>
      </c>
      <c r="E96" s="144"/>
      <c r="F96" s="236"/>
      <c r="G96" s="237"/>
      <c r="H96" s="534"/>
      <c r="I96" s="144"/>
      <c r="J96" s="236"/>
      <c r="K96" s="236"/>
      <c r="L96" s="236"/>
      <c r="M96" s="236"/>
      <c r="N96" s="318"/>
      <c r="O96" s="246"/>
      <c r="P96" s="246"/>
      <c r="Q96" s="246"/>
      <c r="R96" s="325"/>
      <c r="S96" s="246"/>
    </row>
    <row r="97" spans="1:29" ht="15" x14ac:dyDescent="0.3">
      <c r="A97" s="21" t="str">
        <f>'Feb 2019'!F95</f>
        <v>Geo Super</v>
      </c>
      <c r="B97" s="143">
        <f>'Feb 2019'!B95</f>
        <v>0</v>
      </c>
      <c r="C97" s="143">
        <v>0</v>
      </c>
      <c r="D97" s="143">
        <f>'Feb 2019'!C95</f>
        <v>0</v>
      </c>
      <c r="E97" s="143"/>
      <c r="F97" s="239" t="str">
        <f t="shared" ref="F97:F98" si="18">IFERROR(B97/E97,"")</f>
        <v/>
      </c>
      <c r="G97" s="143"/>
      <c r="H97" s="533"/>
      <c r="I97" s="143"/>
      <c r="J97" s="239"/>
      <c r="K97" s="239"/>
      <c r="L97" s="239"/>
      <c r="M97" s="239"/>
      <c r="N97" s="317"/>
      <c r="O97" s="246"/>
      <c r="P97" s="246"/>
      <c r="Q97" s="246"/>
      <c r="R97" s="325"/>
      <c r="S97" s="246"/>
      <c r="W97" s="250" t="e">
        <f t="shared" ref="W97:W98" si="19">B97/V97-1</f>
        <v>#DIV/0!</v>
      </c>
    </row>
    <row r="98" spans="1:29" ht="15" x14ac:dyDescent="0.3">
      <c r="A98" s="21" t="str">
        <f>'Feb 2019'!F96</f>
        <v>Ten Sports</v>
      </c>
      <c r="B98" s="143">
        <f>'Feb 2019'!B96</f>
        <v>800000</v>
      </c>
      <c r="C98" s="143">
        <v>800000</v>
      </c>
      <c r="D98" s="143">
        <f>'Feb 2019'!C96</f>
        <v>800000</v>
      </c>
      <c r="E98" s="143"/>
      <c r="F98" s="239" t="str">
        <f t="shared" si="18"/>
        <v/>
      </c>
      <c r="G98" s="143"/>
      <c r="H98" s="533"/>
      <c r="I98" s="143"/>
      <c r="J98" s="239"/>
      <c r="K98" s="239"/>
      <c r="L98" s="239"/>
      <c r="M98" s="239"/>
      <c r="N98" s="317"/>
      <c r="O98" s="246"/>
      <c r="P98" s="246"/>
      <c r="Q98" s="246"/>
      <c r="R98" s="325"/>
      <c r="S98" s="246"/>
      <c r="V98" s="607">
        <v>353982</v>
      </c>
      <c r="W98" s="250">
        <f t="shared" si="19"/>
        <v>1.2600019210016327</v>
      </c>
      <c r="AC98" t="s">
        <v>510</v>
      </c>
    </row>
    <row r="99" spans="1:29" ht="15" x14ac:dyDescent="0.3">
      <c r="A99" s="17" t="str">
        <f>'Feb 2019'!F97</f>
        <v>TOTAL</v>
      </c>
      <c r="B99" s="16">
        <f>'Feb 2019'!B97</f>
        <v>800000</v>
      </c>
      <c r="C99" s="165">
        <f>SUM(C97:C98)</f>
        <v>800000</v>
      </c>
      <c r="D99" s="165">
        <f>'Feb 2019'!C97</f>
        <v>800000</v>
      </c>
      <c r="E99" s="165"/>
      <c r="F99" s="241">
        <f>SUM(F97:F98)</f>
        <v>0</v>
      </c>
      <c r="G99" s="242"/>
      <c r="H99" s="107">
        <f t="shared" ref="H99:N99" si="20">SUM(H97:H98)</f>
        <v>0</v>
      </c>
      <c r="I99" s="165">
        <f t="shared" si="20"/>
        <v>0</v>
      </c>
      <c r="J99" s="165">
        <f t="shared" si="20"/>
        <v>0</v>
      </c>
      <c r="K99" s="165">
        <f t="shared" si="20"/>
        <v>0</v>
      </c>
      <c r="L99" s="165">
        <f t="shared" si="20"/>
        <v>0</v>
      </c>
      <c r="M99" s="165">
        <f t="shared" si="20"/>
        <v>0</v>
      </c>
      <c r="N99" s="108">
        <f t="shared" si="20"/>
        <v>0</v>
      </c>
      <c r="O99" s="246"/>
      <c r="P99" s="246"/>
      <c r="Q99" s="246"/>
      <c r="R99" s="325"/>
      <c r="S99" s="246"/>
    </row>
    <row r="100" spans="1:29" ht="15" x14ac:dyDescent="0.3">
      <c r="A100" s="32" t="str">
        <f>'Feb 2019'!F98</f>
        <v>Health</v>
      </c>
      <c r="B100" s="144">
        <f>'Feb 2019'!B98</f>
        <v>0</v>
      </c>
      <c r="C100" s="144"/>
      <c r="D100" s="144">
        <f>'Feb 2019'!C98</f>
        <v>0</v>
      </c>
      <c r="E100" s="144"/>
      <c r="F100" s="236"/>
      <c r="G100" s="237"/>
      <c r="H100" s="535"/>
      <c r="I100" s="32"/>
      <c r="J100" s="81"/>
      <c r="K100" s="81"/>
      <c r="L100" s="81"/>
      <c r="M100" s="81"/>
      <c r="N100" s="536"/>
      <c r="O100" s="246"/>
      <c r="P100" s="246"/>
      <c r="Q100" s="246"/>
      <c r="R100" s="325"/>
      <c r="S100" s="246"/>
    </row>
    <row r="101" spans="1:29" ht="15" x14ac:dyDescent="0.3">
      <c r="A101" s="21" t="str">
        <f>'Feb 2019'!F99</f>
        <v>HTV</v>
      </c>
      <c r="B101" s="143">
        <f>'Feb 2019'!B99</f>
        <v>0</v>
      </c>
      <c r="C101" s="143">
        <v>0</v>
      </c>
      <c r="D101" s="143">
        <f>'Feb 2019'!C99</f>
        <v>0</v>
      </c>
      <c r="E101" s="143">
        <v>0</v>
      </c>
      <c r="F101" s="239" t="str">
        <f t="shared" ref="F101" si="21">IFERROR(B101/E101,"")</f>
        <v/>
      </c>
      <c r="G101" s="143"/>
      <c r="H101" s="537"/>
      <c r="I101" s="21"/>
      <c r="J101" s="80"/>
      <c r="K101" s="80"/>
      <c r="L101" s="80"/>
      <c r="M101" s="80"/>
      <c r="N101" s="538"/>
      <c r="O101" s="246"/>
      <c r="P101" s="246"/>
      <c r="Q101" s="246"/>
      <c r="R101" s="325"/>
      <c r="S101" s="246"/>
    </row>
    <row r="102" spans="1:29" ht="15" x14ac:dyDescent="0.3">
      <c r="A102" s="17" t="str">
        <f>'Feb 2019'!F100</f>
        <v>TOTAL</v>
      </c>
      <c r="B102" s="16">
        <f>'Feb 2019'!B100</f>
        <v>0</v>
      </c>
      <c r="C102" s="165">
        <f>SUM(C100:C101)</f>
        <v>0</v>
      </c>
      <c r="D102" s="165">
        <f>'Feb 2019'!C100</f>
        <v>0</v>
      </c>
      <c r="E102" s="165"/>
      <c r="F102" s="241">
        <f>SUM(F100:F101)</f>
        <v>0</v>
      </c>
      <c r="G102" s="242"/>
      <c r="H102" s="539"/>
      <c r="I102" s="17"/>
      <c r="J102" s="77"/>
      <c r="K102" s="77"/>
      <c r="L102" s="77"/>
      <c r="M102" s="77"/>
      <c r="N102" s="540"/>
      <c r="O102" s="246"/>
      <c r="P102" s="246"/>
      <c r="Q102" s="246"/>
      <c r="R102" s="325"/>
      <c r="S102" s="246"/>
    </row>
    <row r="103" spans="1:29" ht="15.6" thickBot="1" x14ac:dyDescent="0.35">
      <c r="A103" s="17" t="str">
        <f>'Feb 2019'!F101</f>
        <v>TOTAL TV</v>
      </c>
      <c r="B103" s="16">
        <f>'Feb 2019'!B101</f>
        <v>338198000</v>
      </c>
      <c r="C103" s="165">
        <f>C102+C99+C95+C92+C85+C80+C60+C35+C25+C8</f>
        <v>354100000</v>
      </c>
      <c r="D103" s="165">
        <f>'Feb 2019'!C101</f>
        <v>354100000</v>
      </c>
      <c r="E103" s="165"/>
      <c r="F103" s="241">
        <f>F102+F99+F95+F92+F85+F80+F60+F35+F25+F8</f>
        <v>0.30751216742854776</v>
      </c>
      <c r="G103" s="553"/>
      <c r="H103" s="541">
        <f t="shared" ref="H103:N103" si="22">H102+H99+H95+H92+H85+H80+H60+H35+H25+H8</f>
        <v>0</v>
      </c>
      <c r="I103" s="542">
        <f t="shared" si="22"/>
        <v>0</v>
      </c>
      <c r="J103" s="542">
        <f t="shared" si="22"/>
        <v>0</v>
      </c>
      <c r="K103" s="542">
        <f t="shared" si="22"/>
        <v>0</v>
      </c>
      <c r="L103" s="542">
        <f t="shared" si="22"/>
        <v>0</v>
      </c>
      <c r="M103" s="542">
        <f t="shared" si="22"/>
        <v>0</v>
      </c>
      <c r="N103" s="312">
        <f t="shared" si="22"/>
        <v>0</v>
      </c>
      <c r="O103" s="246"/>
      <c r="P103" s="246"/>
      <c r="Q103" s="246"/>
      <c r="R103" s="325"/>
      <c r="S103" s="246"/>
    </row>
    <row r="104" spans="1:29" s="153" customFormat="1" x14ac:dyDescent="0.3">
      <c r="C104" s="1">
        <f>B103-C103</f>
        <v>-15902000</v>
      </c>
      <c r="D104" s="336"/>
      <c r="E104" s="336"/>
      <c r="F104" s="517" t="s">
        <v>414</v>
      </c>
      <c r="G104" s="517"/>
      <c r="H104" s="1"/>
      <c r="I104" s="1"/>
      <c r="J104" s="1"/>
      <c r="K104" s="1"/>
      <c r="L104" s="1"/>
      <c r="M104" s="1"/>
      <c r="X104" s="607"/>
    </row>
    <row r="105" spans="1:29" s="153" customFormat="1" x14ac:dyDescent="0.3">
      <c r="C105" s="1"/>
      <c r="D105" s="336"/>
      <c r="E105" s="336"/>
      <c r="F105" s="304"/>
      <c r="G105" s="304"/>
      <c r="H105" s="1"/>
      <c r="I105" s="1"/>
      <c r="J105" s="1"/>
      <c r="K105" s="1"/>
      <c r="L105" s="1"/>
      <c r="M105" s="1"/>
      <c r="X105" s="607"/>
    </row>
    <row r="106" spans="1:29" s="153" customFormat="1" x14ac:dyDescent="0.3">
      <c r="C106" s="1"/>
      <c r="D106" s="336"/>
      <c r="E106" s="336"/>
      <c r="H106" s="1"/>
      <c r="I106" s="1"/>
      <c r="J106" s="1"/>
      <c r="K106" s="1"/>
      <c r="L106" s="1"/>
      <c r="M106" s="1"/>
      <c r="X106" s="607"/>
    </row>
    <row r="107" spans="1:29" x14ac:dyDescent="0.3">
      <c r="C107" s="1"/>
    </row>
  </sheetData>
  <customSheetViews>
    <customSheetView guid="{F44970AB-D43C-40C2-9446-428EFB445E45}" hiddenColumns="1" state="hidden" topLeftCell="A39">
      <selection activeCell="O49" sqref="O49"/>
      <pageMargins left="0.7" right="0.7" top="0.75" bottom="0.75" header="0.3" footer="0.3"/>
      <pageSetup paperSize="0" orientation="portrait" horizontalDpi="0" verticalDpi="0" copies="0" r:id="rId1"/>
    </customSheetView>
    <customSheetView guid="{DC3780FC-E03D-4CB0-9630-45647ED63C69}" hiddenRows="1" hiddenColumns="1">
      <selection activeCell="B3" sqref="B3"/>
      <pageMargins left="0.7" right="0.7" top="0.75" bottom="0.75" header="0.3" footer="0.3"/>
    </customSheetView>
    <customSheetView guid="{5F8EC55F-6BE6-42EB-BDA6-7DA9ACE0C263}" hiddenColumns="1" state="hidden" topLeftCell="A39">
      <selection activeCell="O49" sqref="O49"/>
      <pageMargins left="0.7" right="0.7" top="0.75" bottom="0.75" header="0.3" footer="0.3"/>
      <pageSetup paperSize="0" orientation="portrait" horizontalDpi="0" verticalDpi="0" copies="0" r:id="rId2"/>
    </customSheetView>
    <customSheetView guid="{86680E72-FC77-45EF-9FFF-2A77157FA8B6}" scale="80">
      <selection activeCell="F2" sqref="F2"/>
      <pageMargins left="0.7" right="0.7" top="0.75" bottom="0.75" header="0.3" footer="0.3"/>
    </customSheetView>
    <customSheetView guid="{10CC6A42-76CA-4CE7-9AB7-75E8EE03DD52}">
      <selection activeCell="B6" sqref="B6"/>
      <pageMargins left="0.7" right="0.7" top="0.75" bottom="0.75" header="0.3" footer="0.3"/>
    </customSheetView>
    <customSheetView guid="{8D6B43F0-C7E3-4081-96D2-8B609D37DAAB}">
      <selection activeCell="B1" sqref="B1"/>
      <pageMargins left="0.7" right="0.7" top="0.75" bottom="0.75" header="0.3" footer="0.3"/>
    </customSheetView>
    <customSheetView guid="{B54EAF79-9AE3-405E-8904-DC2B8F7A3D1F}">
      <selection activeCell="B1" sqref="B1"/>
      <pageMargins left="0.7" right="0.7" top="0.75" bottom="0.75" header="0.3" footer="0.3"/>
    </customSheetView>
    <customSheetView guid="{815BE6D6-07F9-4CBF-B8FD-89E61A8B16EF}" scale="80">
      <selection activeCell="F2" sqref="F2"/>
      <pageMargins left="0.7" right="0.7" top="0.75" bottom="0.75" header="0.3" footer="0.3"/>
    </customSheetView>
    <customSheetView guid="{3F9D0D8E-0280-4E1B-887E-343DC67AEF81}" scale="80" hiddenColumns="1">
      <pane xSplit="1" ySplit="4" topLeftCell="B5" activePane="bottomRight" state="frozen"/>
      <selection pane="bottomRight"/>
      <pageMargins left="0.7" right="0.7" top="0.75" bottom="0.75" header="0.3" footer="0.3"/>
    </customSheetView>
    <customSheetView guid="{4C072D60-E856-4D03-8778-D056B82F8B94}">
      <selection activeCell="B1" sqref="B1"/>
      <pageMargins left="0.7" right="0.7" top="0.75" bottom="0.75" header="0.3" footer="0.3"/>
    </customSheetView>
    <customSheetView guid="{4BD5850D-B4C1-4FE6-AD12-AE545D24D33E}" scale="80">
      <selection activeCell="F2" sqref="F2"/>
      <pageMargins left="0.7" right="0.7" top="0.75" bottom="0.75" header="0.3" footer="0.3"/>
    </customSheetView>
    <customSheetView guid="{8BC85080-E9E4-4C4F-A87C-66C5B69F0AB3}" scale="80" showAutoFilter="1">
      <selection activeCell="D7" sqref="D7"/>
      <pageMargins left="0.7" right="0.7" top="0.75" bottom="0.75" header="0.3" footer="0.3"/>
      <autoFilter ref="A4:H103"/>
    </customSheetView>
    <customSheetView guid="{333A1E19-F4F4-47F6-AD2B-2BE477C76F83}">
      <selection activeCell="B6" sqref="B6"/>
      <pageMargins left="0.7" right="0.7" top="0.75" bottom="0.75" header="0.3" footer="0.3"/>
    </customSheetView>
    <customSheetView guid="{6F39DC8C-CFAF-4903-A623-34F8D498ADC0}" topLeftCell="A17">
      <selection activeCell="B38" sqref="B38"/>
      <pageMargins left="0.7" right="0.7" top="0.75" bottom="0.75" header="0.3" footer="0.3"/>
    </customSheetView>
    <customSheetView guid="{9C6256A5-AC3D-40F7-AA38-436175CE9197}">
      <selection activeCell="B1" sqref="B1"/>
      <pageMargins left="0.7" right="0.7" top="0.75" bottom="0.75" header="0.3" footer="0.3"/>
    </customSheetView>
    <customSheetView guid="{DADA97CD-4F76-47EE-87C2-F27AA446FDEF}">
      <selection activeCell="B1" sqref="B1"/>
      <pageMargins left="0.7" right="0.7" top="0.75" bottom="0.75" header="0.3" footer="0.3"/>
    </customSheetView>
    <customSheetView guid="{F5841D08-04EB-4A45-AD17-EE400389736E}">
      <selection activeCell="B1" sqref="B1"/>
      <pageMargins left="0.7" right="0.7" top="0.75" bottom="0.75" header="0.3" footer="0.3"/>
    </customSheetView>
    <customSheetView guid="{A6899CFB-DE4A-47C1-BF00-BC795B1F1A06}">
      <selection activeCell="G2" sqref="G2"/>
      <pageMargins left="0.7" right="0.7" top="0.75" bottom="0.75" header="0.3" footer="0.3"/>
    </customSheetView>
    <customSheetView guid="{D4AF6F32-DB00-4439-A50C-C295C4127956}">
      <selection activeCell="B1" sqref="B1"/>
      <pageMargins left="0.7" right="0.7" top="0.75" bottom="0.75" header="0.3" footer="0.3"/>
    </customSheetView>
    <customSheetView guid="{5C50C604-8817-449F-8F3F-E8AD328EA193}">
      <selection activeCell="B1" sqref="B1"/>
      <pageMargins left="0.7" right="0.7" top="0.75" bottom="0.75" header="0.3" footer="0.3"/>
    </customSheetView>
    <customSheetView guid="{041136D2-2130-4255-B443-15B49F564E84}" scale="80">
      <selection activeCell="F2" sqref="F2"/>
      <pageMargins left="0.7" right="0.7" top="0.75" bottom="0.75" header="0.3" footer="0.3"/>
    </customSheetView>
    <customSheetView guid="{EF158714-875A-408E-A073-2BB190003FA1}">
      <selection activeCell="B1" sqref="B1"/>
      <pageMargins left="0.7" right="0.7" top="0.75" bottom="0.75" header="0.3" footer="0.3"/>
    </customSheetView>
    <customSheetView guid="{AC823C34-08D3-4F48-9C7B-A99D9A5AE1CD}" topLeftCell="A2">
      <selection activeCell="E2" sqref="E2"/>
      <pageMargins left="0.7" right="0.7" top="0.75" bottom="0.75" header="0.3" footer="0.3"/>
      <pageSetup paperSize="0" orientation="portrait" horizontalDpi="0" verticalDpi="0" copies="0" r:id="rId3"/>
    </customSheetView>
    <customSheetView guid="{46AB56D5-CE66-4F5F-B4E5-213E35ACB9B0}" scale="90" showPageBreaks="1">
      <pane xSplit="1" ySplit="4" topLeftCell="B67" activePane="bottomRight" state="frozen"/>
      <selection pane="bottomRight" activeCell="G88" sqref="G88"/>
      <pageMargins left="0.7" right="0.7" top="0.75" bottom="0.75" header="0.3" footer="0.3"/>
      <pageSetup orientation="portrait" r:id="rId4"/>
    </customSheetView>
    <customSheetView guid="{781C4B64-7C8D-415F-9AB6-576FAA0890C7}">
      <selection activeCell="B6" sqref="B6"/>
      <pageMargins left="0.7" right="0.7" top="0.75" bottom="0.75" header="0.3" footer="0.3"/>
    </customSheetView>
    <customSheetView guid="{DCC8505D-D30F-4E76-8C36-3038DACC80BC}" scale="80">
      <selection activeCell="F2" sqref="F2"/>
      <pageMargins left="0.7" right="0.7" top="0.75" bottom="0.75" header="0.3" footer="0.3"/>
    </customSheetView>
    <customSheetView guid="{84B6601C-494C-4B8C-8A18-32BF39A4BAB9}">
      <selection activeCell="B1" sqref="B1"/>
      <pageMargins left="0.7" right="0.7" top="0.75" bottom="0.75" header="0.3" footer="0.3"/>
    </customSheetView>
    <customSheetView guid="{4F6B0010-E9C4-4AC7-B012-D7C3236BA3BD}">
      <selection activeCell="B6" sqref="B6"/>
      <pageMargins left="0.7" right="0.7" top="0.75" bottom="0.75" header="0.3" footer="0.3"/>
    </customSheetView>
    <customSheetView guid="{55F024CD-A7F9-4381-9942-5ED21204AFB7}" hiddenRows="1" hiddenColumns="1">
      <selection activeCell="C1" sqref="C1"/>
      <pageMargins left="0.7" right="0.7" top="0.75" bottom="0.75" header="0.3" footer="0.3"/>
    </customSheetView>
  </customSheetViews>
  <pageMargins left="0.7" right="0.7" top="0.75" bottom="0.75" header="0.3" footer="0.3"/>
  <pageSetup paperSize="0" orientation="portrait" horizontalDpi="0" verticalDpi="0" copies="0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1E98F04-AE42-4B16-9DB1-ABA19830041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HL</vt:lpstr>
      <vt:lpstr>Feb 2019</vt:lpstr>
      <vt:lpstr>W-O Gst.</vt:lpstr>
      <vt:lpstr>Final ML W-O Gst</vt:lpstr>
      <vt:lpstr>Sheet7</vt:lpstr>
      <vt:lpstr>Planning CPRP</vt:lpstr>
      <vt:lpstr>Planning Ngrps</vt:lpstr>
      <vt:lpstr>Buying nGRPs</vt:lpstr>
      <vt:lpstr>Summary</vt:lpstr>
      <vt:lpstr>Sheet4</vt:lpstr>
      <vt:lpstr>Sheet3</vt:lpstr>
      <vt:lpstr>Sheet1</vt:lpstr>
      <vt:lpstr>Sheet2</vt:lpstr>
      <vt:lpstr>Status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Waqar</dc:creator>
  <cp:lastModifiedBy>Ammar Aamir</cp:lastModifiedBy>
  <cp:lastPrinted>2018-08-08T11:56:54Z</cp:lastPrinted>
  <dcterms:created xsi:type="dcterms:W3CDTF">2015-12-11T12:10:01Z</dcterms:created>
  <dcterms:modified xsi:type="dcterms:W3CDTF">2019-02-07T09:19:12Z</dcterms:modified>
</cp:coreProperties>
</file>