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mar\Desktop\Excel Projects\"/>
    </mc:Choice>
  </mc:AlternateContent>
  <xr:revisionPtr revIDLastSave="0" documentId="8_{61E62350-AE30-4721-8902-4DB05F9B839C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Original Source" sheetId="22" r:id="rId1"/>
    <sheet name="BS 2014" sheetId="23" r:id="rId2"/>
    <sheet name="BS 2015" sheetId="24" r:id="rId3"/>
    <sheet name="BS 2016" sheetId="25" r:id="rId4"/>
    <sheet name="P&amp;L" sheetId="15" r:id="rId5"/>
    <sheet name="Balance sheet" sheetId="16" r:id="rId6"/>
    <sheet name="Cash Flow Structure" sheetId="21" r:id="rId7"/>
    <sheet name="Equity Schedule" sheetId="20" r:id="rId8"/>
    <sheet name="Financial Liabilities Sched" sheetId="19" r:id="rId9"/>
    <sheet name="Fixed asset Roll forward" sheetId="17" r:id="rId10"/>
    <sheet name="DCF Model" sheetId="13" r:id="rId11"/>
  </sheets>
  <externalReferences>
    <externalReference r:id="rId12"/>
  </externalReferences>
  <definedNames>
    <definedName name="_xlnm._FilterDatabase" localSheetId="0" hidden="1">'Original Source'!#REF!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3" l="1"/>
  <c r="F19" i="21"/>
  <c r="E19" i="21"/>
  <c r="D19" i="21"/>
  <c r="C19" i="21"/>
  <c r="B19" i="21"/>
  <c r="F18" i="21"/>
  <c r="E18" i="21"/>
  <c r="D18" i="21"/>
  <c r="C18" i="21"/>
  <c r="B18" i="21"/>
  <c r="F17" i="21"/>
  <c r="E17" i="21"/>
  <c r="D17" i="21"/>
  <c r="C17" i="21"/>
  <c r="B17" i="21"/>
  <c r="F16" i="21"/>
  <c r="E16" i="21"/>
  <c r="D16" i="21"/>
  <c r="C16" i="21"/>
  <c r="B16" i="21"/>
  <c r="F14" i="21"/>
  <c r="E14" i="21"/>
  <c r="D14" i="21"/>
  <c r="C14" i="21"/>
  <c r="B14" i="21"/>
  <c r="F13" i="21"/>
  <c r="E13" i="21"/>
  <c r="D13" i="21"/>
  <c r="C13" i="21"/>
  <c r="B13" i="21"/>
  <c r="F12" i="21"/>
  <c r="E12" i="21"/>
  <c r="D12" i="21"/>
  <c r="C12" i="21"/>
  <c r="B12" i="21"/>
  <c r="F11" i="21"/>
  <c r="E11" i="21"/>
  <c r="D11" i="21"/>
  <c r="D15" i="21" s="1"/>
  <c r="D20" i="21" s="1"/>
  <c r="C11" i="21"/>
  <c r="B11" i="21"/>
  <c r="F10" i="21"/>
  <c r="E10" i="21"/>
  <c r="D10" i="21"/>
  <c r="C10" i="21"/>
  <c r="B10" i="21"/>
  <c r="F9" i="21"/>
  <c r="E9" i="21"/>
  <c r="D9" i="21"/>
  <c r="C9" i="21"/>
  <c r="B9" i="21"/>
  <c r="B8" i="21" a="1"/>
  <c r="B8" i="21" s="1"/>
  <c r="F7" i="21"/>
  <c r="E7" i="21"/>
  <c r="D7" i="21"/>
  <c r="C7" i="21"/>
  <c r="B7" i="21"/>
  <c r="F6" i="21"/>
  <c r="F15" i="21" s="1"/>
  <c r="F20" i="21" s="1"/>
  <c r="E6" i="21"/>
  <c r="E15" i="21" s="1"/>
  <c r="E20" i="21" s="1"/>
  <c r="D6" i="21"/>
  <c r="C6" i="21"/>
  <c r="C15" i="21" s="1"/>
  <c r="C20" i="21" s="1"/>
  <c r="B6" i="21"/>
  <c r="D10" i="20"/>
  <c r="H9" i="20"/>
  <c r="I8" i="20"/>
  <c r="I9" i="20" s="1"/>
  <c r="H8" i="20"/>
  <c r="G8" i="20"/>
  <c r="G9" i="20" s="1"/>
  <c r="F8" i="20"/>
  <c r="F9" i="20" s="1"/>
  <c r="E8" i="20"/>
  <c r="E9" i="20" s="1"/>
  <c r="E6" i="20"/>
  <c r="D9" i="19"/>
  <c r="E6" i="19" s="1"/>
  <c r="B14" i="19" s="1"/>
  <c r="C9" i="19"/>
  <c r="D6" i="19" s="1"/>
  <c r="B9" i="19"/>
  <c r="C6" i="19"/>
  <c r="D9" i="17"/>
  <c r="D8" i="17" s="1"/>
  <c r="D13" i="17" s="1"/>
  <c r="C9" i="17"/>
  <c r="C8" i="17"/>
  <c r="C13" i="17" s="1"/>
  <c r="D7" i="17"/>
  <c r="D12" i="17" s="1"/>
  <c r="C7" i="17"/>
  <c r="C12" i="17" s="1"/>
  <c r="E6" i="17"/>
  <c r="D6" i="17"/>
  <c r="C6" i="17"/>
  <c r="C8" i="13"/>
  <c r="D17" i="16"/>
  <c r="C17" i="16"/>
  <c r="B17" i="16"/>
  <c r="I16" i="16"/>
  <c r="H16" i="16"/>
  <c r="G16" i="16"/>
  <c r="F16" i="16"/>
  <c r="E16" i="16"/>
  <c r="D16" i="16"/>
  <c r="C16" i="16"/>
  <c r="B16" i="16"/>
  <c r="D15" i="16"/>
  <c r="D24" i="16" s="1"/>
  <c r="C15" i="16"/>
  <c r="C24" i="16" s="1"/>
  <c r="B15" i="16"/>
  <c r="B24" i="16" s="1"/>
  <c r="I14" i="16"/>
  <c r="H14" i="16"/>
  <c r="G14" i="16"/>
  <c r="F14" i="16"/>
  <c r="E14" i="16"/>
  <c r="D14" i="16"/>
  <c r="C14" i="16"/>
  <c r="B14" i="16"/>
  <c r="D13" i="16"/>
  <c r="I13" i="16" s="1"/>
  <c r="C13" i="16"/>
  <c r="B13" i="16"/>
  <c r="D12" i="16"/>
  <c r="D21" i="16" s="1"/>
  <c r="C12" i="16"/>
  <c r="C21" i="16" s="1"/>
  <c r="B12" i="16"/>
  <c r="B21" i="16" s="1"/>
  <c r="D11" i="16"/>
  <c r="D27" i="16" s="1"/>
  <c r="C11" i="16"/>
  <c r="B11" i="16"/>
  <c r="D10" i="16"/>
  <c r="D23" i="16" s="1"/>
  <c r="C10" i="16"/>
  <c r="C23" i="16" s="1"/>
  <c r="B10" i="16"/>
  <c r="B23" i="16" s="1"/>
  <c r="D9" i="16"/>
  <c r="E9" i="16" s="1"/>
  <c r="F9" i="16" s="1"/>
  <c r="G9" i="16" s="1"/>
  <c r="H9" i="16" s="1"/>
  <c r="I9" i="16" s="1"/>
  <c r="C9" i="16"/>
  <c r="B9" i="16"/>
  <c r="I8" i="16"/>
  <c r="H8" i="16"/>
  <c r="G8" i="16"/>
  <c r="F8" i="16"/>
  <c r="E8" i="16"/>
  <c r="D8" i="16"/>
  <c r="C8" i="16"/>
  <c r="B8" i="16"/>
  <c r="D7" i="16"/>
  <c r="D22" i="16" s="1"/>
  <c r="C7" i="16"/>
  <c r="C22" i="16" s="1"/>
  <c r="B7" i="16"/>
  <c r="B22" i="16" s="1"/>
  <c r="D6" i="16"/>
  <c r="D20" i="16" s="1"/>
  <c r="C6" i="16"/>
  <c r="C20" i="16" s="1"/>
  <c r="B6" i="16"/>
  <c r="B20" i="16" s="1"/>
  <c r="L32" i="15"/>
  <c r="K32" i="15"/>
  <c r="J32" i="15"/>
  <c r="I32" i="15"/>
  <c r="H32" i="15"/>
  <c r="L27" i="15"/>
  <c r="K27" i="15"/>
  <c r="J27" i="15"/>
  <c r="I27" i="15"/>
  <c r="H27" i="15"/>
  <c r="L22" i="15"/>
  <c r="K22" i="15"/>
  <c r="J22" i="15"/>
  <c r="I22" i="15"/>
  <c r="H22" i="15"/>
  <c r="C5" i="13" s="1"/>
  <c r="D17" i="15"/>
  <c r="C17" i="15"/>
  <c r="B17" i="15"/>
  <c r="L15" i="15"/>
  <c r="K15" i="15"/>
  <c r="J15" i="15"/>
  <c r="I15" i="15"/>
  <c r="H15" i="15"/>
  <c r="D15" i="15"/>
  <c r="C15" i="15"/>
  <c r="B15" i="15"/>
  <c r="L13" i="15"/>
  <c r="H17" i="13" s="1"/>
  <c r="K13" i="15"/>
  <c r="G17" i="13" s="1"/>
  <c r="J13" i="15"/>
  <c r="F17" i="13" s="1"/>
  <c r="I13" i="15"/>
  <c r="E17" i="13" s="1"/>
  <c r="H13" i="15"/>
  <c r="D17" i="13" s="1"/>
  <c r="D13" i="15"/>
  <c r="C13" i="15"/>
  <c r="B13" i="15"/>
  <c r="D11" i="15"/>
  <c r="C11" i="15"/>
  <c r="B11" i="15"/>
  <c r="D9" i="15"/>
  <c r="C9" i="15"/>
  <c r="B9" i="15"/>
  <c r="D8" i="15"/>
  <c r="C8" i="15"/>
  <c r="B8" i="15"/>
  <c r="C25" i="13"/>
  <c r="C24" i="13"/>
  <c r="E8" i="15" l="1"/>
  <c r="C27" i="16"/>
  <c r="G13" i="16"/>
  <c r="B27" i="16"/>
  <c r="E10" i="20"/>
  <c r="F6" i="20" s="1"/>
  <c r="F10" i="20" s="1"/>
  <c r="G6" i="20" s="1"/>
  <c r="G10" i="20" s="1"/>
  <c r="H6" i="20" s="1"/>
  <c r="H10" i="20" s="1"/>
  <c r="I6" i="20" s="1"/>
  <c r="I10" i="20" s="1"/>
  <c r="D10" i="15"/>
  <c r="F15" i="15"/>
  <c r="F17" i="15"/>
  <c r="B30" i="15"/>
  <c r="C28" i="15"/>
  <c r="F13" i="15"/>
  <c r="D35" i="15"/>
  <c r="D28" i="15"/>
  <c r="B10" i="15"/>
  <c r="B12" i="15" s="1"/>
  <c r="B14" i="15" s="1"/>
  <c r="B16" i="15" s="1"/>
  <c r="B18" i="15" s="1"/>
  <c r="F8" i="15"/>
  <c r="B33" i="15"/>
  <c r="E13" i="15"/>
  <c r="E15" i="15"/>
  <c r="E17" i="15"/>
  <c r="C10" i="15"/>
  <c r="C12" i="15" s="1"/>
  <c r="C34" i="15"/>
  <c r="B15" i="21"/>
  <c r="B20" i="21" s="1"/>
  <c r="I18" i="19"/>
  <c r="E18" i="19"/>
  <c r="G18" i="19"/>
  <c r="J18" i="19"/>
  <c r="B18" i="19"/>
  <c r="H18" i="19"/>
  <c r="D18" i="19"/>
  <c r="K18" i="19"/>
  <c r="C18" i="19"/>
  <c r="F18" i="19"/>
  <c r="C8" i="19"/>
  <c r="D8" i="19"/>
  <c r="B19" i="19"/>
  <c r="I13" i="17"/>
  <c r="E13" i="17"/>
  <c r="E8" i="17" s="1"/>
  <c r="D18" i="13" s="1"/>
  <c r="H13" i="17"/>
  <c r="G13" i="17"/>
  <c r="F13" i="17"/>
  <c r="H12" i="17"/>
  <c r="I12" i="17"/>
  <c r="G12" i="17"/>
  <c r="E12" i="17"/>
  <c r="E7" i="17" s="1"/>
  <c r="F12" i="17"/>
  <c r="I20" i="16"/>
  <c r="I6" i="16" s="1"/>
  <c r="E20" i="16"/>
  <c r="E6" i="16" s="1"/>
  <c r="H20" i="16"/>
  <c r="H6" i="16" s="1"/>
  <c r="G20" i="16"/>
  <c r="G6" i="16" s="1"/>
  <c r="F20" i="16"/>
  <c r="F6" i="16" s="1"/>
  <c r="I23" i="16"/>
  <c r="I10" i="16" s="1"/>
  <c r="E23" i="16"/>
  <c r="E10" i="16" s="1"/>
  <c r="H23" i="16"/>
  <c r="H10" i="16" s="1"/>
  <c r="G23" i="16"/>
  <c r="G10" i="16" s="1"/>
  <c r="F23" i="16"/>
  <c r="F10" i="16" s="1"/>
  <c r="I24" i="16"/>
  <c r="I15" i="16" s="1"/>
  <c r="E24" i="16"/>
  <c r="E15" i="16" s="1"/>
  <c r="H24" i="16"/>
  <c r="H15" i="16" s="1"/>
  <c r="G24" i="16"/>
  <c r="G15" i="16" s="1"/>
  <c r="F24" i="16"/>
  <c r="F15" i="16" s="1"/>
  <c r="I22" i="16"/>
  <c r="I7" i="16" s="1"/>
  <c r="E22" i="16"/>
  <c r="E7" i="16" s="1"/>
  <c r="H22" i="16"/>
  <c r="H7" i="16" s="1"/>
  <c r="G22" i="16"/>
  <c r="G7" i="16" s="1"/>
  <c r="F22" i="16"/>
  <c r="F7" i="16" s="1"/>
  <c r="I21" i="16"/>
  <c r="I12" i="16" s="1"/>
  <c r="E21" i="16"/>
  <c r="E12" i="16" s="1"/>
  <c r="H21" i="16"/>
  <c r="H12" i="16" s="1"/>
  <c r="G21" i="16"/>
  <c r="G12" i="16" s="1"/>
  <c r="F21" i="16"/>
  <c r="F12" i="16" s="1"/>
  <c r="F13" i="16"/>
  <c r="H13" i="16"/>
  <c r="E13" i="16"/>
  <c r="D12" i="15"/>
  <c r="F10" i="15"/>
  <c r="B29" i="15"/>
  <c r="C30" i="15"/>
  <c r="C33" i="15"/>
  <c r="D34" i="15"/>
  <c r="B28" i="15"/>
  <c r="C29" i="15"/>
  <c r="D30" i="15"/>
  <c r="D33" i="15"/>
  <c r="B35" i="15"/>
  <c r="H8" i="15"/>
  <c r="E9" i="15"/>
  <c r="E11" i="15"/>
  <c r="D29" i="15"/>
  <c r="B34" i="15"/>
  <c r="C35" i="15"/>
  <c r="F9" i="15"/>
  <c r="F11" i="15"/>
  <c r="C26" i="13"/>
  <c r="E36" i="13" s="1"/>
  <c r="E9" i="17" l="1"/>
  <c r="F6" i="17" s="1"/>
  <c r="F7" i="17" s="1"/>
  <c r="G17" i="16"/>
  <c r="E19" i="13"/>
  <c r="H19" i="13"/>
  <c r="G11" i="16"/>
  <c r="G27" i="16" s="1"/>
  <c r="F19" i="13"/>
  <c r="G19" i="13"/>
  <c r="D19" i="13"/>
  <c r="E10" i="15"/>
  <c r="B20" i="19"/>
  <c r="B21" i="19" s="1"/>
  <c r="H17" i="16"/>
  <c r="H11" i="16"/>
  <c r="E17" i="16"/>
  <c r="E11" i="16"/>
  <c r="F17" i="16"/>
  <c r="I17" i="16"/>
  <c r="F11" i="16"/>
  <c r="I11" i="16"/>
  <c r="D14" i="15"/>
  <c r="F12" i="15"/>
  <c r="I8" i="15"/>
  <c r="H11" i="15"/>
  <c r="H9" i="15"/>
  <c r="H10" i="15" s="1"/>
  <c r="E12" i="15"/>
  <c r="C14" i="15"/>
  <c r="G36" i="13"/>
  <c r="F36" i="13"/>
  <c r="D36" i="13"/>
  <c r="H36" i="13"/>
  <c r="F8" i="17" l="1"/>
  <c r="E18" i="13" s="1"/>
  <c r="F27" i="16"/>
  <c r="H27" i="16"/>
  <c r="C19" i="19"/>
  <c r="C20" i="19" s="1"/>
  <c r="C21" i="19" s="1"/>
  <c r="E9" i="19"/>
  <c r="I27" i="16"/>
  <c r="E27" i="16"/>
  <c r="E14" i="15"/>
  <c r="C16" i="15"/>
  <c r="I11" i="15"/>
  <c r="I9" i="15"/>
  <c r="I10" i="15" s="1"/>
  <c r="J8" i="15"/>
  <c r="H12" i="15"/>
  <c r="H14" i="15" s="1"/>
  <c r="D16" i="15"/>
  <c r="F14" i="15"/>
  <c r="H16" i="15" l="1"/>
  <c r="H17" i="15" s="1"/>
  <c r="H18" i="15" s="1"/>
  <c r="D14" i="13"/>
  <c r="F9" i="17"/>
  <c r="G6" i="17" s="1"/>
  <c r="F9" i="19"/>
  <c r="D19" i="19"/>
  <c r="D20" i="19" s="1"/>
  <c r="D21" i="19" s="1"/>
  <c r="F6" i="19"/>
  <c r="E8" i="19"/>
  <c r="D18" i="15"/>
  <c r="F16" i="15"/>
  <c r="I12" i="15"/>
  <c r="I14" i="15" s="1"/>
  <c r="K8" i="15"/>
  <c r="J11" i="15"/>
  <c r="J9" i="15"/>
  <c r="J10" i="15" s="1"/>
  <c r="E16" i="15"/>
  <c r="C18" i="15"/>
  <c r="E18" i="15" s="1"/>
  <c r="I16" i="15" l="1"/>
  <c r="E14" i="13"/>
  <c r="G7" i="17"/>
  <c r="G8" i="17"/>
  <c r="F18" i="13" s="1"/>
  <c r="J12" i="15"/>
  <c r="J14" i="15" s="1"/>
  <c r="D15" i="13"/>
  <c r="D16" i="13" s="1"/>
  <c r="E19" i="19"/>
  <c r="E20" i="19" s="1"/>
  <c r="E21" i="19" s="1"/>
  <c r="G9" i="19"/>
  <c r="F8" i="19"/>
  <c r="G6" i="19"/>
  <c r="K11" i="15"/>
  <c r="K9" i="15"/>
  <c r="K10" i="15" s="1"/>
  <c r="L8" i="15"/>
  <c r="I17" i="15"/>
  <c r="I18" i="15" s="1"/>
  <c r="F18" i="15"/>
  <c r="E15" i="13" l="1"/>
  <c r="E16" i="13" s="1"/>
  <c r="E20" i="13" s="1"/>
  <c r="E37" i="13" s="1"/>
  <c r="J16" i="15"/>
  <c r="F14" i="13"/>
  <c r="G9" i="17"/>
  <c r="H6" i="17" s="1"/>
  <c r="K12" i="15"/>
  <c r="K14" i="15" s="1"/>
  <c r="F19" i="19"/>
  <c r="F20" i="19" s="1"/>
  <c r="F21" i="19" s="1"/>
  <c r="H9" i="19"/>
  <c r="H6" i="19"/>
  <c r="G8" i="19"/>
  <c r="L11" i="15"/>
  <c r="L9" i="15"/>
  <c r="L10" i="15" s="1"/>
  <c r="F15" i="13" l="1"/>
  <c r="J17" i="15"/>
  <c r="J18" i="15" s="1"/>
  <c r="L12" i="15"/>
  <c r="L14" i="15" s="1"/>
  <c r="H14" i="13" s="1"/>
  <c r="K16" i="15"/>
  <c r="K17" i="15" s="1"/>
  <c r="K18" i="15" s="1"/>
  <c r="G14" i="13"/>
  <c r="F16" i="13"/>
  <c r="F20" i="13" s="1"/>
  <c r="F37" i="13" s="1"/>
  <c r="D20" i="13"/>
  <c r="D37" i="13" s="1"/>
  <c r="H7" i="17"/>
  <c r="H9" i="17" s="1"/>
  <c r="I6" i="17" s="1"/>
  <c r="H8" i="17"/>
  <c r="G18" i="13" s="1"/>
  <c r="G19" i="19"/>
  <c r="G20" i="19" s="1"/>
  <c r="G21" i="19" s="1"/>
  <c r="I9" i="19"/>
  <c r="I6" i="19"/>
  <c r="H8" i="19"/>
  <c r="L16" i="15" l="1"/>
  <c r="L17" i="15" s="1"/>
  <c r="L18" i="15" s="1"/>
  <c r="H30" i="13"/>
  <c r="H31" i="13" s="1"/>
  <c r="H15" i="13"/>
  <c r="G15" i="13"/>
  <c r="G16" i="13" s="1"/>
  <c r="G20" i="13" s="1"/>
  <c r="G37" i="13" s="1"/>
  <c r="H16" i="13"/>
  <c r="I7" i="17"/>
  <c r="I9" i="17" s="1"/>
  <c r="I8" i="17"/>
  <c r="H18" i="13" s="1"/>
  <c r="H19" i="19"/>
  <c r="H20" i="19" s="1"/>
  <c r="H21" i="19" s="1"/>
  <c r="I8" i="19"/>
  <c r="H20" i="13" l="1"/>
  <c r="H32" i="13" s="1"/>
  <c r="H33" i="13" s="1"/>
  <c r="H38" i="13" s="1"/>
  <c r="I19" i="19"/>
  <c r="I20" i="19" s="1"/>
  <c r="I21" i="19" s="1"/>
  <c r="H37" i="13" l="1"/>
  <c r="B53" i="13"/>
  <c r="H39" i="13"/>
  <c r="C46" i="13" s="1"/>
  <c r="C49" i="13" s="1"/>
  <c r="J19" i="19"/>
  <c r="J20" i="19" s="1"/>
  <c r="J21" i="19" s="1"/>
  <c r="K19" i="19" l="1"/>
  <c r="K20" i="19" s="1"/>
  <c r="K21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<sst xmlns="http://schemas.openxmlformats.org/spreadsheetml/2006/main" count="1254" uniqueCount="209">
  <si>
    <t>Period</t>
  </si>
  <si>
    <t>Financials</t>
  </si>
  <si>
    <t>Amount</t>
  </si>
  <si>
    <t>Revenue - Supermarkets</t>
  </si>
  <si>
    <t>Revenue - Grocery</t>
  </si>
  <si>
    <t>Revenue - Discounters</t>
  </si>
  <si>
    <t>Date</t>
  </si>
  <si>
    <t>EBIT</t>
  </si>
  <si>
    <t>Tax Rate</t>
  </si>
  <si>
    <t>Capex</t>
  </si>
  <si>
    <t>Tax</t>
  </si>
  <si>
    <t>D&amp;A</t>
  </si>
  <si>
    <t>Equity Value</t>
  </si>
  <si>
    <t>Debt Value</t>
  </si>
  <si>
    <t>Cost of Debt</t>
  </si>
  <si>
    <t>10y Treasury</t>
  </si>
  <si>
    <t>Beta</t>
  </si>
  <si>
    <t>Market Return</t>
  </si>
  <si>
    <t>Cost of Equity</t>
  </si>
  <si>
    <t>WACC</t>
  </si>
  <si>
    <t>Growth Rate</t>
  </si>
  <si>
    <t>EBITDA</t>
  </si>
  <si>
    <t>FCF</t>
  </si>
  <si>
    <t>Perpetuity Growth</t>
  </si>
  <si>
    <t>Average</t>
  </si>
  <si>
    <t>Terminal Value</t>
  </si>
  <si>
    <t>Discount Factor</t>
  </si>
  <si>
    <t>PV of TV</t>
  </si>
  <si>
    <t>Enterprise Value</t>
  </si>
  <si>
    <t>Enterprise Value to Equity Value</t>
  </si>
  <si>
    <t>Cash</t>
  </si>
  <si>
    <t>Marketable Securities</t>
  </si>
  <si>
    <t>Short Term Debt</t>
  </si>
  <si>
    <t>Long Term Debt</t>
  </si>
  <si>
    <t>Shares Outstanding</t>
  </si>
  <si>
    <t>Assumptions (1)</t>
  </si>
  <si>
    <t>EV/EBTIDA Multiple</t>
  </si>
  <si>
    <t>Assumptions (2)</t>
  </si>
  <si>
    <t>Free Cash Flows</t>
  </si>
  <si>
    <t>Non-Cash Work. Capital (inc) / dec</t>
  </si>
  <si>
    <t>D/D+E</t>
  </si>
  <si>
    <t>E/D+E</t>
  </si>
  <si>
    <t>Discounting</t>
  </si>
  <si>
    <t>PV of FCF</t>
  </si>
  <si>
    <t>Implied Share Price</t>
  </si>
  <si>
    <t>Exit Multiple (EV/EBITDA)</t>
  </si>
  <si>
    <t>Sensitivity Analysis</t>
  </si>
  <si>
    <t>Profit &amp; Loss Statement</t>
  </si>
  <si>
    <t>Scenario:</t>
  </si>
  <si>
    <t>Best Case</t>
  </si>
  <si>
    <t>Forecast</t>
  </si>
  <si>
    <t>$ in millions</t>
  </si>
  <si>
    <t>Var% 2014-2015</t>
  </si>
  <si>
    <t>Var% 2015-2016</t>
  </si>
  <si>
    <t>Revenue</t>
  </si>
  <si>
    <t>Cost of goods sold</t>
  </si>
  <si>
    <t>Gross Profit</t>
  </si>
  <si>
    <t>Operating expenses</t>
  </si>
  <si>
    <t>Interest expenses</t>
  </si>
  <si>
    <t>EBT</t>
  </si>
  <si>
    <t>Taxes</t>
  </si>
  <si>
    <t>Net Income</t>
  </si>
  <si>
    <t>Revenue % Growth</t>
  </si>
  <si>
    <t>Base Case</t>
  </si>
  <si>
    <t>Worst Case</t>
  </si>
  <si>
    <t>Gross Profit % of Revenue</t>
  </si>
  <si>
    <t>Operating Profit % of Revenue</t>
  </si>
  <si>
    <t>Taxes %</t>
  </si>
  <si>
    <t>Balance sheet statement</t>
  </si>
  <si>
    <t>Trade Receivables</t>
  </si>
  <si>
    <t>Inventory</t>
  </si>
  <si>
    <t>PP&amp;E</t>
  </si>
  <si>
    <t>Other assets</t>
  </si>
  <si>
    <t>Assets</t>
  </si>
  <si>
    <t>Trade Payables</t>
  </si>
  <si>
    <t>Provisions</t>
  </si>
  <si>
    <t>Financial Liabilities</t>
  </si>
  <si>
    <t>Other liabilities</t>
  </si>
  <si>
    <t>Equity</t>
  </si>
  <si>
    <t>Liabilities &amp; Equity</t>
  </si>
  <si>
    <t>DSO</t>
  </si>
  <si>
    <t>DPO</t>
  </si>
  <si>
    <t>DIO</t>
  </si>
  <si>
    <t>Other Assets%</t>
  </si>
  <si>
    <t>Other Liabilities%</t>
  </si>
  <si>
    <t>Trial Balance Check</t>
  </si>
  <si>
    <t>Fixed Asset Roll forward</t>
  </si>
  <si>
    <t>Beginning PP&amp;E</t>
  </si>
  <si>
    <t>Ending Balance</t>
  </si>
  <si>
    <t>D&amp;A as a % of PP&amp;E</t>
  </si>
  <si>
    <t>Capex as a % of PP&amp;E</t>
  </si>
  <si>
    <t>Financial Liabilities Schedule</t>
  </si>
  <si>
    <t>Beginning Debt</t>
  </si>
  <si>
    <t>New Debt</t>
  </si>
  <si>
    <t>Principal Repayments</t>
  </si>
  <si>
    <t>Ending Debt</t>
  </si>
  <si>
    <t>Debt to be repaid in (years)</t>
  </si>
  <si>
    <t>Interest Rate</t>
  </si>
  <si>
    <t>Annual Payment</t>
  </si>
  <si>
    <t>Payment</t>
  </si>
  <si>
    <t>Interest Expense</t>
  </si>
  <si>
    <t>Debt repayment</t>
  </si>
  <si>
    <t>Residual Debt</t>
  </si>
  <si>
    <t xml:space="preserve">Equity Schedule </t>
  </si>
  <si>
    <t>Beginning Equity</t>
  </si>
  <si>
    <t>Increase of Capital</t>
  </si>
  <si>
    <t>Net income (Loss)</t>
  </si>
  <si>
    <t>Dividends</t>
  </si>
  <si>
    <t>Ending Equity</t>
  </si>
  <si>
    <t>Dividends as of Net income %</t>
  </si>
  <si>
    <t>Change in Trade Receivables</t>
  </si>
  <si>
    <t>Change in Inventory</t>
  </si>
  <si>
    <t>Change in Trade Payables</t>
  </si>
  <si>
    <t>Change in Other Assets</t>
  </si>
  <si>
    <t>Change in Other Liabilities</t>
  </si>
  <si>
    <t>Operating Cash Flow</t>
  </si>
  <si>
    <t>Change in Financial Liabilities</t>
  </si>
  <si>
    <t>Change in Equity</t>
  </si>
  <si>
    <t>Change in Provisions</t>
  </si>
  <si>
    <t>Net Cash Flow</t>
  </si>
  <si>
    <t>1.1.2014</t>
  </si>
  <si>
    <t>Cogs - Supermarkets</t>
  </si>
  <si>
    <t>Cogs - Discounters</t>
  </si>
  <si>
    <t>Cogs - Grocery</t>
  </si>
  <si>
    <t>Revenue - Retail</t>
  </si>
  <si>
    <t>Cogs - Retail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</si>
  <si>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</si>
  <si>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</si>
  <si>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</si>
  <si>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</si>
  <si>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</si>
  <si>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</si>
  <si>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</si>
  <si>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</si>
  <si>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</si>
  <si>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</si>
  <si>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</si>
  <si>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</si>
  <si>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</si>
  <si>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</si>
  <si>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</si>
  <si>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</si>
  <si>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</si>
  <si>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</si>
  <si>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</si>
  <si>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</si>
  <si>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</si>
  <si>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</si>
  <si>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</si>
  <si>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</si>
  <si>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</si>
  <si>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</si>
  <si>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</si>
  <si>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</si>
  <si>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</si>
  <si>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</si>
  <si>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</si>
  <si>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</si>
  <si>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</si>
  <si>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</si>
  <si>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</si>
  <si>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Other revenue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</si>
  <si>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</si>
  <si>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</si>
  <si>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</si>
  <si>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</si>
  <si>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</si>
  <si>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</si>
  <si>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Inventory - Discounters</t>
  </si>
  <si>
    <t>Inventory - Supermarkets</t>
  </si>
  <si>
    <t>Inventory - Grocery</t>
  </si>
  <si>
    <t>Inventory - Retail</t>
  </si>
  <si>
    <t>Inventory - Other</t>
  </si>
  <si>
    <t>PP&amp;E - Machinery</t>
  </si>
  <si>
    <t>PP&amp;E - Other</t>
  </si>
  <si>
    <t>PP&amp;E - IT</t>
  </si>
  <si>
    <t>PP&amp;E - Vehicles</t>
  </si>
  <si>
    <t>Cash - Bank Accounts</t>
  </si>
  <si>
    <t>Cash - T-bills</t>
  </si>
  <si>
    <t>Cash - Cash at hand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</si>
  <si>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</si>
  <si>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</si>
  <si>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</si>
  <si>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</si>
  <si>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</si>
  <si>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Provisions - Taxes</t>
  </si>
  <si>
    <t>Provisions - Legal</t>
  </si>
  <si>
    <t>Provisions - Other</t>
  </si>
  <si>
    <t>Financial Liabilities vs. Banks</t>
  </si>
  <si>
    <t>Retained Earnings</t>
  </si>
  <si>
    <t>Minority interest</t>
  </si>
  <si>
    <t>Share Capital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</si>
  <si>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</si>
  <si>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</si>
  <si>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</si>
  <si>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</si>
  <si>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</si>
  <si>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</si>
  <si>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</si>
  <si>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</si>
  <si>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</si>
  <si>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</si>
  <si>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</si>
  <si>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</si>
  <si>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 xml:space="preserve">Cash Flow Structure </t>
  </si>
  <si>
    <t>Discounted Cash Flow Model</t>
  </si>
  <si>
    <t>EBDA</t>
  </si>
  <si>
    <t>Terminal Value-&gt;</t>
  </si>
  <si>
    <t>df1 = pd.read_excel(file_path, sheet_name="BS 2014")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</si>
</sst>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0.00_);\(0.00\)"/>
    <numFmt numFmtId="166" formatCode="0.0%"/>
    <numFmt numFmtId="167" formatCode="0.0_);\(0.0\)"/>
    <numFmt numFmtId="168" formatCode="#,##0.0_);\(#,##0.0\)"/>
    <numFmt numFmtId="169" formatCode="_(* #,##0.0_);_(* \(#,##0.0\);_(* &quot;-&quot;??_);_(@_)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darkVertical">
        <bgColor theme="8" tint="0.399945066682943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43" fontId="2" fillId="0" borderId="0" applyFont="0" applyFill="0" applyBorder="0" applyAlignment="0" applyProtection="0"/>
    <xf numFmtId="0" fontId="4" fillId="0" borderId="5" applyNumberFormat="0" applyFill="0" applyAlignment="0" applyProtection="0"/>
    <xf numFmtId="168" fontId="10" fillId="2" borderId="2"/>
    <xf numFmtId="168" fontId="10" fillId="2" borderId="6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9" fontId="8" fillId="5" borderId="0" xfId="1" applyFont="1" applyFill="1"/>
    <xf numFmtId="0" fontId="0" fillId="6" borderId="0" xfId="0" applyFill="1"/>
    <xf numFmtId="9" fontId="0" fillId="5" borderId="0" xfId="1" applyFont="1" applyFill="1"/>
    <xf numFmtId="166" fontId="0" fillId="5" borderId="0" xfId="1" applyNumberFormat="1" applyFont="1" applyFill="1"/>
    <xf numFmtId="0" fontId="9" fillId="3" borderId="0" xfId="0" applyFont="1" applyFill="1" applyAlignment="1">
      <alignment horizontal="center"/>
    </xf>
    <xf numFmtId="0" fontId="0" fillId="7" borderId="0" xfId="0" applyFill="1"/>
    <xf numFmtId="10" fontId="0" fillId="7" borderId="0" xfId="1" applyNumberFormat="1" applyFont="1" applyFill="1"/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4" fillId="2" borderId="3" xfId="0" applyFont="1" applyFill="1" applyBorder="1"/>
    <xf numFmtId="0" fontId="0" fillId="2" borderId="3" xfId="0" applyFill="1" applyBorder="1"/>
    <xf numFmtId="0" fontId="0" fillId="2" borderId="2" xfId="0" applyFill="1" applyBorder="1"/>
    <xf numFmtId="10" fontId="0" fillId="2" borderId="2" xfId="0" applyNumberFormat="1" applyFill="1" applyBorder="1"/>
    <xf numFmtId="9" fontId="0" fillId="2" borderId="0" xfId="0" applyNumberFormat="1" applyFill="1"/>
    <xf numFmtId="3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  <xf numFmtId="37" fontId="0" fillId="2" borderId="0" xfId="0" applyNumberFormat="1" applyFill="1"/>
    <xf numFmtId="165" fontId="0" fillId="2" borderId="3" xfId="0" applyNumberFormat="1" applyFill="1" applyBorder="1"/>
    <xf numFmtId="0" fontId="4" fillId="2" borderId="4" xfId="0" applyFont="1" applyFill="1" applyBorder="1"/>
    <xf numFmtId="10" fontId="0" fillId="2" borderId="0" xfId="1" applyNumberFormat="1" applyFont="1" applyFill="1"/>
    <xf numFmtId="10" fontId="0" fillId="2" borderId="3" xfId="1" applyNumberFormat="1" applyFont="1" applyFill="1" applyBorder="1"/>
    <xf numFmtId="0" fontId="5" fillId="2" borderId="3" xfId="0" applyFont="1" applyFill="1" applyBorder="1"/>
    <xf numFmtId="2" fontId="0" fillId="2" borderId="3" xfId="0" applyNumberFormat="1" applyFill="1" applyBorder="1"/>
    <xf numFmtId="3" fontId="0" fillId="2" borderId="3" xfId="0" applyNumberFormat="1" applyFill="1" applyBorder="1"/>
    <xf numFmtId="0" fontId="3" fillId="2" borderId="1" xfId="2" applyFill="1"/>
    <xf numFmtId="0" fontId="3" fillId="2" borderId="0" xfId="2" applyFill="1" applyBorder="1"/>
    <xf numFmtId="167" fontId="0" fillId="2" borderId="0" xfId="0" applyNumberFormat="1" applyFill="1"/>
    <xf numFmtId="10" fontId="3" fillId="2" borderId="1" xfId="1" applyNumberFormat="1" applyFont="1" applyFill="1" applyBorder="1"/>
    <xf numFmtId="168" fontId="3" fillId="2" borderId="1" xfId="2" applyNumberFormat="1" applyFill="1"/>
    <xf numFmtId="167" fontId="3" fillId="2" borderId="1" xfId="2" applyNumberFormat="1" applyFill="1"/>
    <xf numFmtId="0" fontId="0" fillId="2" borderId="0" xfId="0" applyFill="1" applyAlignment="1">
      <alignment horizontal="left"/>
    </xf>
    <xf numFmtId="168" fontId="7" fillId="2" borderId="5" xfId="4" applyNumberFormat="1" applyFont="1" applyFill="1"/>
    <xf numFmtId="167" fontId="7" fillId="2" borderId="5" xfId="4" applyNumberFormat="1" applyFont="1" applyFill="1"/>
    <xf numFmtId="17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12" fillId="2" borderId="7" xfId="0" applyFont="1" applyFill="1" applyBorder="1"/>
    <xf numFmtId="0" fontId="10" fillId="2" borderId="7" xfId="0" applyFont="1" applyFill="1" applyBorder="1"/>
    <xf numFmtId="15" fontId="12" fillId="2" borderId="7" xfId="0" applyNumberFormat="1" applyFont="1" applyFill="1" applyBorder="1"/>
    <xf numFmtId="0" fontId="13" fillId="2" borderId="0" xfId="0" applyFont="1" applyFill="1"/>
    <xf numFmtId="169" fontId="13" fillId="2" borderId="0" xfId="3" applyNumberFormat="1" applyFont="1" applyFill="1"/>
    <xf numFmtId="0" fontId="10" fillId="2" borderId="2" xfId="0" applyFont="1" applyFill="1" applyBorder="1"/>
    <xf numFmtId="169" fontId="10" fillId="2" borderId="2" xfId="3" applyNumberFormat="1" applyFont="1" applyFill="1" applyBorder="1"/>
    <xf numFmtId="0" fontId="10" fillId="2" borderId="0" xfId="0" applyFont="1" applyFill="1"/>
    <xf numFmtId="169" fontId="10" fillId="2" borderId="0" xfId="3" applyNumberFormat="1" applyFont="1" applyFill="1" applyBorder="1"/>
    <xf numFmtId="164" fontId="13" fillId="2" borderId="0" xfId="0" applyNumberFormat="1" applyFont="1" applyFill="1"/>
    <xf numFmtId="0" fontId="10" fillId="2" borderId="6" xfId="0" applyFont="1" applyFill="1" applyBorder="1"/>
    <xf numFmtId="169" fontId="10" fillId="2" borderId="6" xfId="0" applyNumberFormat="1" applyFont="1" applyFill="1" applyBorder="1"/>
    <xf numFmtId="164" fontId="10" fillId="2" borderId="6" xfId="0" applyNumberFormat="1" applyFont="1" applyFill="1" applyBorder="1"/>
    <xf numFmtId="164" fontId="10" fillId="2" borderId="2" xfId="0" applyNumberFormat="1" applyFont="1" applyFill="1" applyBorder="1"/>
    <xf numFmtId="169" fontId="10" fillId="2" borderId="0" xfId="0" applyNumberFormat="1" applyFont="1" applyFill="1"/>
    <xf numFmtId="169" fontId="13" fillId="2" borderId="0" xfId="3" applyNumberFormat="1" applyFont="1" applyFill="1" applyBorder="1"/>
    <xf numFmtId="0" fontId="12" fillId="2" borderId="0" xfId="0" applyFont="1" applyFill="1"/>
    <xf numFmtId="2" fontId="0" fillId="2" borderId="0" xfId="0" applyNumberFormat="1" applyFill="1"/>
    <xf numFmtId="165" fontId="13" fillId="2" borderId="0" xfId="3" applyNumberFormat="1" applyFont="1" applyFill="1"/>
    <xf numFmtId="165" fontId="13" fillId="2" borderId="0" xfId="0" applyNumberFormat="1" applyFont="1" applyFill="1"/>
    <xf numFmtId="165" fontId="10" fillId="2" borderId="0" xfId="0" applyNumberFormat="1" applyFont="1" applyFill="1"/>
    <xf numFmtId="165" fontId="10" fillId="2" borderId="0" xfId="3" applyNumberFormat="1" applyFont="1" applyFill="1" applyBorder="1"/>
    <xf numFmtId="165" fontId="13" fillId="2" borderId="0" xfId="3" applyNumberFormat="1" applyFont="1" applyFill="1" applyBorder="1"/>
    <xf numFmtId="9" fontId="0" fillId="2" borderId="0" xfId="1" applyFont="1" applyFill="1" applyBorder="1"/>
    <xf numFmtId="8" fontId="0" fillId="2" borderId="0" xfId="0" applyNumberFormat="1" applyFill="1"/>
    <xf numFmtId="0" fontId="15" fillId="2" borderId="0" xfId="0" applyFont="1" applyFill="1"/>
    <xf numFmtId="0" fontId="16" fillId="2" borderId="2" xfId="0" applyFont="1" applyFill="1" applyBorder="1"/>
    <xf numFmtId="165" fontId="16" fillId="2" borderId="2" xfId="0" applyNumberFormat="1" applyFont="1" applyFill="1" applyBorder="1"/>
    <xf numFmtId="165" fontId="15" fillId="2" borderId="0" xfId="0" applyNumberFormat="1" applyFont="1" applyFill="1"/>
    <xf numFmtId="165" fontId="15" fillId="2" borderId="0" xfId="3" applyNumberFormat="1" applyFont="1" applyFill="1" applyBorder="1"/>
    <xf numFmtId="0" fontId="13" fillId="2" borderId="3" xfId="0" applyFont="1" applyFill="1" applyBorder="1"/>
    <xf numFmtId="165" fontId="13" fillId="2" borderId="3" xfId="3" applyNumberFormat="1" applyFont="1" applyFill="1" applyBorder="1"/>
    <xf numFmtId="165" fontId="13" fillId="2" borderId="3" xfId="0" applyNumberFormat="1" applyFont="1" applyFill="1" applyBorder="1"/>
    <xf numFmtId="0" fontId="6" fillId="2" borderId="0" xfId="0" applyFont="1" applyFill="1" applyAlignment="1">
      <alignment horizontal="center"/>
    </xf>
    <xf numFmtId="0" fontId="4" fillId="4" borderId="4" xfId="0" applyFont="1" applyFill="1" applyBorder="1"/>
    <xf numFmtId="15" fontId="7" fillId="2" borderId="0" xfId="0" applyNumberFormat="1" applyFont="1" applyFill="1"/>
    <xf numFmtId="15" fontId="7" fillId="2" borderId="3" xfId="0" applyNumberFormat="1" applyFont="1" applyFill="1" applyBorder="1"/>
    <xf numFmtId="2" fontId="0" fillId="8" borderId="0" xfId="0" applyNumberFormat="1" applyFill="1" applyAlignment="1">
      <alignment horizontal="center"/>
    </xf>
    <xf numFmtId="2" fontId="0" fillId="8" borderId="0" xfId="0" applyNumberFormat="1" applyFill="1"/>
    <xf numFmtId="0" fontId="4" fillId="2" borderId="8" xfId="0" applyFont="1" applyFill="1" applyBorder="1"/>
    <xf numFmtId="0" fontId="0" fillId="2" borderId="8" xfId="0" applyFill="1" applyBorder="1"/>
    <xf numFmtId="10" fontId="0" fillId="2" borderId="8" xfId="0" applyNumberFormat="1" applyFill="1" applyBorder="1"/>
    <xf numFmtId="2" fontId="0" fillId="2" borderId="8" xfId="0" applyNumberFormat="1" applyFill="1" applyBorder="1"/>
    <xf numFmtId="3" fontId="4" fillId="2" borderId="8" xfId="0" applyNumberFormat="1" applyFont="1" applyFill="1" applyBorder="1"/>
    <xf numFmtId="2" fontId="4" fillId="2" borderId="8" xfId="0" applyNumberFormat="1" applyFont="1" applyFill="1" applyBorder="1"/>
    <xf numFmtId="0" fontId="4" fillId="2" borderId="9" xfId="0" applyFont="1" applyFill="1" applyBorder="1"/>
    <xf numFmtId="0" fontId="4" fillId="2" borderId="8" xfId="4" applyFill="1" applyBorder="1"/>
    <xf numFmtId="165" fontId="4" fillId="2" borderId="8" xfId="4" applyNumberFormat="1" applyFill="1" applyBorder="1"/>
    <xf numFmtId="0" fontId="10" fillId="2" borderId="8" xfId="0" applyFont="1" applyFill="1" applyBorder="1"/>
    <xf numFmtId="165" fontId="11" fillId="2" borderId="8" xfId="0" applyNumberFormat="1" applyFont="1" applyFill="1" applyBorder="1"/>
    <xf numFmtId="165" fontId="10" fillId="2" borderId="8" xfId="3" applyNumberFormat="1" applyFont="1" applyFill="1" applyBorder="1"/>
    <xf numFmtId="165" fontId="10" fillId="2" borderId="8" xfId="0" applyNumberFormat="1" applyFont="1" applyFill="1" applyBorder="1"/>
    <xf numFmtId="165" fontId="16" fillId="2" borderId="8" xfId="0" applyNumberFormat="1" applyFont="1" applyFill="1" applyBorder="1"/>
    <xf numFmtId="165" fontId="16" fillId="2" borderId="8" xfId="3" applyNumberFormat="1" applyFont="1" applyFill="1" applyBorder="1"/>
    <xf numFmtId="0" fontId="10" fillId="8" borderId="0" xfId="0" applyFont="1" applyFill="1"/>
    <xf numFmtId="0" fontId="0" fillId="8" borderId="0" xfId="0" applyFill="1"/>
    <xf numFmtId="10" fontId="0" fillId="8" borderId="0" xfId="1" applyNumberFormat="1" applyFont="1" applyFill="1"/>
    <xf numFmtId="0" fontId="10" fillId="2" borderId="9" xfId="0" applyFont="1" applyFill="1" applyBorder="1"/>
    <xf numFmtId="0" fontId="10" fillId="2" borderId="3" xfId="0" applyFont="1" applyFill="1" applyBorder="1"/>
    <xf numFmtId="10" fontId="3" fillId="2" borderId="0" xfId="1" applyNumberFormat="1" applyFont="1" applyFill="1" applyBorder="1"/>
    <xf numFmtId="39" fontId="0" fillId="2" borderId="8" xfId="0" applyNumberFormat="1" applyFill="1" applyBorder="1"/>
    <xf numFmtId="166" fontId="0" fillId="8" borderId="0" xfId="1" applyNumberFormat="1" applyFont="1" applyFill="1"/>
    <xf numFmtId="0" fontId="0" fillId="2" borderId="0" xfId="0" applyFill="1" applyAlignment="1">
      <alignment wrapText="1"/>
    </xf>
    <xf numFmtId="2" fontId="4" fillId="8" borderId="4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7">
    <cellStyle name="Comma" xfId="3" builtinId="3"/>
    <cellStyle name="Heading 3" xfId="2" builtinId="18"/>
    <cellStyle name="Normal" xfId="0" builtinId="0"/>
    <cellStyle name="Percent" xfId="1" builtinId="5"/>
    <cellStyle name="Subtotal" xfId="5" xr:uid="{303E1010-4579-4CDC-BBAF-2C528086F081}"/>
    <cellStyle name="Total" xfId="4" builtinId="25"/>
    <cellStyle name="Total Formatting" xfId="6" xr:uid="{B0FBF18B-0AF7-4ECC-A25D-BF9EDEFCE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594360</xdr:colOff>
      <xdr:row>5</xdr:row>
      <xdr:rowOff>99060</xdr:rowOff>
    </xdr:from>
    <xdr:ext cx="4305300" cy="1676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A12B57-F5A5-1F6D-2A20-6853FAC9ACBA}"/>
            </a:ext>
          </a:extLst>
        </xdr:cNvPr>
        <xdr:cNvSpPr txBox="1"/>
      </xdr:nvSpPr>
      <xdr:spPr>
        <a:xfrm>
          <a:off x="10165080" y="1013460"/>
          <a:ext cx="4305300" cy="1676400"/>
        </a:xfrm>
        <a:prstGeom prst="rect">
          <a:avLst/>
        </a:prstGeom>
        <a:solidFill>
          <a:srgbClr val="00206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</a:rPr>
            <a:t>According to the variance results in percentage, the</a:t>
          </a:r>
          <a:r>
            <a:rPr lang="en-US" sz="1100" b="1" baseline="0">
              <a:solidFill>
                <a:schemeClr val="bg1"/>
              </a:solidFill>
            </a:rPr>
            <a:t> variance indicates</a:t>
          </a:r>
        </a:p>
        <a:p>
          <a:r>
            <a:rPr lang="en-US" sz="1100" b="1" baseline="0">
              <a:solidFill>
                <a:schemeClr val="bg1"/>
              </a:solidFill>
            </a:rPr>
            <a:t>that the company's net income has significant variability or volatility </a:t>
          </a:r>
        </a:p>
        <a:p>
          <a:r>
            <a:rPr lang="en-US" sz="1100" b="1" baseline="0">
              <a:solidFill>
                <a:schemeClr val="bg1"/>
              </a:solidFill>
            </a:rPr>
            <a:t>over the past 3 years which means that here has been net income</a:t>
          </a:r>
        </a:p>
        <a:p>
          <a:r>
            <a:rPr lang="en-US" sz="1100" b="1" baseline="0">
              <a:solidFill>
                <a:schemeClr val="bg1"/>
              </a:solidFill>
            </a:rPr>
            <a:t>fluctuations within the quarters of the year. Such wide fluctuatuons </a:t>
          </a:r>
        </a:p>
        <a:p>
          <a:r>
            <a:rPr lang="en-US" sz="1100" b="1" baseline="0">
              <a:solidFill>
                <a:schemeClr val="bg1"/>
              </a:solidFill>
            </a:rPr>
            <a:t>suggest that the company's earnings are unpredictable and are subjected</a:t>
          </a:r>
        </a:p>
        <a:p>
          <a:r>
            <a:rPr lang="en-US" sz="1100" b="1" baseline="0">
              <a:solidFill>
                <a:schemeClr val="bg1"/>
              </a:solidFill>
            </a:rPr>
            <a:t>significant risk factors, such as market volatility competitive pressures,</a:t>
          </a:r>
        </a:p>
        <a:p>
          <a:r>
            <a:rPr lang="en-US" sz="1100" b="1" baseline="0">
              <a:solidFill>
                <a:schemeClr val="bg1"/>
              </a:solidFill>
            </a:rPr>
            <a:t>operational challenge. Therefore, Investors may perceive the company as</a:t>
          </a:r>
        </a:p>
        <a:p>
          <a:r>
            <a:rPr lang="en-US" sz="1100" b="1" baseline="0">
              <a:solidFill>
                <a:schemeClr val="bg1"/>
              </a:solidFill>
            </a:rPr>
            <a:t>a riskier investment option due to the uncertainity surrounding its </a:t>
          </a:r>
        </a:p>
        <a:p>
          <a:r>
            <a:rPr lang="en-US" sz="1100" b="1" baseline="0">
              <a:solidFill>
                <a:schemeClr val="bg1"/>
              </a:solidFill>
            </a:rPr>
            <a:t>earnings and consistency.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594360</xdr:colOff>
      <xdr:row>14</xdr:row>
      <xdr:rowOff>182880</xdr:rowOff>
    </xdr:from>
    <xdr:to>
      <xdr:col>16</xdr:col>
      <xdr:colOff>312420</xdr:colOff>
      <xdr:row>20</xdr:row>
      <xdr:rowOff>53340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C183AE76-C0BD-3D8A-749F-1CC25A4AC341}"/>
            </a:ext>
          </a:extLst>
        </xdr:cNvPr>
        <xdr:cNvCxnSpPr/>
      </xdr:nvCxnSpPr>
      <xdr:spPr>
        <a:xfrm rot="10800000" flipV="1">
          <a:off x="7117080" y="2804160"/>
          <a:ext cx="5204460" cy="1005840"/>
        </a:xfrm>
        <a:prstGeom prst="bentConnector3">
          <a:avLst/>
        </a:prstGeom>
        <a:ln w="571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18</xdr:row>
      <xdr:rowOff>45720</xdr:rowOff>
    </xdr:from>
    <xdr:to>
      <xdr:col>8</xdr:col>
      <xdr:colOff>53340</xdr:colOff>
      <xdr:row>20</xdr:row>
      <xdr:rowOff>60960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7DA5851-A338-D8F3-FF54-F5B6633FC14A}"/>
            </a:ext>
          </a:extLst>
        </xdr:cNvPr>
        <xdr:cNvCxnSpPr/>
      </xdr:nvCxnSpPr>
      <xdr:spPr>
        <a:xfrm flipH="1" flipV="1">
          <a:off x="4640580" y="3429000"/>
          <a:ext cx="2545080" cy="388620"/>
        </a:xfrm>
        <a:prstGeom prst="straightConnector1">
          <a:avLst/>
        </a:prstGeom>
        <a:ln w="571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mar\Desktop\Section%2015%20-%203%20step%20Financial%20Model.xlsx" TargetMode="External"/><Relationship Id="rId1" Type="http://schemas.openxmlformats.org/officeDocument/2006/relationships/externalLinkPath" Target="Section%2015%20-%203%20step%20Financial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 Source"/>
      <sheetName val="BS 2014"/>
      <sheetName val="BS 2015"/>
      <sheetName val="BS 2016"/>
      <sheetName val="Exercise --&gt;"/>
      <sheetName val="Workings"/>
      <sheetName val="P&amp;L"/>
      <sheetName val="Fixed Asset Roll Forward"/>
      <sheetName val="Financial Liabilities Schedule"/>
      <sheetName val="Equity Schedule"/>
      <sheetName val="P&amp;Lv2"/>
      <sheetName val="Balance sheet2"/>
      <sheetName val="Balance Sheet"/>
      <sheetName val="Fixed asset Roll forward2"/>
      <sheetName val="Financial Liabilities Sched2"/>
      <sheetName val="Equity Schedule2"/>
      <sheetName val="CF2"/>
      <sheetName val="Sheet4"/>
    </sheetNames>
    <sheetDataSet>
      <sheetData sheetId="0"/>
      <sheetData sheetId="1">
        <row r="1">
          <cell r="A1" t="str">
            <v>$ in mln</v>
          </cell>
          <cell r="C1">
            <v>42004</v>
          </cell>
        </row>
        <row r="2">
          <cell r="A2" t="str">
            <v>Receivables - Discounters</v>
          </cell>
          <cell r="C2">
            <v>44.609000000000002</v>
          </cell>
        </row>
        <row r="3">
          <cell r="A3" t="str">
            <v>Receivables - Other</v>
          </cell>
          <cell r="C3">
            <v>33.097000000000001</v>
          </cell>
        </row>
        <row r="4">
          <cell r="A4" t="str">
            <v>Receivables - Grocery</v>
          </cell>
          <cell r="C4">
            <v>31.658000000000001</v>
          </cell>
        </row>
        <row r="5">
          <cell r="A5" t="str">
            <v>Receivables - Retail</v>
          </cell>
          <cell r="C5">
            <v>20.146000000000004</v>
          </cell>
        </row>
        <row r="6">
          <cell r="A6" t="str">
            <v>Receivables - Supermarkets</v>
          </cell>
          <cell r="C6">
            <v>14.39</v>
          </cell>
        </row>
        <row r="7">
          <cell r="A7" t="str">
            <v>Trade Receivables</v>
          </cell>
          <cell r="C7">
            <v>143.9</v>
          </cell>
        </row>
        <row r="9">
          <cell r="A9" t="str">
            <v>Inventory - Discounters</v>
          </cell>
          <cell r="C9">
            <v>29.749999999999996</v>
          </cell>
        </row>
        <row r="10">
          <cell r="A10" t="str">
            <v>Inventory - Supermarkets</v>
          </cell>
          <cell r="C10">
            <v>18.7</v>
          </cell>
        </row>
        <row r="11">
          <cell r="A11" t="str">
            <v>Inventory - Grocery</v>
          </cell>
          <cell r="C11">
            <v>16.149999999999999</v>
          </cell>
        </row>
        <row r="12">
          <cell r="A12" t="str">
            <v>Inventory - Retail</v>
          </cell>
          <cell r="C12">
            <v>11.05</v>
          </cell>
        </row>
        <row r="13">
          <cell r="A13" t="str">
            <v>Inventory - Other</v>
          </cell>
          <cell r="C13">
            <v>9.35</v>
          </cell>
        </row>
        <row r="14">
          <cell r="A14" t="str">
            <v>Inventory</v>
          </cell>
          <cell r="C14">
            <v>84.999999999999986</v>
          </cell>
        </row>
        <row r="16">
          <cell r="A16" t="str">
            <v>PP&amp;E - Machinery</v>
          </cell>
          <cell r="C16">
            <v>346.47500000000002</v>
          </cell>
        </row>
        <row r="17">
          <cell r="A17" t="str">
            <v>PP&amp;E - Other</v>
          </cell>
          <cell r="C17">
            <v>139.52500000000001</v>
          </cell>
        </row>
        <row r="18">
          <cell r="A18" t="str">
            <v>PP&amp;E - IT</v>
          </cell>
          <cell r="C18">
            <v>125.575</v>
          </cell>
        </row>
        <row r="19">
          <cell r="A19" t="str">
            <v>PP&amp;E - Vehicles</v>
          </cell>
          <cell r="C19">
            <v>20.925000000000001</v>
          </cell>
        </row>
        <row r="20">
          <cell r="A20" t="str">
            <v>PP&amp;E</v>
          </cell>
          <cell r="C20">
            <v>632.5</v>
          </cell>
        </row>
        <row r="22">
          <cell r="A22" t="str">
            <v>Cash - Bank Accounts</v>
          </cell>
          <cell r="C22">
            <v>16.12</v>
          </cell>
        </row>
        <row r="23">
          <cell r="A23" t="str">
            <v>Cash - T-bills</v>
          </cell>
          <cell r="C23">
            <v>6.2</v>
          </cell>
        </row>
        <row r="24">
          <cell r="A24" t="str">
            <v>Cash - Cash at hand</v>
          </cell>
          <cell r="C24">
            <v>2.4800000000000004</v>
          </cell>
        </row>
        <row r="25">
          <cell r="A25" t="str">
            <v>Cash</v>
          </cell>
          <cell r="C25">
            <v>24.8</v>
          </cell>
        </row>
        <row r="27">
          <cell r="A27" t="str">
            <v>Other assets</v>
          </cell>
          <cell r="C27">
            <v>45.9</v>
          </cell>
        </row>
        <row r="28">
          <cell r="A28" t="str">
            <v>Other assets</v>
          </cell>
          <cell r="C28">
            <v>45.9</v>
          </cell>
        </row>
        <row r="30">
          <cell r="A30" t="str">
            <v>Assets</v>
          </cell>
          <cell r="C30">
            <v>932.09999999999991</v>
          </cell>
        </row>
        <row r="32">
          <cell r="A32" t="str">
            <v>Trade Payables - Discounters</v>
          </cell>
          <cell r="C32">
            <v>17</v>
          </cell>
        </row>
        <row r="33">
          <cell r="A33" t="str">
            <v>Trade Payables - Other</v>
          </cell>
          <cell r="C33">
            <v>17</v>
          </cell>
        </row>
        <row r="34">
          <cell r="A34" t="str">
            <v>Trade Payables - Supermarkets</v>
          </cell>
          <cell r="C34">
            <v>14.96</v>
          </cell>
        </row>
        <row r="35">
          <cell r="A35" t="str">
            <v>Trade Payables - Grocery</v>
          </cell>
          <cell r="C35">
            <v>10.199999999999999</v>
          </cell>
        </row>
        <row r="36">
          <cell r="A36" t="str">
            <v>Trade Payables - Retail</v>
          </cell>
          <cell r="C36">
            <v>8.84</v>
          </cell>
        </row>
        <row r="37">
          <cell r="A37" t="str">
            <v>Trade Payables</v>
          </cell>
          <cell r="C37">
            <v>68</v>
          </cell>
        </row>
        <row r="39">
          <cell r="A39" t="str">
            <v>Provisions - Taxes</v>
          </cell>
          <cell r="C39">
            <v>22.424999999999997</v>
          </cell>
        </row>
        <row r="40">
          <cell r="A40" t="str">
            <v>Provisions - Legal</v>
          </cell>
          <cell r="C40">
            <v>6.8250000000000002</v>
          </cell>
        </row>
        <row r="41">
          <cell r="A41" t="str">
            <v>Provisions - Other</v>
          </cell>
          <cell r="C41">
            <v>3.25</v>
          </cell>
        </row>
        <row r="42">
          <cell r="A42" t="str">
            <v>Provisions</v>
          </cell>
          <cell r="C42">
            <v>32.5</v>
          </cell>
        </row>
        <row r="44">
          <cell r="A44" t="str">
            <v>Financial Liabilities vs. Banks</v>
          </cell>
          <cell r="C44">
            <v>615.79999999999995</v>
          </cell>
        </row>
        <row r="45">
          <cell r="A45" t="str">
            <v>Financial Liabilities</v>
          </cell>
          <cell r="C45">
            <v>615.79999999999995</v>
          </cell>
        </row>
        <row r="47">
          <cell r="A47" t="str">
            <v>Other liabilities</v>
          </cell>
          <cell r="C47">
            <v>48.3</v>
          </cell>
        </row>
        <row r="48">
          <cell r="A48" t="str">
            <v>Other liabilities</v>
          </cell>
          <cell r="C48">
            <v>48.3</v>
          </cell>
        </row>
        <row r="50">
          <cell r="A50" t="str">
            <v>Retained Earnings</v>
          </cell>
          <cell r="C50">
            <v>132.32500000000002</v>
          </cell>
        </row>
        <row r="51">
          <cell r="A51" t="str">
            <v>Minority interest</v>
          </cell>
          <cell r="C51">
            <v>18.425000000000001</v>
          </cell>
        </row>
        <row r="52">
          <cell r="A52" t="str">
            <v>Share Capital</v>
          </cell>
          <cell r="C52">
            <v>16.75</v>
          </cell>
        </row>
        <row r="53">
          <cell r="A53" t="str">
            <v>Equity</v>
          </cell>
          <cell r="C53">
            <v>167.50000000000003</v>
          </cell>
        </row>
        <row r="55">
          <cell r="A55" t="str">
            <v>Liabilities &amp; Equity</v>
          </cell>
          <cell r="C55">
            <v>932.1</v>
          </cell>
        </row>
      </sheetData>
      <sheetData sheetId="2">
        <row r="1">
          <cell r="A1" t="str">
            <v>$ in mln</v>
          </cell>
          <cell r="B1" t="str">
            <v>Code I</v>
          </cell>
          <cell r="C1">
            <v>42369</v>
          </cell>
        </row>
        <row r="2">
          <cell r="A2" t="str">
            <v>Receivables - Discounters</v>
          </cell>
          <cell r="B2" t="str">
            <v>R</v>
          </cell>
          <cell r="C2">
            <v>40.248000000000005</v>
          </cell>
        </row>
        <row r="3">
          <cell r="A3" t="str">
            <v>Receivables - Grocery</v>
          </cell>
          <cell r="B3" t="str">
            <v>R</v>
          </cell>
          <cell r="C3">
            <v>34.056000000000004</v>
          </cell>
        </row>
        <row r="4">
          <cell r="A4" t="str">
            <v>Receivables - Other</v>
          </cell>
          <cell r="B4" t="str">
            <v>R</v>
          </cell>
          <cell r="C4">
            <v>29.412000000000003</v>
          </cell>
        </row>
        <row r="5">
          <cell r="A5" t="str">
            <v>Receivables - Retail</v>
          </cell>
          <cell r="B5" t="str">
            <v>R</v>
          </cell>
          <cell r="C5">
            <v>27.864000000000001</v>
          </cell>
        </row>
        <row r="6">
          <cell r="A6" t="str">
            <v>Receivables - Supermarkets</v>
          </cell>
          <cell r="B6" t="str">
            <v>R</v>
          </cell>
          <cell r="C6">
            <v>23.220000000000002</v>
          </cell>
        </row>
        <row r="7">
          <cell r="A7" t="str">
            <v>Trade Receivables</v>
          </cell>
          <cell r="C7">
            <v>154.80000000000001</v>
          </cell>
        </row>
        <row r="9">
          <cell r="A9" t="str">
            <v>Inventory - Discounters</v>
          </cell>
          <cell r="B9" t="str">
            <v>I</v>
          </cell>
          <cell r="C9">
            <v>24.840000000000003</v>
          </cell>
        </row>
        <row r="10">
          <cell r="A10" t="str">
            <v>Inventory - Supermarkets</v>
          </cell>
          <cell r="B10" t="str">
            <v>I</v>
          </cell>
          <cell r="C10">
            <v>20.239999999999998</v>
          </cell>
        </row>
        <row r="11">
          <cell r="A11" t="str">
            <v>Inventory - Grocery</v>
          </cell>
          <cell r="B11" t="str">
            <v>I</v>
          </cell>
          <cell r="C11">
            <v>17.48</v>
          </cell>
        </row>
        <row r="12">
          <cell r="A12" t="str">
            <v>Inventory - Other</v>
          </cell>
          <cell r="B12" t="str">
            <v>I</v>
          </cell>
          <cell r="C12">
            <v>17.48</v>
          </cell>
        </row>
        <row r="13">
          <cell r="A13" t="str">
            <v>Inventory - Retail</v>
          </cell>
          <cell r="B13" t="str">
            <v>I</v>
          </cell>
          <cell r="C13">
            <v>11.96</v>
          </cell>
        </row>
        <row r="14">
          <cell r="A14" t="str">
            <v>Inventory</v>
          </cell>
          <cell r="B14" t="str">
            <v>I</v>
          </cell>
          <cell r="C14">
            <v>92.000000000000014</v>
          </cell>
        </row>
        <row r="16">
          <cell r="A16" t="str">
            <v>PP&amp;E - Machinery</v>
          </cell>
          <cell r="B16" t="str">
            <v>P</v>
          </cell>
          <cell r="C16">
            <v>346.47500000000002</v>
          </cell>
        </row>
        <row r="17">
          <cell r="A17" t="str">
            <v>PP&amp;E - Other</v>
          </cell>
          <cell r="B17" t="str">
            <v>P</v>
          </cell>
          <cell r="C17">
            <v>139.52500000000001</v>
          </cell>
        </row>
        <row r="18">
          <cell r="A18" t="str">
            <v>PP&amp;E - IT</v>
          </cell>
          <cell r="B18" t="str">
            <v>P</v>
          </cell>
          <cell r="C18">
            <v>125.575</v>
          </cell>
        </row>
        <row r="19">
          <cell r="A19" t="str">
            <v>PP&amp;E - Vehicles</v>
          </cell>
          <cell r="B19" t="str">
            <v>P</v>
          </cell>
          <cell r="C19">
            <v>20.925000000000001</v>
          </cell>
        </row>
        <row r="20">
          <cell r="A20" t="str">
            <v>PP&amp;E</v>
          </cell>
          <cell r="B20" t="str">
            <v>P</v>
          </cell>
          <cell r="C20">
            <v>632.5</v>
          </cell>
        </row>
        <row r="22">
          <cell r="A22" t="str">
            <v>Cash - Bank Accounts</v>
          </cell>
          <cell r="B22" t="str">
            <v>C</v>
          </cell>
          <cell r="C22">
            <v>13.298</v>
          </cell>
        </row>
        <row r="23">
          <cell r="A23" t="str">
            <v>Cash - T-bills</v>
          </cell>
          <cell r="B23" t="str">
            <v>C</v>
          </cell>
          <cell r="C23">
            <v>5.45</v>
          </cell>
        </row>
        <row r="24">
          <cell r="A24" t="str">
            <v>Cash - Cash at hand</v>
          </cell>
          <cell r="B24" t="str">
            <v>C</v>
          </cell>
          <cell r="C24">
            <v>3.0520000000000005</v>
          </cell>
        </row>
        <row r="25">
          <cell r="A25" t="str">
            <v>Cash</v>
          </cell>
          <cell r="C25">
            <v>21.8</v>
          </cell>
        </row>
        <row r="27">
          <cell r="A27" t="str">
            <v>Other assets</v>
          </cell>
          <cell r="B27" t="str">
            <v>O</v>
          </cell>
          <cell r="C27">
            <v>46.9</v>
          </cell>
        </row>
        <row r="28">
          <cell r="A28" t="str">
            <v>Other assets</v>
          </cell>
          <cell r="C28">
            <v>46.9</v>
          </cell>
        </row>
        <row r="30">
          <cell r="A30" t="str">
            <v>Assets</v>
          </cell>
          <cell r="C30">
            <v>947.99999999999989</v>
          </cell>
        </row>
        <row r="32">
          <cell r="A32" t="str">
            <v>Trade Payables - Discounters</v>
          </cell>
          <cell r="B32" t="str">
            <v>T</v>
          </cell>
          <cell r="C32">
            <v>19.981000000000002</v>
          </cell>
        </row>
        <row r="33">
          <cell r="A33" t="str">
            <v>Trade Payables - Retail</v>
          </cell>
          <cell r="B33" t="str">
            <v>T</v>
          </cell>
          <cell r="C33">
            <v>15.847000000000001</v>
          </cell>
        </row>
        <row r="34">
          <cell r="A34" t="str">
            <v>Trade Payables - Other</v>
          </cell>
          <cell r="B34" t="str">
            <v>T</v>
          </cell>
          <cell r="C34">
            <v>14.469000000000001</v>
          </cell>
        </row>
        <row r="35">
          <cell r="A35" t="str">
            <v>Trade Payables - Grocery</v>
          </cell>
          <cell r="B35" t="str">
            <v>T</v>
          </cell>
          <cell r="C35">
            <v>10.335000000000001</v>
          </cell>
        </row>
        <row r="36">
          <cell r="A36" t="str">
            <v>Trade Payables - Supermarkets</v>
          </cell>
          <cell r="B36" t="str">
            <v>T</v>
          </cell>
          <cell r="C36">
            <v>8.2680000000000007</v>
          </cell>
        </row>
        <row r="37">
          <cell r="A37" t="str">
            <v>Trade Payables</v>
          </cell>
          <cell r="C37">
            <v>68.900000000000006</v>
          </cell>
        </row>
        <row r="39">
          <cell r="A39" t="str">
            <v>Provisions - Taxes</v>
          </cell>
          <cell r="B39" t="str">
            <v>P</v>
          </cell>
          <cell r="C39">
            <v>17.506999999999998</v>
          </cell>
        </row>
        <row r="40">
          <cell r="A40" t="str">
            <v>Provisions - Legal</v>
          </cell>
          <cell r="B40" t="str">
            <v>P</v>
          </cell>
          <cell r="C40">
            <v>6.601</v>
          </cell>
        </row>
        <row r="41">
          <cell r="A41" t="str">
            <v>Provisions - Other</v>
          </cell>
          <cell r="B41" t="str">
            <v>P</v>
          </cell>
          <cell r="C41">
            <v>4.5919999999999996</v>
          </cell>
        </row>
        <row r="42">
          <cell r="A42" t="str">
            <v>Provisions</v>
          </cell>
          <cell r="C42">
            <v>28.699999999999996</v>
          </cell>
        </row>
        <row r="44">
          <cell r="A44" t="str">
            <v>Financial Liabilities vs. Banks</v>
          </cell>
          <cell r="B44" t="str">
            <v>F</v>
          </cell>
          <cell r="C44">
            <v>610.4</v>
          </cell>
        </row>
        <row r="45">
          <cell r="A45" t="str">
            <v>Financial Liabilities</v>
          </cell>
          <cell r="C45">
            <v>610.4</v>
          </cell>
        </row>
        <row r="47">
          <cell r="A47" t="str">
            <v>Other liabilities</v>
          </cell>
          <cell r="B47" t="str">
            <v>O</v>
          </cell>
          <cell r="C47">
            <v>43.3</v>
          </cell>
        </row>
        <row r="48">
          <cell r="A48" t="str">
            <v>Other liabilities</v>
          </cell>
          <cell r="C48">
            <v>43.3</v>
          </cell>
        </row>
        <row r="50">
          <cell r="A50" t="str">
            <v>Retained Earnings</v>
          </cell>
          <cell r="B50" t="str">
            <v>E</v>
          </cell>
          <cell r="C50">
            <v>161.52499999999998</v>
          </cell>
        </row>
        <row r="51">
          <cell r="A51" t="str">
            <v>Minority interest</v>
          </cell>
          <cell r="B51" t="str">
            <v>E</v>
          </cell>
          <cell r="C51">
            <v>18.425000000000001</v>
          </cell>
        </row>
        <row r="52">
          <cell r="A52" t="str">
            <v>Share Capital</v>
          </cell>
          <cell r="B52" t="str">
            <v>E</v>
          </cell>
          <cell r="C52">
            <v>16.75</v>
          </cell>
        </row>
        <row r="53">
          <cell r="A53" t="str">
            <v>Equity</v>
          </cell>
          <cell r="C53">
            <v>196.7</v>
          </cell>
        </row>
        <row r="55">
          <cell r="A55" t="str">
            <v>Liabilities &amp; Equity</v>
          </cell>
          <cell r="C55">
            <v>948</v>
          </cell>
        </row>
      </sheetData>
      <sheetData sheetId="3">
        <row r="1">
          <cell r="A1" t="str">
            <v>$ in mln</v>
          </cell>
          <cell r="B1" t="str">
            <v>Code I</v>
          </cell>
          <cell r="C1" t="str">
            <v>Code II</v>
          </cell>
          <cell r="D1">
            <v>42735</v>
          </cell>
        </row>
        <row r="2">
          <cell r="A2" t="str">
            <v>Receivables - Discounters</v>
          </cell>
          <cell r="B2" t="str">
            <v>R</v>
          </cell>
          <cell r="C2" t="str">
            <v>A</v>
          </cell>
          <cell r="D2">
            <v>44.018000000000008</v>
          </cell>
        </row>
        <row r="3">
          <cell r="A3" t="str">
            <v>Receivables - Grocery</v>
          </cell>
          <cell r="B3" t="str">
            <v>R</v>
          </cell>
          <cell r="C3" t="str">
            <v>A</v>
          </cell>
          <cell r="D3">
            <v>40.631999999999998</v>
          </cell>
        </row>
        <row r="4">
          <cell r="A4" t="str">
            <v>Receivables - Other</v>
          </cell>
          <cell r="B4" t="str">
            <v>R</v>
          </cell>
          <cell r="C4" t="str">
            <v>A</v>
          </cell>
          <cell r="D4">
            <v>32.167000000000002</v>
          </cell>
        </row>
        <row r="5">
          <cell r="A5" t="str">
            <v>Receivables - Retail</v>
          </cell>
          <cell r="B5" t="str">
            <v>R</v>
          </cell>
          <cell r="C5" t="str">
            <v>A</v>
          </cell>
          <cell r="D5">
            <v>27.088000000000001</v>
          </cell>
        </row>
        <row r="6">
          <cell r="A6" t="str">
            <v>Receivables - Supermarkets</v>
          </cell>
          <cell r="B6" t="str">
            <v>R</v>
          </cell>
          <cell r="C6" t="str">
            <v>A</v>
          </cell>
          <cell r="D6">
            <v>25.395</v>
          </cell>
        </row>
        <row r="7">
          <cell r="A7" t="str">
            <v>Trade Receivables</v>
          </cell>
          <cell r="D7">
            <v>169.3</v>
          </cell>
        </row>
        <row r="9">
          <cell r="A9" t="str">
            <v>Inventory - Discounters</v>
          </cell>
          <cell r="B9" t="str">
            <v>I</v>
          </cell>
          <cell r="C9" t="str">
            <v>A</v>
          </cell>
          <cell r="D9">
            <v>26.4</v>
          </cell>
        </row>
        <row r="10">
          <cell r="A10" t="str">
            <v>Inventory - Supermarkets</v>
          </cell>
          <cell r="B10" t="str">
            <v>I</v>
          </cell>
          <cell r="C10" t="str">
            <v>A</v>
          </cell>
          <cell r="D10">
            <v>25.3</v>
          </cell>
        </row>
        <row r="11">
          <cell r="A11" t="str">
            <v>Inventory - Grocery</v>
          </cell>
          <cell r="B11" t="str">
            <v>I</v>
          </cell>
          <cell r="C11" t="str">
            <v>A</v>
          </cell>
          <cell r="D11">
            <v>20.9</v>
          </cell>
        </row>
        <row r="12">
          <cell r="A12" t="str">
            <v>Inventory - Other</v>
          </cell>
          <cell r="B12" t="str">
            <v>I</v>
          </cell>
          <cell r="C12" t="str">
            <v>A</v>
          </cell>
          <cell r="D12">
            <v>20.9</v>
          </cell>
        </row>
        <row r="13">
          <cell r="A13" t="str">
            <v>Inventory - Retail</v>
          </cell>
          <cell r="B13" t="str">
            <v>I</v>
          </cell>
          <cell r="C13" t="str">
            <v>A</v>
          </cell>
          <cell r="D13">
            <v>16.5</v>
          </cell>
        </row>
        <row r="14">
          <cell r="A14" t="str">
            <v>Inventory</v>
          </cell>
          <cell r="B14" t="str">
            <v>I</v>
          </cell>
          <cell r="D14">
            <v>110</v>
          </cell>
        </row>
        <row r="16">
          <cell r="A16" t="str">
            <v>PP&amp;E - Machinery</v>
          </cell>
          <cell r="B16" t="str">
            <v>P</v>
          </cell>
          <cell r="C16" t="str">
            <v>A</v>
          </cell>
          <cell r="D16">
            <v>350.51</v>
          </cell>
        </row>
        <row r="17">
          <cell r="A17" t="str">
            <v>PP&amp;E - Other</v>
          </cell>
          <cell r="B17" t="str">
            <v>P</v>
          </cell>
          <cell r="C17" t="str">
            <v>A</v>
          </cell>
          <cell r="D17">
            <v>146.71</v>
          </cell>
        </row>
        <row r="18">
          <cell r="A18" t="str">
            <v>PP&amp;E - IT</v>
          </cell>
          <cell r="B18" t="str">
            <v>P</v>
          </cell>
          <cell r="C18" t="str">
            <v>A</v>
          </cell>
          <cell r="D18">
            <v>133.73500000000001</v>
          </cell>
        </row>
        <row r="19">
          <cell r="A19" t="str">
            <v>PP&amp;E - Vehicles</v>
          </cell>
          <cell r="B19" t="str">
            <v>P</v>
          </cell>
          <cell r="C19" t="str">
            <v>A</v>
          </cell>
          <cell r="D19">
            <v>28.545000000000002</v>
          </cell>
        </row>
        <row r="20">
          <cell r="A20" t="str">
            <v>PP&amp;E</v>
          </cell>
          <cell r="D20">
            <v>659.5</v>
          </cell>
        </row>
        <row r="22">
          <cell r="A22" t="str">
            <v>Cash - Bank Accounts</v>
          </cell>
          <cell r="B22" t="str">
            <v>C</v>
          </cell>
          <cell r="C22" t="str">
            <v>A</v>
          </cell>
          <cell r="D22">
            <v>125.39999999999999</v>
          </cell>
        </row>
        <row r="23">
          <cell r="A23" t="str">
            <v>Cash - T-bills</v>
          </cell>
          <cell r="B23" t="str">
            <v>C</v>
          </cell>
          <cell r="C23" t="str">
            <v>A</v>
          </cell>
          <cell r="D23">
            <v>59.400000000000006</v>
          </cell>
        </row>
        <row r="24">
          <cell r="A24" t="str">
            <v>Cash - Cash at hand</v>
          </cell>
          <cell r="B24" t="str">
            <v>C</v>
          </cell>
          <cell r="C24" t="str">
            <v>A</v>
          </cell>
          <cell r="D24">
            <v>35.200000000000003</v>
          </cell>
        </row>
        <row r="25">
          <cell r="A25" t="str">
            <v>Cash</v>
          </cell>
          <cell r="D25">
            <v>220</v>
          </cell>
        </row>
        <row r="27">
          <cell r="A27" t="str">
            <v>Other assets</v>
          </cell>
          <cell r="B27" t="str">
            <v>O</v>
          </cell>
          <cell r="C27" t="str">
            <v>A</v>
          </cell>
          <cell r="D27">
            <v>68</v>
          </cell>
        </row>
        <row r="28">
          <cell r="A28" t="str">
            <v>Other assets</v>
          </cell>
          <cell r="D28">
            <v>68</v>
          </cell>
        </row>
        <row r="30">
          <cell r="A30" t="str">
            <v>Assets</v>
          </cell>
          <cell r="D30">
            <v>1226.8</v>
          </cell>
        </row>
        <row r="32">
          <cell r="A32" t="str">
            <v>Trade Payables - Discounters</v>
          </cell>
          <cell r="B32" t="str">
            <v>T</v>
          </cell>
          <cell r="C32" t="str">
            <v>L</v>
          </cell>
          <cell r="D32">
            <v>19.981000000000002</v>
          </cell>
        </row>
        <row r="33">
          <cell r="A33" t="str">
            <v>Trade Payables - Retail</v>
          </cell>
          <cell r="B33" t="str">
            <v>T</v>
          </cell>
          <cell r="C33" t="str">
            <v>L</v>
          </cell>
          <cell r="D33">
            <v>15.847000000000001</v>
          </cell>
        </row>
        <row r="34">
          <cell r="A34" t="str">
            <v>Trade Payables - Other</v>
          </cell>
          <cell r="B34" t="str">
            <v>T</v>
          </cell>
          <cell r="C34" t="str">
            <v>L</v>
          </cell>
          <cell r="D34">
            <v>14.469000000000001</v>
          </cell>
        </row>
        <row r="35">
          <cell r="A35" t="str">
            <v>Trade Payables - Grocery</v>
          </cell>
          <cell r="B35" t="str">
            <v>T</v>
          </cell>
          <cell r="C35" t="str">
            <v>L</v>
          </cell>
          <cell r="D35">
            <v>10.335000000000001</v>
          </cell>
        </row>
        <row r="36">
          <cell r="A36" t="str">
            <v>Trade Payables - Supermarkets</v>
          </cell>
          <cell r="B36" t="str">
            <v>T</v>
          </cell>
          <cell r="C36" t="str">
            <v>L</v>
          </cell>
          <cell r="D36">
            <v>8.2680000000000007</v>
          </cell>
        </row>
        <row r="37">
          <cell r="A37" t="str">
            <v>Trade Payables</v>
          </cell>
          <cell r="D37">
            <v>68.900000000000006</v>
          </cell>
        </row>
        <row r="39">
          <cell r="A39" t="str">
            <v>Provisions - Taxes</v>
          </cell>
          <cell r="B39" t="str">
            <v>P</v>
          </cell>
          <cell r="C39" t="str">
            <v>L</v>
          </cell>
          <cell r="D39">
            <v>17.506999999999998</v>
          </cell>
        </row>
        <row r="40">
          <cell r="A40" t="str">
            <v>Provisions - Legal</v>
          </cell>
          <cell r="B40" t="str">
            <v>P</v>
          </cell>
          <cell r="C40" t="str">
            <v>L</v>
          </cell>
          <cell r="D40">
            <v>6.601</v>
          </cell>
        </row>
        <row r="41">
          <cell r="A41" t="str">
            <v>Provisions - Other</v>
          </cell>
          <cell r="B41" t="str">
            <v>P</v>
          </cell>
          <cell r="C41" t="str">
            <v>L</v>
          </cell>
          <cell r="D41">
            <v>4.5919999999999996</v>
          </cell>
        </row>
        <row r="42">
          <cell r="A42" t="str">
            <v>Provisions</v>
          </cell>
          <cell r="D42">
            <v>28.699999999999996</v>
          </cell>
        </row>
        <row r="44">
          <cell r="A44" t="str">
            <v>Financial Liabilities vs. Banks</v>
          </cell>
          <cell r="B44" t="str">
            <v>F</v>
          </cell>
          <cell r="C44" t="str">
            <v>L</v>
          </cell>
          <cell r="D44">
            <v>605</v>
          </cell>
        </row>
        <row r="45">
          <cell r="A45" t="str">
            <v>Financial Liabilities</v>
          </cell>
          <cell r="D45">
            <v>605</v>
          </cell>
        </row>
        <row r="47">
          <cell r="A47" t="str">
            <v>Other liabilities</v>
          </cell>
          <cell r="B47" t="str">
            <v>O</v>
          </cell>
          <cell r="C47" t="str">
            <v>L</v>
          </cell>
          <cell r="D47">
            <v>38.9</v>
          </cell>
        </row>
        <row r="48">
          <cell r="A48" t="str">
            <v>Other liabilities</v>
          </cell>
          <cell r="D48">
            <v>38.9</v>
          </cell>
        </row>
        <row r="50">
          <cell r="A50" t="str">
            <v>Retained Earnings</v>
          </cell>
          <cell r="B50" t="str">
            <v>E</v>
          </cell>
          <cell r="C50" t="str">
            <v>E</v>
          </cell>
          <cell r="D50">
            <v>450.125</v>
          </cell>
        </row>
        <row r="51">
          <cell r="A51" t="str">
            <v>Minority interest</v>
          </cell>
          <cell r="B51" t="str">
            <v>E</v>
          </cell>
          <cell r="C51" t="str">
            <v>E</v>
          </cell>
          <cell r="D51">
            <v>18.425000000000001</v>
          </cell>
        </row>
        <row r="52">
          <cell r="A52" t="str">
            <v>Share Capital</v>
          </cell>
          <cell r="B52" t="str">
            <v>E</v>
          </cell>
          <cell r="C52" t="str">
            <v>E</v>
          </cell>
          <cell r="D52">
            <v>16.75</v>
          </cell>
        </row>
        <row r="53">
          <cell r="A53" t="str">
            <v>Equity</v>
          </cell>
          <cell r="D53">
            <v>485.3</v>
          </cell>
        </row>
        <row r="55">
          <cell r="A55" t="str">
            <v>Liabilities &amp; Equity</v>
          </cell>
          <cell r="D55">
            <v>1226.8000000000002</v>
          </cell>
        </row>
      </sheetData>
      <sheetData sheetId="4"/>
      <sheetData sheetId="5">
        <row r="3">
          <cell r="C3" t="str">
            <v>Year</v>
          </cell>
          <cell r="E3" t="str">
            <v>Amount</v>
          </cell>
          <cell r="F3" t="str">
            <v>Mapping</v>
          </cell>
        </row>
        <row r="4">
          <cell r="C4">
            <v>2014</v>
          </cell>
          <cell r="E4">
            <v>72</v>
          </cell>
          <cell r="F4" t="str">
            <v>Revenue</v>
          </cell>
        </row>
        <row r="5">
          <cell r="C5">
            <v>2014</v>
          </cell>
          <cell r="E5">
            <v>47</v>
          </cell>
          <cell r="F5" t="str">
            <v>Cost of goods sold</v>
          </cell>
        </row>
        <row r="6">
          <cell r="C6">
            <v>2014</v>
          </cell>
          <cell r="E6">
            <v>37</v>
          </cell>
          <cell r="F6" t="str">
            <v>Revenue</v>
          </cell>
        </row>
        <row r="7">
          <cell r="C7">
            <v>2014</v>
          </cell>
          <cell r="E7">
            <v>20</v>
          </cell>
          <cell r="F7" t="str">
            <v>Cost of goods sold</v>
          </cell>
        </row>
        <row r="8">
          <cell r="C8">
            <v>2014</v>
          </cell>
          <cell r="E8">
            <v>36</v>
          </cell>
          <cell r="F8" t="str">
            <v>Revenue</v>
          </cell>
        </row>
        <row r="9">
          <cell r="C9">
            <v>2014</v>
          </cell>
          <cell r="E9">
            <v>17</v>
          </cell>
          <cell r="F9" t="str">
            <v>Cost of goods sold</v>
          </cell>
        </row>
        <row r="10">
          <cell r="C10">
            <v>2014</v>
          </cell>
          <cell r="E10">
            <v>57</v>
          </cell>
          <cell r="F10" t="str">
            <v>Revenue</v>
          </cell>
        </row>
        <row r="11">
          <cell r="C11">
            <v>2014</v>
          </cell>
          <cell r="E11">
            <v>32</v>
          </cell>
          <cell r="F11" t="str">
            <v>Cost of goods sold</v>
          </cell>
        </row>
        <row r="12">
          <cell r="C12">
            <v>2014</v>
          </cell>
          <cell r="E12">
            <v>95.399999999999991</v>
          </cell>
          <cell r="F12" t="str">
            <v>Operating expenses</v>
          </cell>
        </row>
        <row r="13">
          <cell r="C13">
            <v>2014</v>
          </cell>
          <cell r="E13">
            <v>2</v>
          </cell>
          <cell r="F13" t="str">
            <v>D&amp;A</v>
          </cell>
        </row>
        <row r="14">
          <cell r="C14">
            <v>2014</v>
          </cell>
          <cell r="E14">
            <v>5</v>
          </cell>
          <cell r="F14" t="str">
            <v>Interest expenses</v>
          </cell>
        </row>
        <row r="15">
          <cell r="C15">
            <v>2014</v>
          </cell>
          <cell r="E15">
            <v>17.29</v>
          </cell>
          <cell r="F15" t="str">
            <v>Taxes</v>
          </cell>
        </row>
        <row r="16">
          <cell r="C16">
            <v>2014</v>
          </cell>
          <cell r="E16">
            <v>75</v>
          </cell>
          <cell r="F16" t="str">
            <v>Revenue</v>
          </cell>
        </row>
        <row r="17">
          <cell r="C17">
            <v>2014</v>
          </cell>
          <cell r="E17">
            <v>55</v>
          </cell>
          <cell r="F17" t="str">
            <v>Cost of goods sold</v>
          </cell>
        </row>
        <row r="18">
          <cell r="C18">
            <v>2014</v>
          </cell>
          <cell r="E18">
            <v>26</v>
          </cell>
          <cell r="F18" t="str">
            <v>Revenue</v>
          </cell>
        </row>
        <row r="19">
          <cell r="C19">
            <v>2014</v>
          </cell>
          <cell r="E19">
            <v>18</v>
          </cell>
          <cell r="F19" t="str">
            <v>Cost of goods sold</v>
          </cell>
        </row>
        <row r="20">
          <cell r="C20">
            <v>2014</v>
          </cell>
          <cell r="E20">
            <v>42</v>
          </cell>
          <cell r="F20" t="str">
            <v>Revenue</v>
          </cell>
        </row>
        <row r="21">
          <cell r="C21">
            <v>2014</v>
          </cell>
          <cell r="E21">
            <v>18</v>
          </cell>
          <cell r="F21" t="str">
            <v>Cost of goods sold</v>
          </cell>
        </row>
        <row r="22">
          <cell r="C22">
            <v>2014</v>
          </cell>
          <cell r="E22">
            <v>54</v>
          </cell>
          <cell r="F22" t="str">
            <v>Revenue</v>
          </cell>
        </row>
        <row r="23">
          <cell r="C23">
            <v>2014</v>
          </cell>
          <cell r="E23">
            <v>33</v>
          </cell>
          <cell r="F23" t="str">
            <v>Cost of goods sold</v>
          </cell>
        </row>
        <row r="24">
          <cell r="C24">
            <v>2014</v>
          </cell>
          <cell r="E24">
            <v>96.3</v>
          </cell>
          <cell r="F24" t="str">
            <v>Operating expenses</v>
          </cell>
        </row>
        <row r="25">
          <cell r="C25">
            <v>2014</v>
          </cell>
          <cell r="E25">
            <v>2</v>
          </cell>
          <cell r="F25" t="str">
            <v>D&amp;A</v>
          </cell>
        </row>
        <row r="26">
          <cell r="C26">
            <v>2014</v>
          </cell>
          <cell r="E26">
            <v>5</v>
          </cell>
          <cell r="F26" t="str">
            <v>Interest expenses</v>
          </cell>
        </row>
        <row r="27">
          <cell r="C27">
            <v>2014</v>
          </cell>
          <cell r="E27">
            <v>17</v>
          </cell>
          <cell r="F27" t="str">
            <v>Taxes</v>
          </cell>
        </row>
        <row r="28">
          <cell r="C28">
            <v>2014</v>
          </cell>
          <cell r="E28">
            <v>69</v>
          </cell>
          <cell r="F28" t="str">
            <v>Revenue</v>
          </cell>
        </row>
        <row r="29">
          <cell r="C29">
            <v>2014</v>
          </cell>
          <cell r="E29">
            <v>58</v>
          </cell>
          <cell r="F29" t="str">
            <v>Cost of goods sold</v>
          </cell>
        </row>
        <row r="30">
          <cell r="C30">
            <v>2014</v>
          </cell>
          <cell r="E30">
            <v>32</v>
          </cell>
          <cell r="F30" t="str">
            <v>Revenue</v>
          </cell>
        </row>
        <row r="31">
          <cell r="C31">
            <v>2014</v>
          </cell>
          <cell r="E31">
            <v>12</v>
          </cell>
          <cell r="F31" t="str">
            <v>Cost of goods sold</v>
          </cell>
        </row>
        <row r="32">
          <cell r="C32">
            <v>2014</v>
          </cell>
          <cell r="E32">
            <v>41</v>
          </cell>
          <cell r="F32" t="str">
            <v>Revenue</v>
          </cell>
        </row>
        <row r="33">
          <cell r="C33">
            <v>2014</v>
          </cell>
          <cell r="E33">
            <v>11</v>
          </cell>
          <cell r="F33" t="str">
            <v>Cost of goods sold</v>
          </cell>
        </row>
        <row r="34">
          <cell r="C34">
            <v>2014</v>
          </cell>
          <cell r="E34">
            <v>64</v>
          </cell>
          <cell r="F34" t="str">
            <v>Revenue</v>
          </cell>
        </row>
        <row r="35">
          <cell r="C35">
            <v>2014</v>
          </cell>
          <cell r="E35">
            <v>35</v>
          </cell>
          <cell r="F35" t="str">
            <v>Cost of goods sold</v>
          </cell>
        </row>
        <row r="36">
          <cell r="C36">
            <v>2014</v>
          </cell>
          <cell r="E36">
            <v>96.6</v>
          </cell>
          <cell r="F36" t="str">
            <v>Operating expenses</v>
          </cell>
        </row>
        <row r="37">
          <cell r="C37">
            <v>2014</v>
          </cell>
          <cell r="E37">
            <v>3</v>
          </cell>
          <cell r="F37" t="str">
            <v>D&amp;A</v>
          </cell>
        </row>
        <row r="38">
          <cell r="C38">
            <v>2014</v>
          </cell>
          <cell r="E38">
            <v>5</v>
          </cell>
          <cell r="F38" t="str">
            <v>Interest expenses</v>
          </cell>
        </row>
        <row r="39">
          <cell r="C39">
            <v>2014</v>
          </cell>
          <cell r="E39">
            <v>17.850000000000001</v>
          </cell>
          <cell r="F39" t="str">
            <v>Taxes</v>
          </cell>
        </row>
        <row r="40">
          <cell r="C40">
            <v>2014</v>
          </cell>
          <cell r="E40">
            <v>68</v>
          </cell>
          <cell r="F40" t="str">
            <v>Revenue</v>
          </cell>
        </row>
        <row r="41">
          <cell r="C41">
            <v>2014</v>
          </cell>
          <cell r="E41">
            <v>50</v>
          </cell>
          <cell r="F41" t="str">
            <v>Cost of goods sold</v>
          </cell>
        </row>
        <row r="42">
          <cell r="C42">
            <v>2014</v>
          </cell>
          <cell r="E42">
            <v>29</v>
          </cell>
          <cell r="F42" t="str">
            <v>Revenue</v>
          </cell>
        </row>
        <row r="43">
          <cell r="C43">
            <v>2014</v>
          </cell>
          <cell r="E43">
            <v>19</v>
          </cell>
          <cell r="F43" t="str">
            <v>Cost of goods sold</v>
          </cell>
        </row>
        <row r="44">
          <cell r="C44">
            <v>2014</v>
          </cell>
          <cell r="E44">
            <v>38</v>
          </cell>
          <cell r="F44" t="str">
            <v>Revenue</v>
          </cell>
        </row>
        <row r="45">
          <cell r="C45">
            <v>2014</v>
          </cell>
          <cell r="E45">
            <v>15</v>
          </cell>
          <cell r="F45" t="str">
            <v>Cost of goods sold</v>
          </cell>
        </row>
        <row r="46">
          <cell r="C46">
            <v>2014</v>
          </cell>
          <cell r="E46">
            <v>60</v>
          </cell>
          <cell r="F46" t="str">
            <v>Revenue</v>
          </cell>
        </row>
        <row r="47">
          <cell r="C47">
            <v>2014</v>
          </cell>
          <cell r="E47">
            <v>32</v>
          </cell>
          <cell r="F47" t="str">
            <v>Cost of goods sold</v>
          </cell>
        </row>
        <row r="48">
          <cell r="C48">
            <v>2014</v>
          </cell>
          <cell r="E48">
            <v>99.52</v>
          </cell>
          <cell r="F48" t="str">
            <v>Operating expenses</v>
          </cell>
        </row>
        <row r="49">
          <cell r="C49">
            <v>2014</v>
          </cell>
          <cell r="E49">
            <v>2</v>
          </cell>
          <cell r="F49" t="str">
            <v>D&amp;A</v>
          </cell>
        </row>
        <row r="50">
          <cell r="C50">
            <v>2014</v>
          </cell>
          <cell r="E50">
            <v>5</v>
          </cell>
          <cell r="F50" t="str">
            <v>Interest expenses</v>
          </cell>
        </row>
        <row r="51">
          <cell r="C51">
            <v>2014</v>
          </cell>
          <cell r="E51">
            <v>16.89</v>
          </cell>
          <cell r="F51" t="str">
            <v>Taxes</v>
          </cell>
        </row>
        <row r="52">
          <cell r="C52">
            <v>2014</v>
          </cell>
          <cell r="E52">
            <v>68</v>
          </cell>
          <cell r="F52" t="str">
            <v>Revenue</v>
          </cell>
        </row>
        <row r="53">
          <cell r="C53">
            <v>2014</v>
          </cell>
          <cell r="E53">
            <v>54</v>
          </cell>
          <cell r="F53" t="str">
            <v>Cost of goods sold</v>
          </cell>
        </row>
        <row r="54">
          <cell r="C54">
            <v>2014</v>
          </cell>
          <cell r="E54">
            <v>32</v>
          </cell>
          <cell r="F54" t="str">
            <v>Revenue</v>
          </cell>
        </row>
        <row r="55">
          <cell r="C55">
            <v>2014</v>
          </cell>
          <cell r="E55">
            <v>19</v>
          </cell>
          <cell r="F55" t="str">
            <v>Cost of goods sold</v>
          </cell>
        </row>
        <row r="56">
          <cell r="C56">
            <v>2014</v>
          </cell>
          <cell r="E56">
            <v>50</v>
          </cell>
          <cell r="F56" t="str">
            <v>Revenue</v>
          </cell>
        </row>
        <row r="57">
          <cell r="C57">
            <v>2014</v>
          </cell>
          <cell r="E57">
            <v>14</v>
          </cell>
          <cell r="F57" t="str">
            <v>Cost of goods sold</v>
          </cell>
        </row>
        <row r="58">
          <cell r="C58">
            <v>2014</v>
          </cell>
          <cell r="E58">
            <v>64</v>
          </cell>
          <cell r="F58" t="str">
            <v>Revenue</v>
          </cell>
        </row>
        <row r="59">
          <cell r="C59">
            <v>2014</v>
          </cell>
          <cell r="E59">
            <v>30</v>
          </cell>
          <cell r="F59" t="str">
            <v>Cost of goods sold</v>
          </cell>
        </row>
        <row r="60">
          <cell r="C60">
            <v>2014</v>
          </cell>
          <cell r="E60">
            <v>105.92</v>
          </cell>
          <cell r="F60" t="str">
            <v>Operating expenses</v>
          </cell>
        </row>
        <row r="61">
          <cell r="C61">
            <v>2014</v>
          </cell>
          <cell r="E61">
            <v>3</v>
          </cell>
          <cell r="F61" t="str">
            <v>D&amp;A</v>
          </cell>
        </row>
        <row r="62">
          <cell r="C62">
            <v>2014</v>
          </cell>
          <cell r="E62">
            <v>5</v>
          </cell>
          <cell r="F62" t="str">
            <v>Interest expenses</v>
          </cell>
        </row>
        <row r="63">
          <cell r="C63">
            <v>2014</v>
          </cell>
          <cell r="E63">
            <v>18.579999999999998</v>
          </cell>
          <cell r="F63" t="str">
            <v>Taxes</v>
          </cell>
        </row>
        <row r="64">
          <cell r="C64">
            <v>2014</v>
          </cell>
          <cell r="E64">
            <v>56</v>
          </cell>
          <cell r="F64" t="str">
            <v>Revenue</v>
          </cell>
        </row>
        <row r="65">
          <cell r="C65">
            <v>2014</v>
          </cell>
          <cell r="E65">
            <v>49</v>
          </cell>
          <cell r="F65" t="str">
            <v>Cost of goods sold</v>
          </cell>
        </row>
        <row r="66">
          <cell r="C66">
            <v>2014</v>
          </cell>
          <cell r="E66">
            <v>31</v>
          </cell>
          <cell r="F66" t="str">
            <v>Revenue</v>
          </cell>
        </row>
        <row r="67">
          <cell r="C67">
            <v>2014</v>
          </cell>
          <cell r="E67">
            <v>14</v>
          </cell>
          <cell r="F67" t="str">
            <v>Cost of goods sold</v>
          </cell>
        </row>
        <row r="68">
          <cell r="C68">
            <v>2014</v>
          </cell>
          <cell r="E68">
            <v>36</v>
          </cell>
          <cell r="F68" t="str">
            <v>Revenue</v>
          </cell>
        </row>
        <row r="69">
          <cell r="C69">
            <v>2014</v>
          </cell>
          <cell r="E69">
            <v>15</v>
          </cell>
          <cell r="F69" t="str">
            <v>Cost of goods sold</v>
          </cell>
        </row>
        <row r="70">
          <cell r="C70">
            <v>2014</v>
          </cell>
          <cell r="E70">
            <v>57</v>
          </cell>
          <cell r="F70" t="str">
            <v>Revenue</v>
          </cell>
        </row>
        <row r="71">
          <cell r="C71">
            <v>2014</v>
          </cell>
          <cell r="E71">
            <v>33</v>
          </cell>
          <cell r="F71" t="str">
            <v>Cost of goods sold</v>
          </cell>
        </row>
        <row r="72">
          <cell r="C72">
            <v>2014</v>
          </cell>
          <cell r="E72">
            <v>93.12</v>
          </cell>
          <cell r="F72" t="str">
            <v>Operating expenses</v>
          </cell>
        </row>
        <row r="73">
          <cell r="C73">
            <v>2014</v>
          </cell>
          <cell r="E73">
            <v>3</v>
          </cell>
          <cell r="F73" t="str">
            <v>D&amp;A</v>
          </cell>
        </row>
        <row r="74">
          <cell r="C74">
            <v>2014</v>
          </cell>
          <cell r="E74">
            <v>4</v>
          </cell>
          <cell r="F74" t="str">
            <v>Interest expenses</v>
          </cell>
        </row>
        <row r="75">
          <cell r="C75">
            <v>2014</v>
          </cell>
          <cell r="E75">
            <v>15.59</v>
          </cell>
          <cell r="F75" t="str">
            <v>Taxes</v>
          </cell>
        </row>
        <row r="76">
          <cell r="C76">
            <v>2014</v>
          </cell>
          <cell r="E76">
            <v>66</v>
          </cell>
          <cell r="F76" t="str">
            <v>Revenue</v>
          </cell>
        </row>
        <row r="77">
          <cell r="C77">
            <v>2014</v>
          </cell>
          <cell r="E77">
            <v>55</v>
          </cell>
          <cell r="F77" t="str">
            <v>Cost of goods sold</v>
          </cell>
        </row>
        <row r="78">
          <cell r="C78">
            <v>2014</v>
          </cell>
          <cell r="E78">
            <v>38</v>
          </cell>
          <cell r="F78" t="str">
            <v>Revenue</v>
          </cell>
        </row>
        <row r="79">
          <cell r="C79">
            <v>2014</v>
          </cell>
          <cell r="E79">
            <v>17</v>
          </cell>
          <cell r="F79" t="str">
            <v>Cost of goods sold</v>
          </cell>
        </row>
        <row r="80">
          <cell r="C80">
            <v>2014</v>
          </cell>
          <cell r="E80">
            <v>43</v>
          </cell>
          <cell r="F80" t="str">
            <v>Revenue</v>
          </cell>
        </row>
        <row r="81">
          <cell r="C81">
            <v>2014</v>
          </cell>
          <cell r="E81">
            <v>17</v>
          </cell>
          <cell r="F81" t="str">
            <v>Cost of goods sold</v>
          </cell>
        </row>
        <row r="82">
          <cell r="C82">
            <v>2014</v>
          </cell>
          <cell r="E82">
            <v>68</v>
          </cell>
          <cell r="F82" t="str">
            <v>Revenue</v>
          </cell>
        </row>
        <row r="83">
          <cell r="C83">
            <v>2014</v>
          </cell>
          <cell r="E83">
            <v>33</v>
          </cell>
          <cell r="F83" t="str">
            <v>Cost of goods sold</v>
          </cell>
        </row>
        <row r="84">
          <cell r="C84">
            <v>2014</v>
          </cell>
          <cell r="E84">
            <v>114.58000000000001</v>
          </cell>
          <cell r="F84" t="str">
            <v>Operating expenses</v>
          </cell>
        </row>
        <row r="85">
          <cell r="C85">
            <v>2014</v>
          </cell>
          <cell r="E85">
            <v>3</v>
          </cell>
          <cell r="F85" t="str">
            <v>D&amp;A</v>
          </cell>
        </row>
        <row r="86">
          <cell r="C86">
            <v>2014</v>
          </cell>
          <cell r="E86">
            <v>4</v>
          </cell>
          <cell r="F86" t="str">
            <v>Interest expenses</v>
          </cell>
        </row>
        <row r="87">
          <cell r="C87">
            <v>2014</v>
          </cell>
          <cell r="E87">
            <v>18.61</v>
          </cell>
          <cell r="F87" t="str">
            <v>Taxes</v>
          </cell>
        </row>
        <row r="88">
          <cell r="C88">
            <v>2014</v>
          </cell>
          <cell r="E88">
            <v>57</v>
          </cell>
          <cell r="F88" t="str">
            <v>Revenue</v>
          </cell>
        </row>
        <row r="89">
          <cell r="C89">
            <v>2014</v>
          </cell>
          <cell r="E89">
            <v>52</v>
          </cell>
          <cell r="F89" t="str">
            <v>Cost of goods sold</v>
          </cell>
        </row>
        <row r="90">
          <cell r="C90">
            <v>2014</v>
          </cell>
          <cell r="E90">
            <v>35</v>
          </cell>
          <cell r="F90" t="str">
            <v>Revenue</v>
          </cell>
        </row>
        <row r="91">
          <cell r="C91">
            <v>2014</v>
          </cell>
          <cell r="E91">
            <v>19</v>
          </cell>
          <cell r="F91" t="str">
            <v>Cost of goods sold</v>
          </cell>
        </row>
        <row r="92">
          <cell r="C92">
            <v>2014</v>
          </cell>
          <cell r="E92">
            <v>38</v>
          </cell>
          <cell r="F92" t="str">
            <v>Revenue</v>
          </cell>
        </row>
        <row r="93">
          <cell r="C93">
            <v>2014</v>
          </cell>
          <cell r="E93">
            <v>16</v>
          </cell>
          <cell r="F93" t="str">
            <v>Cost of goods sold</v>
          </cell>
        </row>
        <row r="94">
          <cell r="C94">
            <v>2014</v>
          </cell>
          <cell r="E94">
            <v>57</v>
          </cell>
          <cell r="F94" t="str">
            <v>Revenue</v>
          </cell>
        </row>
        <row r="95">
          <cell r="C95">
            <v>2014</v>
          </cell>
          <cell r="E95">
            <v>33</v>
          </cell>
          <cell r="F95" t="str">
            <v>Cost of goods sold</v>
          </cell>
        </row>
        <row r="96">
          <cell r="C96">
            <v>2014</v>
          </cell>
          <cell r="E96">
            <v>104.38000000000001</v>
          </cell>
          <cell r="F96" t="str">
            <v>Operating expenses</v>
          </cell>
        </row>
        <row r="97">
          <cell r="C97">
            <v>2014</v>
          </cell>
          <cell r="E97">
            <v>3</v>
          </cell>
          <cell r="F97" t="str">
            <v>D&amp;A</v>
          </cell>
        </row>
        <row r="98">
          <cell r="C98">
            <v>2014</v>
          </cell>
          <cell r="E98">
            <v>5</v>
          </cell>
          <cell r="F98" t="str">
            <v>Interest expenses</v>
          </cell>
        </row>
        <row r="99">
          <cell r="C99">
            <v>2014</v>
          </cell>
          <cell r="E99">
            <v>16.13</v>
          </cell>
          <cell r="F99" t="str">
            <v>Taxes</v>
          </cell>
        </row>
        <row r="100">
          <cell r="C100">
            <v>2014</v>
          </cell>
          <cell r="E100">
            <v>60</v>
          </cell>
          <cell r="F100" t="str">
            <v>Revenue</v>
          </cell>
        </row>
        <row r="101">
          <cell r="C101">
            <v>2014</v>
          </cell>
          <cell r="E101">
            <v>57</v>
          </cell>
          <cell r="F101" t="str">
            <v>Cost of goods sold</v>
          </cell>
        </row>
        <row r="102">
          <cell r="C102">
            <v>2014</v>
          </cell>
          <cell r="E102">
            <v>28</v>
          </cell>
          <cell r="F102" t="str">
            <v>Revenue</v>
          </cell>
        </row>
        <row r="103">
          <cell r="C103">
            <v>2014</v>
          </cell>
          <cell r="E103">
            <v>11</v>
          </cell>
          <cell r="F103" t="str">
            <v>Cost of goods sold</v>
          </cell>
        </row>
        <row r="104">
          <cell r="C104">
            <v>2014</v>
          </cell>
          <cell r="E104">
            <v>44</v>
          </cell>
          <cell r="F104" t="str">
            <v>Revenue</v>
          </cell>
        </row>
        <row r="105">
          <cell r="C105">
            <v>2014</v>
          </cell>
          <cell r="E105">
            <v>12</v>
          </cell>
          <cell r="F105" t="str">
            <v>Cost of goods sold</v>
          </cell>
        </row>
        <row r="106">
          <cell r="C106">
            <v>2014</v>
          </cell>
          <cell r="E106">
            <v>67</v>
          </cell>
          <cell r="F106" t="str">
            <v>Revenue</v>
          </cell>
        </row>
        <row r="107">
          <cell r="C107">
            <v>2014</v>
          </cell>
          <cell r="E107">
            <v>31</v>
          </cell>
          <cell r="F107" t="str">
            <v>Cost of goods sold</v>
          </cell>
        </row>
        <row r="108">
          <cell r="C108">
            <v>2014</v>
          </cell>
          <cell r="E108">
            <v>108.5</v>
          </cell>
          <cell r="F108" t="str">
            <v>Operating expenses</v>
          </cell>
        </row>
        <row r="109">
          <cell r="C109">
            <v>2014</v>
          </cell>
          <cell r="E109">
            <v>2</v>
          </cell>
          <cell r="F109" t="str">
            <v>D&amp;A</v>
          </cell>
        </row>
        <row r="110">
          <cell r="C110">
            <v>2014</v>
          </cell>
          <cell r="E110">
            <v>4</v>
          </cell>
          <cell r="F110" t="str">
            <v>Interest expenses</v>
          </cell>
        </row>
        <row r="111">
          <cell r="C111">
            <v>2014</v>
          </cell>
          <cell r="E111">
            <v>17.419999999999998</v>
          </cell>
          <cell r="F111" t="str">
            <v>Taxes</v>
          </cell>
        </row>
        <row r="112">
          <cell r="C112">
            <v>2014</v>
          </cell>
          <cell r="E112">
            <v>59</v>
          </cell>
          <cell r="F112" t="str">
            <v>Revenue</v>
          </cell>
        </row>
        <row r="113">
          <cell r="C113">
            <v>2014</v>
          </cell>
          <cell r="E113">
            <v>57</v>
          </cell>
          <cell r="F113" t="str">
            <v>Cost of goods sold</v>
          </cell>
        </row>
        <row r="114">
          <cell r="C114">
            <v>2014</v>
          </cell>
          <cell r="E114">
            <v>40</v>
          </cell>
          <cell r="F114" t="str">
            <v>Revenue</v>
          </cell>
        </row>
        <row r="115">
          <cell r="C115">
            <v>2014</v>
          </cell>
          <cell r="E115">
            <v>11</v>
          </cell>
          <cell r="F115" t="str">
            <v>Cost of goods sold</v>
          </cell>
        </row>
        <row r="116">
          <cell r="C116">
            <v>2014</v>
          </cell>
          <cell r="E116">
            <v>35</v>
          </cell>
          <cell r="F116" t="str">
            <v>Revenue</v>
          </cell>
        </row>
        <row r="117">
          <cell r="C117">
            <v>2014</v>
          </cell>
          <cell r="E117">
            <v>15</v>
          </cell>
          <cell r="F117" t="str">
            <v>Cost of goods sold</v>
          </cell>
        </row>
        <row r="118">
          <cell r="C118">
            <v>2014</v>
          </cell>
          <cell r="E118">
            <v>61</v>
          </cell>
          <cell r="F118" t="str">
            <v>Revenue</v>
          </cell>
        </row>
        <row r="119">
          <cell r="C119">
            <v>2014</v>
          </cell>
          <cell r="E119">
            <v>35</v>
          </cell>
          <cell r="F119" t="str">
            <v>Cost of goods sold</v>
          </cell>
        </row>
        <row r="120">
          <cell r="C120">
            <v>2014</v>
          </cell>
          <cell r="E120">
            <v>97.03</v>
          </cell>
          <cell r="F120" t="str">
            <v>Operating expenses</v>
          </cell>
        </row>
        <row r="121">
          <cell r="C121">
            <v>2014</v>
          </cell>
          <cell r="E121">
            <v>3</v>
          </cell>
          <cell r="F121" t="str">
            <v>D&amp;A</v>
          </cell>
        </row>
        <row r="122">
          <cell r="C122">
            <v>2014</v>
          </cell>
          <cell r="E122">
            <v>4</v>
          </cell>
          <cell r="F122" t="str">
            <v>Interest expenses</v>
          </cell>
        </row>
        <row r="123">
          <cell r="C123">
            <v>2014</v>
          </cell>
          <cell r="E123">
            <v>16.77</v>
          </cell>
          <cell r="F123" t="str">
            <v>Taxes</v>
          </cell>
        </row>
        <row r="124">
          <cell r="C124">
            <v>2014</v>
          </cell>
          <cell r="E124">
            <v>69</v>
          </cell>
          <cell r="F124" t="str">
            <v>Revenue</v>
          </cell>
        </row>
        <row r="125">
          <cell r="C125">
            <v>2014</v>
          </cell>
          <cell r="E125">
            <v>45</v>
          </cell>
          <cell r="F125" t="str">
            <v>Cost of goods sold</v>
          </cell>
        </row>
        <row r="126">
          <cell r="C126">
            <v>2014</v>
          </cell>
          <cell r="E126">
            <v>25</v>
          </cell>
          <cell r="F126" t="str">
            <v>Revenue</v>
          </cell>
        </row>
        <row r="127">
          <cell r="C127">
            <v>2014</v>
          </cell>
          <cell r="E127">
            <v>17</v>
          </cell>
          <cell r="F127" t="str">
            <v>Cost of goods sold</v>
          </cell>
        </row>
        <row r="128">
          <cell r="C128">
            <v>2014</v>
          </cell>
          <cell r="E128">
            <v>45</v>
          </cell>
          <cell r="F128" t="str">
            <v>Revenue</v>
          </cell>
        </row>
        <row r="129">
          <cell r="C129">
            <v>2014</v>
          </cell>
          <cell r="E129">
            <v>10</v>
          </cell>
          <cell r="F129" t="str">
            <v>Cost of goods sold</v>
          </cell>
        </row>
        <row r="130">
          <cell r="C130">
            <v>2014</v>
          </cell>
          <cell r="E130">
            <v>63</v>
          </cell>
          <cell r="F130" t="str">
            <v>Revenue</v>
          </cell>
        </row>
        <row r="131">
          <cell r="C131">
            <v>2014</v>
          </cell>
          <cell r="E131">
            <v>31</v>
          </cell>
          <cell r="F131" t="str">
            <v>Cost of goods sold</v>
          </cell>
        </row>
        <row r="132">
          <cell r="C132">
            <v>2014</v>
          </cell>
          <cell r="E132">
            <v>97.600000000000009</v>
          </cell>
          <cell r="F132" t="str">
            <v>Operating expenses</v>
          </cell>
        </row>
        <row r="133">
          <cell r="C133">
            <v>2014</v>
          </cell>
          <cell r="E133">
            <v>2</v>
          </cell>
          <cell r="F133" t="str">
            <v>D&amp;A</v>
          </cell>
        </row>
        <row r="134">
          <cell r="C134">
            <v>2014</v>
          </cell>
          <cell r="E134">
            <v>5</v>
          </cell>
          <cell r="F134" t="str">
            <v>Interest expenses</v>
          </cell>
        </row>
        <row r="135">
          <cell r="C135">
            <v>2014</v>
          </cell>
          <cell r="E135">
            <v>17.62</v>
          </cell>
          <cell r="F135" t="str">
            <v>Taxes</v>
          </cell>
        </row>
        <row r="136">
          <cell r="C136">
            <v>2014</v>
          </cell>
          <cell r="E136">
            <v>74</v>
          </cell>
          <cell r="F136" t="str">
            <v>Revenue</v>
          </cell>
        </row>
        <row r="137">
          <cell r="C137">
            <v>2014</v>
          </cell>
          <cell r="E137">
            <v>55</v>
          </cell>
          <cell r="F137" t="str">
            <v>Cost of goods sold</v>
          </cell>
        </row>
        <row r="138">
          <cell r="C138">
            <v>2014</v>
          </cell>
          <cell r="E138">
            <v>31</v>
          </cell>
          <cell r="F138" t="str">
            <v>Revenue</v>
          </cell>
        </row>
        <row r="139">
          <cell r="C139">
            <v>2014</v>
          </cell>
          <cell r="E139">
            <v>19</v>
          </cell>
          <cell r="F139" t="str">
            <v>Cost of goods sold</v>
          </cell>
        </row>
        <row r="140">
          <cell r="C140">
            <v>2014</v>
          </cell>
          <cell r="E140">
            <v>42</v>
          </cell>
          <cell r="F140" t="str">
            <v>Revenue</v>
          </cell>
        </row>
        <row r="141">
          <cell r="C141">
            <v>2014</v>
          </cell>
          <cell r="E141">
            <v>19</v>
          </cell>
          <cell r="F141" t="str">
            <v>Cost of goods sold</v>
          </cell>
        </row>
        <row r="142">
          <cell r="C142">
            <v>2014</v>
          </cell>
          <cell r="E142">
            <v>59</v>
          </cell>
          <cell r="F142" t="str">
            <v>Revenue</v>
          </cell>
        </row>
        <row r="143">
          <cell r="C143">
            <v>2014</v>
          </cell>
          <cell r="E143">
            <v>34</v>
          </cell>
          <cell r="F143" t="str">
            <v>Cost of goods sold</v>
          </cell>
        </row>
        <row r="144">
          <cell r="C144">
            <v>2014</v>
          </cell>
          <cell r="E144">
            <v>103.23</v>
          </cell>
          <cell r="F144" t="str">
            <v>Operating expenses</v>
          </cell>
        </row>
        <row r="145">
          <cell r="C145">
            <v>2014</v>
          </cell>
          <cell r="E145">
            <v>3</v>
          </cell>
          <cell r="F145" t="str">
            <v>D&amp;A</v>
          </cell>
        </row>
        <row r="146">
          <cell r="C146">
            <v>2014</v>
          </cell>
          <cell r="E146">
            <v>5</v>
          </cell>
          <cell r="F146" t="str">
            <v>Interest expenses</v>
          </cell>
        </row>
        <row r="147">
          <cell r="C147">
            <v>2014</v>
          </cell>
          <cell r="E147">
            <v>17.77</v>
          </cell>
          <cell r="F147" t="str">
            <v>Taxes</v>
          </cell>
        </row>
        <row r="148">
          <cell r="C148">
            <v>2015</v>
          </cell>
          <cell r="E148">
            <v>56</v>
          </cell>
          <cell r="F148" t="str">
            <v>Revenue</v>
          </cell>
        </row>
        <row r="149">
          <cell r="C149">
            <v>2015</v>
          </cell>
          <cell r="E149">
            <v>49</v>
          </cell>
          <cell r="F149" t="str">
            <v>Cost of goods sold</v>
          </cell>
        </row>
        <row r="150">
          <cell r="C150">
            <v>2015</v>
          </cell>
          <cell r="E150">
            <v>38</v>
          </cell>
          <cell r="F150" t="str">
            <v>Revenue</v>
          </cell>
        </row>
        <row r="151">
          <cell r="C151">
            <v>2015</v>
          </cell>
          <cell r="E151">
            <v>13</v>
          </cell>
          <cell r="F151" t="str">
            <v>Cost of goods sold</v>
          </cell>
        </row>
        <row r="152">
          <cell r="C152">
            <v>2015</v>
          </cell>
          <cell r="E152">
            <v>49</v>
          </cell>
          <cell r="F152" t="str">
            <v>Revenue</v>
          </cell>
        </row>
        <row r="153">
          <cell r="C153">
            <v>2015</v>
          </cell>
          <cell r="E153">
            <v>13</v>
          </cell>
          <cell r="F153" t="str">
            <v>Cost of goods sold</v>
          </cell>
        </row>
        <row r="154">
          <cell r="C154">
            <v>2015</v>
          </cell>
          <cell r="E154">
            <v>67</v>
          </cell>
          <cell r="F154" t="str">
            <v>Revenue</v>
          </cell>
        </row>
        <row r="155">
          <cell r="C155">
            <v>2015</v>
          </cell>
          <cell r="E155">
            <v>30</v>
          </cell>
          <cell r="F155" t="str">
            <v>Cost of goods sold</v>
          </cell>
        </row>
        <row r="156">
          <cell r="C156">
            <v>2015</v>
          </cell>
          <cell r="E156">
            <v>107.10000000000001</v>
          </cell>
          <cell r="F156" t="str">
            <v>Operating expenses</v>
          </cell>
        </row>
        <row r="157">
          <cell r="C157">
            <v>2015</v>
          </cell>
          <cell r="E157">
            <v>4</v>
          </cell>
          <cell r="F157" t="str">
            <v>D&amp;A</v>
          </cell>
        </row>
        <row r="158">
          <cell r="C158">
            <v>2015</v>
          </cell>
          <cell r="E158">
            <v>6</v>
          </cell>
          <cell r="F158" t="str">
            <v>Interest expenses</v>
          </cell>
        </row>
        <row r="159">
          <cell r="C159">
            <v>2015</v>
          </cell>
          <cell r="E159">
            <v>18.25</v>
          </cell>
          <cell r="F159" t="str">
            <v>Taxes</v>
          </cell>
        </row>
        <row r="160">
          <cell r="C160">
            <v>2015</v>
          </cell>
          <cell r="E160">
            <v>73</v>
          </cell>
          <cell r="F160" t="str">
            <v>Revenue</v>
          </cell>
        </row>
        <row r="161">
          <cell r="C161">
            <v>2015</v>
          </cell>
          <cell r="E161">
            <v>60</v>
          </cell>
          <cell r="F161" t="str">
            <v>Cost of goods sold</v>
          </cell>
        </row>
        <row r="162">
          <cell r="C162">
            <v>2015</v>
          </cell>
          <cell r="E162">
            <v>40</v>
          </cell>
          <cell r="F162" t="str">
            <v>Revenue</v>
          </cell>
        </row>
        <row r="163">
          <cell r="C163">
            <v>2015</v>
          </cell>
          <cell r="E163">
            <v>15</v>
          </cell>
          <cell r="F163" t="str">
            <v>Cost of goods sold</v>
          </cell>
        </row>
        <row r="164">
          <cell r="C164">
            <v>2015</v>
          </cell>
          <cell r="E164">
            <v>41</v>
          </cell>
          <cell r="F164" t="str">
            <v>Revenue</v>
          </cell>
        </row>
        <row r="165">
          <cell r="C165">
            <v>2015</v>
          </cell>
          <cell r="E165">
            <v>12</v>
          </cell>
          <cell r="F165" t="str">
            <v>Cost of goods sold</v>
          </cell>
        </row>
        <row r="166">
          <cell r="C166">
            <v>2015</v>
          </cell>
          <cell r="E166">
            <v>59</v>
          </cell>
          <cell r="F166" t="str">
            <v>Revenue</v>
          </cell>
        </row>
        <row r="167">
          <cell r="C167">
            <v>2015</v>
          </cell>
          <cell r="E167">
            <v>35</v>
          </cell>
          <cell r="F167" t="str">
            <v>Cost of goods sold</v>
          </cell>
        </row>
        <row r="168">
          <cell r="C168">
            <v>2015</v>
          </cell>
          <cell r="E168">
            <v>107.2</v>
          </cell>
          <cell r="F168" t="str">
            <v>Operating expenses</v>
          </cell>
        </row>
        <row r="169">
          <cell r="C169">
            <v>2015</v>
          </cell>
          <cell r="E169">
            <v>3</v>
          </cell>
          <cell r="F169" t="str">
            <v>D&amp;A</v>
          </cell>
        </row>
        <row r="170">
          <cell r="C170">
            <v>2015</v>
          </cell>
          <cell r="E170">
            <v>5</v>
          </cell>
          <cell r="F170" t="str">
            <v>Interest expenses</v>
          </cell>
        </row>
        <row r="171">
          <cell r="C171">
            <v>2015</v>
          </cell>
          <cell r="E171">
            <v>18.23</v>
          </cell>
          <cell r="F171" t="str">
            <v>Taxes</v>
          </cell>
        </row>
        <row r="172">
          <cell r="C172">
            <v>2015</v>
          </cell>
          <cell r="E172">
            <v>55</v>
          </cell>
          <cell r="F172" t="str">
            <v>Revenue</v>
          </cell>
        </row>
        <row r="173">
          <cell r="C173">
            <v>2015</v>
          </cell>
          <cell r="E173">
            <v>49</v>
          </cell>
          <cell r="F173" t="str">
            <v>Cost of goods sold</v>
          </cell>
        </row>
        <row r="174">
          <cell r="C174">
            <v>2015</v>
          </cell>
          <cell r="E174">
            <v>37</v>
          </cell>
          <cell r="F174" t="str">
            <v>Revenue</v>
          </cell>
        </row>
        <row r="175">
          <cell r="C175">
            <v>2015</v>
          </cell>
          <cell r="E175">
            <v>20</v>
          </cell>
          <cell r="F175" t="str">
            <v>Cost of goods sold</v>
          </cell>
        </row>
        <row r="176">
          <cell r="C176">
            <v>2015</v>
          </cell>
          <cell r="E176">
            <v>46</v>
          </cell>
          <cell r="F176" t="str">
            <v>Revenue</v>
          </cell>
        </row>
        <row r="177">
          <cell r="C177">
            <v>2015</v>
          </cell>
          <cell r="E177">
            <v>18</v>
          </cell>
          <cell r="F177" t="str">
            <v>Cost of goods sold</v>
          </cell>
        </row>
        <row r="178">
          <cell r="C178">
            <v>2015</v>
          </cell>
          <cell r="E178">
            <v>56</v>
          </cell>
          <cell r="F178" t="str">
            <v>Revenue</v>
          </cell>
        </row>
        <row r="179">
          <cell r="C179">
            <v>2015</v>
          </cell>
          <cell r="E179">
            <v>35</v>
          </cell>
          <cell r="F179" t="str">
            <v>Cost of goods sold</v>
          </cell>
        </row>
        <row r="180">
          <cell r="C180">
            <v>2015</v>
          </cell>
          <cell r="E180">
            <v>104.28</v>
          </cell>
          <cell r="F180" t="str">
            <v>Operating expenses</v>
          </cell>
        </row>
        <row r="181">
          <cell r="C181">
            <v>2015</v>
          </cell>
          <cell r="E181">
            <v>4</v>
          </cell>
          <cell r="F181" t="str">
            <v>D&amp;A</v>
          </cell>
        </row>
        <row r="182">
          <cell r="C182">
            <v>2015</v>
          </cell>
          <cell r="E182">
            <v>6</v>
          </cell>
          <cell r="F182" t="str">
            <v>Interest expenses</v>
          </cell>
        </row>
        <row r="183">
          <cell r="C183">
            <v>2015</v>
          </cell>
          <cell r="E183">
            <v>16.73</v>
          </cell>
          <cell r="F183" t="str">
            <v>Taxes</v>
          </cell>
        </row>
        <row r="184">
          <cell r="C184">
            <v>2015</v>
          </cell>
          <cell r="E184">
            <v>56</v>
          </cell>
          <cell r="F184" t="str">
            <v>Revenue</v>
          </cell>
        </row>
        <row r="185">
          <cell r="C185">
            <v>2015</v>
          </cell>
          <cell r="E185">
            <v>47</v>
          </cell>
          <cell r="F185" t="str">
            <v>Cost of goods sold</v>
          </cell>
        </row>
        <row r="186">
          <cell r="C186">
            <v>2015</v>
          </cell>
          <cell r="E186">
            <v>38</v>
          </cell>
          <cell r="F186" t="str">
            <v>Revenue</v>
          </cell>
        </row>
        <row r="187">
          <cell r="C187">
            <v>2015</v>
          </cell>
          <cell r="E187">
            <v>13</v>
          </cell>
          <cell r="F187" t="str">
            <v>Cost of goods sold</v>
          </cell>
        </row>
        <row r="188">
          <cell r="C188">
            <v>2015</v>
          </cell>
          <cell r="E188">
            <v>41</v>
          </cell>
          <cell r="F188" t="str">
            <v>Revenue</v>
          </cell>
        </row>
        <row r="189">
          <cell r="C189">
            <v>2015</v>
          </cell>
          <cell r="E189">
            <v>18</v>
          </cell>
          <cell r="F189" t="str">
            <v>Cost of goods sold</v>
          </cell>
        </row>
        <row r="190">
          <cell r="C190">
            <v>2015</v>
          </cell>
          <cell r="E190">
            <v>57</v>
          </cell>
          <cell r="F190" t="str">
            <v>Revenue</v>
          </cell>
        </row>
        <row r="191">
          <cell r="C191">
            <v>2015</v>
          </cell>
          <cell r="E191">
            <v>32</v>
          </cell>
          <cell r="F191" t="str">
            <v>Cost of goods sold</v>
          </cell>
        </row>
        <row r="192">
          <cell r="C192">
            <v>2015</v>
          </cell>
          <cell r="E192">
            <v>105.69999999999999</v>
          </cell>
          <cell r="F192" t="str">
            <v>Operating expenses</v>
          </cell>
        </row>
        <row r="193">
          <cell r="C193">
            <v>2015</v>
          </cell>
          <cell r="E193">
            <v>3</v>
          </cell>
          <cell r="F193" t="str">
            <v>D&amp;A</v>
          </cell>
        </row>
        <row r="194">
          <cell r="C194">
            <v>2015</v>
          </cell>
          <cell r="E194">
            <v>5</v>
          </cell>
          <cell r="F194" t="str">
            <v>Interest expenses</v>
          </cell>
        </row>
        <row r="195">
          <cell r="C195">
            <v>2015</v>
          </cell>
          <cell r="E195">
            <v>16.53</v>
          </cell>
          <cell r="F195" t="str">
            <v>Taxes</v>
          </cell>
        </row>
        <row r="196">
          <cell r="C196">
            <v>2015</v>
          </cell>
          <cell r="E196">
            <v>62</v>
          </cell>
          <cell r="F196" t="str">
            <v>Revenue</v>
          </cell>
        </row>
        <row r="197">
          <cell r="C197">
            <v>2015</v>
          </cell>
          <cell r="E197">
            <v>46</v>
          </cell>
          <cell r="F197" t="str">
            <v>Cost of goods sold</v>
          </cell>
        </row>
        <row r="198">
          <cell r="C198">
            <v>2015</v>
          </cell>
          <cell r="E198">
            <v>37</v>
          </cell>
          <cell r="F198" t="str">
            <v>Revenue</v>
          </cell>
        </row>
        <row r="199">
          <cell r="C199">
            <v>2015</v>
          </cell>
          <cell r="E199">
            <v>18</v>
          </cell>
          <cell r="F199" t="str">
            <v>Cost of goods sold</v>
          </cell>
        </row>
        <row r="200">
          <cell r="C200">
            <v>2015</v>
          </cell>
          <cell r="E200">
            <v>35</v>
          </cell>
          <cell r="F200" t="str">
            <v>Revenue</v>
          </cell>
        </row>
        <row r="201">
          <cell r="C201">
            <v>2015</v>
          </cell>
          <cell r="E201">
            <v>17</v>
          </cell>
          <cell r="F201" t="str">
            <v>Cost of goods sold</v>
          </cell>
        </row>
        <row r="202">
          <cell r="C202">
            <v>2015</v>
          </cell>
          <cell r="E202">
            <v>57</v>
          </cell>
          <cell r="F202" t="str">
            <v>Revenue</v>
          </cell>
        </row>
        <row r="203">
          <cell r="C203">
            <v>2015</v>
          </cell>
          <cell r="E203">
            <v>32</v>
          </cell>
          <cell r="F203" t="str">
            <v>Cost of goods sold</v>
          </cell>
        </row>
        <row r="204">
          <cell r="C204">
            <v>2015</v>
          </cell>
          <cell r="E204">
            <v>109.44</v>
          </cell>
          <cell r="F204" t="str">
            <v>Operating expenses</v>
          </cell>
        </row>
        <row r="205">
          <cell r="C205">
            <v>2015</v>
          </cell>
          <cell r="E205">
            <v>3</v>
          </cell>
          <cell r="F205" t="str">
            <v>D&amp;A</v>
          </cell>
        </row>
        <row r="206">
          <cell r="C206">
            <v>2015</v>
          </cell>
          <cell r="E206">
            <v>5</v>
          </cell>
          <cell r="F206" t="str">
            <v>Interest expenses</v>
          </cell>
        </row>
        <row r="207">
          <cell r="C207">
            <v>2015</v>
          </cell>
          <cell r="E207">
            <v>16.400000000000002</v>
          </cell>
          <cell r="F207" t="str">
            <v>Taxes</v>
          </cell>
        </row>
        <row r="208">
          <cell r="C208">
            <v>2015</v>
          </cell>
          <cell r="E208">
            <v>70</v>
          </cell>
          <cell r="F208" t="str">
            <v>Revenue</v>
          </cell>
        </row>
        <row r="209">
          <cell r="C209">
            <v>2015</v>
          </cell>
          <cell r="E209">
            <v>56</v>
          </cell>
          <cell r="F209" t="str">
            <v>Cost of goods sold</v>
          </cell>
        </row>
        <row r="210">
          <cell r="C210">
            <v>2015</v>
          </cell>
          <cell r="E210">
            <v>33</v>
          </cell>
          <cell r="F210" t="str">
            <v>Revenue</v>
          </cell>
        </row>
        <row r="211">
          <cell r="C211">
            <v>2015</v>
          </cell>
          <cell r="E211">
            <v>16</v>
          </cell>
          <cell r="F211" t="str">
            <v>Cost of goods sold</v>
          </cell>
        </row>
        <row r="212">
          <cell r="C212">
            <v>2015</v>
          </cell>
          <cell r="E212">
            <v>49</v>
          </cell>
          <cell r="F212" t="str">
            <v>Revenue</v>
          </cell>
        </row>
        <row r="213">
          <cell r="C213">
            <v>2015</v>
          </cell>
          <cell r="E213">
            <v>17</v>
          </cell>
          <cell r="F213" t="str">
            <v>Cost of goods sold</v>
          </cell>
        </row>
        <row r="214">
          <cell r="C214">
            <v>2015</v>
          </cell>
          <cell r="E214">
            <v>64</v>
          </cell>
          <cell r="F214" t="str">
            <v>Revenue</v>
          </cell>
        </row>
        <row r="215">
          <cell r="C215">
            <v>2015</v>
          </cell>
          <cell r="E215">
            <v>33</v>
          </cell>
          <cell r="F215" t="str">
            <v>Cost of goods sold</v>
          </cell>
        </row>
        <row r="216">
          <cell r="C216">
            <v>2015</v>
          </cell>
          <cell r="E216">
            <v>104.78</v>
          </cell>
          <cell r="F216" t="str">
            <v>Operating expenses</v>
          </cell>
        </row>
        <row r="217">
          <cell r="C217">
            <v>2015</v>
          </cell>
          <cell r="E217">
            <v>4</v>
          </cell>
          <cell r="F217" t="str">
            <v>D&amp;A</v>
          </cell>
        </row>
        <row r="218">
          <cell r="C218">
            <v>2015</v>
          </cell>
          <cell r="E218">
            <v>6</v>
          </cell>
          <cell r="F218" t="str">
            <v>Interest expenses</v>
          </cell>
        </row>
        <row r="219">
          <cell r="C219">
            <v>2015</v>
          </cell>
          <cell r="E219">
            <v>18.72</v>
          </cell>
          <cell r="F219" t="str">
            <v>Taxes</v>
          </cell>
        </row>
        <row r="220">
          <cell r="C220">
            <v>2015</v>
          </cell>
          <cell r="E220">
            <v>68</v>
          </cell>
          <cell r="F220" t="str">
            <v>Revenue</v>
          </cell>
        </row>
        <row r="221">
          <cell r="C221">
            <v>2015</v>
          </cell>
          <cell r="E221">
            <v>52</v>
          </cell>
          <cell r="F221" t="str">
            <v>Cost of goods sold</v>
          </cell>
        </row>
        <row r="222">
          <cell r="C222">
            <v>2015</v>
          </cell>
          <cell r="E222">
            <v>33</v>
          </cell>
          <cell r="F222" t="str">
            <v>Revenue</v>
          </cell>
        </row>
        <row r="223">
          <cell r="C223">
            <v>2015</v>
          </cell>
          <cell r="E223">
            <v>16</v>
          </cell>
          <cell r="F223" t="str">
            <v>Cost of goods sold</v>
          </cell>
        </row>
        <row r="224">
          <cell r="C224">
            <v>2015</v>
          </cell>
          <cell r="E224">
            <v>40</v>
          </cell>
          <cell r="F224" t="str">
            <v>Revenue</v>
          </cell>
        </row>
        <row r="225">
          <cell r="C225">
            <v>2015</v>
          </cell>
          <cell r="E225">
            <v>15</v>
          </cell>
          <cell r="F225" t="str">
            <v>Cost of goods sold</v>
          </cell>
        </row>
        <row r="226">
          <cell r="C226">
            <v>2015</v>
          </cell>
          <cell r="E226">
            <v>55</v>
          </cell>
          <cell r="F226" t="str">
            <v>Revenue</v>
          </cell>
        </row>
        <row r="227">
          <cell r="C227">
            <v>2015</v>
          </cell>
          <cell r="E227">
            <v>31</v>
          </cell>
          <cell r="F227" t="str">
            <v>Cost of goods sold</v>
          </cell>
        </row>
        <row r="228">
          <cell r="C228">
            <v>2015</v>
          </cell>
          <cell r="E228">
            <v>99.2</v>
          </cell>
          <cell r="F228" t="str">
            <v>Operating expenses</v>
          </cell>
        </row>
        <row r="229">
          <cell r="C229">
            <v>2015</v>
          </cell>
          <cell r="E229">
            <v>4</v>
          </cell>
          <cell r="F229" t="str">
            <v>D&amp;A</v>
          </cell>
        </row>
        <row r="230">
          <cell r="C230">
            <v>2015</v>
          </cell>
          <cell r="E230">
            <v>5</v>
          </cell>
          <cell r="F230" t="str">
            <v>Interest expenses</v>
          </cell>
        </row>
        <row r="231">
          <cell r="C231">
            <v>2015</v>
          </cell>
          <cell r="E231">
            <v>16.850000000000001</v>
          </cell>
          <cell r="F231" t="str">
            <v>Taxes</v>
          </cell>
        </row>
        <row r="232">
          <cell r="C232">
            <v>2015</v>
          </cell>
          <cell r="E232">
            <v>69</v>
          </cell>
          <cell r="F232" t="str">
            <v>Revenue</v>
          </cell>
        </row>
        <row r="233">
          <cell r="C233">
            <v>2015</v>
          </cell>
          <cell r="E233">
            <v>48</v>
          </cell>
          <cell r="F233" t="str">
            <v>Cost of goods sold</v>
          </cell>
        </row>
        <row r="234">
          <cell r="C234">
            <v>2015</v>
          </cell>
          <cell r="E234">
            <v>39</v>
          </cell>
          <cell r="F234" t="str">
            <v>Revenue</v>
          </cell>
        </row>
        <row r="235">
          <cell r="C235">
            <v>2015</v>
          </cell>
          <cell r="E235">
            <v>20</v>
          </cell>
          <cell r="F235" t="str">
            <v>Cost of goods sold</v>
          </cell>
        </row>
        <row r="236">
          <cell r="C236">
            <v>2015</v>
          </cell>
          <cell r="E236">
            <v>50</v>
          </cell>
          <cell r="F236" t="str">
            <v>Revenue</v>
          </cell>
        </row>
        <row r="237">
          <cell r="C237">
            <v>2015</v>
          </cell>
          <cell r="E237">
            <v>15</v>
          </cell>
          <cell r="F237" t="str">
            <v>Cost of goods sold</v>
          </cell>
        </row>
        <row r="238">
          <cell r="C238">
            <v>2015</v>
          </cell>
          <cell r="E238">
            <v>64</v>
          </cell>
          <cell r="F238" t="str">
            <v>Revenue</v>
          </cell>
        </row>
        <row r="239">
          <cell r="C239">
            <v>2015</v>
          </cell>
          <cell r="E239">
            <v>32</v>
          </cell>
          <cell r="F239" t="str">
            <v>Cost of goods sold</v>
          </cell>
        </row>
        <row r="240">
          <cell r="C240">
            <v>2015</v>
          </cell>
          <cell r="E240">
            <v>104.47</v>
          </cell>
          <cell r="F240" t="str">
            <v>Operating expenses</v>
          </cell>
        </row>
        <row r="241">
          <cell r="C241">
            <v>2015</v>
          </cell>
          <cell r="E241">
            <v>4</v>
          </cell>
          <cell r="F241" t="str">
            <v>D&amp;A</v>
          </cell>
        </row>
        <row r="242">
          <cell r="C242">
            <v>2015</v>
          </cell>
          <cell r="E242">
            <v>5</v>
          </cell>
          <cell r="F242" t="str">
            <v>Interest expenses</v>
          </cell>
        </row>
        <row r="243">
          <cell r="C243">
            <v>2015</v>
          </cell>
          <cell r="E243">
            <v>19.149999999999999</v>
          </cell>
          <cell r="F243" t="str">
            <v>Taxes</v>
          </cell>
        </row>
        <row r="244">
          <cell r="C244">
            <v>2015</v>
          </cell>
          <cell r="E244">
            <v>57</v>
          </cell>
          <cell r="F244" t="str">
            <v>Revenue</v>
          </cell>
        </row>
        <row r="245">
          <cell r="C245">
            <v>2015</v>
          </cell>
          <cell r="E245">
            <v>53</v>
          </cell>
          <cell r="F245" t="str">
            <v>Cost of goods sold</v>
          </cell>
        </row>
        <row r="246">
          <cell r="C246">
            <v>2015</v>
          </cell>
          <cell r="E246">
            <v>28</v>
          </cell>
          <cell r="F246" t="str">
            <v>Revenue</v>
          </cell>
        </row>
        <row r="247">
          <cell r="C247">
            <v>2015</v>
          </cell>
          <cell r="E247">
            <v>17</v>
          </cell>
          <cell r="F247" t="str">
            <v>Cost of goods sold</v>
          </cell>
        </row>
        <row r="248">
          <cell r="C248">
            <v>2015</v>
          </cell>
          <cell r="E248">
            <v>42</v>
          </cell>
          <cell r="F248" t="str">
            <v>Revenue</v>
          </cell>
        </row>
        <row r="249">
          <cell r="C249">
            <v>2015</v>
          </cell>
          <cell r="E249">
            <v>14</v>
          </cell>
          <cell r="F249" t="str">
            <v>Cost of goods sold</v>
          </cell>
        </row>
        <row r="250">
          <cell r="C250">
            <v>2015</v>
          </cell>
          <cell r="E250">
            <v>57</v>
          </cell>
          <cell r="F250" t="str">
            <v>Revenue</v>
          </cell>
        </row>
        <row r="251">
          <cell r="C251">
            <v>2015</v>
          </cell>
          <cell r="E251">
            <v>32</v>
          </cell>
          <cell r="F251" t="str">
            <v>Cost of goods sold</v>
          </cell>
        </row>
        <row r="252">
          <cell r="C252">
            <v>2015</v>
          </cell>
          <cell r="E252">
            <v>96</v>
          </cell>
          <cell r="F252" t="str">
            <v>Operating expenses</v>
          </cell>
        </row>
        <row r="253">
          <cell r="C253">
            <v>2015</v>
          </cell>
          <cell r="E253">
            <v>4</v>
          </cell>
          <cell r="F253" t="str">
            <v>D&amp;A</v>
          </cell>
        </row>
        <row r="254">
          <cell r="C254">
            <v>2015</v>
          </cell>
          <cell r="E254">
            <v>5</v>
          </cell>
          <cell r="F254" t="str">
            <v>Interest expenses</v>
          </cell>
        </row>
        <row r="255">
          <cell r="C255">
            <v>2015</v>
          </cell>
          <cell r="E255">
            <v>16</v>
          </cell>
          <cell r="F255" t="str">
            <v>Taxes</v>
          </cell>
        </row>
        <row r="256">
          <cell r="C256">
            <v>2015</v>
          </cell>
          <cell r="E256">
            <v>72</v>
          </cell>
          <cell r="F256" t="str">
            <v>Revenue</v>
          </cell>
        </row>
        <row r="257">
          <cell r="C257">
            <v>2015</v>
          </cell>
          <cell r="E257">
            <v>58</v>
          </cell>
          <cell r="F257" t="str">
            <v>Cost of goods sold</v>
          </cell>
        </row>
        <row r="258">
          <cell r="C258">
            <v>2015</v>
          </cell>
          <cell r="E258">
            <v>39</v>
          </cell>
          <cell r="F258" t="str">
            <v>Revenue</v>
          </cell>
        </row>
        <row r="259">
          <cell r="C259">
            <v>2015</v>
          </cell>
          <cell r="E259">
            <v>13</v>
          </cell>
          <cell r="F259" t="str">
            <v>Cost of goods sold</v>
          </cell>
        </row>
        <row r="260">
          <cell r="C260">
            <v>2015</v>
          </cell>
          <cell r="E260">
            <v>39</v>
          </cell>
          <cell r="F260" t="str">
            <v>Revenue</v>
          </cell>
        </row>
        <row r="261">
          <cell r="C261">
            <v>2015</v>
          </cell>
          <cell r="E261">
            <v>14</v>
          </cell>
          <cell r="F261" t="str">
            <v>Cost of goods sold</v>
          </cell>
        </row>
        <row r="262">
          <cell r="C262">
            <v>2015</v>
          </cell>
          <cell r="E262">
            <v>56</v>
          </cell>
          <cell r="F262" t="str">
            <v>Revenue</v>
          </cell>
        </row>
        <row r="263">
          <cell r="C263">
            <v>2015</v>
          </cell>
          <cell r="E263">
            <v>32</v>
          </cell>
          <cell r="F263" t="str">
            <v>Cost of goods sold</v>
          </cell>
        </row>
        <row r="264">
          <cell r="C264">
            <v>2015</v>
          </cell>
          <cell r="E264">
            <v>106.59</v>
          </cell>
          <cell r="F264" t="str">
            <v>Operating expenses</v>
          </cell>
        </row>
        <row r="265">
          <cell r="C265">
            <v>2015</v>
          </cell>
          <cell r="E265">
            <v>4</v>
          </cell>
          <cell r="F265" t="str">
            <v>D&amp;A</v>
          </cell>
        </row>
        <row r="266">
          <cell r="C266">
            <v>2015</v>
          </cell>
          <cell r="E266">
            <v>6</v>
          </cell>
          <cell r="F266" t="str">
            <v>Interest expenses</v>
          </cell>
        </row>
        <row r="267">
          <cell r="C267">
            <v>2015</v>
          </cell>
          <cell r="E267">
            <v>17.600000000000001</v>
          </cell>
          <cell r="F267" t="str">
            <v>Taxes</v>
          </cell>
        </row>
        <row r="268">
          <cell r="C268">
            <v>2015</v>
          </cell>
          <cell r="E268">
            <v>64</v>
          </cell>
          <cell r="F268" t="str">
            <v>Revenue</v>
          </cell>
        </row>
        <row r="269">
          <cell r="C269">
            <v>2015</v>
          </cell>
          <cell r="E269">
            <v>55</v>
          </cell>
          <cell r="F269" t="str">
            <v>Cost of goods sold</v>
          </cell>
        </row>
        <row r="270">
          <cell r="C270">
            <v>2015</v>
          </cell>
          <cell r="E270">
            <v>28</v>
          </cell>
          <cell r="F270" t="str">
            <v>Revenue</v>
          </cell>
        </row>
        <row r="271">
          <cell r="C271">
            <v>2015</v>
          </cell>
          <cell r="E271">
            <v>16</v>
          </cell>
          <cell r="F271" t="str">
            <v>Cost of goods sold</v>
          </cell>
        </row>
        <row r="272">
          <cell r="C272">
            <v>2015</v>
          </cell>
          <cell r="E272">
            <v>40</v>
          </cell>
          <cell r="F272" t="str">
            <v>Revenue</v>
          </cell>
        </row>
        <row r="273">
          <cell r="C273">
            <v>2015</v>
          </cell>
          <cell r="E273">
            <v>11</v>
          </cell>
          <cell r="F273" t="str">
            <v>Cost of goods sold</v>
          </cell>
        </row>
        <row r="274">
          <cell r="C274">
            <v>2015</v>
          </cell>
          <cell r="E274">
            <v>63</v>
          </cell>
          <cell r="F274" t="str">
            <v>Revenue</v>
          </cell>
        </row>
        <row r="275">
          <cell r="C275">
            <v>2015</v>
          </cell>
          <cell r="E275">
            <v>34</v>
          </cell>
          <cell r="F275" t="str">
            <v>Cost of goods sold</v>
          </cell>
        </row>
        <row r="276">
          <cell r="C276">
            <v>2015</v>
          </cell>
          <cell r="E276">
            <v>99.52</v>
          </cell>
          <cell r="F276" t="str">
            <v>Operating expenses</v>
          </cell>
        </row>
        <row r="277">
          <cell r="C277">
            <v>2015</v>
          </cell>
          <cell r="E277">
            <v>4</v>
          </cell>
          <cell r="F277" t="str">
            <v>D&amp;A</v>
          </cell>
        </row>
        <row r="278">
          <cell r="C278">
            <v>2015</v>
          </cell>
          <cell r="E278">
            <v>5</v>
          </cell>
          <cell r="F278" t="str">
            <v>Interest expenses</v>
          </cell>
        </row>
        <row r="279">
          <cell r="C279">
            <v>2015</v>
          </cell>
          <cell r="E279">
            <v>16.98</v>
          </cell>
          <cell r="F279" t="str">
            <v>Taxes</v>
          </cell>
        </row>
        <row r="280">
          <cell r="C280">
            <v>2015</v>
          </cell>
          <cell r="E280">
            <v>69</v>
          </cell>
          <cell r="F280" t="str">
            <v>Revenue</v>
          </cell>
        </row>
        <row r="281">
          <cell r="C281">
            <v>2015</v>
          </cell>
          <cell r="E281">
            <v>48</v>
          </cell>
          <cell r="F281" t="str">
            <v>Cost of goods sold</v>
          </cell>
        </row>
        <row r="282">
          <cell r="C282">
            <v>2015</v>
          </cell>
          <cell r="E282">
            <v>36</v>
          </cell>
          <cell r="F282" t="str">
            <v>Revenue</v>
          </cell>
        </row>
        <row r="283">
          <cell r="C283">
            <v>2015</v>
          </cell>
          <cell r="E283">
            <v>19</v>
          </cell>
          <cell r="F283" t="str">
            <v>Cost of goods sold</v>
          </cell>
        </row>
        <row r="284">
          <cell r="C284">
            <v>2015</v>
          </cell>
          <cell r="E284">
            <v>50</v>
          </cell>
          <cell r="F284" t="str">
            <v>Revenue</v>
          </cell>
        </row>
        <row r="285">
          <cell r="C285">
            <v>2015</v>
          </cell>
          <cell r="E285">
            <v>13</v>
          </cell>
          <cell r="F285" t="str">
            <v>Cost of goods sold</v>
          </cell>
        </row>
        <row r="286">
          <cell r="C286">
            <v>2015</v>
          </cell>
          <cell r="E286">
            <v>60</v>
          </cell>
          <cell r="F286" t="str">
            <v>Revenue</v>
          </cell>
        </row>
        <row r="287">
          <cell r="C287">
            <v>2015</v>
          </cell>
          <cell r="E287">
            <v>31</v>
          </cell>
          <cell r="F287" t="str">
            <v>Cost of goods sold</v>
          </cell>
        </row>
        <row r="288">
          <cell r="C288">
            <v>2015</v>
          </cell>
          <cell r="E288">
            <v>101.06</v>
          </cell>
          <cell r="F288" t="str">
            <v>Operating expenses</v>
          </cell>
        </row>
        <row r="289">
          <cell r="C289">
            <v>2015</v>
          </cell>
          <cell r="E289">
            <v>3</v>
          </cell>
          <cell r="F289" t="str">
            <v>D&amp;A</v>
          </cell>
        </row>
        <row r="290">
          <cell r="C290">
            <v>2015</v>
          </cell>
          <cell r="E290">
            <v>6</v>
          </cell>
          <cell r="F290" t="str">
            <v>Interest expenses</v>
          </cell>
        </row>
        <row r="291">
          <cell r="C291">
            <v>2015</v>
          </cell>
          <cell r="E291">
            <v>18.54</v>
          </cell>
          <cell r="F291" t="str">
            <v>Taxes</v>
          </cell>
        </row>
        <row r="292">
          <cell r="C292">
            <v>2016</v>
          </cell>
          <cell r="E292">
            <v>57</v>
          </cell>
          <cell r="F292" t="str">
            <v>Revenue</v>
          </cell>
        </row>
        <row r="293">
          <cell r="C293">
            <v>2016</v>
          </cell>
          <cell r="E293">
            <v>47</v>
          </cell>
          <cell r="F293" t="str">
            <v>Cost of goods sold</v>
          </cell>
        </row>
        <row r="294">
          <cell r="C294">
            <v>2016</v>
          </cell>
          <cell r="E294">
            <v>35</v>
          </cell>
          <cell r="F294" t="str">
            <v>Revenue</v>
          </cell>
        </row>
        <row r="295">
          <cell r="C295">
            <v>2016</v>
          </cell>
          <cell r="E295">
            <v>17</v>
          </cell>
          <cell r="F295" t="str">
            <v>Cost of goods sold</v>
          </cell>
        </row>
        <row r="296">
          <cell r="C296">
            <v>2016</v>
          </cell>
          <cell r="E296">
            <v>41</v>
          </cell>
          <cell r="F296" t="str">
            <v>Revenue</v>
          </cell>
        </row>
        <row r="297">
          <cell r="C297">
            <v>2016</v>
          </cell>
          <cell r="E297">
            <v>11</v>
          </cell>
          <cell r="F297" t="str">
            <v>Cost of goods sold</v>
          </cell>
        </row>
        <row r="298">
          <cell r="C298">
            <v>2016</v>
          </cell>
          <cell r="E298">
            <v>61</v>
          </cell>
          <cell r="F298" t="str">
            <v>Revenue</v>
          </cell>
        </row>
        <row r="299">
          <cell r="C299">
            <v>2016</v>
          </cell>
          <cell r="E299">
            <v>35</v>
          </cell>
          <cell r="F299" t="str">
            <v>Cost of goods sold</v>
          </cell>
        </row>
        <row r="300">
          <cell r="C300">
            <v>2016</v>
          </cell>
          <cell r="E300">
            <v>88.16</v>
          </cell>
          <cell r="F300" t="str">
            <v>Operating expenses</v>
          </cell>
        </row>
        <row r="301">
          <cell r="C301">
            <v>2016</v>
          </cell>
          <cell r="E301">
            <v>3</v>
          </cell>
          <cell r="F301" t="str">
            <v>D&amp;A</v>
          </cell>
        </row>
        <row r="302">
          <cell r="C302">
            <v>2016</v>
          </cell>
          <cell r="E302">
            <v>3</v>
          </cell>
          <cell r="F302" t="str">
            <v>Interest expenses</v>
          </cell>
        </row>
        <row r="303">
          <cell r="C303">
            <v>2016</v>
          </cell>
          <cell r="E303">
            <v>16.8</v>
          </cell>
          <cell r="F303" t="str">
            <v>Taxes</v>
          </cell>
        </row>
        <row r="304">
          <cell r="C304">
            <v>2016</v>
          </cell>
          <cell r="E304">
            <v>72</v>
          </cell>
          <cell r="F304" t="str">
            <v>Revenue</v>
          </cell>
        </row>
        <row r="305">
          <cell r="C305">
            <v>2016</v>
          </cell>
          <cell r="E305">
            <v>57</v>
          </cell>
          <cell r="F305" t="str">
            <v>Cost of goods sold</v>
          </cell>
        </row>
        <row r="306">
          <cell r="C306">
            <v>2016</v>
          </cell>
          <cell r="E306">
            <v>29</v>
          </cell>
          <cell r="F306" t="str">
            <v>Revenue</v>
          </cell>
        </row>
        <row r="307">
          <cell r="C307">
            <v>2016</v>
          </cell>
          <cell r="E307">
            <v>16</v>
          </cell>
          <cell r="F307" t="str">
            <v>Cost of goods sold</v>
          </cell>
        </row>
        <row r="308">
          <cell r="C308">
            <v>2016</v>
          </cell>
          <cell r="E308">
            <v>49</v>
          </cell>
          <cell r="F308" t="str">
            <v>Revenue</v>
          </cell>
        </row>
        <row r="309">
          <cell r="C309">
            <v>2016</v>
          </cell>
          <cell r="E309">
            <v>19</v>
          </cell>
          <cell r="F309" t="str">
            <v>Cost of goods sold</v>
          </cell>
        </row>
        <row r="310">
          <cell r="C310">
            <v>2016</v>
          </cell>
          <cell r="E310">
            <v>57</v>
          </cell>
          <cell r="F310" t="str">
            <v>Revenue</v>
          </cell>
        </row>
        <row r="311">
          <cell r="C311">
            <v>2016</v>
          </cell>
          <cell r="E311">
            <v>35</v>
          </cell>
          <cell r="F311" t="str">
            <v>Cost of goods sold</v>
          </cell>
        </row>
        <row r="312">
          <cell r="C312">
            <v>2016</v>
          </cell>
          <cell r="E312">
            <v>96.86</v>
          </cell>
          <cell r="F312" t="str">
            <v>Operating expenses</v>
          </cell>
        </row>
        <row r="313">
          <cell r="C313">
            <v>2016</v>
          </cell>
          <cell r="E313">
            <v>4</v>
          </cell>
          <cell r="F313" t="str">
            <v>D&amp;A</v>
          </cell>
        </row>
        <row r="314">
          <cell r="C314">
            <v>2016</v>
          </cell>
          <cell r="E314">
            <v>4</v>
          </cell>
          <cell r="F314" t="str">
            <v>Interest expenses</v>
          </cell>
        </row>
        <row r="315">
          <cell r="C315">
            <v>2016</v>
          </cell>
          <cell r="E315">
            <v>17.899999999999999</v>
          </cell>
          <cell r="F315" t="str">
            <v>Taxes</v>
          </cell>
        </row>
        <row r="316">
          <cell r="C316">
            <v>2016</v>
          </cell>
          <cell r="E316">
            <v>61</v>
          </cell>
          <cell r="F316" t="str">
            <v>Revenue</v>
          </cell>
        </row>
        <row r="317">
          <cell r="C317">
            <v>2016</v>
          </cell>
          <cell r="E317">
            <v>52</v>
          </cell>
          <cell r="F317" t="str">
            <v>Cost of goods sold</v>
          </cell>
        </row>
        <row r="318">
          <cell r="C318">
            <v>2016</v>
          </cell>
          <cell r="E318">
            <v>27</v>
          </cell>
          <cell r="F318" t="str">
            <v>Revenue</v>
          </cell>
        </row>
        <row r="319">
          <cell r="C319">
            <v>2016</v>
          </cell>
          <cell r="E319">
            <v>13</v>
          </cell>
          <cell r="F319" t="str">
            <v>Cost of goods sold</v>
          </cell>
        </row>
        <row r="320">
          <cell r="C320">
            <v>2016</v>
          </cell>
          <cell r="E320">
            <v>38</v>
          </cell>
          <cell r="F320" t="str">
            <v>Revenue</v>
          </cell>
        </row>
        <row r="321">
          <cell r="C321">
            <v>2016</v>
          </cell>
          <cell r="E321">
            <v>17</v>
          </cell>
          <cell r="F321" t="str">
            <v>Cost of goods sold</v>
          </cell>
        </row>
        <row r="322">
          <cell r="C322">
            <v>2016</v>
          </cell>
          <cell r="E322">
            <v>63</v>
          </cell>
          <cell r="F322" t="str">
            <v>Revenue</v>
          </cell>
        </row>
        <row r="323">
          <cell r="C323">
            <v>2016</v>
          </cell>
          <cell r="E323">
            <v>31</v>
          </cell>
          <cell r="F323" t="str">
            <v>Cost of goods sold</v>
          </cell>
        </row>
        <row r="324">
          <cell r="C324">
            <v>2016</v>
          </cell>
          <cell r="E324">
            <v>87.58</v>
          </cell>
          <cell r="F324" t="str">
            <v>Operating expenses</v>
          </cell>
        </row>
        <row r="325">
          <cell r="C325">
            <v>2016</v>
          </cell>
          <cell r="E325">
            <v>4</v>
          </cell>
          <cell r="F325" t="str">
            <v>D&amp;A</v>
          </cell>
        </row>
        <row r="326">
          <cell r="C326">
            <v>2016</v>
          </cell>
          <cell r="E326">
            <v>4</v>
          </cell>
          <cell r="F326" t="str">
            <v>Interest expenses</v>
          </cell>
        </row>
        <row r="327">
          <cell r="C327">
            <v>2016</v>
          </cell>
          <cell r="E327">
            <v>16.490000000000002</v>
          </cell>
          <cell r="F327" t="str">
            <v>Taxes</v>
          </cell>
        </row>
        <row r="328">
          <cell r="C328">
            <v>2016</v>
          </cell>
          <cell r="E328">
            <v>62</v>
          </cell>
          <cell r="F328" t="str">
            <v>Revenue</v>
          </cell>
        </row>
        <row r="329">
          <cell r="C329">
            <v>2016</v>
          </cell>
          <cell r="E329">
            <v>48</v>
          </cell>
          <cell r="F329" t="str">
            <v>Cost of goods sold</v>
          </cell>
        </row>
        <row r="330">
          <cell r="C330">
            <v>2016</v>
          </cell>
          <cell r="E330">
            <v>25</v>
          </cell>
          <cell r="F330" t="str">
            <v>Revenue</v>
          </cell>
        </row>
        <row r="331">
          <cell r="C331">
            <v>2016</v>
          </cell>
          <cell r="E331">
            <v>20</v>
          </cell>
          <cell r="F331" t="str">
            <v>Cost of goods sold</v>
          </cell>
        </row>
        <row r="332">
          <cell r="C332">
            <v>2016</v>
          </cell>
          <cell r="E332">
            <v>47</v>
          </cell>
          <cell r="F332" t="str">
            <v>Revenue</v>
          </cell>
        </row>
        <row r="333">
          <cell r="C333">
            <v>2016</v>
          </cell>
          <cell r="E333">
            <v>11</v>
          </cell>
          <cell r="F333" t="str">
            <v>Cost of goods sold</v>
          </cell>
        </row>
        <row r="334">
          <cell r="C334">
            <v>2016</v>
          </cell>
          <cell r="E334">
            <v>56</v>
          </cell>
          <cell r="F334" t="str">
            <v>Revenue</v>
          </cell>
        </row>
        <row r="335">
          <cell r="C335">
            <v>2016</v>
          </cell>
          <cell r="E335">
            <v>30</v>
          </cell>
          <cell r="F335" t="str">
            <v>Cost of goods sold</v>
          </cell>
        </row>
        <row r="336">
          <cell r="C336">
            <v>2016</v>
          </cell>
          <cell r="E336">
            <v>80.73</v>
          </cell>
          <cell r="F336" t="str">
            <v>Operating expenses</v>
          </cell>
        </row>
        <row r="337">
          <cell r="C337">
            <v>2016</v>
          </cell>
          <cell r="E337">
            <v>3</v>
          </cell>
          <cell r="F337" t="str">
            <v>D&amp;A</v>
          </cell>
        </row>
        <row r="338">
          <cell r="C338">
            <v>2016</v>
          </cell>
          <cell r="E338">
            <v>4</v>
          </cell>
          <cell r="F338" t="str">
            <v>Interest expenses</v>
          </cell>
        </row>
        <row r="339">
          <cell r="C339">
            <v>2016</v>
          </cell>
          <cell r="E339">
            <v>16.54</v>
          </cell>
          <cell r="F339" t="str">
            <v>Taxes</v>
          </cell>
        </row>
        <row r="340">
          <cell r="C340">
            <v>2016</v>
          </cell>
          <cell r="E340">
            <v>59</v>
          </cell>
          <cell r="F340" t="str">
            <v>Revenue</v>
          </cell>
        </row>
        <row r="341">
          <cell r="C341">
            <v>2016</v>
          </cell>
          <cell r="E341">
            <v>58</v>
          </cell>
          <cell r="F341" t="str">
            <v>Cost of goods sold</v>
          </cell>
        </row>
        <row r="342">
          <cell r="C342">
            <v>2016</v>
          </cell>
          <cell r="E342">
            <v>32</v>
          </cell>
          <cell r="F342" t="str">
            <v>Revenue</v>
          </cell>
        </row>
        <row r="343">
          <cell r="C343">
            <v>2016</v>
          </cell>
          <cell r="E343">
            <v>13</v>
          </cell>
          <cell r="F343" t="str">
            <v>Cost of goods sold</v>
          </cell>
        </row>
        <row r="344">
          <cell r="C344">
            <v>2016</v>
          </cell>
          <cell r="E344">
            <v>41</v>
          </cell>
          <cell r="F344" t="str">
            <v>Revenue</v>
          </cell>
        </row>
        <row r="345">
          <cell r="C345">
            <v>2016</v>
          </cell>
          <cell r="E345">
            <v>13</v>
          </cell>
          <cell r="F345" t="str">
            <v>Cost of goods sold</v>
          </cell>
        </row>
        <row r="346">
          <cell r="C346">
            <v>2016</v>
          </cell>
          <cell r="E346">
            <v>54</v>
          </cell>
          <cell r="F346" t="str">
            <v>Revenue</v>
          </cell>
        </row>
        <row r="347">
          <cell r="C347">
            <v>2016</v>
          </cell>
          <cell r="E347">
            <v>35</v>
          </cell>
          <cell r="F347" t="str">
            <v>Cost of goods sold</v>
          </cell>
        </row>
        <row r="348">
          <cell r="C348">
            <v>2016</v>
          </cell>
          <cell r="E348">
            <v>88.449999999999989</v>
          </cell>
          <cell r="F348" t="str">
            <v>Operating expenses</v>
          </cell>
        </row>
        <row r="349">
          <cell r="C349">
            <v>2016</v>
          </cell>
          <cell r="E349">
            <v>4</v>
          </cell>
          <cell r="F349" t="str">
            <v>D&amp;A</v>
          </cell>
        </row>
        <row r="350">
          <cell r="C350">
            <v>2016</v>
          </cell>
          <cell r="E350">
            <v>5</v>
          </cell>
          <cell r="F350" t="str">
            <v>Interest expenses</v>
          </cell>
        </row>
        <row r="351">
          <cell r="C351">
            <v>2016</v>
          </cell>
          <cell r="E351">
            <v>16.05</v>
          </cell>
          <cell r="F351" t="str">
            <v>Taxes</v>
          </cell>
        </row>
        <row r="352">
          <cell r="C352">
            <v>2016</v>
          </cell>
          <cell r="E352">
            <v>67</v>
          </cell>
          <cell r="F352" t="str">
            <v>Revenue</v>
          </cell>
        </row>
        <row r="353">
          <cell r="C353">
            <v>2016</v>
          </cell>
          <cell r="E353">
            <v>56</v>
          </cell>
          <cell r="F353" t="str">
            <v>Cost of goods sold</v>
          </cell>
        </row>
        <row r="354">
          <cell r="C354">
            <v>2016</v>
          </cell>
          <cell r="E354">
            <v>31</v>
          </cell>
          <cell r="F354" t="str">
            <v>Revenue</v>
          </cell>
        </row>
        <row r="355">
          <cell r="C355">
            <v>2016</v>
          </cell>
          <cell r="E355">
            <v>18</v>
          </cell>
          <cell r="F355" t="str">
            <v>Cost of goods sold</v>
          </cell>
        </row>
        <row r="356">
          <cell r="C356">
            <v>2016</v>
          </cell>
          <cell r="E356">
            <v>47</v>
          </cell>
          <cell r="F356" t="str">
            <v>Revenue</v>
          </cell>
        </row>
        <row r="357">
          <cell r="C357">
            <v>2016</v>
          </cell>
          <cell r="E357">
            <v>17</v>
          </cell>
          <cell r="F357" t="str">
            <v>Cost of goods sold</v>
          </cell>
        </row>
        <row r="358">
          <cell r="C358">
            <v>2016</v>
          </cell>
          <cell r="E358">
            <v>66</v>
          </cell>
          <cell r="F358" t="str">
            <v>Revenue</v>
          </cell>
        </row>
        <row r="359">
          <cell r="C359">
            <v>2016</v>
          </cell>
          <cell r="E359">
            <v>30</v>
          </cell>
          <cell r="F359" t="str">
            <v>Cost of goods sold</v>
          </cell>
        </row>
        <row r="360">
          <cell r="C360">
            <v>2016</v>
          </cell>
          <cell r="E360">
            <v>102.92</v>
          </cell>
          <cell r="F360" t="str">
            <v>Operating expenses</v>
          </cell>
        </row>
        <row r="361">
          <cell r="C361">
            <v>2016</v>
          </cell>
          <cell r="E361">
            <v>3</v>
          </cell>
          <cell r="F361" t="str">
            <v>D&amp;A</v>
          </cell>
        </row>
        <row r="362">
          <cell r="C362">
            <v>2016</v>
          </cell>
          <cell r="E362">
            <v>4</v>
          </cell>
          <cell r="F362" t="str">
            <v>Interest expenses</v>
          </cell>
        </row>
        <row r="363">
          <cell r="C363">
            <v>2016</v>
          </cell>
          <cell r="E363">
            <v>18.360000000000003</v>
          </cell>
          <cell r="F363" t="str">
            <v>Taxes</v>
          </cell>
        </row>
        <row r="364">
          <cell r="C364">
            <v>2016</v>
          </cell>
          <cell r="E364">
            <v>70</v>
          </cell>
          <cell r="F364" t="str">
            <v>Revenue</v>
          </cell>
        </row>
        <row r="365">
          <cell r="C365">
            <v>2016</v>
          </cell>
          <cell r="E365">
            <v>52</v>
          </cell>
          <cell r="F365" t="str">
            <v>Cost of goods sold</v>
          </cell>
        </row>
        <row r="366">
          <cell r="C366">
            <v>2016</v>
          </cell>
          <cell r="E366">
            <v>37</v>
          </cell>
          <cell r="F366" t="str">
            <v>Revenue</v>
          </cell>
        </row>
        <row r="367">
          <cell r="C367">
            <v>2016</v>
          </cell>
          <cell r="E367">
            <v>10</v>
          </cell>
          <cell r="F367" t="str">
            <v>Cost of goods sold</v>
          </cell>
        </row>
        <row r="368">
          <cell r="C368">
            <v>2016</v>
          </cell>
          <cell r="E368">
            <v>35</v>
          </cell>
          <cell r="F368" t="str">
            <v>Revenue</v>
          </cell>
        </row>
        <row r="369">
          <cell r="C369">
            <v>2016</v>
          </cell>
          <cell r="E369">
            <v>18</v>
          </cell>
          <cell r="F369" t="str">
            <v>Cost of goods sold</v>
          </cell>
        </row>
        <row r="370">
          <cell r="C370">
            <v>2016</v>
          </cell>
          <cell r="E370">
            <v>59</v>
          </cell>
          <cell r="F370" t="str">
            <v>Revenue</v>
          </cell>
        </row>
        <row r="371">
          <cell r="C371">
            <v>2016</v>
          </cell>
          <cell r="E371">
            <v>35</v>
          </cell>
          <cell r="F371" t="str">
            <v>Cost of goods sold</v>
          </cell>
        </row>
        <row r="372">
          <cell r="C372">
            <v>2016</v>
          </cell>
          <cell r="E372">
            <v>104.28</v>
          </cell>
          <cell r="F372" t="str">
            <v>Operating expenses</v>
          </cell>
        </row>
        <row r="373">
          <cell r="C373">
            <v>2016</v>
          </cell>
          <cell r="E373">
            <v>3</v>
          </cell>
          <cell r="F373" t="str">
            <v>D&amp;A</v>
          </cell>
        </row>
        <row r="374">
          <cell r="C374">
            <v>2016</v>
          </cell>
          <cell r="E374">
            <v>5</v>
          </cell>
          <cell r="F374" t="str">
            <v>Interest expenses</v>
          </cell>
        </row>
        <row r="375">
          <cell r="C375">
            <v>2016</v>
          </cell>
          <cell r="E375">
            <v>17.240000000000002</v>
          </cell>
          <cell r="F375" t="str">
            <v>Taxes</v>
          </cell>
        </row>
        <row r="376">
          <cell r="C376">
            <v>2016</v>
          </cell>
          <cell r="E376">
            <v>75</v>
          </cell>
          <cell r="F376" t="str">
            <v>Revenue</v>
          </cell>
        </row>
        <row r="377">
          <cell r="C377">
            <v>2016</v>
          </cell>
          <cell r="E377">
            <v>47</v>
          </cell>
          <cell r="F377" t="str">
            <v>Cost of goods sold</v>
          </cell>
        </row>
        <row r="378">
          <cell r="C378">
            <v>2016</v>
          </cell>
          <cell r="E378">
            <v>27</v>
          </cell>
          <cell r="F378" t="str">
            <v>Revenue</v>
          </cell>
        </row>
        <row r="379">
          <cell r="C379">
            <v>2016</v>
          </cell>
          <cell r="E379">
            <v>19</v>
          </cell>
          <cell r="F379" t="str">
            <v>Cost of goods sold</v>
          </cell>
        </row>
        <row r="380">
          <cell r="C380">
            <v>2016</v>
          </cell>
          <cell r="E380">
            <v>45</v>
          </cell>
          <cell r="F380" t="str">
            <v>Revenue</v>
          </cell>
        </row>
        <row r="381">
          <cell r="C381">
            <v>2016</v>
          </cell>
          <cell r="E381">
            <v>11</v>
          </cell>
          <cell r="F381" t="str">
            <v>Cost of goods sold</v>
          </cell>
        </row>
        <row r="382">
          <cell r="C382">
            <v>2016</v>
          </cell>
          <cell r="E382">
            <v>59</v>
          </cell>
          <cell r="F382" t="str">
            <v>Revenue</v>
          </cell>
        </row>
        <row r="383">
          <cell r="C383">
            <v>2016</v>
          </cell>
          <cell r="E383">
            <v>30</v>
          </cell>
          <cell r="F383" t="str">
            <v>Cost of goods sold</v>
          </cell>
        </row>
        <row r="384">
          <cell r="C384">
            <v>2016</v>
          </cell>
          <cell r="E384">
            <v>78.25</v>
          </cell>
          <cell r="F384" t="str">
            <v>Operating expenses</v>
          </cell>
        </row>
        <row r="385">
          <cell r="C385">
            <v>2016</v>
          </cell>
          <cell r="E385">
            <v>4</v>
          </cell>
          <cell r="F385" t="str">
            <v>D&amp;A</v>
          </cell>
        </row>
        <row r="386">
          <cell r="C386">
            <v>2016</v>
          </cell>
          <cell r="E386">
            <v>5</v>
          </cell>
          <cell r="F386" t="str">
            <v>Interest expenses</v>
          </cell>
        </row>
        <row r="387">
          <cell r="C387">
            <v>2016</v>
          </cell>
          <cell r="E387">
            <v>17.840000000000003</v>
          </cell>
          <cell r="F387" t="str">
            <v>Taxes</v>
          </cell>
        </row>
        <row r="388">
          <cell r="C388">
            <v>2016</v>
          </cell>
          <cell r="E388">
            <v>65</v>
          </cell>
          <cell r="F388" t="str">
            <v>Revenue</v>
          </cell>
        </row>
        <row r="389">
          <cell r="C389">
            <v>2016</v>
          </cell>
          <cell r="E389">
            <v>47</v>
          </cell>
          <cell r="F389" t="str">
            <v>Cost of goods sold</v>
          </cell>
        </row>
        <row r="390">
          <cell r="C390">
            <v>2016</v>
          </cell>
          <cell r="E390">
            <v>38</v>
          </cell>
          <cell r="F390" t="str">
            <v>Revenue</v>
          </cell>
        </row>
        <row r="391">
          <cell r="C391">
            <v>2016</v>
          </cell>
          <cell r="E391">
            <v>13</v>
          </cell>
          <cell r="F391" t="str">
            <v>Cost of goods sold</v>
          </cell>
        </row>
        <row r="392">
          <cell r="C392">
            <v>2016</v>
          </cell>
          <cell r="E392">
            <v>39</v>
          </cell>
          <cell r="F392" t="str">
            <v>Revenue</v>
          </cell>
        </row>
        <row r="393">
          <cell r="C393">
            <v>2016</v>
          </cell>
          <cell r="E393">
            <v>11</v>
          </cell>
          <cell r="F393" t="str">
            <v>Cost of goods sold</v>
          </cell>
        </row>
        <row r="394">
          <cell r="C394">
            <v>2016</v>
          </cell>
          <cell r="E394">
            <v>58</v>
          </cell>
          <cell r="F394" t="str">
            <v>Revenue</v>
          </cell>
        </row>
        <row r="395">
          <cell r="C395">
            <v>2016</v>
          </cell>
          <cell r="E395">
            <v>32</v>
          </cell>
          <cell r="F395" t="str">
            <v>Cost of goods sold</v>
          </cell>
        </row>
        <row r="396">
          <cell r="C396">
            <v>2016</v>
          </cell>
          <cell r="E396">
            <v>78.78</v>
          </cell>
          <cell r="F396" t="str">
            <v>Operating expenses</v>
          </cell>
        </row>
        <row r="397">
          <cell r="C397">
            <v>2016</v>
          </cell>
          <cell r="E397">
            <v>3</v>
          </cell>
          <cell r="F397" t="str">
            <v>D&amp;A</v>
          </cell>
        </row>
        <row r="398">
          <cell r="C398">
            <v>2016</v>
          </cell>
          <cell r="E398">
            <v>4</v>
          </cell>
          <cell r="F398" t="str">
            <v>Interest expenses</v>
          </cell>
        </row>
        <row r="399">
          <cell r="C399">
            <v>2016</v>
          </cell>
          <cell r="E399">
            <v>17.170000000000002</v>
          </cell>
          <cell r="F399" t="str">
            <v>Taxes</v>
          </cell>
        </row>
        <row r="400">
          <cell r="C400">
            <v>2016</v>
          </cell>
          <cell r="E400">
            <v>72</v>
          </cell>
          <cell r="F400" t="str">
            <v>Revenue</v>
          </cell>
        </row>
        <row r="401">
          <cell r="C401">
            <v>2016</v>
          </cell>
          <cell r="E401">
            <v>51</v>
          </cell>
          <cell r="F401" t="str">
            <v>Cost of goods sold</v>
          </cell>
        </row>
        <row r="402">
          <cell r="C402">
            <v>2016</v>
          </cell>
          <cell r="E402">
            <v>34</v>
          </cell>
          <cell r="F402" t="str">
            <v>Revenue</v>
          </cell>
        </row>
        <row r="403">
          <cell r="C403">
            <v>2016</v>
          </cell>
          <cell r="E403">
            <v>16</v>
          </cell>
          <cell r="F403" t="str">
            <v>Cost of goods sold</v>
          </cell>
        </row>
        <row r="404">
          <cell r="C404">
            <v>2016</v>
          </cell>
          <cell r="E404">
            <v>39</v>
          </cell>
          <cell r="F404" t="str">
            <v>Revenue</v>
          </cell>
        </row>
        <row r="405">
          <cell r="C405">
            <v>2016</v>
          </cell>
          <cell r="E405">
            <v>10</v>
          </cell>
          <cell r="F405" t="str">
            <v>Cost of goods sold</v>
          </cell>
        </row>
        <row r="406">
          <cell r="C406">
            <v>2016</v>
          </cell>
          <cell r="E406">
            <v>64</v>
          </cell>
          <cell r="F406" t="str">
            <v>Revenue</v>
          </cell>
        </row>
        <row r="407">
          <cell r="C407">
            <v>2016</v>
          </cell>
          <cell r="E407">
            <v>35</v>
          </cell>
          <cell r="F407" t="str">
            <v>Cost of goods sold</v>
          </cell>
        </row>
        <row r="408">
          <cell r="C408">
            <v>2016</v>
          </cell>
          <cell r="E408">
            <v>83.460000000000008</v>
          </cell>
          <cell r="F408" t="str">
            <v>Operating expenses</v>
          </cell>
        </row>
        <row r="409">
          <cell r="C409">
            <v>2016</v>
          </cell>
          <cell r="E409">
            <v>3</v>
          </cell>
          <cell r="F409" t="str">
            <v>D&amp;A</v>
          </cell>
        </row>
        <row r="410">
          <cell r="C410">
            <v>2016</v>
          </cell>
          <cell r="E410">
            <v>5</v>
          </cell>
          <cell r="F410" t="str">
            <v>Interest expenses</v>
          </cell>
        </row>
        <row r="411">
          <cell r="C411">
            <v>2016</v>
          </cell>
          <cell r="E411">
            <v>18.05</v>
          </cell>
          <cell r="F411" t="str">
            <v>Taxes</v>
          </cell>
        </row>
        <row r="412">
          <cell r="C412">
            <v>2016</v>
          </cell>
          <cell r="E412">
            <v>64</v>
          </cell>
          <cell r="F412" t="str">
            <v>Revenue</v>
          </cell>
        </row>
        <row r="413">
          <cell r="C413">
            <v>2016</v>
          </cell>
          <cell r="E413">
            <v>52</v>
          </cell>
          <cell r="F413" t="str">
            <v>Cost of goods sold</v>
          </cell>
        </row>
        <row r="414">
          <cell r="C414">
            <v>2016</v>
          </cell>
          <cell r="E414">
            <v>37</v>
          </cell>
          <cell r="F414" t="str">
            <v>Revenue</v>
          </cell>
        </row>
        <row r="415">
          <cell r="C415">
            <v>2016</v>
          </cell>
          <cell r="E415">
            <v>15</v>
          </cell>
          <cell r="F415" t="str">
            <v>Cost of goods sold</v>
          </cell>
        </row>
        <row r="416">
          <cell r="C416">
            <v>2016</v>
          </cell>
          <cell r="E416">
            <v>50</v>
          </cell>
          <cell r="F416" t="str">
            <v>Revenue</v>
          </cell>
        </row>
        <row r="417">
          <cell r="C417">
            <v>2016</v>
          </cell>
          <cell r="E417">
            <v>14</v>
          </cell>
          <cell r="F417" t="str">
            <v>Cost of goods sold</v>
          </cell>
        </row>
        <row r="418">
          <cell r="C418">
            <v>2016</v>
          </cell>
          <cell r="E418">
            <v>58</v>
          </cell>
          <cell r="F418" t="str">
            <v>Revenue</v>
          </cell>
        </row>
        <row r="419">
          <cell r="C419">
            <v>2016</v>
          </cell>
          <cell r="E419">
            <v>33</v>
          </cell>
          <cell r="F419" t="str">
            <v>Cost of goods sold</v>
          </cell>
        </row>
        <row r="420">
          <cell r="C420">
            <v>2016</v>
          </cell>
          <cell r="E420">
            <v>87.210000000000008</v>
          </cell>
          <cell r="F420" t="str">
            <v>Operating expenses</v>
          </cell>
        </row>
        <row r="421">
          <cell r="C421">
            <v>2016</v>
          </cell>
          <cell r="E421">
            <v>3</v>
          </cell>
          <cell r="F421" t="str">
            <v>D&amp;A</v>
          </cell>
        </row>
        <row r="422">
          <cell r="C422">
            <v>2016</v>
          </cell>
          <cell r="E422">
            <v>5</v>
          </cell>
          <cell r="F422" t="str">
            <v>Interest expenses</v>
          </cell>
        </row>
        <row r="423">
          <cell r="C423">
            <v>2016</v>
          </cell>
          <cell r="E423">
            <v>18.010000000000002</v>
          </cell>
          <cell r="F423" t="str">
            <v>Taxes</v>
          </cell>
        </row>
        <row r="424">
          <cell r="C424">
            <v>2016</v>
          </cell>
          <cell r="E424">
            <v>66</v>
          </cell>
          <cell r="F424" t="str">
            <v>Revenue</v>
          </cell>
        </row>
        <row r="425">
          <cell r="C425">
            <v>2016</v>
          </cell>
          <cell r="E425">
            <v>56</v>
          </cell>
          <cell r="F425" t="str">
            <v>Cost of goods sold</v>
          </cell>
        </row>
        <row r="426">
          <cell r="C426">
            <v>2016</v>
          </cell>
          <cell r="E426">
            <v>38</v>
          </cell>
          <cell r="F426" t="str">
            <v>Revenue</v>
          </cell>
        </row>
        <row r="427">
          <cell r="C427">
            <v>2016</v>
          </cell>
          <cell r="E427">
            <v>13</v>
          </cell>
          <cell r="F427" t="str">
            <v>Cost of goods sold</v>
          </cell>
        </row>
        <row r="428">
          <cell r="C428">
            <v>2016</v>
          </cell>
          <cell r="E428">
            <v>41</v>
          </cell>
          <cell r="F428" t="str">
            <v>Revenue</v>
          </cell>
        </row>
        <row r="429">
          <cell r="C429">
            <v>2016</v>
          </cell>
          <cell r="E429">
            <v>18</v>
          </cell>
          <cell r="F429" t="str">
            <v>Cost of goods sold</v>
          </cell>
        </row>
        <row r="430">
          <cell r="C430">
            <v>2016</v>
          </cell>
          <cell r="E430">
            <v>65</v>
          </cell>
          <cell r="F430" t="str">
            <v>Revenue</v>
          </cell>
        </row>
        <row r="431">
          <cell r="C431">
            <v>2016</v>
          </cell>
          <cell r="E431">
            <v>30</v>
          </cell>
          <cell r="F431" t="str">
            <v>Cost of goods sold</v>
          </cell>
        </row>
        <row r="432">
          <cell r="C432">
            <v>2016</v>
          </cell>
          <cell r="E432">
            <v>91.56</v>
          </cell>
          <cell r="F432" t="str">
            <v>Operating expenses</v>
          </cell>
        </row>
        <row r="433">
          <cell r="C433">
            <v>2016</v>
          </cell>
          <cell r="E433">
            <v>4</v>
          </cell>
          <cell r="F433" t="str">
            <v>D&amp;A</v>
          </cell>
        </row>
        <row r="434">
          <cell r="C434">
            <v>2016</v>
          </cell>
          <cell r="E434">
            <v>4</v>
          </cell>
          <cell r="F434" t="str">
            <v>Interest expenses</v>
          </cell>
        </row>
        <row r="435">
          <cell r="C435">
            <v>2016</v>
          </cell>
          <cell r="E435">
            <v>18.130000000000003</v>
          </cell>
          <cell r="F435" t="str">
            <v>Taxes</v>
          </cell>
        </row>
        <row r="436">
          <cell r="C436">
            <v>2014</v>
          </cell>
          <cell r="E436">
            <v>524</v>
          </cell>
          <cell r="F436" t="str">
            <v>Revenue</v>
          </cell>
        </row>
        <row r="437">
          <cell r="C437">
            <v>2015</v>
          </cell>
          <cell r="E437">
            <v>550</v>
          </cell>
          <cell r="F437" t="str">
            <v>Revenue</v>
          </cell>
        </row>
        <row r="438">
          <cell r="C438">
            <v>2016</v>
          </cell>
          <cell r="E438">
            <v>628</v>
          </cell>
          <cell r="F438" t="str">
            <v>Revenue</v>
          </cell>
        </row>
      </sheetData>
      <sheetData sheetId="6"/>
      <sheetData sheetId="7"/>
      <sheetData sheetId="8"/>
      <sheetData sheetId="9"/>
      <sheetData sheetId="10">
        <row r="7">
          <cell r="B7">
            <v>2922</v>
          </cell>
          <cell r="C7">
            <v>2984</v>
          </cell>
          <cell r="D7">
            <v>3040</v>
          </cell>
          <cell r="G7">
            <v>3131.2000000000003</v>
          </cell>
          <cell r="H7">
            <v>3225.1360000000004</v>
          </cell>
          <cell r="I7">
            <v>3321.8900800000006</v>
          </cell>
          <cell r="J7">
            <v>3421.5467824000007</v>
          </cell>
          <cell r="K7">
            <v>3524.1931858720009</v>
          </cell>
        </row>
        <row r="8">
          <cell r="B8">
            <v>-1401</v>
          </cell>
          <cell r="C8">
            <v>-1383</v>
          </cell>
          <cell r="D8">
            <v>-1367</v>
          </cell>
          <cell r="G8">
            <v>-1409.0400000000002</v>
          </cell>
          <cell r="H8">
            <v>-1451.3112000000003</v>
          </cell>
          <cell r="I8">
            <v>-1494.8505360000004</v>
          </cell>
          <cell r="J8">
            <v>-1539.6960520800003</v>
          </cell>
          <cell r="K8">
            <v>-1585.8869336424004</v>
          </cell>
        </row>
        <row r="11">
          <cell r="G11">
            <v>626.24</v>
          </cell>
          <cell r="H11">
            <v>645.02719999999999</v>
          </cell>
          <cell r="I11">
            <v>664.37801600000012</v>
          </cell>
          <cell r="J11">
            <v>684.30935648000013</v>
          </cell>
          <cell r="K11">
            <v>704.83863717440022</v>
          </cell>
        </row>
        <row r="12">
          <cell r="C12">
            <v>-44</v>
          </cell>
          <cell r="D12">
            <v>-41</v>
          </cell>
        </row>
        <row r="14">
          <cell r="G14">
            <v>-54.449999999999996</v>
          </cell>
          <cell r="H14">
            <v>-50.866096104453106</v>
          </cell>
          <cell r="I14">
            <v>-46.959640858306997</v>
          </cell>
          <cell r="J14">
            <v>-42.701604640007737</v>
          </cell>
          <cell r="K14">
            <v>-38.060345162061552</v>
          </cell>
        </row>
        <row r="16">
          <cell r="G16">
            <v>-184.92280434782609</v>
          </cell>
          <cell r="H16">
            <v>-192.75269071126749</v>
          </cell>
          <cell r="I16">
            <v>-200.89273564741868</v>
          </cell>
          <cell r="J16">
            <v>-209.35901749182344</v>
          </cell>
          <cell r="K16">
            <v>-218.16870655214461</v>
          </cell>
        </row>
        <row r="17">
          <cell r="G17">
            <v>343.42806521739135</v>
          </cell>
          <cell r="H17">
            <v>357.96928274949676</v>
          </cell>
          <cell r="I17">
            <v>373.08650905949185</v>
          </cell>
          <cell r="J17">
            <v>388.80960391338635</v>
          </cell>
          <cell r="K17">
            <v>405.17045502541146</v>
          </cell>
        </row>
      </sheetData>
      <sheetData sheetId="11">
        <row r="6">
          <cell r="D6">
            <v>169.3</v>
          </cell>
          <cell r="E6">
            <v>163.67257936433663</v>
          </cell>
          <cell r="F6">
            <v>168.58275674526672</v>
          </cell>
          <cell r="G6">
            <v>173.64023944762474</v>
          </cell>
          <cell r="H6">
            <v>178.8494466310535</v>
          </cell>
          <cell r="I6">
            <v>184.21493002998508</v>
          </cell>
        </row>
        <row r="7">
          <cell r="D7">
            <v>110</v>
          </cell>
          <cell r="E7">
            <v>97.534303643238303</v>
          </cell>
          <cell r="F7">
            <v>100.46033275253548</v>
          </cell>
          <cell r="G7">
            <v>103.47414273511156</v>
          </cell>
          <cell r="H7">
            <v>106.57836701716488</v>
          </cell>
          <cell r="I7">
            <v>109.77571802767983</v>
          </cell>
        </row>
        <row r="8">
          <cell r="C8">
            <v>632.5</v>
          </cell>
          <cell r="D8">
            <v>659.5</v>
          </cell>
        </row>
        <row r="10">
          <cell r="D10">
            <v>68</v>
          </cell>
          <cell r="E10">
            <v>56.146588971892989</v>
          </cell>
          <cell r="F10">
            <v>57.830986641049783</v>
          </cell>
          <cell r="G10">
            <v>59.565916240281283</v>
          </cell>
          <cell r="H10">
            <v>61.352893727489722</v>
          </cell>
          <cell r="I10">
            <v>63.193480539314415</v>
          </cell>
        </row>
        <row r="12">
          <cell r="D12">
            <v>68.900000000000006</v>
          </cell>
          <cell r="E12">
            <v>69.868814266268799</v>
          </cell>
          <cell r="F12">
            <v>71.964878694256868</v>
          </cell>
          <cell r="G12">
            <v>74.123825055084566</v>
          </cell>
          <cell r="H12">
            <v>76.347539806737103</v>
          </cell>
          <cell r="I12">
            <v>78.63796600093923</v>
          </cell>
        </row>
        <row r="13">
          <cell r="D13">
            <v>28.699999999999996</v>
          </cell>
          <cell r="E13">
            <v>28.699999999999996</v>
          </cell>
          <cell r="F13">
            <v>28.699999999999996</v>
          </cell>
          <cell r="G13">
            <v>28.699999999999996</v>
          </cell>
          <cell r="H13">
            <v>28.699999999999996</v>
          </cell>
          <cell r="I13">
            <v>28.699999999999996</v>
          </cell>
        </row>
        <row r="14">
          <cell r="B14">
            <v>615.79999999999995</v>
          </cell>
          <cell r="C14">
            <v>610.4</v>
          </cell>
          <cell r="D14">
            <v>605</v>
          </cell>
          <cell r="E14">
            <v>565.17884560503455</v>
          </cell>
          <cell r="F14">
            <v>521.77378731452222</v>
          </cell>
          <cell r="G14">
            <v>474.4622737778638</v>
          </cell>
          <cell r="H14">
            <v>422.89272402290612</v>
          </cell>
          <cell r="I14">
            <v>366.68191479000222</v>
          </cell>
        </row>
        <row r="15">
          <cell r="D15">
            <v>38.9</v>
          </cell>
          <cell r="E15">
            <v>45.75366909990403</v>
          </cell>
          <cell r="F15">
            <v>47.12627917290115</v>
          </cell>
          <cell r="G15">
            <v>48.540067548088189</v>
          </cell>
          <cell r="H15">
            <v>49.996269574530835</v>
          </cell>
          <cell r="I15">
            <v>51.496157661766766</v>
          </cell>
        </row>
        <row r="16">
          <cell r="D16">
            <v>485.3</v>
          </cell>
        </row>
      </sheetData>
      <sheetData sheetId="12"/>
      <sheetData sheetId="13">
        <row r="7">
          <cell r="E7">
            <v>-43.439130434782612</v>
          </cell>
          <cell r="F7">
            <v>-43.439130434782612</v>
          </cell>
          <cell r="G7">
            <v>-43.439130434782612</v>
          </cell>
          <cell r="H7">
            <v>-43.439130434782612</v>
          </cell>
          <cell r="I7">
            <v>-43.439130434782612</v>
          </cell>
        </row>
        <row r="8">
          <cell r="E8">
            <v>43.439130434782612</v>
          </cell>
          <cell r="F8">
            <v>43.439130434782612</v>
          </cell>
          <cell r="G8">
            <v>43.439130434782612</v>
          </cell>
          <cell r="H8">
            <v>43.439130434782612</v>
          </cell>
          <cell r="I8">
            <v>43.439130434782612</v>
          </cell>
        </row>
        <row r="9">
          <cell r="E9">
            <v>659.5</v>
          </cell>
          <cell r="F9">
            <v>659.5</v>
          </cell>
          <cell r="G9">
            <v>659.5</v>
          </cell>
          <cell r="H9">
            <v>659.5</v>
          </cell>
          <cell r="I9">
            <v>659.5</v>
          </cell>
        </row>
      </sheetData>
      <sheetData sheetId="14">
        <row r="19">
          <cell r="B19">
            <v>-54.449999999999996</v>
          </cell>
          <cell r="C19">
            <v>-50.866096104453106</v>
          </cell>
          <cell r="D19">
            <v>-46.959640858306997</v>
          </cell>
          <cell r="E19">
            <v>-42.701604640007737</v>
          </cell>
          <cell r="F19">
            <v>-38.060345162061552</v>
          </cell>
        </row>
        <row r="21">
          <cell r="B21">
            <v>565.17884560503455</v>
          </cell>
          <cell r="C21">
            <v>521.77378731452222</v>
          </cell>
          <cell r="D21">
            <v>474.4622737778638</v>
          </cell>
          <cell r="E21">
            <v>422.89272402290612</v>
          </cell>
          <cell r="F21">
            <v>366.68191479000222</v>
          </cell>
        </row>
      </sheetData>
      <sheetData sheetId="15">
        <row r="8">
          <cell r="E8">
            <v>343.42806521739135</v>
          </cell>
          <cell r="F8">
            <v>357.96928274949676</v>
          </cell>
          <cell r="G8">
            <v>373.08650905949185</v>
          </cell>
          <cell r="H8">
            <v>388.80960391338635</v>
          </cell>
          <cell r="I8">
            <v>405.17045502541146</v>
          </cell>
        </row>
        <row r="9">
          <cell r="E9">
            <v>-137.37122608695654</v>
          </cell>
          <cell r="F9">
            <v>-143.18771309979871</v>
          </cell>
          <cell r="G9">
            <v>-149.23460362379674</v>
          </cell>
          <cell r="H9">
            <v>-155.52384156535456</v>
          </cell>
          <cell r="I9">
            <v>-162.06818201016461</v>
          </cell>
        </row>
        <row r="10">
          <cell r="D10">
            <v>485.3</v>
          </cell>
          <cell r="E10">
            <v>691.35683913043476</v>
          </cell>
          <cell r="F10">
            <v>906.13840878013298</v>
          </cell>
          <cell r="G10">
            <v>1129.990314215828</v>
          </cell>
          <cell r="H10">
            <v>1363.2760765638598</v>
          </cell>
          <cell r="I10">
            <v>1606.3783495791067</v>
          </cell>
        </row>
      </sheetData>
      <sheetData sheetId="16">
        <row r="20">
          <cell r="B20">
            <v>204.00469612217421</v>
          </cell>
          <cell r="C20">
            <v>165.32458170078678</v>
          </cell>
          <cell r="D20">
            <v>170.30690435088579</v>
          </cell>
          <cell r="E20">
            <v>175.29572041847874</v>
          </cell>
          <cell r="F20">
            <v>180.27835684250982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63A-A535-48CF-B8EB-457AB963A828}">
  <dimension ref="B3:D438"/>
  <sheetViews>
    <sheetView workbookViewId="0">
      <selection activeCell="C5" sqref="C5"/>
    </sheetView>
  </sheetViews>
  <sheetFormatPr defaultRowHeight="14.4" x14ac:dyDescent="0.3"/>
  <cols>
    <col min="2" max="2" width="14.5546875" customWidth="1"/>
    <col min="3" max="3" width="38.109375" customWidth="1"/>
  </cols>
  <sheetData>
    <row r="3" spans="2:4" x14ac:dyDescent="0.3">
      <c r="B3" t="s">
        <v>6</v>
      </c>
      <c r="C3" t="s">
        <v>1</v>
      </c>
      <c r="D3" s="2" t="s">
        <v>2</v>
      </c>
    </row>
    <row r="4" spans="2:4" x14ac:dyDescent="0.3">
      <c r="B4" s="39" t="s">
        <v>120</v>
      </c>
      <c r="C4" s="1" t="s">
        <v>3</v>
      </c>
      <c r="D4" s="2">
        <v>72</v>
      </c>
    </row>
    <row r="5" spans="2:4" x14ac:dyDescent="0.3">
      <c r="B5" s="39" t="s">
        <v>120</v>
      </c>
      <c r="C5" s="1" t="s">
        <v>121</v>
      </c>
      <c r="D5" s="2">
        <v>47</v>
      </c>
    </row>
    <row r="6" spans="2:4" x14ac:dyDescent="0.3">
      <c r="B6" s="39" t="s">
        <v>120</v>
      </c>
      <c r="C6" s="1" t="s">
        <v>5</v>
      </c>
      <c r="D6" s="2">
        <v>37</v>
      </c>
    </row>
    <row r="7" spans="2:4" x14ac:dyDescent="0.3">
      <c r="B7" s="39" t="s">
        <v>120</v>
      </c>
      <c r="C7" s="1" t="s">
        <v>122</v>
      </c>
      <c r="D7" s="2">
        <v>20</v>
      </c>
    </row>
    <row r="8" spans="2:4" x14ac:dyDescent="0.3">
      <c r="B8" s="39" t="s">
        <v>120</v>
      </c>
      <c r="C8" s="1" t="s">
        <v>4</v>
      </c>
      <c r="D8" s="2">
        <v>36</v>
      </c>
    </row>
    <row r="9" spans="2:4" x14ac:dyDescent="0.3">
      <c r="B9" s="39" t="s">
        <v>120</v>
      </c>
      <c r="C9" s="1" t="s">
        <v>123</v>
      </c>
      <c r="D9" s="2">
        <v>17</v>
      </c>
    </row>
    <row r="10" spans="2:4" x14ac:dyDescent="0.3">
      <c r="B10" s="39" t="s">
        <v>120</v>
      </c>
      <c r="C10" s="1" t="s">
        <v>124</v>
      </c>
      <c r="D10" s="2">
        <v>57</v>
      </c>
    </row>
    <row r="11" spans="2:4" x14ac:dyDescent="0.3">
      <c r="B11" s="39" t="s">
        <v>120</v>
      </c>
      <c r="C11" s="1" t="s">
        <v>125</v>
      </c>
      <c r="D11" s="2">
        <v>32</v>
      </c>
    </row>
    <row r="12" spans="2:4" x14ac:dyDescent="0.3">
      <c r="B12" s="39" t="s">
        <v>120</v>
      </c>
      <c r="C12" s="1" t="s">
        <v>57</v>
      </c>
      <c r="D12" s="2">
        <v>95.399999999999991</v>
      </c>
    </row>
    <row r="13" spans="2:4" x14ac:dyDescent="0.3">
      <c r="B13" s="39" t="s">
        <v>120</v>
      </c>
      <c r="C13" s="1" t="s">
        <v>11</v>
      </c>
      <c r="D13" s="2">
        <v>2</v>
      </c>
    </row>
    <row r="14" spans="2:4" x14ac:dyDescent="0.3">
      <c r="B14" s="39" t="s">
        <v>120</v>
      </c>
      <c r="C14" s="1" t="s">
        <v>58</v>
      </c>
      <c r="D14" s="2">
        <v>5</v>
      </c>
    </row>
    <row r="15" spans="2:4" x14ac:dyDescent="0.3">
      <c r="B15" s="39" t="s">
        <v>120</v>
      </c>
      <c r="C15" s="1" t="s">
        <v>60</v>
      </c>
      <c r="D15" s="40">
        <v>17.29</v>
      </c>
    </row>
    <row r="16" spans="2:4" x14ac:dyDescent="0.3">
      <c r="B16" s="39" t="s">
        <v>126</v>
      </c>
      <c r="C16" s="1" t="s">
        <v>3</v>
      </c>
      <c r="D16" s="2">
        <v>75</v>
      </c>
    </row>
    <row r="17" spans="2:4" x14ac:dyDescent="0.3">
      <c r="B17" s="39" t="s">
        <v>126</v>
      </c>
      <c r="C17" s="1" t="s">
        <v>121</v>
      </c>
      <c r="D17" s="2">
        <v>55</v>
      </c>
    </row>
    <row r="18" spans="2:4" x14ac:dyDescent="0.3">
      <c r="B18" s="39" t="s">
        <v>126</v>
      </c>
      <c r="C18" s="1" t="s">
        <v>5</v>
      </c>
      <c r="D18" s="2">
        <v>26</v>
      </c>
    </row>
    <row r="19" spans="2:4" x14ac:dyDescent="0.3">
      <c r="B19" s="39" t="s">
        <v>126</v>
      </c>
      <c r="C19" s="1" t="s">
        <v>122</v>
      </c>
      <c r="D19" s="2">
        <v>18</v>
      </c>
    </row>
    <row r="20" spans="2:4" x14ac:dyDescent="0.3">
      <c r="B20" s="39" t="s">
        <v>126</v>
      </c>
      <c r="C20" s="1" t="s">
        <v>4</v>
      </c>
      <c r="D20" s="2">
        <v>42</v>
      </c>
    </row>
    <row r="21" spans="2:4" x14ac:dyDescent="0.3">
      <c r="B21" s="39" t="s">
        <v>126</v>
      </c>
      <c r="C21" s="1" t="s">
        <v>123</v>
      </c>
      <c r="D21" s="2">
        <v>18</v>
      </c>
    </row>
    <row r="22" spans="2:4" x14ac:dyDescent="0.3">
      <c r="B22" s="39" t="s">
        <v>126</v>
      </c>
      <c r="C22" s="1" t="s">
        <v>124</v>
      </c>
      <c r="D22" s="2">
        <v>54</v>
      </c>
    </row>
    <row r="23" spans="2:4" x14ac:dyDescent="0.3">
      <c r="B23" s="39" t="s">
        <v>126</v>
      </c>
      <c r="C23" s="1" t="s">
        <v>125</v>
      </c>
      <c r="D23" s="2">
        <v>33</v>
      </c>
    </row>
    <row r="24" spans="2:4" x14ac:dyDescent="0.3">
      <c r="B24" s="39" t="s">
        <v>126</v>
      </c>
      <c r="C24" s="1" t="s">
        <v>57</v>
      </c>
      <c r="D24" s="2">
        <v>96.3</v>
      </c>
    </row>
    <row r="25" spans="2:4" x14ac:dyDescent="0.3">
      <c r="B25" s="39" t="s">
        <v>126</v>
      </c>
      <c r="C25" s="1" t="s">
        <v>11</v>
      </c>
      <c r="D25" s="2">
        <v>2</v>
      </c>
    </row>
    <row r="26" spans="2:4" x14ac:dyDescent="0.3">
      <c r="B26" s="39" t="s">
        <v>126</v>
      </c>
      <c r="C26" s="1" t="s">
        <v>58</v>
      </c>
      <c r="D26" s="2">
        <v>5</v>
      </c>
    </row>
    <row r="27" spans="2:4" x14ac:dyDescent="0.3">
      <c r="B27" s="39" t="s">
        <v>126</v>
      </c>
      <c r="C27" s="1" t="s">
        <v>60</v>
      </c>
      <c r="D27" s="40">
        <v>17</v>
      </c>
    </row>
    <row r="28" spans="2:4" x14ac:dyDescent="0.3">
      <c r="B28" s="39" t="s">
        <v>127</v>
      </c>
      <c r="C28" s="1" t="s">
        <v>3</v>
      </c>
      <c r="D28" s="2">
        <v>69</v>
      </c>
    </row>
    <row r="29" spans="2:4" x14ac:dyDescent="0.3">
      <c r="B29" s="39" t="s">
        <v>127</v>
      </c>
      <c r="C29" s="1" t="s">
        <v>121</v>
      </c>
      <c r="D29" s="2">
        <v>58</v>
      </c>
    </row>
    <row r="30" spans="2:4" x14ac:dyDescent="0.3">
      <c r="B30" s="39" t="s">
        <v>127</v>
      </c>
      <c r="C30" s="1" t="s">
        <v>5</v>
      </c>
      <c r="D30" s="2">
        <v>32</v>
      </c>
    </row>
    <row r="31" spans="2:4" x14ac:dyDescent="0.3">
      <c r="B31" s="39" t="s">
        <v>127</v>
      </c>
      <c r="C31" s="1" t="s">
        <v>122</v>
      </c>
      <c r="D31" s="2">
        <v>12</v>
      </c>
    </row>
    <row r="32" spans="2:4" x14ac:dyDescent="0.3">
      <c r="B32" s="39" t="s">
        <v>127</v>
      </c>
      <c r="C32" s="1" t="s">
        <v>4</v>
      </c>
      <c r="D32" s="2">
        <v>41</v>
      </c>
    </row>
    <row r="33" spans="2:4" x14ac:dyDescent="0.3">
      <c r="B33" s="39" t="s">
        <v>127</v>
      </c>
      <c r="C33" s="1" t="s">
        <v>123</v>
      </c>
      <c r="D33" s="2">
        <v>11</v>
      </c>
    </row>
    <row r="34" spans="2:4" x14ac:dyDescent="0.3">
      <c r="B34" s="39" t="s">
        <v>127</v>
      </c>
      <c r="C34" s="1" t="s">
        <v>124</v>
      </c>
      <c r="D34" s="2">
        <v>64</v>
      </c>
    </row>
    <row r="35" spans="2:4" x14ac:dyDescent="0.3">
      <c r="B35" s="39" t="s">
        <v>127</v>
      </c>
      <c r="C35" s="1" t="s">
        <v>125</v>
      </c>
      <c r="D35" s="2">
        <v>35</v>
      </c>
    </row>
    <row r="36" spans="2:4" x14ac:dyDescent="0.3">
      <c r="B36" s="39" t="s">
        <v>127</v>
      </c>
      <c r="C36" s="1" t="s">
        <v>57</v>
      </c>
      <c r="D36" s="2">
        <v>96.6</v>
      </c>
    </row>
    <row r="37" spans="2:4" x14ac:dyDescent="0.3">
      <c r="B37" s="39" t="s">
        <v>127</v>
      </c>
      <c r="C37" s="1" t="s">
        <v>11</v>
      </c>
      <c r="D37" s="2">
        <v>3</v>
      </c>
    </row>
    <row r="38" spans="2:4" x14ac:dyDescent="0.3">
      <c r="B38" s="39" t="s">
        <v>127</v>
      </c>
      <c r="C38" s="1" t="s">
        <v>58</v>
      </c>
      <c r="D38" s="2">
        <v>5</v>
      </c>
    </row>
    <row r="39" spans="2:4" x14ac:dyDescent="0.3">
      <c r="B39" s="39" t="s">
        <v>127</v>
      </c>
      <c r="C39" s="1" t="s">
        <v>60</v>
      </c>
      <c r="D39" s="40">
        <v>17.850000000000001</v>
      </c>
    </row>
    <row r="40" spans="2:4" x14ac:dyDescent="0.3">
      <c r="B40" s="39" t="s">
        <v>128</v>
      </c>
      <c r="C40" s="1" t="s">
        <v>3</v>
      </c>
      <c r="D40" s="2">
        <v>68</v>
      </c>
    </row>
    <row r="41" spans="2:4" x14ac:dyDescent="0.3">
      <c r="B41" s="39" t="s">
        <v>128</v>
      </c>
      <c r="C41" s="1" t="s">
        <v>121</v>
      </c>
      <c r="D41" s="2">
        <v>50</v>
      </c>
    </row>
    <row r="42" spans="2:4" x14ac:dyDescent="0.3">
      <c r="B42" s="39" t="s">
        <v>128</v>
      </c>
      <c r="C42" s="1" t="s">
        <v>5</v>
      </c>
      <c r="D42" s="2">
        <v>29</v>
      </c>
    </row>
    <row r="43" spans="2:4" x14ac:dyDescent="0.3">
      <c r="B43" s="39" t="s">
        <v>128</v>
      </c>
      <c r="C43" s="1" t="s">
        <v>122</v>
      </c>
      <c r="D43" s="2">
        <v>19</v>
      </c>
    </row>
    <row r="44" spans="2:4" x14ac:dyDescent="0.3">
      <c r="B44" s="39" t="s">
        <v>128</v>
      </c>
      <c r="C44" s="1" t="s">
        <v>4</v>
      </c>
      <c r="D44" s="2">
        <v>38</v>
      </c>
    </row>
    <row r="45" spans="2:4" x14ac:dyDescent="0.3">
      <c r="B45" s="39" t="s">
        <v>128</v>
      </c>
      <c r="C45" s="1" t="s">
        <v>123</v>
      </c>
      <c r="D45" s="2">
        <v>15</v>
      </c>
    </row>
    <row r="46" spans="2:4" x14ac:dyDescent="0.3">
      <c r="B46" s="39" t="s">
        <v>128</v>
      </c>
      <c r="C46" s="1" t="s">
        <v>124</v>
      </c>
      <c r="D46" s="2">
        <v>60</v>
      </c>
    </row>
    <row r="47" spans="2:4" x14ac:dyDescent="0.3">
      <c r="B47" s="39" t="s">
        <v>128</v>
      </c>
      <c r="C47" s="1" t="s">
        <v>125</v>
      </c>
      <c r="D47" s="2">
        <v>32</v>
      </c>
    </row>
    <row r="48" spans="2:4" x14ac:dyDescent="0.3">
      <c r="B48" s="39" t="s">
        <v>128</v>
      </c>
      <c r="C48" s="1" t="s">
        <v>57</v>
      </c>
      <c r="D48" s="2">
        <v>99.52</v>
      </c>
    </row>
    <row r="49" spans="2:4" x14ac:dyDescent="0.3">
      <c r="B49" s="39" t="s">
        <v>128</v>
      </c>
      <c r="C49" s="1" t="s">
        <v>11</v>
      </c>
      <c r="D49" s="2">
        <v>2</v>
      </c>
    </row>
    <row r="50" spans="2:4" x14ac:dyDescent="0.3">
      <c r="B50" s="39" t="s">
        <v>128</v>
      </c>
      <c r="C50" s="1" t="s">
        <v>58</v>
      </c>
      <c r="D50" s="2">
        <v>5</v>
      </c>
    </row>
    <row r="51" spans="2:4" x14ac:dyDescent="0.3">
      <c r="B51" s="39" t="s">
        <v>128</v>
      </c>
      <c r="C51" s="1" t="s">
        <v>60</v>
      </c>
      <c r="D51" s="40">
        <v>16.89</v>
      </c>
    </row>
    <row r="52" spans="2:4" x14ac:dyDescent="0.3">
      <c r="B52" s="39" t="s">
        <v>129</v>
      </c>
      <c r="C52" s="1" t="s">
        <v>3</v>
      </c>
      <c r="D52" s="2">
        <v>68</v>
      </c>
    </row>
    <row r="53" spans="2:4" x14ac:dyDescent="0.3">
      <c r="B53" s="39" t="s">
        <v>129</v>
      </c>
      <c r="C53" s="1" t="s">
        <v>121</v>
      </c>
      <c r="D53" s="2">
        <v>54</v>
      </c>
    </row>
    <row r="54" spans="2:4" x14ac:dyDescent="0.3">
      <c r="B54" s="39" t="s">
        <v>129</v>
      </c>
      <c r="C54" s="1" t="s">
        <v>5</v>
      </c>
      <c r="D54" s="2">
        <v>32</v>
      </c>
    </row>
    <row r="55" spans="2:4" x14ac:dyDescent="0.3">
      <c r="B55" s="39" t="s">
        <v>129</v>
      </c>
      <c r="C55" s="1" t="s">
        <v>122</v>
      </c>
      <c r="D55" s="2">
        <v>19</v>
      </c>
    </row>
    <row r="56" spans="2:4" x14ac:dyDescent="0.3">
      <c r="B56" s="39" t="s">
        <v>129</v>
      </c>
      <c r="C56" s="1" t="s">
        <v>4</v>
      </c>
      <c r="D56" s="2">
        <v>50</v>
      </c>
    </row>
    <row r="57" spans="2:4" x14ac:dyDescent="0.3">
      <c r="B57" s="39" t="s">
        <v>129</v>
      </c>
      <c r="C57" s="1" t="s">
        <v>123</v>
      </c>
      <c r="D57" s="2">
        <v>14</v>
      </c>
    </row>
    <row r="58" spans="2:4" x14ac:dyDescent="0.3">
      <c r="B58" s="39" t="s">
        <v>129</v>
      </c>
      <c r="C58" s="1" t="s">
        <v>124</v>
      </c>
      <c r="D58" s="2">
        <v>64</v>
      </c>
    </row>
    <row r="59" spans="2:4" x14ac:dyDescent="0.3">
      <c r="B59" s="39" t="s">
        <v>129</v>
      </c>
      <c r="C59" s="1" t="s">
        <v>125</v>
      </c>
      <c r="D59" s="2">
        <v>30</v>
      </c>
    </row>
    <row r="60" spans="2:4" x14ac:dyDescent="0.3">
      <c r="B60" s="39" t="s">
        <v>129</v>
      </c>
      <c r="C60" s="1" t="s">
        <v>57</v>
      </c>
      <c r="D60" s="2">
        <v>105.92</v>
      </c>
    </row>
    <row r="61" spans="2:4" x14ac:dyDescent="0.3">
      <c r="B61" s="39" t="s">
        <v>129</v>
      </c>
      <c r="C61" s="1" t="s">
        <v>11</v>
      </c>
      <c r="D61" s="2">
        <v>3</v>
      </c>
    </row>
    <row r="62" spans="2:4" x14ac:dyDescent="0.3">
      <c r="B62" s="39" t="s">
        <v>129</v>
      </c>
      <c r="C62" s="1" t="s">
        <v>58</v>
      </c>
      <c r="D62" s="2">
        <v>5</v>
      </c>
    </row>
    <row r="63" spans="2:4" x14ac:dyDescent="0.3">
      <c r="B63" s="39" t="s">
        <v>129</v>
      </c>
      <c r="C63" s="1" t="s">
        <v>60</v>
      </c>
      <c r="D63" s="40">
        <v>18.579999999999998</v>
      </c>
    </row>
    <row r="64" spans="2:4" x14ac:dyDescent="0.3">
      <c r="B64" s="39" t="s">
        <v>130</v>
      </c>
      <c r="C64" s="1" t="s">
        <v>3</v>
      </c>
      <c r="D64" s="2">
        <v>56</v>
      </c>
    </row>
    <row r="65" spans="2:4" x14ac:dyDescent="0.3">
      <c r="B65" s="39" t="s">
        <v>130</v>
      </c>
      <c r="C65" s="1" t="s">
        <v>121</v>
      </c>
      <c r="D65" s="2">
        <v>49</v>
      </c>
    </row>
    <row r="66" spans="2:4" x14ac:dyDescent="0.3">
      <c r="B66" s="39" t="s">
        <v>130</v>
      </c>
      <c r="C66" s="1" t="s">
        <v>5</v>
      </c>
      <c r="D66" s="2">
        <v>31</v>
      </c>
    </row>
    <row r="67" spans="2:4" x14ac:dyDescent="0.3">
      <c r="B67" s="39" t="s">
        <v>130</v>
      </c>
      <c r="C67" s="1" t="s">
        <v>122</v>
      </c>
      <c r="D67" s="2">
        <v>14</v>
      </c>
    </row>
    <row r="68" spans="2:4" x14ac:dyDescent="0.3">
      <c r="B68" s="39" t="s">
        <v>130</v>
      </c>
      <c r="C68" s="1" t="s">
        <v>4</v>
      </c>
      <c r="D68" s="2">
        <v>36</v>
      </c>
    </row>
    <row r="69" spans="2:4" x14ac:dyDescent="0.3">
      <c r="B69" s="39" t="s">
        <v>130</v>
      </c>
      <c r="C69" s="1" t="s">
        <v>123</v>
      </c>
      <c r="D69" s="2">
        <v>15</v>
      </c>
    </row>
    <row r="70" spans="2:4" x14ac:dyDescent="0.3">
      <c r="B70" s="39" t="s">
        <v>130</v>
      </c>
      <c r="C70" s="1" t="s">
        <v>124</v>
      </c>
      <c r="D70" s="2">
        <v>57</v>
      </c>
    </row>
    <row r="71" spans="2:4" x14ac:dyDescent="0.3">
      <c r="B71" s="39" t="s">
        <v>130</v>
      </c>
      <c r="C71" s="1" t="s">
        <v>125</v>
      </c>
      <c r="D71" s="2">
        <v>33</v>
      </c>
    </row>
    <row r="72" spans="2:4" x14ac:dyDescent="0.3">
      <c r="B72" s="39" t="s">
        <v>130</v>
      </c>
      <c r="C72" s="1" t="s">
        <v>57</v>
      </c>
      <c r="D72" s="2">
        <v>93.12</v>
      </c>
    </row>
    <row r="73" spans="2:4" x14ac:dyDescent="0.3">
      <c r="B73" s="39" t="s">
        <v>130</v>
      </c>
      <c r="C73" s="1" t="s">
        <v>11</v>
      </c>
      <c r="D73" s="2">
        <v>3</v>
      </c>
    </row>
    <row r="74" spans="2:4" x14ac:dyDescent="0.3">
      <c r="B74" s="39" t="s">
        <v>130</v>
      </c>
      <c r="C74" s="1" t="s">
        <v>58</v>
      </c>
      <c r="D74" s="2">
        <v>4</v>
      </c>
    </row>
    <row r="75" spans="2:4" x14ac:dyDescent="0.3">
      <c r="B75" s="39" t="s">
        <v>130</v>
      </c>
      <c r="C75" s="1" t="s">
        <v>60</v>
      </c>
      <c r="D75" s="40">
        <v>15.59</v>
      </c>
    </row>
    <row r="76" spans="2:4" x14ac:dyDescent="0.3">
      <c r="B76" s="39" t="s">
        <v>131</v>
      </c>
      <c r="C76" s="1" t="s">
        <v>3</v>
      </c>
      <c r="D76" s="2">
        <v>66</v>
      </c>
    </row>
    <row r="77" spans="2:4" x14ac:dyDescent="0.3">
      <c r="B77" s="39" t="s">
        <v>131</v>
      </c>
      <c r="C77" s="1" t="s">
        <v>121</v>
      </c>
      <c r="D77" s="2">
        <v>55</v>
      </c>
    </row>
    <row r="78" spans="2:4" x14ac:dyDescent="0.3">
      <c r="B78" s="39" t="s">
        <v>131</v>
      </c>
      <c r="C78" s="1" t="s">
        <v>5</v>
      </c>
      <c r="D78" s="2">
        <v>38</v>
      </c>
    </row>
    <row r="79" spans="2:4" x14ac:dyDescent="0.3">
      <c r="B79" s="39" t="s">
        <v>131</v>
      </c>
      <c r="C79" s="1" t="s">
        <v>122</v>
      </c>
      <c r="D79" s="2">
        <v>17</v>
      </c>
    </row>
    <row r="80" spans="2:4" x14ac:dyDescent="0.3">
      <c r="B80" s="39" t="s">
        <v>131</v>
      </c>
      <c r="C80" s="1" t="s">
        <v>4</v>
      </c>
      <c r="D80" s="2">
        <v>43</v>
      </c>
    </row>
    <row r="81" spans="2:4" x14ac:dyDescent="0.3">
      <c r="B81" s="39" t="s">
        <v>131</v>
      </c>
      <c r="C81" s="1" t="s">
        <v>123</v>
      </c>
      <c r="D81" s="2">
        <v>17</v>
      </c>
    </row>
    <row r="82" spans="2:4" x14ac:dyDescent="0.3">
      <c r="B82" s="39" t="s">
        <v>131</v>
      </c>
      <c r="C82" s="1" t="s">
        <v>124</v>
      </c>
      <c r="D82" s="2">
        <v>68</v>
      </c>
    </row>
    <row r="83" spans="2:4" x14ac:dyDescent="0.3">
      <c r="B83" s="39" t="s">
        <v>131</v>
      </c>
      <c r="C83" s="1" t="s">
        <v>125</v>
      </c>
      <c r="D83" s="2">
        <v>33</v>
      </c>
    </row>
    <row r="84" spans="2:4" x14ac:dyDescent="0.3">
      <c r="B84" s="39" t="s">
        <v>131</v>
      </c>
      <c r="C84" s="1" t="s">
        <v>57</v>
      </c>
      <c r="D84" s="2">
        <v>114.58000000000001</v>
      </c>
    </row>
    <row r="85" spans="2:4" x14ac:dyDescent="0.3">
      <c r="B85" s="39" t="s">
        <v>131</v>
      </c>
      <c r="C85" s="1" t="s">
        <v>11</v>
      </c>
      <c r="D85" s="2">
        <v>3</v>
      </c>
    </row>
    <row r="86" spans="2:4" x14ac:dyDescent="0.3">
      <c r="B86" s="39" t="s">
        <v>131</v>
      </c>
      <c r="C86" s="1" t="s">
        <v>58</v>
      </c>
      <c r="D86" s="2">
        <v>4</v>
      </c>
    </row>
    <row r="87" spans="2:4" x14ac:dyDescent="0.3">
      <c r="B87" s="39" t="s">
        <v>131</v>
      </c>
      <c r="C87" s="1" t="s">
        <v>60</v>
      </c>
      <c r="D87" s="40">
        <v>18.61</v>
      </c>
    </row>
    <row r="88" spans="2:4" x14ac:dyDescent="0.3">
      <c r="B88" s="39" t="s">
        <v>132</v>
      </c>
      <c r="C88" s="1" t="s">
        <v>3</v>
      </c>
      <c r="D88" s="2">
        <v>57</v>
      </c>
    </row>
    <row r="89" spans="2:4" x14ac:dyDescent="0.3">
      <c r="B89" s="39" t="s">
        <v>132</v>
      </c>
      <c r="C89" s="1" t="s">
        <v>121</v>
      </c>
      <c r="D89" s="2">
        <v>52</v>
      </c>
    </row>
    <row r="90" spans="2:4" x14ac:dyDescent="0.3">
      <c r="B90" s="39" t="s">
        <v>132</v>
      </c>
      <c r="C90" s="1" t="s">
        <v>5</v>
      </c>
      <c r="D90" s="2">
        <v>35</v>
      </c>
    </row>
    <row r="91" spans="2:4" x14ac:dyDescent="0.3">
      <c r="B91" s="39" t="s">
        <v>132</v>
      </c>
      <c r="C91" s="1" t="s">
        <v>122</v>
      </c>
      <c r="D91" s="2">
        <v>19</v>
      </c>
    </row>
    <row r="92" spans="2:4" x14ac:dyDescent="0.3">
      <c r="B92" s="39" t="s">
        <v>132</v>
      </c>
      <c r="C92" s="1" t="s">
        <v>4</v>
      </c>
      <c r="D92" s="2">
        <v>38</v>
      </c>
    </row>
    <row r="93" spans="2:4" x14ac:dyDescent="0.3">
      <c r="B93" s="39" t="s">
        <v>132</v>
      </c>
      <c r="C93" s="1" t="s">
        <v>123</v>
      </c>
      <c r="D93" s="2">
        <v>16</v>
      </c>
    </row>
    <row r="94" spans="2:4" x14ac:dyDescent="0.3">
      <c r="B94" s="39" t="s">
        <v>132</v>
      </c>
      <c r="C94" s="1" t="s">
        <v>124</v>
      </c>
      <c r="D94" s="2">
        <v>57</v>
      </c>
    </row>
    <row r="95" spans="2:4" x14ac:dyDescent="0.3">
      <c r="B95" s="39" t="s">
        <v>132</v>
      </c>
      <c r="C95" s="1" t="s">
        <v>125</v>
      </c>
      <c r="D95" s="2">
        <v>33</v>
      </c>
    </row>
    <row r="96" spans="2:4" x14ac:dyDescent="0.3">
      <c r="B96" s="39" t="s">
        <v>132</v>
      </c>
      <c r="C96" s="1" t="s">
        <v>57</v>
      </c>
      <c r="D96" s="2">
        <v>104.38000000000001</v>
      </c>
    </row>
    <row r="97" spans="2:4" x14ac:dyDescent="0.3">
      <c r="B97" s="39" t="s">
        <v>132</v>
      </c>
      <c r="C97" s="1" t="s">
        <v>11</v>
      </c>
      <c r="D97" s="2">
        <v>3</v>
      </c>
    </row>
    <row r="98" spans="2:4" x14ac:dyDescent="0.3">
      <c r="B98" s="39" t="s">
        <v>132</v>
      </c>
      <c r="C98" s="1" t="s">
        <v>58</v>
      </c>
      <c r="D98" s="2">
        <v>5</v>
      </c>
    </row>
    <row r="99" spans="2:4" x14ac:dyDescent="0.3">
      <c r="B99" s="39" t="s">
        <v>132</v>
      </c>
      <c r="C99" s="1" t="s">
        <v>60</v>
      </c>
      <c r="D99" s="40">
        <v>16.13</v>
      </c>
    </row>
    <row r="100" spans="2:4" x14ac:dyDescent="0.3">
      <c r="B100" s="39" t="s">
        <v>133</v>
      </c>
      <c r="C100" s="1" t="s">
        <v>3</v>
      </c>
      <c r="D100" s="2">
        <v>60</v>
      </c>
    </row>
    <row r="101" spans="2:4" x14ac:dyDescent="0.3">
      <c r="B101" s="39" t="s">
        <v>133</v>
      </c>
      <c r="C101" s="1" t="s">
        <v>121</v>
      </c>
      <c r="D101" s="2">
        <v>57</v>
      </c>
    </row>
    <row r="102" spans="2:4" x14ac:dyDescent="0.3">
      <c r="B102" s="39" t="s">
        <v>133</v>
      </c>
      <c r="C102" s="1" t="s">
        <v>5</v>
      </c>
      <c r="D102" s="2">
        <v>28</v>
      </c>
    </row>
    <row r="103" spans="2:4" x14ac:dyDescent="0.3">
      <c r="B103" s="39" t="s">
        <v>133</v>
      </c>
      <c r="C103" s="1" t="s">
        <v>122</v>
      </c>
      <c r="D103" s="2">
        <v>11</v>
      </c>
    </row>
    <row r="104" spans="2:4" x14ac:dyDescent="0.3">
      <c r="B104" s="39" t="s">
        <v>133</v>
      </c>
      <c r="C104" s="1" t="s">
        <v>4</v>
      </c>
      <c r="D104" s="2">
        <v>44</v>
      </c>
    </row>
    <row r="105" spans="2:4" x14ac:dyDescent="0.3">
      <c r="B105" s="39" t="s">
        <v>133</v>
      </c>
      <c r="C105" s="1" t="s">
        <v>123</v>
      </c>
      <c r="D105" s="2">
        <v>12</v>
      </c>
    </row>
    <row r="106" spans="2:4" x14ac:dyDescent="0.3">
      <c r="B106" s="39" t="s">
        <v>133</v>
      </c>
      <c r="C106" s="1" t="s">
        <v>124</v>
      </c>
      <c r="D106" s="2">
        <v>67</v>
      </c>
    </row>
    <row r="107" spans="2:4" x14ac:dyDescent="0.3">
      <c r="B107" s="39" t="s">
        <v>133</v>
      </c>
      <c r="C107" s="1" t="s">
        <v>125</v>
      </c>
      <c r="D107" s="2">
        <v>31</v>
      </c>
    </row>
    <row r="108" spans="2:4" x14ac:dyDescent="0.3">
      <c r="B108" s="39" t="s">
        <v>133</v>
      </c>
      <c r="C108" s="1" t="s">
        <v>57</v>
      </c>
      <c r="D108" s="2">
        <v>108.5</v>
      </c>
    </row>
    <row r="109" spans="2:4" x14ac:dyDescent="0.3">
      <c r="B109" s="39" t="s">
        <v>133</v>
      </c>
      <c r="C109" s="1" t="s">
        <v>11</v>
      </c>
      <c r="D109" s="2">
        <v>2</v>
      </c>
    </row>
    <row r="110" spans="2:4" x14ac:dyDescent="0.3">
      <c r="B110" s="39" t="s">
        <v>133</v>
      </c>
      <c r="C110" s="1" t="s">
        <v>58</v>
      </c>
      <c r="D110" s="2">
        <v>4</v>
      </c>
    </row>
    <row r="111" spans="2:4" x14ac:dyDescent="0.3">
      <c r="B111" s="39" t="s">
        <v>133</v>
      </c>
      <c r="C111" s="1" t="s">
        <v>60</v>
      </c>
      <c r="D111" s="40">
        <v>17.419999999999998</v>
      </c>
    </row>
    <row r="112" spans="2:4" x14ac:dyDescent="0.3">
      <c r="B112" s="39" t="s">
        <v>134</v>
      </c>
      <c r="C112" s="1" t="s">
        <v>3</v>
      </c>
      <c r="D112" s="2">
        <v>59</v>
      </c>
    </row>
    <row r="113" spans="2:4" x14ac:dyDescent="0.3">
      <c r="B113" s="39" t="s">
        <v>134</v>
      </c>
      <c r="C113" s="1" t="s">
        <v>121</v>
      </c>
      <c r="D113" s="2">
        <v>57</v>
      </c>
    </row>
    <row r="114" spans="2:4" x14ac:dyDescent="0.3">
      <c r="B114" s="39" t="s">
        <v>134</v>
      </c>
      <c r="C114" s="1" t="s">
        <v>5</v>
      </c>
      <c r="D114" s="2">
        <v>40</v>
      </c>
    </row>
    <row r="115" spans="2:4" x14ac:dyDescent="0.3">
      <c r="B115" s="39" t="s">
        <v>134</v>
      </c>
      <c r="C115" s="1" t="s">
        <v>122</v>
      </c>
      <c r="D115" s="2">
        <v>11</v>
      </c>
    </row>
    <row r="116" spans="2:4" x14ac:dyDescent="0.3">
      <c r="B116" s="39" t="s">
        <v>134</v>
      </c>
      <c r="C116" s="1" t="s">
        <v>4</v>
      </c>
      <c r="D116" s="2">
        <v>35</v>
      </c>
    </row>
    <row r="117" spans="2:4" x14ac:dyDescent="0.3">
      <c r="B117" s="39" t="s">
        <v>134</v>
      </c>
      <c r="C117" s="1" t="s">
        <v>123</v>
      </c>
      <c r="D117" s="2">
        <v>15</v>
      </c>
    </row>
    <row r="118" spans="2:4" x14ac:dyDescent="0.3">
      <c r="B118" s="39" t="s">
        <v>134</v>
      </c>
      <c r="C118" s="1" t="s">
        <v>124</v>
      </c>
      <c r="D118" s="2">
        <v>61</v>
      </c>
    </row>
    <row r="119" spans="2:4" x14ac:dyDescent="0.3">
      <c r="B119" s="39" t="s">
        <v>134</v>
      </c>
      <c r="C119" s="1" t="s">
        <v>125</v>
      </c>
      <c r="D119" s="2">
        <v>35</v>
      </c>
    </row>
    <row r="120" spans="2:4" x14ac:dyDescent="0.3">
      <c r="B120" s="39" t="s">
        <v>134</v>
      </c>
      <c r="C120" s="1" t="s">
        <v>57</v>
      </c>
      <c r="D120" s="2">
        <v>97.03</v>
      </c>
    </row>
    <row r="121" spans="2:4" x14ac:dyDescent="0.3">
      <c r="B121" s="39" t="s">
        <v>134</v>
      </c>
      <c r="C121" s="1" t="s">
        <v>11</v>
      </c>
      <c r="D121" s="2">
        <v>3</v>
      </c>
    </row>
    <row r="122" spans="2:4" x14ac:dyDescent="0.3">
      <c r="B122" s="39" t="s">
        <v>134</v>
      </c>
      <c r="C122" s="1" t="s">
        <v>58</v>
      </c>
      <c r="D122" s="2">
        <v>4</v>
      </c>
    </row>
    <row r="123" spans="2:4" x14ac:dyDescent="0.3">
      <c r="B123" s="39" t="s">
        <v>134</v>
      </c>
      <c r="C123" s="1" t="s">
        <v>60</v>
      </c>
      <c r="D123" s="40">
        <v>16.77</v>
      </c>
    </row>
    <row r="124" spans="2:4" x14ac:dyDescent="0.3">
      <c r="B124" s="39" t="s">
        <v>135</v>
      </c>
      <c r="C124" s="1" t="s">
        <v>3</v>
      </c>
      <c r="D124" s="2">
        <v>69</v>
      </c>
    </row>
    <row r="125" spans="2:4" x14ac:dyDescent="0.3">
      <c r="B125" s="39" t="s">
        <v>135</v>
      </c>
      <c r="C125" s="1" t="s">
        <v>121</v>
      </c>
      <c r="D125" s="2">
        <v>45</v>
      </c>
    </row>
    <row r="126" spans="2:4" x14ac:dyDescent="0.3">
      <c r="B126" s="39" t="s">
        <v>135</v>
      </c>
      <c r="C126" s="1" t="s">
        <v>5</v>
      </c>
      <c r="D126" s="2">
        <v>25</v>
      </c>
    </row>
    <row r="127" spans="2:4" x14ac:dyDescent="0.3">
      <c r="B127" s="39" t="s">
        <v>135</v>
      </c>
      <c r="C127" s="1" t="s">
        <v>122</v>
      </c>
      <c r="D127" s="2">
        <v>17</v>
      </c>
    </row>
    <row r="128" spans="2:4" x14ac:dyDescent="0.3">
      <c r="B128" s="39" t="s">
        <v>135</v>
      </c>
      <c r="C128" s="1" t="s">
        <v>4</v>
      </c>
      <c r="D128" s="2">
        <v>45</v>
      </c>
    </row>
    <row r="129" spans="2:4" x14ac:dyDescent="0.3">
      <c r="B129" s="39" t="s">
        <v>135</v>
      </c>
      <c r="C129" s="1" t="s">
        <v>123</v>
      </c>
      <c r="D129" s="2">
        <v>10</v>
      </c>
    </row>
    <row r="130" spans="2:4" x14ac:dyDescent="0.3">
      <c r="B130" s="39" t="s">
        <v>135</v>
      </c>
      <c r="C130" s="1" t="s">
        <v>124</v>
      </c>
      <c r="D130" s="2">
        <v>63</v>
      </c>
    </row>
    <row r="131" spans="2:4" x14ac:dyDescent="0.3">
      <c r="B131" s="39" t="s">
        <v>135</v>
      </c>
      <c r="C131" s="1" t="s">
        <v>125</v>
      </c>
      <c r="D131" s="2">
        <v>31</v>
      </c>
    </row>
    <row r="132" spans="2:4" x14ac:dyDescent="0.3">
      <c r="B132" s="39" t="s">
        <v>135</v>
      </c>
      <c r="C132" s="1" t="s">
        <v>57</v>
      </c>
      <c r="D132" s="2">
        <v>97.600000000000009</v>
      </c>
    </row>
    <row r="133" spans="2:4" x14ac:dyDescent="0.3">
      <c r="B133" s="39" t="s">
        <v>135</v>
      </c>
      <c r="C133" s="1" t="s">
        <v>11</v>
      </c>
      <c r="D133" s="2">
        <v>2</v>
      </c>
    </row>
    <row r="134" spans="2:4" x14ac:dyDescent="0.3">
      <c r="B134" s="39" t="s">
        <v>135</v>
      </c>
      <c r="C134" s="1" t="s">
        <v>58</v>
      </c>
      <c r="D134" s="2">
        <v>5</v>
      </c>
    </row>
    <row r="135" spans="2:4" x14ac:dyDescent="0.3">
      <c r="B135" s="39" t="s">
        <v>135</v>
      </c>
      <c r="C135" s="1" t="s">
        <v>60</v>
      </c>
      <c r="D135" s="40">
        <v>17.62</v>
      </c>
    </row>
    <row r="136" spans="2:4" x14ac:dyDescent="0.3">
      <c r="B136" s="39" t="s">
        <v>136</v>
      </c>
      <c r="C136" s="1" t="s">
        <v>3</v>
      </c>
      <c r="D136" s="2">
        <v>74</v>
      </c>
    </row>
    <row r="137" spans="2:4" x14ac:dyDescent="0.3">
      <c r="B137" s="39" t="s">
        <v>136</v>
      </c>
      <c r="C137" s="1" t="s">
        <v>121</v>
      </c>
      <c r="D137" s="2">
        <v>55</v>
      </c>
    </row>
    <row r="138" spans="2:4" x14ac:dyDescent="0.3">
      <c r="B138" s="39" t="s">
        <v>136</v>
      </c>
      <c r="C138" s="1" t="s">
        <v>5</v>
      </c>
      <c r="D138" s="2">
        <v>31</v>
      </c>
    </row>
    <row r="139" spans="2:4" x14ac:dyDescent="0.3">
      <c r="B139" s="39" t="s">
        <v>136</v>
      </c>
      <c r="C139" s="1" t="s">
        <v>122</v>
      </c>
      <c r="D139" s="2">
        <v>19</v>
      </c>
    </row>
    <row r="140" spans="2:4" x14ac:dyDescent="0.3">
      <c r="B140" s="39" t="s">
        <v>136</v>
      </c>
      <c r="C140" s="1" t="s">
        <v>4</v>
      </c>
      <c r="D140" s="2">
        <v>42</v>
      </c>
    </row>
    <row r="141" spans="2:4" x14ac:dyDescent="0.3">
      <c r="B141" s="39" t="s">
        <v>136</v>
      </c>
      <c r="C141" s="1" t="s">
        <v>123</v>
      </c>
      <c r="D141" s="2">
        <v>19</v>
      </c>
    </row>
    <row r="142" spans="2:4" x14ac:dyDescent="0.3">
      <c r="B142" s="39" t="s">
        <v>136</v>
      </c>
      <c r="C142" s="1" t="s">
        <v>124</v>
      </c>
      <c r="D142" s="2">
        <v>59</v>
      </c>
    </row>
    <row r="143" spans="2:4" x14ac:dyDescent="0.3">
      <c r="B143" s="39" t="s">
        <v>136</v>
      </c>
      <c r="C143" s="1" t="s">
        <v>125</v>
      </c>
      <c r="D143" s="2">
        <v>34</v>
      </c>
    </row>
    <row r="144" spans="2:4" x14ac:dyDescent="0.3">
      <c r="B144" s="39" t="s">
        <v>136</v>
      </c>
      <c r="C144" s="1" t="s">
        <v>57</v>
      </c>
      <c r="D144" s="2">
        <v>103.23</v>
      </c>
    </row>
    <row r="145" spans="2:4" x14ac:dyDescent="0.3">
      <c r="B145" s="39" t="s">
        <v>136</v>
      </c>
      <c r="C145" s="1" t="s">
        <v>11</v>
      </c>
      <c r="D145" s="2">
        <v>3</v>
      </c>
    </row>
    <row r="146" spans="2:4" x14ac:dyDescent="0.3">
      <c r="B146" s="39" t="s">
        <v>136</v>
      </c>
      <c r="C146" s="1" t="s">
        <v>58</v>
      </c>
      <c r="D146" s="2">
        <v>5</v>
      </c>
    </row>
    <row r="147" spans="2:4" x14ac:dyDescent="0.3">
      <c r="B147" s="39" t="s">
        <v>136</v>
      </c>
      <c r="C147" s="1" t="s">
        <v>60</v>
      </c>
      <c r="D147" s="40">
        <v>17.77</v>
      </c>
    </row>
    <row r="148" spans="2:4" x14ac:dyDescent="0.3">
      <c r="B148" s="39" t="s">
        <v>137</v>
      </c>
      <c r="C148" s="1" t="s">
        <v>3</v>
      </c>
      <c r="D148" s="2">
        <v>56</v>
      </c>
    </row>
    <row r="149" spans="2:4" x14ac:dyDescent="0.3">
      <c r="B149" s="39" t="s">
        <v>137</v>
      </c>
      <c r="C149" s="1" t="s">
        <v>121</v>
      </c>
      <c r="D149" s="2">
        <v>49</v>
      </c>
    </row>
    <row r="150" spans="2:4" x14ac:dyDescent="0.3">
      <c r="B150" s="39" t="s">
        <v>137</v>
      </c>
      <c r="C150" s="1" t="s">
        <v>5</v>
      </c>
      <c r="D150" s="2">
        <v>38</v>
      </c>
    </row>
    <row r="151" spans="2:4" x14ac:dyDescent="0.3">
      <c r="B151" s="39" t="s">
        <v>137</v>
      </c>
      <c r="C151" s="1" t="s">
        <v>122</v>
      </c>
      <c r="D151" s="2">
        <v>13</v>
      </c>
    </row>
    <row r="152" spans="2:4" x14ac:dyDescent="0.3">
      <c r="B152" s="39" t="s">
        <v>137</v>
      </c>
      <c r="C152" s="1" t="s">
        <v>4</v>
      </c>
      <c r="D152" s="2">
        <v>49</v>
      </c>
    </row>
    <row r="153" spans="2:4" x14ac:dyDescent="0.3">
      <c r="B153" s="39" t="s">
        <v>137</v>
      </c>
      <c r="C153" s="1" t="s">
        <v>123</v>
      </c>
      <c r="D153" s="2">
        <v>13</v>
      </c>
    </row>
    <row r="154" spans="2:4" x14ac:dyDescent="0.3">
      <c r="B154" s="39" t="s">
        <v>137</v>
      </c>
      <c r="C154" s="1" t="s">
        <v>124</v>
      </c>
      <c r="D154" s="2">
        <v>67</v>
      </c>
    </row>
    <row r="155" spans="2:4" x14ac:dyDescent="0.3">
      <c r="B155" s="39" t="s">
        <v>137</v>
      </c>
      <c r="C155" s="1" t="s">
        <v>125</v>
      </c>
      <c r="D155" s="2">
        <v>30</v>
      </c>
    </row>
    <row r="156" spans="2:4" x14ac:dyDescent="0.3">
      <c r="B156" s="39" t="s">
        <v>137</v>
      </c>
      <c r="C156" s="1" t="s">
        <v>57</v>
      </c>
      <c r="D156" s="2">
        <v>107.10000000000001</v>
      </c>
    </row>
    <row r="157" spans="2:4" x14ac:dyDescent="0.3">
      <c r="B157" s="39" t="s">
        <v>137</v>
      </c>
      <c r="C157" s="1" t="s">
        <v>11</v>
      </c>
      <c r="D157" s="2">
        <v>4</v>
      </c>
    </row>
    <row r="158" spans="2:4" x14ac:dyDescent="0.3">
      <c r="B158" s="39" t="s">
        <v>137</v>
      </c>
      <c r="C158" s="1" t="s">
        <v>58</v>
      </c>
      <c r="D158" s="2">
        <v>6</v>
      </c>
    </row>
    <row r="159" spans="2:4" x14ac:dyDescent="0.3">
      <c r="B159" s="39" t="s">
        <v>137</v>
      </c>
      <c r="C159" s="1" t="s">
        <v>60</v>
      </c>
      <c r="D159" s="40">
        <v>18.25</v>
      </c>
    </row>
    <row r="160" spans="2:4" x14ac:dyDescent="0.3">
      <c r="B160" s="39" t="s">
        <v>138</v>
      </c>
      <c r="C160" s="1" t="s">
        <v>3</v>
      </c>
      <c r="D160" s="2">
        <v>73</v>
      </c>
    </row>
    <row r="161" spans="2:4" x14ac:dyDescent="0.3">
      <c r="B161" s="39" t="s">
        <v>138</v>
      </c>
      <c r="C161" s="1" t="s">
        <v>121</v>
      </c>
      <c r="D161" s="2">
        <v>60</v>
      </c>
    </row>
    <row r="162" spans="2:4" x14ac:dyDescent="0.3">
      <c r="B162" s="39" t="s">
        <v>138</v>
      </c>
      <c r="C162" s="1" t="s">
        <v>5</v>
      </c>
      <c r="D162" s="2">
        <v>40</v>
      </c>
    </row>
    <row r="163" spans="2:4" x14ac:dyDescent="0.3">
      <c r="B163" s="39" t="s">
        <v>138</v>
      </c>
      <c r="C163" s="1" t="s">
        <v>122</v>
      </c>
      <c r="D163" s="2">
        <v>15</v>
      </c>
    </row>
    <row r="164" spans="2:4" x14ac:dyDescent="0.3">
      <c r="B164" s="39" t="s">
        <v>138</v>
      </c>
      <c r="C164" s="1" t="s">
        <v>4</v>
      </c>
      <c r="D164" s="2">
        <v>41</v>
      </c>
    </row>
    <row r="165" spans="2:4" x14ac:dyDescent="0.3">
      <c r="B165" s="39" t="s">
        <v>138</v>
      </c>
      <c r="C165" s="1" t="s">
        <v>123</v>
      </c>
      <c r="D165" s="2">
        <v>12</v>
      </c>
    </row>
    <row r="166" spans="2:4" x14ac:dyDescent="0.3">
      <c r="B166" s="39" t="s">
        <v>138</v>
      </c>
      <c r="C166" s="1" t="s">
        <v>124</v>
      </c>
      <c r="D166" s="2">
        <v>59</v>
      </c>
    </row>
    <row r="167" spans="2:4" x14ac:dyDescent="0.3">
      <c r="B167" s="39" t="s">
        <v>138</v>
      </c>
      <c r="C167" s="1" t="s">
        <v>125</v>
      </c>
      <c r="D167" s="2">
        <v>35</v>
      </c>
    </row>
    <row r="168" spans="2:4" x14ac:dyDescent="0.3">
      <c r="B168" s="39" t="s">
        <v>138</v>
      </c>
      <c r="C168" s="1" t="s">
        <v>57</v>
      </c>
      <c r="D168" s="2">
        <v>107.2</v>
      </c>
    </row>
    <row r="169" spans="2:4" x14ac:dyDescent="0.3">
      <c r="B169" s="39" t="s">
        <v>138</v>
      </c>
      <c r="C169" s="1" t="s">
        <v>11</v>
      </c>
      <c r="D169" s="2">
        <v>3</v>
      </c>
    </row>
    <row r="170" spans="2:4" x14ac:dyDescent="0.3">
      <c r="B170" s="39" t="s">
        <v>138</v>
      </c>
      <c r="C170" s="1" t="s">
        <v>58</v>
      </c>
      <c r="D170" s="2">
        <v>5</v>
      </c>
    </row>
    <row r="171" spans="2:4" x14ac:dyDescent="0.3">
      <c r="B171" s="39" t="s">
        <v>138</v>
      </c>
      <c r="C171" s="1" t="s">
        <v>60</v>
      </c>
      <c r="D171" s="40">
        <v>18.23</v>
      </c>
    </row>
    <row r="172" spans="2:4" x14ac:dyDescent="0.3">
      <c r="B172" s="39" t="s">
        <v>139</v>
      </c>
      <c r="C172" s="1" t="s">
        <v>3</v>
      </c>
      <c r="D172" s="2">
        <v>55</v>
      </c>
    </row>
    <row r="173" spans="2:4" x14ac:dyDescent="0.3">
      <c r="B173" s="39" t="s">
        <v>139</v>
      </c>
      <c r="C173" s="1" t="s">
        <v>121</v>
      </c>
      <c r="D173" s="2">
        <v>49</v>
      </c>
    </row>
    <row r="174" spans="2:4" x14ac:dyDescent="0.3">
      <c r="B174" s="39" t="s">
        <v>139</v>
      </c>
      <c r="C174" s="1" t="s">
        <v>5</v>
      </c>
      <c r="D174" s="2">
        <v>37</v>
      </c>
    </row>
    <row r="175" spans="2:4" x14ac:dyDescent="0.3">
      <c r="B175" s="39" t="s">
        <v>139</v>
      </c>
      <c r="C175" s="1" t="s">
        <v>122</v>
      </c>
      <c r="D175" s="2">
        <v>20</v>
      </c>
    </row>
    <row r="176" spans="2:4" x14ac:dyDescent="0.3">
      <c r="B176" s="39" t="s">
        <v>139</v>
      </c>
      <c r="C176" s="1" t="s">
        <v>4</v>
      </c>
      <c r="D176" s="2">
        <v>46</v>
      </c>
    </row>
    <row r="177" spans="2:4" x14ac:dyDescent="0.3">
      <c r="B177" s="39" t="s">
        <v>139</v>
      </c>
      <c r="C177" s="1" t="s">
        <v>123</v>
      </c>
      <c r="D177" s="2">
        <v>18</v>
      </c>
    </row>
    <row r="178" spans="2:4" x14ac:dyDescent="0.3">
      <c r="B178" s="39" t="s">
        <v>139</v>
      </c>
      <c r="C178" s="1" t="s">
        <v>124</v>
      </c>
      <c r="D178" s="2">
        <v>56</v>
      </c>
    </row>
    <row r="179" spans="2:4" x14ac:dyDescent="0.3">
      <c r="B179" s="39" t="s">
        <v>139</v>
      </c>
      <c r="C179" s="1" t="s">
        <v>125</v>
      </c>
      <c r="D179" s="2">
        <v>35</v>
      </c>
    </row>
    <row r="180" spans="2:4" x14ac:dyDescent="0.3">
      <c r="B180" s="39" t="s">
        <v>139</v>
      </c>
      <c r="C180" s="1" t="s">
        <v>57</v>
      </c>
      <c r="D180" s="2">
        <v>104.28</v>
      </c>
    </row>
    <row r="181" spans="2:4" x14ac:dyDescent="0.3">
      <c r="B181" s="39" t="s">
        <v>139</v>
      </c>
      <c r="C181" s="1" t="s">
        <v>11</v>
      </c>
      <c r="D181" s="2">
        <v>4</v>
      </c>
    </row>
    <row r="182" spans="2:4" x14ac:dyDescent="0.3">
      <c r="B182" s="39" t="s">
        <v>139</v>
      </c>
      <c r="C182" s="1" t="s">
        <v>58</v>
      </c>
      <c r="D182" s="2">
        <v>6</v>
      </c>
    </row>
    <row r="183" spans="2:4" x14ac:dyDescent="0.3">
      <c r="B183" s="39" t="s">
        <v>139</v>
      </c>
      <c r="C183" s="1" t="s">
        <v>60</v>
      </c>
      <c r="D183" s="40">
        <v>16.73</v>
      </c>
    </row>
    <row r="184" spans="2:4" x14ac:dyDescent="0.3">
      <c r="B184" s="39" t="s">
        <v>140</v>
      </c>
      <c r="C184" s="1" t="s">
        <v>3</v>
      </c>
      <c r="D184" s="2">
        <v>56</v>
      </c>
    </row>
    <row r="185" spans="2:4" x14ac:dyDescent="0.3">
      <c r="B185" s="39" t="s">
        <v>140</v>
      </c>
      <c r="C185" s="1" t="s">
        <v>121</v>
      </c>
      <c r="D185" s="2">
        <v>47</v>
      </c>
    </row>
    <row r="186" spans="2:4" x14ac:dyDescent="0.3">
      <c r="B186" s="39" t="s">
        <v>140</v>
      </c>
      <c r="C186" s="1" t="s">
        <v>5</v>
      </c>
      <c r="D186" s="2">
        <v>38</v>
      </c>
    </row>
    <row r="187" spans="2:4" x14ac:dyDescent="0.3">
      <c r="B187" s="39" t="s">
        <v>140</v>
      </c>
      <c r="C187" s="1" t="s">
        <v>122</v>
      </c>
      <c r="D187" s="2">
        <v>13</v>
      </c>
    </row>
    <row r="188" spans="2:4" x14ac:dyDescent="0.3">
      <c r="B188" s="39" t="s">
        <v>140</v>
      </c>
      <c r="C188" s="1" t="s">
        <v>4</v>
      </c>
      <c r="D188" s="2">
        <v>41</v>
      </c>
    </row>
    <row r="189" spans="2:4" x14ac:dyDescent="0.3">
      <c r="B189" s="39" t="s">
        <v>140</v>
      </c>
      <c r="C189" s="1" t="s">
        <v>123</v>
      </c>
      <c r="D189" s="2">
        <v>18</v>
      </c>
    </row>
    <row r="190" spans="2:4" x14ac:dyDescent="0.3">
      <c r="B190" s="39" t="s">
        <v>140</v>
      </c>
      <c r="C190" s="1" t="s">
        <v>124</v>
      </c>
      <c r="D190" s="2">
        <v>57</v>
      </c>
    </row>
    <row r="191" spans="2:4" x14ac:dyDescent="0.3">
      <c r="B191" s="39" t="s">
        <v>140</v>
      </c>
      <c r="C191" s="1" t="s">
        <v>125</v>
      </c>
      <c r="D191" s="2">
        <v>32</v>
      </c>
    </row>
    <row r="192" spans="2:4" x14ac:dyDescent="0.3">
      <c r="B192" s="39" t="s">
        <v>140</v>
      </c>
      <c r="C192" s="1" t="s">
        <v>57</v>
      </c>
      <c r="D192" s="2">
        <v>105.69999999999999</v>
      </c>
    </row>
    <row r="193" spans="2:4" x14ac:dyDescent="0.3">
      <c r="B193" s="39" t="s">
        <v>140</v>
      </c>
      <c r="C193" s="1" t="s">
        <v>11</v>
      </c>
      <c r="D193" s="2">
        <v>3</v>
      </c>
    </row>
    <row r="194" spans="2:4" x14ac:dyDescent="0.3">
      <c r="B194" s="39" t="s">
        <v>140</v>
      </c>
      <c r="C194" s="1" t="s">
        <v>58</v>
      </c>
      <c r="D194" s="2">
        <v>5</v>
      </c>
    </row>
    <row r="195" spans="2:4" x14ac:dyDescent="0.3">
      <c r="B195" s="39" t="s">
        <v>140</v>
      </c>
      <c r="C195" s="1" t="s">
        <v>60</v>
      </c>
      <c r="D195" s="40">
        <v>16.53</v>
      </c>
    </row>
    <row r="196" spans="2:4" x14ac:dyDescent="0.3">
      <c r="B196" s="39" t="s">
        <v>141</v>
      </c>
      <c r="C196" s="1" t="s">
        <v>3</v>
      </c>
      <c r="D196" s="2">
        <v>62</v>
      </c>
    </row>
    <row r="197" spans="2:4" x14ac:dyDescent="0.3">
      <c r="B197" s="39" t="s">
        <v>141</v>
      </c>
      <c r="C197" s="1" t="s">
        <v>121</v>
      </c>
      <c r="D197" s="2">
        <v>46</v>
      </c>
    </row>
    <row r="198" spans="2:4" x14ac:dyDescent="0.3">
      <c r="B198" s="39" t="s">
        <v>141</v>
      </c>
      <c r="C198" s="1" t="s">
        <v>5</v>
      </c>
      <c r="D198" s="2">
        <v>37</v>
      </c>
    </row>
    <row r="199" spans="2:4" x14ac:dyDescent="0.3">
      <c r="B199" s="39" t="s">
        <v>141</v>
      </c>
      <c r="C199" s="1" t="s">
        <v>122</v>
      </c>
      <c r="D199" s="2">
        <v>18</v>
      </c>
    </row>
    <row r="200" spans="2:4" x14ac:dyDescent="0.3">
      <c r="B200" s="39" t="s">
        <v>141</v>
      </c>
      <c r="C200" s="1" t="s">
        <v>4</v>
      </c>
      <c r="D200" s="2">
        <v>35</v>
      </c>
    </row>
    <row r="201" spans="2:4" x14ac:dyDescent="0.3">
      <c r="B201" s="39" t="s">
        <v>141</v>
      </c>
      <c r="C201" s="1" t="s">
        <v>123</v>
      </c>
      <c r="D201" s="2">
        <v>17</v>
      </c>
    </row>
    <row r="202" spans="2:4" x14ac:dyDescent="0.3">
      <c r="B202" s="39" t="s">
        <v>141</v>
      </c>
      <c r="C202" s="1" t="s">
        <v>124</v>
      </c>
      <c r="D202" s="2">
        <v>57</v>
      </c>
    </row>
    <row r="203" spans="2:4" x14ac:dyDescent="0.3">
      <c r="B203" s="39" t="s">
        <v>141</v>
      </c>
      <c r="C203" s="1" t="s">
        <v>125</v>
      </c>
      <c r="D203" s="2">
        <v>32</v>
      </c>
    </row>
    <row r="204" spans="2:4" x14ac:dyDescent="0.3">
      <c r="B204" s="39" t="s">
        <v>141</v>
      </c>
      <c r="C204" s="1" t="s">
        <v>57</v>
      </c>
      <c r="D204" s="2">
        <v>109.44</v>
      </c>
    </row>
    <row r="205" spans="2:4" x14ac:dyDescent="0.3">
      <c r="B205" s="39" t="s">
        <v>141</v>
      </c>
      <c r="C205" s="1" t="s">
        <v>11</v>
      </c>
      <c r="D205" s="2">
        <v>3</v>
      </c>
    </row>
    <row r="206" spans="2:4" x14ac:dyDescent="0.3">
      <c r="B206" s="39" t="s">
        <v>141</v>
      </c>
      <c r="C206" s="1" t="s">
        <v>58</v>
      </c>
      <c r="D206" s="2">
        <v>5</v>
      </c>
    </row>
    <row r="207" spans="2:4" x14ac:dyDescent="0.3">
      <c r="B207" s="39" t="s">
        <v>141</v>
      </c>
      <c r="C207" s="1" t="s">
        <v>60</v>
      </c>
      <c r="D207" s="40">
        <v>16.400000000000002</v>
      </c>
    </row>
    <row r="208" spans="2:4" x14ac:dyDescent="0.3">
      <c r="B208" s="39" t="s">
        <v>142</v>
      </c>
      <c r="C208" s="1" t="s">
        <v>3</v>
      </c>
      <c r="D208" s="2">
        <v>70</v>
      </c>
    </row>
    <row r="209" spans="2:4" x14ac:dyDescent="0.3">
      <c r="B209" s="39" t="s">
        <v>142</v>
      </c>
      <c r="C209" s="1" t="s">
        <v>121</v>
      </c>
      <c r="D209" s="2">
        <v>56</v>
      </c>
    </row>
    <row r="210" spans="2:4" x14ac:dyDescent="0.3">
      <c r="B210" s="39" t="s">
        <v>142</v>
      </c>
      <c r="C210" s="1" t="s">
        <v>5</v>
      </c>
      <c r="D210" s="2">
        <v>33</v>
      </c>
    </row>
    <row r="211" spans="2:4" x14ac:dyDescent="0.3">
      <c r="B211" s="39" t="s">
        <v>142</v>
      </c>
      <c r="C211" s="1" t="s">
        <v>122</v>
      </c>
      <c r="D211" s="2">
        <v>16</v>
      </c>
    </row>
    <row r="212" spans="2:4" x14ac:dyDescent="0.3">
      <c r="B212" s="39" t="s">
        <v>142</v>
      </c>
      <c r="C212" s="1" t="s">
        <v>4</v>
      </c>
      <c r="D212" s="2">
        <v>49</v>
      </c>
    </row>
    <row r="213" spans="2:4" x14ac:dyDescent="0.3">
      <c r="B213" s="39" t="s">
        <v>142</v>
      </c>
      <c r="C213" s="1" t="s">
        <v>123</v>
      </c>
      <c r="D213" s="2">
        <v>17</v>
      </c>
    </row>
    <row r="214" spans="2:4" x14ac:dyDescent="0.3">
      <c r="B214" s="39" t="s">
        <v>142</v>
      </c>
      <c r="C214" s="1" t="s">
        <v>124</v>
      </c>
      <c r="D214" s="2">
        <v>64</v>
      </c>
    </row>
    <row r="215" spans="2:4" x14ac:dyDescent="0.3">
      <c r="B215" s="39" t="s">
        <v>142</v>
      </c>
      <c r="C215" s="1" t="s">
        <v>125</v>
      </c>
      <c r="D215" s="2">
        <v>33</v>
      </c>
    </row>
    <row r="216" spans="2:4" x14ac:dyDescent="0.3">
      <c r="B216" s="39" t="s">
        <v>142</v>
      </c>
      <c r="C216" s="1" t="s">
        <v>57</v>
      </c>
      <c r="D216" s="2">
        <v>104.78</v>
      </c>
    </row>
    <row r="217" spans="2:4" x14ac:dyDescent="0.3">
      <c r="B217" s="39" t="s">
        <v>142</v>
      </c>
      <c r="C217" s="1" t="s">
        <v>11</v>
      </c>
      <c r="D217" s="2">
        <v>4</v>
      </c>
    </row>
    <row r="218" spans="2:4" x14ac:dyDescent="0.3">
      <c r="B218" s="39" t="s">
        <v>142</v>
      </c>
      <c r="C218" s="1" t="s">
        <v>58</v>
      </c>
      <c r="D218" s="2">
        <v>6</v>
      </c>
    </row>
    <row r="219" spans="2:4" x14ac:dyDescent="0.3">
      <c r="B219" s="39" t="s">
        <v>142</v>
      </c>
      <c r="C219" s="1" t="s">
        <v>60</v>
      </c>
      <c r="D219" s="40">
        <v>18.72</v>
      </c>
    </row>
    <row r="220" spans="2:4" x14ac:dyDescent="0.3">
      <c r="B220" s="39" t="s">
        <v>143</v>
      </c>
      <c r="C220" s="1" t="s">
        <v>3</v>
      </c>
      <c r="D220" s="2">
        <v>68</v>
      </c>
    </row>
    <row r="221" spans="2:4" x14ac:dyDescent="0.3">
      <c r="B221" s="39" t="s">
        <v>143</v>
      </c>
      <c r="C221" s="1" t="s">
        <v>121</v>
      </c>
      <c r="D221" s="2">
        <v>52</v>
      </c>
    </row>
    <row r="222" spans="2:4" x14ac:dyDescent="0.3">
      <c r="B222" s="39" t="s">
        <v>143</v>
      </c>
      <c r="C222" s="1" t="s">
        <v>5</v>
      </c>
      <c r="D222" s="2">
        <v>33</v>
      </c>
    </row>
    <row r="223" spans="2:4" x14ac:dyDescent="0.3">
      <c r="B223" s="39" t="s">
        <v>143</v>
      </c>
      <c r="C223" s="1" t="s">
        <v>122</v>
      </c>
      <c r="D223" s="2">
        <v>16</v>
      </c>
    </row>
    <row r="224" spans="2:4" x14ac:dyDescent="0.3">
      <c r="B224" s="39" t="s">
        <v>143</v>
      </c>
      <c r="C224" s="1" t="s">
        <v>4</v>
      </c>
      <c r="D224" s="2">
        <v>40</v>
      </c>
    </row>
    <row r="225" spans="2:4" x14ac:dyDescent="0.3">
      <c r="B225" s="39" t="s">
        <v>143</v>
      </c>
      <c r="C225" s="1" t="s">
        <v>123</v>
      </c>
      <c r="D225" s="2">
        <v>15</v>
      </c>
    </row>
    <row r="226" spans="2:4" x14ac:dyDescent="0.3">
      <c r="B226" s="39" t="s">
        <v>143</v>
      </c>
      <c r="C226" s="1" t="s">
        <v>124</v>
      </c>
      <c r="D226" s="2">
        <v>55</v>
      </c>
    </row>
    <row r="227" spans="2:4" x14ac:dyDescent="0.3">
      <c r="B227" s="39" t="s">
        <v>143</v>
      </c>
      <c r="C227" s="1" t="s">
        <v>125</v>
      </c>
      <c r="D227" s="2">
        <v>31</v>
      </c>
    </row>
    <row r="228" spans="2:4" x14ac:dyDescent="0.3">
      <c r="B228" s="39" t="s">
        <v>143</v>
      </c>
      <c r="C228" s="1" t="s">
        <v>57</v>
      </c>
      <c r="D228" s="2">
        <v>99.2</v>
      </c>
    </row>
    <row r="229" spans="2:4" x14ac:dyDescent="0.3">
      <c r="B229" s="39" t="s">
        <v>143</v>
      </c>
      <c r="C229" s="1" t="s">
        <v>11</v>
      </c>
      <c r="D229" s="2">
        <v>4</v>
      </c>
    </row>
    <row r="230" spans="2:4" x14ac:dyDescent="0.3">
      <c r="B230" s="39" t="s">
        <v>143</v>
      </c>
      <c r="C230" s="1" t="s">
        <v>58</v>
      </c>
      <c r="D230" s="2">
        <v>5</v>
      </c>
    </row>
    <row r="231" spans="2:4" x14ac:dyDescent="0.3">
      <c r="B231" s="39" t="s">
        <v>143</v>
      </c>
      <c r="C231" s="1" t="s">
        <v>60</v>
      </c>
      <c r="D231" s="40">
        <v>16.850000000000001</v>
      </c>
    </row>
    <row r="232" spans="2:4" x14ac:dyDescent="0.3">
      <c r="B232" s="39" t="s">
        <v>144</v>
      </c>
      <c r="C232" s="1" t="s">
        <v>3</v>
      </c>
      <c r="D232" s="2">
        <v>69</v>
      </c>
    </row>
    <row r="233" spans="2:4" x14ac:dyDescent="0.3">
      <c r="B233" s="39" t="s">
        <v>144</v>
      </c>
      <c r="C233" s="1" t="s">
        <v>121</v>
      </c>
      <c r="D233" s="2">
        <v>48</v>
      </c>
    </row>
    <row r="234" spans="2:4" x14ac:dyDescent="0.3">
      <c r="B234" s="39" t="s">
        <v>144</v>
      </c>
      <c r="C234" s="1" t="s">
        <v>5</v>
      </c>
      <c r="D234" s="2">
        <v>39</v>
      </c>
    </row>
    <row r="235" spans="2:4" x14ac:dyDescent="0.3">
      <c r="B235" s="39" t="s">
        <v>144</v>
      </c>
      <c r="C235" s="1" t="s">
        <v>122</v>
      </c>
      <c r="D235" s="2">
        <v>20</v>
      </c>
    </row>
    <row r="236" spans="2:4" x14ac:dyDescent="0.3">
      <c r="B236" s="39" t="s">
        <v>144</v>
      </c>
      <c r="C236" s="1" t="s">
        <v>4</v>
      </c>
      <c r="D236" s="2">
        <v>50</v>
      </c>
    </row>
    <row r="237" spans="2:4" x14ac:dyDescent="0.3">
      <c r="B237" s="39" t="s">
        <v>144</v>
      </c>
      <c r="C237" s="1" t="s">
        <v>123</v>
      </c>
      <c r="D237" s="2">
        <v>15</v>
      </c>
    </row>
    <row r="238" spans="2:4" x14ac:dyDescent="0.3">
      <c r="B238" s="39" t="s">
        <v>144</v>
      </c>
      <c r="C238" s="1" t="s">
        <v>124</v>
      </c>
      <c r="D238" s="2">
        <v>64</v>
      </c>
    </row>
    <row r="239" spans="2:4" x14ac:dyDescent="0.3">
      <c r="B239" s="39" t="s">
        <v>144</v>
      </c>
      <c r="C239" s="1" t="s">
        <v>125</v>
      </c>
      <c r="D239" s="2">
        <v>32</v>
      </c>
    </row>
    <row r="240" spans="2:4" x14ac:dyDescent="0.3">
      <c r="B240" s="39" t="s">
        <v>144</v>
      </c>
      <c r="C240" s="1" t="s">
        <v>57</v>
      </c>
      <c r="D240" s="2">
        <v>104.47</v>
      </c>
    </row>
    <row r="241" spans="2:4" x14ac:dyDescent="0.3">
      <c r="B241" s="39" t="s">
        <v>144</v>
      </c>
      <c r="C241" s="1" t="s">
        <v>11</v>
      </c>
      <c r="D241" s="2">
        <v>4</v>
      </c>
    </row>
    <row r="242" spans="2:4" x14ac:dyDescent="0.3">
      <c r="B242" s="39" t="s">
        <v>144</v>
      </c>
      <c r="C242" s="1" t="s">
        <v>58</v>
      </c>
      <c r="D242" s="2">
        <v>5</v>
      </c>
    </row>
    <row r="243" spans="2:4" x14ac:dyDescent="0.3">
      <c r="B243" s="39" t="s">
        <v>144</v>
      </c>
      <c r="C243" s="1" t="s">
        <v>60</v>
      </c>
      <c r="D243" s="40">
        <v>19.149999999999999</v>
      </c>
    </row>
    <row r="244" spans="2:4" x14ac:dyDescent="0.3">
      <c r="B244" s="39" t="s">
        <v>145</v>
      </c>
      <c r="C244" s="1" t="s">
        <v>3</v>
      </c>
      <c r="D244" s="2">
        <v>57</v>
      </c>
    </row>
    <row r="245" spans="2:4" x14ac:dyDescent="0.3">
      <c r="B245" s="39" t="s">
        <v>145</v>
      </c>
      <c r="C245" s="1" t="s">
        <v>121</v>
      </c>
      <c r="D245" s="2">
        <v>53</v>
      </c>
    </row>
    <row r="246" spans="2:4" x14ac:dyDescent="0.3">
      <c r="B246" s="39" t="s">
        <v>145</v>
      </c>
      <c r="C246" s="1" t="s">
        <v>5</v>
      </c>
      <c r="D246" s="2">
        <v>28</v>
      </c>
    </row>
    <row r="247" spans="2:4" x14ac:dyDescent="0.3">
      <c r="B247" s="39" t="s">
        <v>145</v>
      </c>
      <c r="C247" s="1" t="s">
        <v>122</v>
      </c>
      <c r="D247" s="2">
        <v>17</v>
      </c>
    </row>
    <row r="248" spans="2:4" x14ac:dyDescent="0.3">
      <c r="B248" s="39" t="s">
        <v>145</v>
      </c>
      <c r="C248" s="1" t="s">
        <v>4</v>
      </c>
      <c r="D248" s="2">
        <v>42</v>
      </c>
    </row>
    <row r="249" spans="2:4" x14ac:dyDescent="0.3">
      <c r="B249" s="39" t="s">
        <v>145</v>
      </c>
      <c r="C249" s="1" t="s">
        <v>123</v>
      </c>
      <c r="D249" s="2">
        <v>14</v>
      </c>
    </row>
    <row r="250" spans="2:4" x14ac:dyDescent="0.3">
      <c r="B250" s="39" t="s">
        <v>145</v>
      </c>
      <c r="C250" s="1" t="s">
        <v>124</v>
      </c>
      <c r="D250" s="2">
        <v>57</v>
      </c>
    </row>
    <row r="251" spans="2:4" x14ac:dyDescent="0.3">
      <c r="B251" s="39" t="s">
        <v>145</v>
      </c>
      <c r="C251" s="1" t="s">
        <v>125</v>
      </c>
      <c r="D251" s="2">
        <v>32</v>
      </c>
    </row>
    <row r="252" spans="2:4" x14ac:dyDescent="0.3">
      <c r="B252" s="39" t="s">
        <v>145</v>
      </c>
      <c r="C252" s="1" t="s">
        <v>57</v>
      </c>
      <c r="D252" s="2">
        <v>96</v>
      </c>
    </row>
    <row r="253" spans="2:4" x14ac:dyDescent="0.3">
      <c r="B253" s="39" t="s">
        <v>145</v>
      </c>
      <c r="C253" s="1" t="s">
        <v>11</v>
      </c>
      <c r="D253" s="2">
        <v>4</v>
      </c>
    </row>
    <row r="254" spans="2:4" x14ac:dyDescent="0.3">
      <c r="B254" s="39" t="s">
        <v>145</v>
      </c>
      <c r="C254" s="1" t="s">
        <v>58</v>
      </c>
      <c r="D254" s="2">
        <v>5</v>
      </c>
    </row>
    <row r="255" spans="2:4" x14ac:dyDescent="0.3">
      <c r="B255" s="39" t="s">
        <v>145</v>
      </c>
      <c r="C255" s="1" t="s">
        <v>60</v>
      </c>
      <c r="D255" s="40">
        <v>16</v>
      </c>
    </row>
    <row r="256" spans="2:4" x14ac:dyDescent="0.3">
      <c r="B256" s="39" t="s">
        <v>146</v>
      </c>
      <c r="C256" s="1" t="s">
        <v>3</v>
      </c>
      <c r="D256" s="2">
        <v>72</v>
      </c>
    </row>
    <row r="257" spans="2:4" x14ac:dyDescent="0.3">
      <c r="B257" s="39" t="s">
        <v>146</v>
      </c>
      <c r="C257" s="1" t="s">
        <v>121</v>
      </c>
      <c r="D257" s="2">
        <v>58</v>
      </c>
    </row>
    <row r="258" spans="2:4" x14ac:dyDescent="0.3">
      <c r="B258" s="39" t="s">
        <v>146</v>
      </c>
      <c r="C258" s="1" t="s">
        <v>5</v>
      </c>
      <c r="D258" s="2">
        <v>39</v>
      </c>
    </row>
    <row r="259" spans="2:4" x14ac:dyDescent="0.3">
      <c r="B259" s="39" t="s">
        <v>146</v>
      </c>
      <c r="C259" s="1" t="s">
        <v>122</v>
      </c>
      <c r="D259" s="2">
        <v>13</v>
      </c>
    </row>
    <row r="260" spans="2:4" x14ac:dyDescent="0.3">
      <c r="B260" s="39" t="s">
        <v>146</v>
      </c>
      <c r="C260" s="1" t="s">
        <v>4</v>
      </c>
      <c r="D260" s="2">
        <v>39</v>
      </c>
    </row>
    <row r="261" spans="2:4" x14ac:dyDescent="0.3">
      <c r="B261" s="39" t="s">
        <v>146</v>
      </c>
      <c r="C261" s="1" t="s">
        <v>123</v>
      </c>
      <c r="D261" s="2">
        <v>14</v>
      </c>
    </row>
    <row r="262" spans="2:4" x14ac:dyDescent="0.3">
      <c r="B262" s="39" t="s">
        <v>146</v>
      </c>
      <c r="C262" s="1" t="s">
        <v>124</v>
      </c>
      <c r="D262" s="2">
        <v>56</v>
      </c>
    </row>
    <row r="263" spans="2:4" x14ac:dyDescent="0.3">
      <c r="B263" s="39" t="s">
        <v>146</v>
      </c>
      <c r="C263" s="1" t="s">
        <v>125</v>
      </c>
      <c r="D263" s="2">
        <v>32</v>
      </c>
    </row>
    <row r="264" spans="2:4" x14ac:dyDescent="0.3">
      <c r="B264" s="39" t="s">
        <v>146</v>
      </c>
      <c r="C264" s="1" t="s">
        <v>57</v>
      </c>
      <c r="D264" s="2">
        <v>106.59</v>
      </c>
    </row>
    <row r="265" spans="2:4" x14ac:dyDescent="0.3">
      <c r="B265" s="39" t="s">
        <v>146</v>
      </c>
      <c r="C265" s="1" t="s">
        <v>11</v>
      </c>
      <c r="D265" s="2">
        <v>4</v>
      </c>
    </row>
    <row r="266" spans="2:4" x14ac:dyDescent="0.3">
      <c r="B266" s="39" t="s">
        <v>146</v>
      </c>
      <c r="C266" s="1" t="s">
        <v>58</v>
      </c>
      <c r="D266" s="2">
        <v>6</v>
      </c>
    </row>
    <row r="267" spans="2:4" x14ac:dyDescent="0.3">
      <c r="B267" s="39" t="s">
        <v>146</v>
      </c>
      <c r="C267" s="1" t="s">
        <v>60</v>
      </c>
      <c r="D267" s="40">
        <v>17.600000000000001</v>
      </c>
    </row>
    <row r="268" spans="2:4" x14ac:dyDescent="0.3">
      <c r="B268" s="39" t="s">
        <v>147</v>
      </c>
      <c r="C268" s="1" t="s">
        <v>3</v>
      </c>
      <c r="D268" s="2">
        <v>64</v>
      </c>
    </row>
    <row r="269" spans="2:4" x14ac:dyDescent="0.3">
      <c r="B269" s="39" t="s">
        <v>147</v>
      </c>
      <c r="C269" s="1" t="s">
        <v>121</v>
      </c>
      <c r="D269" s="2">
        <v>55</v>
      </c>
    </row>
    <row r="270" spans="2:4" x14ac:dyDescent="0.3">
      <c r="B270" s="39" t="s">
        <v>147</v>
      </c>
      <c r="C270" s="1" t="s">
        <v>5</v>
      </c>
      <c r="D270" s="2">
        <v>28</v>
      </c>
    </row>
    <row r="271" spans="2:4" x14ac:dyDescent="0.3">
      <c r="B271" s="39" t="s">
        <v>147</v>
      </c>
      <c r="C271" s="1" t="s">
        <v>122</v>
      </c>
      <c r="D271" s="2">
        <v>16</v>
      </c>
    </row>
    <row r="272" spans="2:4" x14ac:dyDescent="0.3">
      <c r="B272" s="39" t="s">
        <v>147</v>
      </c>
      <c r="C272" s="1" t="s">
        <v>4</v>
      </c>
      <c r="D272" s="2">
        <v>40</v>
      </c>
    </row>
    <row r="273" spans="2:4" x14ac:dyDescent="0.3">
      <c r="B273" s="39" t="s">
        <v>147</v>
      </c>
      <c r="C273" s="1" t="s">
        <v>123</v>
      </c>
      <c r="D273" s="2">
        <v>11</v>
      </c>
    </row>
    <row r="274" spans="2:4" x14ac:dyDescent="0.3">
      <c r="B274" s="39" t="s">
        <v>147</v>
      </c>
      <c r="C274" s="1" t="s">
        <v>124</v>
      </c>
      <c r="D274" s="2">
        <v>63</v>
      </c>
    </row>
    <row r="275" spans="2:4" x14ac:dyDescent="0.3">
      <c r="B275" s="39" t="s">
        <v>147</v>
      </c>
      <c r="C275" s="1" t="s">
        <v>125</v>
      </c>
      <c r="D275" s="2">
        <v>34</v>
      </c>
    </row>
    <row r="276" spans="2:4" x14ac:dyDescent="0.3">
      <c r="B276" s="39" t="s">
        <v>147</v>
      </c>
      <c r="C276" s="1" t="s">
        <v>57</v>
      </c>
      <c r="D276" s="2">
        <v>99.52</v>
      </c>
    </row>
    <row r="277" spans="2:4" x14ac:dyDescent="0.3">
      <c r="B277" s="39" t="s">
        <v>147</v>
      </c>
      <c r="C277" s="1" t="s">
        <v>11</v>
      </c>
      <c r="D277" s="2">
        <v>4</v>
      </c>
    </row>
    <row r="278" spans="2:4" x14ac:dyDescent="0.3">
      <c r="B278" s="39" t="s">
        <v>147</v>
      </c>
      <c r="C278" s="1" t="s">
        <v>58</v>
      </c>
      <c r="D278" s="2">
        <v>5</v>
      </c>
    </row>
    <row r="279" spans="2:4" x14ac:dyDescent="0.3">
      <c r="B279" s="39" t="s">
        <v>147</v>
      </c>
      <c r="C279" s="1" t="s">
        <v>60</v>
      </c>
      <c r="D279" s="40">
        <v>16.98</v>
      </c>
    </row>
    <row r="280" spans="2:4" x14ac:dyDescent="0.3">
      <c r="B280" s="39" t="s">
        <v>148</v>
      </c>
      <c r="C280" s="1" t="s">
        <v>3</v>
      </c>
      <c r="D280" s="2">
        <v>69</v>
      </c>
    </row>
    <row r="281" spans="2:4" x14ac:dyDescent="0.3">
      <c r="B281" s="39" t="s">
        <v>148</v>
      </c>
      <c r="C281" s="1" t="s">
        <v>121</v>
      </c>
      <c r="D281" s="2">
        <v>48</v>
      </c>
    </row>
    <row r="282" spans="2:4" x14ac:dyDescent="0.3">
      <c r="B282" s="39" t="s">
        <v>148</v>
      </c>
      <c r="C282" s="1" t="s">
        <v>5</v>
      </c>
      <c r="D282" s="2">
        <v>36</v>
      </c>
    </row>
    <row r="283" spans="2:4" x14ac:dyDescent="0.3">
      <c r="B283" s="39" t="s">
        <v>148</v>
      </c>
      <c r="C283" s="1" t="s">
        <v>122</v>
      </c>
      <c r="D283" s="2">
        <v>19</v>
      </c>
    </row>
    <row r="284" spans="2:4" x14ac:dyDescent="0.3">
      <c r="B284" s="39" t="s">
        <v>148</v>
      </c>
      <c r="C284" s="1" t="s">
        <v>4</v>
      </c>
      <c r="D284" s="2">
        <v>50</v>
      </c>
    </row>
    <row r="285" spans="2:4" x14ac:dyDescent="0.3">
      <c r="B285" s="39" t="s">
        <v>148</v>
      </c>
      <c r="C285" s="1" t="s">
        <v>123</v>
      </c>
      <c r="D285" s="2">
        <v>13</v>
      </c>
    </row>
    <row r="286" spans="2:4" x14ac:dyDescent="0.3">
      <c r="B286" s="39" t="s">
        <v>148</v>
      </c>
      <c r="C286" s="1" t="s">
        <v>124</v>
      </c>
      <c r="D286" s="2">
        <v>60</v>
      </c>
    </row>
    <row r="287" spans="2:4" x14ac:dyDescent="0.3">
      <c r="B287" s="39" t="s">
        <v>148</v>
      </c>
      <c r="C287" s="1" t="s">
        <v>125</v>
      </c>
      <c r="D287" s="2">
        <v>31</v>
      </c>
    </row>
    <row r="288" spans="2:4" x14ac:dyDescent="0.3">
      <c r="B288" s="39" t="s">
        <v>148</v>
      </c>
      <c r="C288" s="1" t="s">
        <v>57</v>
      </c>
      <c r="D288" s="2">
        <v>101.06</v>
      </c>
    </row>
    <row r="289" spans="2:4" x14ac:dyDescent="0.3">
      <c r="B289" s="39" t="s">
        <v>148</v>
      </c>
      <c r="C289" s="1" t="s">
        <v>11</v>
      </c>
      <c r="D289" s="2">
        <v>3</v>
      </c>
    </row>
    <row r="290" spans="2:4" x14ac:dyDescent="0.3">
      <c r="B290" s="39" t="s">
        <v>148</v>
      </c>
      <c r="C290" s="1" t="s">
        <v>58</v>
      </c>
      <c r="D290" s="2">
        <v>6</v>
      </c>
    </row>
    <row r="291" spans="2:4" x14ac:dyDescent="0.3">
      <c r="B291" s="39" t="s">
        <v>148</v>
      </c>
      <c r="C291" s="1" t="s">
        <v>60</v>
      </c>
      <c r="D291" s="40">
        <v>18.54</v>
      </c>
    </row>
    <row r="292" spans="2:4" x14ac:dyDescent="0.3">
      <c r="B292" s="39" t="s">
        <v>149</v>
      </c>
      <c r="C292" s="1" t="s">
        <v>3</v>
      </c>
      <c r="D292" s="2">
        <v>57</v>
      </c>
    </row>
    <row r="293" spans="2:4" x14ac:dyDescent="0.3">
      <c r="B293" s="39" t="s">
        <v>149</v>
      </c>
      <c r="C293" s="1" t="s">
        <v>121</v>
      </c>
      <c r="D293" s="2">
        <v>47</v>
      </c>
    </row>
    <row r="294" spans="2:4" x14ac:dyDescent="0.3">
      <c r="B294" s="39" t="s">
        <v>149</v>
      </c>
      <c r="C294" s="1" t="s">
        <v>5</v>
      </c>
      <c r="D294" s="2">
        <v>35</v>
      </c>
    </row>
    <row r="295" spans="2:4" x14ac:dyDescent="0.3">
      <c r="B295" s="39" t="s">
        <v>149</v>
      </c>
      <c r="C295" s="1" t="s">
        <v>122</v>
      </c>
      <c r="D295" s="2">
        <v>17</v>
      </c>
    </row>
    <row r="296" spans="2:4" x14ac:dyDescent="0.3">
      <c r="B296" s="39" t="s">
        <v>149</v>
      </c>
      <c r="C296" s="1" t="s">
        <v>4</v>
      </c>
      <c r="D296" s="2">
        <v>41</v>
      </c>
    </row>
    <row r="297" spans="2:4" x14ac:dyDescent="0.3">
      <c r="B297" s="39" t="s">
        <v>149</v>
      </c>
      <c r="C297" s="1" t="s">
        <v>123</v>
      </c>
      <c r="D297" s="2">
        <v>11</v>
      </c>
    </row>
    <row r="298" spans="2:4" x14ac:dyDescent="0.3">
      <c r="B298" s="39" t="s">
        <v>149</v>
      </c>
      <c r="C298" s="1" t="s">
        <v>124</v>
      </c>
      <c r="D298" s="2">
        <v>61</v>
      </c>
    </row>
    <row r="299" spans="2:4" x14ac:dyDescent="0.3">
      <c r="B299" s="39" t="s">
        <v>149</v>
      </c>
      <c r="C299" s="1" t="s">
        <v>125</v>
      </c>
      <c r="D299" s="2">
        <v>35</v>
      </c>
    </row>
    <row r="300" spans="2:4" x14ac:dyDescent="0.3">
      <c r="B300" s="39" t="s">
        <v>149</v>
      </c>
      <c r="C300" s="1" t="s">
        <v>57</v>
      </c>
      <c r="D300" s="2">
        <v>88.16</v>
      </c>
    </row>
    <row r="301" spans="2:4" x14ac:dyDescent="0.3">
      <c r="B301" s="39" t="s">
        <v>149</v>
      </c>
      <c r="C301" s="1" t="s">
        <v>11</v>
      </c>
      <c r="D301" s="2">
        <v>3</v>
      </c>
    </row>
    <row r="302" spans="2:4" x14ac:dyDescent="0.3">
      <c r="B302" s="39" t="s">
        <v>149</v>
      </c>
      <c r="C302" s="1" t="s">
        <v>58</v>
      </c>
      <c r="D302" s="2">
        <v>3</v>
      </c>
    </row>
    <row r="303" spans="2:4" x14ac:dyDescent="0.3">
      <c r="B303" s="39" t="s">
        <v>149</v>
      </c>
      <c r="C303" s="1" t="s">
        <v>60</v>
      </c>
      <c r="D303" s="40">
        <v>16.8</v>
      </c>
    </row>
    <row r="304" spans="2:4" x14ac:dyDescent="0.3">
      <c r="B304" s="39" t="s">
        <v>150</v>
      </c>
      <c r="C304" s="1" t="s">
        <v>3</v>
      </c>
      <c r="D304" s="2">
        <v>72</v>
      </c>
    </row>
    <row r="305" spans="2:4" x14ac:dyDescent="0.3">
      <c r="B305" s="39" t="s">
        <v>150</v>
      </c>
      <c r="C305" s="1" t="s">
        <v>121</v>
      </c>
      <c r="D305" s="2">
        <v>57</v>
      </c>
    </row>
    <row r="306" spans="2:4" x14ac:dyDescent="0.3">
      <c r="B306" s="39" t="s">
        <v>150</v>
      </c>
      <c r="C306" s="1" t="s">
        <v>5</v>
      </c>
      <c r="D306" s="2">
        <v>29</v>
      </c>
    </row>
    <row r="307" spans="2:4" x14ac:dyDescent="0.3">
      <c r="B307" s="39" t="s">
        <v>150</v>
      </c>
      <c r="C307" s="1" t="s">
        <v>122</v>
      </c>
      <c r="D307" s="2">
        <v>16</v>
      </c>
    </row>
    <row r="308" spans="2:4" x14ac:dyDescent="0.3">
      <c r="B308" s="39" t="s">
        <v>150</v>
      </c>
      <c r="C308" s="1" t="s">
        <v>4</v>
      </c>
      <c r="D308" s="2">
        <v>49</v>
      </c>
    </row>
    <row r="309" spans="2:4" x14ac:dyDescent="0.3">
      <c r="B309" s="39" t="s">
        <v>150</v>
      </c>
      <c r="C309" s="1" t="s">
        <v>123</v>
      </c>
      <c r="D309" s="2">
        <v>19</v>
      </c>
    </row>
    <row r="310" spans="2:4" x14ac:dyDescent="0.3">
      <c r="B310" s="39" t="s">
        <v>150</v>
      </c>
      <c r="C310" s="1" t="s">
        <v>124</v>
      </c>
      <c r="D310" s="2">
        <v>57</v>
      </c>
    </row>
    <row r="311" spans="2:4" x14ac:dyDescent="0.3">
      <c r="B311" s="39" t="s">
        <v>150</v>
      </c>
      <c r="C311" s="1" t="s">
        <v>125</v>
      </c>
      <c r="D311" s="2">
        <v>35</v>
      </c>
    </row>
    <row r="312" spans="2:4" x14ac:dyDescent="0.3">
      <c r="B312" s="39" t="s">
        <v>150</v>
      </c>
      <c r="C312" s="1" t="s">
        <v>57</v>
      </c>
      <c r="D312" s="2">
        <v>96.86</v>
      </c>
    </row>
    <row r="313" spans="2:4" x14ac:dyDescent="0.3">
      <c r="B313" s="39" t="s">
        <v>150</v>
      </c>
      <c r="C313" s="1" t="s">
        <v>11</v>
      </c>
      <c r="D313" s="2">
        <v>4</v>
      </c>
    </row>
    <row r="314" spans="2:4" x14ac:dyDescent="0.3">
      <c r="B314" s="39" t="s">
        <v>150</v>
      </c>
      <c r="C314" s="1" t="s">
        <v>58</v>
      </c>
      <c r="D314" s="2">
        <v>4</v>
      </c>
    </row>
    <row r="315" spans="2:4" x14ac:dyDescent="0.3">
      <c r="B315" s="39" t="s">
        <v>150</v>
      </c>
      <c r="C315" s="1" t="s">
        <v>60</v>
      </c>
      <c r="D315" s="40">
        <v>17.899999999999999</v>
      </c>
    </row>
    <row r="316" spans="2:4" x14ac:dyDescent="0.3">
      <c r="B316" s="39" t="s">
        <v>151</v>
      </c>
      <c r="C316" s="1" t="s">
        <v>3</v>
      </c>
      <c r="D316" s="2">
        <v>61</v>
      </c>
    </row>
    <row r="317" spans="2:4" x14ac:dyDescent="0.3">
      <c r="B317" s="39" t="s">
        <v>151</v>
      </c>
      <c r="C317" s="1" t="s">
        <v>121</v>
      </c>
      <c r="D317" s="2">
        <v>52</v>
      </c>
    </row>
    <row r="318" spans="2:4" x14ac:dyDescent="0.3">
      <c r="B318" s="39" t="s">
        <v>151</v>
      </c>
      <c r="C318" s="1" t="s">
        <v>5</v>
      </c>
      <c r="D318" s="2">
        <v>27</v>
      </c>
    </row>
    <row r="319" spans="2:4" x14ac:dyDescent="0.3">
      <c r="B319" s="39" t="s">
        <v>151</v>
      </c>
      <c r="C319" s="1" t="s">
        <v>122</v>
      </c>
      <c r="D319" s="2">
        <v>13</v>
      </c>
    </row>
    <row r="320" spans="2:4" x14ac:dyDescent="0.3">
      <c r="B320" s="39" t="s">
        <v>151</v>
      </c>
      <c r="C320" s="1" t="s">
        <v>4</v>
      </c>
      <c r="D320" s="2">
        <v>38</v>
      </c>
    </row>
    <row r="321" spans="2:4" x14ac:dyDescent="0.3">
      <c r="B321" s="39" t="s">
        <v>151</v>
      </c>
      <c r="C321" s="1" t="s">
        <v>123</v>
      </c>
      <c r="D321" s="2">
        <v>17</v>
      </c>
    </row>
    <row r="322" spans="2:4" x14ac:dyDescent="0.3">
      <c r="B322" s="39" t="s">
        <v>151</v>
      </c>
      <c r="C322" s="1" t="s">
        <v>124</v>
      </c>
      <c r="D322" s="2">
        <v>63</v>
      </c>
    </row>
    <row r="323" spans="2:4" x14ac:dyDescent="0.3">
      <c r="B323" s="39" t="s">
        <v>151</v>
      </c>
      <c r="C323" s="1" t="s">
        <v>125</v>
      </c>
      <c r="D323" s="2">
        <v>31</v>
      </c>
    </row>
    <row r="324" spans="2:4" x14ac:dyDescent="0.3">
      <c r="B324" s="39" t="s">
        <v>151</v>
      </c>
      <c r="C324" s="1" t="s">
        <v>57</v>
      </c>
      <c r="D324" s="2">
        <v>87.58</v>
      </c>
    </row>
    <row r="325" spans="2:4" x14ac:dyDescent="0.3">
      <c r="B325" s="39" t="s">
        <v>151</v>
      </c>
      <c r="C325" s="1" t="s">
        <v>11</v>
      </c>
      <c r="D325" s="2">
        <v>4</v>
      </c>
    </row>
    <row r="326" spans="2:4" x14ac:dyDescent="0.3">
      <c r="B326" s="39" t="s">
        <v>151</v>
      </c>
      <c r="C326" s="1" t="s">
        <v>58</v>
      </c>
      <c r="D326" s="2">
        <v>4</v>
      </c>
    </row>
    <row r="327" spans="2:4" x14ac:dyDescent="0.3">
      <c r="B327" s="39" t="s">
        <v>151</v>
      </c>
      <c r="C327" s="1" t="s">
        <v>60</v>
      </c>
      <c r="D327" s="40">
        <v>16.490000000000002</v>
      </c>
    </row>
    <row r="328" spans="2:4" x14ac:dyDescent="0.3">
      <c r="B328" s="39" t="s">
        <v>152</v>
      </c>
      <c r="C328" s="1" t="s">
        <v>3</v>
      </c>
      <c r="D328" s="2">
        <v>62</v>
      </c>
    </row>
    <row r="329" spans="2:4" x14ac:dyDescent="0.3">
      <c r="B329" s="39" t="s">
        <v>152</v>
      </c>
      <c r="C329" s="1" t="s">
        <v>121</v>
      </c>
      <c r="D329" s="2">
        <v>48</v>
      </c>
    </row>
    <row r="330" spans="2:4" x14ac:dyDescent="0.3">
      <c r="B330" s="39" t="s">
        <v>152</v>
      </c>
      <c r="C330" s="1" t="s">
        <v>5</v>
      </c>
      <c r="D330" s="2">
        <v>25</v>
      </c>
    </row>
    <row r="331" spans="2:4" x14ac:dyDescent="0.3">
      <c r="B331" s="39" t="s">
        <v>152</v>
      </c>
      <c r="C331" s="1" t="s">
        <v>122</v>
      </c>
      <c r="D331" s="2">
        <v>20</v>
      </c>
    </row>
    <row r="332" spans="2:4" x14ac:dyDescent="0.3">
      <c r="B332" s="39" t="s">
        <v>152</v>
      </c>
      <c r="C332" s="1" t="s">
        <v>4</v>
      </c>
      <c r="D332" s="2">
        <v>47</v>
      </c>
    </row>
    <row r="333" spans="2:4" x14ac:dyDescent="0.3">
      <c r="B333" s="39" t="s">
        <v>152</v>
      </c>
      <c r="C333" s="1" t="s">
        <v>123</v>
      </c>
      <c r="D333" s="2">
        <v>11</v>
      </c>
    </row>
    <row r="334" spans="2:4" x14ac:dyDescent="0.3">
      <c r="B334" s="39" t="s">
        <v>152</v>
      </c>
      <c r="C334" s="1" t="s">
        <v>124</v>
      </c>
      <c r="D334" s="2">
        <v>56</v>
      </c>
    </row>
    <row r="335" spans="2:4" x14ac:dyDescent="0.3">
      <c r="B335" s="39" t="s">
        <v>152</v>
      </c>
      <c r="C335" s="1" t="s">
        <v>125</v>
      </c>
      <c r="D335" s="2">
        <v>30</v>
      </c>
    </row>
    <row r="336" spans="2:4" x14ac:dyDescent="0.3">
      <c r="B336" s="39" t="s">
        <v>152</v>
      </c>
      <c r="C336" s="1" t="s">
        <v>57</v>
      </c>
      <c r="D336" s="2">
        <v>80.73</v>
      </c>
    </row>
    <row r="337" spans="2:4" x14ac:dyDescent="0.3">
      <c r="B337" s="39" t="s">
        <v>152</v>
      </c>
      <c r="C337" s="1" t="s">
        <v>11</v>
      </c>
      <c r="D337" s="2">
        <v>3</v>
      </c>
    </row>
    <row r="338" spans="2:4" x14ac:dyDescent="0.3">
      <c r="B338" s="39" t="s">
        <v>152</v>
      </c>
      <c r="C338" s="1" t="s">
        <v>58</v>
      </c>
      <c r="D338" s="2">
        <v>4</v>
      </c>
    </row>
    <row r="339" spans="2:4" x14ac:dyDescent="0.3">
      <c r="B339" s="39" t="s">
        <v>152</v>
      </c>
      <c r="C339" s="1" t="s">
        <v>60</v>
      </c>
      <c r="D339" s="40">
        <v>16.54</v>
      </c>
    </row>
    <row r="340" spans="2:4" x14ac:dyDescent="0.3">
      <c r="B340" s="39" t="s">
        <v>153</v>
      </c>
      <c r="C340" s="1" t="s">
        <v>3</v>
      </c>
      <c r="D340" s="2">
        <v>59</v>
      </c>
    </row>
    <row r="341" spans="2:4" x14ac:dyDescent="0.3">
      <c r="B341" s="39" t="s">
        <v>153</v>
      </c>
      <c r="C341" s="1" t="s">
        <v>121</v>
      </c>
      <c r="D341" s="2">
        <v>58</v>
      </c>
    </row>
    <row r="342" spans="2:4" x14ac:dyDescent="0.3">
      <c r="B342" s="39" t="s">
        <v>153</v>
      </c>
      <c r="C342" s="1" t="s">
        <v>5</v>
      </c>
      <c r="D342" s="2">
        <v>32</v>
      </c>
    </row>
    <row r="343" spans="2:4" x14ac:dyDescent="0.3">
      <c r="B343" s="39" t="s">
        <v>153</v>
      </c>
      <c r="C343" s="1" t="s">
        <v>122</v>
      </c>
      <c r="D343" s="2">
        <v>13</v>
      </c>
    </row>
    <row r="344" spans="2:4" x14ac:dyDescent="0.3">
      <c r="B344" s="39" t="s">
        <v>153</v>
      </c>
      <c r="C344" s="1" t="s">
        <v>4</v>
      </c>
      <c r="D344" s="2">
        <v>41</v>
      </c>
    </row>
    <row r="345" spans="2:4" x14ac:dyDescent="0.3">
      <c r="B345" s="39" t="s">
        <v>153</v>
      </c>
      <c r="C345" s="1" t="s">
        <v>123</v>
      </c>
      <c r="D345" s="2">
        <v>13</v>
      </c>
    </row>
    <row r="346" spans="2:4" x14ac:dyDescent="0.3">
      <c r="B346" s="39" t="s">
        <v>153</v>
      </c>
      <c r="C346" s="1" t="s">
        <v>124</v>
      </c>
      <c r="D346" s="2">
        <v>54</v>
      </c>
    </row>
    <row r="347" spans="2:4" x14ac:dyDescent="0.3">
      <c r="B347" s="39" t="s">
        <v>153</v>
      </c>
      <c r="C347" s="1" t="s">
        <v>125</v>
      </c>
      <c r="D347" s="2">
        <v>35</v>
      </c>
    </row>
    <row r="348" spans="2:4" x14ac:dyDescent="0.3">
      <c r="B348" s="39" t="s">
        <v>153</v>
      </c>
      <c r="C348" s="1" t="s">
        <v>57</v>
      </c>
      <c r="D348" s="2">
        <v>88.449999999999989</v>
      </c>
    </row>
    <row r="349" spans="2:4" x14ac:dyDescent="0.3">
      <c r="B349" s="39" t="s">
        <v>153</v>
      </c>
      <c r="C349" s="1" t="s">
        <v>11</v>
      </c>
      <c r="D349" s="2">
        <v>4</v>
      </c>
    </row>
    <row r="350" spans="2:4" x14ac:dyDescent="0.3">
      <c r="B350" s="39" t="s">
        <v>153</v>
      </c>
      <c r="C350" s="1" t="s">
        <v>58</v>
      </c>
      <c r="D350" s="2">
        <v>5</v>
      </c>
    </row>
    <row r="351" spans="2:4" x14ac:dyDescent="0.3">
      <c r="B351" s="39" t="s">
        <v>153</v>
      </c>
      <c r="C351" s="1" t="s">
        <v>60</v>
      </c>
      <c r="D351" s="40">
        <v>16.05</v>
      </c>
    </row>
    <row r="352" spans="2:4" x14ac:dyDescent="0.3">
      <c r="B352" s="39" t="s">
        <v>154</v>
      </c>
      <c r="C352" s="1" t="s">
        <v>3</v>
      </c>
      <c r="D352" s="2">
        <v>67</v>
      </c>
    </row>
    <row r="353" spans="2:4" x14ac:dyDescent="0.3">
      <c r="B353" s="39" t="s">
        <v>154</v>
      </c>
      <c r="C353" s="1" t="s">
        <v>121</v>
      </c>
      <c r="D353" s="2">
        <v>56</v>
      </c>
    </row>
    <row r="354" spans="2:4" x14ac:dyDescent="0.3">
      <c r="B354" s="39" t="s">
        <v>154</v>
      </c>
      <c r="C354" s="1" t="s">
        <v>5</v>
      </c>
      <c r="D354" s="2">
        <v>31</v>
      </c>
    </row>
    <row r="355" spans="2:4" x14ac:dyDescent="0.3">
      <c r="B355" s="39" t="s">
        <v>154</v>
      </c>
      <c r="C355" s="1" t="s">
        <v>122</v>
      </c>
      <c r="D355" s="2">
        <v>18</v>
      </c>
    </row>
    <row r="356" spans="2:4" x14ac:dyDescent="0.3">
      <c r="B356" s="39" t="s">
        <v>154</v>
      </c>
      <c r="C356" s="1" t="s">
        <v>4</v>
      </c>
      <c r="D356" s="2">
        <v>47</v>
      </c>
    </row>
    <row r="357" spans="2:4" x14ac:dyDescent="0.3">
      <c r="B357" s="39" t="s">
        <v>154</v>
      </c>
      <c r="C357" s="1" t="s">
        <v>123</v>
      </c>
      <c r="D357" s="2">
        <v>17</v>
      </c>
    </row>
    <row r="358" spans="2:4" x14ac:dyDescent="0.3">
      <c r="B358" s="39" t="s">
        <v>154</v>
      </c>
      <c r="C358" s="1" t="s">
        <v>124</v>
      </c>
      <c r="D358" s="2">
        <v>66</v>
      </c>
    </row>
    <row r="359" spans="2:4" x14ac:dyDescent="0.3">
      <c r="B359" s="39" t="s">
        <v>154</v>
      </c>
      <c r="C359" s="1" t="s">
        <v>125</v>
      </c>
      <c r="D359" s="2">
        <v>30</v>
      </c>
    </row>
    <row r="360" spans="2:4" x14ac:dyDescent="0.3">
      <c r="B360" s="39" t="s">
        <v>154</v>
      </c>
      <c r="C360" s="1" t="s">
        <v>57</v>
      </c>
      <c r="D360" s="2">
        <v>102.92</v>
      </c>
    </row>
    <row r="361" spans="2:4" x14ac:dyDescent="0.3">
      <c r="B361" s="39" t="s">
        <v>154</v>
      </c>
      <c r="C361" s="1" t="s">
        <v>11</v>
      </c>
      <c r="D361" s="2">
        <v>3</v>
      </c>
    </row>
    <row r="362" spans="2:4" x14ac:dyDescent="0.3">
      <c r="B362" s="39" t="s">
        <v>154</v>
      </c>
      <c r="C362" s="1" t="s">
        <v>58</v>
      </c>
      <c r="D362" s="2">
        <v>4</v>
      </c>
    </row>
    <row r="363" spans="2:4" x14ac:dyDescent="0.3">
      <c r="B363" s="39" t="s">
        <v>154</v>
      </c>
      <c r="C363" s="1" t="s">
        <v>60</v>
      </c>
      <c r="D363" s="40">
        <v>18.360000000000003</v>
      </c>
    </row>
    <row r="364" spans="2:4" x14ac:dyDescent="0.3">
      <c r="B364" s="39" t="s">
        <v>155</v>
      </c>
      <c r="C364" s="1" t="s">
        <v>3</v>
      </c>
      <c r="D364" s="2">
        <v>70</v>
      </c>
    </row>
    <row r="365" spans="2:4" x14ac:dyDescent="0.3">
      <c r="B365" s="39" t="s">
        <v>155</v>
      </c>
      <c r="C365" s="1" t="s">
        <v>121</v>
      </c>
      <c r="D365" s="2">
        <v>52</v>
      </c>
    </row>
    <row r="366" spans="2:4" x14ac:dyDescent="0.3">
      <c r="B366" s="39" t="s">
        <v>155</v>
      </c>
      <c r="C366" s="1" t="s">
        <v>5</v>
      </c>
      <c r="D366" s="2">
        <v>37</v>
      </c>
    </row>
    <row r="367" spans="2:4" x14ac:dyDescent="0.3">
      <c r="B367" s="39" t="s">
        <v>155</v>
      </c>
      <c r="C367" s="1" t="s">
        <v>122</v>
      </c>
      <c r="D367" s="2">
        <v>10</v>
      </c>
    </row>
    <row r="368" spans="2:4" x14ac:dyDescent="0.3">
      <c r="B368" s="39" t="s">
        <v>155</v>
      </c>
      <c r="C368" s="1" t="s">
        <v>4</v>
      </c>
      <c r="D368" s="2">
        <v>35</v>
      </c>
    </row>
    <row r="369" spans="2:4" x14ac:dyDescent="0.3">
      <c r="B369" s="39" t="s">
        <v>155</v>
      </c>
      <c r="C369" s="1" t="s">
        <v>123</v>
      </c>
      <c r="D369" s="2">
        <v>18</v>
      </c>
    </row>
    <row r="370" spans="2:4" x14ac:dyDescent="0.3">
      <c r="B370" s="39" t="s">
        <v>155</v>
      </c>
      <c r="C370" s="1" t="s">
        <v>124</v>
      </c>
      <c r="D370" s="2">
        <v>59</v>
      </c>
    </row>
    <row r="371" spans="2:4" x14ac:dyDescent="0.3">
      <c r="B371" s="39" t="s">
        <v>155</v>
      </c>
      <c r="C371" s="1" t="s">
        <v>125</v>
      </c>
      <c r="D371" s="2">
        <v>35</v>
      </c>
    </row>
    <row r="372" spans="2:4" x14ac:dyDescent="0.3">
      <c r="B372" s="39" t="s">
        <v>155</v>
      </c>
      <c r="C372" s="1" t="s">
        <v>57</v>
      </c>
      <c r="D372" s="2">
        <v>104.28</v>
      </c>
    </row>
    <row r="373" spans="2:4" x14ac:dyDescent="0.3">
      <c r="B373" s="39" t="s">
        <v>155</v>
      </c>
      <c r="C373" s="1" t="s">
        <v>11</v>
      </c>
      <c r="D373" s="2">
        <v>3</v>
      </c>
    </row>
    <row r="374" spans="2:4" x14ac:dyDescent="0.3">
      <c r="B374" s="39" t="s">
        <v>155</v>
      </c>
      <c r="C374" s="1" t="s">
        <v>58</v>
      </c>
      <c r="D374" s="2">
        <v>5</v>
      </c>
    </row>
    <row r="375" spans="2:4" x14ac:dyDescent="0.3">
      <c r="B375" s="39" t="s">
        <v>155</v>
      </c>
      <c r="C375" s="1" t="s">
        <v>60</v>
      </c>
      <c r="D375" s="40">
        <v>17.240000000000002</v>
      </c>
    </row>
    <row r="376" spans="2:4" x14ac:dyDescent="0.3">
      <c r="B376" s="39" t="s">
        <v>156</v>
      </c>
      <c r="C376" s="1" t="s">
        <v>3</v>
      </c>
      <c r="D376" s="2">
        <v>75</v>
      </c>
    </row>
    <row r="377" spans="2:4" x14ac:dyDescent="0.3">
      <c r="B377" s="39" t="s">
        <v>156</v>
      </c>
      <c r="C377" s="1" t="s">
        <v>121</v>
      </c>
      <c r="D377" s="2">
        <v>47</v>
      </c>
    </row>
    <row r="378" spans="2:4" x14ac:dyDescent="0.3">
      <c r="B378" s="39" t="s">
        <v>156</v>
      </c>
      <c r="C378" s="1" t="s">
        <v>5</v>
      </c>
      <c r="D378" s="2">
        <v>27</v>
      </c>
    </row>
    <row r="379" spans="2:4" x14ac:dyDescent="0.3">
      <c r="B379" s="39" t="s">
        <v>156</v>
      </c>
      <c r="C379" s="1" t="s">
        <v>122</v>
      </c>
      <c r="D379" s="2">
        <v>19</v>
      </c>
    </row>
    <row r="380" spans="2:4" x14ac:dyDescent="0.3">
      <c r="B380" s="39" t="s">
        <v>156</v>
      </c>
      <c r="C380" s="1" t="s">
        <v>4</v>
      </c>
      <c r="D380" s="2">
        <v>45</v>
      </c>
    </row>
    <row r="381" spans="2:4" x14ac:dyDescent="0.3">
      <c r="B381" s="39" t="s">
        <v>156</v>
      </c>
      <c r="C381" s="1" t="s">
        <v>123</v>
      </c>
      <c r="D381" s="2">
        <v>11</v>
      </c>
    </row>
    <row r="382" spans="2:4" x14ac:dyDescent="0.3">
      <c r="B382" s="39" t="s">
        <v>156</v>
      </c>
      <c r="C382" s="1" t="s">
        <v>124</v>
      </c>
      <c r="D382" s="2">
        <v>59</v>
      </c>
    </row>
    <row r="383" spans="2:4" x14ac:dyDescent="0.3">
      <c r="B383" s="39" t="s">
        <v>156</v>
      </c>
      <c r="C383" s="1" t="s">
        <v>125</v>
      </c>
      <c r="D383" s="2">
        <v>30</v>
      </c>
    </row>
    <row r="384" spans="2:4" x14ac:dyDescent="0.3">
      <c r="B384" s="39" t="s">
        <v>156</v>
      </c>
      <c r="C384" s="1" t="s">
        <v>57</v>
      </c>
      <c r="D384" s="2">
        <v>78.25</v>
      </c>
    </row>
    <row r="385" spans="2:4" x14ac:dyDescent="0.3">
      <c r="B385" s="39" t="s">
        <v>156</v>
      </c>
      <c r="C385" s="1" t="s">
        <v>11</v>
      </c>
      <c r="D385" s="2">
        <v>4</v>
      </c>
    </row>
    <row r="386" spans="2:4" x14ac:dyDescent="0.3">
      <c r="B386" s="39" t="s">
        <v>156</v>
      </c>
      <c r="C386" s="1" t="s">
        <v>58</v>
      </c>
      <c r="D386" s="2">
        <v>5</v>
      </c>
    </row>
    <row r="387" spans="2:4" x14ac:dyDescent="0.3">
      <c r="B387" s="39" t="s">
        <v>156</v>
      </c>
      <c r="C387" s="1" t="s">
        <v>60</v>
      </c>
      <c r="D387" s="40">
        <v>17.840000000000003</v>
      </c>
    </row>
    <row r="388" spans="2:4" x14ac:dyDescent="0.3">
      <c r="B388" s="39" t="s">
        <v>157</v>
      </c>
      <c r="C388" s="1" t="s">
        <v>3</v>
      </c>
      <c r="D388" s="2">
        <v>65</v>
      </c>
    </row>
    <row r="389" spans="2:4" x14ac:dyDescent="0.3">
      <c r="B389" s="39" t="s">
        <v>157</v>
      </c>
      <c r="C389" s="1" t="s">
        <v>121</v>
      </c>
      <c r="D389" s="2">
        <v>47</v>
      </c>
    </row>
    <row r="390" spans="2:4" x14ac:dyDescent="0.3">
      <c r="B390" s="39" t="s">
        <v>157</v>
      </c>
      <c r="C390" s="1" t="s">
        <v>5</v>
      </c>
      <c r="D390" s="2">
        <v>38</v>
      </c>
    </row>
    <row r="391" spans="2:4" x14ac:dyDescent="0.3">
      <c r="B391" s="39" t="s">
        <v>157</v>
      </c>
      <c r="C391" s="1" t="s">
        <v>122</v>
      </c>
      <c r="D391" s="2">
        <v>13</v>
      </c>
    </row>
    <row r="392" spans="2:4" x14ac:dyDescent="0.3">
      <c r="B392" s="39" t="s">
        <v>157</v>
      </c>
      <c r="C392" s="1" t="s">
        <v>4</v>
      </c>
      <c r="D392" s="2">
        <v>39</v>
      </c>
    </row>
    <row r="393" spans="2:4" x14ac:dyDescent="0.3">
      <c r="B393" s="39" t="s">
        <v>157</v>
      </c>
      <c r="C393" s="1" t="s">
        <v>123</v>
      </c>
      <c r="D393" s="2">
        <v>11</v>
      </c>
    </row>
    <row r="394" spans="2:4" x14ac:dyDescent="0.3">
      <c r="B394" s="39" t="s">
        <v>157</v>
      </c>
      <c r="C394" s="1" t="s">
        <v>124</v>
      </c>
      <c r="D394" s="2">
        <v>58</v>
      </c>
    </row>
    <row r="395" spans="2:4" x14ac:dyDescent="0.3">
      <c r="B395" s="39" t="s">
        <v>157</v>
      </c>
      <c r="C395" s="1" t="s">
        <v>125</v>
      </c>
      <c r="D395" s="2">
        <v>32</v>
      </c>
    </row>
    <row r="396" spans="2:4" x14ac:dyDescent="0.3">
      <c r="B396" s="39" t="s">
        <v>157</v>
      </c>
      <c r="C396" s="1" t="s">
        <v>57</v>
      </c>
      <c r="D396" s="2">
        <v>78.78</v>
      </c>
    </row>
    <row r="397" spans="2:4" x14ac:dyDescent="0.3">
      <c r="B397" s="39" t="s">
        <v>157</v>
      </c>
      <c r="C397" s="1" t="s">
        <v>11</v>
      </c>
      <c r="D397" s="2">
        <v>3</v>
      </c>
    </row>
    <row r="398" spans="2:4" x14ac:dyDescent="0.3">
      <c r="B398" s="39" t="s">
        <v>157</v>
      </c>
      <c r="C398" s="1" t="s">
        <v>58</v>
      </c>
      <c r="D398" s="2">
        <v>4</v>
      </c>
    </row>
    <row r="399" spans="2:4" x14ac:dyDescent="0.3">
      <c r="B399" s="39" t="s">
        <v>157</v>
      </c>
      <c r="C399" s="1" t="s">
        <v>60</v>
      </c>
      <c r="D399" s="40">
        <v>17.170000000000002</v>
      </c>
    </row>
    <row r="400" spans="2:4" x14ac:dyDescent="0.3">
      <c r="B400" s="39" t="s">
        <v>158</v>
      </c>
      <c r="C400" s="1" t="s">
        <v>3</v>
      </c>
      <c r="D400" s="2">
        <v>72</v>
      </c>
    </row>
    <row r="401" spans="2:4" x14ac:dyDescent="0.3">
      <c r="B401" s="39" t="s">
        <v>158</v>
      </c>
      <c r="C401" s="1" t="s">
        <v>121</v>
      </c>
      <c r="D401" s="2">
        <v>51</v>
      </c>
    </row>
    <row r="402" spans="2:4" x14ac:dyDescent="0.3">
      <c r="B402" s="39" t="s">
        <v>158</v>
      </c>
      <c r="C402" s="1" t="s">
        <v>5</v>
      </c>
      <c r="D402" s="2">
        <v>34</v>
      </c>
    </row>
    <row r="403" spans="2:4" x14ac:dyDescent="0.3">
      <c r="B403" s="39" t="s">
        <v>158</v>
      </c>
      <c r="C403" s="1" t="s">
        <v>122</v>
      </c>
      <c r="D403" s="2">
        <v>16</v>
      </c>
    </row>
    <row r="404" spans="2:4" x14ac:dyDescent="0.3">
      <c r="B404" s="39" t="s">
        <v>158</v>
      </c>
      <c r="C404" s="1" t="s">
        <v>4</v>
      </c>
      <c r="D404" s="2">
        <v>39</v>
      </c>
    </row>
    <row r="405" spans="2:4" x14ac:dyDescent="0.3">
      <c r="B405" s="39" t="s">
        <v>158</v>
      </c>
      <c r="C405" s="1" t="s">
        <v>123</v>
      </c>
      <c r="D405" s="2">
        <v>10</v>
      </c>
    </row>
    <row r="406" spans="2:4" x14ac:dyDescent="0.3">
      <c r="B406" s="39" t="s">
        <v>158</v>
      </c>
      <c r="C406" s="1" t="s">
        <v>124</v>
      </c>
      <c r="D406" s="2">
        <v>64</v>
      </c>
    </row>
    <row r="407" spans="2:4" x14ac:dyDescent="0.3">
      <c r="B407" s="39" t="s">
        <v>158</v>
      </c>
      <c r="C407" s="1" t="s">
        <v>125</v>
      </c>
      <c r="D407" s="2">
        <v>35</v>
      </c>
    </row>
    <row r="408" spans="2:4" x14ac:dyDescent="0.3">
      <c r="B408" s="39" t="s">
        <v>158</v>
      </c>
      <c r="C408" s="1" t="s">
        <v>57</v>
      </c>
      <c r="D408" s="2">
        <v>83.460000000000008</v>
      </c>
    </row>
    <row r="409" spans="2:4" x14ac:dyDescent="0.3">
      <c r="B409" s="39" t="s">
        <v>158</v>
      </c>
      <c r="C409" s="1" t="s">
        <v>11</v>
      </c>
      <c r="D409" s="2">
        <v>3</v>
      </c>
    </row>
    <row r="410" spans="2:4" x14ac:dyDescent="0.3">
      <c r="B410" s="39" t="s">
        <v>158</v>
      </c>
      <c r="C410" s="1" t="s">
        <v>58</v>
      </c>
      <c r="D410" s="2">
        <v>5</v>
      </c>
    </row>
    <row r="411" spans="2:4" x14ac:dyDescent="0.3">
      <c r="B411" s="39" t="s">
        <v>158</v>
      </c>
      <c r="C411" s="1" t="s">
        <v>60</v>
      </c>
      <c r="D411" s="40">
        <v>18.05</v>
      </c>
    </row>
    <row r="412" spans="2:4" x14ac:dyDescent="0.3">
      <c r="B412" s="39" t="s">
        <v>159</v>
      </c>
      <c r="C412" s="1" t="s">
        <v>3</v>
      </c>
      <c r="D412" s="2">
        <v>64</v>
      </c>
    </row>
    <row r="413" spans="2:4" x14ac:dyDescent="0.3">
      <c r="B413" s="39" t="s">
        <v>159</v>
      </c>
      <c r="C413" s="1" t="s">
        <v>121</v>
      </c>
      <c r="D413" s="2">
        <v>52</v>
      </c>
    </row>
    <row r="414" spans="2:4" x14ac:dyDescent="0.3">
      <c r="B414" s="39" t="s">
        <v>159</v>
      </c>
      <c r="C414" s="1" t="s">
        <v>5</v>
      </c>
      <c r="D414" s="2">
        <v>37</v>
      </c>
    </row>
    <row r="415" spans="2:4" x14ac:dyDescent="0.3">
      <c r="B415" s="39" t="s">
        <v>159</v>
      </c>
      <c r="C415" s="1" t="s">
        <v>122</v>
      </c>
      <c r="D415" s="2">
        <v>15</v>
      </c>
    </row>
    <row r="416" spans="2:4" x14ac:dyDescent="0.3">
      <c r="B416" s="39" t="s">
        <v>159</v>
      </c>
      <c r="C416" s="1" t="s">
        <v>4</v>
      </c>
      <c r="D416" s="2">
        <v>50</v>
      </c>
    </row>
    <row r="417" spans="2:4" x14ac:dyDescent="0.3">
      <c r="B417" s="39" t="s">
        <v>159</v>
      </c>
      <c r="C417" s="1" t="s">
        <v>123</v>
      </c>
      <c r="D417" s="2">
        <v>14</v>
      </c>
    </row>
    <row r="418" spans="2:4" x14ac:dyDescent="0.3">
      <c r="B418" s="39" t="s">
        <v>159</v>
      </c>
      <c r="C418" s="1" t="s">
        <v>124</v>
      </c>
      <c r="D418" s="2">
        <v>58</v>
      </c>
    </row>
    <row r="419" spans="2:4" x14ac:dyDescent="0.3">
      <c r="B419" s="39" t="s">
        <v>159</v>
      </c>
      <c r="C419" s="1" t="s">
        <v>125</v>
      </c>
      <c r="D419" s="2">
        <v>33</v>
      </c>
    </row>
    <row r="420" spans="2:4" x14ac:dyDescent="0.3">
      <c r="B420" s="39" t="s">
        <v>159</v>
      </c>
      <c r="C420" s="1" t="s">
        <v>57</v>
      </c>
      <c r="D420" s="2">
        <v>87.210000000000008</v>
      </c>
    </row>
    <row r="421" spans="2:4" x14ac:dyDescent="0.3">
      <c r="B421" s="39" t="s">
        <v>159</v>
      </c>
      <c r="C421" s="1" t="s">
        <v>11</v>
      </c>
      <c r="D421" s="2">
        <v>3</v>
      </c>
    </row>
    <row r="422" spans="2:4" x14ac:dyDescent="0.3">
      <c r="B422" s="39" t="s">
        <v>159</v>
      </c>
      <c r="C422" s="1" t="s">
        <v>58</v>
      </c>
      <c r="D422" s="2">
        <v>5</v>
      </c>
    </row>
    <row r="423" spans="2:4" x14ac:dyDescent="0.3">
      <c r="B423" s="39" t="s">
        <v>159</v>
      </c>
      <c r="C423" s="1" t="s">
        <v>60</v>
      </c>
      <c r="D423" s="40">
        <v>18.010000000000002</v>
      </c>
    </row>
    <row r="424" spans="2:4" x14ac:dyDescent="0.3">
      <c r="B424" s="39" t="s">
        <v>160</v>
      </c>
      <c r="C424" s="1" t="s">
        <v>3</v>
      </c>
      <c r="D424" s="2">
        <v>66</v>
      </c>
    </row>
    <row r="425" spans="2:4" x14ac:dyDescent="0.3">
      <c r="B425" s="39" t="s">
        <v>160</v>
      </c>
      <c r="C425" s="1" t="s">
        <v>121</v>
      </c>
      <c r="D425" s="2">
        <v>56</v>
      </c>
    </row>
    <row r="426" spans="2:4" x14ac:dyDescent="0.3">
      <c r="B426" s="39" t="s">
        <v>160</v>
      </c>
      <c r="C426" s="1" t="s">
        <v>5</v>
      </c>
      <c r="D426" s="2">
        <v>38</v>
      </c>
    </row>
    <row r="427" spans="2:4" x14ac:dyDescent="0.3">
      <c r="B427" s="39" t="s">
        <v>160</v>
      </c>
      <c r="C427" s="1" t="s">
        <v>122</v>
      </c>
      <c r="D427" s="2">
        <v>13</v>
      </c>
    </row>
    <row r="428" spans="2:4" x14ac:dyDescent="0.3">
      <c r="B428" s="39" t="s">
        <v>160</v>
      </c>
      <c r="C428" s="1" t="s">
        <v>4</v>
      </c>
      <c r="D428" s="2">
        <v>41</v>
      </c>
    </row>
    <row r="429" spans="2:4" x14ac:dyDescent="0.3">
      <c r="B429" s="39" t="s">
        <v>160</v>
      </c>
      <c r="C429" s="1" t="s">
        <v>123</v>
      </c>
      <c r="D429" s="2">
        <v>18</v>
      </c>
    </row>
    <row r="430" spans="2:4" x14ac:dyDescent="0.3">
      <c r="B430" s="39" t="s">
        <v>160</v>
      </c>
      <c r="C430" s="1" t="s">
        <v>124</v>
      </c>
      <c r="D430" s="2">
        <v>65</v>
      </c>
    </row>
    <row r="431" spans="2:4" x14ac:dyDescent="0.3">
      <c r="B431" s="39" t="s">
        <v>160</v>
      </c>
      <c r="C431" s="1" t="s">
        <v>125</v>
      </c>
      <c r="D431" s="2">
        <v>30</v>
      </c>
    </row>
    <row r="432" spans="2:4" x14ac:dyDescent="0.3">
      <c r="B432" s="39" t="s">
        <v>160</v>
      </c>
      <c r="C432" s="1" t="s">
        <v>57</v>
      </c>
      <c r="D432" s="2">
        <v>91.56</v>
      </c>
    </row>
    <row r="433" spans="2:4" x14ac:dyDescent="0.3">
      <c r="B433" s="39" t="s">
        <v>160</v>
      </c>
      <c r="C433" s="1" t="s">
        <v>11</v>
      </c>
      <c r="D433" s="2">
        <v>4</v>
      </c>
    </row>
    <row r="434" spans="2:4" x14ac:dyDescent="0.3">
      <c r="B434" s="39" t="s">
        <v>160</v>
      </c>
      <c r="C434" s="1" t="s">
        <v>58</v>
      </c>
      <c r="D434" s="2">
        <v>4</v>
      </c>
    </row>
    <row r="435" spans="2:4" x14ac:dyDescent="0.3">
      <c r="B435" s="39" t="s">
        <v>160</v>
      </c>
      <c r="C435" s="1" t="s">
        <v>60</v>
      </c>
      <c r="D435" s="40">
        <v>18.130000000000003</v>
      </c>
    </row>
    <row r="436" spans="2:4" x14ac:dyDescent="0.3">
      <c r="B436" t="s">
        <v>136</v>
      </c>
      <c r="C436" t="s">
        <v>161</v>
      </c>
      <c r="D436">
        <v>524</v>
      </c>
    </row>
    <row r="437" spans="2:4" x14ac:dyDescent="0.3">
      <c r="B437" t="s">
        <v>148</v>
      </c>
      <c r="C437" t="s">
        <v>161</v>
      </c>
      <c r="D437">
        <v>550</v>
      </c>
    </row>
    <row r="438" spans="2:4" x14ac:dyDescent="0.3">
      <c r="B438" t="s">
        <v>160</v>
      </c>
      <c r="C438" t="s">
        <v>161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60E1-6392-40E4-ACB2-1489B28D667B}">
  <dimension ref="A1:C55"/>
  <sheetViews>
    <sheetView workbookViewId="0">
      <selection sqref="A1:XFD1048576"/>
    </sheetView>
  </sheetViews>
  <sheetFormatPr defaultColWidth="9.109375" defaultRowHeight="11.4" x14ac:dyDescent="0.2"/>
  <cols>
    <col min="1" max="1" width="26.44140625" style="44" bestFit="1" customWidth="1"/>
    <col min="2" max="16384" width="9.109375" style="44"/>
  </cols>
  <sheetData>
    <row r="1" spans="1:3" ht="12.6" thickBot="1" x14ac:dyDescent="0.3">
      <c r="A1" s="41" t="s">
        <v>162</v>
      </c>
      <c r="B1" s="42"/>
      <c r="C1" s="43">
        <v>42004</v>
      </c>
    </row>
    <row r="2" spans="1:3" ht="14.4" x14ac:dyDescent="0.3">
      <c r="A2" s="44" t="s">
        <v>163</v>
      </c>
      <c r="B2" s="12"/>
      <c r="C2" s="45">
        <v>44.609000000000002</v>
      </c>
    </row>
    <row r="3" spans="1:3" ht="14.4" x14ac:dyDescent="0.3">
      <c r="A3" s="44" t="s">
        <v>164</v>
      </c>
      <c r="B3" s="12"/>
      <c r="C3" s="45">
        <v>33.097000000000001</v>
      </c>
    </row>
    <row r="4" spans="1:3" ht="14.4" x14ac:dyDescent="0.3">
      <c r="A4" s="44" t="s">
        <v>165</v>
      </c>
      <c r="B4" s="12"/>
      <c r="C4" s="45">
        <v>31.658000000000001</v>
      </c>
    </row>
    <row r="5" spans="1:3" ht="14.4" x14ac:dyDescent="0.3">
      <c r="A5" s="44" t="s">
        <v>166</v>
      </c>
      <c r="B5" s="12"/>
      <c r="C5" s="45">
        <v>20.146000000000004</v>
      </c>
    </row>
    <row r="6" spans="1:3" ht="14.4" x14ac:dyDescent="0.3">
      <c r="A6" s="44" t="s">
        <v>167</v>
      </c>
      <c r="B6" s="12"/>
      <c r="C6" s="45">
        <v>14.39</v>
      </c>
    </row>
    <row r="7" spans="1:3" ht="12" x14ac:dyDescent="0.25">
      <c r="A7" s="46" t="s">
        <v>69</v>
      </c>
      <c r="B7" s="46"/>
      <c r="C7" s="47">
        <v>143.9</v>
      </c>
    </row>
    <row r="8" spans="1:3" ht="12" x14ac:dyDescent="0.25">
      <c r="A8" s="48"/>
      <c r="B8" s="48"/>
      <c r="C8" s="49"/>
    </row>
    <row r="9" spans="1:3" ht="14.4" x14ac:dyDescent="0.3">
      <c r="A9" s="44" t="s">
        <v>168</v>
      </c>
      <c r="B9" s="12"/>
      <c r="C9" s="45">
        <v>29.749999999999996</v>
      </c>
    </row>
    <row r="10" spans="1:3" ht="14.4" x14ac:dyDescent="0.3">
      <c r="A10" s="44" t="s">
        <v>169</v>
      </c>
      <c r="B10" s="12"/>
      <c r="C10" s="45">
        <v>18.7</v>
      </c>
    </row>
    <row r="11" spans="1:3" ht="14.4" x14ac:dyDescent="0.3">
      <c r="A11" s="44" t="s">
        <v>170</v>
      </c>
      <c r="B11" s="12"/>
      <c r="C11" s="45">
        <v>16.149999999999999</v>
      </c>
    </row>
    <row r="12" spans="1:3" ht="14.4" x14ac:dyDescent="0.3">
      <c r="A12" s="44" t="s">
        <v>171</v>
      </c>
      <c r="B12" s="12"/>
      <c r="C12" s="45">
        <v>11.05</v>
      </c>
    </row>
    <row r="13" spans="1:3" ht="14.4" x14ac:dyDescent="0.3">
      <c r="A13" s="44" t="s">
        <v>172</v>
      </c>
      <c r="B13" s="12"/>
      <c r="C13" s="45">
        <v>9.35</v>
      </c>
    </row>
    <row r="14" spans="1:3" ht="12" x14ac:dyDescent="0.25">
      <c r="A14" s="46" t="s">
        <v>70</v>
      </c>
      <c r="B14" s="46"/>
      <c r="C14" s="47">
        <v>84.999999999999986</v>
      </c>
    </row>
    <row r="16" spans="1:3" ht="14.4" x14ac:dyDescent="0.3">
      <c r="A16" s="44" t="s">
        <v>173</v>
      </c>
      <c r="B16" s="12"/>
      <c r="C16" s="45">
        <v>346.47500000000002</v>
      </c>
    </row>
    <row r="17" spans="1:3" ht="14.4" x14ac:dyDescent="0.3">
      <c r="A17" s="44" t="s">
        <v>174</v>
      </c>
      <c r="B17" s="12"/>
      <c r="C17" s="45">
        <v>139.52500000000001</v>
      </c>
    </row>
    <row r="18" spans="1:3" ht="14.4" x14ac:dyDescent="0.3">
      <c r="A18" s="44" t="s">
        <v>175</v>
      </c>
      <c r="B18" s="12"/>
      <c r="C18" s="45">
        <v>125.575</v>
      </c>
    </row>
    <row r="19" spans="1:3" ht="14.4" x14ac:dyDescent="0.3">
      <c r="A19" s="44" t="s">
        <v>176</v>
      </c>
      <c r="B19" s="12"/>
      <c r="C19" s="45">
        <v>20.925000000000001</v>
      </c>
    </row>
    <row r="20" spans="1:3" ht="12" x14ac:dyDescent="0.25">
      <c r="A20" s="46" t="s">
        <v>71</v>
      </c>
      <c r="B20" s="46"/>
      <c r="C20" s="47">
        <v>632.5</v>
      </c>
    </row>
    <row r="22" spans="1:3" ht="14.4" x14ac:dyDescent="0.3">
      <c r="A22" s="44" t="s">
        <v>177</v>
      </c>
      <c r="B22" s="12"/>
      <c r="C22" s="50">
        <v>16.12</v>
      </c>
    </row>
    <row r="23" spans="1:3" ht="14.4" x14ac:dyDescent="0.3">
      <c r="A23" s="44" t="s">
        <v>178</v>
      </c>
      <c r="B23" s="12"/>
      <c r="C23" s="50">
        <v>6.2</v>
      </c>
    </row>
    <row r="24" spans="1:3" ht="14.4" x14ac:dyDescent="0.3">
      <c r="A24" s="44" t="s">
        <v>179</v>
      </c>
      <c r="B24" s="12"/>
      <c r="C24" s="50">
        <v>2.4800000000000004</v>
      </c>
    </row>
    <row r="25" spans="1:3" ht="12" x14ac:dyDescent="0.25">
      <c r="A25" s="46" t="s">
        <v>30</v>
      </c>
      <c r="B25" s="46"/>
      <c r="C25" s="46">
        <v>24.8</v>
      </c>
    </row>
    <row r="27" spans="1:3" ht="14.4" x14ac:dyDescent="0.3">
      <c r="A27" s="44" t="s">
        <v>72</v>
      </c>
      <c r="B27" s="12"/>
      <c r="C27" s="44">
        <v>45.9</v>
      </c>
    </row>
    <row r="28" spans="1:3" ht="12" x14ac:dyDescent="0.25">
      <c r="A28" s="46" t="s">
        <v>72</v>
      </c>
      <c r="B28" s="46"/>
      <c r="C28" s="46">
        <v>45.9</v>
      </c>
    </row>
    <row r="29" spans="1:3" ht="12" x14ac:dyDescent="0.25">
      <c r="A29" s="48"/>
      <c r="B29" s="48"/>
      <c r="C29" s="48"/>
    </row>
    <row r="30" spans="1:3" ht="12.6" thickBot="1" x14ac:dyDescent="0.3">
      <c r="A30" s="51" t="s">
        <v>73</v>
      </c>
      <c r="B30" s="51"/>
      <c r="C30" s="52">
        <v>932.09999999999991</v>
      </c>
    </row>
    <row r="32" spans="1:3" ht="14.4" x14ac:dyDescent="0.3">
      <c r="A32" s="44" t="s">
        <v>180</v>
      </c>
      <c r="B32" s="12"/>
      <c r="C32" s="45">
        <v>17</v>
      </c>
    </row>
    <row r="33" spans="1:3" ht="14.4" x14ac:dyDescent="0.3">
      <c r="A33" s="44" t="s">
        <v>181</v>
      </c>
      <c r="B33" s="12"/>
      <c r="C33" s="45">
        <v>17</v>
      </c>
    </row>
    <row r="34" spans="1:3" ht="14.4" x14ac:dyDescent="0.3">
      <c r="A34" s="44" t="s">
        <v>182</v>
      </c>
      <c r="B34" s="12"/>
      <c r="C34" s="45">
        <v>14.96</v>
      </c>
    </row>
    <row r="35" spans="1:3" ht="14.4" x14ac:dyDescent="0.3">
      <c r="A35" s="44" t="s">
        <v>183</v>
      </c>
      <c r="B35" s="12"/>
      <c r="C35" s="45">
        <v>10.199999999999999</v>
      </c>
    </row>
    <row r="36" spans="1:3" ht="14.4" x14ac:dyDescent="0.3">
      <c r="A36" s="44" t="s">
        <v>184</v>
      </c>
      <c r="B36" s="12"/>
      <c r="C36" s="45">
        <v>8.84</v>
      </c>
    </row>
    <row r="37" spans="1:3" ht="12" x14ac:dyDescent="0.25">
      <c r="A37" s="46" t="s">
        <v>74</v>
      </c>
      <c r="B37" s="46"/>
      <c r="C37" s="47">
        <v>68</v>
      </c>
    </row>
    <row r="38" spans="1:3" ht="12" x14ac:dyDescent="0.25">
      <c r="A38" s="48"/>
      <c r="B38" s="48"/>
      <c r="C38" s="49"/>
    </row>
    <row r="39" spans="1:3" ht="14.4" x14ac:dyDescent="0.3">
      <c r="A39" s="44" t="s">
        <v>185</v>
      </c>
      <c r="B39" s="12"/>
      <c r="C39" s="45">
        <v>22.424999999999997</v>
      </c>
    </row>
    <row r="40" spans="1:3" ht="14.4" x14ac:dyDescent="0.3">
      <c r="A40" s="44" t="s">
        <v>186</v>
      </c>
      <c r="B40" s="12"/>
      <c r="C40" s="45">
        <v>6.8250000000000002</v>
      </c>
    </row>
    <row r="41" spans="1:3" ht="14.4" x14ac:dyDescent="0.3">
      <c r="A41" s="44" t="s">
        <v>187</v>
      </c>
      <c r="B41" s="12"/>
      <c r="C41" s="45">
        <v>3.25</v>
      </c>
    </row>
    <row r="42" spans="1:3" ht="12" x14ac:dyDescent="0.25">
      <c r="A42" s="46" t="s">
        <v>75</v>
      </c>
      <c r="B42" s="46"/>
      <c r="C42" s="46">
        <v>32.5</v>
      </c>
    </row>
    <row r="44" spans="1:3" ht="14.4" x14ac:dyDescent="0.3">
      <c r="A44" s="44" t="s">
        <v>188</v>
      </c>
      <c r="B44" s="12"/>
      <c r="C44" s="44">
        <v>615.79999999999995</v>
      </c>
    </row>
    <row r="45" spans="1:3" ht="12" x14ac:dyDescent="0.25">
      <c r="A45" s="46" t="s">
        <v>76</v>
      </c>
      <c r="B45" s="46"/>
      <c r="C45" s="46">
        <v>615.79999999999995</v>
      </c>
    </row>
    <row r="47" spans="1:3" ht="14.4" x14ac:dyDescent="0.3">
      <c r="A47" s="44" t="s">
        <v>77</v>
      </c>
      <c r="B47" s="12"/>
      <c r="C47" s="44">
        <v>48.3</v>
      </c>
    </row>
    <row r="48" spans="1:3" ht="12" x14ac:dyDescent="0.25">
      <c r="A48" s="46" t="s">
        <v>77</v>
      </c>
      <c r="B48" s="46"/>
      <c r="C48" s="46">
        <v>48.3</v>
      </c>
    </row>
    <row r="50" spans="1:3" ht="14.4" x14ac:dyDescent="0.3">
      <c r="A50" s="44" t="s">
        <v>189</v>
      </c>
      <c r="B50" s="12"/>
      <c r="C50" s="45">
        <v>132.32500000000002</v>
      </c>
    </row>
    <row r="51" spans="1:3" ht="14.4" x14ac:dyDescent="0.3">
      <c r="A51" s="44" t="s">
        <v>190</v>
      </c>
      <c r="B51" s="12"/>
      <c r="C51" s="45">
        <v>18.425000000000001</v>
      </c>
    </row>
    <row r="52" spans="1:3" ht="14.4" x14ac:dyDescent="0.3">
      <c r="A52" s="44" t="s">
        <v>191</v>
      </c>
      <c r="B52" s="12"/>
      <c r="C52" s="45">
        <v>16.75</v>
      </c>
    </row>
    <row r="53" spans="1:3" ht="12" x14ac:dyDescent="0.25">
      <c r="A53" s="46" t="s">
        <v>78</v>
      </c>
      <c r="B53" s="46"/>
      <c r="C53" s="46">
        <v>167.50000000000003</v>
      </c>
    </row>
    <row r="55" spans="1:3" ht="12.6" thickBot="1" x14ac:dyDescent="0.3">
      <c r="A55" s="51" t="s">
        <v>79</v>
      </c>
      <c r="B55" s="51"/>
      <c r="C55" s="51">
        <v>932.1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14D1-28A9-49C6-8E7D-FE4D71CF747C}">
  <dimension ref="A1:C55"/>
  <sheetViews>
    <sheetView workbookViewId="0">
      <selection activeCell="F39" sqref="F39"/>
    </sheetView>
  </sheetViews>
  <sheetFormatPr defaultColWidth="9.109375" defaultRowHeight="11.4" x14ac:dyDescent="0.2"/>
  <cols>
    <col min="1" max="1" width="26.44140625" style="44" bestFit="1" customWidth="1"/>
    <col min="2" max="16384" width="9.109375" style="44"/>
  </cols>
  <sheetData>
    <row r="1" spans="1:3" ht="12.6" thickBot="1" x14ac:dyDescent="0.3">
      <c r="A1" s="41" t="s">
        <v>162</v>
      </c>
      <c r="B1" s="41" t="s">
        <v>192</v>
      </c>
      <c r="C1" s="43">
        <v>42369</v>
      </c>
    </row>
    <row r="2" spans="1:3" x14ac:dyDescent="0.2">
      <c r="A2" s="44" t="s">
        <v>163</v>
      </c>
      <c r="B2" s="44" t="s">
        <v>193</v>
      </c>
      <c r="C2" s="45">
        <v>40.248000000000005</v>
      </c>
    </row>
    <row r="3" spans="1:3" x14ac:dyDescent="0.2">
      <c r="A3" s="44" t="s">
        <v>165</v>
      </c>
      <c r="B3" s="44" t="s">
        <v>193</v>
      </c>
      <c r="C3" s="45">
        <v>34.056000000000004</v>
      </c>
    </row>
    <row r="4" spans="1:3" x14ac:dyDescent="0.2">
      <c r="A4" s="44" t="s">
        <v>164</v>
      </c>
      <c r="B4" s="44" t="s">
        <v>193</v>
      </c>
      <c r="C4" s="45">
        <v>29.412000000000003</v>
      </c>
    </row>
    <row r="5" spans="1:3" x14ac:dyDescent="0.2">
      <c r="A5" s="44" t="s">
        <v>166</v>
      </c>
      <c r="B5" s="44" t="s">
        <v>193</v>
      </c>
      <c r="C5" s="45">
        <v>27.864000000000001</v>
      </c>
    </row>
    <row r="6" spans="1:3" x14ac:dyDescent="0.2">
      <c r="A6" s="44" t="s">
        <v>167</v>
      </c>
      <c r="B6" s="44" t="s">
        <v>193</v>
      </c>
      <c r="C6" s="45">
        <v>23.220000000000002</v>
      </c>
    </row>
    <row r="7" spans="1:3" ht="12" x14ac:dyDescent="0.25">
      <c r="A7" s="46" t="s">
        <v>69</v>
      </c>
      <c r="B7" s="46"/>
      <c r="C7" s="47">
        <v>154.80000000000001</v>
      </c>
    </row>
    <row r="9" spans="1:3" x14ac:dyDescent="0.2">
      <c r="A9" s="44" t="s">
        <v>168</v>
      </c>
      <c r="B9" s="44" t="s">
        <v>194</v>
      </c>
      <c r="C9" s="45">
        <v>24.840000000000003</v>
      </c>
    </row>
    <row r="10" spans="1:3" x14ac:dyDescent="0.2">
      <c r="A10" s="44" t="s">
        <v>169</v>
      </c>
      <c r="B10" s="44" t="s">
        <v>194</v>
      </c>
      <c r="C10" s="45">
        <v>20.239999999999998</v>
      </c>
    </row>
    <row r="11" spans="1:3" x14ac:dyDescent="0.2">
      <c r="A11" s="44" t="s">
        <v>170</v>
      </c>
      <c r="B11" s="44" t="s">
        <v>194</v>
      </c>
      <c r="C11" s="45">
        <v>17.48</v>
      </c>
    </row>
    <row r="12" spans="1:3" x14ac:dyDescent="0.2">
      <c r="A12" s="44" t="s">
        <v>172</v>
      </c>
      <c r="B12" s="44" t="s">
        <v>194</v>
      </c>
      <c r="C12" s="45">
        <v>17.48</v>
      </c>
    </row>
    <row r="13" spans="1:3" x14ac:dyDescent="0.2">
      <c r="A13" s="44" t="s">
        <v>171</v>
      </c>
      <c r="B13" s="44" t="s">
        <v>194</v>
      </c>
      <c r="C13" s="45">
        <v>11.96</v>
      </c>
    </row>
    <row r="14" spans="1:3" ht="12" x14ac:dyDescent="0.25">
      <c r="A14" s="46" t="s">
        <v>70</v>
      </c>
      <c r="B14" s="46" t="s">
        <v>194</v>
      </c>
      <c r="C14" s="47">
        <v>92.000000000000014</v>
      </c>
    </row>
    <row r="16" spans="1:3" x14ac:dyDescent="0.2">
      <c r="A16" s="44" t="s">
        <v>173</v>
      </c>
      <c r="B16" s="44" t="s">
        <v>195</v>
      </c>
      <c r="C16" s="45">
        <v>346.47500000000002</v>
      </c>
    </row>
    <row r="17" spans="1:3" x14ac:dyDescent="0.2">
      <c r="A17" s="44" t="s">
        <v>174</v>
      </c>
      <c r="B17" s="44" t="s">
        <v>195</v>
      </c>
      <c r="C17" s="45">
        <v>139.52500000000001</v>
      </c>
    </row>
    <row r="18" spans="1:3" x14ac:dyDescent="0.2">
      <c r="A18" s="44" t="s">
        <v>175</v>
      </c>
      <c r="B18" s="44" t="s">
        <v>195</v>
      </c>
      <c r="C18" s="45">
        <v>125.575</v>
      </c>
    </row>
    <row r="19" spans="1:3" x14ac:dyDescent="0.2">
      <c r="A19" s="44" t="s">
        <v>176</v>
      </c>
      <c r="B19" s="44" t="s">
        <v>195</v>
      </c>
      <c r="C19" s="45">
        <v>20.925000000000001</v>
      </c>
    </row>
    <row r="20" spans="1:3" ht="12" x14ac:dyDescent="0.25">
      <c r="A20" s="46" t="s">
        <v>71</v>
      </c>
      <c r="B20" s="46" t="s">
        <v>195</v>
      </c>
      <c r="C20" s="47">
        <v>632.5</v>
      </c>
    </row>
    <row r="22" spans="1:3" x14ac:dyDescent="0.2">
      <c r="A22" s="44" t="s">
        <v>177</v>
      </c>
      <c r="B22" s="44" t="s">
        <v>196</v>
      </c>
      <c r="C22" s="50">
        <v>13.298</v>
      </c>
    </row>
    <row r="23" spans="1:3" x14ac:dyDescent="0.2">
      <c r="A23" s="44" t="s">
        <v>178</v>
      </c>
      <c r="B23" s="44" t="s">
        <v>196</v>
      </c>
      <c r="C23" s="50">
        <v>5.45</v>
      </c>
    </row>
    <row r="24" spans="1:3" x14ac:dyDescent="0.2">
      <c r="A24" s="44" t="s">
        <v>179</v>
      </c>
      <c r="B24" s="44" t="s">
        <v>196</v>
      </c>
      <c r="C24" s="50">
        <v>3.0520000000000005</v>
      </c>
    </row>
    <row r="25" spans="1:3" ht="12" x14ac:dyDescent="0.25">
      <c r="A25" s="46" t="s">
        <v>30</v>
      </c>
      <c r="B25" s="46"/>
      <c r="C25" s="46">
        <v>21.8</v>
      </c>
    </row>
    <row r="27" spans="1:3" x14ac:dyDescent="0.2">
      <c r="A27" s="44" t="s">
        <v>72</v>
      </c>
      <c r="B27" s="44" t="s">
        <v>197</v>
      </c>
      <c r="C27" s="44">
        <v>46.9</v>
      </c>
    </row>
    <row r="28" spans="1:3" ht="12" x14ac:dyDescent="0.25">
      <c r="A28" s="46" t="s">
        <v>72</v>
      </c>
      <c r="B28" s="46"/>
      <c r="C28" s="46">
        <v>46.9</v>
      </c>
    </row>
    <row r="29" spans="1:3" ht="12" x14ac:dyDescent="0.25">
      <c r="A29" s="48"/>
      <c r="B29" s="48"/>
      <c r="C29" s="48"/>
    </row>
    <row r="30" spans="1:3" ht="12.6" thickBot="1" x14ac:dyDescent="0.3">
      <c r="A30" s="51" t="s">
        <v>73</v>
      </c>
      <c r="B30" s="51"/>
      <c r="C30" s="53">
        <v>947.99999999999989</v>
      </c>
    </row>
    <row r="32" spans="1:3" x14ac:dyDescent="0.2">
      <c r="A32" s="44" t="s">
        <v>180</v>
      </c>
      <c r="B32" s="44" t="s">
        <v>198</v>
      </c>
      <c r="C32" s="45">
        <v>19.981000000000002</v>
      </c>
    </row>
    <row r="33" spans="1:3" x14ac:dyDescent="0.2">
      <c r="A33" s="44" t="s">
        <v>184</v>
      </c>
      <c r="B33" s="44" t="s">
        <v>198</v>
      </c>
      <c r="C33" s="45">
        <v>15.847000000000001</v>
      </c>
    </row>
    <row r="34" spans="1:3" x14ac:dyDescent="0.2">
      <c r="A34" s="44" t="s">
        <v>181</v>
      </c>
      <c r="B34" s="44" t="s">
        <v>198</v>
      </c>
      <c r="C34" s="45">
        <v>14.469000000000001</v>
      </c>
    </row>
    <row r="35" spans="1:3" x14ac:dyDescent="0.2">
      <c r="A35" s="44" t="s">
        <v>183</v>
      </c>
      <c r="B35" s="44" t="s">
        <v>198</v>
      </c>
      <c r="C35" s="45">
        <v>10.335000000000001</v>
      </c>
    </row>
    <row r="36" spans="1:3" x14ac:dyDescent="0.2">
      <c r="A36" s="44" t="s">
        <v>182</v>
      </c>
      <c r="B36" s="44" t="s">
        <v>198</v>
      </c>
      <c r="C36" s="45">
        <v>8.2680000000000007</v>
      </c>
    </row>
    <row r="37" spans="1:3" ht="12" x14ac:dyDescent="0.25">
      <c r="A37" s="46" t="s">
        <v>74</v>
      </c>
      <c r="B37" s="46"/>
      <c r="C37" s="47">
        <v>68.900000000000006</v>
      </c>
    </row>
    <row r="39" spans="1:3" x14ac:dyDescent="0.2">
      <c r="A39" s="44" t="s">
        <v>185</v>
      </c>
      <c r="B39" s="44" t="s">
        <v>195</v>
      </c>
      <c r="C39" s="45">
        <v>17.506999999999998</v>
      </c>
    </row>
    <row r="40" spans="1:3" x14ac:dyDescent="0.2">
      <c r="A40" s="44" t="s">
        <v>186</v>
      </c>
      <c r="B40" s="44" t="s">
        <v>195</v>
      </c>
      <c r="C40" s="45">
        <v>6.601</v>
      </c>
    </row>
    <row r="41" spans="1:3" x14ac:dyDescent="0.2">
      <c r="A41" s="44" t="s">
        <v>187</v>
      </c>
      <c r="B41" s="44" t="s">
        <v>195</v>
      </c>
      <c r="C41" s="45">
        <v>4.5919999999999996</v>
      </c>
    </row>
    <row r="42" spans="1:3" ht="12" x14ac:dyDescent="0.25">
      <c r="A42" s="46" t="s">
        <v>75</v>
      </c>
      <c r="B42" s="46"/>
      <c r="C42" s="46">
        <v>28.699999999999996</v>
      </c>
    </row>
    <row r="44" spans="1:3" x14ac:dyDescent="0.2">
      <c r="A44" s="44" t="s">
        <v>188</v>
      </c>
      <c r="B44" s="44" t="s">
        <v>199</v>
      </c>
      <c r="C44" s="44">
        <v>610.4</v>
      </c>
    </row>
    <row r="45" spans="1:3" ht="12" x14ac:dyDescent="0.25">
      <c r="A45" s="46" t="s">
        <v>76</v>
      </c>
      <c r="B45" s="46"/>
      <c r="C45" s="46">
        <v>610.4</v>
      </c>
    </row>
    <row r="47" spans="1:3" x14ac:dyDescent="0.2">
      <c r="A47" s="44" t="s">
        <v>77</v>
      </c>
      <c r="B47" s="44" t="s">
        <v>197</v>
      </c>
      <c r="C47" s="44">
        <v>43.3</v>
      </c>
    </row>
    <row r="48" spans="1:3" ht="12" x14ac:dyDescent="0.25">
      <c r="A48" s="46" t="s">
        <v>77</v>
      </c>
      <c r="B48" s="46"/>
      <c r="C48" s="46">
        <v>43.3</v>
      </c>
    </row>
    <row r="50" spans="1:3" x14ac:dyDescent="0.2">
      <c r="A50" s="44" t="s">
        <v>189</v>
      </c>
      <c r="B50" s="44" t="s">
        <v>200</v>
      </c>
      <c r="C50" s="45">
        <v>161.52499999999998</v>
      </c>
    </row>
    <row r="51" spans="1:3" x14ac:dyDescent="0.2">
      <c r="A51" s="44" t="s">
        <v>190</v>
      </c>
      <c r="B51" s="44" t="s">
        <v>200</v>
      </c>
      <c r="C51" s="45">
        <v>18.425000000000001</v>
      </c>
    </row>
    <row r="52" spans="1:3" x14ac:dyDescent="0.2">
      <c r="A52" s="44" t="s">
        <v>191</v>
      </c>
      <c r="B52" s="44" t="s">
        <v>200</v>
      </c>
      <c r="C52" s="45">
        <v>16.75</v>
      </c>
    </row>
    <row r="53" spans="1:3" ht="12" x14ac:dyDescent="0.25">
      <c r="A53" s="46" t="s">
        <v>78</v>
      </c>
      <c r="B53" s="46"/>
      <c r="C53" s="46">
        <v>196.7</v>
      </c>
    </row>
    <row r="55" spans="1:3" ht="12.6" thickBot="1" x14ac:dyDescent="0.3">
      <c r="A55" s="51" t="s">
        <v>79</v>
      </c>
      <c r="B55" s="51"/>
      <c r="C55" s="53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67DA-1859-4862-92A0-D753B258268E}">
  <dimension ref="A1:D55"/>
  <sheetViews>
    <sheetView zoomScaleNormal="100" workbookViewId="0">
      <selection activeCell="F39" sqref="F39"/>
    </sheetView>
  </sheetViews>
  <sheetFormatPr defaultColWidth="9.109375" defaultRowHeight="11.4" x14ac:dyDescent="0.2"/>
  <cols>
    <col min="1" max="1" width="26.44140625" style="44" bestFit="1" customWidth="1"/>
    <col min="2" max="16384" width="9.109375" style="44"/>
  </cols>
  <sheetData>
    <row r="1" spans="1:4" ht="12.6" thickBot="1" x14ac:dyDescent="0.3">
      <c r="A1" s="41" t="s">
        <v>162</v>
      </c>
      <c r="B1" s="43" t="s">
        <v>192</v>
      </c>
      <c r="C1" s="43" t="s">
        <v>201</v>
      </c>
      <c r="D1" s="43">
        <v>42735</v>
      </c>
    </row>
    <row r="2" spans="1:4" x14ac:dyDescent="0.2">
      <c r="A2" s="44" t="s">
        <v>163</v>
      </c>
      <c r="B2" s="44" t="s">
        <v>193</v>
      </c>
      <c r="C2" s="44" t="s">
        <v>202</v>
      </c>
      <c r="D2" s="45">
        <v>44.018000000000008</v>
      </c>
    </row>
    <row r="3" spans="1:4" x14ac:dyDescent="0.2">
      <c r="A3" s="44" t="s">
        <v>165</v>
      </c>
      <c r="B3" s="44" t="s">
        <v>193</v>
      </c>
      <c r="C3" s="44" t="s">
        <v>202</v>
      </c>
      <c r="D3" s="45">
        <v>40.631999999999998</v>
      </c>
    </row>
    <row r="4" spans="1:4" x14ac:dyDescent="0.2">
      <c r="A4" s="44" t="s">
        <v>164</v>
      </c>
      <c r="B4" s="44" t="s">
        <v>193</v>
      </c>
      <c r="C4" s="44" t="s">
        <v>202</v>
      </c>
      <c r="D4" s="45">
        <v>32.167000000000002</v>
      </c>
    </row>
    <row r="5" spans="1:4" x14ac:dyDescent="0.2">
      <c r="A5" s="44" t="s">
        <v>166</v>
      </c>
      <c r="B5" s="44" t="s">
        <v>193</v>
      </c>
      <c r="C5" s="44" t="s">
        <v>202</v>
      </c>
      <c r="D5" s="45">
        <v>27.088000000000001</v>
      </c>
    </row>
    <row r="6" spans="1:4" x14ac:dyDescent="0.2">
      <c r="A6" s="44" t="s">
        <v>167</v>
      </c>
      <c r="B6" s="44" t="s">
        <v>193</v>
      </c>
      <c r="C6" s="44" t="s">
        <v>202</v>
      </c>
      <c r="D6" s="45">
        <v>25.395</v>
      </c>
    </row>
    <row r="7" spans="1:4" ht="12" x14ac:dyDescent="0.25">
      <c r="A7" s="46" t="s">
        <v>69</v>
      </c>
      <c r="B7" s="46"/>
      <c r="C7" s="46"/>
      <c r="D7" s="47">
        <v>169.3</v>
      </c>
    </row>
    <row r="9" spans="1:4" x14ac:dyDescent="0.2">
      <c r="A9" s="44" t="s">
        <v>168</v>
      </c>
      <c r="B9" s="44" t="s">
        <v>194</v>
      </c>
      <c r="C9" s="44" t="s">
        <v>202</v>
      </c>
      <c r="D9" s="45">
        <v>26.4</v>
      </c>
    </row>
    <row r="10" spans="1:4" x14ac:dyDescent="0.2">
      <c r="A10" s="44" t="s">
        <v>169</v>
      </c>
      <c r="B10" s="44" t="s">
        <v>194</v>
      </c>
      <c r="C10" s="44" t="s">
        <v>202</v>
      </c>
      <c r="D10" s="45">
        <v>25.3</v>
      </c>
    </row>
    <row r="11" spans="1:4" x14ac:dyDescent="0.2">
      <c r="A11" s="44" t="s">
        <v>170</v>
      </c>
      <c r="B11" s="44" t="s">
        <v>194</v>
      </c>
      <c r="C11" s="44" t="s">
        <v>202</v>
      </c>
      <c r="D11" s="45">
        <v>20.9</v>
      </c>
    </row>
    <row r="12" spans="1:4" x14ac:dyDescent="0.2">
      <c r="A12" s="44" t="s">
        <v>172</v>
      </c>
      <c r="B12" s="44" t="s">
        <v>194</v>
      </c>
      <c r="C12" s="44" t="s">
        <v>202</v>
      </c>
      <c r="D12" s="45">
        <v>20.9</v>
      </c>
    </row>
    <row r="13" spans="1:4" x14ac:dyDescent="0.2">
      <c r="A13" s="44" t="s">
        <v>171</v>
      </c>
      <c r="B13" s="44" t="s">
        <v>194</v>
      </c>
      <c r="C13" s="44" t="s">
        <v>202</v>
      </c>
      <c r="D13" s="45">
        <v>16.5</v>
      </c>
    </row>
    <row r="14" spans="1:4" ht="12" x14ac:dyDescent="0.25">
      <c r="A14" s="46" t="s">
        <v>70</v>
      </c>
      <c r="B14" s="46" t="s">
        <v>194</v>
      </c>
      <c r="C14" s="46"/>
      <c r="D14" s="47">
        <v>110</v>
      </c>
    </row>
    <row r="16" spans="1:4" x14ac:dyDescent="0.2">
      <c r="A16" s="44" t="s">
        <v>173</v>
      </c>
      <c r="B16" s="44" t="s">
        <v>195</v>
      </c>
      <c r="C16" s="44" t="s">
        <v>202</v>
      </c>
      <c r="D16" s="45">
        <v>350.51</v>
      </c>
    </row>
    <row r="17" spans="1:4" x14ac:dyDescent="0.2">
      <c r="A17" s="44" t="s">
        <v>174</v>
      </c>
      <c r="B17" s="44" t="s">
        <v>195</v>
      </c>
      <c r="C17" s="44" t="s">
        <v>202</v>
      </c>
      <c r="D17" s="45">
        <v>146.71</v>
      </c>
    </row>
    <row r="18" spans="1:4" x14ac:dyDescent="0.2">
      <c r="A18" s="44" t="s">
        <v>175</v>
      </c>
      <c r="B18" s="44" t="s">
        <v>195</v>
      </c>
      <c r="C18" s="44" t="s">
        <v>202</v>
      </c>
      <c r="D18" s="45">
        <v>133.73500000000001</v>
      </c>
    </row>
    <row r="19" spans="1:4" x14ac:dyDescent="0.2">
      <c r="A19" s="44" t="s">
        <v>176</v>
      </c>
      <c r="B19" s="44" t="s">
        <v>195</v>
      </c>
      <c r="C19" s="44" t="s">
        <v>202</v>
      </c>
      <c r="D19" s="45">
        <v>28.545000000000002</v>
      </c>
    </row>
    <row r="20" spans="1:4" ht="12" x14ac:dyDescent="0.25">
      <c r="A20" s="46" t="s">
        <v>71</v>
      </c>
      <c r="B20" s="46"/>
      <c r="C20" s="46"/>
      <c r="D20" s="47">
        <v>659.5</v>
      </c>
    </row>
    <row r="22" spans="1:4" x14ac:dyDescent="0.2">
      <c r="A22" s="44" t="s">
        <v>177</v>
      </c>
      <c r="B22" s="44" t="s">
        <v>196</v>
      </c>
      <c r="C22" s="44" t="s">
        <v>202</v>
      </c>
      <c r="D22" s="50">
        <v>125.39999999999999</v>
      </c>
    </row>
    <row r="23" spans="1:4" x14ac:dyDescent="0.2">
      <c r="A23" s="44" t="s">
        <v>178</v>
      </c>
      <c r="B23" s="44" t="s">
        <v>196</v>
      </c>
      <c r="C23" s="44" t="s">
        <v>202</v>
      </c>
      <c r="D23" s="50">
        <v>59.400000000000006</v>
      </c>
    </row>
    <row r="24" spans="1:4" x14ac:dyDescent="0.2">
      <c r="A24" s="44" t="s">
        <v>179</v>
      </c>
      <c r="B24" s="44" t="s">
        <v>196</v>
      </c>
      <c r="C24" s="44" t="s">
        <v>202</v>
      </c>
      <c r="D24" s="50">
        <v>35.200000000000003</v>
      </c>
    </row>
    <row r="25" spans="1:4" ht="12" x14ac:dyDescent="0.25">
      <c r="A25" s="46" t="s">
        <v>30</v>
      </c>
      <c r="B25" s="46"/>
      <c r="C25" s="46"/>
      <c r="D25" s="54">
        <v>220</v>
      </c>
    </row>
    <row r="27" spans="1:4" x14ac:dyDescent="0.2">
      <c r="A27" s="44" t="s">
        <v>72</v>
      </c>
      <c r="B27" s="44" t="s">
        <v>197</v>
      </c>
      <c r="C27" s="44" t="s">
        <v>202</v>
      </c>
      <c r="D27" s="50">
        <v>68</v>
      </c>
    </row>
    <row r="28" spans="1:4" ht="12" x14ac:dyDescent="0.25">
      <c r="A28" s="46" t="s">
        <v>72</v>
      </c>
      <c r="B28" s="46"/>
      <c r="C28" s="46"/>
      <c r="D28" s="54">
        <v>68</v>
      </c>
    </row>
    <row r="29" spans="1:4" ht="12" x14ac:dyDescent="0.25">
      <c r="A29" s="48"/>
      <c r="B29" s="48"/>
      <c r="C29" s="48"/>
      <c r="D29" s="48"/>
    </row>
    <row r="30" spans="1:4" ht="12.6" thickBot="1" x14ac:dyDescent="0.3">
      <c r="A30" s="51" t="s">
        <v>73</v>
      </c>
      <c r="B30" s="51"/>
      <c r="C30" s="51"/>
      <c r="D30" s="53">
        <v>1226.8</v>
      </c>
    </row>
    <row r="32" spans="1:4" x14ac:dyDescent="0.2">
      <c r="A32" s="44" t="s">
        <v>180</v>
      </c>
      <c r="B32" s="44" t="s">
        <v>198</v>
      </c>
      <c r="C32" s="44" t="s">
        <v>203</v>
      </c>
      <c r="D32" s="45">
        <v>19.981000000000002</v>
      </c>
    </row>
    <row r="33" spans="1:4" x14ac:dyDescent="0.2">
      <c r="A33" s="44" t="s">
        <v>184</v>
      </c>
      <c r="B33" s="44" t="s">
        <v>198</v>
      </c>
      <c r="C33" s="44" t="s">
        <v>203</v>
      </c>
      <c r="D33" s="45">
        <v>15.847000000000001</v>
      </c>
    </row>
    <row r="34" spans="1:4" x14ac:dyDescent="0.2">
      <c r="A34" s="44" t="s">
        <v>181</v>
      </c>
      <c r="B34" s="44" t="s">
        <v>198</v>
      </c>
      <c r="C34" s="44" t="s">
        <v>203</v>
      </c>
      <c r="D34" s="45">
        <v>14.469000000000001</v>
      </c>
    </row>
    <row r="35" spans="1:4" x14ac:dyDescent="0.2">
      <c r="A35" s="44" t="s">
        <v>183</v>
      </c>
      <c r="B35" s="44" t="s">
        <v>198</v>
      </c>
      <c r="C35" s="44" t="s">
        <v>203</v>
      </c>
      <c r="D35" s="45">
        <v>10.335000000000001</v>
      </c>
    </row>
    <row r="36" spans="1:4" x14ac:dyDescent="0.2">
      <c r="A36" s="44" t="s">
        <v>182</v>
      </c>
      <c r="B36" s="44" t="s">
        <v>198</v>
      </c>
      <c r="C36" s="44" t="s">
        <v>203</v>
      </c>
      <c r="D36" s="45">
        <v>8.2680000000000007</v>
      </c>
    </row>
    <row r="37" spans="1:4" ht="12" x14ac:dyDescent="0.25">
      <c r="A37" s="46" t="s">
        <v>74</v>
      </c>
      <c r="B37" s="46"/>
      <c r="C37" s="46"/>
      <c r="D37" s="47">
        <v>68.900000000000006</v>
      </c>
    </row>
    <row r="39" spans="1:4" x14ac:dyDescent="0.2">
      <c r="A39" s="44" t="s">
        <v>185</v>
      </c>
      <c r="B39" s="44" t="s">
        <v>195</v>
      </c>
      <c r="C39" s="44" t="s">
        <v>203</v>
      </c>
      <c r="D39" s="45">
        <v>17.506999999999998</v>
      </c>
    </row>
    <row r="40" spans="1:4" x14ac:dyDescent="0.2">
      <c r="A40" s="44" t="s">
        <v>186</v>
      </c>
      <c r="B40" s="44" t="s">
        <v>195</v>
      </c>
      <c r="C40" s="44" t="s">
        <v>203</v>
      </c>
      <c r="D40" s="45">
        <v>6.601</v>
      </c>
    </row>
    <row r="41" spans="1:4" x14ac:dyDescent="0.2">
      <c r="A41" s="44" t="s">
        <v>187</v>
      </c>
      <c r="B41" s="44" t="s">
        <v>195</v>
      </c>
      <c r="C41" s="44" t="s">
        <v>203</v>
      </c>
      <c r="D41" s="45">
        <v>4.5919999999999996</v>
      </c>
    </row>
    <row r="42" spans="1:4" ht="12" x14ac:dyDescent="0.25">
      <c r="A42" s="46" t="s">
        <v>75</v>
      </c>
      <c r="B42" s="46"/>
      <c r="C42" s="46"/>
      <c r="D42" s="46">
        <v>28.699999999999996</v>
      </c>
    </row>
    <row r="44" spans="1:4" x14ac:dyDescent="0.2">
      <c r="A44" s="44" t="s">
        <v>188</v>
      </c>
      <c r="B44" s="44" t="s">
        <v>199</v>
      </c>
      <c r="C44" s="44" t="s">
        <v>203</v>
      </c>
      <c r="D44" s="50">
        <v>605</v>
      </c>
    </row>
    <row r="45" spans="1:4" ht="12" x14ac:dyDescent="0.25">
      <c r="A45" s="46" t="s">
        <v>76</v>
      </c>
      <c r="B45" s="46"/>
      <c r="C45" s="46"/>
      <c r="D45" s="54">
        <v>605</v>
      </c>
    </row>
    <row r="47" spans="1:4" x14ac:dyDescent="0.2">
      <c r="A47" s="44" t="s">
        <v>77</v>
      </c>
      <c r="B47" s="44" t="s">
        <v>197</v>
      </c>
      <c r="C47" s="44" t="s">
        <v>203</v>
      </c>
      <c r="D47" s="44">
        <v>38.9</v>
      </c>
    </row>
    <row r="48" spans="1:4" ht="12" x14ac:dyDescent="0.25">
      <c r="A48" s="46" t="s">
        <v>77</v>
      </c>
      <c r="B48" s="46"/>
      <c r="C48" s="46"/>
      <c r="D48" s="46">
        <v>38.9</v>
      </c>
    </row>
    <row r="50" spans="1:4" x14ac:dyDescent="0.2">
      <c r="A50" s="44" t="s">
        <v>189</v>
      </c>
      <c r="B50" s="44" t="s">
        <v>200</v>
      </c>
      <c r="C50" s="44" t="s">
        <v>200</v>
      </c>
      <c r="D50" s="45">
        <v>450.125</v>
      </c>
    </row>
    <row r="51" spans="1:4" x14ac:dyDescent="0.2">
      <c r="A51" s="44" t="s">
        <v>190</v>
      </c>
      <c r="B51" s="44" t="s">
        <v>200</v>
      </c>
      <c r="C51" s="44" t="s">
        <v>200</v>
      </c>
      <c r="D51" s="45">
        <v>18.425000000000001</v>
      </c>
    </row>
    <row r="52" spans="1:4" x14ac:dyDescent="0.2">
      <c r="A52" s="44" t="s">
        <v>191</v>
      </c>
      <c r="B52" s="44" t="s">
        <v>200</v>
      </c>
      <c r="C52" s="44" t="s">
        <v>200</v>
      </c>
      <c r="D52" s="45">
        <v>16.75</v>
      </c>
    </row>
    <row r="53" spans="1:4" ht="12" x14ac:dyDescent="0.25">
      <c r="A53" s="46" t="s">
        <v>78</v>
      </c>
      <c r="B53" s="46"/>
      <c r="C53" s="46"/>
      <c r="D53" s="46">
        <v>485.3</v>
      </c>
    </row>
    <row r="55" spans="1:4" ht="12.6" thickBot="1" x14ac:dyDescent="0.3">
      <c r="A55" s="51" t="s">
        <v>79</v>
      </c>
      <c r="B55" s="51"/>
      <c r="C55" s="51"/>
      <c r="D55" s="53">
        <v>1226.8000000000002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ABD9-1C5B-4A4D-A871-98BB705C9968}">
  <dimension ref="A1:M37"/>
  <sheetViews>
    <sheetView workbookViewId="0">
      <selection activeCell="G7" sqref="G7"/>
    </sheetView>
  </sheetViews>
  <sheetFormatPr defaultRowHeight="14.4" x14ac:dyDescent="0.3"/>
  <cols>
    <col min="1" max="1" width="26" style="12" bestFit="1" customWidth="1"/>
    <col min="2" max="3" width="8.88671875" style="12"/>
    <col min="4" max="4" width="7.6640625" style="12" bestFit="1" customWidth="1"/>
    <col min="5" max="6" width="14.5546875" style="12" bestFit="1" customWidth="1"/>
    <col min="7" max="7" width="14.5546875" style="12" customWidth="1"/>
    <col min="8" max="16384" width="8.88671875" style="12"/>
  </cols>
  <sheetData>
    <row r="1" spans="1:12" x14ac:dyDescent="0.3">
      <c r="A1" s="105" t="s">
        <v>47</v>
      </c>
      <c r="B1" s="105"/>
      <c r="C1" s="105"/>
      <c r="D1" s="105"/>
      <c r="E1" s="74"/>
    </row>
    <row r="2" spans="1:12" x14ac:dyDescent="0.3">
      <c r="B2" s="106"/>
      <c r="C2" s="106"/>
      <c r="D2" s="106"/>
      <c r="E2" s="106"/>
      <c r="F2" s="106"/>
      <c r="G2" s="74"/>
    </row>
    <row r="4" spans="1:12" x14ac:dyDescent="0.3">
      <c r="A4" s="24" t="s">
        <v>48</v>
      </c>
      <c r="B4" s="75" t="s">
        <v>63</v>
      </c>
    </row>
    <row r="6" spans="1:12" x14ac:dyDescent="0.3">
      <c r="H6" s="105" t="s">
        <v>50</v>
      </c>
      <c r="I6" s="105"/>
      <c r="J6" s="105"/>
      <c r="K6" s="105"/>
      <c r="L6" s="105"/>
    </row>
    <row r="7" spans="1:12" ht="15" thickBot="1" x14ac:dyDescent="0.35">
      <c r="A7" s="30" t="s">
        <v>51</v>
      </c>
      <c r="B7" s="30">
        <v>2014</v>
      </c>
      <c r="C7" s="30">
        <v>2015</v>
      </c>
      <c r="D7" s="30">
        <v>2016</v>
      </c>
      <c r="E7" s="30" t="s">
        <v>52</v>
      </c>
      <c r="F7" s="30" t="s">
        <v>53</v>
      </c>
      <c r="G7" s="31"/>
      <c r="H7" s="31">
        <v>2017</v>
      </c>
      <c r="I7" s="31">
        <v>2018</v>
      </c>
      <c r="J7" s="31">
        <v>2019</v>
      </c>
      <c r="K7" s="31">
        <v>2020</v>
      </c>
      <c r="L7" s="31">
        <v>2021</v>
      </c>
    </row>
    <row r="8" spans="1:12" ht="15" thickBot="1" x14ac:dyDescent="0.35">
      <c r="A8" s="12" t="s">
        <v>54</v>
      </c>
      <c r="B8" s="32">
        <f>SUMIFS([1]Workings!$E:$E,[1]Workings!$F:$F,'P&amp;L'!$A8,[1]Workings!$C:$C,'P&amp;L'!B$7)</f>
        <v>2922</v>
      </c>
      <c r="C8" s="32">
        <f>SUMIFS([1]Workings!$E:$E,[1]Workings!$F:$F,'P&amp;L'!$A8,[1]Workings!$C:$C,'P&amp;L'!C$7)</f>
        <v>2984</v>
      </c>
      <c r="D8" s="32">
        <f>SUMIFS([1]Workings!$E:$E,[1]Workings!$F:$F,'P&amp;L'!$A8,[1]Workings!$C:$C,'P&amp;L'!D$7)</f>
        <v>3040</v>
      </c>
      <c r="E8" s="33">
        <f>C8/B8 -1</f>
        <v>2.1218343600273748E-2</v>
      </c>
      <c r="F8" s="33">
        <f>D8/C8 -1</f>
        <v>1.8766756032171594E-2</v>
      </c>
      <c r="G8" s="100"/>
      <c r="H8" s="12">
        <f>D8*(1+H22)</f>
        <v>3100.8</v>
      </c>
      <c r="I8" s="12">
        <f>H8*(1+I22)</f>
        <v>3162.8160000000003</v>
      </c>
      <c r="J8" s="12">
        <f t="shared" ref="J8:L8" si="0">I8*(1+J22)</f>
        <v>3226.0723200000002</v>
      </c>
      <c r="K8" s="12">
        <f t="shared" si="0"/>
        <v>3290.5937664000003</v>
      </c>
      <c r="L8" s="12">
        <f t="shared" si="0"/>
        <v>3356.4056417280003</v>
      </c>
    </row>
    <row r="9" spans="1:12" ht="15" thickBot="1" x14ac:dyDescent="0.35">
      <c r="A9" s="12" t="s">
        <v>55</v>
      </c>
      <c r="B9" s="32">
        <f>-SUMIFS([1]Workings!$E:$E,[1]Workings!$F:$F,'P&amp;L'!$A9,[1]Workings!$C:$C,'P&amp;L'!B$7)</f>
        <v>-1401</v>
      </c>
      <c r="C9" s="32">
        <f>-SUMIFS([1]Workings!$E:$E,[1]Workings!$F:$F,'P&amp;L'!$A9,[1]Workings!$C:$C,'P&amp;L'!C$7)</f>
        <v>-1383</v>
      </c>
      <c r="D9" s="32">
        <f>-SUMIFS([1]Workings!$E:$E,[1]Workings!$F:$F,'P&amp;L'!$A9,[1]Workings!$C:$C,'P&amp;L'!D$7)</f>
        <v>-1367</v>
      </c>
      <c r="E9" s="33">
        <f t="shared" ref="E9:F18" si="1">C9/B9 -1</f>
        <v>-1.2847965738758016E-2</v>
      </c>
      <c r="F9" s="33">
        <f t="shared" si="1"/>
        <v>-1.156905278380338E-2</v>
      </c>
      <c r="G9" s="100"/>
      <c r="H9" s="32">
        <f>H8*H27</f>
        <v>-1426.3680000000002</v>
      </c>
      <c r="I9" s="32">
        <f t="shared" ref="I9:L9" si="2">I8*I27</f>
        <v>-1454.8953600000002</v>
      </c>
      <c r="J9" s="32">
        <f t="shared" si="2"/>
        <v>-1483.9932672000002</v>
      </c>
      <c r="K9" s="32">
        <f t="shared" si="2"/>
        <v>-1513.6731325440003</v>
      </c>
      <c r="L9" s="32">
        <f t="shared" si="2"/>
        <v>-1543.9465951948803</v>
      </c>
    </row>
    <row r="10" spans="1:12" ht="15" thickBot="1" x14ac:dyDescent="0.35">
      <c r="A10" s="34" t="s">
        <v>56</v>
      </c>
      <c r="B10" s="35">
        <f>SUM(B8:B9)</f>
        <v>1521</v>
      </c>
      <c r="C10" s="35">
        <f>SUM(C8:C9)</f>
        <v>1601</v>
      </c>
      <c r="D10" s="35">
        <f>SUM(D8:D9)</f>
        <v>1673</v>
      </c>
      <c r="E10" s="33">
        <f t="shared" si="1"/>
        <v>5.2596975673898649E-2</v>
      </c>
      <c r="F10" s="33">
        <f t="shared" si="1"/>
        <v>4.4971892567145622E-2</v>
      </c>
      <c r="G10" s="100"/>
      <c r="H10" s="35">
        <f>SUM(H8:H9)</f>
        <v>1674.432</v>
      </c>
      <c r="I10" s="35">
        <f t="shared" ref="I10:L10" si="3">SUM(I8:I9)</f>
        <v>1707.92064</v>
      </c>
      <c r="J10" s="35">
        <f t="shared" si="3"/>
        <v>1742.0790528</v>
      </c>
      <c r="K10" s="35">
        <f t="shared" si="3"/>
        <v>1776.920633856</v>
      </c>
      <c r="L10" s="35">
        <f t="shared" si="3"/>
        <v>1812.45904653312</v>
      </c>
    </row>
    <row r="11" spans="1:12" ht="15" thickBot="1" x14ac:dyDescent="0.35">
      <c r="A11" s="12" t="s">
        <v>57</v>
      </c>
      <c r="B11" s="32">
        <f>-SUMIFS([1]Workings!$E:$E,[1]Workings!$F:$F,'P&amp;L'!$A11,[1]Workings!$C:$C,'P&amp;L'!B$7)</f>
        <v>-1212.1799999999998</v>
      </c>
      <c r="C11" s="32">
        <f>-SUMIFS([1]Workings!$E:$E,[1]Workings!$F:$F,'P&amp;L'!$A11,[1]Workings!$C:$C,'P&amp;L'!C$7)</f>
        <v>-1245.3399999999999</v>
      </c>
      <c r="D11" s="32">
        <f>-SUMIFS([1]Workings!$E:$E,[1]Workings!$F:$F,'P&amp;L'!$A11,[1]Workings!$C:$C,'P&amp;L'!D$7)</f>
        <v>-1068.24</v>
      </c>
      <c r="E11" s="33">
        <f t="shared" si="1"/>
        <v>2.7355673249847445E-2</v>
      </c>
      <c r="F11" s="33">
        <f t="shared" si="1"/>
        <v>-0.14221015947452098</v>
      </c>
      <c r="G11" s="100"/>
      <c r="H11" s="32">
        <f>H8*H32</f>
        <v>-1209.3120000000001</v>
      </c>
      <c r="I11" s="32">
        <f t="shared" ref="I11:L11" si="4">I8*I32</f>
        <v>-1233.4982400000001</v>
      </c>
      <c r="J11" s="32">
        <f t="shared" si="4"/>
        <v>-1258.1682048000002</v>
      </c>
      <c r="K11" s="32">
        <f t="shared" si="4"/>
        <v>-1283.3315688960001</v>
      </c>
      <c r="L11" s="32">
        <f t="shared" si="4"/>
        <v>-1308.9982002739202</v>
      </c>
    </row>
    <row r="12" spans="1:12" ht="15" thickBot="1" x14ac:dyDescent="0.35">
      <c r="A12" s="34" t="s">
        <v>21</v>
      </c>
      <c r="B12" s="35">
        <f>SUM(B10:B11)</f>
        <v>308.82000000000016</v>
      </c>
      <c r="C12" s="35">
        <f>SUM(C10:C11)</f>
        <v>355.66000000000008</v>
      </c>
      <c r="D12" s="35">
        <f>SUM(D10:D11)</f>
        <v>604.76</v>
      </c>
      <c r="E12" s="33">
        <f t="shared" si="1"/>
        <v>0.15167411437083045</v>
      </c>
      <c r="F12" s="33">
        <f t="shared" si="1"/>
        <v>0.70038801102176196</v>
      </c>
      <c r="G12" s="100"/>
      <c r="H12" s="35">
        <f>SUM(H10:H11)</f>
        <v>465.11999999999989</v>
      </c>
      <c r="I12" s="35">
        <f t="shared" ref="I12:L12" si="5">SUM(I10:I11)</f>
        <v>474.42239999999993</v>
      </c>
      <c r="J12" s="35">
        <f t="shared" si="5"/>
        <v>483.91084799999976</v>
      </c>
      <c r="K12" s="35">
        <f t="shared" si="5"/>
        <v>493.58906495999986</v>
      </c>
      <c r="L12" s="35">
        <f t="shared" si="5"/>
        <v>503.4608462591998</v>
      </c>
    </row>
    <row r="13" spans="1:12" ht="15" thickBot="1" x14ac:dyDescent="0.35">
      <c r="A13" s="12" t="s">
        <v>11</v>
      </c>
      <c r="B13" s="32">
        <f>-SUMIFS([1]Workings!$E:$E,[1]Workings!$F:$F,'P&amp;L'!$A13,[1]Workings!$C:$C,'P&amp;L'!B$7)</f>
        <v>-31</v>
      </c>
      <c r="C13" s="32">
        <f>-SUMIFS([1]Workings!$E:$E,[1]Workings!$F:$F,'P&amp;L'!$A13,[1]Workings!$C:$C,'P&amp;L'!C$7)</f>
        <v>-44</v>
      </c>
      <c r="D13" s="32">
        <f>-SUMIFS([1]Workings!$E:$E,[1]Workings!$F:$F,'P&amp;L'!$A13,[1]Workings!$C:$C,'P&amp;L'!D$7)</f>
        <v>-41</v>
      </c>
      <c r="E13" s="33">
        <f t="shared" si="1"/>
        <v>0.41935483870967749</v>
      </c>
      <c r="F13" s="33">
        <f t="shared" si="1"/>
        <v>-6.8181818181818232E-2</v>
      </c>
      <c r="G13" s="100"/>
      <c r="H13" s="32">
        <f>'[1]Fixed asset Roll forward2'!E7</f>
        <v>-43.439130434782612</v>
      </c>
      <c r="I13" s="32">
        <f>'[1]Fixed asset Roll forward2'!F7</f>
        <v>-43.439130434782612</v>
      </c>
      <c r="J13" s="32">
        <f>'[1]Fixed asset Roll forward2'!G7</f>
        <v>-43.439130434782612</v>
      </c>
      <c r="K13" s="32">
        <f>'[1]Fixed asset Roll forward2'!H7</f>
        <v>-43.439130434782612</v>
      </c>
      <c r="L13" s="32">
        <f>'[1]Fixed asset Roll forward2'!I7</f>
        <v>-43.439130434782612</v>
      </c>
    </row>
    <row r="14" spans="1:12" ht="15" thickBot="1" x14ac:dyDescent="0.35">
      <c r="A14" s="34" t="s">
        <v>7</v>
      </c>
      <c r="B14" s="35">
        <f>SUM(B12:B13)</f>
        <v>277.82000000000016</v>
      </c>
      <c r="C14" s="35">
        <f>SUM(C12:C13)</f>
        <v>311.66000000000008</v>
      </c>
      <c r="D14" s="35">
        <f>SUM(D12:D13)</f>
        <v>563.76</v>
      </c>
      <c r="E14" s="33">
        <f t="shared" si="1"/>
        <v>0.12180548556619364</v>
      </c>
      <c r="F14" s="33">
        <f t="shared" si="1"/>
        <v>0.80889430789963379</v>
      </c>
      <c r="G14" s="100"/>
      <c r="H14" s="35">
        <f>SUM(H12:H13)</f>
        <v>421.68086956521728</v>
      </c>
      <c r="I14" s="35">
        <f t="shared" ref="I14:L14" si="6">SUM(I12:I13)</f>
        <v>430.98326956521731</v>
      </c>
      <c r="J14" s="35">
        <f t="shared" si="6"/>
        <v>440.47171756521715</v>
      </c>
      <c r="K14" s="35">
        <f t="shared" si="6"/>
        <v>450.14993452521725</v>
      </c>
      <c r="L14" s="35">
        <f t="shared" si="6"/>
        <v>460.02171582441719</v>
      </c>
    </row>
    <row r="15" spans="1:12" ht="15" thickBot="1" x14ac:dyDescent="0.35">
      <c r="A15" s="12" t="s">
        <v>58</v>
      </c>
      <c r="B15" s="32">
        <f>-SUMIFS([1]Workings!$E:$E,[1]Workings!$F:$F,'P&amp;L'!$A15,[1]Workings!$C:$C,'P&amp;L'!B$7)</f>
        <v>-56</v>
      </c>
      <c r="C15" s="32">
        <f>-SUMIFS([1]Workings!$E:$E,[1]Workings!$F:$F,'P&amp;L'!$A15,[1]Workings!$C:$C,'P&amp;L'!C$7)</f>
        <v>-65</v>
      </c>
      <c r="D15" s="32">
        <f>-SUMIFS([1]Workings!$E:$E,[1]Workings!$F:$F,'P&amp;L'!$A15,[1]Workings!$C:$C,'P&amp;L'!D$7)</f>
        <v>-52</v>
      </c>
      <c r="E15" s="33">
        <f t="shared" si="1"/>
        <v>0.16071428571428581</v>
      </c>
      <c r="F15" s="33">
        <f t="shared" si="1"/>
        <v>-0.19999999999999996</v>
      </c>
      <c r="G15" s="100"/>
      <c r="H15" s="32">
        <f>'[1]Financial Liabilities Sched2'!B19</f>
        <v>-54.449999999999996</v>
      </c>
      <c r="I15" s="32">
        <f>'[1]Financial Liabilities Sched2'!C19</f>
        <v>-50.866096104453106</v>
      </c>
      <c r="J15" s="32">
        <f>'[1]Financial Liabilities Sched2'!D19</f>
        <v>-46.959640858306997</v>
      </c>
      <c r="K15" s="32">
        <f>'[1]Financial Liabilities Sched2'!E19</f>
        <v>-42.701604640007737</v>
      </c>
      <c r="L15" s="32">
        <f>'[1]Financial Liabilities Sched2'!F19</f>
        <v>-38.060345162061552</v>
      </c>
    </row>
    <row r="16" spans="1:12" ht="15" thickBot="1" x14ac:dyDescent="0.35">
      <c r="A16" s="34" t="s">
        <v>59</v>
      </c>
      <c r="B16" s="35">
        <f>SUM(B14:B15)</f>
        <v>221.82000000000016</v>
      </c>
      <c r="C16" s="35">
        <f>SUM(C14:C15)</f>
        <v>246.66000000000008</v>
      </c>
      <c r="D16" s="35">
        <f>SUM(D14:D15)</f>
        <v>511.76</v>
      </c>
      <c r="E16" s="33">
        <f t="shared" si="1"/>
        <v>0.11198268866648586</v>
      </c>
      <c r="F16" s="33">
        <f t="shared" si="1"/>
        <v>1.0747587772642495</v>
      </c>
      <c r="G16" s="100"/>
      <c r="H16" s="35">
        <f>SUM(H14:H15)</f>
        <v>367.23086956521729</v>
      </c>
      <c r="I16" s="35">
        <f t="shared" ref="I16:L16" si="7">SUM(I14:I15)</f>
        <v>380.11717346076421</v>
      </c>
      <c r="J16" s="35">
        <f t="shared" si="7"/>
        <v>393.51207670691014</v>
      </c>
      <c r="K16" s="35">
        <f t="shared" si="7"/>
        <v>407.44832988520949</v>
      </c>
      <c r="L16" s="35">
        <f t="shared" si="7"/>
        <v>421.96137066235565</v>
      </c>
    </row>
    <row r="17" spans="1:13" ht="15" thickBot="1" x14ac:dyDescent="0.35">
      <c r="A17" s="36" t="s">
        <v>60</v>
      </c>
      <c r="B17" s="32">
        <f>-SUMIFS([1]Workings!$E:$E,[1]Workings!$F:$F,'P&amp;L'!$A17,[1]Workings!$C:$C,'P&amp;L'!B$7)</f>
        <v>-207.52</v>
      </c>
      <c r="C17" s="32">
        <f>-SUMIFS([1]Workings!$E:$E,[1]Workings!$F:$F,'P&amp;L'!$A17,[1]Workings!$C:$C,'P&amp;L'!C$7)</f>
        <v>-209.98</v>
      </c>
      <c r="D17" s="32">
        <f>-SUMIFS([1]Workings!$E:$E,[1]Workings!$F:$F,'P&amp;L'!$A17,[1]Workings!$C:$C,'P&amp;L'!D$7)</f>
        <v>-208.57999999999998</v>
      </c>
      <c r="E17" s="33">
        <f t="shared" si="1"/>
        <v>1.1854279105628196E-2</v>
      </c>
      <c r="F17" s="33">
        <f t="shared" si="1"/>
        <v>-6.6673016477759584E-3</v>
      </c>
      <c r="G17" s="100"/>
      <c r="H17" s="32">
        <f>H16*H37</f>
        <v>-128.53080434782603</v>
      </c>
      <c r="I17" s="32">
        <f t="shared" ref="I17:L17" si="8">I16*I37</f>
        <v>-133.04101071126746</v>
      </c>
      <c r="J17" s="32">
        <f t="shared" si="8"/>
        <v>-137.72922684741854</v>
      </c>
      <c r="K17" s="32">
        <f t="shared" si="8"/>
        <v>-142.60691545982331</v>
      </c>
      <c r="L17" s="32">
        <f t="shared" si="8"/>
        <v>-147.68647973182448</v>
      </c>
    </row>
    <row r="18" spans="1:13" ht="15" thickBot="1" x14ac:dyDescent="0.35">
      <c r="A18" s="37" t="s">
        <v>61</v>
      </c>
      <c r="B18" s="38">
        <f>SUM(B16:B17)</f>
        <v>14.300000000000153</v>
      </c>
      <c r="C18" s="38">
        <f>SUM(C16:C17)</f>
        <v>36.680000000000092</v>
      </c>
      <c r="D18" s="38">
        <f>SUM(D16:D17)</f>
        <v>303.18</v>
      </c>
      <c r="E18" s="33">
        <f t="shared" si="1"/>
        <v>1.5650349650349438</v>
      </c>
      <c r="F18" s="33">
        <f t="shared" si="1"/>
        <v>7.2655398037077212</v>
      </c>
      <c r="G18" s="100"/>
      <c r="H18" s="35">
        <f>SUM(H16:H17)</f>
        <v>238.70006521739126</v>
      </c>
      <c r="I18" s="35">
        <f t="shared" ref="I18:L18" si="9">SUM(I16:I17)</f>
        <v>247.07616274949675</v>
      </c>
      <c r="J18" s="35">
        <f t="shared" si="9"/>
        <v>255.78284985949159</v>
      </c>
      <c r="K18" s="35">
        <f t="shared" si="9"/>
        <v>264.84141442538618</v>
      </c>
      <c r="L18" s="35">
        <f t="shared" si="9"/>
        <v>274.27489093053117</v>
      </c>
    </row>
    <row r="19" spans="1:13" ht="15" thickTop="1" x14ac:dyDescent="0.3"/>
    <row r="22" spans="1:13" x14ac:dyDescent="0.3">
      <c r="A22" s="3" t="s">
        <v>62</v>
      </c>
      <c r="B22" s="3"/>
      <c r="C22" s="3"/>
      <c r="D22" s="3"/>
      <c r="E22" s="3"/>
      <c r="F22" s="3"/>
      <c r="G22" s="3"/>
      <c r="H22" s="4">
        <f>VLOOKUP($B$4,$A23:L25,COLUMNS(A$23:H25),FALSE)</f>
        <v>0.02</v>
      </c>
      <c r="I22" s="4">
        <f>VLOOKUP($B$4,$A23:M25,COLUMNS(B$23:I25),FALSE)</f>
        <v>0.02</v>
      </c>
      <c r="J22" s="4">
        <f>VLOOKUP($B$4,$A23:N25,COLUMNS(C$23:J25),FALSE)</f>
        <v>0.02</v>
      </c>
      <c r="K22" s="4">
        <f>VLOOKUP($B$4,$A23:O25,COLUMNS(D$23:K25),FALSE)</f>
        <v>0.02</v>
      </c>
      <c r="L22" s="4">
        <f>VLOOKUP($B$4,$A23:P25,COLUMNS(E$23:L25),FALSE)</f>
        <v>0.02</v>
      </c>
      <c r="M22" s="3"/>
    </row>
    <row r="23" spans="1:13" x14ac:dyDescent="0.3">
      <c r="A23" s="3" t="s">
        <v>49</v>
      </c>
      <c r="B23" s="5"/>
      <c r="C23" s="5"/>
      <c r="D23" s="5"/>
      <c r="E23" s="3"/>
      <c r="F23" s="3"/>
      <c r="G23" s="3"/>
      <c r="H23" s="6">
        <v>0.03</v>
      </c>
      <c r="I23" s="6">
        <v>0.03</v>
      </c>
      <c r="J23" s="6">
        <v>0.03</v>
      </c>
      <c r="K23" s="6">
        <v>0.03</v>
      </c>
      <c r="L23" s="6">
        <v>0.03</v>
      </c>
      <c r="M23" s="3"/>
    </row>
    <row r="24" spans="1:13" x14ac:dyDescent="0.3">
      <c r="A24" s="3" t="s">
        <v>63</v>
      </c>
      <c r="B24" s="5"/>
      <c r="C24" s="5"/>
      <c r="D24" s="5"/>
      <c r="E24" s="3"/>
      <c r="F24" s="3"/>
      <c r="G24" s="3"/>
      <c r="H24" s="6">
        <v>0.02</v>
      </c>
      <c r="I24" s="6">
        <v>0.02</v>
      </c>
      <c r="J24" s="6">
        <v>0.02</v>
      </c>
      <c r="K24" s="6">
        <v>0.02</v>
      </c>
      <c r="L24" s="6">
        <v>0.02</v>
      </c>
      <c r="M24" s="3"/>
    </row>
    <row r="25" spans="1:13" x14ac:dyDescent="0.3">
      <c r="A25" s="3" t="s">
        <v>64</v>
      </c>
      <c r="B25" s="5"/>
      <c r="C25" s="5"/>
      <c r="D25" s="5"/>
      <c r="E25" s="3"/>
      <c r="F25" s="3"/>
      <c r="G25" s="3"/>
      <c r="H25" s="6">
        <v>0.01</v>
      </c>
      <c r="I25" s="6">
        <v>0.01</v>
      </c>
      <c r="J25" s="6">
        <v>0.01</v>
      </c>
      <c r="K25" s="6">
        <v>0.01</v>
      </c>
      <c r="L25" s="6">
        <v>0.01</v>
      </c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 t="s">
        <v>65</v>
      </c>
      <c r="B27" s="3"/>
      <c r="C27" s="3"/>
      <c r="D27" s="3"/>
      <c r="E27" s="3"/>
      <c r="F27" s="3"/>
      <c r="G27" s="3"/>
      <c r="H27" s="4">
        <f>VLOOKUP($B$4,$A28:L30,COLUMNS(A$28:H30),FALSE)</f>
        <v>-0.46</v>
      </c>
      <c r="I27" s="4">
        <f>VLOOKUP($B$4,$A28:M30,COLUMNS(B$28:I30),FALSE)</f>
        <v>-0.46</v>
      </c>
      <c r="J27" s="4">
        <f>VLOOKUP($B$4,$A28:N30,COLUMNS(C$28:J30),FALSE)</f>
        <v>-0.46</v>
      </c>
      <c r="K27" s="4">
        <f>VLOOKUP($B$4,$A28:O30,COLUMNS(D$28:K30),FALSE)</f>
        <v>-0.46</v>
      </c>
      <c r="L27" s="4">
        <f>VLOOKUP($B$4,$A28:P30,COLUMNS(E$28:L30),FALSE)</f>
        <v>-0.46</v>
      </c>
      <c r="M27" s="3"/>
    </row>
    <row r="28" spans="1:13" x14ac:dyDescent="0.3">
      <c r="A28" s="3" t="s">
        <v>49</v>
      </c>
      <c r="B28" s="7">
        <f>B$9/B$8</f>
        <v>-0.47946611909650921</v>
      </c>
      <c r="C28" s="7">
        <f t="shared" ref="C28:D28" si="10">C$9/C$8</f>
        <v>-0.46347184986595175</v>
      </c>
      <c r="D28" s="7">
        <f t="shared" si="10"/>
        <v>-0.44967105263157897</v>
      </c>
      <c r="E28" s="3"/>
      <c r="F28" s="3"/>
      <c r="G28" s="3"/>
      <c r="H28" s="6">
        <v>-0.45</v>
      </c>
      <c r="I28" s="6">
        <v>-0.45</v>
      </c>
      <c r="J28" s="6">
        <v>-0.45</v>
      </c>
      <c r="K28" s="6">
        <v>-0.45</v>
      </c>
      <c r="L28" s="6">
        <v>-0.45</v>
      </c>
      <c r="M28" s="3"/>
    </row>
    <row r="29" spans="1:13" x14ac:dyDescent="0.3">
      <c r="A29" s="3" t="s">
        <v>63</v>
      </c>
      <c r="B29" s="7">
        <f t="shared" ref="B29:D30" si="11">B$9/B$8</f>
        <v>-0.47946611909650921</v>
      </c>
      <c r="C29" s="7">
        <f t="shared" si="11"/>
        <v>-0.46347184986595175</v>
      </c>
      <c r="D29" s="7">
        <f t="shared" si="11"/>
        <v>-0.44967105263157897</v>
      </c>
      <c r="E29" s="3"/>
      <c r="F29" s="3"/>
      <c r="G29" s="3"/>
      <c r="H29" s="6">
        <v>-0.46</v>
      </c>
      <c r="I29" s="6">
        <v>-0.46</v>
      </c>
      <c r="J29" s="6">
        <v>-0.46</v>
      </c>
      <c r="K29" s="6">
        <v>-0.46</v>
      </c>
      <c r="L29" s="6">
        <v>-0.46</v>
      </c>
      <c r="M29" s="3"/>
    </row>
    <row r="30" spans="1:13" x14ac:dyDescent="0.3">
      <c r="A30" s="3" t="s">
        <v>64</v>
      </c>
      <c r="B30" s="7">
        <f t="shared" si="11"/>
        <v>-0.47946611909650921</v>
      </c>
      <c r="C30" s="7">
        <f t="shared" si="11"/>
        <v>-0.46347184986595175</v>
      </c>
      <c r="D30" s="7">
        <f t="shared" si="11"/>
        <v>-0.44967105263157897</v>
      </c>
      <c r="E30" s="3"/>
      <c r="F30" s="3"/>
      <c r="G30" s="3"/>
      <c r="H30" s="6">
        <v>-0.47</v>
      </c>
      <c r="I30" s="6">
        <v>-0.47</v>
      </c>
      <c r="J30" s="6">
        <v>-0.47</v>
      </c>
      <c r="K30" s="6">
        <v>-0.47</v>
      </c>
      <c r="L30" s="6">
        <v>-0.47</v>
      </c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 t="s">
        <v>66</v>
      </c>
      <c r="B32" s="3"/>
      <c r="C32" s="3"/>
      <c r="D32" s="3"/>
      <c r="E32" s="3"/>
      <c r="F32" s="3"/>
      <c r="G32" s="3"/>
      <c r="H32" s="4">
        <f>VLOOKUP($B$4,$A33:L35,COLUMNS(A$28:H35),FALSE)</f>
        <v>-0.39</v>
      </c>
      <c r="I32" s="4">
        <f>VLOOKUP($B$4,$A33:M35,COLUMNS(B$28:I35),FALSE)</f>
        <v>-0.39</v>
      </c>
      <c r="J32" s="4">
        <f>VLOOKUP($B$4,$A33:N35,COLUMNS(C$28:J35),FALSE)</f>
        <v>-0.39</v>
      </c>
      <c r="K32" s="4">
        <f>VLOOKUP($B$4,$A33:O35,COLUMNS(D$28:K35),FALSE)</f>
        <v>-0.39</v>
      </c>
      <c r="L32" s="4">
        <f>VLOOKUP($B$4,$A33:P35,COLUMNS(E$28:L35),FALSE)</f>
        <v>-0.39</v>
      </c>
      <c r="M32" s="3"/>
    </row>
    <row r="33" spans="1:13" x14ac:dyDescent="0.3">
      <c r="A33" s="3" t="s">
        <v>49</v>
      </c>
      <c r="B33" s="7">
        <f>B$11/B$8</f>
        <v>-0.41484599589322374</v>
      </c>
      <c r="C33" s="7">
        <f t="shared" ref="C33:D35" si="12">C$11/C$8</f>
        <v>-0.4173391420911528</v>
      </c>
      <c r="D33" s="7">
        <f t="shared" si="12"/>
        <v>-0.35139473684210526</v>
      </c>
      <c r="E33" s="3"/>
      <c r="F33" s="3"/>
      <c r="G33" s="3"/>
      <c r="H33" s="6">
        <v>-0.35</v>
      </c>
      <c r="I33" s="6">
        <v>-0.35</v>
      </c>
      <c r="J33" s="6">
        <v>-0.35</v>
      </c>
      <c r="K33" s="6">
        <v>-0.35</v>
      </c>
      <c r="L33" s="6">
        <v>-0.35</v>
      </c>
      <c r="M33" s="3"/>
    </row>
    <row r="34" spans="1:13" x14ac:dyDescent="0.3">
      <c r="A34" s="3" t="s">
        <v>63</v>
      </c>
      <c r="B34" s="7">
        <f t="shared" ref="B34:B35" si="13">B$11/B$8</f>
        <v>-0.41484599589322374</v>
      </c>
      <c r="C34" s="7">
        <f t="shared" si="12"/>
        <v>-0.4173391420911528</v>
      </c>
      <c r="D34" s="7">
        <f t="shared" si="12"/>
        <v>-0.35139473684210526</v>
      </c>
      <c r="E34" s="3"/>
      <c r="F34" s="3"/>
      <c r="G34" s="3"/>
      <c r="H34" s="6">
        <v>-0.39</v>
      </c>
      <c r="I34" s="6">
        <v>-0.39</v>
      </c>
      <c r="J34" s="6">
        <v>-0.39</v>
      </c>
      <c r="K34" s="6">
        <v>-0.39</v>
      </c>
      <c r="L34" s="6">
        <v>-0.39</v>
      </c>
      <c r="M34" s="3"/>
    </row>
    <row r="35" spans="1:13" x14ac:dyDescent="0.3">
      <c r="A35" s="3" t="s">
        <v>64</v>
      </c>
      <c r="B35" s="7">
        <f t="shared" si="13"/>
        <v>-0.41484599589322374</v>
      </c>
      <c r="C35" s="7">
        <f t="shared" si="12"/>
        <v>-0.4173391420911528</v>
      </c>
      <c r="D35" s="7">
        <f t="shared" si="12"/>
        <v>-0.35139473684210526</v>
      </c>
      <c r="E35" s="3"/>
      <c r="F35" s="3"/>
      <c r="G35" s="3"/>
      <c r="H35" s="6">
        <v>-0.41</v>
      </c>
      <c r="I35" s="6">
        <v>-0.41</v>
      </c>
      <c r="J35" s="6">
        <v>-0.41</v>
      </c>
      <c r="K35" s="6">
        <v>-0.41</v>
      </c>
      <c r="L35" s="6">
        <v>-0.41</v>
      </c>
      <c r="M35" s="3"/>
    </row>
    <row r="36" spans="1:13" x14ac:dyDescent="0.3">
      <c r="A36" s="3"/>
      <c r="B36" s="7"/>
      <c r="C36" s="7"/>
      <c r="D36" s="7"/>
      <c r="E36" s="3"/>
      <c r="F36" s="3"/>
      <c r="G36" s="3"/>
      <c r="H36" s="6"/>
      <c r="I36" s="6"/>
      <c r="J36" s="6"/>
      <c r="K36" s="6"/>
      <c r="L36" s="6"/>
      <c r="M36" s="3"/>
    </row>
    <row r="37" spans="1:13" x14ac:dyDescent="0.3">
      <c r="A37" s="3" t="s">
        <v>67</v>
      </c>
      <c r="B37" s="7"/>
      <c r="C37" s="7"/>
      <c r="D37" s="7"/>
      <c r="E37" s="3"/>
      <c r="F37" s="3"/>
      <c r="G37" s="3"/>
      <c r="H37" s="4">
        <v>-0.35</v>
      </c>
      <c r="I37" s="4">
        <v>-0.35</v>
      </c>
      <c r="J37" s="4">
        <v>-0.35</v>
      </c>
      <c r="K37" s="4">
        <v>-0.35</v>
      </c>
      <c r="L37" s="4">
        <v>-0.35</v>
      </c>
      <c r="M37" s="3"/>
    </row>
  </sheetData>
  <mergeCells count="3">
    <mergeCell ref="A1:D1"/>
    <mergeCell ref="H6:L6"/>
    <mergeCell ref="B2:F2"/>
  </mergeCells>
  <dataValidations count="1">
    <dataValidation type="list" allowBlank="1" showInputMessage="1" showErrorMessage="1" sqref="B4" xr:uid="{3C3F3F47-1C8B-43A5-9E5C-2787B2CC2671}">
      <formula1>$A$23:$A$25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AC77-A8AF-40D9-9B0D-04703C379982}">
  <dimension ref="A1:I27"/>
  <sheetViews>
    <sheetView topLeftCell="A4" workbookViewId="0">
      <selection activeCell="M23" sqref="M23"/>
    </sheetView>
  </sheetViews>
  <sheetFormatPr defaultRowHeight="14.4" x14ac:dyDescent="0.3"/>
  <cols>
    <col min="1" max="1" width="21.44140625" style="12" bestFit="1" customWidth="1"/>
    <col min="2" max="2" width="15.77734375" style="12" customWidth="1"/>
    <col min="3" max="9" width="9.44140625" style="12" bestFit="1" customWidth="1"/>
    <col min="10" max="16384" width="8.88671875" style="12"/>
  </cols>
  <sheetData>
    <row r="1" spans="1:9" x14ac:dyDescent="0.3">
      <c r="A1" s="105" t="s">
        <v>68</v>
      </c>
      <c r="B1" s="105"/>
      <c r="C1" s="105"/>
    </row>
    <row r="4" spans="1:9" x14ac:dyDescent="0.3">
      <c r="E4" s="105" t="s">
        <v>50</v>
      </c>
      <c r="F4" s="105"/>
      <c r="G4" s="105"/>
      <c r="H4" s="105"/>
      <c r="I4" s="105"/>
    </row>
    <row r="5" spans="1:9" x14ac:dyDescent="0.3">
      <c r="A5" s="31" t="s">
        <v>51</v>
      </c>
      <c r="B5" s="76">
        <v>42004</v>
      </c>
      <c r="C5" s="76">
        <v>42369</v>
      </c>
      <c r="D5" s="76">
        <v>42735</v>
      </c>
      <c r="E5" s="76">
        <v>43100</v>
      </c>
      <c r="F5" s="76">
        <v>43465</v>
      </c>
      <c r="G5" s="76">
        <v>43830</v>
      </c>
      <c r="H5" s="76">
        <v>44196</v>
      </c>
      <c r="I5" s="76">
        <v>44561</v>
      </c>
    </row>
    <row r="6" spans="1:9" x14ac:dyDescent="0.3">
      <c r="A6" s="48" t="s">
        <v>69</v>
      </c>
      <c r="B6" s="12">
        <f>INDEX('[1]BS 2014'!$1:$1048576,MATCH('Balance sheet'!$A6,'[1]BS 2014'!$A:$A,0),MATCH('Balance sheet'!B$5,'[1]BS 2014'!$1:$1,0))</f>
        <v>143.9</v>
      </c>
      <c r="C6" s="12">
        <f>INDEX('[1]BS 2015'!$1:$1048576,MATCH('Balance sheet'!$A6,'[1]BS 2015'!$A:$A,0),MATCH('Balance sheet'!C$5,'[1]BS 2015'!$1:$1,0))</f>
        <v>154.80000000000001</v>
      </c>
      <c r="D6" s="12">
        <f>INDEX('[1]BS 2016'!$1:$1048576,MATCH('Balance sheet'!$A6,'[1]BS 2016'!$A:$A,0),MATCH('Balance sheet'!D$5,'[1]BS 2016'!$1:$1,0))</f>
        <v>169.3</v>
      </c>
      <c r="E6" s="12">
        <f>E20*'[1]P&amp;Lv2'!G7/360</f>
        <v>163.67257936433663</v>
      </c>
      <c r="F6" s="12">
        <f>F20*'[1]P&amp;Lv2'!H7/360</f>
        <v>168.58275674526672</v>
      </c>
      <c r="G6" s="12">
        <f>G20*'[1]P&amp;Lv2'!I7/360</f>
        <v>173.64023944762474</v>
      </c>
      <c r="H6" s="12">
        <f>H20*'[1]P&amp;Lv2'!J7/360</f>
        <v>178.8494466310535</v>
      </c>
      <c r="I6" s="12">
        <f>I20*'[1]P&amp;Lv2'!K7/360</f>
        <v>184.21493002998508</v>
      </c>
    </row>
    <row r="7" spans="1:9" x14ac:dyDescent="0.3">
      <c r="A7" s="48" t="s">
        <v>70</v>
      </c>
      <c r="B7" s="12">
        <f>INDEX('[1]BS 2014'!$1:$1048576,MATCH('Balance sheet'!$A7,'[1]BS 2014'!$A:$A,0),MATCH('Balance sheet'!B$5,'[1]BS 2014'!$1:$1,0))</f>
        <v>84.999999999999986</v>
      </c>
      <c r="C7" s="12">
        <f>INDEX('[1]BS 2015'!$1:$1048576,MATCH('Balance sheet'!$A7,'[1]BS 2015'!$A:$A,0),MATCH('Balance sheet'!C$5,'[1]BS 2015'!$1:$1,0))</f>
        <v>92.000000000000014</v>
      </c>
      <c r="D7" s="12">
        <f>INDEX('[1]BS 2016'!$1:$1048576,MATCH('Balance sheet'!$A7,'[1]BS 2016'!$A:$A,0),MATCH('Balance sheet'!D$5,'[1]BS 2016'!$1:$1,0))</f>
        <v>110</v>
      </c>
      <c r="E7" s="12">
        <f>-E22*'[1]P&amp;Lv2'!G8/360</f>
        <v>97.534303643238303</v>
      </c>
      <c r="F7" s="12">
        <f>-F22*'[1]P&amp;Lv2'!H8/360</f>
        <v>100.46033275253548</v>
      </c>
      <c r="G7" s="12">
        <f>-G22*'[1]P&amp;Lv2'!I8/360</f>
        <v>103.47414273511156</v>
      </c>
      <c r="H7" s="12">
        <f>-H22*'[1]P&amp;Lv2'!J8/360</f>
        <v>106.57836701716488</v>
      </c>
      <c r="I7" s="12">
        <f>-I22*'[1]P&amp;Lv2'!K8/360</f>
        <v>109.77571802767983</v>
      </c>
    </row>
    <row r="8" spans="1:9" x14ac:dyDescent="0.3">
      <c r="A8" s="48" t="s">
        <v>71</v>
      </c>
      <c r="B8" s="12">
        <f>INDEX('[1]BS 2014'!$1:$1048576,MATCH('Balance sheet'!$A8,'[1]BS 2014'!$A:$A,0),MATCH('Balance sheet'!B$5,'[1]BS 2014'!$1:$1,0))</f>
        <v>632.5</v>
      </c>
      <c r="C8" s="12">
        <f>INDEX('[1]BS 2015'!$1:$1048576,MATCH('Balance sheet'!$A8,'[1]BS 2015'!$A:$A,0),MATCH('Balance sheet'!C$5,'[1]BS 2015'!$1:$1,0))</f>
        <v>632.5</v>
      </c>
      <c r="D8" s="12">
        <f>INDEX('[1]BS 2016'!$1:$1048576,MATCH('Balance sheet'!$A8,'[1]BS 2016'!$A:$A,0),MATCH('Balance sheet'!D$5,'[1]BS 2016'!$1:$1,0))</f>
        <v>659.5</v>
      </c>
      <c r="E8" s="12">
        <f>'[1]Fixed asset Roll forward2'!E9</f>
        <v>659.5</v>
      </c>
      <c r="F8" s="12">
        <f>'[1]Fixed asset Roll forward2'!F9</f>
        <v>659.5</v>
      </c>
      <c r="G8" s="12">
        <f>'[1]Fixed asset Roll forward2'!G9</f>
        <v>659.5</v>
      </c>
      <c r="H8" s="12">
        <f>'[1]Fixed asset Roll forward2'!H9</f>
        <v>659.5</v>
      </c>
      <c r="I8" s="12">
        <f>'[1]Fixed asset Roll forward2'!I9</f>
        <v>659.5</v>
      </c>
    </row>
    <row r="9" spans="1:9" x14ac:dyDescent="0.3">
      <c r="A9" s="48" t="s">
        <v>30</v>
      </c>
      <c r="B9" s="12">
        <f>INDEX('[1]BS 2014'!$1:$1048576,MATCH('Balance sheet'!$A9,'[1]BS 2014'!$A:$A,0),MATCH('Balance sheet'!B$5,'[1]BS 2014'!$1:$1,0))</f>
        <v>24.8</v>
      </c>
      <c r="C9" s="12">
        <f>INDEX('[1]BS 2015'!$1:$1048576,MATCH('Balance sheet'!$A9,'[1]BS 2015'!$A:$A,0),MATCH('Balance sheet'!C$5,'[1]BS 2015'!$1:$1,0))</f>
        <v>21.8</v>
      </c>
      <c r="D9" s="12">
        <f>INDEX('[1]BS 2016'!$1:$1048576,MATCH('Balance sheet'!$A9,'[1]BS 2016'!$A:$A,0),MATCH('Balance sheet'!D$5,'[1]BS 2016'!$1:$1,0))</f>
        <v>220</v>
      </c>
      <c r="E9" s="12">
        <f>D9+[1]CF2!B20</f>
        <v>424.00469612217421</v>
      </c>
      <c r="F9" s="12">
        <f>E9+[1]CF2!C20</f>
        <v>589.32927782296099</v>
      </c>
      <c r="G9" s="12">
        <f>F9+[1]CF2!D20</f>
        <v>759.63618217384681</v>
      </c>
      <c r="H9" s="12">
        <f>G9+[1]CF2!E20</f>
        <v>934.93190259232551</v>
      </c>
      <c r="I9" s="12">
        <f>H9+[1]CF2!F20</f>
        <v>1115.2102594348353</v>
      </c>
    </row>
    <row r="10" spans="1:9" x14ac:dyDescent="0.3">
      <c r="A10" s="99" t="s">
        <v>72</v>
      </c>
      <c r="B10" s="12">
        <f>INDEX('[1]BS 2014'!$1:$1048576,MATCH('Balance sheet'!$A10,'[1]BS 2014'!$A:$A,0),MATCH('Balance sheet'!B$5,'[1]BS 2014'!$1:$1,0))</f>
        <v>45.9</v>
      </c>
      <c r="C10" s="12">
        <f>INDEX('[1]BS 2015'!$1:$1048576,MATCH('Balance sheet'!$A10,'[1]BS 2015'!$A:$A,0),MATCH('Balance sheet'!C$5,'[1]BS 2015'!$1:$1,0))</f>
        <v>46.9</v>
      </c>
      <c r="D10" s="12">
        <f>INDEX('[1]BS 2016'!$1:$1048576,MATCH('Balance sheet'!$A10,'[1]BS 2016'!$A:$A,0),MATCH('Balance sheet'!D$5,'[1]BS 2016'!$1:$1,0))</f>
        <v>68</v>
      </c>
      <c r="E10" s="12">
        <f>E23*'[1]P&amp;Lv2'!G7</f>
        <v>56.146588971892989</v>
      </c>
      <c r="F10" s="12">
        <f>F23*'[1]P&amp;Lv2'!H7</f>
        <v>57.830986641049783</v>
      </c>
      <c r="G10" s="12">
        <f>G23*'[1]P&amp;Lv2'!I7</f>
        <v>59.565916240281283</v>
      </c>
      <c r="H10" s="12">
        <f>H23*'[1]P&amp;Lv2'!J7</f>
        <v>61.352893727489722</v>
      </c>
      <c r="I10" s="12">
        <f>I23*'[1]P&amp;Lv2'!K7</f>
        <v>63.193480539314415</v>
      </c>
    </row>
    <row r="11" spans="1:9" ht="15" thickBot="1" x14ac:dyDescent="0.35">
      <c r="A11" s="98" t="s">
        <v>73</v>
      </c>
      <c r="B11" s="93">
        <f>INDEX('[1]BS 2014'!$1:$1048576,MATCH('Balance sheet'!$A11,'[1]BS 2014'!$A:$A,0),MATCH('Balance sheet'!B$5,'[1]BS 2014'!$1:$1,0))</f>
        <v>932.09999999999991</v>
      </c>
      <c r="C11" s="94">
        <f>INDEX('[1]BS 2015'!$1:$1048576,MATCH('Balance sheet'!$A11,'[1]BS 2015'!$A:$A,0),MATCH('Balance sheet'!C$5,'[1]BS 2015'!$1:$1,0))</f>
        <v>947.99999999999989</v>
      </c>
      <c r="D11" s="93">
        <f>INDEX('[1]BS 2016'!$1:$1048576,MATCH('Balance sheet'!$A11,'[1]BS 2016'!$A:$A,0),MATCH('Balance sheet'!D$5,'[1]BS 2016'!$1:$1,0))</f>
        <v>1226.8</v>
      </c>
      <c r="E11" s="93">
        <f>SUM(E6:E10)</f>
        <v>1400.8581681016421</v>
      </c>
      <c r="F11" s="93">
        <f t="shared" ref="F11:I11" si="0">SUM(F6:F10)</f>
        <v>1575.703353961813</v>
      </c>
      <c r="G11" s="89">
        <f t="shared" si="0"/>
        <v>1755.8164805968645</v>
      </c>
      <c r="H11" s="93">
        <f t="shared" si="0"/>
        <v>1941.2126099680338</v>
      </c>
      <c r="I11" s="94">
        <f t="shared" si="0"/>
        <v>2131.8943880318143</v>
      </c>
    </row>
    <row r="12" spans="1:9" ht="15" thickTop="1" x14ac:dyDescent="0.3">
      <c r="A12" s="46" t="s">
        <v>74</v>
      </c>
      <c r="B12" s="12">
        <f>INDEX('[1]BS 2014'!$1:$1048576,MATCH('Balance sheet'!$A12,'[1]BS 2014'!$A:$A,0),MATCH('Balance sheet'!B$5,'[1]BS 2014'!$1:$1,0))</f>
        <v>68</v>
      </c>
      <c r="C12" s="12">
        <f>INDEX('[1]BS 2015'!$1:$1048576,MATCH('Balance sheet'!$A12,'[1]BS 2015'!$A:$A,0),MATCH('Balance sheet'!C$5,'[1]BS 2015'!$1:$1,0))</f>
        <v>68.900000000000006</v>
      </c>
      <c r="D12" s="12">
        <f>INDEX('[1]BS 2016'!$1:$1048576,MATCH('Balance sheet'!$A12,'[1]BS 2016'!$A:$A,0),MATCH('Balance sheet'!D$5,'[1]BS 2016'!$1:$1,0))</f>
        <v>68.900000000000006</v>
      </c>
      <c r="E12" s="12">
        <f>-E21*'[1]P&amp;Lv2'!G8/360</f>
        <v>69.868814266268799</v>
      </c>
      <c r="F12" s="12">
        <f>-F21*'[1]P&amp;Lv2'!H8/360</f>
        <v>71.964878694256868</v>
      </c>
      <c r="G12" s="12">
        <f>-G21*'[1]P&amp;Lv2'!I8/360</f>
        <v>74.123825055084566</v>
      </c>
      <c r="H12" s="12">
        <f>-H21*'[1]P&amp;Lv2'!J8/360</f>
        <v>76.347539806737103</v>
      </c>
      <c r="I12" s="12">
        <f>-I21*'[1]P&amp;Lv2'!K8/360</f>
        <v>78.63796600093923</v>
      </c>
    </row>
    <row r="13" spans="1:9" x14ac:dyDescent="0.3">
      <c r="A13" s="48" t="s">
        <v>75</v>
      </c>
      <c r="B13" s="12">
        <f>INDEX('[1]BS 2014'!$1:$1048576,MATCH('Balance sheet'!$A13,'[1]BS 2014'!$A:$A,0),MATCH('Balance sheet'!B$5,'[1]BS 2014'!$1:$1,0))</f>
        <v>32.5</v>
      </c>
      <c r="C13" s="12">
        <f>INDEX('[1]BS 2015'!$1:$1048576,MATCH('Balance sheet'!$A13,'[1]BS 2015'!$A:$A,0),MATCH('Balance sheet'!C$5,'[1]BS 2015'!$1:$1,0))</f>
        <v>28.699999999999996</v>
      </c>
      <c r="D13" s="12">
        <f>INDEX('[1]BS 2016'!$1:$1048576,MATCH('Balance sheet'!$A13,'[1]BS 2016'!$A:$A,0),MATCH('Balance sheet'!D$5,'[1]BS 2016'!$1:$1,0))</f>
        <v>28.699999999999996</v>
      </c>
      <c r="E13" s="12">
        <f>$D$13</f>
        <v>28.699999999999996</v>
      </c>
      <c r="F13" s="12">
        <f t="shared" ref="F13:I13" si="1">$D$13</f>
        <v>28.699999999999996</v>
      </c>
      <c r="G13" s="12">
        <f t="shared" si="1"/>
        <v>28.699999999999996</v>
      </c>
      <c r="H13" s="12">
        <f t="shared" si="1"/>
        <v>28.699999999999996</v>
      </c>
      <c r="I13" s="12">
        <f t="shared" si="1"/>
        <v>28.699999999999996</v>
      </c>
    </row>
    <row r="14" spans="1:9" x14ac:dyDescent="0.3">
      <c r="A14" s="48" t="s">
        <v>76</v>
      </c>
      <c r="B14" s="12">
        <f>INDEX('[1]BS 2014'!$1:$1048576,MATCH('Balance sheet'!$A14,'[1]BS 2014'!$A:$A,0),MATCH('Balance sheet'!B$5,'[1]BS 2014'!$1:$1,0))</f>
        <v>615.79999999999995</v>
      </c>
      <c r="C14" s="12">
        <f>INDEX('[1]BS 2015'!$1:$1048576,MATCH('Balance sheet'!$A14,'[1]BS 2015'!$A:$A,0),MATCH('Balance sheet'!C$5,'[1]BS 2015'!$1:$1,0))</f>
        <v>610.4</v>
      </c>
      <c r="D14" s="12">
        <f>INDEX('[1]BS 2016'!$1:$1048576,MATCH('Balance sheet'!$A14,'[1]BS 2016'!$A:$A,0),MATCH('Balance sheet'!D$5,'[1]BS 2016'!$1:$1,0))</f>
        <v>605</v>
      </c>
      <c r="E14" s="12">
        <f>'[1]Financial Liabilities Sched2'!B21</f>
        <v>565.17884560503455</v>
      </c>
      <c r="F14" s="12">
        <f>'[1]Financial Liabilities Sched2'!C21</f>
        <v>521.77378731452222</v>
      </c>
      <c r="G14" s="12">
        <f>'[1]Financial Liabilities Sched2'!D21</f>
        <v>474.4622737778638</v>
      </c>
      <c r="H14" s="12">
        <f>'[1]Financial Liabilities Sched2'!E21</f>
        <v>422.89272402290612</v>
      </c>
      <c r="I14" s="12">
        <f>'[1]Financial Liabilities Sched2'!F21</f>
        <v>366.68191479000222</v>
      </c>
    </row>
    <row r="15" spans="1:9" x14ac:dyDescent="0.3">
      <c r="A15" s="48" t="s">
        <v>77</v>
      </c>
      <c r="B15" s="12">
        <f>INDEX('[1]BS 2014'!$1:$1048576,MATCH('Balance sheet'!$A15,'[1]BS 2014'!$A:$A,0),MATCH('Balance sheet'!B$5,'[1]BS 2014'!$1:$1,0))</f>
        <v>48.3</v>
      </c>
      <c r="C15" s="12">
        <f>INDEX('[1]BS 2015'!$1:$1048576,MATCH('Balance sheet'!$A15,'[1]BS 2015'!$A:$A,0),MATCH('Balance sheet'!C$5,'[1]BS 2015'!$1:$1,0))</f>
        <v>43.3</v>
      </c>
      <c r="D15" s="12">
        <f>INDEX('[1]BS 2016'!$1:$1048576,MATCH('Balance sheet'!$A15,'[1]BS 2016'!$A:$A,0),MATCH('Balance sheet'!D$5,'[1]BS 2016'!$1:$1,0))</f>
        <v>38.9</v>
      </c>
      <c r="E15" s="12">
        <f>E24*'[1]P&amp;Lv2'!G7</f>
        <v>45.75366909990403</v>
      </c>
      <c r="F15" s="12">
        <f>F24*'[1]P&amp;Lv2'!H7</f>
        <v>47.12627917290115</v>
      </c>
      <c r="G15" s="12">
        <f>G24*'[1]P&amp;Lv2'!I7</f>
        <v>48.540067548088189</v>
      </c>
      <c r="H15" s="12">
        <f>H24*'[1]P&amp;Lv2'!J7</f>
        <v>49.996269574530835</v>
      </c>
      <c r="I15" s="12">
        <f>I24*'[1]P&amp;Lv2'!K7</f>
        <v>51.496157661766766</v>
      </c>
    </row>
    <row r="16" spans="1:9" x14ac:dyDescent="0.3">
      <c r="A16" s="48" t="s">
        <v>78</v>
      </c>
      <c r="B16" s="12">
        <f>INDEX('[1]BS 2014'!$1:$1048576,MATCH('Balance sheet'!$A16,'[1]BS 2014'!$A:$A,0),MATCH('Balance sheet'!B$5,'[1]BS 2014'!$1:$1,0))</f>
        <v>167.50000000000003</v>
      </c>
      <c r="C16" s="12">
        <f>INDEX('[1]BS 2015'!$1:$1048576,MATCH('Balance sheet'!$A16,'[1]BS 2015'!$A:$A,0),MATCH('Balance sheet'!C$5,'[1]BS 2015'!$1:$1,0))</f>
        <v>196.7</v>
      </c>
      <c r="D16" s="12">
        <f>INDEX('[1]BS 2016'!$1:$1048576,MATCH('Balance sheet'!$A16,'[1]BS 2016'!$A:$A,0),MATCH('Balance sheet'!D$5,'[1]BS 2016'!$1:$1,0))</f>
        <v>485.3</v>
      </c>
      <c r="E16" s="12">
        <f>'[1]Equity Schedule2'!E10</f>
        <v>691.35683913043476</v>
      </c>
      <c r="F16" s="12">
        <f>'[1]Equity Schedule2'!F10</f>
        <v>906.13840878013298</v>
      </c>
      <c r="G16" s="12">
        <f>'[1]Equity Schedule2'!G10</f>
        <v>1129.990314215828</v>
      </c>
      <c r="H16" s="12">
        <f>'[1]Equity Schedule2'!H10</f>
        <v>1363.2760765638598</v>
      </c>
      <c r="I16" s="12">
        <f>'[1]Equity Schedule2'!I10</f>
        <v>1606.3783495791067</v>
      </c>
    </row>
    <row r="17" spans="1:9" ht="15" thickBot="1" x14ac:dyDescent="0.35">
      <c r="A17" s="89" t="s">
        <v>79</v>
      </c>
      <c r="B17" s="93">
        <f>INDEX('[1]BS 2014'!$1:$1048576,MATCH('Balance sheet'!$A17,'[1]BS 2014'!$A:$A,0),MATCH('Balance sheet'!B$5,'[1]BS 2014'!$1:$1,0))</f>
        <v>932.1</v>
      </c>
      <c r="C17" s="94">
        <f>INDEX('[1]BS 2015'!$1:$1048576,MATCH('Balance sheet'!$A17,'[1]BS 2015'!$A:$A,0),MATCH('Balance sheet'!C$5,'[1]BS 2015'!$1:$1,0))</f>
        <v>948</v>
      </c>
      <c r="D17" s="93">
        <f>INDEX('[1]BS 2016'!$1:$1048576,MATCH('Balance sheet'!$A17,'[1]BS 2016'!$A:$A,0),MATCH('Balance sheet'!D$5,'[1]BS 2016'!$1:$1,0))</f>
        <v>1226.8000000000002</v>
      </c>
      <c r="E17" s="93">
        <f>SUM(E12:E16)</f>
        <v>1400.8581681016421</v>
      </c>
      <c r="F17" s="93">
        <f t="shared" ref="F17:I17" si="2">SUM(F12:F16)</f>
        <v>1575.7033539618133</v>
      </c>
      <c r="G17" s="89">
        <f t="shared" si="2"/>
        <v>1755.8164805968645</v>
      </c>
      <c r="H17" s="93">
        <f t="shared" si="2"/>
        <v>1941.2126099680338</v>
      </c>
      <c r="I17" s="94">
        <f t="shared" si="2"/>
        <v>2131.8943880318147</v>
      </c>
    </row>
    <row r="18" spans="1:9" ht="15" thickTop="1" x14ac:dyDescent="0.3"/>
    <row r="20" spans="1:9" x14ac:dyDescent="0.3">
      <c r="A20" s="95" t="s">
        <v>80</v>
      </c>
      <c r="B20" s="96">
        <f>B6/'[1]P&amp;Lv2'!B7* 360</f>
        <v>17.728952772073921</v>
      </c>
      <c r="C20" s="96">
        <f>C6/'[1]P&amp;Lv2'!C7* 360</f>
        <v>18.675603217158177</v>
      </c>
      <c r="D20" s="96">
        <f>D6/'[1]P&amp;Lv2'!D7* 360</f>
        <v>20.048684210526318</v>
      </c>
      <c r="E20" s="96">
        <f>AVERAGE($B20:$D20)</f>
        <v>18.817746733252804</v>
      </c>
      <c r="F20" s="96">
        <f t="shared" ref="F20:I24" si="3">AVERAGE($B20:$D20)</f>
        <v>18.817746733252804</v>
      </c>
      <c r="G20" s="96">
        <f t="shared" si="3"/>
        <v>18.817746733252804</v>
      </c>
      <c r="H20" s="96">
        <f t="shared" si="3"/>
        <v>18.817746733252804</v>
      </c>
      <c r="I20" s="96">
        <f t="shared" si="3"/>
        <v>18.817746733252804</v>
      </c>
    </row>
    <row r="21" spans="1:9" x14ac:dyDescent="0.3">
      <c r="A21" s="95" t="s">
        <v>81</v>
      </c>
      <c r="B21" s="96">
        <f>-B12/'[1]P&amp;Lv2'!B8*360</f>
        <v>17.473233404710921</v>
      </c>
      <c r="C21" s="96">
        <f>-C12/'[1]P&amp;Lv2'!C8*360</f>
        <v>17.934924078091107</v>
      </c>
      <c r="D21" s="96">
        <f>-D12/'[1]P&amp;Lv2'!D8*360</f>
        <v>18.144842721287493</v>
      </c>
      <c r="E21" s="96">
        <f t="shared" ref="E21:E24" si="4">AVERAGE($B21:$D21)</f>
        <v>17.851000068029837</v>
      </c>
      <c r="F21" s="96">
        <f t="shared" si="3"/>
        <v>17.851000068029837</v>
      </c>
      <c r="G21" s="96">
        <f t="shared" si="3"/>
        <v>17.851000068029837</v>
      </c>
      <c r="H21" s="96">
        <f t="shared" si="3"/>
        <v>17.851000068029837</v>
      </c>
      <c r="I21" s="96">
        <f t="shared" si="3"/>
        <v>17.851000068029837</v>
      </c>
    </row>
    <row r="22" spans="1:9" x14ac:dyDescent="0.3">
      <c r="A22" s="95" t="s">
        <v>82</v>
      </c>
      <c r="B22" s="96">
        <f>-B7/'[1]P&amp;Lv2'!B8*360</f>
        <v>21.841541755888645</v>
      </c>
      <c r="C22" s="96">
        <f>-C7/'[1]P&amp;Lv2'!C8*360</f>
        <v>23.94793926247289</v>
      </c>
      <c r="D22" s="96">
        <f>-D7/'[1]P&amp;Lv2'!D8*360</f>
        <v>28.96854425749817</v>
      </c>
      <c r="E22" s="96">
        <f t="shared" si="4"/>
        <v>24.919341758619904</v>
      </c>
      <c r="F22" s="96">
        <f t="shared" si="3"/>
        <v>24.919341758619904</v>
      </c>
      <c r="G22" s="96">
        <f t="shared" si="3"/>
        <v>24.919341758619904</v>
      </c>
      <c r="H22" s="96">
        <f t="shared" si="3"/>
        <v>24.919341758619904</v>
      </c>
      <c r="I22" s="96">
        <f t="shared" si="3"/>
        <v>24.919341758619904</v>
      </c>
    </row>
    <row r="23" spans="1:9" x14ac:dyDescent="0.3">
      <c r="A23" s="95" t="s">
        <v>83</v>
      </c>
      <c r="B23" s="97">
        <f>B10/'[1]P&amp;Lv2'!B7</f>
        <v>1.5708418891170431E-2</v>
      </c>
      <c r="C23" s="97">
        <f>C10/'[1]P&amp;Lv2'!C7</f>
        <v>1.5717158176943698E-2</v>
      </c>
      <c r="D23" s="97">
        <f>D10/'[1]P&amp;Lv2'!D7</f>
        <v>2.2368421052631579E-2</v>
      </c>
      <c r="E23" s="97">
        <f t="shared" si="4"/>
        <v>1.7931332706915236E-2</v>
      </c>
      <c r="F23" s="97">
        <f t="shared" si="3"/>
        <v>1.7931332706915236E-2</v>
      </c>
      <c r="G23" s="97">
        <f t="shared" si="3"/>
        <v>1.7931332706915236E-2</v>
      </c>
      <c r="H23" s="97">
        <f t="shared" si="3"/>
        <v>1.7931332706915236E-2</v>
      </c>
      <c r="I23" s="97">
        <f t="shared" si="3"/>
        <v>1.7931332706915236E-2</v>
      </c>
    </row>
    <row r="24" spans="1:9" x14ac:dyDescent="0.3">
      <c r="A24" s="95" t="s">
        <v>84</v>
      </c>
      <c r="B24" s="97">
        <f>B15/'[1]P&amp;Lv2'!B7</f>
        <v>1.6529774127310062E-2</v>
      </c>
      <c r="C24" s="97">
        <f>C15/'[1]P&amp;Lv2'!C7</f>
        <v>1.4510723860589811E-2</v>
      </c>
      <c r="D24" s="97">
        <f>D15/'[1]P&amp;Lv2'!D7</f>
        <v>1.2796052631578948E-2</v>
      </c>
      <c r="E24" s="97">
        <f t="shared" si="4"/>
        <v>1.4612183539826273E-2</v>
      </c>
      <c r="F24" s="97">
        <f t="shared" si="3"/>
        <v>1.4612183539826273E-2</v>
      </c>
      <c r="G24" s="97">
        <f t="shared" si="3"/>
        <v>1.4612183539826273E-2</v>
      </c>
      <c r="H24" s="97">
        <f t="shared" si="3"/>
        <v>1.4612183539826273E-2</v>
      </c>
      <c r="I24" s="97">
        <f t="shared" si="3"/>
        <v>1.4612183539826273E-2</v>
      </c>
    </row>
    <row r="27" spans="1:9" x14ac:dyDescent="0.3">
      <c r="A27" s="48" t="s">
        <v>85</v>
      </c>
      <c r="B27" s="12">
        <f>B11-B17</f>
        <v>0</v>
      </c>
      <c r="C27" s="12">
        <f t="shared" ref="C27:I27" si="5">C11-C17</f>
        <v>0</v>
      </c>
      <c r="D27" s="12">
        <f t="shared" si="5"/>
        <v>0</v>
      </c>
      <c r="E27" s="12">
        <f t="shared" si="5"/>
        <v>0</v>
      </c>
      <c r="F27" s="12">
        <f t="shared" si="5"/>
        <v>0</v>
      </c>
      <c r="G27" s="12">
        <f t="shared" si="5"/>
        <v>0</v>
      </c>
      <c r="H27" s="12">
        <f t="shared" si="5"/>
        <v>0</v>
      </c>
      <c r="I27" s="12">
        <f t="shared" si="5"/>
        <v>0</v>
      </c>
    </row>
  </sheetData>
  <mergeCells count="2">
    <mergeCell ref="E4:I4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BAA4-EC98-4DE1-93CE-05B5F37A3D65}">
  <dimension ref="A1:F55"/>
  <sheetViews>
    <sheetView workbookViewId="0">
      <selection activeCell="F19" sqref="F19"/>
    </sheetView>
  </sheetViews>
  <sheetFormatPr defaultColWidth="9.109375" defaultRowHeight="11.4" x14ac:dyDescent="0.2"/>
  <cols>
    <col min="1" max="1" width="26.44140625" style="44" bestFit="1" customWidth="1"/>
    <col min="2" max="2" width="12.6640625" style="44" bestFit="1" customWidth="1"/>
    <col min="3" max="3" width="10.5546875" style="44" bestFit="1" customWidth="1"/>
    <col min="4" max="6" width="11.109375" style="44" bestFit="1" customWidth="1"/>
    <col min="7" max="16384" width="9.109375" style="44"/>
  </cols>
  <sheetData>
    <row r="1" spans="1:6" ht="15" customHeight="1" x14ac:dyDescent="0.3">
      <c r="A1" s="105" t="s">
        <v>204</v>
      </c>
      <c r="B1" s="105"/>
      <c r="C1" s="105"/>
    </row>
    <row r="2" spans="1:6" ht="14.4" x14ac:dyDescent="0.3">
      <c r="B2" s="12"/>
      <c r="C2" s="45"/>
    </row>
    <row r="3" spans="1:6" ht="14.4" x14ac:dyDescent="0.3">
      <c r="B3" s="12"/>
      <c r="C3" s="45"/>
    </row>
    <row r="4" spans="1:6" ht="14.4" x14ac:dyDescent="0.3">
      <c r="A4" s="107" t="s">
        <v>50</v>
      </c>
      <c r="B4" s="107"/>
      <c r="C4" s="107"/>
      <c r="D4" s="57"/>
      <c r="E4" s="57"/>
      <c r="F4" s="57"/>
    </row>
    <row r="5" spans="1:6" ht="15" thickBot="1" x14ac:dyDescent="0.35">
      <c r="A5" s="30" t="s">
        <v>51</v>
      </c>
      <c r="B5" s="77">
        <v>43100</v>
      </c>
      <c r="C5" s="77">
        <v>43465</v>
      </c>
      <c r="D5" s="77">
        <v>43830</v>
      </c>
      <c r="E5" s="77">
        <v>44196</v>
      </c>
      <c r="F5" s="77">
        <v>44561</v>
      </c>
    </row>
    <row r="6" spans="1:6" ht="14.4" x14ac:dyDescent="0.3">
      <c r="A6" s="44" t="s">
        <v>21</v>
      </c>
      <c r="B6" s="21">
        <f>'[1]P&amp;Lv2'!G11</f>
        <v>626.24</v>
      </c>
      <c r="C6" s="59">
        <f>'[1]P&amp;Lv2'!H11</f>
        <v>645.02719999999999</v>
      </c>
      <c r="D6" s="60">
        <f>'[1]P&amp;Lv2'!I11</f>
        <v>664.37801600000012</v>
      </c>
      <c r="E6" s="60">
        <f>'[1]P&amp;Lv2'!J11</f>
        <v>684.30935648000013</v>
      </c>
      <c r="F6" s="60">
        <f>'[1]P&amp;Lv2'!K11</f>
        <v>704.83863717440022</v>
      </c>
    </row>
    <row r="7" spans="1:6" x14ac:dyDescent="0.2">
      <c r="A7" s="66" t="s">
        <v>100</v>
      </c>
      <c r="B7" s="69">
        <f>'[1]P&amp;Lv2'!G14</f>
        <v>-54.449999999999996</v>
      </c>
      <c r="C7" s="70">
        <f>'[1]P&amp;Lv2'!H14</f>
        <v>-50.866096104453106</v>
      </c>
      <c r="D7" s="60">
        <f>'[1]P&amp;Lv2'!I14</f>
        <v>-46.959640858306997</v>
      </c>
      <c r="E7" s="60">
        <f>'[1]P&amp;Lv2'!J14</f>
        <v>-42.701604640007737</v>
      </c>
      <c r="F7" s="60">
        <f>'[1]P&amp;Lv2'!K14</f>
        <v>-38.060345162061552</v>
      </c>
    </row>
    <row r="8" spans="1:6" x14ac:dyDescent="0.2">
      <c r="A8" s="66" t="s">
        <v>60</v>
      </c>
      <c r="B8" s="69" cm="1">
        <f t="array" ref="B8:F8">'[1]P&amp;Lv2'!G16:K16</f>
        <v>-184.92280434782609</v>
      </c>
      <c r="C8" s="70">
        <v>-192.75269071126749</v>
      </c>
      <c r="D8" s="60">
        <v>-200.89273564741868</v>
      </c>
      <c r="E8" s="60">
        <v>-209.35901749182344</v>
      </c>
      <c r="F8" s="60">
        <v>-218.16870655214461</v>
      </c>
    </row>
    <row r="9" spans="1:6" ht="14.4" x14ac:dyDescent="0.3">
      <c r="A9" s="44" t="s">
        <v>110</v>
      </c>
      <c r="B9" s="21">
        <f>-('[1]Balance sheet2'!E6-'[1]Balance sheet2'!D6)</f>
        <v>5.627420635663384</v>
      </c>
      <c r="C9" s="59">
        <f>-('[1]Balance sheet2'!F6-'[1]Balance sheet2'!E6)</f>
        <v>-4.9101773809300937</v>
      </c>
      <c r="D9" s="60">
        <f>-('[1]Balance sheet2'!G6-'[1]Balance sheet2'!F6)</f>
        <v>-5.0574827023580156</v>
      </c>
      <c r="E9" s="60">
        <f>-('[1]Balance sheet2'!H6-'[1]Balance sheet2'!G6)</f>
        <v>-5.2092071834287594</v>
      </c>
      <c r="F9" s="60">
        <f>-('[1]Balance sheet2'!I6-'[1]Balance sheet2'!H6)</f>
        <v>-5.3654833989315875</v>
      </c>
    </row>
    <row r="10" spans="1:6" ht="14.4" x14ac:dyDescent="0.3">
      <c r="A10" s="44" t="s">
        <v>111</v>
      </c>
      <c r="B10" s="21">
        <f>-('[1]Balance sheet2'!E7-'[1]Balance sheet2'!D7)</f>
        <v>12.465696356761697</v>
      </c>
      <c r="C10" s="59">
        <f>-('[1]Balance sheet2'!F7-'[1]Balance sheet2'!E7)</f>
        <v>-2.9260291092971755</v>
      </c>
      <c r="D10" s="60">
        <f>-('[1]Balance sheet2'!G7-'[1]Balance sheet2'!F7)</f>
        <v>-3.0138099825760776</v>
      </c>
      <c r="E10" s="60">
        <f>-('[1]Balance sheet2'!H7-'[1]Balance sheet2'!G7)</f>
        <v>-3.1042242820533232</v>
      </c>
      <c r="F10" s="60">
        <f>-('[1]Balance sheet2'!I7-'[1]Balance sheet2'!H7)</f>
        <v>-3.1973510105149501</v>
      </c>
    </row>
    <row r="11" spans="1:6" ht="14.4" x14ac:dyDescent="0.3">
      <c r="A11" s="44" t="s">
        <v>112</v>
      </c>
      <c r="B11" s="21">
        <f>'[1]Balance sheet2'!E12-'[1]Balance sheet2'!D12</f>
        <v>0.96881426626879374</v>
      </c>
      <c r="C11" s="59">
        <f>'[1]Balance sheet2'!F12-'[1]Balance sheet2'!E12</f>
        <v>2.0960644279880682</v>
      </c>
      <c r="D11" s="60">
        <f>'[1]Balance sheet2'!G12-'[1]Balance sheet2'!F12</f>
        <v>2.1589463608276986</v>
      </c>
      <c r="E11" s="60">
        <f>'[1]Balance sheet2'!H12-'[1]Balance sheet2'!G12</f>
        <v>2.2237147516525368</v>
      </c>
      <c r="F11" s="60">
        <f>'[1]Balance sheet2'!I12-'[1]Balance sheet2'!H12</f>
        <v>2.2904261942021265</v>
      </c>
    </row>
    <row r="12" spans="1:6" ht="14.4" x14ac:dyDescent="0.3">
      <c r="A12" s="44" t="s">
        <v>113</v>
      </c>
      <c r="B12" s="21">
        <f>-('[1]Balance sheet2'!E10-'[1]Balance sheet2'!D10)</f>
        <v>11.853411028107011</v>
      </c>
      <c r="C12" s="59">
        <f>-('[1]Balance sheet2'!F10-'[1]Balance sheet2'!E10)</f>
        <v>-1.6843976691567946</v>
      </c>
      <c r="D12" s="60">
        <f>-('[1]Balance sheet2'!G10-'[1]Balance sheet2'!F10)</f>
        <v>-1.7349295992314993</v>
      </c>
      <c r="E12" s="60">
        <f>-('[1]Balance sheet2'!H10-'[1]Balance sheet2'!G10)</f>
        <v>-1.7869774872084392</v>
      </c>
      <c r="F12" s="60">
        <f>-('[1]Balance sheet2'!I10-'[1]Balance sheet2'!H10)</f>
        <v>-1.8405868118246929</v>
      </c>
    </row>
    <row r="13" spans="1:6" ht="14.4" x14ac:dyDescent="0.3">
      <c r="A13" s="44" t="s">
        <v>114</v>
      </c>
      <c r="B13" s="21">
        <f>'[1]Balance sheet2'!E15-'[1]Balance sheet2'!D15</f>
        <v>6.8536690999040317</v>
      </c>
      <c r="C13" s="59">
        <f>'[1]Balance sheet2'!F15-'[1]Balance sheet2'!E15</f>
        <v>1.3726100729971193</v>
      </c>
      <c r="D13" s="60">
        <f>'[1]Balance sheet2'!G15-'[1]Balance sheet2'!F15</f>
        <v>1.413788375187039</v>
      </c>
      <c r="E13" s="60">
        <f>'[1]Balance sheet2'!H15-'[1]Balance sheet2'!G15</f>
        <v>1.4562020264426465</v>
      </c>
      <c r="F13" s="60">
        <f>'[1]Balance sheet2'!I15-'[1]Balance sheet2'!H15</f>
        <v>1.4998880872359308</v>
      </c>
    </row>
    <row r="14" spans="1:6" x14ac:dyDescent="0.2">
      <c r="A14" s="66" t="s">
        <v>9</v>
      </c>
      <c r="B14" s="69">
        <f>-'[1]Fixed asset Roll forward2'!E8</f>
        <v>-43.439130434782612</v>
      </c>
      <c r="C14" s="70">
        <f>-'[1]Fixed asset Roll forward2'!F8</f>
        <v>-43.439130434782612</v>
      </c>
      <c r="D14" s="60">
        <f>-'[1]Fixed asset Roll forward2'!G8</f>
        <v>-43.439130434782612</v>
      </c>
      <c r="E14" s="60">
        <f>-'[1]Fixed asset Roll forward2'!H8</f>
        <v>-43.439130434782612</v>
      </c>
      <c r="F14" s="60">
        <f>-'[1]Fixed asset Roll forward2'!I8</f>
        <v>-43.439130434782612</v>
      </c>
    </row>
    <row r="15" spans="1:6" ht="12" x14ac:dyDescent="0.25">
      <c r="A15" s="67" t="s">
        <v>115</v>
      </c>
      <c r="B15" s="68">
        <f>SUM(B6:B14)</f>
        <v>381.1970766040962</v>
      </c>
      <c r="C15" s="68">
        <f t="shared" ref="C15:F15" si="0">SUM(C6:C14)</f>
        <v>351.91735309109782</v>
      </c>
      <c r="D15" s="68">
        <f t="shared" si="0"/>
        <v>366.85302151134096</v>
      </c>
      <c r="E15" s="68">
        <f t="shared" si="0"/>
        <v>382.38911173879097</v>
      </c>
      <c r="F15" s="68">
        <f t="shared" si="0"/>
        <v>398.55734808557833</v>
      </c>
    </row>
    <row r="16" spans="1:6" ht="14.4" x14ac:dyDescent="0.3">
      <c r="A16" s="44" t="s">
        <v>107</v>
      </c>
      <c r="B16" s="21">
        <f>'[1]Equity Schedule2'!E9</f>
        <v>-137.37122608695654</v>
      </c>
      <c r="C16" s="59">
        <f>'[1]Equity Schedule2'!F9</f>
        <v>-143.18771309979871</v>
      </c>
      <c r="D16" s="60">
        <f>'[1]Equity Schedule2'!G9</f>
        <v>-149.23460362379674</v>
      </c>
      <c r="E16" s="60">
        <f>'[1]Equity Schedule2'!H9</f>
        <v>-155.52384156535456</v>
      </c>
      <c r="F16" s="60">
        <f>'[1]Equity Schedule2'!I9</f>
        <v>-162.06818201016461</v>
      </c>
    </row>
    <row r="17" spans="1:6" ht="14.4" x14ac:dyDescent="0.3">
      <c r="A17" s="44" t="s">
        <v>116</v>
      </c>
      <c r="B17" s="21">
        <f>'[1]Balance sheet2'!E14-'[1]Balance sheet2'!D14</f>
        <v>-39.821154394965447</v>
      </c>
      <c r="C17" s="59">
        <f>'[1]Balance sheet2'!F14-'[1]Balance sheet2'!E14</f>
        <v>-43.405058290512329</v>
      </c>
      <c r="D17" s="60">
        <f>'[1]Balance sheet2'!G14-'[1]Balance sheet2'!F14</f>
        <v>-47.311513536658424</v>
      </c>
      <c r="E17" s="60">
        <f>'[1]Balance sheet2'!H14-'[1]Balance sheet2'!G14</f>
        <v>-51.569549754957677</v>
      </c>
      <c r="F17" s="60">
        <f>'[1]Balance sheet2'!I14-'[1]Balance sheet2'!H14</f>
        <v>-56.210809232903898</v>
      </c>
    </row>
    <row r="18" spans="1:6" ht="14.4" x14ac:dyDescent="0.3">
      <c r="A18" s="44" t="s">
        <v>117</v>
      </c>
      <c r="B18" s="21">
        <f>'[1]Equity Schedule2'!E10-'[1]Equity Schedule2'!D10-'[1]Equity Schedule2'!E8-'[1]Equity Schedule2'!E9</f>
        <v>0</v>
      </c>
      <c r="C18" s="59">
        <f>'[1]Equity Schedule2'!F10-'[1]Equity Schedule2'!E10-'[1]Equity Schedule2'!F8-'[1]Equity Schedule2'!F9</f>
        <v>0</v>
      </c>
      <c r="D18" s="60">
        <f>'[1]Equity Schedule2'!G10-'[1]Equity Schedule2'!F10-'[1]Equity Schedule2'!G8-'[1]Equity Schedule2'!G9</f>
        <v>0</v>
      </c>
      <c r="E18" s="60">
        <f>'[1]Equity Schedule2'!H10-'[1]Equity Schedule2'!G10-'[1]Equity Schedule2'!H8-'[1]Equity Schedule2'!H9</f>
        <v>0</v>
      </c>
      <c r="F18" s="60">
        <f>'[1]Equity Schedule2'!I10-'[1]Equity Schedule2'!H10-'[1]Equity Schedule2'!I8-'[1]Equity Schedule2'!I9</f>
        <v>0</v>
      </c>
    </row>
    <row r="19" spans="1:6" ht="14.4" x14ac:dyDescent="0.3">
      <c r="A19" s="44" t="s">
        <v>118</v>
      </c>
      <c r="B19" s="21">
        <f>'[1]Balance sheet2'!E13-'[1]Balance sheet2'!D13</f>
        <v>0</v>
      </c>
      <c r="C19" s="59">
        <f>'[1]Balance sheet2'!F13-'[1]Balance sheet2'!E13</f>
        <v>0</v>
      </c>
      <c r="D19" s="60">
        <f>'[1]Balance sheet2'!G13-'[1]Balance sheet2'!F13</f>
        <v>0</v>
      </c>
      <c r="E19" s="60">
        <f>'[1]Balance sheet2'!H13-'[1]Balance sheet2'!G13</f>
        <v>0</v>
      </c>
      <c r="F19" s="60">
        <f>'[1]Balance sheet2'!I13-'[1]Balance sheet2'!H13</f>
        <v>0</v>
      </c>
    </row>
    <row r="20" spans="1:6" ht="12.6" thickBot="1" x14ac:dyDescent="0.3">
      <c r="A20" s="89" t="s">
        <v>119</v>
      </c>
      <c r="B20" s="93">
        <f>SUM(B15:B19)</f>
        <v>204.00469612217421</v>
      </c>
      <c r="C20" s="94">
        <f t="shared" ref="C20:F20" si="1">SUM(C15:C19)</f>
        <v>165.32458170078678</v>
      </c>
      <c r="D20" s="93">
        <f t="shared" si="1"/>
        <v>170.30690435088579</v>
      </c>
      <c r="E20" s="93">
        <f t="shared" si="1"/>
        <v>175.29572041847874</v>
      </c>
      <c r="F20" s="93">
        <f t="shared" si="1"/>
        <v>180.27835684250982</v>
      </c>
    </row>
    <row r="21" spans="1:6" ht="12" thickTop="1" x14ac:dyDescent="0.2"/>
    <row r="22" spans="1:6" ht="14.4" x14ac:dyDescent="0.3">
      <c r="B22" s="12"/>
      <c r="C22" s="50"/>
    </row>
    <row r="23" spans="1:6" ht="14.4" x14ac:dyDescent="0.3">
      <c r="B23" s="12"/>
      <c r="C23" s="50"/>
    </row>
    <row r="24" spans="1:6" ht="14.4" x14ac:dyDescent="0.3">
      <c r="B24" s="12"/>
      <c r="C24" s="50"/>
    </row>
    <row r="25" spans="1:6" ht="12" x14ac:dyDescent="0.25">
      <c r="A25" s="48"/>
      <c r="B25" s="48"/>
      <c r="C25" s="48"/>
    </row>
    <row r="27" spans="1:6" ht="14.4" x14ac:dyDescent="0.3">
      <c r="B27" s="12"/>
    </row>
    <row r="28" spans="1:6" ht="12" x14ac:dyDescent="0.25">
      <c r="A28" s="48"/>
      <c r="B28" s="48"/>
      <c r="C28" s="48"/>
    </row>
    <row r="29" spans="1:6" ht="12" x14ac:dyDescent="0.25">
      <c r="A29" s="48"/>
      <c r="B29" s="48"/>
      <c r="C29" s="48"/>
    </row>
    <row r="30" spans="1:6" ht="12" x14ac:dyDescent="0.25">
      <c r="A30" s="48"/>
      <c r="B30" s="48"/>
      <c r="C30" s="55"/>
    </row>
    <row r="32" spans="1:6" ht="14.4" x14ac:dyDescent="0.3">
      <c r="B32" s="12"/>
      <c r="C32" s="45"/>
    </row>
    <row r="33" spans="1:3" ht="14.4" x14ac:dyDescent="0.3">
      <c r="B33" s="12"/>
      <c r="C33" s="45"/>
    </row>
    <row r="34" spans="1:3" ht="14.4" x14ac:dyDescent="0.3">
      <c r="B34" s="12"/>
      <c r="C34" s="45"/>
    </row>
    <row r="35" spans="1:3" ht="14.4" x14ac:dyDescent="0.3">
      <c r="B35" s="12"/>
      <c r="C35" s="45"/>
    </row>
    <row r="36" spans="1:3" ht="14.4" x14ac:dyDescent="0.3">
      <c r="B36" s="12"/>
      <c r="C36" s="56"/>
    </row>
    <row r="37" spans="1:3" ht="12" x14ac:dyDescent="0.25">
      <c r="A37" s="48"/>
      <c r="B37" s="48"/>
      <c r="C37" s="49"/>
    </row>
    <row r="38" spans="1:3" ht="12" x14ac:dyDescent="0.25">
      <c r="A38" s="48"/>
      <c r="B38" s="48"/>
      <c r="C38" s="49"/>
    </row>
    <row r="39" spans="1:3" ht="14.4" x14ac:dyDescent="0.3">
      <c r="B39" s="12"/>
      <c r="C39" s="45"/>
    </row>
    <row r="40" spans="1:3" ht="14.4" x14ac:dyDescent="0.3">
      <c r="B40" s="12"/>
      <c r="C40" s="45"/>
    </row>
    <row r="41" spans="1:3" ht="14.4" x14ac:dyDescent="0.3">
      <c r="B41" s="12"/>
      <c r="C41" s="45"/>
    </row>
    <row r="42" spans="1:3" ht="12" x14ac:dyDescent="0.25">
      <c r="A42" s="46"/>
      <c r="B42" s="46"/>
      <c r="C42" s="46"/>
    </row>
    <row r="44" spans="1:3" ht="14.4" x14ac:dyDescent="0.3">
      <c r="B44" s="12"/>
    </row>
    <row r="45" spans="1:3" ht="12" x14ac:dyDescent="0.25">
      <c r="A45" s="46"/>
      <c r="B45" s="46"/>
      <c r="C45" s="46"/>
    </row>
    <row r="47" spans="1:3" ht="14.4" x14ac:dyDescent="0.3">
      <c r="B47" s="12"/>
    </row>
    <row r="48" spans="1:3" ht="12" x14ac:dyDescent="0.25">
      <c r="A48" s="46"/>
      <c r="B48" s="46"/>
      <c r="C48" s="46"/>
    </row>
    <row r="50" spans="1:3" ht="14.4" x14ac:dyDescent="0.3">
      <c r="B50" s="12"/>
      <c r="C50" s="45"/>
    </row>
    <row r="51" spans="1:3" ht="14.4" x14ac:dyDescent="0.3">
      <c r="B51" s="12"/>
      <c r="C51" s="45"/>
    </row>
    <row r="52" spans="1:3" ht="14.4" x14ac:dyDescent="0.3">
      <c r="B52" s="12"/>
      <c r="C52" s="45"/>
    </row>
    <row r="53" spans="1:3" ht="12" x14ac:dyDescent="0.25">
      <c r="A53" s="46"/>
      <c r="B53" s="46"/>
      <c r="C53" s="46"/>
    </row>
    <row r="55" spans="1:3" ht="12.6" thickBot="1" x14ac:dyDescent="0.3">
      <c r="A55" s="51"/>
      <c r="B55" s="51"/>
      <c r="C55" s="51"/>
    </row>
  </sheetData>
  <mergeCells count="2">
    <mergeCell ref="A1:C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C06B-80AE-4366-8412-75348E9713D5}">
  <dimension ref="A1:I55"/>
  <sheetViews>
    <sheetView workbookViewId="0">
      <selection activeCell="D21" sqref="D21"/>
    </sheetView>
  </sheetViews>
  <sheetFormatPr defaultColWidth="9.109375" defaultRowHeight="11.4" x14ac:dyDescent="0.2"/>
  <cols>
    <col min="1" max="1" width="26.44140625" style="44" bestFit="1" customWidth="1"/>
    <col min="2" max="2" width="12.6640625" style="44" bestFit="1" customWidth="1"/>
    <col min="3" max="3" width="10.5546875" style="44" bestFit="1" customWidth="1"/>
    <col min="4" max="5" width="11.109375" style="44" bestFit="1" customWidth="1"/>
    <col min="6" max="6" width="9.44140625" style="44" bestFit="1" customWidth="1"/>
    <col min="7" max="8" width="11.109375" style="44" bestFit="1" customWidth="1"/>
    <col min="9" max="9" width="10.5546875" style="44" bestFit="1" customWidth="1"/>
    <col min="10" max="16384" width="9.109375" style="44"/>
  </cols>
  <sheetData>
    <row r="1" spans="1:9" ht="15" customHeight="1" x14ac:dyDescent="0.3">
      <c r="A1" s="105" t="s">
        <v>103</v>
      </c>
      <c r="B1" s="105"/>
      <c r="C1" s="105"/>
    </row>
    <row r="2" spans="1:9" ht="14.4" x14ac:dyDescent="0.3">
      <c r="B2" s="12"/>
      <c r="C2" s="45"/>
    </row>
    <row r="3" spans="1:9" ht="14.4" x14ac:dyDescent="0.3">
      <c r="B3" s="12"/>
      <c r="C3" s="45"/>
    </row>
    <row r="4" spans="1:9" ht="14.4" customHeight="1" x14ac:dyDescent="0.25">
      <c r="A4" s="57"/>
      <c r="B4" s="108" t="s">
        <v>50</v>
      </c>
      <c r="C4" s="108"/>
      <c r="D4" s="108"/>
      <c r="E4" s="108"/>
      <c r="F4" s="108"/>
      <c r="G4" s="108"/>
      <c r="H4" s="108"/>
      <c r="I4" s="108"/>
    </row>
    <row r="5" spans="1:9" ht="15" thickBot="1" x14ac:dyDescent="0.35">
      <c r="A5" s="30" t="s">
        <v>51</v>
      </c>
      <c r="B5" s="77">
        <v>42004</v>
      </c>
      <c r="C5" s="77">
        <v>42369</v>
      </c>
      <c r="D5" s="77">
        <v>42735</v>
      </c>
      <c r="E5" s="77">
        <v>43100</v>
      </c>
      <c r="F5" s="77">
        <v>43465</v>
      </c>
      <c r="G5" s="77">
        <v>43830</v>
      </c>
      <c r="H5" s="77">
        <v>44196</v>
      </c>
      <c r="I5" s="77">
        <v>44561</v>
      </c>
    </row>
    <row r="6" spans="1:9" ht="14.4" x14ac:dyDescent="0.3">
      <c r="A6" s="44" t="s">
        <v>104</v>
      </c>
      <c r="B6" s="21"/>
      <c r="C6" s="63"/>
      <c r="D6" s="60"/>
      <c r="E6" s="60">
        <f>D10</f>
        <v>485.3</v>
      </c>
      <c r="F6" s="60">
        <f t="shared" ref="F6:I6" si="0">E10</f>
        <v>691.35683913043476</v>
      </c>
      <c r="G6" s="44">
        <f t="shared" si="0"/>
        <v>906.13840878013298</v>
      </c>
      <c r="H6" s="44">
        <f t="shared" si="0"/>
        <v>1129.990314215828</v>
      </c>
      <c r="I6" s="44">
        <f t="shared" si="0"/>
        <v>1363.2760765638598</v>
      </c>
    </row>
    <row r="7" spans="1:9" ht="12" x14ac:dyDescent="0.25">
      <c r="A7" s="66" t="s">
        <v>105</v>
      </c>
      <c r="B7" s="61"/>
      <c r="C7" s="62"/>
      <c r="D7" s="60"/>
      <c r="E7" s="60">
        <v>0</v>
      </c>
      <c r="F7" s="60">
        <v>0</v>
      </c>
      <c r="G7" s="44">
        <v>0</v>
      </c>
      <c r="H7" s="44">
        <v>0</v>
      </c>
      <c r="I7" s="44">
        <v>0</v>
      </c>
    </row>
    <row r="8" spans="1:9" ht="12" x14ac:dyDescent="0.25">
      <c r="A8" s="66" t="s">
        <v>106</v>
      </c>
      <c r="B8" s="61"/>
      <c r="C8" s="62"/>
      <c r="D8" s="60"/>
      <c r="E8" s="60">
        <f>'[1]P&amp;Lv2'!G17</f>
        <v>343.42806521739135</v>
      </c>
      <c r="F8" s="60">
        <f>'[1]P&amp;Lv2'!H17</f>
        <v>357.96928274949676</v>
      </c>
      <c r="G8" s="44">
        <f>'[1]P&amp;Lv2'!I17</f>
        <v>373.08650905949185</v>
      </c>
      <c r="H8" s="44">
        <f>'[1]P&amp;Lv2'!J17</f>
        <v>388.80960391338635</v>
      </c>
      <c r="I8" s="44">
        <f>'[1]P&amp;Lv2'!K17</f>
        <v>405.17045502541146</v>
      </c>
    </row>
    <row r="9" spans="1:9" ht="14.4" x14ac:dyDescent="0.3">
      <c r="A9" s="44" t="s">
        <v>107</v>
      </c>
      <c r="B9" s="21"/>
      <c r="C9" s="59"/>
      <c r="D9" s="60"/>
      <c r="E9" s="60">
        <f>IF(E8&gt;0,-E8*E13,0)</f>
        <v>-137.37122608695654</v>
      </c>
      <c r="F9" s="60">
        <f t="shared" ref="F9:I9" si="1">IF(F8&gt;0,-F8*F13,0)</f>
        <v>-143.18771309979871</v>
      </c>
      <c r="G9" s="44">
        <f t="shared" si="1"/>
        <v>-149.23460362379674</v>
      </c>
      <c r="H9" s="44">
        <f t="shared" si="1"/>
        <v>-155.52384156535456</v>
      </c>
      <c r="I9" s="44">
        <f t="shared" si="1"/>
        <v>-162.06818201016461</v>
      </c>
    </row>
    <row r="10" spans="1:9" ht="15" thickBot="1" x14ac:dyDescent="0.35">
      <c r="A10" s="89" t="s">
        <v>108</v>
      </c>
      <c r="B10" s="90"/>
      <c r="C10" s="91"/>
      <c r="D10" s="92">
        <f>'[1]Balance sheet2'!D16</f>
        <v>485.3</v>
      </c>
      <c r="E10" s="92">
        <f>SUM(E6:E9)</f>
        <v>691.35683913043476</v>
      </c>
      <c r="F10" s="92">
        <f t="shared" ref="F10:I10" si="2">SUM(F6:F9)</f>
        <v>906.13840878013298</v>
      </c>
      <c r="G10" s="89">
        <f t="shared" si="2"/>
        <v>1129.990314215828</v>
      </c>
      <c r="H10" s="89">
        <f t="shared" si="2"/>
        <v>1363.2760765638598</v>
      </c>
      <c r="I10" s="89">
        <f t="shared" si="2"/>
        <v>1606.3783495791067</v>
      </c>
    </row>
    <row r="11" spans="1:9" ht="15" thickTop="1" x14ac:dyDescent="0.3">
      <c r="B11" s="21"/>
      <c r="C11" s="59"/>
      <c r="D11" s="60"/>
      <c r="E11" s="60"/>
      <c r="F11" s="60"/>
    </row>
    <row r="12" spans="1:9" ht="14.4" x14ac:dyDescent="0.3">
      <c r="B12" s="21"/>
      <c r="C12" s="59"/>
      <c r="D12" s="60"/>
      <c r="E12" s="60"/>
      <c r="F12" s="60"/>
    </row>
    <row r="13" spans="1:9" ht="14.4" x14ac:dyDescent="0.3">
      <c r="A13" s="71" t="s">
        <v>109</v>
      </c>
      <c r="B13" s="23">
        <v>0.4</v>
      </c>
      <c r="C13" s="72">
        <v>0.4</v>
      </c>
      <c r="D13" s="73">
        <v>0.4</v>
      </c>
      <c r="E13" s="73">
        <v>0.4</v>
      </c>
      <c r="F13" s="73">
        <v>0.4</v>
      </c>
      <c r="G13" s="71">
        <v>0.4</v>
      </c>
      <c r="H13" s="71">
        <v>0.4</v>
      </c>
      <c r="I13" s="71">
        <v>0.4</v>
      </c>
    </row>
    <row r="14" spans="1:9" ht="12" x14ac:dyDescent="0.25">
      <c r="A14" s="48"/>
      <c r="B14" s="61"/>
      <c r="C14" s="62"/>
      <c r="D14" s="60"/>
      <c r="E14" s="60"/>
      <c r="F14" s="60"/>
    </row>
    <row r="15" spans="1:9" x14ac:dyDescent="0.2">
      <c r="B15" s="60"/>
      <c r="C15" s="60"/>
      <c r="D15" s="60"/>
      <c r="E15" s="60"/>
      <c r="F15" s="60"/>
    </row>
    <row r="16" spans="1:9" ht="14.4" x14ac:dyDescent="0.3">
      <c r="B16" s="21"/>
      <c r="C16" s="59"/>
      <c r="D16" s="60"/>
      <c r="E16" s="60"/>
      <c r="F16" s="60"/>
    </row>
    <row r="17" spans="1:6" ht="14.4" x14ac:dyDescent="0.3">
      <c r="B17" s="21"/>
      <c r="C17" s="59"/>
      <c r="D17" s="60"/>
      <c r="E17" s="60"/>
      <c r="F17" s="60"/>
    </row>
    <row r="18" spans="1:6" ht="14.4" x14ac:dyDescent="0.3">
      <c r="B18" s="21"/>
      <c r="C18" s="59"/>
      <c r="D18" s="60"/>
      <c r="E18" s="60"/>
      <c r="F18" s="60"/>
    </row>
    <row r="19" spans="1:6" ht="14.4" x14ac:dyDescent="0.3">
      <c r="B19" s="21"/>
      <c r="C19" s="63"/>
      <c r="D19" s="60"/>
      <c r="E19" s="60"/>
      <c r="F19" s="60"/>
    </row>
    <row r="20" spans="1:6" ht="12" x14ac:dyDescent="0.25">
      <c r="A20" s="48"/>
      <c r="B20" s="61"/>
      <c r="C20" s="62"/>
      <c r="D20" s="60"/>
      <c r="E20" s="60"/>
      <c r="F20" s="60"/>
    </row>
    <row r="22" spans="1:6" ht="14.4" x14ac:dyDescent="0.3">
      <c r="B22" s="12"/>
      <c r="C22" s="50"/>
    </row>
    <row r="23" spans="1:6" ht="14.4" x14ac:dyDescent="0.3">
      <c r="B23" s="12"/>
      <c r="C23" s="50"/>
    </row>
    <row r="24" spans="1:6" ht="14.4" x14ac:dyDescent="0.3">
      <c r="B24" s="12"/>
      <c r="C24" s="50"/>
    </row>
    <row r="25" spans="1:6" ht="12" x14ac:dyDescent="0.25">
      <c r="A25" s="48"/>
      <c r="B25" s="48"/>
      <c r="C25" s="48"/>
    </row>
    <row r="27" spans="1:6" ht="14.4" x14ac:dyDescent="0.3">
      <c r="B27" s="12"/>
    </row>
    <row r="28" spans="1:6" ht="12" x14ac:dyDescent="0.25">
      <c r="A28" s="48"/>
      <c r="B28" s="48"/>
      <c r="C28" s="48"/>
    </row>
    <row r="29" spans="1:6" ht="12" x14ac:dyDescent="0.25">
      <c r="A29" s="48"/>
      <c r="B29" s="48"/>
      <c r="C29" s="48"/>
    </row>
    <row r="30" spans="1:6" ht="12" x14ac:dyDescent="0.25">
      <c r="A30" s="48"/>
      <c r="B30" s="48"/>
      <c r="C30" s="55"/>
    </row>
    <row r="32" spans="1:6" ht="14.4" x14ac:dyDescent="0.3">
      <c r="B32" s="12"/>
      <c r="C32" s="45"/>
    </row>
    <row r="33" spans="1:3" ht="14.4" x14ac:dyDescent="0.3">
      <c r="B33" s="12"/>
      <c r="C33" s="45"/>
    </row>
    <row r="34" spans="1:3" ht="14.4" x14ac:dyDescent="0.3">
      <c r="B34" s="12"/>
      <c r="C34" s="45"/>
    </row>
    <row r="35" spans="1:3" ht="14.4" x14ac:dyDescent="0.3">
      <c r="B35" s="12"/>
      <c r="C35" s="45"/>
    </row>
    <row r="36" spans="1:3" ht="14.4" x14ac:dyDescent="0.3">
      <c r="B36" s="12"/>
      <c r="C36" s="56"/>
    </row>
    <row r="37" spans="1:3" ht="12" x14ac:dyDescent="0.25">
      <c r="A37" s="48"/>
      <c r="B37" s="48"/>
      <c r="C37" s="49"/>
    </row>
    <row r="38" spans="1:3" ht="12" x14ac:dyDescent="0.25">
      <c r="A38" s="48"/>
      <c r="B38" s="48"/>
      <c r="C38" s="49"/>
    </row>
    <row r="39" spans="1:3" ht="14.4" x14ac:dyDescent="0.3">
      <c r="B39" s="12"/>
      <c r="C39" s="45"/>
    </row>
    <row r="40" spans="1:3" ht="14.4" x14ac:dyDescent="0.3">
      <c r="B40" s="12"/>
      <c r="C40" s="45"/>
    </row>
    <row r="41" spans="1:3" ht="14.4" x14ac:dyDescent="0.3">
      <c r="B41" s="12"/>
      <c r="C41" s="45"/>
    </row>
    <row r="42" spans="1:3" ht="12" x14ac:dyDescent="0.25">
      <c r="A42" s="46"/>
      <c r="B42" s="46"/>
      <c r="C42" s="46"/>
    </row>
    <row r="44" spans="1:3" ht="14.4" x14ac:dyDescent="0.3">
      <c r="B44" s="12"/>
    </row>
    <row r="45" spans="1:3" ht="12" x14ac:dyDescent="0.25">
      <c r="A45" s="46"/>
      <c r="B45" s="46"/>
      <c r="C45" s="46"/>
    </row>
    <row r="47" spans="1:3" ht="14.4" x14ac:dyDescent="0.3">
      <c r="B47" s="12"/>
    </row>
    <row r="48" spans="1:3" ht="12" x14ac:dyDescent="0.25">
      <c r="A48" s="46"/>
      <c r="B48" s="46"/>
      <c r="C48" s="46"/>
    </row>
    <row r="50" spans="1:3" ht="14.4" x14ac:dyDescent="0.3">
      <c r="B50" s="12"/>
      <c r="C50" s="45"/>
    </row>
    <row r="51" spans="1:3" ht="14.4" x14ac:dyDescent="0.3">
      <c r="B51" s="12"/>
      <c r="C51" s="45"/>
    </row>
    <row r="52" spans="1:3" ht="14.4" x14ac:dyDescent="0.3">
      <c r="B52" s="12"/>
      <c r="C52" s="45"/>
    </row>
    <row r="53" spans="1:3" ht="12" x14ac:dyDescent="0.25">
      <c r="A53" s="46"/>
      <c r="B53" s="46"/>
      <c r="C53" s="46"/>
    </row>
    <row r="55" spans="1:3" ht="12.6" thickBot="1" x14ac:dyDescent="0.3">
      <c r="A55" s="51"/>
      <c r="B55" s="51"/>
      <c r="C55" s="51"/>
    </row>
  </sheetData>
  <mergeCells count="2">
    <mergeCell ref="A1:C1"/>
    <mergeCell ref="B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BB1F-099D-403F-AED7-1A71B1520D55}">
  <dimension ref="A1:K21"/>
  <sheetViews>
    <sheetView workbookViewId="0">
      <selection activeCell="A9" sqref="A9:I9"/>
    </sheetView>
  </sheetViews>
  <sheetFormatPr defaultRowHeight="14.4" x14ac:dyDescent="0.3"/>
  <cols>
    <col min="1" max="1" width="24.109375" style="12" bestFit="1" customWidth="1"/>
    <col min="2" max="2" width="9.44140625" style="12" bestFit="1" customWidth="1"/>
    <col min="3" max="3" width="10.5546875" style="12" bestFit="1" customWidth="1"/>
    <col min="4" max="9" width="9.44140625" style="12" bestFit="1" customWidth="1"/>
    <col min="10" max="16384" width="8.88671875" style="12"/>
  </cols>
  <sheetData>
    <row r="1" spans="1:9" x14ac:dyDescent="0.3">
      <c r="A1" s="105" t="s">
        <v>91</v>
      </c>
      <c r="B1" s="105"/>
      <c r="C1" s="105"/>
      <c r="D1" s="8"/>
    </row>
    <row r="4" spans="1:9" x14ac:dyDescent="0.3">
      <c r="E4" s="105" t="s">
        <v>50</v>
      </c>
      <c r="F4" s="105"/>
      <c r="G4" s="105"/>
    </row>
    <row r="5" spans="1:9" ht="15" thickBot="1" x14ac:dyDescent="0.35">
      <c r="A5" s="30" t="s">
        <v>51</v>
      </c>
      <c r="B5" s="77">
        <v>42004</v>
      </c>
      <c r="C5" s="77">
        <v>42369</v>
      </c>
      <c r="D5" s="77">
        <v>42735</v>
      </c>
      <c r="E5" s="77">
        <v>43100</v>
      </c>
      <c r="F5" s="77">
        <v>43465</v>
      </c>
      <c r="G5" s="77">
        <v>43830</v>
      </c>
      <c r="H5" s="77">
        <v>44196</v>
      </c>
      <c r="I5" s="77">
        <v>44561</v>
      </c>
    </row>
    <row r="6" spans="1:9" x14ac:dyDescent="0.3">
      <c r="A6" s="12" t="s">
        <v>92</v>
      </c>
      <c r="C6" s="12">
        <f>B9</f>
        <v>615.79999999999995</v>
      </c>
      <c r="D6" s="12">
        <f>C9</f>
        <v>610.4</v>
      </c>
      <c r="E6" s="12">
        <f>D9</f>
        <v>605</v>
      </c>
      <c r="F6" s="12">
        <f t="shared" ref="F6:I6" si="0">E9</f>
        <v>565.17884560503455</v>
      </c>
      <c r="G6" s="12">
        <f t="shared" si="0"/>
        <v>521.77378731452222</v>
      </c>
      <c r="H6" s="12">
        <f t="shared" si="0"/>
        <v>474.4622737778638</v>
      </c>
      <c r="I6" s="12">
        <f t="shared" si="0"/>
        <v>422.89272402290612</v>
      </c>
    </row>
    <row r="7" spans="1:9" x14ac:dyDescent="0.3">
      <c r="A7" s="12" t="s">
        <v>93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</row>
    <row r="8" spans="1:9" x14ac:dyDescent="0.3">
      <c r="A8" s="15" t="s">
        <v>94</v>
      </c>
      <c r="B8" s="15"/>
      <c r="C8" s="23">
        <f>C9-C6</f>
        <v>-5.3999999999999773</v>
      </c>
      <c r="D8" s="23">
        <f t="shared" ref="D8:I8" si="1">D9-D6</f>
        <v>-5.3999999999999773</v>
      </c>
      <c r="E8" s="23">
        <f t="shared" si="1"/>
        <v>-39.821154394965447</v>
      </c>
      <c r="F8" s="23">
        <f t="shared" si="1"/>
        <v>-43.405058290512329</v>
      </c>
      <c r="G8" s="23">
        <f t="shared" si="1"/>
        <v>-47.311513536658424</v>
      </c>
      <c r="H8" s="23">
        <f t="shared" si="1"/>
        <v>-51.569549754957677</v>
      </c>
      <c r="I8" s="23">
        <f t="shared" si="1"/>
        <v>-56.210809232903898</v>
      </c>
    </row>
    <row r="9" spans="1:9" ht="15" thickBot="1" x14ac:dyDescent="0.35">
      <c r="A9" s="87" t="s">
        <v>95</v>
      </c>
      <c r="B9" s="87">
        <f>'[1]Balance sheet2'!B14</f>
        <v>615.79999999999995</v>
      </c>
      <c r="C9" s="87">
        <f>'[1]Balance sheet2'!C14</f>
        <v>610.4</v>
      </c>
      <c r="D9" s="87">
        <f>'[1]Balance sheet2'!D14</f>
        <v>605</v>
      </c>
      <c r="E9" s="88">
        <f>B21</f>
        <v>565.17884560503455</v>
      </c>
      <c r="F9" s="88">
        <f t="shared" ref="F9:I9" si="2">C21</f>
        <v>521.77378731452222</v>
      </c>
      <c r="G9" s="88">
        <f t="shared" si="2"/>
        <v>474.4622737778638</v>
      </c>
      <c r="H9" s="88">
        <f t="shared" si="2"/>
        <v>422.89272402290612</v>
      </c>
      <c r="I9" s="88">
        <f t="shared" si="2"/>
        <v>366.68191479000222</v>
      </c>
    </row>
    <row r="10" spans="1:9" ht="15" thickTop="1" x14ac:dyDescent="0.3"/>
    <row r="12" spans="1:9" x14ac:dyDescent="0.3">
      <c r="A12" s="12" t="s">
        <v>96</v>
      </c>
      <c r="B12" s="12">
        <v>10</v>
      </c>
    </row>
    <row r="13" spans="1:9" x14ac:dyDescent="0.3">
      <c r="A13" s="12" t="s">
        <v>97</v>
      </c>
      <c r="B13" s="64">
        <v>0.09</v>
      </c>
    </row>
    <row r="14" spans="1:9" x14ac:dyDescent="0.3">
      <c r="A14" s="12" t="s">
        <v>98</v>
      </c>
      <c r="B14" s="65">
        <f>PMT(B13,B12,E6)</f>
        <v>-94.271154394965436</v>
      </c>
    </row>
    <row r="17" spans="1:11" x14ac:dyDescent="0.3">
      <c r="A17" s="13" t="s">
        <v>0</v>
      </c>
      <c r="B17" s="13">
        <v>1</v>
      </c>
      <c r="C17" s="13">
        <v>2</v>
      </c>
      <c r="D17" s="13">
        <v>3</v>
      </c>
      <c r="E17" s="13">
        <v>4</v>
      </c>
      <c r="F17" s="13">
        <v>5</v>
      </c>
      <c r="G17" s="13">
        <v>6</v>
      </c>
      <c r="H17" s="13">
        <v>7</v>
      </c>
      <c r="I17" s="13">
        <v>8</v>
      </c>
      <c r="J17" s="13">
        <v>9</v>
      </c>
      <c r="K17" s="13">
        <v>10</v>
      </c>
    </row>
    <row r="18" spans="1:11" x14ac:dyDescent="0.3">
      <c r="A18" s="12" t="s">
        <v>99</v>
      </c>
      <c r="B18" s="21">
        <f>$B$14</f>
        <v>-94.271154394965436</v>
      </c>
      <c r="C18" s="21">
        <f t="shared" ref="C18:K18" si="3">$B$14</f>
        <v>-94.271154394965436</v>
      </c>
      <c r="D18" s="21">
        <f t="shared" si="3"/>
        <v>-94.271154394965436</v>
      </c>
      <c r="E18" s="21">
        <f t="shared" si="3"/>
        <v>-94.271154394965436</v>
      </c>
      <c r="F18" s="21">
        <f t="shared" si="3"/>
        <v>-94.271154394965436</v>
      </c>
      <c r="G18" s="21">
        <f t="shared" si="3"/>
        <v>-94.271154394965436</v>
      </c>
      <c r="H18" s="21">
        <f t="shared" si="3"/>
        <v>-94.271154394965436</v>
      </c>
      <c r="I18" s="21">
        <f t="shared" si="3"/>
        <v>-94.271154394965436</v>
      </c>
      <c r="J18" s="21">
        <f t="shared" si="3"/>
        <v>-94.271154394965436</v>
      </c>
      <c r="K18" s="21">
        <f t="shared" si="3"/>
        <v>-94.271154394965436</v>
      </c>
    </row>
    <row r="19" spans="1:11" x14ac:dyDescent="0.3">
      <c r="A19" s="12" t="s">
        <v>100</v>
      </c>
      <c r="B19" s="21">
        <f>-D9*$B$13</f>
        <v>-54.449999999999996</v>
      </c>
      <c r="C19" s="21">
        <f>-B21*$B$13</f>
        <v>-50.866096104453106</v>
      </c>
      <c r="D19" s="21">
        <f t="shared" ref="D19:K19" si="4">-C21*$B$13</f>
        <v>-46.959640858306997</v>
      </c>
      <c r="E19" s="21">
        <f t="shared" si="4"/>
        <v>-42.701604640007737</v>
      </c>
      <c r="F19" s="21">
        <f t="shared" si="4"/>
        <v>-38.060345162061552</v>
      </c>
      <c r="G19" s="21">
        <f t="shared" si="4"/>
        <v>-33.0013723311002</v>
      </c>
      <c r="H19" s="21">
        <f t="shared" si="4"/>
        <v>-27.487091945352326</v>
      </c>
      <c r="I19" s="21">
        <f t="shared" si="4"/>
        <v>-21.476526324887146</v>
      </c>
      <c r="J19" s="21">
        <f t="shared" si="4"/>
        <v>-14.925009798580101</v>
      </c>
      <c r="K19" s="21">
        <f t="shared" si="4"/>
        <v>-7.7838567849054208</v>
      </c>
    </row>
    <row r="20" spans="1:11" x14ac:dyDescent="0.3">
      <c r="A20" s="12" t="s">
        <v>101</v>
      </c>
      <c r="B20" s="21">
        <f>B18-B19</f>
        <v>-39.82115439496544</v>
      </c>
      <c r="C20" s="21">
        <f>C18-C19</f>
        <v>-43.405058290512329</v>
      </c>
      <c r="D20" s="21">
        <f t="shared" ref="D20:K20" si="5">D18-D19</f>
        <v>-47.311513536658438</v>
      </c>
      <c r="E20" s="21">
        <f t="shared" si="5"/>
        <v>-51.569549754957698</v>
      </c>
      <c r="F20" s="21">
        <f t="shared" si="5"/>
        <v>-56.210809232903884</v>
      </c>
      <c r="G20" s="21">
        <f t="shared" si="5"/>
        <v>-61.269782063865236</v>
      </c>
      <c r="H20" s="21">
        <f t="shared" si="5"/>
        <v>-66.784062449613117</v>
      </c>
      <c r="I20" s="21">
        <f t="shared" si="5"/>
        <v>-72.794628070078289</v>
      </c>
      <c r="J20" s="21">
        <f t="shared" si="5"/>
        <v>-79.346144596385329</v>
      </c>
      <c r="K20" s="21">
        <f t="shared" si="5"/>
        <v>-86.487297610060011</v>
      </c>
    </row>
    <row r="21" spans="1:11" x14ac:dyDescent="0.3">
      <c r="A21" s="12" t="s">
        <v>102</v>
      </c>
      <c r="B21" s="21">
        <f>D9+B20</f>
        <v>565.17884560503455</v>
      </c>
      <c r="C21" s="21">
        <f>B21+C20</f>
        <v>521.77378731452222</v>
      </c>
      <c r="D21" s="21">
        <f t="shared" ref="D21:K21" si="6">C21+D20</f>
        <v>474.4622737778638</v>
      </c>
      <c r="E21" s="21">
        <f t="shared" si="6"/>
        <v>422.89272402290612</v>
      </c>
      <c r="F21" s="21">
        <f t="shared" si="6"/>
        <v>366.68191479000222</v>
      </c>
      <c r="G21" s="21">
        <f t="shared" si="6"/>
        <v>305.41213272613697</v>
      </c>
      <c r="H21" s="21">
        <f t="shared" si="6"/>
        <v>238.62807027652386</v>
      </c>
      <c r="I21" s="21">
        <f t="shared" si="6"/>
        <v>165.83344220644557</v>
      </c>
      <c r="J21" s="21">
        <f t="shared" si="6"/>
        <v>86.487297610060239</v>
      </c>
      <c r="K21" s="21">
        <f t="shared" si="6"/>
        <v>2.2737367544323206E-13</v>
      </c>
    </row>
  </sheetData>
  <mergeCells count="2">
    <mergeCell ref="E4:G4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77FA-6759-45E0-BD63-0C81BCB1C6C4}">
  <dimension ref="A1:K21"/>
  <sheetViews>
    <sheetView tabSelected="1" workbookViewId="0">
      <selection activeCell="K21" sqref="K21"/>
    </sheetView>
  </sheetViews>
  <sheetFormatPr defaultRowHeight="14.4" x14ac:dyDescent="0.3"/>
  <cols>
    <col min="1" max="1" width="20.77734375" style="12" bestFit="1" customWidth="1"/>
    <col min="2" max="9" width="9.44140625" style="12" bestFit="1" customWidth="1"/>
    <col min="10" max="16384" width="8.88671875" style="12"/>
  </cols>
  <sheetData>
    <row r="1" spans="1:9" x14ac:dyDescent="0.3">
      <c r="A1" t="s">
        <v>86</v>
      </c>
    </row>
    <row r="4" spans="1:9" x14ac:dyDescent="0.3">
      <c r="E4" s="109" t="s">
        <v>50</v>
      </c>
      <c r="F4" s="109"/>
      <c r="G4" s="109"/>
    </row>
    <row r="5" spans="1:9" ht="15" thickBot="1" x14ac:dyDescent="0.35">
      <c r="A5" s="30" t="s">
        <v>51</v>
      </c>
      <c r="B5" s="77">
        <v>42004</v>
      </c>
      <c r="C5" s="77">
        <v>42369</v>
      </c>
      <c r="D5" s="77">
        <v>42735</v>
      </c>
      <c r="E5" s="77">
        <v>43100</v>
      </c>
      <c r="F5" s="77">
        <v>43465</v>
      </c>
      <c r="G5" s="77">
        <v>43830</v>
      </c>
      <c r="H5" s="77">
        <v>44196</v>
      </c>
      <c r="I5" s="77">
        <v>44561</v>
      </c>
    </row>
    <row r="6" spans="1:9" x14ac:dyDescent="0.3">
      <c r="A6" s="12" t="s">
        <v>87</v>
      </c>
      <c r="C6" s="12">
        <f>'[1]Balance sheet2'!C8</f>
        <v>632.5</v>
      </c>
      <c r="D6" s="12">
        <f>'[1]Balance sheet2'!D8</f>
        <v>659.5</v>
      </c>
      <c r="E6" s="12">
        <f>D9</f>
        <v>659.5</v>
      </c>
      <c r="F6" s="12">
        <f t="shared" ref="F6:I6" si="0">E9</f>
        <v>659.5</v>
      </c>
      <c r="G6" s="12">
        <f t="shared" si="0"/>
        <v>659.5</v>
      </c>
      <c r="H6" s="12">
        <f t="shared" si="0"/>
        <v>659.5</v>
      </c>
      <c r="I6" s="12">
        <f t="shared" si="0"/>
        <v>659.5</v>
      </c>
    </row>
    <row r="7" spans="1:9" x14ac:dyDescent="0.3">
      <c r="A7" s="12" t="s">
        <v>11</v>
      </c>
      <c r="B7" s="21"/>
      <c r="C7" s="21">
        <f>'[1]P&amp;Lv2'!C12</f>
        <v>-44</v>
      </c>
      <c r="D7" s="21">
        <f>'[1]P&amp;Lv2'!D12</f>
        <v>-41</v>
      </c>
      <c r="E7" s="21">
        <f>E6*E12</f>
        <v>-43.439130434782612</v>
      </c>
      <c r="F7" s="21">
        <f t="shared" ref="F7:I7" si="1">F6*F12</f>
        <v>-43.439130434782612</v>
      </c>
      <c r="G7" s="21">
        <f t="shared" si="1"/>
        <v>-43.439130434782612</v>
      </c>
      <c r="H7" s="21">
        <f t="shared" si="1"/>
        <v>-43.439130434782612</v>
      </c>
      <c r="I7" s="21">
        <f t="shared" si="1"/>
        <v>-43.439130434782612</v>
      </c>
    </row>
    <row r="8" spans="1:9" x14ac:dyDescent="0.3">
      <c r="A8" s="12" t="s">
        <v>9</v>
      </c>
      <c r="B8" s="21"/>
      <c r="C8" s="21">
        <f t="shared" ref="C8:D8" si="2">C9-C7-C6</f>
        <v>44</v>
      </c>
      <c r="D8" s="21">
        <f t="shared" si="2"/>
        <v>41</v>
      </c>
      <c r="E8" s="21">
        <f>E6*E13</f>
        <v>43.439130434782612</v>
      </c>
      <c r="F8" s="21">
        <f t="shared" ref="F8:I8" si="3">F6*F13</f>
        <v>43.439130434782612</v>
      </c>
      <c r="G8" s="21">
        <f t="shared" si="3"/>
        <v>43.439130434782612</v>
      </c>
      <c r="H8" s="21">
        <f t="shared" si="3"/>
        <v>43.439130434782612</v>
      </c>
      <c r="I8" s="21">
        <f t="shared" si="3"/>
        <v>43.439130434782612</v>
      </c>
    </row>
    <row r="9" spans="1:9" ht="15" thickBot="1" x14ac:dyDescent="0.35">
      <c r="A9" s="87" t="s">
        <v>88</v>
      </c>
      <c r="B9" s="87"/>
      <c r="C9" s="87">
        <f>'[1]Balance sheet2'!C8</f>
        <v>632.5</v>
      </c>
      <c r="D9" s="87">
        <f>'[1]Balance sheet2'!D8</f>
        <v>659.5</v>
      </c>
      <c r="E9" s="88">
        <f>SUM(E6:E8)</f>
        <v>659.5</v>
      </c>
      <c r="F9" s="88">
        <f t="shared" ref="F9:I9" si="4">SUM(F6:F8)</f>
        <v>659.5</v>
      </c>
      <c r="G9" s="88">
        <f t="shared" si="4"/>
        <v>659.5</v>
      </c>
      <c r="H9" s="88">
        <f t="shared" si="4"/>
        <v>659.5</v>
      </c>
      <c r="I9" s="88">
        <f t="shared" si="4"/>
        <v>659.5</v>
      </c>
    </row>
    <row r="10" spans="1:9" ht="15" thickTop="1" x14ac:dyDescent="0.3"/>
    <row r="12" spans="1:9" x14ac:dyDescent="0.3">
      <c r="A12" s="9" t="s">
        <v>89</v>
      </c>
      <c r="B12" s="9"/>
      <c r="C12" s="10">
        <f>C7/C6</f>
        <v>-6.9565217391304349E-2</v>
      </c>
      <c r="D12" s="10">
        <f>D7/D6</f>
        <v>-6.2168309325246397E-2</v>
      </c>
      <c r="E12" s="10">
        <f>AVERAGE($C12:$D12)</f>
        <v>-6.5866763358275376E-2</v>
      </c>
      <c r="F12" s="10">
        <f t="shared" ref="F12:I13" si="5">AVERAGE($C12:$D12)</f>
        <v>-6.5866763358275376E-2</v>
      </c>
      <c r="G12" s="10">
        <f t="shared" si="5"/>
        <v>-6.5866763358275376E-2</v>
      </c>
      <c r="H12" s="10">
        <f t="shared" si="5"/>
        <v>-6.5866763358275376E-2</v>
      </c>
      <c r="I12" s="10">
        <f t="shared" si="5"/>
        <v>-6.5866763358275376E-2</v>
      </c>
    </row>
    <row r="13" spans="1:9" x14ac:dyDescent="0.3">
      <c r="A13" s="9" t="s">
        <v>90</v>
      </c>
      <c r="B13" s="9"/>
      <c r="C13" s="10">
        <f>C8/C6</f>
        <v>6.9565217391304349E-2</v>
      </c>
      <c r="D13" s="10">
        <f>D8/D6</f>
        <v>6.2168309325246397E-2</v>
      </c>
      <c r="E13" s="10">
        <f>AVERAGE($C13:$D13)</f>
        <v>6.5866763358275376E-2</v>
      </c>
      <c r="F13" s="10">
        <f t="shared" si="5"/>
        <v>6.5866763358275376E-2</v>
      </c>
      <c r="G13" s="10">
        <f t="shared" si="5"/>
        <v>6.5866763358275376E-2</v>
      </c>
      <c r="H13" s="10">
        <f t="shared" si="5"/>
        <v>6.5866763358275376E-2</v>
      </c>
      <c r="I13" s="10">
        <f t="shared" si="5"/>
        <v>6.5866763358275376E-2</v>
      </c>
    </row>
    <row r="21" spans="11:11" x14ac:dyDescent="0.3">
      <c r="K21" s="12" t="s">
        <v>208</v>
      </c>
    </row>
  </sheetData>
  <mergeCells count="1">
    <mergeCell ref="E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0C3F-2291-426C-8BB9-49E2C3D5EC27}">
  <dimension ref="A1:I61"/>
  <sheetViews>
    <sheetView workbookViewId="0">
      <selection activeCell="B59" sqref="B59"/>
    </sheetView>
  </sheetViews>
  <sheetFormatPr defaultRowHeight="14.4" x14ac:dyDescent="0.3"/>
  <cols>
    <col min="1" max="1" width="8.88671875" style="12"/>
    <col min="2" max="2" width="29.109375" style="12" bestFit="1" customWidth="1"/>
    <col min="3" max="3" width="20.33203125" style="12" bestFit="1" customWidth="1"/>
    <col min="4" max="4" width="14.6640625" style="12" bestFit="1" customWidth="1"/>
    <col min="5" max="5" width="14.21875" style="12" bestFit="1" customWidth="1"/>
    <col min="6" max="6" width="12.5546875" style="12" bestFit="1" customWidth="1"/>
    <col min="7" max="8" width="12.6640625" style="12" bestFit="1" customWidth="1"/>
    <col min="9" max="9" width="10.5546875" style="12" bestFit="1" customWidth="1"/>
    <col min="10" max="16384" width="8.88671875" style="12"/>
  </cols>
  <sheetData>
    <row r="1" spans="1:8" x14ac:dyDescent="0.3">
      <c r="A1" s="11"/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05" t="s">
        <v>205</v>
      </c>
      <c r="C2" s="105"/>
      <c r="D2" s="105"/>
      <c r="E2" s="105"/>
      <c r="F2" s="105"/>
      <c r="G2" s="105"/>
      <c r="H2" s="105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x14ac:dyDescent="0.3">
      <c r="B4" s="13" t="s">
        <v>35</v>
      </c>
      <c r="E4" s="14" t="s">
        <v>37</v>
      </c>
      <c r="F4" s="15"/>
    </row>
    <row r="5" spans="1:8" x14ac:dyDescent="0.3">
      <c r="B5" s="16" t="s">
        <v>20</v>
      </c>
      <c r="C5" s="17">
        <f>'P&amp;L'!H22</f>
        <v>0.02</v>
      </c>
      <c r="E5" s="12" t="s">
        <v>16</v>
      </c>
      <c r="F5" s="12">
        <v>1.3</v>
      </c>
    </row>
    <row r="6" spans="1:8" x14ac:dyDescent="0.3">
      <c r="B6" s="12" t="s">
        <v>36</v>
      </c>
      <c r="C6" s="12">
        <v>7</v>
      </c>
      <c r="E6" s="12" t="s">
        <v>17</v>
      </c>
      <c r="F6" s="18">
        <v>0.1</v>
      </c>
    </row>
    <row r="7" spans="1:8" x14ac:dyDescent="0.3">
      <c r="B7" s="12" t="s">
        <v>14</v>
      </c>
      <c r="C7" s="18">
        <v>0.05</v>
      </c>
      <c r="E7" s="12" t="s">
        <v>12</v>
      </c>
      <c r="F7" s="19">
        <v>17500</v>
      </c>
    </row>
    <row r="8" spans="1:8" x14ac:dyDescent="0.3">
      <c r="B8" s="12" t="s">
        <v>8</v>
      </c>
      <c r="C8" s="18">
        <f>-'P&amp;L'!H37</f>
        <v>0.35</v>
      </c>
      <c r="E8" s="12" t="s">
        <v>13</v>
      </c>
      <c r="F8" s="19">
        <v>15000</v>
      </c>
    </row>
    <row r="9" spans="1:8" x14ac:dyDescent="0.3">
      <c r="B9" s="12" t="s">
        <v>15</v>
      </c>
      <c r="C9" s="20">
        <v>1.4999999999999999E-2</v>
      </c>
      <c r="F9" s="20"/>
    </row>
    <row r="11" spans="1:8" ht="15" thickBot="1" x14ac:dyDescent="0.35">
      <c r="B11" s="86" t="s">
        <v>0</v>
      </c>
      <c r="C11" s="86">
        <v>0</v>
      </c>
      <c r="D11" s="86">
        <v>1</v>
      </c>
      <c r="E11" s="86">
        <v>2</v>
      </c>
      <c r="F11" s="86">
        <v>3</v>
      </c>
      <c r="G11" s="86">
        <v>4</v>
      </c>
      <c r="H11" s="86">
        <v>5</v>
      </c>
    </row>
    <row r="12" spans="1:8" ht="15" thickTop="1" x14ac:dyDescent="0.3"/>
    <row r="13" spans="1:8" x14ac:dyDescent="0.3">
      <c r="B13" s="14" t="s">
        <v>38</v>
      </c>
      <c r="C13" s="15"/>
      <c r="D13" s="15"/>
      <c r="E13" s="15"/>
      <c r="F13" s="15"/>
      <c r="G13" s="15"/>
      <c r="H13" s="15"/>
    </row>
    <row r="14" spans="1:8" x14ac:dyDescent="0.3">
      <c r="B14" s="12" t="s">
        <v>7</v>
      </c>
      <c r="C14" s="19"/>
      <c r="D14" s="19">
        <f>'P&amp;L'!H14</f>
        <v>421.68086956521728</v>
      </c>
      <c r="E14" s="19">
        <f>'P&amp;L'!I14</f>
        <v>430.98326956521731</v>
      </c>
      <c r="F14" s="19">
        <f>'P&amp;L'!J14</f>
        <v>440.47171756521715</v>
      </c>
      <c r="G14" s="19">
        <f>'P&amp;L'!K14</f>
        <v>450.14993452521725</v>
      </c>
      <c r="H14" s="19">
        <f>'P&amp;L'!L14</f>
        <v>460.02171582441719</v>
      </c>
    </row>
    <row r="15" spans="1:8" x14ac:dyDescent="0.3">
      <c r="B15" s="15" t="s">
        <v>10</v>
      </c>
      <c r="C15" s="15"/>
      <c r="D15" s="23">
        <f>D14*-$C$8</f>
        <v>-147.58830434782604</v>
      </c>
      <c r="E15" s="23">
        <f>E14*-$C$8</f>
        <v>-150.84414434782605</v>
      </c>
      <c r="F15" s="23">
        <f>F14*-$C$8</f>
        <v>-154.16510114782599</v>
      </c>
      <c r="G15" s="23">
        <f>G14*-$C$8</f>
        <v>-157.55247708382603</v>
      </c>
      <c r="H15" s="23">
        <f>H14*-$C$8</f>
        <v>-161.007600538546</v>
      </c>
    </row>
    <row r="16" spans="1:8" x14ac:dyDescent="0.3">
      <c r="B16" s="12" t="s">
        <v>206</v>
      </c>
      <c r="D16" s="21">
        <f>SUM(D14:D15)</f>
        <v>274.09256521739121</v>
      </c>
      <c r="E16" s="21">
        <f t="shared" ref="E16:H16" si="0">SUM(E14:E15)</f>
        <v>280.13912521739127</v>
      </c>
      <c r="F16" s="21">
        <f t="shared" si="0"/>
        <v>286.30661641739118</v>
      </c>
      <c r="G16" s="21">
        <f t="shared" si="0"/>
        <v>292.59745744139121</v>
      </c>
      <c r="H16" s="21">
        <f t="shared" si="0"/>
        <v>299.01411528587118</v>
      </c>
    </row>
    <row r="17" spans="2:8" x14ac:dyDescent="0.3">
      <c r="B17" s="12" t="s">
        <v>11</v>
      </c>
      <c r="D17" s="58">
        <f>-'P&amp;L'!H13</f>
        <v>43.439130434782612</v>
      </c>
      <c r="E17" s="58">
        <f>-'P&amp;L'!I13</f>
        <v>43.439130434782612</v>
      </c>
      <c r="F17" s="58">
        <f>-'P&amp;L'!J13</f>
        <v>43.439130434782612</v>
      </c>
      <c r="G17" s="58">
        <f>-'P&amp;L'!K13</f>
        <v>43.439130434782612</v>
      </c>
      <c r="H17" s="58">
        <f>-'P&amp;L'!L13</f>
        <v>43.439130434782612</v>
      </c>
    </row>
    <row r="18" spans="2:8" x14ac:dyDescent="0.3">
      <c r="B18" s="12" t="s">
        <v>9</v>
      </c>
      <c r="D18" s="22">
        <f>-'Fixed asset Roll forward'!E8</f>
        <v>-43.439130434782612</v>
      </c>
      <c r="E18" s="22">
        <f>-'Fixed asset Roll forward'!F8</f>
        <v>-43.439130434782612</v>
      </c>
      <c r="F18" s="22">
        <f>-'Fixed asset Roll forward'!G8</f>
        <v>-43.439130434782612</v>
      </c>
      <c r="G18" s="22">
        <f>-'Fixed asset Roll forward'!H8</f>
        <v>-43.439130434782612</v>
      </c>
      <c r="H18" s="22">
        <f>-'Fixed asset Roll forward'!I8</f>
        <v>-43.439130434782612</v>
      </c>
    </row>
    <row r="19" spans="2:8" x14ac:dyDescent="0.3">
      <c r="B19" s="15" t="s">
        <v>39</v>
      </c>
      <c r="C19" s="15"/>
      <c r="D19" s="23">
        <f>SUM('Balance sheet'!E6:E7)-SUM('Balance sheet'!E12:E14)</f>
        <v>-402.54077686372841</v>
      </c>
      <c r="E19" s="23">
        <f>SUM('Balance sheet'!F6:F7)-SUM('Balance sheet'!F12:F14)</f>
        <v>-353.39557651097692</v>
      </c>
      <c r="F19" s="23">
        <f>SUM('Balance sheet'!G6:G7)-SUM('Balance sheet'!G12:G14)</f>
        <v>-300.17171665021209</v>
      </c>
      <c r="G19" s="23">
        <f>SUM('Balance sheet'!H6:H7)-SUM('Balance sheet'!H12:H14)</f>
        <v>-242.51245018142481</v>
      </c>
      <c r="H19" s="23">
        <f>SUM('Balance sheet'!I6:I7)-SUM('Balance sheet'!I12:I14)</f>
        <v>-180.02923273327656</v>
      </c>
    </row>
    <row r="20" spans="2:8" ht="15" thickBot="1" x14ac:dyDescent="0.35">
      <c r="B20" s="80" t="s">
        <v>22</v>
      </c>
      <c r="C20" s="81"/>
      <c r="D20" s="101">
        <f>SUM(D16:D19)</f>
        <v>-128.4482116463372</v>
      </c>
      <c r="E20" s="101">
        <f t="shared" ref="E20:H20" si="1">SUM(E16:E19)</f>
        <v>-73.256451293585656</v>
      </c>
      <c r="F20" s="101">
        <f t="shared" si="1"/>
        <v>-13.865100232820907</v>
      </c>
      <c r="G20" s="101">
        <f t="shared" si="1"/>
        <v>50.085007259966403</v>
      </c>
      <c r="H20" s="101">
        <f t="shared" si="1"/>
        <v>118.98488255259463</v>
      </c>
    </row>
    <row r="21" spans="2:8" ht="15" thickTop="1" x14ac:dyDescent="0.3"/>
    <row r="22" spans="2:8" x14ac:dyDescent="0.3">
      <c r="B22" s="13" t="s">
        <v>19</v>
      </c>
    </row>
    <row r="23" spans="2:8" x14ac:dyDescent="0.3">
      <c r="B23" s="12" t="s">
        <v>18</v>
      </c>
      <c r="C23" s="20">
        <f>C9+F5*(F6-C9)</f>
        <v>0.1255</v>
      </c>
    </row>
    <row r="24" spans="2:8" x14ac:dyDescent="0.3">
      <c r="B24" s="12" t="s">
        <v>40</v>
      </c>
      <c r="C24" s="25">
        <f>F8/SUM(F7:F8)</f>
        <v>0.46153846153846156</v>
      </c>
    </row>
    <row r="25" spans="2:8" x14ac:dyDescent="0.3">
      <c r="B25" s="15" t="s">
        <v>41</v>
      </c>
      <c r="C25" s="26">
        <f>F7/SUM(F7:F8)</f>
        <v>0.53846153846153844</v>
      </c>
    </row>
    <row r="26" spans="2:8" ht="15" thickBot="1" x14ac:dyDescent="0.35">
      <c r="B26" s="80" t="s">
        <v>19</v>
      </c>
      <c r="C26" s="82">
        <f>C25*C23+C24*C7*(1-C8)</f>
        <v>8.2576923076923076E-2</v>
      </c>
    </row>
    <row r="27" spans="2:8" ht="15" thickTop="1" x14ac:dyDescent="0.3"/>
    <row r="29" spans="2:8" x14ac:dyDescent="0.3">
      <c r="B29" s="27" t="s">
        <v>25</v>
      </c>
      <c r="C29" s="15"/>
      <c r="D29" s="15"/>
      <c r="E29" s="15"/>
      <c r="F29" s="15"/>
      <c r="G29" s="15"/>
      <c r="H29" s="15"/>
    </row>
    <row r="30" spans="2:8" x14ac:dyDescent="0.3">
      <c r="B30" s="12" t="s">
        <v>21</v>
      </c>
      <c r="H30" s="19">
        <f>H14+H17</f>
        <v>503.4608462591998</v>
      </c>
    </row>
    <row r="31" spans="2:8" x14ac:dyDescent="0.3">
      <c r="B31" s="12" t="s">
        <v>45</v>
      </c>
      <c r="H31" s="58">
        <f>H30*C6</f>
        <v>3524.2259238143988</v>
      </c>
    </row>
    <row r="32" spans="2:8" x14ac:dyDescent="0.3">
      <c r="B32" s="15" t="s">
        <v>23</v>
      </c>
      <c r="C32" s="15"/>
      <c r="D32" s="15"/>
      <c r="E32" s="15"/>
      <c r="F32" s="15"/>
      <c r="G32" s="15"/>
      <c r="H32" s="28">
        <f>H20*(1+C5)/(C26-C5)</f>
        <v>1939.4462724614689</v>
      </c>
    </row>
    <row r="33" spans="2:8" ht="15" thickBot="1" x14ac:dyDescent="0.35">
      <c r="B33" s="80" t="s">
        <v>24</v>
      </c>
      <c r="C33" s="81"/>
      <c r="D33" s="81"/>
      <c r="E33" s="81"/>
      <c r="F33" s="81"/>
      <c r="G33" s="81"/>
      <c r="H33" s="83">
        <f>AVERAGE(H31:H32)</f>
        <v>2731.8360981379337</v>
      </c>
    </row>
    <row r="34" spans="2:8" ht="15" thickTop="1" x14ac:dyDescent="0.3"/>
    <row r="35" spans="2:8" x14ac:dyDescent="0.3">
      <c r="B35" s="27" t="s">
        <v>42</v>
      </c>
      <c r="C35" s="15"/>
      <c r="D35" s="15"/>
      <c r="E35" s="15"/>
      <c r="F35" s="15"/>
      <c r="G35" s="15"/>
      <c r="H35" s="15"/>
    </row>
    <row r="36" spans="2:8" x14ac:dyDescent="0.3">
      <c r="B36" s="12" t="s">
        <v>26</v>
      </c>
      <c r="D36" s="21">
        <f>1/(1+$C$26)^D11</f>
        <v>0.92372188865598459</v>
      </c>
      <c r="E36" s="21">
        <f>1/(1+$C$26)^E11</f>
        <v>0.85326212758217923</v>
      </c>
      <c r="F36" s="21">
        <f>1/(1+$C$26)^F11</f>
        <v>0.78817690400883422</v>
      </c>
      <c r="G36" s="21">
        <f>1/(1+$C$26)^G11</f>
        <v>0.72805625836606702</v>
      </c>
      <c r="H36" s="21">
        <f>1/(1+$C$26)^H11</f>
        <v>0.67252150202571304</v>
      </c>
    </row>
    <row r="37" spans="2:8" x14ac:dyDescent="0.3">
      <c r="B37" s="12" t="s">
        <v>43</v>
      </c>
      <c r="D37" s="21">
        <f>D36*D20</f>
        <v>-118.65042465643823</v>
      </c>
      <c r="E37" s="21">
        <f t="shared" ref="E37:H37" si="2">E36*E20</f>
        <v>-62.506955489885179</v>
      </c>
      <c r="F37" s="21">
        <f t="shared" si="2"/>
        <v>-10.92815177527695</v>
      </c>
      <c r="G37" s="21">
        <f t="shared" si="2"/>
        <v>36.46470298592844</v>
      </c>
      <c r="H37" s="21">
        <f t="shared" si="2"/>
        <v>80.019891932623992</v>
      </c>
    </row>
    <row r="38" spans="2:8" x14ac:dyDescent="0.3">
      <c r="B38" s="15" t="s">
        <v>27</v>
      </c>
      <c r="C38" s="15"/>
      <c r="D38" s="15"/>
      <c r="E38" s="15"/>
      <c r="F38" s="15"/>
      <c r="G38" s="15"/>
      <c r="H38" s="28">
        <f>H33*H36</f>
        <v>1837.2185160077863</v>
      </c>
    </row>
    <row r="39" spans="2:8" ht="15" thickBot="1" x14ac:dyDescent="0.35">
      <c r="B39" s="81" t="s">
        <v>28</v>
      </c>
      <c r="C39" s="81"/>
      <c r="D39" s="81"/>
      <c r="E39" s="81"/>
      <c r="F39" s="81"/>
      <c r="G39" s="81"/>
      <c r="H39" s="83">
        <f>SUM(D37:H38)</f>
        <v>1761.6175790047384</v>
      </c>
    </row>
    <row r="40" spans="2:8" ht="15" thickTop="1" x14ac:dyDescent="0.3"/>
    <row r="41" spans="2:8" x14ac:dyDescent="0.3">
      <c r="B41" s="27" t="s">
        <v>29</v>
      </c>
      <c r="C41" s="15"/>
    </row>
    <row r="42" spans="2:8" x14ac:dyDescent="0.3">
      <c r="B42" s="12" t="s">
        <v>30</v>
      </c>
      <c r="C42" s="12">
        <v>500</v>
      </c>
    </row>
    <row r="43" spans="2:8" x14ac:dyDescent="0.3">
      <c r="B43" s="12" t="s">
        <v>31</v>
      </c>
      <c r="C43" s="19">
        <v>4500</v>
      </c>
    </row>
    <row r="44" spans="2:8" x14ac:dyDescent="0.3">
      <c r="B44" s="12" t="s">
        <v>32</v>
      </c>
      <c r="C44" s="19">
        <v>3650</v>
      </c>
    </row>
    <row r="45" spans="2:8" x14ac:dyDescent="0.3">
      <c r="B45" s="15" t="s">
        <v>33</v>
      </c>
      <c r="C45" s="29">
        <v>16540</v>
      </c>
    </row>
    <row r="46" spans="2:8" ht="15" thickBot="1" x14ac:dyDescent="0.35">
      <c r="B46" s="80" t="s">
        <v>12</v>
      </c>
      <c r="C46" s="84">
        <f>(H39+SUM(C42:C43))-(SUM(C44:C45))</f>
        <v>-13428.382420995262</v>
      </c>
    </row>
    <row r="47" spans="2:8" ht="15" thickTop="1" x14ac:dyDescent="0.3"/>
    <row r="48" spans="2:8" x14ac:dyDescent="0.3">
      <c r="B48" s="15" t="s">
        <v>34</v>
      </c>
      <c r="C48" s="29">
        <v>1000</v>
      </c>
    </row>
    <row r="49" spans="1:9" ht="15" thickBot="1" x14ac:dyDescent="0.35">
      <c r="B49" s="80" t="s">
        <v>44</v>
      </c>
      <c r="C49" s="85">
        <f>C46/C48</f>
        <v>-13.428382420995261</v>
      </c>
    </row>
    <row r="50" spans="1:9" ht="15" thickTop="1" x14ac:dyDescent="0.3"/>
    <row r="52" spans="1:9" x14ac:dyDescent="0.3">
      <c r="B52" s="105" t="s">
        <v>46</v>
      </c>
      <c r="C52" s="105"/>
      <c r="D52" s="105"/>
      <c r="E52" s="105"/>
      <c r="F52" s="105"/>
      <c r="G52" s="105"/>
      <c r="H52" s="105"/>
      <c r="I52" s="105"/>
    </row>
    <row r="53" spans="1:9" ht="28.8" x14ac:dyDescent="0.3">
      <c r="A53" s="103" t="s">
        <v>207</v>
      </c>
      <c r="B53" s="104">
        <f>H33</f>
        <v>2731.8360981379337</v>
      </c>
      <c r="C53" s="78">
        <v>4</v>
      </c>
      <c r="D53" s="78">
        <v>4.5</v>
      </c>
      <c r="E53" s="78">
        <v>5</v>
      </c>
      <c r="F53" s="78">
        <v>5.5</v>
      </c>
      <c r="G53" s="78">
        <v>6</v>
      </c>
      <c r="H53" s="78">
        <v>6.5</v>
      </c>
      <c r="I53" s="78">
        <v>7</v>
      </c>
    </row>
    <row r="54" spans="1:9" x14ac:dyDescent="0.3">
      <c r="B54" s="102">
        <v>0.08</v>
      </c>
      <c r="C54" s="79">
        <f t="dataTable" ref="C54:I61" dt2D="1" dtr="1" r1="C6" r2="C26"/>
        <v>2018.2931942154542</v>
      </c>
      <c r="D54" s="79">
        <v>2144.1584057802538</v>
      </c>
      <c r="E54" s="79">
        <v>2270.0236173450539</v>
      </c>
      <c r="F54" s="79">
        <v>2395.8888289098541</v>
      </c>
      <c r="G54" s="79">
        <v>2521.7540404746537</v>
      </c>
      <c r="H54" s="79">
        <v>2647.6192520394538</v>
      </c>
      <c r="I54" s="79">
        <v>2773.484463604254</v>
      </c>
    </row>
    <row r="55" spans="1:9" x14ac:dyDescent="0.3">
      <c r="B55" s="102">
        <v>8.5000000000000006E-2</v>
      </c>
      <c r="C55" s="79">
        <v>1940.4953863926035</v>
      </c>
      <c r="D55" s="79">
        <v>2066.3605979574036</v>
      </c>
      <c r="E55" s="79">
        <v>2192.2258095222032</v>
      </c>
      <c r="F55" s="79">
        <v>2318.0910210870034</v>
      </c>
      <c r="G55" s="79">
        <v>2443.9562326518035</v>
      </c>
      <c r="H55" s="79">
        <v>2569.8214442166031</v>
      </c>
      <c r="I55" s="79">
        <v>2695.6866557814033</v>
      </c>
    </row>
    <row r="56" spans="1:9" x14ac:dyDescent="0.3">
      <c r="B56" s="102">
        <v>0.09</v>
      </c>
      <c r="C56" s="79">
        <v>1873.8115511158749</v>
      </c>
      <c r="D56" s="79">
        <v>1999.6767626806748</v>
      </c>
      <c r="E56" s="79">
        <v>2125.5419742454746</v>
      </c>
      <c r="F56" s="79">
        <v>2251.4071858102748</v>
      </c>
      <c r="G56" s="79">
        <v>2377.2723973750744</v>
      </c>
      <c r="H56" s="79">
        <v>2503.1376089398746</v>
      </c>
      <c r="I56" s="79">
        <v>2629.0028205046747</v>
      </c>
    </row>
    <row r="57" spans="1:9" x14ac:dyDescent="0.3">
      <c r="B57" s="102">
        <v>9.5000000000000001E-2</v>
      </c>
      <c r="C57" s="79">
        <v>1816.018893876043</v>
      </c>
      <c r="D57" s="79">
        <v>1941.8841054408431</v>
      </c>
      <c r="E57" s="79">
        <v>2067.7493170056428</v>
      </c>
      <c r="F57" s="79">
        <v>2193.6145285704429</v>
      </c>
      <c r="G57" s="79">
        <v>2319.479740135243</v>
      </c>
      <c r="H57" s="79">
        <v>2445.3449517000427</v>
      </c>
      <c r="I57" s="79">
        <v>2571.2101632648428</v>
      </c>
    </row>
    <row r="58" spans="1:9" x14ac:dyDescent="0.3">
      <c r="B58" s="102">
        <v>0.1</v>
      </c>
      <c r="C58" s="79">
        <v>1765.4503187911905</v>
      </c>
      <c r="D58" s="79">
        <v>1891.3155303559902</v>
      </c>
      <c r="E58" s="79">
        <v>2017.1807419207903</v>
      </c>
      <c r="F58" s="79">
        <v>2143.0459534855904</v>
      </c>
      <c r="G58" s="79">
        <v>2268.9111650503901</v>
      </c>
      <c r="H58" s="79">
        <v>2394.7763766151902</v>
      </c>
      <c r="I58" s="79">
        <v>2520.6415881799903</v>
      </c>
    </row>
    <row r="59" spans="1:9" x14ac:dyDescent="0.3">
      <c r="B59" s="102">
        <v>0.105</v>
      </c>
      <c r="C59" s="79">
        <v>1720.8309878339674</v>
      </c>
      <c r="D59" s="79">
        <v>1846.6961993987675</v>
      </c>
      <c r="E59" s="79">
        <v>1972.5614109635671</v>
      </c>
      <c r="F59" s="79">
        <v>2098.4266225283673</v>
      </c>
      <c r="G59" s="79">
        <v>2224.2918340931674</v>
      </c>
      <c r="H59" s="79">
        <v>2350.157045657967</v>
      </c>
      <c r="I59" s="79">
        <v>2476.0222572227672</v>
      </c>
    </row>
    <row r="60" spans="1:9" x14ac:dyDescent="0.3">
      <c r="B60" s="102">
        <v>0.11</v>
      </c>
      <c r="C60" s="79">
        <v>1681.1693603164358</v>
      </c>
      <c r="D60" s="79">
        <v>1807.0345718812359</v>
      </c>
      <c r="E60" s="79">
        <v>1932.8997834460356</v>
      </c>
      <c r="F60" s="79">
        <v>2058.7649950108357</v>
      </c>
      <c r="G60" s="79">
        <v>2184.6302065756358</v>
      </c>
      <c r="H60" s="79">
        <v>2310.4954181404355</v>
      </c>
      <c r="I60" s="79">
        <v>2436.3606297052356</v>
      </c>
    </row>
    <row r="61" spans="1:9" x14ac:dyDescent="0.3">
      <c r="B61" s="102">
        <v>0.115</v>
      </c>
      <c r="C61" s="79">
        <v>1645.6826409586445</v>
      </c>
      <c r="D61" s="79">
        <v>1771.5478525234444</v>
      </c>
      <c r="E61" s="79">
        <v>1897.4130640882443</v>
      </c>
      <c r="F61" s="79">
        <v>2023.2782756530444</v>
      </c>
      <c r="G61" s="79">
        <v>2149.1434872178443</v>
      </c>
      <c r="H61" s="79">
        <v>2275.0086987826444</v>
      </c>
      <c r="I61" s="79">
        <v>2400.8739103474445</v>
      </c>
    </row>
  </sheetData>
  <mergeCells count="2">
    <mergeCell ref="B2:H2"/>
    <mergeCell ref="B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 Source</vt:lpstr>
      <vt:lpstr>BS 2014</vt:lpstr>
      <vt:lpstr>BS 2015</vt:lpstr>
      <vt:lpstr>BS 2016</vt:lpstr>
      <vt:lpstr>P&amp;L</vt:lpstr>
      <vt:lpstr>Balance sheet</vt:lpstr>
      <vt:lpstr>Cash Flow Structure</vt:lpstr>
      <vt:lpstr>Equity Schedule</vt:lpstr>
      <vt:lpstr>Financial Liabilities Sched</vt:lpstr>
      <vt:lpstr>Fixed asset Roll forward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ammar alhamamy</cp:lastModifiedBy>
  <dcterms:created xsi:type="dcterms:W3CDTF">2016-02-10T00:20:36Z</dcterms:created>
  <dcterms:modified xsi:type="dcterms:W3CDTF">2024-06-11T14:28:17Z</dcterms:modified>
</cp:coreProperties>
</file>