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mart Farming Solution\"/>
    </mc:Choice>
  </mc:AlternateContent>
  <xr:revisionPtr revIDLastSave="0" documentId="13_ncr:1_{3BFC5826-B62B-474F-A13D-E8FF5EF4800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ature" sheetId="4" r:id="rId1"/>
    <sheet name="estimate_project_cost" sheetId="6" r:id="rId2"/>
    <sheet name="Hybrid Subscription" sheetId="7" r:id="rId3"/>
    <sheet name="Hybrid Subscription_present" sheetId="8" r:id="rId4"/>
  </sheets>
  <definedNames>
    <definedName name="_xlnm._FilterDatabase" localSheetId="0" hidden="1">Feature!$A$1:$J$52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8" l="1"/>
  <c r="D30" i="8" s="1"/>
  <c r="D31" i="8" s="1"/>
  <c r="C29" i="8"/>
  <c r="C30" i="8" s="1"/>
  <c r="C31" i="8" s="1"/>
  <c r="B29" i="8"/>
  <c r="B30" i="8" s="1"/>
  <c r="B31" i="8" s="1"/>
  <c r="K28" i="8"/>
  <c r="K29" i="8" s="1"/>
  <c r="K30" i="8" s="1"/>
  <c r="K31" i="8" s="1"/>
  <c r="J28" i="8"/>
  <c r="J29" i="8" s="1"/>
  <c r="J30" i="8" s="1"/>
  <c r="J31" i="8" s="1"/>
  <c r="I28" i="8"/>
  <c r="I29" i="8" s="1"/>
  <c r="I30" i="8" s="1"/>
  <c r="I31" i="8" s="1"/>
  <c r="D27" i="8"/>
  <c r="C27" i="8"/>
  <c r="B27" i="8"/>
  <c r="K26" i="8"/>
  <c r="J26" i="8"/>
  <c r="I26" i="8"/>
  <c r="D26" i="8"/>
  <c r="C26" i="8"/>
  <c r="B26" i="8"/>
  <c r="K23" i="8"/>
  <c r="J23" i="8"/>
  <c r="I23" i="8"/>
  <c r="D23" i="8"/>
  <c r="C23" i="8"/>
  <c r="B23" i="8"/>
  <c r="K22" i="8"/>
  <c r="J22" i="8"/>
  <c r="I22" i="8"/>
  <c r="D22" i="8"/>
  <c r="C22" i="8"/>
  <c r="B22" i="8"/>
  <c r="K21" i="8"/>
  <c r="J21" i="8"/>
  <c r="I21" i="8"/>
  <c r="D21" i="8"/>
  <c r="C21" i="8"/>
  <c r="B21" i="8"/>
  <c r="K20" i="8"/>
  <c r="J20" i="8"/>
  <c r="I20" i="8"/>
  <c r="D20" i="8"/>
  <c r="C20" i="8"/>
  <c r="B20" i="8"/>
  <c r="K19" i="8"/>
  <c r="J19" i="8"/>
  <c r="I19" i="8"/>
  <c r="D19" i="8"/>
  <c r="C19" i="8"/>
  <c r="B19" i="8"/>
  <c r="K18" i="8"/>
  <c r="K24" i="8" s="1"/>
  <c r="J18" i="8"/>
  <c r="J24" i="8" s="1"/>
  <c r="I18" i="8"/>
  <c r="I24" i="8" s="1"/>
  <c r="D18" i="8"/>
  <c r="D24" i="8" s="1"/>
  <c r="C18" i="8"/>
  <c r="C24" i="8" s="1"/>
  <c r="B18" i="8"/>
  <c r="B24" i="8" s="1"/>
  <c r="K17" i="8"/>
  <c r="J17" i="8"/>
  <c r="I17" i="8"/>
  <c r="D17" i="8"/>
  <c r="C17" i="8"/>
  <c r="B17" i="8"/>
  <c r="F12" i="6"/>
  <c r="F23" i="6"/>
  <c r="B32" i="8" l="1"/>
  <c r="I32" i="8"/>
  <c r="K32" i="8"/>
  <c r="C32" i="8"/>
  <c r="J32" i="8"/>
  <c r="D32" i="8"/>
  <c r="J28" i="7"/>
  <c r="J29" i="7" s="1"/>
  <c r="J30" i="7" s="1"/>
  <c r="K28" i="7"/>
  <c r="K29" i="7" s="1"/>
  <c r="K30" i="7" s="1"/>
  <c r="I28" i="7"/>
  <c r="I29" i="7" s="1"/>
  <c r="I30" i="7" s="1"/>
  <c r="J26" i="7"/>
  <c r="K26" i="7"/>
  <c r="I26" i="7"/>
  <c r="I18" i="7"/>
  <c r="B18" i="7"/>
  <c r="D27" i="7"/>
  <c r="C27" i="7"/>
  <c r="B27" i="7"/>
  <c r="C29" i="7"/>
  <c r="C30" i="7" s="1"/>
  <c r="D29" i="7"/>
  <c r="D30" i="7" s="1"/>
  <c r="B29" i="7"/>
  <c r="B30" i="7" s="1"/>
  <c r="C26" i="7"/>
  <c r="D26" i="7"/>
  <c r="B26" i="7"/>
  <c r="H31" i="6"/>
  <c r="F13" i="6"/>
  <c r="F14" i="6"/>
  <c r="F15" i="6"/>
  <c r="F16" i="6"/>
  <c r="F17" i="6"/>
  <c r="F18" i="6"/>
  <c r="F19" i="6"/>
  <c r="F20" i="6"/>
  <c r="F21" i="6"/>
  <c r="F22" i="6"/>
  <c r="F24" i="6"/>
  <c r="F25" i="6"/>
  <c r="F27" i="6"/>
  <c r="F28" i="6"/>
  <c r="F29" i="6"/>
  <c r="F10" i="6"/>
  <c r="F9" i="6"/>
  <c r="F8" i="6"/>
  <c r="F7" i="6"/>
  <c r="E29" i="6"/>
  <c r="E28" i="6"/>
  <c r="E27" i="6"/>
  <c r="E26" i="6"/>
  <c r="E24" i="6"/>
  <c r="E23" i="6"/>
  <c r="E21" i="6"/>
  <c r="E20" i="6"/>
  <c r="E19" i="6"/>
  <c r="E17" i="6"/>
  <c r="E16" i="6"/>
  <c r="E15" i="6"/>
  <c r="E14" i="6"/>
  <c r="E13" i="6"/>
  <c r="E12" i="6"/>
  <c r="E10" i="6"/>
  <c r="E9" i="6"/>
  <c r="E8" i="6"/>
  <c r="E7" i="6"/>
  <c r="E4" i="6"/>
  <c r="N3" i="4"/>
  <c r="N4" i="4"/>
  <c r="N5" i="4"/>
  <c r="N6" i="4"/>
  <c r="N9" i="4" s="1"/>
  <c r="F6" i="6" s="1"/>
  <c r="N7" i="4"/>
  <c r="N2" i="4"/>
  <c r="M3" i="4"/>
  <c r="M4" i="4"/>
  <c r="M5" i="4"/>
  <c r="M6" i="4"/>
  <c r="M9" i="4" s="1"/>
  <c r="B6" i="6" s="1"/>
  <c r="E6" i="6" s="1"/>
  <c r="M7" i="4"/>
  <c r="M2" i="4"/>
  <c r="K35" i="8" l="1"/>
  <c r="K34" i="8"/>
  <c r="K33" i="8"/>
  <c r="J35" i="8"/>
  <c r="J34" i="8"/>
  <c r="J33" i="8"/>
  <c r="I33" i="8"/>
  <c r="I35" i="8"/>
  <c r="I34" i="8"/>
  <c r="D34" i="8"/>
  <c r="D33" i="8"/>
  <c r="D35" i="8"/>
  <c r="C33" i="8"/>
  <c r="C34" i="8"/>
  <c r="C35" i="8"/>
  <c r="B33" i="8"/>
  <c r="B35" i="8"/>
  <c r="B34" i="8"/>
  <c r="E60" i="6"/>
  <c r="D60" i="6"/>
  <c r="C60" i="6"/>
  <c r="E59" i="6"/>
  <c r="D59" i="6"/>
  <c r="C59" i="6"/>
  <c r="E57" i="6"/>
  <c r="D57" i="6"/>
  <c r="C57" i="6"/>
  <c r="E58" i="6"/>
  <c r="D58" i="6"/>
  <c r="C58" i="6"/>
  <c r="D55" i="6"/>
  <c r="E55" i="6"/>
  <c r="D56" i="6"/>
  <c r="E56" i="6"/>
  <c r="C56" i="6"/>
  <c r="K31" i="7"/>
  <c r="J31" i="7"/>
  <c r="I31" i="7"/>
  <c r="B31" i="7"/>
  <c r="C31" i="7"/>
  <c r="D31" i="7"/>
  <c r="M10" i="4"/>
  <c r="B5" i="6" s="1"/>
  <c r="E5" i="6" s="1"/>
  <c r="E31" i="6" s="1"/>
  <c r="E34" i="6" s="1"/>
  <c r="E36" i="6" s="1"/>
  <c r="E37" i="6" s="1"/>
  <c r="N10" i="4"/>
  <c r="F5" i="6" s="1"/>
  <c r="E54" i="6" l="1"/>
  <c r="D54" i="6"/>
  <c r="D61" i="6" s="1"/>
  <c r="C54" i="6"/>
  <c r="I21" i="7"/>
  <c r="B21" i="7"/>
  <c r="J21" i="7"/>
  <c r="C21" i="7"/>
  <c r="D21" i="7"/>
  <c r="K21" i="7"/>
  <c r="I20" i="7"/>
  <c r="B20" i="7"/>
  <c r="J20" i="7"/>
  <c r="C20" i="7"/>
  <c r="D20" i="7"/>
  <c r="K20" i="7"/>
  <c r="B22" i="7"/>
  <c r="I22" i="7"/>
  <c r="C22" i="7"/>
  <c r="J22" i="7"/>
  <c r="D22" i="7"/>
  <c r="K22" i="7"/>
  <c r="B23" i="7"/>
  <c r="I23" i="7"/>
  <c r="C23" i="7"/>
  <c r="J23" i="7"/>
  <c r="D23" i="7"/>
  <c r="K23" i="7"/>
  <c r="K18" i="7"/>
  <c r="D18" i="7"/>
  <c r="C18" i="7"/>
  <c r="J18" i="7"/>
  <c r="C61" i="6"/>
  <c r="B19" i="7"/>
  <c r="I19" i="7"/>
  <c r="E61" i="6"/>
  <c r="D19" i="7"/>
  <c r="K19" i="7"/>
  <c r="J19" i="7"/>
  <c r="C19" i="7"/>
  <c r="F31" i="6"/>
  <c r="F34" i="6" s="1"/>
  <c r="H34" i="6" s="1"/>
  <c r="H36" i="6" s="1"/>
  <c r="H37" i="6" s="1"/>
  <c r="E39" i="6" s="1"/>
  <c r="C17" i="7" l="1"/>
  <c r="C24" i="7" s="1"/>
  <c r="C32" i="7" s="1"/>
  <c r="C34" i="7" s="1"/>
  <c r="J17" i="7"/>
  <c r="J24" i="7" s="1"/>
  <c r="J32" i="7" s="1"/>
  <c r="I17" i="7"/>
  <c r="I24" i="7" s="1"/>
  <c r="I32" i="7" s="1"/>
  <c r="B17" i="7"/>
  <c r="B24" i="7" s="1"/>
  <c r="B32" i="7" s="1"/>
  <c r="B35" i="7" s="1"/>
  <c r="K17" i="7"/>
  <c r="K24" i="7" s="1"/>
  <c r="K32" i="7" s="1"/>
  <c r="D17" i="7"/>
  <c r="D24" i="7" s="1"/>
  <c r="D32" i="7" s="1"/>
  <c r="D35" i="7" s="1"/>
  <c r="F36" i="6"/>
  <c r="F37" i="6" s="1"/>
  <c r="I33" i="7" l="1"/>
  <c r="I35" i="7"/>
  <c r="I34" i="7"/>
  <c r="J35" i="7"/>
  <c r="J33" i="7"/>
  <c r="J34" i="7"/>
  <c r="B34" i="7"/>
  <c r="D34" i="7"/>
  <c r="B33" i="7"/>
  <c r="C35" i="7"/>
  <c r="C33" i="7"/>
  <c r="D33" i="7"/>
  <c r="K35" i="7"/>
  <c r="K34" i="7"/>
  <c r="K33" i="7"/>
</calcChain>
</file>

<file path=xl/sharedStrings.xml><?xml version="1.0" encoding="utf-8"?>
<sst xmlns="http://schemas.openxmlformats.org/spreadsheetml/2006/main" count="908" uniqueCount="354">
  <si>
    <t>Feature Category</t>
  </si>
  <si>
    <t>Quantity</t>
  </si>
  <si>
    <t>การตรวจทางห้องปฏิบัติการ</t>
  </si>
  <si>
    <t>การให้อาหาร (Feed Intake)</t>
  </si>
  <si>
    <t>บันทึกสุขภาพสัตว์</t>
  </si>
  <si>
    <t>อัตราการตาย</t>
  </si>
  <si>
    <t>สังเกตพฤติกรรม</t>
  </si>
  <si>
    <t>ตรวจสุขภาพร่างกาย</t>
  </si>
  <si>
    <t>ผลผลิตไข่</t>
  </si>
  <si>
    <t>การจัดการขยะและมูลสัตว์</t>
  </si>
  <si>
    <t>ระบบบัญชีและการเงิน</t>
  </si>
  <si>
    <t>วัดอุณหภูมิอากาศ</t>
  </si>
  <si>
    <t>วัดระดับแสง</t>
  </si>
  <si>
    <t>วัดอัตราการระบายอากาศ</t>
  </si>
  <si>
    <t>วัดความชื้นวัสดุปูพื้น</t>
  </si>
  <si>
    <t>วัดน้ำหนักสัตว์แต่ละตัว</t>
  </si>
  <si>
    <t>IoT sensor</t>
  </si>
  <si>
    <t>Flow sensor, Anemometer</t>
  </si>
  <si>
    <t>External API</t>
  </si>
  <si>
    <t>-</t>
  </si>
  <si>
    <t>Feed scale, RFID feeder</t>
  </si>
  <si>
    <t>DHT22, DS18B20, SHT31</t>
  </si>
  <si>
    <t>DHT22, SHT31</t>
  </si>
  <si>
    <t>BH1750, TSL2561</t>
  </si>
  <si>
    <t>Timer + Light sensor</t>
  </si>
  <si>
    <t>Waterproof DS18B20</t>
  </si>
  <si>
    <t>IoT Sensor</t>
  </si>
  <si>
    <t>Medium</t>
  </si>
  <si>
    <t>High</t>
  </si>
  <si>
    <t>Low</t>
  </si>
  <si>
    <t>Lab data system</t>
  </si>
  <si>
    <t>Manual</t>
  </si>
  <si>
    <t>IoT</t>
  </si>
  <si>
    <t>API</t>
  </si>
  <si>
    <t>Health Management</t>
  </si>
  <si>
    <t>Animal Welfare Indicators</t>
  </si>
  <si>
    <t>Performance Metrics</t>
  </si>
  <si>
    <t>Operational Management</t>
  </si>
  <si>
    <t>Sensor &amp; IoT Data</t>
  </si>
  <si>
    <t>Economic &amp; Market Data</t>
  </si>
  <si>
    <t>External Factors</t>
  </si>
  <si>
    <t>Cybersecurity</t>
  </si>
  <si>
    <t>Backup &amp; Recovery</t>
  </si>
  <si>
    <t>Software Licenses</t>
  </si>
  <si>
    <t>Additional Hardware</t>
  </si>
  <si>
    <t>Field Infrastructure</t>
  </si>
  <si>
    <t>หมายเหตุ</t>
  </si>
  <si>
    <t>MQ-135 NH₃</t>
  </si>
  <si>
    <t>VOCs Sensor</t>
  </si>
  <si>
    <t>pH sensor</t>
  </si>
  <si>
    <t>TDS sensor</t>
  </si>
  <si>
    <t>EC sensor</t>
  </si>
  <si>
    <t>วัด NH₃</t>
  </si>
  <si>
    <t>วัด CO₂</t>
  </si>
  <si>
    <t>วัด VOCs</t>
  </si>
  <si>
    <t>ต้นทุนการผลิต</t>
  </si>
  <si>
    <t>โปรแกรมวัคซีน</t>
  </si>
  <si>
    <t>สารอาหารเสริมภูมิคุ้มกัน</t>
  </si>
  <si>
    <t>อัตราการใช้ประสิทธิภาพอาหาร</t>
  </si>
  <si>
    <t>Feature</t>
  </si>
  <si>
    <t>Description/Source</t>
  </si>
  <si>
    <t>Data Source / วิธีเก็บข้อมูล</t>
  </si>
  <si>
    <t>ตัวอย่าง Sensor/อุปกรณ์</t>
  </si>
  <si>
    <t>Priority</t>
  </si>
  <si>
    <t>Phase</t>
  </si>
  <si>
    <t>Integration</t>
  </si>
  <si>
    <t>Genetic Factors</t>
  </si>
  <si>
    <t>ข้อมูลสายพันธุ์</t>
  </si>
  <si>
    <t>ข้อมูลสายพันธุ์สัตว์จากผู้เลี้ยง/ฟาร์ม</t>
  </si>
  <si>
    <t>Manual/Database</t>
  </si>
  <si>
    <t>Genetic test: PCR, DNA sequencing</t>
  </si>
  <si>
    <t>Nutrition Factors</t>
  </si>
  <si>
    <t>โปรแกรมให้อาหาร</t>
  </si>
  <si>
    <t>ระบบจัดการฟีด/โปรแกรมให้อาหาร</t>
  </si>
  <si>
    <t>เชื่อม IoT</t>
  </si>
  <si>
    <t>Sensor feed intake (Load cell, RFID feeder)</t>
  </si>
  <si>
    <t>LoRaWAN/WiFi/RFID</t>
  </si>
  <si>
    <t>องค์ประกอบสูตรอาหาร</t>
  </si>
  <si>
    <t>วิเคราะห์อาหารในแล็บ</t>
  </si>
  <si>
    <t>คุณภาพอาหาร (Moisture/Protein)</t>
  </si>
  <si>
    <t>วิเคราะห์คุณภาพอาหาร (Moisture, Protein, ฯลฯ)</t>
  </si>
  <si>
    <t>ค่าพลังงานในอาหาร</t>
  </si>
  <si>
    <t>วิเคราะห์ค่าพลังงาน (GE, DE, ME, NE)</t>
  </si>
  <si>
    <t>คุณสมบัติทางเคมีอาหาร</t>
  </si>
  <si>
    <t>วิเคราะห์ pH/แร่ธาตุ</t>
  </si>
  <si>
    <t>Environmental Factors</t>
  </si>
  <si>
    <t>อุณหภูมิอากาศ</t>
  </si>
  <si>
    <t>LoRaWAN/WiFi</t>
  </si>
  <si>
    <t>ความชื้นอากาศ</t>
  </si>
  <si>
    <t>วัดความชื้นอากาศ</t>
  </si>
  <si>
    <t>CO₂</t>
  </si>
  <si>
    <t>MH-Z19 CO₂</t>
  </si>
  <si>
    <t>NH₃</t>
  </si>
  <si>
    <t>VOCs</t>
  </si>
  <si>
    <t>แสงสว่าง (Light Intensity)</t>
  </si>
  <si>
    <t>ช่วงเวลามีแสง (Photoperiod)</t>
  </si>
  <si>
    <t>ควบคุมช่วงเวลาเปิด/ปิดไฟ</t>
  </si>
  <si>
    <t>IoT control</t>
  </si>
  <si>
    <t>WiFi/Ethernet</t>
  </si>
  <si>
    <t>Wired network</t>
  </si>
  <si>
    <t>Housing Conditions</t>
  </si>
  <si>
    <t>สำรวจสภาพฟาร์ม</t>
  </si>
  <si>
    <t>Survey/manual entry</t>
  </si>
  <si>
    <t>ความชื้นวัสดุปูพื้น</t>
  </si>
  <si>
    <t>Capacitive soil sensor</t>
  </si>
  <si>
    <t>LoRaWAN/Wired</t>
  </si>
  <si>
    <t>ความหนาแน่นการเลี้ยง</t>
  </si>
  <si>
    <t>Sensor นับสัตว์/กล้อง AI</t>
  </si>
  <si>
    <t>พื้นที่เลี้ยงสัตว์</t>
  </si>
  <si>
    <t>Water Quality &amp; Hydration</t>
  </si>
  <si>
    <t>pH น้ำ</t>
  </si>
  <si>
    <t>วัด pH น้ำ</t>
  </si>
  <si>
    <t>TDS น้ำ</t>
  </si>
  <si>
    <t>วัด TDS น้ำ</t>
  </si>
  <si>
    <t>EC น้ำ</t>
  </si>
  <si>
    <t>วัดความเข้มข้นสารละลาย</t>
  </si>
  <si>
    <t>Fe, Pb น้ำ</t>
  </si>
  <si>
    <t>ตรวจ Fe, Pb น้ำ</t>
  </si>
  <si>
    <t>อุณหภูมิน้ำ</t>
  </si>
  <si>
    <t>วัดอุณหภูมิน้ำ</t>
  </si>
  <si>
    <t>Wired/Waterproof</t>
  </si>
  <si>
    <t>ปริมาณน้ำบริโภค</t>
  </si>
  <si>
    <t>วัดปริมาณน้ำ Flow sensor</t>
  </si>
  <si>
    <t>ข้อมูลสุขภาพสัตว์/สัตวแพทย์</t>
  </si>
  <si>
    <t>วิเคราะห์ชีวภาพ</t>
  </si>
  <si>
    <t>ตรวจ immune markers/probiotics</t>
  </si>
  <si>
    <t>อัตราป่วย</t>
  </si>
  <si>
    <t>อัตราการป่วยของสัตว์</t>
  </si>
  <si>
    <t>ชนิดโรค</t>
  </si>
  <si>
    <t>บันทึกชนิดโรคที่พบ</t>
  </si>
  <si>
    <t>ตารางวัคซีน</t>
  </si>
  <si>
    <t>อัตราตายของสัตว์</t>
  </si>
  <si>
    <t>เสริมภูมิคุ้มกัน (probiotics ฯลฯ)</t>
  </si>
  <si>
    <t>Manual/AI วิเคราะห์วิดีโอ</t>
  </si>
  <si>
    <t>Footpad lesion, dermatitis</t>
  </si>
  <si>
    <t>วัดฮอร์โมนความเครียด</t>
  </si>
  <si>
    <t>ตรวจ corticosterone (Lab)</t>
  </si>
  <si>
    <t>น้ำหนักเฉลี่ยตัว</t>
  </si>
  <si>
    <t>ADG/SGR</t>
  </si>
  <si>
    <t>บันทึกข้อมูลการเติบโตเฉลี่ย</t>
  </si>
  <si>
    <t>Manual/Auto</t>
  </si>
  <si>
    <t>FCR</t>
  </si>
  <si>
    <t>Survival Rate</t>
  </si>
  <si>
    <t>อัตรารอด</t>
  </si>
  <si>
    <t>PI Score/ผลผลิตไข่</t>
  </si>
  <si>
    <t>สุขอนามัย/ความปลอดภัย</t>
  </si>
  <si>
    <t>ระบบบันทึกสุขอนามัยและความปลอดภัย</t>
  </si>
  <si>
    <t>Sensor (บางจุด)</t>
  </si>
  <si>
    <t>Manual/IoT</t>
  </si>
  <si>
    <t>ระบบบันทึกและเซ็นเซอร์</t>
  </si>
  <si>
    <t>ตรวจสอบระบบ/ซ่อมบำรุง</t>
  </si>
  <si>
    <t>ตรวจสอบตามรอบหรือเซ็นเซอร์ IoT</t>
  </si>
  <si>
    <t>ระบบ Edge computing &amp; actuator</t>
  </si>
  <si>
    <t>ระบบควบคุมอัตโนมัติ/Edge</t>
  </si>
  <si>
    <t>Relay module, Smart switch</t>
  </si>
  <si>
    <t>บันทึกบัญชี, การเงินของฟาร์ม</t>
  </si>
  <si>
    <t>ข้อมูลราคาตลาด</t>
  </si>
  <si>
    <t>Market price feeds, demand forecasts</t>
  </si>
  <si>
    <t>วิเคราะห์ตลาด</t>
  </si>
  <si>
    <t>ข้อมูลวิจัยตลาด/รายงาน</t>
  </si>
  <si>
    <t>ต้นทุนรวม</t>
  </si>
  <si>
    <t>ดึงข้อมูล weather จาก API</t>
  </si>
  <si>
    <t>โรคระบาด</t>
  </si>
  <si>
    <t>ข้อมูลโรคจากหน่วยงาน</t>
  </si>
  <si>
    <t>Cost Category</t>
  </si>
  <si>
    <t>Estimated Unit Cost (THB)</t>
  </si>
  <si>
    <t>Sensors &amp; IoT Devices</t>
  </si>
  <si>
    <t>ตาม feature table (รวม scale/camera)</t>
  </si>
  <si>
    <t>Private Network</t>
  </si>
  <si>
    <t>LAN/WiFi/Fiber + config</t>
  </si>
  <si>
    <t>Public Network</t>
  </si>
  <si>
    <t>Internet/SIM for Cloud Edge</t>
  </si>
  <si>
    <t>Dashboard+App+Alert+API</t>
  </si>
  <si>
    <t>AI Model Dev</t>
  </si>
  <si>
    <t>Cloud Infrastructure</t>
  </si>
  <si>
    <t>Jetson, Pi, UPS, rack, PC</t>
  </si>
  <si>
    <t>ไฟฟ้า, โต๊ะ, ป้าย</t>
  </si>
  <si>
    <t>Manual Input</t>
  </si>
  <si>
    <t>IoT Device</t>
  </si>
  <si>
    <t>IoT Sensor + AI</t>
  </si>
  <si>
    <t>พื้นที่การเลี้ยง/วัสดุปูพื้น</t>
  </si>
  <si>
    <t>ระบบระบายอากาศ(Ventilation Rate)</t>
  </si>
  <si>
    <t>รายการ</t>
  </si>
  <si>
    <t>รายรับ 3 ปี</t>
  </si>
  <si>
    <t>รายรับรวม 3 ปี</t>
  </si>
  <si>
    <t>กำไรสุทธิ (3 ปี)</t>
  </si>
  <si>
    <t>catalog</t>
  </si>
  <si>
    <t>Lab Scale
Estimated Cost (THB)</t>
  </si>
  <si>
    <t>Commercial Scale
Estimated Cost (THB)</t>
  </si>
  <si>
    <t>unit</t>
  </si>
  <si>
    <t>set</t>
  </si>
  <si>
    <t>month</t>
  </si>
  <si>
    <t>man-day</t>
  </si>
  <si>
    <t>จำนวนปีที่ให้บริการ</t>
  </si>
  <si>
    <t>ค่าแรกเข้ารวม</t>
  </si>
  <si>
    <t>Technical Components</t>
  </si>
  <si>
    <t>Data Analytics &amp; Visualization</t>
  </si>
  <si>
    <t>System Integration</t>
  </si>
  <si>
    <t>Project Management &amp; Operations</t>
  </si>
  <si>
    <t xml:space="preserve">Project Management </t>
  </si>
  <si>
    <t>Testing &amp; Quality Assurance</t>
  </si>
  <si>
    <t>Training &amp; Documentation</t>
  </si>
  <si>
    <t>Operations &amp; Maintenance</t>
  </si>
  <si>
    <t>System Monitoring Tools</t>
  </si>
  <si>
    <t>Maintenance &amp; Support</t>
  </si>
  <si>
    <t>year</t>
  </si>
  <si>
    <t>Software Updates &amp; Patches</t>
  </si>
  <si>
    <t>PM, coordination, documentation</t>
  </si>
  <si>
    <t>Monitoring software, alerting systems</t>
  </si>
  <si>
    <t>Regular updates</t>
  </si>
  <si>
    <t>Contingency</t>
  </si>
  <si>
    <t>Contingency Budget</t>
  </si>
  <si>
    <t>Application &amp; Dashboard Dev</t>
  </si>
  <si>
    <t>DRAGO MULTI-JET DN 15-40</t>
  </si>
  <si>
    <t>“AI Model Dev (Training/Deployment for core models: weight estimation, disease detection, behavior monitoring) — สามารถต่อยอดเพิ่ม Specialist AI ในอนาคต”</t>
  </si>
  <si>
    <t>beyond standard dashboard (custom insight, predictive, anomaly alert).</t>
  </si>
  <si>
    <t>เพิ่ม API integration, data pipeline for multi-modal AI/IoT expansion</t>
  </si>
  <si>
    <t>สำหรับค่าใช้จ่ายที่ไม่คาดคิด เช่น รองรับงานนอก scope, ปรับ customization, supply chain risk, ราคา exchange rate</t>
  </si>
  <si>
    <t>System testing, UAT (User Acceptance Test) หรือ Pilot Run/Trial</t>
  </si>
  <si>
    <t>On-site + Online Training, User Manual, Quickstart Guide, Troubleshooting SOP</t>
  </si>
  <si>
    <t>Data Ownership &amp; Privacy</t>
  </si>
  <si>
    <t>Data ownership contract, Privacy Policy, Consent Management, User rights,
PDPA readiness, DPO as a service (optional), Data breach/incident response SOP, User data export rights</t>
  </si>
  <si>
    <t>Renewable annually, includes critical updates, hotline support</t>
  </si>
  <si>
    <t>PDPA compliance, Data access control, Consent &amp; Privacy management, Incident response plan, Data Ownership policy, User rights (access/export/delete)</t>
  </si>
  <si>
    <t>IP Camera(5pcsx3,000)+Raspberry Pi 4/Orange Pi 5 (4,000-5,000) + PoE Switch</t>
  </si>
  <si>
    <t>IP Camera(5pcsx3,000)+AI Edge Box (Jetson Nano/Orange Pi 5 + SSD) 7,000–15,000 (แชร์ 4-8 กล้อง) + Service, Software, Network</t>
  </si>
  <si>
    <t>Plate scale(30000)+Dept camera(30000)+Jetson(10000)</t>
  </si>
  <si>
    <t>✅ ใช้ซ้ำ</t>
  </si>
  <si>
    <t>🟡 ใช้ซ้ำบางส่วน</t>
  </si>
  <si>
    <t>❌</t>
  </si>
  <si>
    <t>✅ Reuse code</t>
  </si>
  <si>
    <t>✅ Reuse Model/Data</t>
  </si>
  <si>
    <t>✅ Data/Setup ใช้ซ้ำ</t>
  </si>
  <si>
    <t>🟡 ต้องซื้อใหม่ทุกปี</t>
  </si>
  <si>
    <t>ใช้ชุดเดียวกัน (PoC ใช้จริง)</t>
  </si>
  <si>
    <t>เปลี่ยน/Upgrade เพิ่ม</t>
  </si>
  <si>
    <t>ขยายจุด/เพิ่ม site</t>
  </si>
  <si>
    <t>เหมาจ่ายรวม</t>
  </si>
  <si>
    <t>ขยายฟีเจอร์/Refactor เพิ่ม</t>
  </si>
  <si>
    <t>เพิ่ม/Finetune บางส่วน</t>
  </si>
  <si>
    <t>อัปเกรด/ย้าย production ได้</t>
  </si>
  <si>
    <t>ขยายเพิ่มบางจุด</t>
  </si>
  <si>
    <t>ต้องติดตั้งเพิ่ม</t>
  </si>
  <si>
    <t>เฟสใหม่/On-site เพิ่ม</t>
  </si>
  <si>
    <t>ต้องทดสอบ production เพิ่ม</t>
  </si>
  <si>
    <t>เพิ่มคู่มือ production</t>
  </si>
  <si>
    <t>ใช้ pipeline เดิม</t>
  </si>
  <si>
    <t>จ่ายรายปี</t>
  </si>
  <si>
    <t>เฉพาะเฟสใหม่</t>
  </si>
  <si>
    <t>Total Investment</t>
  </si>
  <si>
    <t>Description</t>
  </si>
  <si>
    <t>ต้องซื้อเพิ่ม
(B - Reuse)</t>
  </si>
  <si>
    <t>Lab Scale
(A)</t>
  </si>
  <si>
    <t>ใช้ซ้ำ/Transfer จาก
Lab Scale</t>
  </si>
  <si>
    <t>รายเดือน/เล้า</t>
  </si>
  <si>
    <t>รายปี/เล้า</t>
  </si>
  <si>
    <t>Basic</t>
  </si>
  <si>
    <t>AI Smart</t>
  </si>
  <si>
    <t>Enterprise</t>
  </si>
  <si>
    <t>ต้นทุนรวม (Net)</t>
  </si>
  <si>
    <t>กำหนดเอง</t>
  </si>
  <si>
    <t>ROI (%)</t>
  </si>
  <si>
    <t>Net Margin (%)</t>
  </si>
  <si>
    <t>สูตร/คำอธิบาย</t>
  </si>
  <si>
    <t>จำนวนเล้า</t>
  </si>
  <si>
    <t>จากรูป (Cell H37)</t>
  </si>
  <si>
    <t>ค่าแรกเข้า/เล้า</t>
  </si>
  <si>
    <t>กำหนด Package</t>
  </si>
  <si>
    <t>รายปีรวม</t>
  </si>
  <si>
    <t>=รายรับ 3 ปี + ค่าแรกเข้ารวม</t>
  </si>
  <si>
    <t>รายปี/เล้า * จำนวนเล้า</t>
  </si>
  <si>
    <t>รายปีรวม * 3</t>
  </si>
  <si>
    <t>ค่าแรกเข้า/เล้า * จำนวนเล้า</t>
  </si>
  <si>
    <t>รายรับรวม 3 ปี – ต้นทุนรวม 3 ปี</t>
  </si>
  <si>
    <t>ถ้ากำไรสุทธิ &gt; 0, (ต้นทุน-ค่าแรกเข้า)/[รายปีรวม/12]</t>
  </si>
  <si>
    <t>Payback (เดือน)</t>
  </si>
  <si>
    <t>IoT Sensor, Hardware, Infra</t>
  </si>
  <si>
    <t>✅</t>
  </si>
  <si>
    <t>ใช้เหมือนกันทุก Package</t>
  </si>
  <si>
    <t>AI Model, Video, Camera</t>
  </si>
  <si>
    <t>เฉพาะ AI Smart/Enterprise</t>
  </si>
  <si>
    <t>Dashboard + Alert</t>
  </si>
  <si>
    <t>ทุก Package (แต่ Feature อาจเพิ่ม)</t>
  </si>
  <si>
    <t>Data Export/API Integration</t>
  </si>
  <si>
    <t>เฉพาะ Enterprise</t>
  </si>
  <si>
    <t>Cloud/Platform</t>
  </si>
  <si>
    <t>อาจคิดสัดส่วนตาม Service Level</t>
  </si>
  <si>
    <t>Support/Training</t>
  </si>
  <si>
    <t>บางที Enterprise จะ Support มากสุด</t>
  </si>
  <si>
    <t>Cybersecurity/Data Ownership</t>
  </si>
  <si>
    <t>ทุก Package</t>
  </si>
  <si>
    <t>Maintenance &amp; Updates</t>
  </si>
  <si>
    <t>Description(Option)</t>
  </si>
  <si>
    <t>Description(Cost)</t>
  </si>
  <si>
    <t>IoT Sensor + Infra</t>
  </si>
  <si>
    <t>Dashboard/Software Dev</t>
  </si>
  <si>
    <t>Cloud/Platform 3 ปี</t>
  </si>
  <si>
    <t>Cybersecurity/Privacy</t>
  </si>
  <si>
    <t>Support/Training 3 ปี</t>
  </si>
  <si>
    <t>Maintenance/Update 3 ปี</t>
  </si>
  <si>
    <t>Feature/Cost Item</t>
  </si>
  <si>
    <t>อ้างอิงเลขเซลล์/ฟีเจอร์ในไฟล์</t>
  </si>
  <si>
    <t>B8, B4 (AI+Camera)</t>
  </si>
  <si>
    <t>Cloud/Platform (3 ปี)</t>
  </si>
  <si>
    <t>B10 × 3</t>
  </si>
  <si>
    <t>B11</t>
  </si>
  <si>
    <t>Support/Training (3 ปี)</t>
  </si>
  <si>
    <t>B14 × 3</t>
  </si>
  <si>
    <t>Maintenance/Update (3 ปี)</t>
  </si>
  <si>
    <t>B26 × 3</t>
  </si>
  <si>
    <t>วิธีคำนวณ/Remark</t>
  </si>
  <si>
    <t>B3, B4, Field Infra, Add. Hardware</t>
  </si>
  <si>
    <t>รวม Sensor+Infra+อุปกรณ์ IoT + ค่าติดตั้ง + ค่า Field + Add Hardware</t>
  </si>
  <si>
    <t>AI Smart 1 จุด / Enterprise 2 จุดหรือระดับสูงกว่า</t>
  </si>
  <si>
    <t>B6, (ฟีเจอร์+UI, API เพิ่ม)</t>
  </si>
  <si>
    <t>เพิ่ม Feature ตามระดับ Package</t>
  </si>
  <si>
    <t>ต้นทุนปีละ 20k/30k/40k × 3 ตามปริมาณ Feature/Load</t>
  </si>
  <si>
    <t>เหมือนกันทุก Package</t>
  </si>
  <si>
    <t>เพิ่มตามระดับ Package (มากสุดที่ Enterprise)</t>
  </si>
  <si>
    <t>ตามขอบเขตงานและ SLA เพิ่มขึ้น</t>
  </si>
  <si>
    <t>รวมต้นทุน (Net)</t>
  </si>
  <si>
    <t>รวมตามแต่ละ column</t>
  </si>
  <si>
    <t>ผลรวมแต่ละ column</t>
  </si>
  <si>
    <t>Fix รายปี/เดือน</t>
  </si>
  <si>
    <t>จ่ายต่อรอบ/รุ่น (Per Batch)</t>
  </si>
  <si>
    <t>สูตรคำนวณ/Remark</t>
  </si>
  <si>
    <t>กำหนดตามความคุ้มค่า/ฟีเจอร์</t>
  </si>
  <si>
    <t>ค่าบริการ/ปี/เล้า</t>
  </si>
  <si>
    <t>ค่าบริการ/ปี (N เล้า)</t>
  </si>
  <si>
    <t>ค่าบริการ 3 ปี (N เล้า)</t>
  </si>
  <si>
    <t>กำไรสุทธิ 3 ปี</t>
  </si>
  <si>
    <t>จำนวนเล้า (N)</t>
  </si>
  <si>
    <t>จำนวนปี (Y)</t>
  </si>
  <si>
    <t>จำนวนรุ่น/ปี (R)</t>
  </si>
  <si>
    <t>ค่าแรกเข้า/เล้า (Fee_Entry)</t>
  </si>
  <si>
    <t>ค่าบริการ/รุ่น/เล้า (Fee_Batch)</t>
  </si>
  <si>
    <t>N * Fee_Entry</t>
  </si>
  <si>
    <t>Fee_Batch × R</t>
  </si>
  <si>
    <t>ค่าบริการ/ปี/เล้า * N</t>
  </si>
  <si>
    <t>ค่าบริการ/ปี (N เล้า) * Y</t>
  </si>
  <si>
    <t>ค่าแรกเข้ารวม + ค่าบริการ 3 ปี</t>
  </si>
  <si>
    <t>(ต้นทุนรวม - ค่าแรกเข้ารวม) / (ค่าบริการ/ปี(Nเล้า)/12)</t>
  </si>
  <si>
    <t>กำไรสุทธิ 3 ปี / ต้นทุนรวม × 100</t>
  </si>
  <si>
    <t>กำไรสุทธิ 3 ปี / รายรับรวม 3 ปี</t>
  </si>
  <si>
    <t>Summary:</t>
  </si>
  <si>
    <t>Cost(THB):</t>
  </si>
  <si>
    <t>Vat 7%(THB):</t>
  </si>
  <si>
    <t>Total Investment(Lab Scale + Commercial (Net))-THB</t>
  </si>
  <si>
    <t>Hybrid Subscription</t>
  </si>
  <si>
    <t>Infrastructure</t>
  </si>
  <si>
    <t>Storage, Database, API Gateway, Model Serving</t>
  </si>
  <si>
    <t>ระบบ Backup ทั้ง Local/Cloud, Recovery Testing, Routine Schedule</t>
  </si>
  <si>
    <t>License Database (Postgres/MySQL), Monitoring (Grafana), API Management, Automation/Alert Tools</t>
  </si>
  <si>
    <t>Commercial 
Scale(B)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</si>
</sst>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ptos Narrow"/>
      <family val="2"/>
    </font>
    <font>
      <sz val="14"/>
      <color theme="1"/>
      <name val="Aptos Narrow"/>
      <family val="2"/>
    </font>
    <font>
      <b/>
      <sz val="14"/>
      <color theme="0"/>
      <name val="Aptos Narrow"/>
      <family val="2"/>
    </font>
    <font>
      <b/>
      <u/>
      <sz val="14"/>
      <color theme="1"/>
      <name val="Aptos Narrow"/>
      <family val="2"/>
    </font>
    <font>
      <b/>
      <sz val="16"/>
      <color theme="1"/>
      <name val="Calibri"/>
      <family val="2"/>
      <scheme val="minor"/>
    </font>
    <font>
      <b/>
      <sz val="16"/>
      <color theme="0"/>
      <name val="Aptos Narrow"/>
      <family val="2"/>
    </font>
    <font>
      <b/>
      <sz val="12"/>
      <color theme="1"/>
      <name val="Aptos Narrow"/>
      <family val="2"/>
    </font>
    <font>
      <sz val="12"/>
      <color theme="1"/>
      <name val="Aptos Narrow"/>
      <family val="2"/>
    </font>
    <font>
      <sz val="16"/>
      <color theme="1"/>
      <name val="Aptos Narrow"/>
      <family val="2"/>
    </font>
    <font>
      <b/>
      <u/>
      <sz val="20"/>
      <color theme="1"/>
      <name val="Aptos Narrow"/>
      <family val="2"/>
    </font>
    <font>
      <b/>
      <u/>
      <sz val="16"/>
      <color theme="1"/>
      <name val="Aptos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165" fontId="2" fillId="0" borderId="0" xfId="1" applyNumberFormat="1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65" fontId="3" fillId="0" borderId="2" xfId="1" applyNumberFormat="1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165" fontId="3" fillId="0" borderId="3" xfId="1" applyNumberFormat="1" applyFont="1" applyBorder="1" applyAlignment="1">
      <alignment vertical="center" wrapText="1"/>
    </xf>
    <xf numFmtId="3" fontId="3" fillId="0" borderId="2" xfId="0" applyNumberFormat="1" applyFont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43" fontId="3" fillId="0" borderId="2" xfId="1" applyFont="1" applyBorder="1" applyAlignment="1">
      <alignment horizontal="center" vertical="center" wrapText="1"/>
    </xf>
    <xf numFmtId="43" fontId="3" fillId="0" borderId="3" xfId="1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165" fontId="3" fillId="0" borderId="0" xfId="1" applyNumberFormat="1" applyFont="1" applyBorder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right" vertical="center" wrapText="1"/>
    </xf>
    <xf numFmtId="165" fontId="2" fillId="0" borderId="8" xfId="1" applyNumberFormat="1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165" fontId="2" fillId="0" borderId="1" xfId="1" applyNumberFormat="1" applyFont="1" applyBorder="1" applyAlignment="1">
      <alignment vertical="center" wrapText="1"/>
    </xf>
    <xf numFmtId="9" fontId="2" fillId="0" borderId="3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165" fontId="2" fillId="0" borderId="3" xfId="1" applyNumberFormat="1" applyFont="1" applyBorder="1" applyAlignment="1">
      <alignment vertical="center" wrapText="1"/>
    </xf>
    <xf numFmtId="165" fontId="2" fillId="0" borderId="6" xfId="1" applyNumberFormat="1" applyFont="1" applyBorder="1" applyAlignment="1">
      <alignment vertical="center" wrapText="1"/>
    </xf>
    <xf numFmtId="3" fontId="3" fillId="0" borderId="0" xfId="0" applyNumberFormat="1" applyFont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43" fontId="3" fillId="0" borderId="1" xfId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65" fontId="3" fillId="0" borderId="1" xfId="1" applyNumberFormat="1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vertical="center" wrapText="1"/>
    </xf>
    <xf numFmtId="3" fontId="3" fillId="2" borderId="2" xfId="0" applyNumberFormat="1" applyFont="1" applyFill="1" applyBorder="1" applyAlignment="1">
      <alignment vertical="center" wrapText="1"/>
    </xf>
    <xf numFmtId="43" fontId="4" fillId="3" borderId="9" xfId="1" applyFont="1" applyFill="1" applyBorder="1" applyAlignment="1">
      <alignment horizontal="center" vertical="center" wrapText="1"/>
    </xf>
    <xf numFmtId="43" fontId="2" fillId="0" borderId="1" xfId="1" applyFont="1" applyBorder="1" applyAlignment="1">
      <alignment vertical="center" wrapText="1"/>
    </xf>
    <xf numFmtId="43" fontId="2" fillId="0" borderId="3" xfId="1" applyFont="1" applyBorder="1" applyAlignment="1">
      <alignment vertical="center" wrapText="1"/>
    </xf>
    <xf numFmtId="165" fontId="2" fillId="0" borderId="8" xfId="1" applyNumberFormat="1" applyFont="1" applyBorder="1" applyAlignment="1">
      <alignment horizontal="left" vertical="center" wrapText="1"/>
    </xf>
    <xf numFmtId="165" fontId="2" fillId="0" borderId="1" xfId="1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5" fillId="0" borderId="0" xfId="0" applyFont="1" applyAlignment="1">
      <alignment vertical="center"/>
    </xf>
    <xf numFmtId="164" fontId="3" fillId="0" borderId="0" xfId="1" applyNumberFormat="1" applyFont="1" applyAlignment="1">
      <alignment vertical="center"/>
    </xf>
    <xf numFmtId="43" fontId="3" fillId="0" borderId="0" xfId="1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64" fontId="3" fillId="0" borderId="1" xfId="1" applyNumberFormat="1" applyFont="1" applyBorder="1" applyAlignment="1">
      <alignment vertical="center"/>
    </xf>
    <xf numFmtId="0" fontId="6" fillId="0" borderId="0" xfId="0" applyFont="1" applyAlignment="1">
      <alignment horizontal="right" vertical="center"/>
    </xf>
    <xf numFmtId="0" fontId="4" fillId="7" borderId="9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vertical="center"/>
    </xf>
    <xf numFmtId="165" fontId="3" fillId="0" borderId="2" xfId="1" applyNumberFormat="1" applyFont="1" applyBorder="1" applyAlignment="1">
      <alignment horizontal="center" vertical="center" wrapText="1"/>
    </xf>
    <xf numFmtId="165" fontId="3" fillId="0" borderId="3" xfId="1" applyNumberFormat="1" applyFont="1" applyBorder="1" applyAlignment="1">
      <alignment horizontal="center" vertical="center" wrapText="1"/>
    </xf>
    <xf numFmtId="165" fontId="3" fillId="0" borderId="0" xfId="0" applyNumberFormat="1" applyFont="1" applyAlignment="1">
      <alignment vertical="center"/>
    </xf>
    <xf numFmtId="165" fontId="3" fillId="0" borderId="0" xfId="1" applyNumberFormat="1" applyFont="1" applyBorder="1" applyAlignment="1">
      <alignment vertical="center"/>
    </xf>
    <xf numFmtId="165" fontId="3" fillId="0" borderId="0" xfId="1" applyNumberFormat="1" applyFont="1" applyAlignment="1">
      <alignment vertical="center"/>
    </xf>
    <xf numFmtId="165" fontId="2" fillId="2" borderId="6" xfId="1" applyNumberFormat="1" applyFont="1" applyFill="1" applyBorder="1" applyAlignment="1">
      <alignment vertical="center"/>
    </xf>
    <xf numFmtId="165" fontId="3" fillId="0" borderId="1" xfId="1" applyNumberFormat="1" applyFont="1" applyBorder="1" applyAlignment="1">
      <alignment vertical="center"/>
    </xf>
    <xf numFmtId="165" fontId="3" fillId="0" borderId="2" xfId="1" applyNumberFormat="1" applyFont="1" applyBorder="1" applyAlignment="1">
      <alignment vertical="center"/>
    </xf>
    <xf numFmtId="165" fontId="3" fillId="0" borderId="3" xfId="1" applyNumberFormat="1" applyFont="1" applyBorder="1" applyAlignment="1">
      <alignment vertical="center"/>
    </xf>
    <xf numFmtId="0" fontId="3" fillId="0" borderId="0" xfId="0" applyFont="1" applyAlignment="1">
      <alignment horizontal="center"/>
    </xf>
    <xf numFmtId="0" fontId="4" fillId="6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4" xfId="0" applyFont="1" applyBorder="1"/>
    <xf numFmtId="9" fontId="3" fillId="0" borderId="0" xfId="2" applyFont="1" applyBorder="1" applyAlignment="1">
      <alignment horizontal="center"/>
    </xf>
    <xf numFmtId="9" fontId="3" fillId="0" borderId="5" xfId="2" applyFont="1" applyBorder="1" applyAlignment="1">
      <alignment horizontal="center"/>
    </xf>
    <xf numFmtId="0" fontId="3" fillId="0" borderId="5" xfId="0" applyFont="1" applyBorder="1"/>
    <xf numFmtId="0" fontId="2" fillId="0" borderId="4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43" fontId="9" fillId="0" borderId="0" xfId="1" applyFont="1" applyAlignment="1">
      <alignment vertical="center"/>
    </xf>
    <xf numFmtId="3" fontId="9" fillId="0" borderId="10" xfId="0" applyNumberFormat="1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3" fontId="8" fillId="0" borderId="10" xfId="0" applyNumberFormat="1" applyFont="1" applyBorder="1" applyAlignment="1">
      <alignment vertical="center" wrapText="1"/>
    </xf>
    <xf numFmtId="0" fontId="8" fillId="0" borderId="10" xfId="0" applyFont="1" applyBorder="1" applyAlignment="1">
      <alignment horizontal="right" vertical="center" wrapText="1"/>
    </xf>
    <xf numFmtId="0" fontId="7" fillId="6" borderId="0" xfId="0" applyFont="1" applyFill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43" fontId="3" fillId="0" borderId="4" xfId="0" applyNumberFormat="1" applyFont="1" applyBorder="1" applyAlignment="1">
      <alignment vertical="center"/>
    </xf>
    <xf numFmtId="0" fontId="3" fillId="0" borderId="7" xfId="0" applyFont="1" applyBorder="1" applyAlignment="1">
      <alignment horizontal="left" vertical="center"/>
    </xf>
    <xf numFmtId="43" fontId="3" fillId="0" borderId="7" xfId="0" applyNumberFormat="1" applyFont="1" applyBorder="1" applyAlignment="1">
      <alignment vertical="center"/>
    </xf>
    <xf numFmtId="0" fontId="4" fillId="6" borderId="10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/>
    <xf numFmtId="0" fontId="2" fillId="0" borderId="0" xfId="0" applyFont="1"/>
    <xf numFmtId="0" fontId="2" fillId="0" borderId="5" xfId="0" applyFont="1" applyBorder="1"/>
    <xf numFmtId="0" fontId="11" fillId="0" borderId="0" xfId="0" applyFont="1"/>
    <xf numFmtId="3" fontId="9" fillId="2" borderId="10" xfId="0" applyNumberFormat="1" applyFont="1" applyFill="1" applyBorder="1" applyAlignment="1">
      <alignment vertical="center" wrapText="1"/>
    </xf>
    <xf numFmtId="165" fontId="3" fillId="0" borderId="0" xfId="1" applyNumberFormat="1" applyFont="1" applyAlignment="1">
      <alignment horizontal="center" vertical="center" wrapText="1"/>
    </xf>
    <xf numFmtId="165" fontId="3" fillId="0" borderId="5" xfId="1" applyNumberFormat="1" applyFont="1" applyBorder="1" applyAlignment="1">
      <alignment horizontal="center" vertical="center" wrapText="1"/>
    </xf>
    <xf numFmtId="165" fontId="3" fillId="2" borderId="4" xfId="0" applyNumberFormat="1" applyFont="1" applyFill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5" fontId="3" fillId="2" borderId="0" xfId="0" applyNumberFormat="1" applyFont="1" applyFill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 vertical="center" wrapText="1"/>
    </xf>
    <xf numFmtId="9" fontId="3" fillId="0" borderId="0" xfId="2" applyFont="1" applyBorder="1" applyAlignment="1">
      <alignment horizontal="center" vertical="center" wrapText="1"/>
    </xf>
    <xf numFmtId="9" fontId="3" fillId="0" borderId="5" xfId="2" applyFont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3" fillId="0" borderId="11" xfId="0" applyFont="1" applyBorder="1"/>
    <xf numFmtId="0" fontId="12" fillId="0" borderId="0" xfId="0" applyFont="1"/>
    <xf numFmtId="0" fontId="10" fillId="0" borderId="11" xfId="0" applyFont="1" applyBorder="1"/>
    <xf numFmtId="0" fontId="4" fillId="8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165" fontId="4" fillId="8" borderId="0" xfId="1" applyNumberFormat="1" applyFont="1" applyFill="1" applyAlignment="1">
      <alignment horizontal="center" vertical="center" wrapText="1"/>
    </xf>
    <xf numFmtId="165" fontId="4" fillId="9" borderId="0" xfId="1" applyNumberFormat="1" applyFont="1" applyFill="1" applyAlignment="1">
      <alignment horizontal="center" vertical="center" wrapText="1"/>
    </xf>
    <xf numFmtId="165" fontId="4" fillId="5" borderId="0" xfId="1" applyNumberFormat="1" applyFont="1" applyFill="1" applyAlignment="1">
      <alignment horizontal="center" vertical="center" wrapText="1"/>
    </xf>
    <xf numFmtId="165" fontId="4" fillId="8" borderId="5" xfId="1" applyNumberFormat="1" applyFont="1" applyFill="1" applyBorder="1" applyAlignment="1">
      <alignment horizontal="center" vertical="center" wrapText="1"/>
    </xf>
    <xf numFmtId="165" fontId="4" fillId="9" borderId="5" xfId="1" applyNumberFormat="1" applyFont="1" applyFill="1" applyBorder="1" applyAlignment="1">
      <alignment horizontal="center" vertical="center" wrapText="1"/>
    </xf>
    <xf numFmtId="165" fontId="4" fillId="5" borderId="5" xfId="1" applyNumberFormat="1" applyFont="1" applyFill="1" applyBorder="1" applyAlignment="1">
      <alignment horizontal="center" vertical="center" wrapText="1"/>
    </xf>
    <xf numFmtId="165" fontId="4" fillId="8" borderId="4" xfId="0" applyNumberFormat="1" applyFont="1" applyFill="1" applyBorder="1" applyAlignment="1">
      <alignment horizontal="center" vertical="center" wrapText="1"/>
    </xf>
    <xf numFmtId="165" fontId="4" fillId="9" borderId="4" xfId="0" applyNumberFormat="1" applyFont="1" applyFill="1" applyBorder="1" applyAlignment="1">
      <alignment horizontal="center" vertical="center" wrapText="1"/>
    </xf>
    <xf numFmtId="165" fontId="4" fillId="5" borderId="4" xfId="0" applyNumberFormat="1" applyFont="1" applyFill="1" applyBorder="1" applyAlignment="1">
      <alignment horizontal="center" vertical="center" wrapText="1"/>
    </xf>
    <xf numFmtId="165" fontId="4" fillId="8" borderId="5" xfId="0" applyNumberFormat="1" applyFont="1" applyFill="1" applyBorder="1" applyAlignment="1">
      <alignment horizontal="center" vertical="center" wrapText="1"/>
    </xf>
    <xf numFmtId="165" fontId="4" fillId="9" borderId="5" xfId="0" applyNumberFormat="1" applyFont="1" applyFill="1" applyBorder="1" applyAlignment="1">
      <alignment horizontal="center" vertical="center" wrapText="1"/>
    </xf>
    <xf numFmtId="165" fontId="4" fillId="5" borderId="5" xfId="0" applyNumberFormat="1" applyFont="1" applyFill="1" applyBorder="1" applyAlignment="1">
      <alignment horizontal="center" vertical="center" wrapText="1"/>
    </xf>
    <xf numFmtId="165" fontId="4" fillId="8" borderId="0" xfId="0" applyNumberFormat="1" applyFont="1" applyFill="1" applyAlignment="1">
      <alignment horizontal="center" vertical="center" wrapText="1"/>
    </xf>
    <xf numFmtId="165" fontId="4" fillId="9" borderId="0" xfId="0" applyNumberFormat="1" applyFont="1" applyFill="1" applyAlignment="1">
      <alignment horizontal="center" vertical="center" wrapText="1"/>
    </xf>
    <xf numFmtId="165" fontId="4" fillId="5" borderId="0" xfId="0" applyNumberFormat="1" applyFont="1" applyFill="1" applyAlignment="1">
      <alignment horizontal="center" vertical="center" wrapText="1"/>
    </xf>
    <xf numFmtId="165" fontId="4" fillId="8" borderId="4" xfId="0" applyNumberFormat="1" applyFont="1" applyFill="1" applyBorder="1" applyAlignment="1">
      <alignment horizontal="center"/>
    </xf>
    <xf numFmtId="165" fontId="4" fillId="9" borderId="4" xfId="0" applyNumberFormat="1" applyFont="1" applyFill="1" applyBorder="1" applyAlignment="1">
      <alignment horizontal="center"/>
    </xf>
    <xf numFmtId="165" fontId="4" fillId="5" borderId="4" xfId="0" applyNumberFormat="1" applyFont="1" applyFill="1" applyBorder="1" applyAlignment="1">
      <alignment horizontal="center"/>
    </xf>
    <xf numFmtId="165" fontId="4" fillId="8" borderId="0" xfId="0" applyNumberFormat="1" applyFont="1" applyFill="1" applyAlignment="1">
      <alignment horizontal="center"/>
    </xf>
    <xf numFmtId="165" fontId="4" fillId="9" borderId="0" xfId="0" applyNumberFormat="1" applyFont="1" applyFill="1" applyAlignment="1">
      <alignment horizontal="center"/>
    </xf>
    <xf numFmtId="165" fontId="4" fillId="5" borderId="0" xfId="0" applyNumberFormat="1" applyFont="1" applyFill="1" applyAlignment="1">
      <alignment horizontal="center"/>
    </xf>
    <xf numFmtId="9" fontId="4" fillId="8" borderId="0" xfId="2" applyFont="1" applyFill="1" applyBorder="1" applyAlignment="1">
      <alignment horizontal="center"/>
    </xf>
    <xf numFmtId="9" fontId="4" fillId="9" borderId="0" xfId="2" applyFont="1" applyFill="1" applyBorder="1" applyAlignment="1">
      <alignment horizontal="center"/>
    </xf>
    <xf numFmtId="9" fontId="4" fillId="5" borderId="0" xfId="2" applyFont="1" applyFill="1" applyBorder="1" applyAlignment="1">
      <alignment horizontal="center"/>
    </xf>
    <xf numFmtId="9" fontId="4" fillId="8" borderId="5" xfId="2" applyFont="1" applyFill="1" applyBorder="1" applyAlignment="1">
      <alignment horizontal="center"/>
    </xf>
    <xf numFmtId="9" fontId="4" fillId="9" borderId="5" xfId="2" applyFont="1" applyFill="1" applyBorder="1" applyAlignment="1">
      <alignment horizontal="center"/>
    </xf>
    <xf numFmtId="9" fontId="4" fillId="5" borderId="5" xfId="2" applyFont="1" applyFill="1" applyBorder="1" applyAlignment="1">
      <alignment horizontal="center"/>
    </xf>
    <xf numFmtId="0" fontId="8" fillId="0" borderId="10" xfId="0" applyFont="1" applyBorder="1" applyAlignment="1">
      <alignment horizontal="left" vertical="center" wrapText="1"/>
    </xf>
    <xf numFmtId="0" fontId="4" fillId="6" borderId="10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136072</xdr:colOff>
      <xdr:row>1</xdr:row>
      <xdr:rowOff>27214</xdr:rowOff>
    </xdr:from>
    <xdr:to>
      <xdr:col>30</xdr:col>
      <xdr:colOff>19051</xdr:colOff>
      <xdr:row>36</xdr:row>
      <xdr:rowOff>200026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B516E0-88F1-E6B0-61CF-A1027B558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13536" y="367393"/>
          <a:ext cx="11517086" cy="10119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217714</xdr:rowOff>
    </xdr:from>
    <xdr:to>
      <xdr:col>5</xdr:col>
      <xdr:colOff>19050</xdr:colOff>
      <xdr:row>70</xdr:row>
      <xdr:rowOff>182336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25B71D-675A-1632-42A2-2C6F64787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8822871" cy="85371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40821</xdr:colOff>
      <xdr:row>35</xdr:row>
      <xdr:rowOff>217714</xdr:rowOff>
    </xdr:from>
    <xdr:to>
      <xdr:col>12</xdr:col>
      <xdr:colOff>50346</xdr:colOff>
      <xdr:row>70</xdr:row>
      <xdr:rowOff>182336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DDC73A-1975-E7C2-5CC2-960D4AF76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7285" y="9334500"/>
          <a:ext cx="9575347" cy="85371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3D85D-4368-48D7-BC8E-0F7FF22D64AA}">
  <sheetPr>
    <tabColor rgb="FF92D050"/>
  </sheetPr>
  <dimension ref="A1:N52"/>
  <sheetViews>
    <sheetView tabSelected="1" zoomScale="130" zoomScaleNormal="130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6" sqref="B46"/>
    </sheetView>
  </sheetViews>
  <sheetFormatPr defaultColWidth="36.140625" defaultRowHeight="18.75" x14ac:dyDescent="0.25"/>
  <cols>
    <col min="1" max="1" width="30.28515625" style="14" bestFit="1" customWidth="1"/>
    <col min="2" max="2" width="37" style="14" bestFit="1" customWidth="1"/>
    <col min="3" max="3" width="49" style="14" bestFit="1" customWidth="1"/>
    <col min="4" max="4" width="32.140625" style="14" bestFit="1" customWidth="1"/>
    <col min="5" max="5" width="59.85546875" style="14" bestFit="1" customWidth="1"/>
    <col min="6" max="6" width="13.85546875" style="14" bestFit="1" customWidth="1"/>
    <col min="7" max="7" width="12.7109375" style="14" bestFit="1" customWidth="1"/>
    <col min="8" max="9" width="30.140625" style="14" bestFit="1" customWidth="1"/>
    <col min="10" max="10" width="24.140625" style="14" bestFit="1" customWidth="1"/>
    <col min="11" max="11" width="6.5703125" style="14" customWidth="1"/>
    <col min="12" max="12" width="17.7109375" style="14" bestFit="1" customWidth="1"/>
    <col min="13" max="14" width="25.5703125" style="14" bestFit="1" customWidth="1"/>
    <col min="15" max="16384" width="36.140625" style="14"/>
  </cols>
  <sheetData>
    <row r="1" spans="1:14" ht="37.5" x14ac:dyDescent="0.25">
      <c r="A1" s="13" t="s">
        <v>0</v>
      </c>
      <c r="B1" s="13" t="s">
        <v>59</v>
      </c>
      <c r="C1" s="13" t="s">
        <v>60</v>
      </c>
      <c r="D1" s="13" t="s">
        <v>61</v>
      </c>
      <c r="E1" s="13" t="s">
        <v>62</v>
      </c>
      <c r="F1" s="13" t="s">
        <v>63</v>
      </c>
      <c r="G1" s="13" t="s">
        <v>64</v>
      </c>
      <c r="H1" s="17" t="s">
        <v>187</v>
      </c>
      <c r="I1" s="18" t="s">
        <v>188</v>
      </c>
      <c r="J1" s="13" t="s">
        <v>65</v>
      </c>
      <c r="L1" s="13" t="s">
        <v>186</v>
      </c>
      <c r="M1" s="17" t="s">
        <v>187</v>
      </c>
      <c r="N1" s="18" t="s">
        <v>188</v>
      </c>
    </row>
    <row r="2" spans="1:14" x14ac:dyDescent="0.25">
      <c r="A2" s="8" t="s">
        <v>66</v>
      </c>
      <c r="B2" s="8" t="s">
        <v>67</v>
      </c>
      <c r="C2" s="8" t="s">
        <v>68</v>
      </c>
      <c r="D2" s="8" t="s">
        <v>177</v>
      </c>
      <c r="E2" s="8" t="s">
        <v>19</v>
      </c>
      <c r="F2" s="8" t="s">
        <v>27</v>
      </c>
      <c r="G2" s="8">
        <v>2</v>
      </c>
      <c r="H2" s="8" t="s">
        <v>19</v>
      </c>
      <c r="I2" s="8" t="s">
        <v>19</v>
      </c>
      <c r="J2" s="8" t="s">
        <v>69</v>
      </c>
      <c r="L2" s="50" t="s">
        <v>18</v>
      </c>
      <c r="M2" s="54">
        <f t="shared" ref="M2:M7" si="0">SUMIF(D:D,L2,H:H)</f>
        <v>0</v>
      </c>
      <c r="N2" s="54">
        <f t="shared" ref="N2:N7" si="1">SUMIF(D:D,L2,I:I)</f>
        <v>0</v>
      </c>
    </row>
    <row r="3" spans="1:14" x14ac:dyDescent="0.25">
      <c r="A3" s="8"/>
      <c r="B3" s="8" t="s">
        <v>2</v>
      </c>
      <c r="C3" s="8" t="s">
        <v>70</v>
      </c>
      <c r="D3" s="8" t="s">
        <v>177</v>
      </c>
      <c r="E3" s="8" t="s">
        <v>19</v>
      </c>
      <c r="F3" s="8" t="s">
        <v>27</v>
      </c>
      <c r="G3" s="8">
        <v>2</v>
      </c>
      <c r="H3" s="8" t="s">
        <v>19</v>
      </c>
      <c r="I3" s="8" t="s">
        <v>19</v>
      </c>
      <c r="J3" s="8" t="s">
        <v>30</v>
      </c>
      <c r="L3" s="50" t="s">
        <v>97</v>
      </c>
      <c r="M3" s="54">
        <f t="shared" si="0"/>
        <v>1800</v>
      </c>
      <c r="N3" s="54">
        <f t="shared" si="1"/>
        <v>1800</v>
      </c>
    </row>
    <row r="4" spans="1:14" x14ac:dyDescent="0.25">
      <c r="A4" s="8" t="s">
        <v>71</v>
      </c>
      <c r="B4" s="8" t="s">
        <v>72</v>
      </c>
      <c r="C4" s="8" t="s">
        <v>73</v>
      </c>
      <c r="D4" s="8" t="s">
        <v>177</v>
      </c>
      <c r="E4" s="8" t="s">
        <v>19</v>
      </c>
      <c r="F4" s="8" t="s">
        <v>28</v>
      </c>
      <c r="G4" s="8">
        <v>1</v>
      </c>
      <c r="H4" s="8" t="s">
        <v>19</v>
      </c>
      <c r="I4" s="8" t="s">
        <v>19</v>
      </c>
      <c r="J4" s="8" t="s">
        <v>74</v>
      </c>
      <c r="L4" s="50" t="s">
        <v>178</v>
      </c>
      <c r="M4" s="54">
        <f t="shared" si="0"/>
        <v>0</v>
      </c>
      <c r="N4" s="54">
        <f t="shared" si="1"/>
        <v>0</v>
      </c>
    </row>
    <row r="5" spans="1:14" ht="37.5" x14ac:dyDescent="0.25">
      <c r="A5" s="8"/>
      <c r="B5" s="8" t="s">
        <v>3</v>
      </c>
      <c r="C5" s="8" t="s">
        <v>75</v>
      </c>
      <c r="D5" s="8" t="s">
        <v>16</v>
      </c>
      <c r="E5" s="8" t="s">
        <v>20</v>
      </c>
      <c r="F5" s="8" t="s">
        <v>28</v>
      </c>
      <c r="G5" s="8">
        <v>1</v>
      </c>
      <c r="H5" s="12">
        <v>12000</v>
      </c>
      <c r="I5" s="12">
        <v>12000</v>
      </c>
      <c r="J5" s="8" t="s">
        <v>76</v>
      </c>
      <c r="L5" s="50" t="s">
        <v>16</v>
      </c>
      <c r="M5" s="54">
        <f t="shared" si="0"/>
        <v>37760</v>
      </c>
      <c r="N5" s="54">
        <f t="shared" si="1"/>
        <v>37760</v>
      </c>
    </row>
    <row r="6" spans="1:14" x14ac:dyDescent="0.25">
      <c r="A6" s="8"/>
      <c r="B6" s="8" t="s">
        <v>77</v>
      </c>
      <c r="C6" s="8" t="s">
        <v>78</v>
      </c>
      <c r="D6" s="8" t="s">
        <v>177</v>
      </c>
      <c r="E6" s="8" t="s">
        <v>19</v>
      </c>
      <c r="F6" s="8" t="s">
        <v>27</v>
      </c>
      <c r="G6" s="8">
        <v>2</v>
      </c>
      <c r="H6" s="8" t="s">
        <v>19</v>
      </c>
      <c r="I6" s="8" t="s">
        <v>19</v>
      </c>
      <c r="J6" s="8" t="s">
        <v>30</v>
      </c>
      <c r="L6" s="50" t="s">
        <v>179</v>
      </c>
      <c r="M6" s="54">
        <f t="shared" si="0"/>
        <v>94000</v>
      </c>
      <c r="N6" s="54">
        <f t="shared" si="1"/>
        <v>64000</v>
      </c>
    </row>
    <row r="7" spans="1:14" x14ac:dyDescent="0.25">
      <c r="A7" s="8"/>
      <c r="B7" s="8" t="s">
        <v>79</v>
      </c>
      <c r="C7" s="8" t="s">
        <v>80</v>
      </c>
      <c r="D7" s="8" t="s">
        <v>177</v>
      </c>
      <c r="E7" s="8" t="s">
        <v>19</v>
      </c>
      <c r="F7" s="8" t="s">
        <v>27</v>
      </c>
      <c r="G7" s="8">
        <v>2</v>
      </c>
      <c r="H7" s="8" t="s">
        <v>19</v>
      </c>
      <c r="I7" s="8" t="s">
        <v>19</v>
      </c>
      <c r="J7" s="8" t="s">
        <v>30</v>
      </c>
      <c r="L7" s="50" t="s">
        <v>177</v>
      </c>
      <c r="M7" s="54">
        <f t="shared" si="0"/>
        <v>0</v>
      </c>
      <c r="N7" s="54">
        <f t="shared" si="1"/>
        <v>0</v>
      </c>
    </row>
    <row r="8" spans="1:14" x14ac:dyDescent="0.25">
      <c r="A8" s="8"/>
      <c r="B8" s="8" t="s">
        <v>81</v>
      </c>
      <c r="C8" s="8" t="s">
        <v>82</v>
      </c>
      <c r="D8" s="8" t="s">
        <v>177</v>
      </c>
      <c r="E8" s="8" t="s">
        <v>19</v>
      </c>
      <c r="F8" s="8" t="s">
        <v>27</v>
      </c>
      <c r="G8" s="8">
        <v>2</v>
      </c>
      <c r="H8" s="8" t="s">
        <v>19</v>
      </c>
      <c r="I8" s="8" t="s">
        <v>19</v>
      </c>
      <c r="J8" s="8" t="s">
        <v>30</v>
      </c>
      <c r="L8" s="2"/>
    </row>
    <row r="9" spans="1:14" x14ac:dyDescent="0.25">
      <c r="A9" s="8"/>
      <c r="B9" s="8" t="s">
        <v>83</v>
      </c>
      <c r="C9" s="8" t="s">
        <v>84</v>
      </c>
      <c r="D9" s="8" t="s">
        <v>177</v>
      </c>
      <c r="E9" s="8" t="s">
        <v>19</v>
      </c>
      <c r="F9" s="8" t="s">
        <v>27</v>
      </c>
      <c r="G9" s="8">
        <v>2</v>
      </c>
      <c r="H9" s="8" t="s">
        <v>19</v>
      </c>
      <c r="I9" s="8" t="s">
        <v>19</v>
      </c>
      <c r="J9" s="8" t="s">
        <v>30</v>
      </c>
      <c r="L9" s="95" t="s">
        <v>179</v>
      </c>
      <c r="M9" s="96">
        <f>M6</f>
        <v>94000</v>
      </c>
      <c r="N9" s="96">
        <f>N6</f>
        <v>64000</v>
      </c>
    </row>
    <row r="10" spans="1:14" ht="19.5" thickBot="1" x14ac:dyDescent="0.3">
      <c r="A10" s="8" t="s">
        <v>85</v>
      </c>
      <c r="B10" s="8" t="s">
        <v>86</v>
      </c>
      <c r="C10" s="8" t="s">
        <v>11</v>
      </c>
      <c r="D10" s="8" t="s">
        <v>16</v>
      </c>
      <c r="E10" s="8" t="s">
        <v>21</v>
      </c>
      <c r="F10" s="8" t="s">
        <v>28</v>
      </c>
      <c r="G10" s="8">
        <v>1</v>
      </c>
      <c r="H10" s="8">
        <v>360</v>
      </c>
      <c r="I10" s="8">
        <v>360</v>
      </c>
      <c r="J10" s="8" t="s">
        <v>87</v>
      </c>
      <c r="L10" s="97" t="s">
        <v>16</v>
      </c>
      <c r="M10" s="98">
        <f>SUM(M3:M5)</f>
        <v>39560</v>
      </c>
      <c r="N10" s="98">
        <f>SUM(N3:N5)</f>
        <v>39560</v>
      </c>
    </row>
    <row r="11" spans="1:14" ht="19.5" thickTop="1" x14ac:dyDescent="0.25">
      <c r="A11" s="8"/>
      <c r="B11" s="8" t="s">
        <v>88</v>
      </c>
      <c r="C11" s="8" t="s">
        <v>89</v>
      </c>
      <c r="D11" s="8" t="s">
        <v>16</v>
      </c>
      <c r="E11" s="8" t="s">
        <v>22</v>
      </c>
      <c r="F11" s="8" t="s">
        <v>28</v>
      </c>
      <c r="G11" s="8">
        <v>1</v>
      </c>
      <c r="H11" s="8">
        <v>600</v>
      </c>
      <c r="I11" s="8">
        <v>600</v>
      </c>
      <c r="J11" s="8" t="s">
        <v>87</v>
      </c>
      <c r="L11" s="2"/>
    </row>
    <row r="12" spans="1:14" x14ac:dyDescent="0.25">
      <c r="A12" s="8"/>
      <c r="B12" s="8" t="s">
        <v>90</v>
      </c>
      <c r="C12" s="8" t="s">
        <v>53</v>
      </c>
      <c r="D12" s="8" t="s">
        <v>16</v>
      </c>
      <c r="E12" s="8" t="s">
        <v>91</v>
      </c>
      <c r="F12" s="8" t="s">
        <v>28</v>
      </c>
      <c r="G12" s="8">
        <v>2</v>
      </c>
      <c r="H12" s="12">
        <v>2400</v>
      </c>
      <c r="I12" s="12">
        <v>2400</v>
      </c>
      <c r="J12" s="8" t="s">
        <v>87</v>
      </c>
      <c r="L12" s="2"/>
    </row>
    <row r="13" spans="1:14" x14ac:dyDescent="0.25">
      <c r="A13" s="8"/>
      <c r="B13" s="8" t="s">
        <v>92</v>
      </c>
      <c r="C13" s="8" t="s">
        <v>52</v>
      </c>
      <c r="D13" s="8" t="s">
        <v>16</v>
      </c>
      <c r="E13" s="8" t="s">
        <v>47</v>
      </c>
      <c r="F13" s="8" t="s">
        <v>28</v>
      </c>
      <c r="G13" s="8">
        <v>2</v>
      </c>
      <c r="H13" s="12">
        <v>1000</v>
      </c>
      <c r="I13" s="12">
        <v>1000</v>
      </c>
      <c r="J13" s="8" t="s">
        <v>87</v>
      </c>
      <c r="L13" s="2"/>
    </row>
    <row r="14" spans="1:14" x14ac:dyDescent="0.25">
      <c r="A14" s="8"/>
      <c r="B14" s="8" t="s">
        <v>93</v>
      </c>
      <c r="C14" s="8" t="s">
        <v>54</v>
      </c>
      <c r="D14" s="8" t="s">
        <v>16</v>
      </c>
      <c r="E14" s="8" t="s">
        <v>48</v>
      </c>
      <c r="F14" s="8" t="s">
        <v>28</v>
      </c>
      <c r="G14" s="8">
        <v>2</v>
      </c>
      <c r="H14" s="12">
        <v>2000</v>
      </c>
      <c r="I14" s="12">
        <v>2000</v>
      </c>
      <c r="J14" s="8" t="s">
        <v>87</v>
      </c>
      <c r="L14" s="2"/>
    </row>
    <row r="15" spans="1:14" x14ac:dyDescent="0.25">
      <c r="A15" s="8"/>
      <c r="B15" s="8" t="s">
        <v>94</v>
      </c>
      <c r="C15" s="8" t="s">
        <v>12</v>
      </c>
      <c r="D15" s="8" t="s">
        <v>16</v>
      </c>
      <c r="E15" s="8" t="s">
        <v>23</v>
      </c>
      <c r="F15" s="8" t="s">
        <v>27</v>
      </c>
      <c r="G15" s="8">
        <v>2</v>
      </c>
      <c r="H15" s="8">
        <v>600</v>
      </c>
      <c r="I15" s="8">
        <v>600</v>
      </c>
      <c r="J15" s="8" t="s">
        <v>87</v>
      </c>
      <c r="L15" s="2"/>
    </row>
    <row r="16" spans="1:14" x14ac:dyDescent="0.25">
      <c r="A16" s="8"/>
      <c r="B16" s="8" t="s">
        <v>95</v>
      </c>
      <c r="C16" s="8" t="s">
        <v>96</v>
      </c>
      <c r="D16" s="8" t="s">
        <v>97</v>
      </c>
      <c r="E16" s="8" t="s">
        <v>24</v>
      </c>
      <c r="F16" s="8" t="s">
        <v>27</v>
      </c>
      <c r="G16" s="8">
        <v>3</v>
      </c>
      <c r="H16" s="12">
        <v>1800</v>
      </c>
      <c r="I16" s="12">
        <v>1800</v>
      </c>
      <c r="J16" s="8" t="s">
        <v>98</v>
      </c>
      <c r="L16" s="2"/>
    </row>
    <row r="17" spans="1:12" x14ac:dyDescent="0.25">
      <c r="A17" s="8"/>
      <c r="B17" s="8" t="s">
        <v>181</v>
      </c>
      <c r="C17" s="8" t="s">
        <v>13</v>
      </c>
      <c r="D17" s="8" t="s">
        <v>177</v>
      </c>
      <c r="E17" s="8" t="s">
        <v>17</v>
      </c>
      <c r="F17" s="8" t="s">
        <v>27</v>
      </c>
      <c r="G17" s="8">
        <v>3</v>
      </c>
      <c r="H17" s="8" t="s">
        <v>19</v>
      </c>
      <c r="I17" s="8" t="s">
        <v>19</v>
      </c>
      <c r="J17" s="8" t="s">
        <v>99</v>
      </c>
      <c r="L17" s="2"/>
    </row>
    <row r="18" spans="1:12" x14ac:dyDescent="0.25">
      <c r="A18" s="8" t="s">
        <v>100</v>
      </c>
      <c r="B18" s="8" t="s">
        <v>101</v>
      </c>
      <c r="C18" s="8" t="s">
        <v>102</v>
      </c>
      <c r="D18" s="8" t="s">
        <v>177</v>
      </c>
      <c r="E18" s="8" t="s">
        <v>19</v>
      </c>
      <c r="F18" s="8" t="s">
        <v>27</v>
      </c>
      <c r="G18" s="8">
        <v>2</v>
      </c>
      <c r="H18" s="8" t="s">
        <v>19</v>
      </c>
      <c r="I18" s="8" t="s">
        <v>19</v>
      </c>
      <c r="J18" s="8" t="s">
        <v>31</v>
      </c>
      <c r="L18" s="2"/>
    </row>
    <row r="19" spans="1:12" x14ac:dyDescent="0.25">
      <c r="A19" s="8"/>
      <c r="B19" s="8" t="s">
        <v>103</v>
      </c>
      <c r="C19" s="8" t="s">
        <v>14</v>
      </c>
      <c r="D19" s="8" t="s">
        <v>16</v>
      </c>
      <c r="E19" s="8" t="s">
        <v>104</v>
      </c>
      <c r="F19" s="8" t="s">
        <v>27</v>
      </c>
      <c r="G19" s="8">
        <v>2</v>
      </c>
      <c r="H19" s="12">
        <v>2400</v>
      </c>
      <c r="I19" s="12">
        <v>2400</v>
      </c>
      <c r="J19" s="8" t="s">
        <v>105</v>
      </c>
      <c r="L19" s="2"/>
    </row>
    <row r="20" spans="1:12" ht="37.5" x14ac:dyDescent="0.25">
      <c r="A20" s="40"/>
      <c r="B20" s="40" t="s">
        <v>106</v>
      </c>
      <c r="C20" s="40" t="s">
        <v>107</v>
      </c>
      <c r="D20" s="94" t="s">
        <v>179</v>
      </c>
      <c r="E20" s="40" t="s">
        <v>224</v>
      </c>
      <c r="F20" s="40" t="s">
        <v>28</v>
      </c>
      <c r="G20" s="40">
        <v>2</v>
      </c>
      <c r="H20" s="41">
        <v>12000</v>
      </c>
      <c r="I20" s="41">
        <v>12000</v>
      </c>
      <c r="J20" s="40" t="s">
        <v>98</v>
      </c>
      <c r="L20" s="2"/>
    </row>
    <row r="21" spans="1:12" x14ac:dyDescent="0.25">
      <c r="A21" s="8"/>
      <c r="B21" s="8" t="s">
        <v>180</v>
      </c>
      <c r="C21" s="8" t="s">
        <v>108</v>
      </c>
      <c r="D21" s="8" t="s">
        <v>177</v>
      </c>
      <c r="E21" s="8" t="s">
        <v>19</v>
      </c>
      <c r="F21" s="8" t="s">
        <v>27</v>
      </c>
      <c r="G21" s="8">
        <v>2</v>
      </c>
      <c r="H21" s="8" t="s">
        <v>19</v>
      </c>
      <c r="I21" s="8" t="s">
        <v>19</v>
      </c>
      <c r="J21" s="8" t="s">
        <v>31</v>
      </c>
      <c r="L21" s="2"/>
    </row>
    <row r="22" spans="1:12" ht="37.5" x14ac:dyDescent="0.25">
      <c r="A22" s="8" t="s">
        <v>109</v>
      </c>
      <c r="B22" s="8" t="s">
        <v>110</v>
      </c>
      <c r="C22" s="8" t="s">
        <v>111</v>
      </c>
      <c r="D22" s="8" t="s">
        <v>16</v>
      </c>
      <c r="E22" s="8" t="s">
        <v>49</v>
      </c>
      <c r="F22" s="8" t="s">
        <v>28</v>
      </c>
      <c r="G22" s="8">
        <v>1</v>
      </c>
      <c r="H22" s="12">
        <v>3600</v>
      </c>
      <c r="I22" s="12">
        <v>3600</v>
      </c>
      <c r="J22" s="8" t="s">
        <v>105</v>
      </c>
      <c r="L22" s="2"/>
    </row>
    <row r="23" spans="1:12" x14ac:dyDescent="0.25">
      <c r="A23" s="8"/>
      <c r="B23" s="8" t="s">
        <v>112</v>
      </c>
      <c r="C23" s="8" t="s">
        <v>113</v>
      </c>
      <c r="D23" s="8" t="s">
        <v>16</v>
      </c>
      <c r="E23" s="8" t="s">
        <v>50</v>
      </c>
      <c r="F23" s="8" t="s">
        <v>27</v>
      </c>
      <c r="G23" s="8">
        <v>1</v>
      </c>
      <c r="H23" s="12">
        <v>2500</v>
      </c>
      <c r="I23" s="12">
        <v>2500</v>
      </c>
      <c r="J23" s="8" t="s">
        <v>105</v>
      </c>
      <c r="L23" s="2"/>
    </row>
    <row r="24" spans="1:12" x14ac:dyDescent="0.25">
      <c r="A24" s="8"/>
      <c r="B24" s="8" t="s">
        <v>114</v>
      </c>
      <c r="C24" s="8" t="s">
        <v>115</v>
      </c>
      <c r="D24" s="8" t="s">
        <v>16</v>
      </c>
      <c r="E24" s="8" t="s">
        <v>51</v>
      </c>
      <c r="F24" s="8" t="s">
        <v>27</v>
      </c>
      <c r="G24" s="8">
        <v>1</v>
      </c>
      <c r="H24" s="12">
        <v>2500</v>
      </c>
      <c r="I24" s="12">
        <v>2500</v>
      </c>
      <c r="J24" s="8" t="s">
        <v>105</v>
      </c>
      <c r="L24" s="2"/>
    </row>
    <row r="25" spans="1:12" x14ac:dyDescent="0.25">
      <c r="A25" s="8"/>
      <c r="B25" s="8" t="s">
        <v>116</v>
      </c>
      <c r="C25" s="8" t="s">
        <v>117</v>
      </c>
      <c r="D25" s="8" t="s">
        <v>177</v>
      </c>
      <c r="E25" s="8" t="s">
        <v>19</v>
      </c>
      <c r="F25" s="8" t="s">
        <v>27</v>
      </c>
      <c r="G25" s="8">
        <v>2</v>
      </c>
      <c r="H25" s="8" t="s">
        <v>19</v>
      </c>
      <c r="I25" s="8" t="s">
        <v>19</v>
      </c>
      <c r="J25" s="8" t="s">
        <v>30</v>
      </c>
      <c r="L25" s="2"/>
    </row>
    <row r="26" spans="1:12" x14ac:dyDescent="0.25">
      <c r="A26" s="8"/>
      <c r="B26" s="8" t="s">
        <v>118</v>
      </c>
      <c r="C26" s="8" t="s">
        <v>119</v>
      </c>
      <c r="D26" s="8" t="s">
        <v>16</v>
      </c>
      <c r="E26" s="8" t="s">
        <v>25</v>
      </c>
      <c r="F26" s="8" t="s">
        <v>28</v>
      </c>
      <c r="G26" s="8">
        <v>1</v>
      </c>
      <c r="H26" s="8">
        <v>600</v>
      </c>
      <c r="I26" s="8">
        <v>600</v>
      </c>
      <c r="J26" s="8" t="s">
        <v>120</v>
      </c>
      <c r="L26" s="2"/>
    </row>
    <row r="27" spans="1:12" x14ac:dyDescent="0.25">
      <c r="A27" s="8"/>
      <c r="B27" s="8" t="s">
        <v>121</v>
      </c>
      <c r="C27" s="8" t="s">
        <v>122</v>
      </c>
      <c r="D27" s="8" t="s">
        <v>16</v>
      </c>
      <c r="E27" s="8" t="s">
        <v>213</v>
      </c>
      <c r="F27" s="8" t="s">
        <v>28</v>
      </c>
      <c r="G27" s="8">
        <v>1</v>
      </c>
      <c r="H27" s="12">
        <v>7200</v>
      </c>
      <c r="I27" s="12">
        <v>7200</v>
      </c>
      <c r="J27" s="8" t="s">
        <v>105</v>
      </c>
      <c r="L27" s="2"/>
    </row>
    <row r="28" spans="1:12" x14ac:dyDescent="0.25">
      <c r="A28" s="8" t="s">
        <v>34</v>
      </c>
      <c r="B28" s="8" t="s">
        <v>4</v>
      </c>
      <c r="C28" s="8" t="s">
        <v>123</v>
      </c>
      <c r="D28" s="8" t="s">
        <v>177</v>
      </c>
      <c r="E28" s="8" t="s">
        <v>19</v>
      </c>
      <c r="F28" s="8" t="s">
        <v>27</v>
      </c>
      <c r="G28" s="8">
        <v>2</v>
      </c>
      <c r="H28" s="8" t="s">
        <v>19</v>
      </c>
      <c r="I28" s="8" t="s">
        <v>19</v>
      </c>
      <c r="J28" s="8" t="s">
        <v>31</v>
      </c>
      <c r="L28" s="2"/>
    </row>
    <row r="29" spans="1:12" x14ac:dyDescent="0.25">
      <c r="A29" s="8"/>
      <c r="B29" s="8" t="s">
        <v>124</v>
      </c>
      <c r="C29" s="8" t="s">
        <v>125</v>
      </c>
      <c r="D29" s="8" t="s">
        <v>177</v>
      </c>
      <c r="E29" s="8" t="s">
        <v>19</v>
      </c>
      <c r="F29" s="8" t="s">
        <v>27</v>
      </c>
      <c r="G29" s="8">
        <v>2</v>
      </c>
      <c r="H29" s="8" t="s">
        <v>19</v>
      </c>
      <c r="I29" s="8" t="s">
        <v>19</v>
      </c>
      <c r="J29" s="8" t="s">
        <v>30</v>
      </c>
      <c r="L29" s="2"/>
    </row>
    <row r="30" spans="1:12" x14ac:dyDescent="0.25">
      <c r="A30" s="8"/>
      <c r="B30" s="8" t="s">
        <v>126</v>
      </c>
      <c r="C30" s="8" t="s">
        <v>127</v>
      </c>
      <c r="D30" s="8" t="s">
        <v>177</v>
      </c>
      <c r="E30" s="8" t="s">
        <v>19</v>
      </c>
      <c r="F30" s="8" t="s">
        <v>27</v>
      </c>
      <c r="G30" s="8">
        <v>2</v>
      </c>
      <c r="H30" s="8" t="s">
        <v>19</v>
      </c>
      <c r="I30" s="8" t="s">
        <v>19</v>
      </c>
      <c r="J30" s="8" t="s">
        <v>31</v>
      </c>
      <c r="L30" s="2"/>
    </row>
    <row r="31" spans="1:12" x14ac:dyDescent="0.25">
      <c r="A31" s="8"/>
      <c r="B31" s="8" t="s">
        <v>128</v>
      </c>
      <c r="C31" s="8" t="s">
        <v>129</v>
      </c>
      <c r="D31" s="8" t="s">
        <v>177</v>
      </c>
      <c r="E31" s="8" t="s">
        <v>19</v>
      </c>
      <c r="F31" s="8" t="s">
        <v>27</v>
      </c>
      <c r="G31" s="8">
        <v>2</v>
      </c>
      <c r="H31" s="8" t="s">
        <v>19</v>
      </c>
      <c r="I31" s="8" t="s">
        <v>19</v>
      </c>
      <c r="J31" s="8" t="s">
        <v>31</v>
      </c>
      <c r="L31" s="2"/>
    </row>
    <row r="32" spans="1:12" x14ac:dyDescent="0.25">
      <c r="A32" s="8"/>
      <c r="B32" s="8" t="s">
        <v>56</v>
      </c>
      <c r="C32" s="8" t="s">
        <v>130</v>
      </c>
      <c r="D32" s="8" t="s">
        <v>177</v>
      </c>
      <c r="E32" s="8" t="s">
        <v>19</v>
      </c>
      <c r="F32" s="8" t="s">
        <v>27</v>
      </c>
      <c r="G32" s="8">
        <v>2</v>
      </c>
      <c r="H32" s="8" t="s">
        <v>19</v>
      </c>
      <c r="I32" s="8" t="s">
        <v>19</v>
      </c>
      <c r="J32" s="8" t="s">
        <v>31</v>
      </c>
      <c r="L32" s="2"/>
    </row>
    <row r="33" spans="1:12" x14ac:dyDescent="0.25">
      <c r="A33" s="8"/>
      <c r="B33" s="8" t="s">
        <v>5</v>
      </c>
      <c r="C33" s="8" t="s">
        <v>131</v>
      </c>
      <c r="D33" s="8" t="s">
        <v>177</v>
      </c>
      <c r="E33" s="8" t="s">
        <v>19</v>
      </c>
      <c r="F33" s="8" t="s">
        <v>27</v>
      </c>
      <c r="G33" s="8">
        <v>1</v>
      </c>
      <c r="H33" s="8" t="s">
        <v>19</v>
      </c>
      <c r="I33" s="8" t="s">
        <v>19</v>
      </c>
      <c r="J33" s="8" t="s">
        <v>31</v>
      </c>
      <c r="L33" s="2"/>
    </row>
    <row r="34" spans="1:12" x14ac:dyDescent="0.25">
      <c r="A34" s="8"/>
      <c r="B34" s="8" t="s">
        <v>57</v>
      </c>
      <c r="C34" s="8" t="s">
        <v>132</v>
      </c>
      <c r="D34" s="8" t="s">
        <v>177</v>
      </c>
      <c r="E34" s="8" t="s">
        <v>19</v>
      </c>
      <c r="F34" s="8" t="s">
        <v>27</v>
      </c>
      <c r="G34" s="8">
        <v>2</v>
      </c>
      <c r="H34" s="8" t="s">
        <v>19</v>
      </c>
      <c r="I34" s="8" t="s">
        <v>19</v>
      </c>
      <c r="J34" s="8" t="s">
        <v>31</v>
      </c>
      <c r="L34" s="2"/>
    </row>
    <row r="35" spans="1:12" ht="56.25" x14ac:dyDescent="0.25">
      <c r="A35" s="40" t="s">
        <v>35</v>
      </c>
      <c r="B35" s="40" t="s">
        <v>6</v>
      </c>
      <c r="C35" s="40" t="s">
        <v>133</v>
      </c>
      <c r="D35" s="94" t="s">
        <v>179</v>
      </c>
      <c r="E35" s="40" t="s">
        <v>225</v>
      </c>
      <c r="F35" s="40" t="s">
        <v>27</v>
      </c>
      <c r="G35" s="40">
        <v>2</v>
      </c>
      <c r="H35" s="41">
        <v>12000</v>
      </c>
      <c r="I35" s="41">
        <v>12000</v>
      </c>
      <c r="J35" s="40" t="s">
        <v>98</v>
      </c>
      <c r="L35" s="2"/>
    </row>
    <row r="36" spans="1:12" x14ac:dyDescent="0.25">
      <c r="A36" s="8"/>
      <c r="B36" s="8" t="s">
        <v>7</v>
      </c>
      <c r="C36" s="8" t="s">
        <v>134</v>
      </c>
      <c r="D36" s="8" t="s">
        <v>177</v>
      </c>
      <c r="E36" s="8" t="s">
        <v>19</v>
      </c>
      <c r="F36" s="8" t="s">
        <v>27</v>
      </c>
      <c r="G36" s="8">
        <v>2</v>
      </c>
      <c r="H36" s="8" t="s">
        <v>19</v>
      </c>
      <c r="I36" s="8" t="s">
        <v>19</v>
      </c>
      <c r="J36" s="8" t="s">
        <v>31</v>
      </c>
      <c r="L36" s="2"/>
    </row>
    <row r="37" spans="1:12" x14ac:dyDescent="0.25">
      <c r="A37" s="8"/>
      <c r="B37" s="8" t="s">
        <v>135</v>
      </c>
      <c r="C37" s="8" t="s">
        <v>136</v>
      </c>
      <c r="D37" s="8" t="s">
        <v>177</v>
      </c>
      <c r="E37" s="8" t="s">
        <v>19</v>
      </c>
      <c r="F37" s="8" t="s">
        <v>27</v>
      </c>
      <c r="G37" s="8">
        <v>2</v>
      </c>
      <c r="H37" s="8" t="s">
        <v>19</v>
      </c>
      <c r="I37" s="8" t="s">
        <v>19</v>
      </c>
      <c r="J37" s="8" t="s">
        <v>30</v>
      </c>
      <c r="L37" s="2"/>
    </row>
    <row r="38" spans="1:12" ht="37.5" x14ac:dyDescent="0.25">
      <c r="A38" s="40" t="s">
        <v>36</v>
      </c>
      <c r="B38" s="40" t="s">
        <v>137</v>
      </c>
      <c r="C38" s="40" t="s">
        <v>15</v>
      </c>
      <c r="D38" s="40" t="s">
        <v>179</v>
      </c>
      <c r="E38" s="40" t="s">
        <v>226</v>
      </c>
      <c r="F38" s="40" t="s">
        <v>28</v>
      </c>
      <c r="G38" s="40">
        <v>1</v>
      </c>
      <c r="H38" s="41">
        <v>70000</v>
      </c>
      <c r="I38" s="41">
        <v>40000</v>
      </c>
      <c r="J38" s="40" t="s">
        <v>87</v>
      </c>
      <c r="L38" s="2"/>
    </row>
    <row r="39" spans="1:12" x14ac:dyDescent="0.25">
      <c r="A39" s="8"/>
      <c r="B39" s="8" t="s">
        <v>138</v>
      </c>
      <c r="C39" s="8" t="s">
        <v>139</v>
      </c>
      <c r="D39" s="8" t="s">
        <v>177</v>
      </c>
      <c r="E39" s="8" t="s">
        <v>19</v>
      </c>
      <c r="F39" s="8" t="s">
        <v>28</v>
      </c>
      <c r="G39" s="8">
        <v>2</v>
      </c>
      <c r="H39" s="8" t="s">
        <v>19</v>
      </c>
      <c r="I39" s="8" t="s">
        <v>19</v>
      </c>
      <c r="J39" s="8" t="s">
        <v>140</v>
      </c>
      <c r="L39" s="2"/>
    </row>
    <row r="40" spans="1:12" x14ac:dyDescent="0.25">
      <c r="A40" s="8"/>
      <c r="B40" s="8" t="s">
        <v>141</v>
      </c>
      <c r="C40" s="8" t="s">
        <v>58</v>
      </c>
      <c r="D40" s="8" t="s">
        <v>177</v>
      </c>
      <c r="E40" s="8" t="s">
        <v>19</v>
      </c>
      <c r="F40" s="8" t="s">
        <v>27</v>
      </c>
      <c r="G40" s="8">
        <v>2</v>
      </c>
      <c r="H40" s="8" t="s">
        <v>19</v>
      </c>
      <c r="I40" s="8" t="s">
        <v>19</v>
      </c>
      <c r="J40" s="8" t="s">
        <v>140</v>
      </c>
      <c r="L40" s="2"/>
    </row>
    <row r="41" spans="1:12" x14ac:dyDescent="0.25">
      <c r="A41" s="8"/>
      <c r="B41" s="8" t="s">
        <v>142</v>
      </c>
      <c r="C41" s="8" t="s">
        <v>143</v>
      </c>
      <c r="D41" s="8" t="s">
        <v>177</v>
      </c>
      <c r="E41" s="8" t="s">
        <v>19</v>
      </c>
      <c r="F41" s="8" t="s">
        <v>27</v>
      </c>
      <c r="G41" s="8">
        <v>2</v>
      </c>
      <c r="H41" s="8" t="s">
        <v>19</v>
      </c>
      <c r="I41" s="8" t="s">
        <v>19</v>
      </c>
      <c r="J41" s="8" t="s">
        <v>140</v>
      </c>
    </row>
    <row r="42" spans="1:12" x14ac:dyDescent="0.25">
      <c r="A42" s="8"/>
      <c r="B42" s="8" t="s">
        <v>144</v>
      </c>
      <c r="C42" s="8" t="s">
        <v>8</v>
      </c>
      <c r="D42" s="8" t="s">
        <v>177</v>
      </c>
      <c r="E42" s="8" t="s">
        <v>19</v>
      </c>
      <c r="F42" s="8" t="s">
        <v>27</v>
      </c>
      <c r="G42" s="8">
        <v>2</v>
      </c>
      <c r="H42" s="8" t="s">
        <v>19</v>
      </c>
      <c r="I42" s="8" t="s">
        <v>19</v>
      </c>
      <c r="J42" s="8" t="s">
        <v>140</v>
      </c>
    </row>
    <row r="43" spans="1:12" x14ac:dyDescent="0.25">
      <c r="A43" s="8" t="s">
        <v>37</v>
      </c>
      <c r="B43" s="8" t="s">
        <v>145</v>
      </c>
      <c r="C43" s="8" t="s">
        <v>146</v>
      </c>
      <c r="D43" s="8" t="s">
        <v>177</v>
      </c>
      <c r="E43" s="8" t="s">
        <v>147</v>
      </c>
      <c r="F43" s="8" t="s">
        <v>27</v>
      </c>
      <c r="G43" s="8">
        <v>2</v>
      </c>
      <c r="H43" s="8" t="s">
        <v>19</v>
      </c>
      <c r="I43" s="8" t="s">
        <v>19</v>
      </c>
      <c r="J43" s="8" t="s">
        <v>148</v>
      </c>
    </row>
    <row r="44" spans="1:12" x14ac:dyDescent="0.25">
      <c r="A44" s="8"/>
      <c r="B44" s="8" t="s">
        <v>9</v>
      </c>
      <c r="C44" s="8" t="s">
        <v>149</v>
      </c>
      <c r="D44" s="8" t="s">
        <v>177</v>
      </c>
      <c r="E44" s="8" t="s">
        <v>147</v>
      </c>
      <c r="F44" s="8" t="s">
        <v>27</v>
      </c>
      <c r="G44" s="8">
        <v>2</v>
      </c>
      <c r="H44" s="8" t="s">
        <v>19</v>
      </c>
      <c r="I44" s="8" t="s">
        <v>19</v>
      </c>
      <c r="J44" s="8" t="s">
        <v>148</v>
      </c>
    </row>
    <row r="45" spans="1:12" x14ac:dyDescent="0.25">
      <c r="A45" s="8"/>
      <c r="B45" s="8" t="s">
        <v>150</v>
      </c>
      <c r="C45" s="8" t="s">
        <v>151</v>
      </c>
      <c r="D45" s="8" t="s">
        <v>177</v>
      </c>
      <c r="E45" s="8" t="s">
        <v>26</v>
      </c>
      <c r="F45" s="8" t="s">
        <v>27</v>
      </c>
      <c r="G45" s="8">
        <v>2</v>
      </c>
      <c r="H45" s="8" t="s">
        <v>19</v>
      </c>
      <c r="I45" s="8" t="s">
        <v>19</v>
      </c>
      <c r="J45" s="8" t="s">
        <v>32</v>
      </c>
    </row>
    <row r="46" spans="1:12" ht="37.5" x14ac:dyDescent="0.25">
      <c r="A46" s="8" t="s">
        <v>38</v>
      </c>
      <c r="B46" s="8" t="s">
        <v>152</v>
      </c>
      <c r="C46" s="8" t="s">
        <v>153</v>
      </c>
      <c r="D46" s="8" t="s">
        <v>177</v>
      </c>
      <c r="E46" s="8" t="s">
        <v>154</v>
      </c>
      <c r="F46" s="8" t="s">
        <v>27</v>
      </c>
      <c r="G46" s="8">
        <v>3</v>
      </c>
      <c r="H46" s="8" t="s">
        <v>19</v>
      </c>
      <c r="I46" s="8" t="s">
        <v>19</v>
      </c>
      <c r="J46" s="8" t="s">
        <v>98</v>
      </c>
    </row>
    <row r="47" spans="1:12" x14ac:dyDescent="0.25">
      <c r="A47" s="8" t="s">
        <v>39</v>
      </c>
      <c r="B47" s="8" t="s">
        <v>10</v>
      </c>
      <c r="C47" s="8" t="s">
        <v>155</v>
      </c>
      <c r="D47" s="8" t="s">
        <v>177</v>
      </c>
      <c r="E47" s="8" t="s">
        <v>19</v>
      </c>
      <c r="F47" s="8" t="s">
        <v>27</v>
      </c>
      <c r="G47" s="8">
        <v>2</v>
      </c>
      <c r="H47" s="8" t="s">
        <v>19</v>
      </c>
      <c r="I47" s="8" t="s">
        <v>19</v>
      </c>
      <c r="J47" s="8" t="s">
        <v>31</v>
      </c>
    </row>
    <row r="48" spans="1:12" x14ac:dyDescent="0.25">
      <c r="A48" s="8"/>
      <c r="B48" s="8" t="s">
        <v>156</v>
      </c>
      <c r="C48" s="8" t="s">
        <v>157</v>
      </c>
      <c r="D48" s="8" t="s">
        <v>18</v>
      </c>
      <c r="E48" s="8" t="s">
        <v>19</v>
      </c>
      <c r="F48" s="8" t="s">
        <v>27</v>
      </c>
      <c r="G48" s="8">
        <v>2</v>
      </c>
      <c r="H48" s="8" t="s">
        <v>19</v>
      </c>
      <c r="I48" s="8" t="s">
        <v>19</v>
      </c>
      <c r="J48" s="8" t="s">
        <v>33</v>
      </c>
    </row>
    <row r="49" spans="1:10" x14ac:dyDescent="0.25">
      <c r="A49" s="8"/>
      <c r="B49" s="8" t="s">
        <v>158</v>
      </c>
      <c r="C49" s="8" t="s">
        <v>159</v>
      </c>
      <c r="D49" s="8" t="s">
        <v>18</v>
      </c>
      <c r="E49" s="8" t="s">
        <v>19</v>
      </c>
      <c r="F49" s="8" t="s">
        <v>29</v>
      </c>
      <c r="G49" s="8">
        <v>3</v>
      </c>
      <c r="H49" s="8" t="s">
        <v>19</v>
      </c>
      <c r="I49" s="8" t="s">
        <v>19</v>
      </c>
      <c r="J49" s="8" t="s">
        <v>33</v>
      </c>
    </row>
    <row r="50" spans="1:10" x14ac:dyDescent="0.25">
      <c r="A50" s="8"/>
      <c r="B50" s="8" t="s">
        <v>55</v>
      </c>
      <c r="C50" s="8" t="s">
        <v>160</v>
      </c>
      <c r="D50" s="8" t="s">
        <v>177</v>
      </c>
      <c r="E50" s="8" t="s">
        <v>19</v>
      </c>
      <c r="F50" s="8" t="s">
        <v>27</v>
      </c>
      <c r="G50" s="8">
        <v>2</v>
      </c>
      <c r="H50" s="8" t="s">
        <v>19</v>
      </c>
      <c r="I50" s="8" t="s">
        <v>19</v>
      </c>
      <c r="J50" s="8" t="s">
        <v>33</v>
      </c>
    </row>
    <row r="51" spans="1:10" x14ac:dyDescent="0.25">
      <c r="A51" s="8" t="s">
        <v>40</v>
      </c>
      <c r="B51" s="8" t="s">
        <v>40</v>
      </c>
      <c r="C51" s="8" t="s">
        <v>161</v>
      </c>
      <c r="D51" s="8" t="s">
        <v>18</v>
      </c>
      <c r="E51" s="8" t="s">
        <v>19</v>
      </c>
      <c r="F51" s="8" t="s">
        <v>27</v>
      </c>
      <c r="G51" s="8">
        <v>2</v>
      </c>
      <c r="H51" s="8" t="s">
        <v>19</v>
      </c>
      <c r="I51" s="8" t="s">
        <v>19</v>
      </c>
      <c r="J51" s="8" t="s">
        <v>33</v>
      </c>
    </row>
    <row r="52" spans="1:10" x14ac:dyDescent="0.25">
      <c r="A52" s="10"/>
      <c r="B52" s="10" t="s">
        <v>162</v>
      </c>
      <c r="C52" s="10" t="s">
        <v>163</v>
      </c>
      <c r="D52" s="10" t="s">
        <v>18</v>
      </c>
      <c r="E52" s="10" t="s">
        <v>19</v>
      </c>
      <c r="F52" s="10" t="s">
        <v>29</v>
      </c>
      <c r="G52" s="10">
        <v>3</v>
      </c>
      <c r="H52" s="10" t="s">
        <v>19</v>
      </c>
      <c r="I52" s="10" t="s">
        <v>19</v>
      </c>
      <c r="J52" s="10" t="s">
        <v>33</v>
      </c>
    </row>
  </sheetData>
  <autoFilter ref="A1:J52" xr:uid="{0DA3D85D-4368-48D7-BC8E-0F7FF22D64AA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BDF8E-C769-4585-994F-E4716ADE87B7}">
  <sheetPr>
    <tabColor rgb="FF92D050"/>
  </sheetPr>
  <dimension ref="A1:K65"/>
  <sheetViews>
    <sheetView showGridLines="0" topLeftCell="A10" zoomScale="70" zoomScaleNormal="70" workbookViewId="0">
      <selection activeCell="H19" sqref="H19"/>
    </sheetView>
  </sheetViews>
  <sheetFormatPr defaultRowHeight="18.75" x14ac:dyDescent="0.25"/>
  <cols>
    <col min="1" max="1" width="40.42578125" style="14" bestFit="1" customWidth="1"/>
    <col min="2" max="2" width="23.28515625" style="14" customWidth="1"/>
    <col min="3" max="3" width="12.42578125" style="14" bestFit="1" customWidth="1"/>
    <col min="4" max="4" width="13.85546875" style="14" customWidth="1"/>
    <col min="5" max="5" width="21.28515625" style="53" customWidth="1"/>
    <col min="6" max="6" width="21.28515625" style="14" customWidth="1"/>
    <col min="7" max="7" width="21.42578125" style="14" customWidth="1"/>
    <col min="8" max="8" width="17.85546875" style="54" customWidth="1"/>
    <col min="9" max="9" width="100.140625" style="54" customWidth="1"/>
    <col min="10" max="10" width="34.85546875" style="14" customWidth="1"/>
    <col min="11" max="16384" width="9.140625" style="14"/>
  </cols>
  <sheetData>
    <row r="1" spans="1:10" ht="26.25" x14ac:dyDescent="0.25">
      <c r="A1" s="118" t="s">
        <v>249</v>
      </c>
    </row>
    <row r="2" spans="1:10" ht="6" customHeight="1" x14ac:dyDescent="0.25">
      <c r="A2" s="52"/>
    </row>
    <row r="3" spans="1:10" ht="37.5" x14ac:dyDescent="0.25">
      <c r="A3" s="34" t="s">
        <v>164</v>
      </c>
      <c r="B3" s="34" t="s">
        <v>165</v>
      </c>
      <c r="C3" s="34" t="s">
        <v>1</v>
      </c>
      <c r="D3" s="34" t="s">
        <v>189</v>
      </c>
      <c r="E3" s="60" t="s">
        <v>252</v>
      </c>
      <c r="F3" s="61" t="s">
        <v>353</v>
      </c>
      <c r="G3" s="34" t="s">
        <v>253</v>
      </c>
      <c r="H3" s="42" t="s">
        <v>251</v>
      </c>
      <c r="I3" s="42" t="s">
        <v>250</v>
      </c>
      <c r="J3" s="34" t="s">
        <v>46</v>
      </c>
    </row>
    <row r="4" spans="1:10" x14ac:dyDescent="0.25">
      <c r="A4" s="35" t="s">
        <v>166</v>
      </c>
      <c r="B4" s="36"/>
      <c r="C4" s="37"/>
      <c r="D4" s="37"/>
      <c r="E4" s="38">
        <f>C4*B4</f>
        <v>0</v>
      </c>
      <c r="F4" s="62"/>
      <c r="G4" s="47"/>
      <c r="H4" s="69"/>
      <c r="I4" s="37"/>
      <c r="J4" s="55"/>
    </row>
    <row r="5" spans="1:10" x14ac:dyDescent="0.25">
      <c r="A5" s="22" t="s">
        <v>16</v>
      </c>
      <c r="B5" s="15">
        <f>Feature!M10</f>
        <v>39560</v>
      </c>
      <c r="C5" s="8">
        <v>1</v>
      </c>
      <c r="D5" s="8" t="s">
        <v>190</v>
      </c>
      <c r="E5" s="9">
        <f t="shared" ref="E5:E16" si="0">C5*B5</f>
        <v>39560</v>
      </c>
      <c r="F5" s="63">
        <f>Feature!N10</f>
        <v>39560</v>
      </c>
      <c r="G5" s="48" t="s">
        <v>229</v>
      </c>
      <c r="H5" s="70">
        <v>39560</v>
      </c>
      <c r="I5" s="8" t="s">
        <v>167</v>
      </c>
      <c r="J5" s="56" t="s">
        <v>234</v>
      </c>
    </row>
    <row r="6" spans="1:10" x14ac:dyDescent="0.25">
      <c r="A6" s="22" t="s">
        <v>179</v>
      </c>
      <c r="B6" s="15">
        <f>Feature!M9</f>
        <v>94000</v>
      </c>
      <c r="C6" s="8">
        <v>1</v>
      </c>
      <c r="D6" s="8" t="s">
        <v>190</v>
      </c>
      <c r="E6" s="9">
        <f t="shared" si="0"/>
        <v>94000</v>
      </c>
      <c r="F6" s="63">
        <f>Feature!N9</f>
        <v>64000</v>
      </c>
      <c r="G6" s="48" t="s">
        <v>229</v>
      </c>
      <c r="H6" s="70">
        <v>64000</v>
      </c>
      <c r="I6" s="8" t="s">
        <v>167</v>
      </c>
      <c r="J6" s="56" t="s">
        <v>235</v>
      </c>
    </row>
    <row r="7" spans="1:10" x14ac:dyDescent="0.25">
      <c r="A7" s="7" t="s">
        <v>168</v>
      </c>
      <c r="B7" s="15">
        <v>30000</v>
      </c>
      <c r="C7" s="8">
        <v>1</v>
      </c>
      <c r="D7" s="8" t="s">
        <v>190</v>
      </c>
      <c r="E7" s="9">
        <f t="shared" si="0"/>
        <v>30000</v>
      </c>
      <c r="F7" s="63">
        <f>B7*C7</f>
        <v>30000</v>
      </c>
      <c r="G7" s="48" t="s">
        <v>229</v>
      </c>
      <c r="H7" s="70">
        <v>30000</v>
      </c>
      <c r="I7" s="8" t="s">
        <v>169</v>
      </c>
      <c r="J7" s="56" t="s">
        <v>236</v>
      </c>
    </row>
    <row r="8" spans="1:10" x14ac:dyDescent="0.25">
      <c r="A8" s="7" t="s">
        <v>170</v>
      </c>
      <c r="B8" s="15">
        <v>3000</v>
      </c>
      <c r="C8" s="8">
        <v>12</v>
      </c>
      <c r="D8" s="8" t="s">
        <v>191</v>
      </c>
      <c r="E8" s="9">
        <f t="shared" si="0"/>
        <v>36000</v>
      </c>
      <c r="F8" s="63">
        <f>B8*C8</f>
        <v>36000</v>
      </c>
      <c r="G8" s="48" t="s">
        <v>227</v>
      </c>
      <c r="H8" s="70">
        <v>36000</v>
      </c>
      <c r="I8" s="8" t="s">
        <v>171</v>
      </c>
      <c r="J8" s="56" t="s">
        <v>237</v>
      </c>
    </row>
    <row r="9" spans="1:10" x14ac:dyDescent="0.25">
      <c r="A9" s="7" t="s">
        <v>212</v>
      </c>
      <c r="B9" s="15">
        <v>12000</v>
      </c>
      <c r="C9" s="8">
        <v>30</v>
      </c>
      <c r="D9" s="8" t="s">
        <v>192</v>
      </c>
      <c r="E9" s="9">
        <f t="shared" si="0"/>
        <v>360000</v>
      </c>
      <c r="F9" s="63">
        <f>B9*C9</f>
        <v>360000</v>
      </c>
      <c r="G9" s="48" t="s">
        <v>230</v>
      </c>
      <c r="H9" s="70" t="s">
        <v>19</v>
      </c>
      <c r="I9" s="8" t="s">
        <v>172</v>
      </c>
      <c r="J9" s="56" t="s">
        <v>238</v>
      </c>
    </row>
    <row r="10" spans="1:10" ht="37.5" x14ac:dyDescent="0.25">
      <c r="A10" s="7" t="s">
        <v>173</v>
      </c>
      <c r="B10" s="15">
        <v>15000</v>
      </c>
      <c r="C10" s="8">
        <v>20</v>
      </c>
      <c r="D10" s="8" t="s">
        <v>192</v>
      </c>
      <c r="E10" s="9">
        <f t="shared" si="0"/>
        <v>300000</v>
      </c>
      <c r="F10" s="63">
        <f>B10*C10</f>
        <v>300000</v>
      </c>
      <c r="G10" s="48" t="s">
        <v>231</v>
      </c>
      <c r="H10" s="70" t="s">
        <v>19</v>
      </c>
      <c r="I10" s="8" t="s">
        <v>214</v>
      </c>
      <c r="J10" s="56" t="s">
        <v>239</v>
      </c>
    </row>
    <row r="11" spans="1:10" x14ac:dyDescent="0.25">
      <c r="A11" s="7" t="s">
        <v>349</v>
      </c>
      <c r="B11" s="15"/>
      <c r="C11" s="8"/>
      <c r="D11" s="8"/>
      <c r="E11" s="9"/>
      <c r="F11" s="63"/>
      <c r="G11" s="48"/>
      <c r="H11" s="70"/>
      <c r="I11" s="8"/>
      <c r="J11" s="56"/>
    </row>
    <row r="12" spans="1:10" x14ac:dyDescent="0.25">
      <c r="A12" s="22" t="s">
        <v>174</v>
      </c>
      <c r="B12" s="15">
        <v>5000</v>
      </c>
      <c r="C12" s="8">
        <v>12</v>
      </c>
      <c r="D12" s="8" t="s">
        <v>191</v>
      </c>
      <c r="E12" s="9">
        <f t="shared" si="0"/>
        <v>60000</v>
      </c>
      <c r="F12" s="63">
        <f>B12*C12</f>
        <v>60000</v>
      </c>
      <c r="G12" s="48" t="s">
        <v>232</v>
      </c>
      <c r="H12" s="70" t="s">
        <v>19</v>
      </c>
      <c r="I12" s="8" t="s">
        <v>350</v>
      </c>
      <c r="J12" s="56" t="s">
        <v>240</v>
      </c>
    </row>
    <row r="13" spans="1:10" ht="37.5" x14ac:dyDescent="0.25">
      <c r="A13" s="22" t="s">
        <v>41</v>
      </c>
      <c r="B13" s="15">
        <v>40000</v>
      </c>
      <c r="C13" s="8">
        <v>1</v>
      </c>
      <c r="D13" s="8" t="s">
        <v>190</v>
      </c>
      <c r="E13" s="9">
        <f t="shared" si="0"/>
        <v>40000</v>
      </c>
      <c r="F13" s="63">
        <f t="shared" ref="F13:F29" si="1">B13*C13</f>
        <v>40000</v>
      </c>
      <c r="G13" s="48" t="s">
        <v>227</v>
      </c>
      <c r="H13" s="70" t="s">
        <v>19</v>
      </c>
      <c r="I13" s="8" t="s">
        <v>223</v>
      </c>
      <c r="J13" s="56"/>
    </row>
    <row r="14" spans="1:10" x14ac:dyDescent="0.25">
      <c r="A14" s="22" t="s">
        <v>42</v>
      </c>
      <c r="B14" s="15">
        <v>15000</v>
      </c>
      <c r="C14" s="8">
        <v>1</v>
      </c>
      <c r="D14" s="8" t="s">
        <v>190</v>
      </c>
      <c r="E14" s="9">
        <f t="shared" si="0"/>
        <v>15000</v>
      </c>
      <c r="F14" s="63">
        <f t="shared" si="1"/>
        <v>15000</v>
      </c>
      <c r="G14" s="48" t="s">
        <v>227</v>
      </c>
      <c r="H14" s="70" t="s">
        <v>19</v>
      </c>
      <c r="I14" s="8" t="s">
        <v>351</v>
      </c>
      <c r="J14" s="56"/>
    </row>
    <row r="15" spans="1:10" ht="37.5" x14ac:dyDescent="0.25">
      <c r="A15" s="22" t="s">
        <v>43</v>
      </c>
      <c r="B15" s="15">
        <v>25000</v>
      </c>
      <c r="C15" s="8">
        <v>1</v>
      </c>
      <c r="D15" s="8" t="s">
        <v>190</v>
      </c>
      <c r="E15" s="9">
        <f t="shared" si="0"/>
        <v>25000</v>
      </c>
      <c r="F15" s="63">
        <f t="shared" si="1"/>
        <v>25000</v>
      </c>
      <c r="G15" s="48" t="s">
        <v>227</v>
      </c>
      <c r="H15" s="70" t="s">
        <v>19</v>
      </c>
      <c r="I15" s="8" t="s">
        <v>352</v>
      </c>
      <c r="J15" s="56"/>
    </row>
    <row r="16" spans="1:10" x14ac:dyDescent="0.25">
      <c r="A16" s="7" t="s">
        <v>44</v>
      </c>
      <c r="B16" s="15">
        <v>80000</v>
      </c>
      <c r="C16" s="8">
        <v>1</v>
      </c>
      <c r="D16" s="8" t="s">
        <v>190</v>
      </c>
      <c r="E16" s="9">
        <f t="shared" si="0"/>
        <v>80000</v>
      </c>
      <c r="F16" s="63">
        <f t="shared" si="1"/>
        <v>80000</v>
      </c>
      <c r="G16" s="48" t="s">
        <v>229</v>
      </c>
      <c r="H16" s="70">
        <v>80000</v>
      </c>
      <c r="I16" s="8" t="s">
        <v>175</v>
      </c>
      <c r="J16" s="56" t="s">
        <v>241</v>
      </c>
    </row>
    <row r="17" spans="1:10" x14ac:dyDescent="0.25">
      <c r="A17" s="7" t="s">
        <v>45</v>
      </c>
      <c r="B17" s="15">
        <v>80000</v>
      </c>
      <c r="C17" s="8">
        <v>1</v>
      </c>
      <c r="D17" s="8" t="s">
        <v>190</v>
      </c>
      <c r="E17" s="9">
        <f>C17*B17</f>
        <v>80000</v>
      </c>
      <c r="F17" s="63">
        <f t="shared" si="1"/>
        <v>80000</v>
      </c>
      <c r="G17" s="48" t="s">
        <v>229</v>
      </c>
      <c r="H17" s="70">
        <v>80000</v>
      </c>
      <c r="I17" s="8" t="s">
        <v>176</v>
      </c>
      <c r="J17" s="56" t="s">
        <v>242</v>
      </c>
    </row>
    <row r="18" spans="1:10" ht="37.5" x14ac:dyDescent="0.25">
      <c r="A18" s="7" t="s">
        <v>198</v>
      </c>
      <c r="B18" s="15"/>
      <c r="C18" s="8"/>
      <c r="D18" s="8"/>
      <c r="E18" s="9"/>
      <c r="F18" s="63">
        <f t="shared" si="1"/>
        <v>0</v>
      </c>
      <c r="G18" s="48"/>
      <c r="H18" s="70" t="s">
        <v>19</v>
      </c>
      <c r="I18" s="8"/>
      <c r="J18" s="56"/>
    </row>
    <row r="19" spans="1:10" x14ac:dyDescent="0.25">
      <c r="A19" s="22" t="s">
        <v>199</v>
      </c>
      <c r="B19" s="15">
        <v>30000</v>
      </c>
      <c r="C19" s="8">
        <v>1</v>
      </c>
      <c r="D19" s="8" t="s">
        <v>190</v>
      </c>
      <c r="E19" s="9">
        <f>C19*B19</f>
        <v>30000</v>
      </c>
      <c r="F19" s="63">
        <f t="shared" si="1"/>
        <v>30000</v>
      </c>
      <c r="G19" s="48" t="s">
        <v>228</v>
      </c>
      <c r="H19" s="70">
        <v>15000</v>
      </c>
      <c r="I19" s="8" t="s">
        <v>207</v>
      </c>
      <c r="J19" s="56" t="s">
        <v>243</v>
      </c>
    </row>
    <row r="20" spans="1:10" x14ac:dyDescent="0.25">
      <c r="A20" s="22" t="s">
        <v>200</v>
      </c>
      <c r="B20" s="15">
        <v>25000</v>
      </c>
      <c r="C20" s="8">
        <v>1</v>
      </c>
      <c r="D20" s="8" t="s">
        <v>190</v>
      </c>
      <c r="E20" s="9">
        <f t="shared" ref="E20:E21" si="2">C20*B20</f>
        <v>25000</v>
      </c>
      <c r="F20" s="63">
        <f t="shared" si="1"/>
        <v>25000</v>
      </c>
      <c r="G20" s="48" t="s">
        <v>228</v>
      </c>
      <c r="H20" s="70">
        <v>10000</v>
      </c>
      <c r="I20" s="8" t="s">
        <v>218</v>
      </c>
      <c r="J20" s="56" t="s">
        <v>244</v>
      </c>
    </row>
    <row r="21" spans="1:10" x14ac:dyDescent="0.25">
      <c r="A21" s="22" t="s">
        <v>201</v>
      </c>
      <c r="B21" s="15">
        <v>20000</v>
      </c>
      <c r="C21" s="8">
        <v>1</v>
      </c>
      <c r="D21" s="8" t="s">
        <v>190</v>
      </c>
      <c r="E21" s="9">
        <f t="shared" si="2"/>
        <v>20000</v>
      </c>
      <c r="F21" s="63">
        <f t="shared" si="1"/>
        <v>20000</v>
      </c>
      <c r="G21" s="48" t="s">
        <v>228</v>
      </c>
      <c r="H21" s="70">
        <v>10000</v>
      </c>
      <c r="I21" s="8" t="s">
        <v>219</v>
      </c>
      <c r="J21" s="56" t="s">
        <v>245</v>
      </c>
    </row>
    <row r="22" spans="1:10" x14ac:dyDescent="0.25">
      <c r="A22" s="7" t="s">
        <v>195</v>
      </c>
      <c r="B22" s="15"/>
      <c r="C22" s="8"/>
      <c r="D22" s="8"/>
      <c r="E22" s="9"/>
      <c r="F22" s="63">
        <f t="shared" si="1"/>
        <v>0</v>
      </c>
      <c r="G22" s="48"/>
      <c r="H22" s="70" t="s">
        <v>19</v>
      </c>
      <c r="I22" s="8"/>
      <c r="J22" s="56"/>
    </row>
    <row r="23" spans="1:10" x14ac:dyDescent="0.25">
      <c r="A23" s="22" t="s">
        <v>196</v>
      </c>
      <c r="B23" s="15">
        <v>25000</v>
      </c>
      <c r="C23" s="8">
        <v>1</v>
      </c>
      <c r="D23" s="8" t="s">
        <v>190</v>
      </c>
      <c r="E23" s="9">
        <f t="shared" ref="E23:E29" si="3">C23*B23</f>
        <v>25000</v>
      </c>
      <c r="F23" s="63">
        <f t="shared" si="1"/>
        <v>25000</v>
      </c>
      <c r="G23" s="48" t="s">
        <v>227</v>
      </c>
      <c r="H23" s="70" t="s">
        <v>19</v>
      </c>
      <c r="I23" s="8" t="s">
        <v>215</v>
      </c>
      <c r="J23" s="56" t="s">
        <v>246</v>
      </c>
    </row>
    <row r="24" spans="1:10" x14ac:dyDescent="0.25">
      <c r="A24" s="22" t="s">
        <v>197</v>
      </c>
      <c r="B24" s="15">
        <v>15000</v>
      </c>
      <c r="C24" s="8">
        <v>1</v>
      </c>
      <c r="D24" s="8" t="s">
        <v>190</v>
      </c>
      <c r="E24" s="9">
        <f t="shared" si="3"/>
        <v>15000</v>
      </c>
      <c r="F24" s="63">
        <f t="shared" si="1"/>
        <v>15000</v>
      </c>
      <c r="G24" s="48" t="s">
        <v>227</v>
      </c>
      <c r="H24" s="70" t="s">
        <v>19</v>
      </c>
      <c r="I24" s="8" t="s">
        <v>216</v>
      </c>
      <c r="J24" s="56"/>
    </row>
    <row r="25" spans="1:10" x14ac:dyDescent="0.25">
      <c r="A25" s="23" t="s">
        <v>202</v>
      </c>
      <c r="B25" s="15"/>
      <c r="C25" s="8"/>
      <c r="D25" s="8"/>
      <c r="E25" s="9"/>
      <c r="F25" s="63">
        <f t="shared" si="1"/>
        <v>0</v>
      </c>
      <c r="G25" s="48"/>
      <c r="H25" s="70" t="s">
        <v>19</v>
      </c>
      <c r="I25" s="8"/>
      <c r="J25" s="56"/>
    </row>
    <row r="26" spans="1:10" x14ac:dyDescent="0.25">
      <c r="A26" s="22" t="s">
        <v>203</v>
      </c>
      <c r="B26" s="15">
        <v>15000</v>
      </c>
      <c r="C26" s="8">
        <v>1</v>
      </c>
      <c r="D26" s="8" t="s">
        <v>190</v>
      </c>
      <c r="E26" s="9">
        <f t="shared" si="3"/>
        <v>15000</v>
      </c>
      <c r="F26" s="63">
        <v>10000</v>
      </c>
      <c r="G26" s="48" t="s">
        <v>227</v>
      </c>
      <c r="H26" s="70" t="s">
        <v>19</v>
      </c>
      <c r="I26" s="8" t="s">
        <v>208</v>
      </c>
      <c r="J26" s="56"/>
    </row>
    <row r="27" spans="1:10" x14ac:dyDescent="0.25">
      <c r="A27" s="22" t="s">
        <v>204</v>
      </c>
      <c r="B27" s="15">
        <v>25000</v>
      </c>
      <c r="C27" s="8">
        <v>1</v>
      </c>
      <c r="D27" s="8" t="s">
        <v>205</v>
      </c>
      <c r="E27" s="9">
        <f t="shared" si="3"/>
        <v>25000</v>
      </c>
      <c r="F27" s="63">
        <f t="shared" si="1"/>
        <v>25000</v>
      </c>
      <c r="G27" s="48" t="s">
        <v>233</v>
      </c>
      <c r="H27" s="70">
        <v>25000</v>
      </c>
      <c r="I27" s="8" t="s">
        <v>222</v>
      </c>
      <c r="J27" s="56" t="s">
        <v>247</v>
      </c>
    </row>
    <row r="28" spans="1:10" x14ac:dyDescent="0.25">
      <c r="A28" s="22" t="s">
        <v>206</v>
      </c>
      <c r="B28" s="15">
        <v>15000</v>
      </c>
      <c r="C28" s="8">
        <v>1</v>
      </c>
      <c r="D28" s="8" t="s">
        <v>205</v>
      </c>
      <c r="E28" s="9">
        <f t="shared" si="3"/>
        <v>15000</v>
      </c>
      <c r="F28" s="63">
        <f t="shared" si="1"/>
        <v>15000</v>
      </c>
      <c r="G28" s="48" t="s">
        <v>233</v>
      </c>
      <c r="H28" s="70">
        <v>15000</v>
      </c>
      <c r="I28" s="8" t="s">
        <v>209</v>
      </c>
      <c r="J28" s="56" t="s">
        <v>247</v>
      </c>
    </row>
    <row r="29" spans="1:10" ht="56.25" x14ac:dyDescent="0.25">
      <c r="A29" s="39" t="s">
        <v>220</v>
      </c>
      <c r="B29" s="16">
        <v>20000</v>
      </c>
      <c r="C29" s="10">
        <v>1</v>
      </c>
      <c r="D29" s="10" t="s">
        <v>190</v>
      </c>
      <c r="E29" s="11">
        <f t="shared" si="3"/>
        <v>20000</v>
      </c>
      <c r="F29" s="64">
        <f t="shared" si="1"/>
        <v>20000</v>
      </c>
      <c r="G29" s="49" t="s">
        <v>227</v>
      </c>
      <c r="H29" s="71" t="s">
        <v>19</v>
      </c>
      <c r="I29" s="10" t="s">
        <v>221</v>
      </c>
      <c r="J29" s="57"/>
    </row>
    <row r="30" spans="1:10" ht="6.75" customHeight="1" x14ac:dyDescent="0.25">
      <c r="A30" s="3"/>
      <c r="B30" s="33"/>
      <c r="C30" s="2"/>
      <c r="D30" s="2"/>
      <c r="E30" s="20"/>
      <c r="F30" s="65"/>
      <c r="G30" s="50"/>
      <c r="H30" s="67"/>
    </row>
    <row r="31" spans="1:10" x14ac:dyDescent="0.25">
      <c r="A31" s="3"/>
      <c r="B31" s="3"/>
      <c r="C31" s="3"/>
      <c r="D31" s="4" t="s">
        <v>344</v>
      </c>
      <c r="E31" s="25">
        <f>SUM(E4:E29)</f>
        <v>1349560</v>
      </c>
      <c r="F31" s="25">
        <f>SUM(F4:F29)</f>
        <v>1314560</v>
      </c>
      <c r="G31" s="45"/>
      <c r="H31" s="25">
        <f t="shared" ref="H31" si="4">SUM(H4:H29)</f>
        <v>404560</v>
      </c>
      <c r="I31" s="5"/>
    </row>
    <row r="32" spans="1:10" ht="6" customHeight="1" x14ac:dyDescent="0.25">
      <c r="A32" s="4"/>
      <c r="B32" s="4"/>
      <c r="C32" s="4"/>
      <c r="D32" s="4"/>
      <c r="E32" s="5"/>
      <c r="F32" s="66"/>
      <c r="G32" s="50"/>
      <c r="H32" s="67"/>
    </row>
    <row r="33" spans="1:10" x14ac:dyDescent="0.25">
      <c r="A33" s="26" t="s">
        <v>210</v>
      </c>
      <c r="B33" s="27"/>
      <c r="C33" s="27"/>
      <c r="D33" s="27"/>
      <c r="E33" s="28"/>
      <c r="F33" s="28"/>
      <c r="G33" s="46"/>
      <c r="H33" s="28"/>
      <c r="I33" s="43"/>
      <c r="J33" s="58"/>
    </row>
    <row r="34" spans="1:10" ht="37.5" x14ac:dyDescent="0.25">
      <c r="A34" s="24" t="s">
        <v>211</v>
      </c>
      <c r="B34" s="29">
        <v>0.15</v>
      </c>
      <c r="C34" s="30">
        <v>1</v>
      </c>
      <c r="D34" s="30" t="s">
        <v>190</v>
      </c>
      <c r="E34" s="31">
        <f>E31*B34</f>
        <v>202434</v>
      </c>
      <c r="F34" s="31">
        <f>F31*B34</f>
        <v>197184</v>
      </c>
      <c r="G34" s="51" t="s">
        <v>229</v>
      </c>
      <c r="H34" s="31">
        <f>F34</f>
        <v>197184</v>
      </c>
      <c r="I34" s="44" t="s">
        <v>217</v>
      </c>
      <c r="J34" s="57" t="s">
        <v>248</v>
      </c>
    </row>
    <row r="35" spans="1:10" x14ac:dyDescent="0.25">
      <c r="E35" s="67"/>
      <c r="F35" s="65"/>
      <c r="H35" s="67"/>
    </row>
    <row r="36" spans="1:10" x14ac:dyDescent="0.25">
      <c r="D36" s="117" t="s">
        <v>346</v>
      </c>
      <c r="E36" s="25">
        <f>(E31+E34)*7%</f>
        <v>108639.58000000002</v>
      </c>
      <c r="F36" s="25">
        <f>(F31+F34)*7%</f>
        <v>105822.08000000002</v>
      </c>
      <c r="H36" s="25">
        <f>(H31+H34)*7%</f>
        <v>42122.080000000002</v>
      </c>
      <c r="I36" s="5"/>
    </row>
    <row r="37" spans="1:10" ht="19.5" thickBot="1" x14ac:dyDescent="0.3">
      <c r="D37" s="117" t="s">
        <v>345</v>
      </c>
      <c r="E37" s="32">
        <f>E36+E31</f>
        <v>1458199.58</v>
      </c>
      <c r="F37" s="32">
        <f>F36+F31</f>
        <v>1420382.08</v>
      </c>
      <c r="H37" s="32">
        <f>H36+H31</f>
        <v>446682.08</v>
      </c>
      <c r="I37" s="5"/>
    </row>
    <row r="38" spans="1:10" ht="19.5" thickTop="1" x14ac:dyDescent="0.25">
      <c r="E38" s="67"/>
      <c r="F38" s="65"/>
    </row>
    <row r="39" spans="1:10" ht="21.75" thickBot="1" x14ac:dyDescent="0.3">
      <c r="D39" s="59" t="s">
        <v>347</v>
      </c>
      <c r="E39" s="68">
        <f>E37+H37</f>
        <v>1904881.6600000001</v>
      </c>
      <c r="F39" s="65"/>
    </row>
    <row r="40" spans="1:10" ht="19.5" thickTop="1" x14ac:dyDescent="0.25"/>
    <row r="53" spans="2:11" s="85" customFormat="1" x14ac:dyDescent="0.25">
      <c r="B53" s="99" t="s">
        <v>300</v>
      </c>
      <c r="C53" s="99" t="s">
        <v>256</v>
      </c>
      <c r="D53" s="99" t="s">
        <v>257</v>
      </c>
      <c r="E53" s="99" t="s">
        <v>258</v>
      </c>
      <c r="F53" s="157" t="s">
        <v>301</v>
      </c>
      <c r="G53" s="157"/>
      <c r="H53" s="157" t="s">
        <v>310</v>
      </c>
      <c r="I53" s="157"/>
      <c r="J53" s="86"/>
      <c r="K53" s="86"/>
    </row>
    <row r="54" spans="2:11" s="85" customFormat="1" ht="15.75" x14ac:dyDescent="0.25">
      <c r="B54" s="90" t="s">
        <v>294</v>
      </c>
      <c r="C54" s="105">
        <f>F5+F6+F7+F8+F17+F16+F15+F14</f>
        <v>369560</v>
      </c>
      <c r="D54" s="105">
        <f>F5+F6+F7+F8+F17+F16+F15+F14</f>
        <v>369560</v>
      </c>
      <c r="E54" s="105">
        <f>F5+F6+F7+F8+F17+F16+F15+F14</f>
        <v>369560</v>
      </c>
      <c r="F54" s="156" t="s">
        <v>311</v>
      </c>
      <c r="G54" s="156"/>
      <c r="H54" s="156" t="s">
        <v>312</v>
      </c>
      <c r="I54" s="156"/>
      <c r="J54" s="86"/>
      <c r="K54" s="86"/>
    </row>
    <row r="55" spans="2:11" s="85" customFormat="1" ht="31.5" x14ac:dyDescent="0.25">
      <c r="B55" s="90" t="s">
        <v>279</v>
      </c>
      <c r="C55" s="88" t="s">
        <v>19</v>
      </c>
      <c r="D55" s="87">
        <f>F10</f>
        <v>300000</v>
      </c>
      <c r="E55" s="87">
        <f>F10</f>
        <v>300000</v>
      </c>
      <c r="F55" s="156" t="s">
        <v>302</v>
      </c>
      <c r="G55" s="156"/>
      <c r="H55" s="156" t="s">
        <v>313</v>
      </c>
      <c r="I55" s="156"/>
      <c r="J55" s="86"/>
      <c r="K55" s="86"/>
    </row>
    <row r="56" spans="2:11" s="85" customFormat="1" ht="31.5" x14ac:dyDescent="0.25">
      <c r="B56" s="90" t="s">
        <v>295</v>
      </c>
      <c r="C56" s="87">
        <f>F9-50000</f>
        <v>310000</v>
      </c>
      <c r="D56" s="87">
        <f>F9</f>
        <v>360000</v>
      </c>
      <c r="E56" s="87">
        <f>F9</f>
        <v>360000</v>
      </c>
      <c r="F56" s="156" t="s">
        <v>314</v>
      </c>
      <c r="G56" s="156"/>
      <c r="H56" s="156" t="s">
        <v>315</v>
      </c>
      <c r="I56" s="156"/>
      <c r="J56" s="86"/>
      <c r="K56" s="86"/>
    </row>
    <row r="57" spans="2:11" s="85" customFormat="1" ht="15.75" x14ac:dyDescent="0.25">
      <c r="B57" s="90" t="s">
        <v>303</v>
      </c>
      <c r="C57" s="87">
        <f>(F12-40000)*3</f>
        <v>60000</v>
      </c>
      <c r="D57" s="87">
        <f>(F12-30000)*3</f>
        <v>90000</v>
      </c>
      <c r="E57" s="87">
        <f>(F12-20000)*3</f>
        <v>120000</v>
      </c>
      <c r="F57" s="156" t="s">
        <v>304</v>
      </c>
      <c r="G57" s="156"/>
      <c r="H57" s="156" t="s">
        <v>316</v>
      </c>
      <c r="I57" s="156"/>
      <c r="J57" s="86"/>
      <c r="K57" s="86"/>
    </row>
    <row r="58" spans="2:11" s="85" customFormat="1" ht="15.75" x14ac:dyDescent="0.25">
      <c r="B58" s="90" t="s">
        <v>297</v>
      </c>
      <c r="C58" s="87">
        <f>F13</f>
        <v>40000</v>
      </c>
      <c r="D58" s="87">
        <f>F13</f>
        <v>40000</v>
      </c>
      <c r="E58" s="87">
        <f>F13</f>
        <v>40000</v>
      </c>
      <c r="F58" s="156" t="s">
        <v>305</v>
      </c>
      <c r="G58" s="156"/>
      <c r="H58" s="156" t="s">
        <v>317</v>
      </c>
      <c r="I58" s="156"/>
      <c r="J58" s="86"/>
      <c r="K58" s="86"/>
    </row>
    <row r="59" spans="2:11" s="85" customFormat="1" ht="15.75" x14ac:dyDescent="0.25">
      <c r="B59" s="90" t="s">
        <v>306</v>
      </c>
      <c r="C59" s="87">
        <f>(F21+F27)-15000</f>
        <v>30000</v>
      </c>
      <c r="D59" s="87">
        <f>(F21+F27)</f>
        <v>45000</v>
      </c>
      <c r="E59" s="87">
        <f>(F21+F27)+15000</f>
        <v>60000</v>
      </c>
      <c r="F59" s="156" t="s">
        <v>307</v>
      </c>
      <c r="G59" s="156"/>
      <c r="H59" s="156" t="s">
        <v>318</v>
      </c>
      <c r="I59" s="156"/>
      <c r="J59" s="86"/>
      <c r="K59" s="86"/>
    </row>
    <row r="60" spans="2:11" s="85" customFormat="1" ht="31.5" x14ac:dyDescent="0.25">
      <c r="B60" s="90" t="s">
        <v>308</v>
      </c>
      <c r="C60" s="87">
        <f>(F26+F27+F28)-5000</f>
        <v>45000</v>
      </c>
      <c r="D60" s="87">
        <f>(F26+F27+F28)</f>
        <v>50000</v>
      </c>
      <c r="E60" s="87">
        <f>(F26+F27+F28)+15000</f>
        <v>65000</v>
      </c>
      <c r="F60" s="156" t="s">
        <v>309</v>
      </c>
      <c r="G60" s="156"/>
      <c r="H60" s="156" t="s">
        <v>319</v>
      </c>
      <c r="I60" s="156"/>
      <c r="J60" s="86"/>
      <c r="K60" s="86"/>
    </row>
    <row r="61" spans="2:11" s="85" customFormat="1" ht="15.75" x14ac:dyDescent="0.25">
      <c r="B61" s="90" t="s">
        <v>320</v>
      </c>
      <c r="C61" s="89">
        <f>SUM(C54:C60)</f>
        <v>854560</v>
      </c>
      <c r="D61" s="89">
        <f t="shared" ref="D61:E61" si="5">SUM(D54:D60)</f>
        <v>1254560</v>
      </c>
      <c r="E61" s="89">
        <f t="shared" si="5"/>
        <v>1314560</v>
      </c>
      <c r="F61" s="156" t="s">
        <v>321</v>
      </c>
      <c r="G61" s="156"/>
      <c r="H61" s="156" t="s">
        <v>322</v>
      </c>
      <c r="I61" s="156"/>
      <c r="J61" s="86"/>
      <c r="K61" s="86"/>
    </row>
    <row r="63" spans="2:11" x14ac:dyDescent="0.25">
      <c r="C63" s="65"/>
    </row>
    <row r="64" spans="2:11" x14ac:dyDescent="0.25">
      <c r="D64" s="65"/>
    </row>
    <row r="65" spans="2:2" x14ac:dyDescent="0.25">
      <c r="B65" s="65"/>
    </row>
  </sheetData>
  <mergeCells count="18">
    <mergeCell ref="F58:G58"/>
    <mergeCell ref="F59:G59"/>
    <mergeCell ref="H53:I53"/>
    <mergeCell ref="H54:I54"/>
    <mergeCell ref="H55:I55"/>
    <mergeCell ref="H56:I56"/>
    <mergeCell ref="H57:I57"/>
    <mergeCell ref="H58:I58"/>
    <mergeCell ref="F53:G53"/>
    <mergeCell ref="F54:G54"/>
    <mergeCell ref="F55:G55"/>
    <mergeCell ref="F56:G56"/>
    <mergeCell ref="F57:G57"/>
    <mergeCell ref="F60:G60"/>
    <mergeCell ref="F61:G61"/>
    <mergeCell ref="H59:I59"/>
    <mergeCell ref="H60:I60"/>
    <mergeCell ref="H61:I6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1C346-47D0-45AC-8440-B6C6C1B244E7}">
  <sheetPr>
    <tabColor rgb="FF92D050"/>
  </sheetPr>
  <dimension ref="A1:O38"/>
  <sheetViews>
    <sheetView showGridLines="0" zoomScaleNormal="100" workbookViewId="0">
      <selection activeCell="E7" sqref="E7"/>
    </sheetView>
  </sheetViews>
  <sheetFormatPr defaultColWidth="23.42578125" defaultRowHeight="18.75" x14ac:dyDescent="0.3"/>
  <cols>
    <col min="1" max="1" width="35.5703125" style="1" bestFit="1" customWidth="1"/>
    <col min="2" max="4" width="17.140625" style="72" customWidth="1"/>
    <col min="5" max="5" width="45" style="1" bestFit="1" customWidth="1"/>
    <col min="6" max="7" width="3.42578125" style="1" customWidth="1"/>
    <col min="8" max="8" width="34.85546875" style="1" customWidth="1"/>
    <col min="9" max="11" width="17.28515625" style="72" customWidth="1"/>
    <col min="12" max="12" width="56.5703125" style="1" customWidth="1"/>
    <col min="13" max="16384" width="23.42578125" style="1"/>
  </cols>
  <sheetData>
    <row r="1" spans="1:15" ht="26.25" x14ac:dyDescent="0.4">
      <c r="A1" s="104" t="s">
        <v>348</v>
      </c>
    </row>
    <row r="2" spans="1:15" s="92" customFormat="1" ht="21" x14ac:dyDescent="0.35">
      <c r="A2" s="121" t="s">
        <v>323</v>
      </c>
      <c r="B2" s="93"/>
      <c r="C2" s="93"/>
      <c r="D2" s="93"/>
      <c r="G2" s="122"/>
      <c r="H2" s="121" t="s">
        <v>324</v>
      </c>
      <c r="I2" s="93"/>
      <c r="J2" s="93"/>
      <c r="K2" s="93"/>
    </row>
    <row r="3" spans="1:15" x14ac:dyDescent="0.3">
      <c r="A3" s="19" t="s">
        <v>182</v>
      </c>
      <c r="B3" s="19" t="s">
        <v>256</v>
      </c>
      <c r="C3" s="19" t="s">
        <v>257</v>
      </c>
      <c r="D3" s="19" t="s">
        <v>258</v>
      </c>
      <c r="E3" s="73" t="s">
        <v>263</v>
      </c>
      <c r="F3" s="119"/>
      <c r="G3" s="120"/>
      <c r="H3" s="73" t="s">
        <v>182</v>
      </c>
      <c r="I3" s="19" t="s">
        <v>256</v>
      </c>
      <c r="J3" s="19" t="s">
        <v>257</v>
      </c>
      <c r="K3" s="19" t="s">
        <v>258</v>
      </c>
      <c r="L3" s="73" t="s">
        <v>325</v>
      </c>
    </row>
    <row r="4" spans="1:15" x14ac:dyDescent="0.3">
      <c r="A4" s="3" t="s">
        <v>264</v>
      </c>
      <c r="B4" s="74">
        <v>5</v>
      </c>
      <c r="C4" s="74">
        <v>5</v>
      </c>
      <c r="D4" s="74">
        <v>5</v>
      </c>
      <c r="E4" s="2" t="s">
        <v>260</v>
      </c>
      <c r="F4" s="2"/>
      <c r="G4" s="120"/>
      <c r="H4" s="2" t="s">
        <v>331</v>
      </c>
      <c r="I4" s="74">
        <v>5</v>
      </c>
      <c r="J4" s="74">
        <v>5</v>
      </c>
      <c r="K4" s="74">
        <v>5</v>
      </c>
      <c r="L4" s="2" t="s">
        <v>260</v>
      </c>
    </row>
    <row r="5" spans="1:15" x14ac:dyDescent="0.3">
      <c r="A5" s="3" t="s">
        <v>193</v>
      </c>
      <c r="B5" s="74">
        <v>3</v>
      </c>
      <c r="C5" s="74">
        <v>3</v>
      </c>
      <c r="D5" s="74">
        <v>3</v>
      </c>
      <c r="E5" s="2" t="s">
        <v>260</v>
      </c>
      <c r="F5" s="2"/>
      <c r="G5" s="120"/>
      <c r="H5" s="2" t="s">
        <v>332</v>
      </c>
      <c r="I5" s="74">
        <v>3</v>
      </c>
      <c r="J5" s="74">
        <v>3</v>
      </c>
      <c r="K5" s="74">
        <v>3</v>
      </c>
      <c r="L5" s="2" t="s">
        <v>260</v>
      </c>
    </row>
    <row r="6" spans="1:15" x14ac:dyDescent="0.3">
      <c r="A6" s="3"/>
      <c r="B6" s="74"/>
      <c r="C6" s="74"/>
      <c r="D6" s="74"/>
      <c r="E6" s="2"/>
      <c r="F6" s="2"/>
      <c r="G6" s="120"/>
      <c r="H6" s="2" t="s">
        <v>333</v>
      </c>
      <c r="I6" s="74">
        <v>4</v>
      </c>
      <c r="J6" s="74">
        <v>4</v>
      </c>
      <c r="K6" s="74">
        <v>4</v>
      </c>
      <c r="L6" s="2" t="s">
        <v>260</v>
      </c>
    </row>
    <row r="7" spans="1:15" x14ac:dyDescent="0.3">
      <c r="A7" s="83" t="s">
        <v>292</v>
      </c>
      <c r="B7" s="100"/>
      <c r="C7" s="100"/>
      <c r="D7" s="100"/>
      <c r="E7" s="76"/>
      <c r="F7" s="2"/>
      <c r="G7" s="120"/>
      <c r="H7" s="83" t="s">
        <v>292</v>
      </c>
      <c r="I7" s="100"/>
      <c r="J7" s="100"/>
      <c r="K7" s="100"/>
      <c r="L7" s="76"/>
    </row>
    <row r="8" spans="1:15" x14ac:dyDescent="0.3">
      <c r="A8" s="21" t="s">
        <v>276</v>
      </c>
      <c r="B8" s="6" t="s">
        <v>277</v>
      </c>
      <c r="C8" s="6" t="s">
        <v>277</v>
      </c>
      <c r="D8" s="6" t="s">
        <v>277</v>
      </c>
      <c r="E8" s="2" t="s">
        <v>278</v>
      </c>
      <c r="F8" s="2"/>
      <c r="G8" s="120"/>
      <c r="H8" s="21" t="s">
        <v>276</v>
      </c>
      <c r="I8" s="6" t="s">
        <v>277</v>
      </c>
      <c r="J8" s="6" t="s">
        <v>277</v>
      </c>
      <c r="K8" s="6" t="s">
        <v>277</v>
      </c>
      <c r="L8" s="2" t="s">
        <v>278</v>
      </c>
    </row>
    <row r="9" spans="1:15" x14ac:dyDescent="0.3">
      <c r="A9" s="21" t="s">
        <v>279</v>
      </c>
      <c r="B9" s="6" t="s">
        <v>229</v>
      </c>
      <c r="C9" s="6" t="s">
        <v>277</v>
      </c>
      <c r="D9" s="6" t="s">
        <v>277</v>
      </c>
      <c r="E9" s="2" t="s">
        <v>280</v>
      </c>
      <c r="F9" s="2"/>
      <c r="G9" s="120"/>
      <c r="H9" s="21" t="s">
        <v>279</v>
      </c>
      <c r="I9" s="6" t="s">
        <v>229</v>
      </c>
      <c r="J9" s="6" t="s">
        <v>277</v>
      </c>
      <c r="K9" s="6" t="s">
        <v>277</v>
      </c>
      <c r="L9" s="2" t="s">
        <v>280</v>
      </c>
    </row>
    <row r="10" spans="1:15" x14ac:dyDescent="0.3">
      <c r="A10" s="21" t="s">
        <v>281</v>
      </c>
      <c r="B10" s="6" t="s">
        <v>277</v>
      </c>
      <c r="C10" s="6" t="s">
        <v>277</v>
      </c>
      <c r="D10" s="6" t="s">
        <v>277</v>
      </c>
      <c r="E10" s="2" t="s">
        <v>282</v>
      </c>
      <c r="F10" s="2"/>
      <c r="G10" s="120"/>
      <c r="H10" s="21" t="s">
        <v>281</v>
      </c>
      <c r="I10" s="6" t="s">
        <v>277</v>
      </c>
      <c r="J10" s="6" t="s">
        <v>277</v>
      </c>
      <c r="K10" s="6" t="s">
        <v>277</v>
      </c>
      <c r="L10" s="2" t="s">
        <v>282</v>
      </c>
    </row>
    <row r="11" spans="1:15" x14ac:dyDescent="0.3">
      <c r="A11" s="21" t="s">
        <v>283</v>
      </c>
      <c r="B11" s="6" t="s">
        <v>229</v>
      </c>
      <c r="C11" s="6" t="s">
        <v>229</v>
      </c>
      <c r="D11" s="6" t="s">
        <v>277</v>
      </c>
      <c r="E11" s="2" t="s">
        <v>284</v>
      </c>
      <c r="F11" s="2"/>
      <c r="G11" s="120"/>
      <c r="H11" s="21" t="s">
        <v>283</v>
      </c>
      <c r="I11" s="6" t="s">
        <v>229</v>
      </c>
      <c r="J11" s="6" t="s">
        <v>229</v>
      </c>
      <c r="K11" s="6" t="s">
        <v>277</v>
      </c>
      <c r="L11" s="2" t="s">
        <v>284</v>
      </c>
    </row>
    <row r="12" spans="1:15" x14ac:dyDescent="0.3">
      <c r="A12" s="21" t="s">
        <v>285</v>
      </c>
      <c r="B12" s="6" t="s">
        <v>277</v>
      </c>
      <c r="C12" s="6" t="s">
        <v>277</v>
      </c>
      <c r="D12" s="6" t="s">
        <v>277</v>
      </c>
      <c r="E12" s="2" t="s">
        <v>286</v>
      </c>
      <c r="F12" s="2"/>
      <c r="G12" s="120"/>
      <c r="H12" s="21" t="s">
        <v>285</v>
      </c>
      <c r="I12" s="6" t="s">
        <v>277</v>
      </c>
      <c r="J12" s="6" t="s">
        <v>277</v>
      </c>
      <c r="K12" s="6" t="s">
        <v>277</v>
      </c>
      <c r="L12" s="2" t="s">
        <v>286</v>
      </c>
    </row>
    <row r="13" spans="1:15" x14ac:dyDescent="0.3">
      <c r="A13" s="21" t="s">
        <v>287</v>
      </c>
      <c r="B13" s="6" t="s">
        <v>277</v>
      </c>
      <c r="C13" s="6" t="s">
        <v>277</v>
      </c>
      <c r="D13" s="6" t="s">
        <v>277</v>
      </c>
      <c r="E13" s="2" t="s">
        <v>288</v>
      </c>
      <c r="F13" s="2"/>
      <c r="G13" s="120"/>
      <c r="H13" s="21" t="s">
        <v>287</v>
      </c>
      <c r="I13" s="6" t="s">
        <v>277</v>
      </c>
      <c r="J13" s="6" t="s">
        <v>277</v>
      </c>
      <c r="K13" s="6" t="s">
        <v>277</v>
      </c>
      <c r="L13" s="2" t="s">
        <v>288</v>
      </c>
    </row>
    <row r="14" spans="1:15" ht="37.5" x14ac:dyDescent="0.3">
      <c r="A14" s="21" t="s">
        <v>289</v>
      </c>
      <c r="B14" s="6" t="s">
        <v>277</v>
      </c>
      <c r="C14" s="6" t="s">
        <v>277</v>
      </c>
      <c r="D14" s="6" t="s">
        <v>277</v>
      </c>
      <c r="E14" s="2" t="s">
        <v>290</v>
      </c>
      <c r="F14" s="2"/>
      <c r="G14" s="120"/>
      <c r="H14" s="21" t="s">
        <v>289</v>
      </c>
      <c r="I14" s="6" t="s">
        <v>277</v>
      </c>
      <c r="J14" s="6" t="s">
        <v>277</v>
      </c>
      <c r="K14" s="6" t="s">
        <v>277</v>
      </c>
      <c r="L14" s="2" t="s">
        <v>290</v>
      </c>
      <c r="O14" s="1">
        <v>4</v>
      </c>
    </row>
    <row r="15" spans="1:15" x14ac:dyDescent="0.3">
      <c r="A15" s="21" t="s">
        <v>291</v>
      </c>
      <c r="B15" s="6" t="s">
        <v>277</v>
      </c>
      <c r="C15" s="6" t="s">
        <v>277</v>
      </c>
      <c r="D15" s="6" t="s">
        <v>277</v>
      </c>
      <c r="E15" s="2" t="s">
        <v>290</v>
      </c>
      <c r="F15" s="2"/>
      <c r="G15" s="120"/>
      <c r="H15" s="21" t="s">
        <v>291</v>
      </c>
      <c r="I15" s="6" t="s">
        <v>277</v>
      </c>
      <c r="J15" s="6" t="s">
        <v>277</v>
      </c>
      <c r="K15" s="6" t="s">
        <v>277</v>
      </c>
      <c r="L15" s="2" t="s">
        <v>290</v>
      </c>
    </row>
    <row r="16" spans="1:15" x14ac:dyDescent="0.3">
      <c r="A16" s="3" t="s">
        <v>293</v>
      </c>
      <c r="B16" s="84"/>
      <c r="C16" s="84"/>
      <c r="D16" s="84"/>
      <c r="E16" s="2"/>
      <c r="F16" s="2"/>
      <c r="G16" s="120"/>
      <c r="H16" s="3" t="s">
        <v>293</v>
      </c>
      <c r="I16" s="84"/>
      <c r="J16" s="84"/>
      <c r="K16" s="84"/>
      <c r="L16" s="2"/>
    </row>
    <row r="17" spans="1:12" x14ac:dyDescent="0.3">
      <c r="A17" s="21" t="s">
        <v>294</v>
      </c>
      <c r="B17" s="106">
        <f>estimate_project_cost!C$54</f>
        <v>369560</v>
      </c>
      <c r="C17" s="106">
        <f>estimate_project_cost!D$54</f>
        <v>369560</v>
      </c>
      <c r="D17" s="106">
        <f>estimate_project_cost!E$54</f>
        <v>369560</v>
      </c>
      <c r="E17" s="2"/>
      <c r="F17" s="2"/>
      <c r="G17" s="120"/>
      <c r="H17" s="21" t="s">
        <v>294</v>
      </c>
      <c r="I17" s="106">
        <f>estimate_project_cost!C$54</f>
        <v>369560</v>
      </c>
      <c r="J17" s="106">
        <f>estimate_project_cost!D$54</f>
        <v>369560</v>
      </c>
      <c r="K17" s="106">
        <f>estimate_project_cost!E$54</f>
        <v>369560</v>
      </c>
      <c r="L17" s="2"/>
    </row>
    <row r="18" spans="1:12" x14ac:dyDescent="0.3">
      <c r="A18" s="21" t="s">
        <v>279</v>
      </c>
      <c r="B18" s="106" t="str">
        <f>estimate_project_cost!C$55</f>
        <v>-</v>
      </c>
      <c r="C18" s="106">
        <f>estimate_project_cost!D$55</f>
        <v>300000</v>
      </c>
      <c r="D18" s="106">
        <f>estimate_project_cost!E$55</f>
        <v>300000</v>
      </c>
      <c r="E18" s="2"/>
      <c r="F18" s="2"/>
      <c r="G18" s="120"/>
      <c r="H18" s="21" t="s">
        <v>279</v>
      </c>
      <c r="I18" s="106" t="str">
        <f>estimate_project_cost!C$55</f>
        <v>-</v>
      </c>
      <c r="J18" s="106">
        <f>estimate_project_cost!D$55</f>
        <v>300000</v>
      </c>
      <c r="K18" s="106">
        <f>estimate_project_cost!E$55</f>
        <v>300000</v>
      </c>
      <c r="L18" s="2"/>
    </row>
    <row r="19" spans="1:12" x14ac:dyDescent="0.3">
      <c r="A19" s="21" t="s">
        <v>295</v>
      </c>
      <c r="B19" s="106">
        <f>estimate_project_cost!C$56</f>
        <v>310000</v>
      </c>
      <c r="C19" s="106">
        <f>estimate_project_cost!D$56</f>
        <v>360000</v>
      </c>
      <c r="D19" s="106">
        <f>estimate_project_cost!E$56</f>
        <v>360000</v>
      </c>
      <c r="E19" s="2"/>
      <c r="F19" s="2"/>
      <c r="G19" s="120"/>
      <c r="H19" s="21" t="s">
        <v>295</v>
      </c>
      <c r="I19" s="106">
        <f>estimate_project_cost!C$56</f>
        <v>310000</v>
      </c>
      <c r="J19" s="106">
        <f>estimate_project_cost!D$56</f>
        <v>360000</v>
      </c>
      <c r="K19" s="106">
        <f>estimate_project_cost!E$56</f>
        <v>360000</v>
      </c>
      <c r="L19" s="2"/>
    </row>
    <row r="20" spans="1:12" x14ac:dyDescent="0.3">
      <c r="A20" s="21" t="s">
        <v>296</v>
      </c>
      <c r="B20" s="106">
        <f>estimate_project_cost!C$57</f>
        <v>60000</v>
      </c>
      <c r="C20" s="106">
        <f>estimate_project_cost!D$57</f>
        <v>90000</v>
      </c>
      <c r="D20" s="106">
        <f>estimate_project_cost!E$57</f>
        <v>120000</v>
      </c>
      <c r="E20" s="2"/>
      <c r="F20" s="2"/>
      <c r="G20" s="120"/>
      <c r="H20" s="21" t="s">
        <v>296</v>
      </c>
      <c r="I20" s="106">
        <f>estimate_project_cost!C$57</f>
        <v>60000</v>
      </c>
      <c r="J20" s="106">
        <f>estimate_project_cost!D$57</f>
        <v>90000</v>
      </c>
      <c r="K20" s="106">
        <f>estimate_project_cost!E$57</f>
        <v>120000</v>
      </c>
      <c r="L20" s="2"/>
    </row>
    <row r="21" spans="1:12" x14ac:dyDescent="0.3">
      <c r="A21" s="21" t="s">
        <v>297</v>
      </c>
      <c r="B21" s="106">
        <f>estimate_project_cost!C$58</f>
        <v>40000</v>
      </c>
      <c r="C21" s="106">
        <f>estimate_project_cost!D$58</f>
        <v>40000</v>
      </c>
      <c r="D21" s="106">
        <f>estimate_project_cost!E$58</f>
        <v>40000</v>
      </c>
      <c r="E21" s="2"/>
      <c r="F21" s="2"/>
      <c r="G21" s="120"/>
      <c r="H21" s="21" t="s">
        <v>297</v>
      </c>
      <c r="I21" s="106">
        <f>estimate_project_cost!C$58</f>
        <v>40000</v>
      </c>
      <c r="J21" s="106">
        <f>estimate_project_cost!D$58</f>
        <v>40000</v>
      </c>
      <c r="K21" s="106">
        <f>estimate_project_cost!E$58</f>
        <v>40000</v>
      </c>
      <c r="L21" s="2"/>
    </row>
    <row r="22" spans="1:12" x14ac:dyDescent="0.3">
      <c r="A22" s="21" t="s">
        <v>298</v>
      </c>
      <c r="B22" s="106">
        <f>estimate_project_cost!C$59</f>
        <v>30000</v>
      </c>
      <c r="C22" s="106">
        <f>estimate_project_cost!D$59</f>
        <v>45000</v>
      </c>
      <c r="D22" s="106">
        <f>estimate_project_cost!E$59</f>
        <v>60000</v>
      </c>
      <c r="E22" s="2"/>
      <c r="F22" s="2"/>
      <c r="G22" s="120"/>
      <c r="H22" s="21" t="s">
        <v>298</v>
      </c>
      <c r="I22" s="106">
        <f>estimate_project_cost!C$59</f>
        <v>30000</v>
      </c>
      <c r="J22" s="106">
        <f>estimate_project_cost!D$59</f>
        <v>45000</v>
      </c>
      <c r="K22" s="106">
        <f>estimate_project_cost!E$59</f>
        <v>60000</v>
      </c>
      <c r="L22" s="2"/>
    </row>
    <row r="23" spans="1:12" x14ac:dyDescent="0.3">
      <c r="A23" s="21" t="s">
        <v>299</v>
      </c>
      <c r="B23" s="106">
        <f>estimate_project_cost!C$60</f>
        <v>45000</v>
      </c>
      <c r="C23" s="106">
        <f>estimate_project_cost!D$60</f>
        <v>50000</v>
      </c>
      <c r="D23" s="106">
        <f>estimate_project_cost!E$60</f>
        <v>65000</v>
      </c>
      <c r="E23" s="2"/>
      <c r="F23" s="2"/>
      <c r="G23" s="120"/>
      <c r="H23" s="21" t="s">
        <v>299</v>
      </c>
      <c r="I23" s="106">
        <f>estimate_project_cost!C$60</f>
        <v>45000</v>
      </c>
      <c r="J23" s="106">
        <f>estimate_project_cost!D$60</f>
        <v>50000</v>
      </c>
      <c r="K23" s="106">
        <f>estimate_project_cost!E$60</f>
        <v>65000</v>
      </c>
      <c r="L23" s="2"/>
    </row>
    <row r="24" spans="1:12" x14ac:dyDescent="0.3">
      <c r="A24" s="77" t="s">
        <v>259</v>
      </c>
      <c r="B24" s="107">
        <f>SUM(B17:B23)</f>
        <v>854560</v>
      </c>
      <c r="C24" s="107">
        <f>SUM(C17:C23)</f>
        <v>1254560</v>
      </c>
      <c r="D24" s="107">
        <f>SUM(D17:D23)</f>
        <v>1314560</v>
      </c>
      <c r="E24" s="78" t="s">
        <v>265</v>
      </c>
      <c r="F24" s="2"/>
      <c r="G24" s="120"/>
      <c r="H24" s="77" t="s">
        <v>259</v>
      </c>
      <c r="I24" s="107">
        <f>SUM(I17:I23)</f>
        <v>854560</v>
      </c>
      <c r="J24" s="107">
        <f>SUM(J17:J23)</f>
        <v>1254560</v>
      </c>
      <c r="K24" s="107">
        <f>SUM(K17:K23)</f>
        <v>1314560</v>
      </c>
      <c r="L24" s="78" t="s">
        <v>265</v>
      </c>
    </row>
    <row r="25" spans="1:12" x14ac:dyDescent="0.3">
      <c r="A25" s="75" t="s">
        <v>266</v>
      </c>
      <c r="B25" s="108">
        <v>40000</v>
      </c>
      <c r="C25" s="108">
        <v>55000</v>
      </c>
      <c r="D25" s="108">
        <v>75000</v>
      </c>
      <c r="E25" s="76" t="s">
        <v>267</v>
      </c>
      <c r="F25" s="2"/>
      <c r="G25" s="120"/>
      <c r="H25" s="75" t="s">
        <v>334</v>
      </c>
      <c r="I25" s="108">
        <v>40000</v>
      </c>
      <c r="J25" s="108">
        <v>55000</v>
      </c>
      <c r="K25" s="108">
        <v>75000</v>
      </c>
      <c r="L25" s="76" t="s">
        <v>267</v>
      </c>
    </row>
    <row r="26" spans="1:12" x14ac:dyDescent="0.3">
      <c r="A26" s="77" t="s">
        <v>194</v>
      </c>
      <c r="B26" s="109">
        <f>B25*B4</f>
        <v>200000</v>
      </c>
      <c r="C26" s="109">
        <f>C25*C4</f>
        <v>275000</v>
      </c>
      <c r="D26" s="109">
        <f>D25*D4</f>
        <v>375000</v>
      </c>
      <c r="E26" s="78" t="s">
        <v>272</v>
      </c>
      <c r="F26" s="2"/>
      <c r="G26" s="120"/>
      <c r="H26" s="77" t="s">
        <v>194</v>
      </c>
      <c r="I26" s="109">
        <f>I25*I4</f>
        <v>200000</v>
      </c>
      <c r="J26" s="109">
        <f t="shared" ref="J26:K26" si="0">J25*J4</f>
        <v>275000</v>
      </c>
      <c r="K26" s="109">
        <f t="shared" si="0"/>
        <v>375000</v>
      </c>
      <c r="L26" s="78" t="s">
        <v>336</v>
      </c>
    </row>
    <row r="27" spans="1:12" x14ac:dyDescent="0.3">
      <c r="A27" s="75" t="s">
        <v>254</v>
      </c>
      <c r="B27" s="110">
        <f>B28/12</f>
        <v>4000</v>
      </c>
      <c r="C27" s="110">
        <f>C28/12</f>
        <v>7000</v>
      </c>
      <c r="D27" s="110">
        <f>D28/12</f>
        <v>9000</v>
      </c>
      <c r="E27" s="76"/>
      <c r="F27" s="2"/>
      <c r="G27" s="120"/>
      <c r="H27" s="75" t="s">
        <v>335</v>
      </c>
      <c r="I27" s="108">
        <v>15000</v>
      </c>
      <c r="J27" s="108">
        <v>25000</v>
      </c>
      <c r="K27" s="108">
        <v>35000</v>
      </c>
      <c r="L27" s="76" t="s">
        <v>326</v>
      </c>
    </row>
    <row r="28" spans="1:12" x14ac:dyDescent="0.3">
      <c r="A28" s="3" t="s">
        <v>255</v>
      </c>
      <c r="B28" s="111">
        <v>48000</v>
      </c>
      <c r="C28" s="111">
        <v>84000</v>
      </c>
      <c r="D28" s="111">
        <v>108000</v>
      </c>
      <c r="E28" s="2" t="s">
        <v>267</v>
      </c>
      <c r="F28" s="2"/>
      <c r="G28" s="120"/>
      <c r="H28" s="3" t="s">
        <v>327</v>
      </c>
      <c r="I28" s="114">
        <f>I27*I6</f>
        <v>60000</v>
      </c>
      <c r="J28" s="114">
        <f t="shared" ref="J28:K28" si="1">J27*J6</f>
        <v>100000</v>
      </c>
      <c r="K28" s="114">
        <f t="shared" si="1"/>
        <v>140000</v>
      </c>
      <c r="L28" s="2" t="s">
        <v>337</v>
      </c>
    </row>
    <row r="29" spans="1:12" x14ac:dyDescent="0.3">
      <c r="A29" s="77" t="s">
        <v>268</v>
      </c>
      <c r="B29" s="109">
        <f t="shared" ref="B29:D30" si="2">B28*B4</f>
        <v>240000</v>
      </c>
      <c r="C29" s="109">
        <f t="shared" si="2"/>
        <v>420000</v>
      </c>
      <c r="D29" s="109">
        <f t="shared" si="2"/>
        <v>540000</v>
      </c>
      <c r="E29" s="78" t="s">
        <v>270</v>
      </c>
      <c r="F29" s="2"/>
      <c r="G29" s="120"/>
      <c r="H29" s="77" t="s">
        <v>328</v>
      </c>
      <c r="I29" s="109">
        <f>I28*I4</f>
        <v>300000</v>
      </c>
      <c r="J29" s="109">
        <f t="shared" ref="J29:K29" si="3">J28*J4</f>
        <v>500000</v>
      </c>
      <c r="K29" s="109">
        <f t="shared" si="3"/>
        <v>700000</v>
      </c>
      <c r="L29" s="78" t="s">
        <v>338</v>
      </c>
    </row>
    <row r="30" spans="1:12" x14ac:dyDescent="0.3">
      <c r="A30" s="75" t="s">
        <v>183</v>
      </c>
      <c r="B30" s="110">
        <f t="shared" si="2"/>
        <v>720000</v>
      </c>
      <c r="C30" s="110">
        <f t="shared" si="2"/>
        <v>1260000</v>
      </c>
      <c r="D30" s="110">
        <f t="shared" si="2"/>
        <v>1620000</v>
      </c>
      <c r="E30" s="76" t="s">
        <v>271</v>
      </c>
      <c r="F30" s="2"/>
      <c r="G30" s="120"/>
      <c r="H30" s="75" t="s">
        <v>329</v>
      </c>
      <c r="I30" s="110">
        <f>I29*I5</f>
        <v>900000</v>
      </c>
      <c r="J30" s="110">
        <f t="shared" ref="J30:K30" si="4">J29*J5</f>
        <v>1500000</v>
      </c>
      <c r="K30" s="110">
        <f t="shared" si="4"/>
        <v>2100000</v>
      </c>
      <c r="L30" s="76" t="s">
        <v>339</v>
      </c>
    </row>
    <row r="31" spans="1:12" x14ac:dyDescent="0.3">
      <c r="A31" s="77" t="s">
        <v>184</v>
      </c>
      <c r="B31" s="109">
        <f>B30+B26</f>
        <v>920000</v>
      </c>
      <c r="C31" s="109">
        <f>C30+C26</f>
        <v>1535000</v>
      </c>
      <c r="D31" s="109">
        <f>D30+D26</f>
        <v>1995000</v>
      </c>
      <c r="E31" s="78" t="s">
        <v>269</v>
      </c>
      <c r="F31" s="2"/>
      <c r="G31" s="120"/>
      <c r="H31" s="77" t="s">
        <v>184</v>
      </c>
      <c r="I31" s="109">
        <f>I26+I30</f>
        <v>1100000</v>
      </c>
      <c r="J31" s="109">
        <f t="shared" ref="J31:K31" si="5">J26+J30</f>
        <v>1775000</v>
      </c>
      <c r="K31" s="109">
        <f t="shared" si="5"/>
        <v>2475000</v>
      </c>
      <c r="L31" s="78" t="s">
        <v>340</v>
      </c>
    </row>
    <row r="32" spans="1:12" x14ac:dyDescent="0.3">
      <c r="A32" s="101" t="s">
        <v>185</v>
      </c>
      <c r="B32" s="112">
        <f>B31-B24</f>
        <v>65440</v>
      </c>
      <c r="C32" s="112">
        <f>C31-C24</f>
        <v>280440</v>
      </c>
      <c r="D32" s="112">
        <f>D31-D24</f>
        <v>680440</v>
      </c>
      <c r="E32" s="79" t="s">
        <v>273</v>
      </c>
      <c r="G32" s="120"/>
      <c r="H32" s="75" t="s">
        <v>330</v>
      </c>
      <c r="I32" s="110">
        <f>I31-I24</f>
        <v>245440</v>
      </c>
      <c r="J32" s="110">
        <f t="shared" ref="J32:K32" si="6">J31-J24</f>
        <v>520440</v>
      </c>
      <c r="K32" s="110">
        <f t="shared" si="6"/>
        <v>1160440</v>
      </c>
      <c r="L32" s="76" t="s">
        <v>273</v>
      </c>
    </row>
    <row r="33" spans="1:12" x14ac:dyDescent="0.3">
      <c r="A33" s="102" t="s">
        <v>275</v>
      </c>
      <c r="B33" s="113">
        <f>IF(B32&gt;0,(B24-B26)/(B29/12),"ไม่มีวันคืนทุน")</f>
        <v>32.728000000000002</v>
      </c>
      <c r="C33" s="113">
        <f>IF(C32&gt;0,(C24-C26)/(C29/12),"ไม่มีวันคืนทุน")</f>
        <v>27.98742857142857</v>
      </c>
      <c r="D33" s="113">
        <f>IF(D32&gt;0,(D24-D26)/(D29/12),"ไม่มีวันคืนทุน")</f>
        <v>20.879111111111111</v>
      </c>
      <c r="E33" s="1" t="s">
        <v>274</v>
      </c>
      <c r="G33" s="120"/>
      <c r="H33" s="3" t="s">
        <v>275</v>
      </c>
      <c r="I33" s="114">
        <f>IF(I32&gt;0,(I24-I26)/(I29/12),"ไม่มีวันคืนทุน")</f>
        <v>26.182400000000001</v>
      </c>
      <c r="J33" s="114">
        <f>IF(J32&gt;0,(J24-J26)/(J29/12),"ไม่มีวันคืนทุน")</f>
        <v>23.509440000000001</v>
      </c>
      <c r="K33" s="114">
        <f>IF(K32&gt;0,(K24-K26)/(K29/12),"ไม่มีวันคืนทุน")</f>
        <v>16.106742857142855</v>
      </c>
      <c r="L33" s="2" t="s">
        <v>341</v>
      </c>
    </row>
    <row r="34" spans="1:12" x14ac:dyDescent="0.3">
      <c r="A34" s="102" t="s">
        <v>261</v>
      </c>
      <c r="B34" s="80">
        <f>B32/B24</f>
        <v>7.6577419958809206E-2</v>
      </c>
      <c r="C34" s="80">
        <f>C32/C24</f>
        <v>0.2235365387067976</v>
      </c>
      <c r="D34" s="80">
        <f>D32/D24</f>
        <v>0.51761806231742946</v>
      </c>
      <c r="G34" s="120"/>
      <c r="H34" s="3" t="s">
        <v>261</v>
      </c>
      <c r="I34" s="115">
        <f>I32/I24</f>
        <v>0.28721213255944578</v>
      </c>
      <c r="J34" s="115">
        <f t="shared" ref="J34:K34" si="7">J32/J24</f>
        <v>0.41483866853717638</v>
      </c>
      <c r="K34" s="115">
        <f t="shared" si="7"/>
        <v>0.8827592502434275</v>
      </c>
      <c r="L34" s="2" t="s">
        <v>342</v>
      </c>
    </row>
    <row r="35" spans="1:12" x14ac:dyDescent="0.3">
      <c r="A35" s="103" t="s">
        <v>262</v>
      </c>
      <c r="B35" s="81">
        <f>B32/B31</f>
        <v>7.1130434782608692E-2</v>
      </c>
      <c r="C35" s="81">
        <f>C32/C31</f>
        <v>0.18269706840390879</v>
      </c>
      <c r="D35" s="81">
        <f>D32/D31</f>
        <v>0.34107268170426064</v>
      </c>
      <c r="E35" s="82"/>
      <c r="G35" s="120"/>
      <c r="H35" s="77" t="s">
        <v>262</v>
      </c>
      <c r="I35" s="116">
        <f>I32/I31</f>
        <v>0.22312727272727273</v>
      </c>
      <c r="J35" s="116">
        <f t="shared" ref="J35:K35" si="8">J32/J31</f>
        <v>0.29320563380281689</v>
      </c>
      <c r="K35" s="116">
        <f t="shared" si="8"/>
        <v>0.46886464646464648</v>
      </c>
      <c r="L35" s="78" t="s">
        <v>343</v>
      </c>
    </row>
    <row r="36" spans="1:12" x14ac:dyDescent="0.3">
      <c r="G36" s="120"/>
    </row>
    <row r="37" spans="1:12" x14ac:dyDescent="0.3">
      <c r="G37" s="120"/>
    </row>
    <row r="38" spans="1:12" x14ac:dyDescent="0.3">
      <c r="G38" s="1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5391A-5FA7-40D0-B811-3F71536352B4}">
  <sheetPr>
    <tabColor rgb="FF92D050"/>
  </sheetPr>
  <dimension ref="A1:O38"/>
  <sheetViews>
    <sheetView showGridLines="0" topLeftCell="A25" zoomScale="70" zoomScaleNormal="70" workbookViewId="0">
      <selection activeCell="H37" sqref="H37"/>
    </sheetView>
  </sheetViews>
  <sheetFormatPr defaultColWidth="23.42578125" defaultRowHeight="18.75" x14ac:dyDescent="0.3"/>
  <cols>
    <col min="1" max="1" width="35.5703125" style="1" bestFit="1" customWidth="1"/>
    <col min="2" max="4" width="17.140625" style="72" customWidth="1"/>
    <col min="5" max="5" width="45" style="1" bestFit="1" customWidth="1"/>
    <col min="6" max="7" width="3.42578125" style="1" customWidth="1"/>
    <col min="8" max="8" width="34.85546875" style="1" customWidth="1"/>
    <col min="9" max="11" width="17.28515625" style="72" customWidth="1"/>
    <col min="12" max="12" width="56.5703125" style="1" customWidth="1"/>
    <col min="13" max="16384" width="23.42578125" style="1"/>
  </cols>
  <sheetData>
    <row r="1" spans="1:15" ht="26.25" x14ac:dyDescent="0.4">
      <c r="A1" s="104" t="s">
        <v>348</v>
      </c>
    </row>
    <row r="2" spans="1:15" s="92" customFormat="1" ht="21" x14ac:dyDescent="0.35">
      <c r="A2" s="121" t="s">
        <v>323</v>
      </c>
      <c r="B2" s="93"/>
      <c r="C2" s="93"/>
      <c r="D2" s="93"/>
      <c r="G2" s="122"/>
      <c r="H2" s="121" t="s">
        <v>324</v>
      </c>
      <c r="I2" s="93"/>
      <c r="J2" s="93"/>
      <c r="K2" s="93"/>
    </row>
    <row r="3" spans="1:15" ht="34.5" customHeight="1" x14ac:dyDescent="0.3">
      <c r="A3" s="91" t="s">
        <v>182</v>
      </c>
      <c r="B3" s="91" t="s">
        <v>256</v>
      </c>
      <c r="C3" s="91" t="s">
        <v>257</v>
      </c>
      <c r="D3" s="91" t="s">
        <v>258</v>
      </c>
      <c r="E3" s="91" t="s">
        <v>263</v>
      </c>
      <c r="F3" s="119"/>
      <c r="G3" s="120"/>
      <c r="H3" s="73" t="s">
        <v>182</v>
      </c>
      <c r="I3" s="91" t="s">
        <v>256</v>
      </c>
      <c r="J3" s="91" t="s">
        <v>257</v>
      </c>
      <c r="K3" s="91" t="s">
        <v>258</v>
      </c>
      <c r="L3" s="73" t="s">
        <v>325</v>
      </c>
    </row>
    <row r="4" spans="1:15" x14ac:dyDescent="0.3">
      <c r="A4" s="3" t="s">
        <v>264</v>
      </c>
      <c r="B4" s="123">
        <v>5</v>
      </c>
      <c r="C4" s="125">
        <v>5</v>
      </c>
      <c r="D4" s="124">
        <v>5</v>
      </c>
      <c r="E4" s="2" t="s">
        <v>260</v>
      </c>
      <c r="F4" s="2"/>
      <c r="G4" s="120"/>
      <c r="H4" s="2" t="s">
        <v>331</v>
      </c>
      <c r="I4" s="123">
        <v>5</v>
      </c>
      <c r="J4" s="125">
        <v>5</v>
      </c>
      <c r="K4" s="124">
        <v>5</v>
      </c>
      <c r="L4" s="2" t="s">
        <v>260</v>
      </c>
    </row>
    <row r="5" spans="1:15" x14ac:dyDescent="0.3">
      <c r="A5" s="3" t="s">
        <v>193</v>
      </c>
      <c r="B5" s="123">
        <v>3</v>
      </c>
      <c r="C5" s="125">
        <v>3</v>
      </c>
      <c r="D5" s="124">
        <v>3</v>
      </c>
      <c r="E5" s="2" t="s">
        <v>260</v>
      </c>
      <c r="F5" s="2"/>
      <c r="G5" s="120"/>
      <c r="H5" s="2" t="s">
        <v>332</v>
      </c>
      <c r="I5" s="123">
        <v>3</v>
      </c>
      <c r="J5" s="125">
        <v>3</v>
      </c>
      <c r="K5" s="124">
        <v>3</v>
      </c>
      <c r="L5" s="2" t="s">
        <v>260</v>
      </c>
    </row>
    <row r="6" spans="1:15" x14ac:dyDescent="0.3">
      <c r="A6" s="3"/>
      <c r="B6" s="123"/>
      <c r="C6" s="125"/>
      <c r="D6" s="124"/>
      <c r="E6" s="2"/>
      <c r="F6" s="2"/>
      <c r="G6" s="120"/>
      <c r="H6" s="2" t="s">
        <v>333</v>
      </c>
      <c r="I6" s="123">
        <v>4</v>
      </c>
      <c r="J6" s="125">
        <v>4</v>
      </c>
      <c r="K6" s="124">
        <v>4</v>
      </c>
      <c r="L6" s="2" t="s">
        <v>260</v>
      </c>
    </row>
    <row r="7" spans="1:15" x14ac:dyDescent="0.3">
      <c r="A7" s="83" t="s">
        <v>292</v>
      </c>
      <c r="B7" s="126"/>
      <c r="C7" s="127"/>
      <c r="D7" s="128"/>
      <c r="E7" s="76"/>
      <c r="F7" s="2"/>
      <c r="G7" s="120"/>
      <c r="H7" s="83" t="s">
        <v>292</v>
      </c>
      <c r="I7" s="126"/>
      <c r="J7" s="127"/>
      <c r="K7" s="128"/>
      <c r="L7" s="76"/>
    </row>
    <row r="8" spans="1:15" x14ac:dyDescent="0.3">
      <c r="A8" s="21" t="s">
        <v>276</v>
      </c>
      <c r="B8" s="123" t="s">
        <v>277</v>
      </c>
      <c r="C8" s="125" t="s">
        <v>277</v>
      </c>
      <c r="D8" s="124" t="s">
        <v>277</v>
      </c>
      <c r="E8" s="2" t="s">
        <v>278</v>
      </c>
      <c r="F8" s="2"/>
      <c r="G8" s="120"/>
      <c r="H8" s="21" t="s">
        <v>276</v>
      </c>
      <c r="I8" s="123" t="s">
        <v>277</v>
      </c>
      <c r="J8" s="125" t="s">
        <v>277</v>
      </c>
      <c r="K8" s="124" t="s">
        <v>277</v>
      </c>
      <c r="L8" s="2" t="s">
        <v>278</v>
      </c>
    </row>
    <row r="9" spans="1:15" x14ac:dyDescent="0.3">
      <c r="A9" s="21" t="s">
        <v>279</v>
      </c>
      <c r="B9" s="123" t="s">
        <v>229</v>
      </c>
      <c r="C9" s="125" t="s">
        <v>277</v>
      </c>
      <c r="D9" s="124" t="s">
        <v>277</v>
      </c>
      <c r="E9" s="2" t="s">
        <v>280</v>
      </c>
      <c r="F9" s="2"/>
      <c r="G9" s="120"/>
      <c r="H9" s="21" t="s">
        <v>279</v>
      </c>
      <c r="I9" s="123" t="s">
        <v>229</v>
      </c>
      <c r="J9" s="125" t="s">
        <v>277</v>
      </c>
      <c r="K9" s="124" t="s">
        <v>277</v>
      </c>
      <c r="L9" s="2" t="s">
        <v>280</v>
      </c>
    </row>
    <row r="10" spans="1:15" x14ac:dyDescent="0.3">
      <c r="A10" s="21" t="s">
        <v>281</v>
      </c>
      <c r="B10" s="123" t="s">
        <v>277</v>
      </c>
      <c r="C10" s="125" t="s">
        <v>277</v>
      </c>
      <c r="D10" s="124" t="s">
        <v>277</v>
      </c>
      <c r="E10" s="2" t="s">
        <v>282</v>
      </c>
      <c r="F10" s="2"/>
      <c r="G10" s="120"/>
      <c r="H10" s="21" t="s">
        <v>281</v>
      </c>
      <c r="I10" s="123" t="s">
        <v>277</v>
      </c>
      <c r="J10" s="125" t="s">
        <v>277</v>
      </c>
      <c r="K10" s="124" t="s">
        <v>277</v>
      </c>
      <c r="L10" s="2" t="s">
        <v>282</v>
      </c>
    </row>
    <row r="11" spans="1:15" x14ac:dyDescent="0.3">
      <c r="A11" s="21" t="s">
        <v>283</v>
      </c>
      <c r="B11" s="123" t="s">
        <v>229</v>
      </c>
      <c r="C11" s="125" t="s">
        <v>229</v>
      </c>
      <c r="D11" s="124" t="s">
        <v>277</v>
      </c>
      <c r="E11" s="2" t="s">
        <v>284</v>
      </c>
      <c r="F11" s="2"/>
      <c r="G11" s="120"/>
      <c r="H11" s="21" t="s">
        <v>283</v>
      </c>
      <c r="I11" s="123" t="s">
        <v>229</v>
      </c>
      <c r="J11" s="125" t="s">
        <v>229</v>
      </c>
      <c r="K11" s="124" t="s">
        <v>277</v>
      </c>
      <c r="L11" s="2" t="s">
        <v>284</v>
      </c>
    </row>
    <row r="12" spans="1:15" x14ac:dyDescent="0.3">
      <c r="A12" s="21" t="s">
        <v>285</v>
      </c>
      <c r="B12" s="123" t="s">
        <v>277</v>
      </c>
      <c r="C12" s="125" t="s">
        <v>277</v>
      </c>
      <c r="D12" s="124" t="s">
        <v>277</v>
      </c>
      <c r="E12" s="2" t="s">
        <v>286</v>
      </c>
      <c r="F12" s="2"/>
      <c r="G12" s="120"/>
      <c r="H12" s="21" t="s">
        <v>285</v>
      </c>
      <c r="I12" s="123" t="s">
        <v>277</v>
      </c>
      <c r="J12" s="125" t="s">
        <v>277</v>
      </c>
      <c r="K12" s="124" t="s">
        <v>277</v>
      </c>
      <c r="L12" s="2" t="s">
        <v>286</v>
      </c>
    </row>
    <row r="13" spans="1:15" x14ac:dyDescent="0.3">
      <c r="A13" s="21" t="s">
        <v>287</v>
      </c>
      <c r="B13" s="123" t="s">
        <v>277</v>
      </c>
      <c r="C13" s="125" t="s">
        <v>277</v>
      </c>
      <c r="D13" s="124" t="s">
        <v>277</v>
      </c>
      <c r="E13" s="2" t="s">
        <v>288</v>
      </c>
      <c r="F13" s="2"/>
      <c r="G13" s="120"/>
      <c r="H13" s="21" t="s">
        <v>287</v>
      </c>
      <c r="I13" s="123" t="s">
        <v>277</v>
      </c>
      <c r="J13" s="125" t="s">
        <v>277</v>
      </c>
      <c r="K13" s="124" t="s">
        <v>277</v>
      </c>
      <c r="L13" s="2" t="s">
        <v>288</v>
      </c>
    </row>
    <row r="14" spans="1:15" ht="37.5" x14ac:dyDescent="0.3">
      <c r="A14" s="21" t="s">
        <v>289</v>
      </c>
      <c r="B14" s="123" t="s">
        <v>277</v>
      </c>
      <c r="C14" s="125" t="s">
        <v>277</v>
      </c>
      <c r="D14" s="124" t="s">
        <v>277</v>
      </c>
      <c r="E14" s="2" t="s">
        <v>290</v>
      </c>
      <c r="F14" s="2"/>
      <c r="G14" s="120"/>
      <c r="H14" s="21" t="s">
        <v>289</v>
      </c>
      <c r="I14" s="123" t="s">
        <v>277</v>
      </c>
      <c r="J14" s="125" t="s">
        <v>277</v>
      </c>
      <c r="K14" s="124" t="s">
        <v>277</v>
      </c>
      <c r="L14" s="2" t="s">
        <v>290</v>
      </c>
      <c r="O14" s="1">
        <v>4</v>
      </c>
    </row>
    <row r="15" spans="1:15" x14ac:dyDescent="0.3">
      <c r="A15" s="21" t="s">
        <v>291</v>
      </c>
      <c r="B15" s="123" t="s">
        <v>277</v>
      </c>
      <c r="C15" s="125" t="s">
        <v>277</v>
      </c>
      <c r="D15" s="124" t="s">
        <v>277</v>
      </c>
      <c r="E15" s="2" t="s">
        <v>290</v>
      </c>
      <c r="F15" s="2"/>
      <c r="G15" s="120"/>
      <c r="H15" s="21" t="s">
        <v>291</v>
      </c>
      <c r="I15" s="123" t="s">
        <v>277</v>
      </c>
      <c r="J15" s="125" t="s">
        <v>277</v>
      </c>
      <c r="K15" s="124" t="s">
        <v>277</v>
      </c>
      <c r="L15" s="2" t="s">
        <v>290</v>
      </c>
    </row>
    <row r="16" spans="1:15" x14ac:dyDescent="0.3">
      <c r="A16" s="3" t="s">
        <v>293</v>
      </c>
      <c r="B16" s="123"/>
      <c r="C16" s="125"/>
      <c r="D16" s="124"/>
      <c r="E16" s="2"/>
      <c r="F16" s="2"/>
      <c r="G16" s="120"/>
      <c r="H16" s="3" t="s">
        <v>293</v>
      </c>
      <c r="I16" s="123"/>
      <c r="J16" s="125"/>
      <c r="K16" s="124"/>
      <c r="L16" s="2"/>
    </row>
    <row r="17" spans="1:12" x14ac:dyDescent="0.3">
      <c r="A17" s="21" t="s">
        <v>294</v>
      </c>
      <c r="B17" s="129">
        <f>estimate_project_cost!C$54</f>
        <v>369560</v>
      </c>
      <c r="C17" s="130">
        <f>estimate_project_cost!D$54</f>
        <v>369560</v>
      </c>
      <c r="D17" s="131">
        <f>estimate_project_cost!E$54</f>
        <v>369560</v>
      </c>
      <c r="E17" s="2"/>
      <c r="F17" s="2"/>
      <c r="G17" s="120"/>
      <c r="H17" s="21" t="s">
        <v>294</v>
      </c>
      <c r="I17" s="129">
        <f>estimate_project_cost!C$54</f>
        <v>369560</v>
      </c>
      <c r="J17" s="130">
        <f>estimate_project_cost!D$54</f>
        <v>369560</v>
      </c>
      <c r="K17" s="131">
        <f>estimate_project_cost!E$54</f>
        <v>369560</v>
      </c>
      <c r="L17" s="2"/>
    </row>
    <row r="18" spans="1:12" x14ac:dyDescent="0.3">
      <c r="A18" s="21" t="s">
        <v>279</v>
      </c>
      <c r="B18" s="129" t="str">
        <f>estimate_project_cost!C$55</f>
        <v>-</v>
      </c>
      <c r="C18" s="130">
        <f>estimate_project_cost!D$55</f>
        <v>300000</v>
      </c>
      <c r="D18" s="131">
        <f>estimate_project_cost!E$55</f>
        <v>300000</v>
      </c>
      <c r="E18" s="2"/>
      <c r="F18" s="2"/>
      <c r="G18" s="120"/>
      <c r="H18" s="21" t="s">
        <v>279</v>
      </c>
      <c r="I18" s="129" t="str">
        <f>estimate_project_cost!C$55</f>
        <v>-</v>
      </c>
      <c r="J18" s="130">
        <f>estimate_project_cost!D$55</f>
        <v>300000</v>
      </c>
      <c r="K18" s="131">
        <f>estimate_project_cost!E$55</f>
        <v>300000</v>
      </c>
      <c r="L18" s="2"/>
    </row>
    <row r="19" spans="1:12" x14ac:dyDescent="0.3">
      <c r="A19" s="21" t="s">
        <v>295</v>
      </c>
      <c r="B19" s="129">
        <f>estimate_project_cost!C$56</f>
        <v>310000</v>
      </c>
      <c r="C19" s="130">
        <f>estimate_project_cost!D$56</f>
        <v>360000</v>
      </c>
      <c r="D19" s="131">
        <f>estimate_project_cost!E$56</f>
        <v>360000</v>
      </c>
      <c r="E19" s="2"/>
      <c r="F19" s="2"/>
      <c r="G19" s="120"/>
      <c r="H19" s="21" t="s">
        <v>295</v>
      </c>
      <c r="I19" s="129">
        <f>estimate_project_cost!C$56</f>
        <v>310000</v>
      </c>
      <c r="J19" s="130">
        <f>estimate_project_cost!D$56</f>
        <v>360000</v>
      </c>
      <c r="K19" s="131">
        <f>estimate_project_cost!E$56</f>
        <v>360000</v>
      </c>
      <c r="L19" s="2"/>
    </row>
    <row r="20" spans="1:12" x14ac:dyDescent="0.3">
      <c r="A20" s="21" t="s">
        <v>296</v>
      </c>
      <c r="B20" s="129">
        <f>estimate_project_cost!C$57</f>
        <v>60000</v>
      </c>
      <c r="C20" s="130">
        <f>estimate_project_cost!D$57</f>
        <v>90000</v>
      </c>
      <c r="D20" s="131">
        <f>estimate_project_cost!E$57</f>
        <v>120000</v>
      </c>
      <c r="E20" s="2"/>
      <c r="F20" s="2"/>
      <c r="G20" s="120"/>
      <c r="H20" s="21" t="s">
        <v>296</v>
      </c>
      <c r="I20" s="129">
        <f>estimate_project_cost!C$57</f>
        <v>60000</v>
      </c>
      <c r="J20" s="130">
        <f>estimate_project_cost!D$57</f>
        <v>90000</v>
      </c>
      <c r="K20" s="131">
        <f>estimate_project_cost!E$57</f>
        <v>120000</v>
      </c>
      <c r="L20" s="2"/>
    </row>
    <row r="21" spans="1:12" x14ac:dyDescent="0.3">
      <c r="A21" s="21" t="s">
        <v>297</v>
      </c>
      <c r="B21" s="129">
        <f>estimate_project_cost!C$58</f>
        <v>40000</v>
      </c>
      <c r="C21" s="130">
        <f>estimate_project_cost!D$58</f>
        <v>40000</v>
      </c>
      <c r="D21" s="131">
        <f>estimate_project_cost!E$58</f>
        <v>40000</v>
      </c>
      <c r="E21" s="2"/>
      <c r="F21" s="2"/>
      <c r="G21" s="120"/>
      <c r="H21" s="21" t="s">
        <v>297</v>
      </c>
      <c r="I21" s="129">
        <f>estimate_project_cost!C$58</f>
        <v>40000</v>
      </c>
      <c r="J21" s="130">
        <f>estimate_project_cost!D$58</f>
        <v>40000</v>
      </c>
      <c r="K21" s="131">
        <f>estimate_project_cost!E$58</f>
        <v>40000</v>
      </c>
      <c r="L21" s="2"/>
    </row>
    <row r="22" spans="1:12" x14ac:dyDescent="0.3">
      <c r="A22" s="21" t="s">
        <v>298</v>
      </c>
      <c r="B22" s="129">
        <f>estimate_project_cost!C$59</f>
        <v>30000</v>
      </c>
      <c r="C22" s="130">
        <f>estimate_project_cost!D$59</f>
        <v>45000</v>
      </c>
      <c r="D22" s="131">
        <f>estimate_project_cost!E$59</f>
        <v>60000</v>
      </c>
      <c r="E22" s="2"/>
      <c r="F22" s="2"/>
      <c r="G22" s="120"/>
      <c r="H22" s="21" t="s">
        <v>298</v>
      </c>
      <c r="I22" s="129">
        <f>estimate_project_cost!C$59</f>
        <v>30000</v>
      </c>
      <c r="J22" s="130">
        <f>estimate_project_cost!D$59</f>
        <v>45000</v>
      </c>
      <c r="K22" s="131">
        <f>estimate_project_cost!E$59</f>
        <v>60000</v>
      </c>
      <c r="L22" s="2"/>
    </row>
    <row r="23" spans="1:12" x14ac:dyDescent="0.3">
      <c r="A23" s="21" t="s">
        <v>299</v>
      </c>
      <c r="B23" s="129">
        <f>estimate_project_cost!C$60</f>
        <v>45000</v>
      </c>
      <c r="C23" s="130">
        <f>estimate_project_cost!D$60</f>
        <v>50000</v>
      </c>
      <c r="D23" s="131">
        <f>estimate_project_cost!E$60</f>
        <v>65000</v>
      </c>
      <c r="E23" s="2"/>
      <c r="F23" s="2"/>
      <c r="G23" s="120"/>
      <c r="H23" s="21" t="s">
        <v>299</v>
      </c>
      <c r="I23" s="129">
        <f>estimate_project_cost!C$60</f>
        <v>45000</v>
      </c>
      <c r="J23" s="130">
        <f>estimate_project_cost!D$60</f>
        <v>50000</v>
      </c>
      <c r="K23" s="131">
        <f>estimate_project_cost!E$60</f>
        <v>65000</v>
      </c>
      <c r="L23" s="2"/>
    </row>
    <row r="24" spans="1:12" x14ac:dyDescent="0.3">
      <c r="A24" s="77" t="s">
        <v>259</v>
      </c>
      <c r="B24" s="132">
        <f>SUM(B17:B23)</f>
        <v>854560</v>
      </c>
      <c r="C24" s="133">
        <f>SUM(C17:C23)</f>
        <v>1254560</v>
      </c>
      <c r="D24" s="134">
        <f>SUM(D17:D23)</f>
        <v>1314560</v>
      </c>
      <c r="E24" s="78" t="s">
        <v>265</v>
      </c>
      <c r="F24" s="2"/>
      <c r="G24" s="120"/>
      <c r="H24" s="77" t="s">
        <v>259</v>
      </c>
      <c r="I24" s="132">
        <f>SUM(I17:I23)</f>
        <v>854560</v>
      </c>
      <c r="J24" s="133">
        <f>SUM(J17:J23)</f>
        <v>1254560</v>
      </c>
      <c r="K24" s="134">
        <f>SUM(K17:K23)</f>
        <v>1314560</v>
      </c>
      <c r="L24" s="78" t="s">
        <v>265</v>
      </c>
    </row>
    <row r="25" spans="1:12" x14ac:dyDescent="0.3">
      <c r="A25" s="75" t="s">
        <v>266</v>
      </c>
      <c r="B25" s="135">
        <v>40000</v>
      </c>
      <c r="C25" s="136">
        <v>55000</v>
      </c>
      <c r="D25" s="137">
        <v>75000</v>
      </c>
      <c r="E25" s="76" t="s">
        <v>267</v>
      </c>
      <c r="F25" s="2"/>
      <c r="G25" s="120"/>
      <c r="H25" s="75" t="s">
        <v>334</v>
      </c>
      <c r="I25" s="135">
        <v>40000</v>
      </c>
      <c r="J25" s="136">
        <v>55000</v>
      </c>
      <c r="K25" s="137">
        <v>75000</v>
      </c>
      <c r="L25" s="76" t="s">
        <v>267</v>
      </c>
    </row>
    <row r="26" spans="1:12" x14ac:dyDescent="0.3">
      <c r="A26" s="77" t="s">
        <v>194</v>
      </c>
      <c r="B26" s="138">
        <f>B25*B4</f>
        <v>200000</v>
      </c>
      <c r="C26" s="139">
        <f>C25*C4</f>
        <v>275000</v>
      </c>
      <c r="D26" s="140">
        <f>D25*D4</f>
        <v>375000</v>
      </c>
      <c r="E26" s="78" t="s">
        <v>272</v>
      </c>
      <c r="F26" s="2"/>
      <c r="G26" s="120"/>
      <c r="H26" s="77" t="s">
        <v>194</v>
      </c>
      <c r="I26" s="138">
        <f>I25*I4</f>
        <v>200000</v>
      </c>
      <c r="J26" s="139">
        <f t="shared" ref="J26:K26" si="0">J25*J4</f>
        <v>275000</v>
      </c>
      <c r="K26" s="140">
        <f t="shared" si="0"/>
        <v>375000</v>
      </c>
      <c r="L26" s="78" t="s">
        <v>336</v>
      </c>
    </row>
    <row r="27" spans="1:12" x14ac:dyDescent="0.3">
      <c r="A27" s="75" t="s">
        <v>254</v>
      </c>
      <c r="B27" s="135">
        <f>B28/12</f>
        <v>4000</v>
      </c>
      <c r="C27" s="136">
        <f>C28/12</f>
        <v>7000</v>
      </c>
      <c r="D27" s="137">
        <f>D28/12</f>
        <v>9000</v>
      </c>
      <c r="E27" s="76"/>
      <c r="F27" s="2"/>
      <c r="G27" s="120"/>
      <c r="H27" s="75" t="s">
        <v>335</v>
      </c>
      <c r="I27" s="135">
        <v>15000</v>
      </c>
      <c r="J27" s="136">
        <v>25000</v>
      </c>
      <c r="K27" s="137">
        <v>35000</v>
      </c>
      <c r="L27" s="76" t="s">
        <v>326</v>
      </c>
    </row>
    <row r="28" spans="1:12" x14ac:dyDescent="0.3">
      <c r="A28" s="3" t="s">
        <v>255</v>
      </c>
      <c r="B28" s="141">
        <v>48000</v>
      </c>
      <c r="C28" s="142">
        <v>84000</v>
      </c>
      <c r="D28" s="143">
        <v>108000</v>
      </c>
      <c r="E28" s="2" t="s">
        <v>267</v>
      </c>
      <c r="F28" s="2"/>
      <c r="G28" s="120"/>
      <c r="H28" s="3" t="s">
        <v>327</v>
      </c>
      <c r="I28" s="141">
        <f>I27*I6</f>
        <v>60000</v>
      </c>
      <c r="J28" s="142">
        <f t="shared" ref="J28:K28" si="1">J27*J6</f>
        <v>100000</v>
      </c>
      <c r="K28" s="143">
        <f t="shared" si="1"/>
        <v>140000</v>
      </c>
      <c r="L28" s="2" t="s">
        <v>337</v>
      </c>
    </row>
    <row r="29" spans="1:12" x14ac:dyDescent="0.3">
      <c r="A29" s="77" t="s">
        <v>268</v>
      </c>
      <c r="B29" s="138">
        <f t="shared" ref="B29:D30" si="2">B28*B4</f>
        <v>240000</v>
      </c>
      <c r="C29" s="139">
        <f t="shared" si="2"/>
        <v>420000</v>
      </c>
      <c r="D29" s="140">
        <f t="shared" si="2"/>
        <v>540000</v>
      </c>
      <c r="E29" s="78" t="s">
        <v>270</v>
      </c>
      <c r="F29" s="2"/>
      <c r="G29" s="120"/>
      <c r="H29" s="77" t="s">
        <v>328</v>
      </c>
      <c r="I29" s="138">
        <f>I28*I4</f>
        <v>300000</v>
      </c>
      <c r="J29" s="139">
        <f t="shared" ref="J29:K30" si="3">J28*J4</f>
        <v>500000</v>
      </c>
      <c r="K29" s="140">
        <f t="shared" si="3"/>
        <v>700000</v>
      </c>
      <c r="L29" s="78" t="s">
        <v>338</v>
      </c>
    </row>
    <row r="30" spans="1:12" x14ac:dyDescent="0.3">
      <c r="A30" s="75" t="s">
        <v>183</v>
      </c>
      <c r="B30" s="135">
        <f t="shared" si="2"/>
        <v>720000</v>
      </c>
      <c r="C30" s="136">
        <f t="shared" si="2"/>
        <v>1260000</v>
      </c>
      <c r="D30" s="137">
        <f t="shared" si="2"/>
        <v>1620000</v>
      </c>
      <c r="E30" s="76" t="s">
        <v>271</v>
      </c>
      <c r="F30" s="2"/>
      <c r="G30" s="120"/>
      <c r="H30" s="75" t="s">
        <v>329</v>
      </c>
      <c r="I30" s="135">
        <f>I29*I5</f>
        <v>900000</v>
      </c>
      <c r="J30" s="136">
        <f t="shared" si="3"/>
        <v>1500000</v>
      </c>
      <c r="K30" s="137">
        <f t="shared" si="3"/>
        <v>2100000</v>
      </c>
      <c r="L30" s="76" t="s">
        <v>339</v>
      </c>
    </row>
    <row r="31" spans="1:12" x14ac:dyDescent="0.3">
      <c r="A31" s="77" t="s">
        <v>184</v>
      </c>
      <c r="B31" s="138">
        <f>B30+B26</f>
        <v>920000</v>
      </c>
      <c r="C31" s="139">
        <f>C30+C26</f>
        <v>1535000</v>
      </c>
      <c r="D31" s="140">
        <f>D30+D26</f>
        <v>1995000</v>
      </c>
      <c r="E31" s="78" t="s">
        <v>269</v>
      </c>
      <c r="F31" s="2"/>
      <c r="G31" s="120"/>
      <c r="H31" s="77" t="s">
        <v>184</v>
      </c>
      <c r="I31" s="138">
        <f>I26+I30</f>
        <v>1100000</v>
      </c>
      <c r="J31" s="139">
        <f t="shared" ref="J31:K31" si="4">J26+J30</f>
        <v>1775000</v>
      </c>
      <c r="K31" s="140">
        <f t="shared" si="4"/>
        <v>2475000</v>
      </c>
      <c r="L31" s="78" t="s">
        <v>340</v>
      </c>
    </row>
    <row r="32" spans="1:12" x14ac:dyDescent="0.3">
      <c r="A32" s="101" t="s">
        <v>185</v>
      </c>
      <c r="B32" s="144">
        <f>B31-B24</f>
        <v>65440</v>
      </c>
      <c r="C32" s="145">
        <f>C31-C24</f>
        <v>280440</v>
      </c>
      <c r="D32" s="146">
        <f>D31-D24</f>
        <v>680440</v>
      </c>
      <c r="E32" s="79" t="s">
        <v>273</v>
      </c>
      <c r="G32" s="120"/>
      <c r="H32" s="75" t="s">
        <v>330</v>
      </c>
      <c r="I32" s="144">
        <f>I31-I24</f>
        <v>245440</v>
      </c>
      <c r="J32" s="145">
        <f t="shared" ref="J32:K32" si="5">J31-J24</f>
        <v>520440</v>
      </c>
      <c r="K32" s="146">
        <f t="shared" si="5"/>
        <v>1160440</v>
      </c>
      <c r="L32" s="76" t="s">
        <v>273</v>
      </c>
    </row>
    <row r="33" spans="1:12" x14ac:dyDescent="0.3">
      <c r="A33" s="102" t="s">
        <v>275</v>
      </c>
      <c r="B33" s="147">
        <f>IF(B32&gt;0,(B24-B26)/(B29/12),"ไม่มีวันคืนทุน")</f>
        <v>32.728000000000002</v>
      </c>
      <c r="C33" s="148">
        <f>IF(C32&gt;0,(C24-C26)/(C29/12),"ไม่มีวันคืนทุน")</f>
        <v>27.98742857142857</v>
      </c>
      <c r="D33" s="149">
        <f>IF(D32&gt;0,(D24-D26)/(D29/12),"ไม่มีวันคืนทุน")</f>
        <v>20.879111111111111</v>
      </c>
      <c r="E33" s="1" t="s">
        <v>274</v>
      </c>
      <c r="G33" s="120"/>
      <c r="H33" s="3" t="s">
        <v>275</v>
      </c>
      <c r="I33" s="147">
        <f>IF(I32&gt;0,(I24-I26)/(I29/12),"ไม่มีวันคืนทุน")</f>
        <v>26.182400000000001</v>
      </c>
      <c r="J33" s="148">
        <f>IF(J32&gt;0,(J24-J26)/(J29/12),"ไม่มีวันคืนทุน")</f>
        <v>23.509440000000001</v>
      </c>
      <c r="K33" s="149">
        <f>IF(K32&gt;0,(K24-K26)/(K29/12),"ไม่มีวันคืนทุน")</f>
        <v>16.106742857142855</v>
      </c>
      <c r="L33" s="2" t="s">
        <v>341</v>
      </c>
    </row>
    <row r="34" spans="1:12" x14ac:dyDescent="0.3">
      <c r="A34" s="102" t="s">
        <v>261</v>
      </c>
      <c r="B34" s="150">
        <f>B32/B24</f>
        <v>7.6577419958809206E-2</v>
      </c>
      <c r="C34" s="151">
        <f>C32/C24</f>
        <v>0.2235365387067976</v>
      </c>
      <c r="D34" s="152">
        <f>D32/D24</f>
        <v>0.51761806231742946</v>
      </c>
      <c r="G34" s="120"/>
      <c r="H34" s="3" t="s">
        <v>261</v>
      </c>
      <c r="I34" s="150">
        <f>I32/I24</f>
        <v>0.28721213255944578</v>
      </c>
      <c r="J34" s="151">
        <f t="shared" ref="J34:K34" si="6">J32/J24</f>
        <v>0.41483866853717638</v>
      </c>
      <c r="K34" s="152">
        <f t="shared" si="6"/>
        <v>0.8827592502434275</v>
      </c>
      <c r="L34" s="2" t="s">
        <v>342</v>
      </c>
    </row>
    <row r="35" spans="1:12" x14ac:dyDescent="0.3">
      <c r="A35" s="103" t="s">
        <v>262</v>
      </c>
      <c r="B35" s="153">
        <f>B32/B31</f>
        <v>7.1130434782608692E-2</v>
      </c>
      <c r="C35" s="154">
        <f>C32/C31</f>
        <v>0.18269706840390879</v>
      </c>
      <c r="D35" s="155">
        <f>D32/D31</f>
        <v>0.34107268170426064</v>
      </c>
      <c r="E35" s="82"/>
      <c r="G35" s="120"/>
      <c r="H35" s="77" t="s">
        <v>262</v>
      </c>
      <c r="I35" s="153">
        <f>I32/I31</f>
        <v>0.22312727272727273</v>
      </c>
      <c r="J35" s="154">
        <f t="shared" ref="J35:K35" si="7">J32/J31</f>
        <v>0.29320563380281689</v>
      </c>
      <c r="K35" s="155">
        <f t="shared" si="7"/>
        <v>0.46886464646464648</v>
      </c>
      <c r="L35" s="78" t="s">
        <v>343</v>
      </c>
    </row>
    <row r="36" spans="1:12" x14ac:dyDescent="0.3">
      <c r="G36" s="120"/>
    </row>
    <row r="37" spans="1:12" x14ac:dyDescent="0.3">
      <c r="G37" s="120"/>
    </row>
    <row r="38" spans="1:12" x14ac:dyDescent="0.3">
      <c r="G38" s="1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Feature</vt:lpstr>
      <vt:lpstr>estimate_project_cost</vt:lpstr>
      <vt:lpstr>Hybrid Subscription</vt:lpstr>
      <vt:lpstr>Hybrid Subscription_present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อำนาจ ท้าวโสม</dc:creator>
  <cp:lastModifiedBy>อำนาจ ท้าวโสม</cp:lastModifiedBy>
  <dcterms:created xsi:type="dcterms:W3CDTF">2025-06-07T05:44:27Z</dcterms:created>
  <dcterms:modified xsi:type="dcterms:W3CDTF">2025-06-10T10:28:55Z</dcterms:modified>
</cp:coreProperties>
</file>