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0" windowWidth="25600" windowHeight="14880" tabRatio="500"/>
  </bookViews>
  <sheets>
    <sheet name="Fall 2015 9.13" sheetId="1" r:id="rId1"/>
    <sheet name="Tournament Fall 2015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E2" i="2"/>
  <c r="E3" i="2"/>
  <c r="E4" i="2"/>
  <c r="E5" i="2"/>
  <c r="E6" i="2"/>
  <c r="E7" i="2"/>
  <c r="E8" i="2"/>
  <c r="E9" i="2"/>
  <c r="E10" i="2"/>
  <c r="E11" i="2"/>
  <c r="E12" i="2"/>
  <c r="E13" i="2"/>
  <c r="F4" i="2"/>
  <c r="F5" i="2"/>
  <c r="F13" i="2"/>
  <c r="G9" i="2"/>
  <c r="G10" i="2"/>
  <c r="G13" i="2"/>
  <c r="H2" i="2"/>
  <c r="H4" i="2"/>
  <c r="H13" i="2"/>
  <c r="P13" i="2"/>
  <c r="B2" i="2"/>
  <c r="B3" i="2"/>
  <c r="B4" i="2"/>
  <c r="B5" i="2"/>
  <c r="B6" i="2"/>
  <c r="B7" i="2"/>
  <c r="B8" i="2"/>
  <c r="B9" i="2"/>
  <c r="B10" i="2"/>
  <c r="B11" i="2"/>
  <c r="B12" i="2"/>
  <c r="B13" i="2"/>
  <c r="J2" i="2"/>
  <c r="J3" i="2"/>
  <c r="J13" i="2"/>
  <c r="L5" i="2"/>
  <c r="L10" i="2"/>
  <c r="L13" i="2"/>
  <c r="O13" i="2"/>
  <c r="Q13" i="2"/>
  <c r="N13" i="2"/>
  <c r="K5" i="2"/>
  <c r="K11" i="2"/>
  <c r="K13" i="2"/>
  <c r="I2" i="2"/>
  <c r="I4" i="2"/>
  <c r="I5" i="2"/>
  <c r="I6" i="2"/>
  <c r="I10" i="2"/>
  <c r="I11" i="2"/>
  <c r="I12" i="2"/>
  <c r="I13" i="2"/>
  <c r="D2" i="2"/>
  <c r="D3" i="2"/>
  <c r="D4" i="2"/>
  <c r="D7" i="2"/>
  <c r="D8" i="2"/>
  <c r="D9" i="2"/>
  <c r="D10" i="2"/>
  <c r="D11" i="2"/>
  <c r="D13" i="2"/>
  <c r="P12" i="2"/>
  <c r="O12" i="2"/>
  <c r="Q12" i="2"/>
  <c r="N12" i="2"/>
  <c r="P11" i="2"/>
  <c r="O11" i="2"/>
  <c r="Q11" i="2"/>
  <c r="N11" i="2"/>
  <c r="P10" i="2"/>
  <c r="O10" i="2"/>
  <c r="Q10" i="2"/>
  <c r="N10" i="2"/>
  <c r="P9" i="2"/>
  <c r="O9" i="2"/>
  <c r="Q9" i="2"/>
  <c r="N9" i="2"/>
  <c r="P8" i="2"/>
  <c r="O8" i="2"/>
  <c r="Q8" i="2"/>
  <c r="N8" i="2"/>
  <c r="P7" i="2"/>
  <c r="O7" i="2"/>
  <c r="Q7" i="2"/>
  <c r="N7" i="2"/>
  <c r="P6" i="2"/>
  <c r="O6" i="2"/>
  <c r="Q6" i="2"/>
  <c r="N6" i="2"/>
  <c r="P5" i="2"/>
  <c r="O5" i="2"/>
  <c r="Q5" i="2"/>
  <c r="N5" i="2"/>
  <c r="P4" i="2"/>
  <c r="O4" i="2"/>
  <c r="Q4" i="2"/>
  <c r="N4" i="2"/>
  <c r="P3" i="2"/>
  <c r="O3" i="2"/>
  <c r="Q3" i="2"/>
  <c r="N3" i="2"/>
  <c r="P2" i="2"/>
  <c r="O2" i="2"/>
  <c r="Q2" i="2"/>
  <c r="N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F2" i="1"/>
  <c r="F3" i="1"/>
  <c r="F4" i="1"/>
  <c r="F5" i="1"/>
  <c r="F7" i="1"/>
  <c r="F11" i="1"/>
  <c r="F13" i="1"/>
  <c r="F18" i="1"/>
  <c r="G2" i="1"/>
  <c r="G5" i="1"/>
  <c r="G7" i="1"/>
  <c r="G18" i="1"/>
  <c r="H2" i="1"/>
  <c r="H3" i="1"/>
  <c r="H7" i="1"/>
  <c r="H12" i="1"/>
  <c r="H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8" i="1"/>
  <c r="P1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8" i="1"/>
  <c r="J2" i="1"/>
  <c r="J3" i="1"/>
  <c r="J4" i="1"/>
  <c r="J5" i="1"/>
  <c r="J8" i="1"/>
  <c r="J9" i="1"/>
  <c r="J10" i="1"/>
  <c r="J11" i="1"/>
  <c r="J12" i="1"/>
  <c r="J13" i="1"/>
  <c r="J14" i="1"/>
  <c r="J18" i="1"/>
  <c r="L4" i="1"/>
  <c r="L7" i="1"/>
  <c r="L8" i="1"/>
  <c r="L18" i="1"/>
  <c r="O18" i="1"/>
  <c r="Q18" i="1"/>
  <c r="N18" i="1"/>
  <c r="K18" i="1"/>
  <c r="I2" i="1"/>
  <c r="I3" i="1"/>
  <c r="I4" i="1"/>
  <c r="I5" i="1"/>
  <c r="I7" i="1"/>
  <c r="I8" i="1"/>
  <c r="I9" i="1"/>
  <c r="I10" i="1"/>
  <c r="I11" i="1"/>
  <c r="I12" i="1"/>
  <c r="I13" i="1"/>
  <c r="I14" i="1"/>
  <c r="I18" i="1"/>
  <c r="D2" i="1"/>
  <c r="D3" i="1"/>
  <c r="D4" i="1"/>
  <c r="D5" i="1"/>
  <c r="D6" i="1"/>
  <c r="D7" i="1"/>
  <c r="D8" i="1"/>
  <c r="D10" i="1"/>
  <c r="D11" i="1"/>
  <c r="D12" i="1"/>
  <c r="D13" i="1"/>
  <c r="D14" i="1"/>
  <c r="D18" i="1"/>
  <c r="P17" i="1"/>
  <c r="O17" i="1"/>
  <c r="Q17" i="1"/>
  <c r="N17" i="1"/>
  <c r="P16" i="1"/>
  <c r="O16" i="1"/>
  <c r="Q16" i="1"/>
  <c r="N16" i="1"/>
  <c r="P15" i="1"/>
  <c r="O15" i="1"/>
  <c r="Q15" i="1"/>
  <c r="N15" i="1"/>
  <c r="P14" i="1"/>
  <c r="O14" i="1"/>
  <c r="Q14" i="1"/>
  <c r="N14" i="1"/>
  <c r="P13" i="1"/>
  <c r="O13" i="1"/>
  <c r="Q13" i="1"/>
  <c r="N13" i="1"/>
  <c r="P12" i="1"/>
  <c r="O12" i="1"/>
  <c r="Q12" i="1"/>
  <c r="N12" i="1"/>
  <c r="P11" i="1"/>
  <c r="O11" i="1"/>
  <c r="Q11" i="1"/>
  <c r="N11" i="1"/>
  <c r="P10" i="1"/>
  <c r="O10" i="1"/>
  <c r="Q10" i="1"/>
  <c r="N10" i="1"/>
  <c r="P9" i="1"/>
  <c r="O9" i="1"/>
  <c r="Q9" i="1"/>
  <c r="N9" i="1"/>
  <c r="P8" i="1"/>
  <c r="O8" i="1"/>
  <c r="Q8" i="1"/>
  <c r="N8" i="1"/>
  <c r="P7" i="1"/>
  <c r="O7" i="1"/>
  <c r="Q7" i="1"/>
  <c r="N7" i="1"/>
  <c r="P6" i="1"/>
  <c r="O6" i="1"/>
  <c r="Q6" i="1"/>
  <c r="N6" i="1"/>
  <c r="P5" i="1"/>
  <c r="O5" i="1"/>
  <c r="Q5" i="1"/>
  <c r="N5" i="1"/>
  <c r="P4" i="1"/>
  <c r="O4" i="1"/>
  <c r="Q4" i="1"/>
  <c r="N4" i="1"/>
  <c r="P3" i="1"/>
  <c r="O3" i="1"/>
  <c r="Q3" i="1"/>
  <c r="N3" i="1"/>
  <c r="P2" i="1"/>
  <c r="O2" i="1"/>
  <c r="Q2" i="1"/>
  <c r="N2" i="1"/>
</calcChain>
</file>

<file path=xl/sharedStrings.xml><?xml version="1.0" encoding="utf-8"?>
<sst xmlns="http://schemas.openxmlformats.org/spreadsheetml/2006/main" count="61" uniqueCount="34">
  <si>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</si>
  <si>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</si>
  <si>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</si>
  <si>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</si>
  <si>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</si>
  <si>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</si>
  <si>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</si>
  <si>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</si>
  <si>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</si>
  <si>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</si>
  <si>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</si>
  <si>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</si>
  <si>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</si>
  <si>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OBP</t>
  </si>
  <si>
    <t>SLG</t>
  </si>
  <si>
    <t>OPS</t>
  </si>
  <si>
    <t>Andrew Burch</t>
  </si>
  <si>
    <t>Oliver Patton</t>
  </si>
  <si>
    <t>Qaiser Patel</t>
  </si>
  <si>
    <t>Luke Heuer</t>
  </si>
  <si>
    <t>Derek Bayes</t>
  </si>
  <si>
    <t>Joe Edwards</t>
  </si>
  <si>
    <t>Rich Squitieri</t>
  </si>
  <si>
    <t>Nick Mirman</t>
  </si>
  <si>
    <t>Nick Hanten</t>
  </si>
  <si>
    <t>Charlie Henschen</t>
  </si>
  <si>
    <t>Scott Richardson</t>
  </si>
  <si>
    <t>Amory Meltzer</t>
  </si>
  <si>
    <t>Gordon Walker</t>
  </si>
  <si>
    <t>Andrew Scott</t>
  </si>
  <si>
    <t>Brett Smith</t>
  </si>
  <si>
    <t>Mike Fanelli</t>
  </si>
  <si>
    <t>Total:</t>
  </si>
  <si>
    <t>Zac Chestnut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</si>
</sst>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color rgb="FF000000"/>
      <name val="Arial"/>
    </font>
    <font>
      <b/>
      <sz val="11"/>
      <name val="Arial"/>
    </font>
    <font>
      <sz val="1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164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/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  <c r="R1" s="3"/>
    </row>
    <row r="2" spans="1:18" ht="15.75" customHeight="1">
      <c r="A2" s="4" t="s">
        <v>16</v>
      </c>
      <c r="B2" s="4">
        <f>4+4+3+5+3+5+5</f>
        <v>29</v>
      </c>
      <c r="C2" s="4">
        <f>4+2+3+5+3+5+4</f>
        <v>26</v>
      </c>
      <c r="D2" s="4">
        <f>3+3+2+3+2+4+4</f>
        <v>21</v>
      </c>
      <c r="E2" s="4">
        <f>4+2+2+4+2+4+3</f>
        <v>21</v>
      </c>
      <c r="F2" s="4">
        <f>2+1</f>
        <v>3</v>
      </c>
      <c r="G2" s="4">
        <f t="shared" ref="G2:H2" si="0">1+1</f>
        <v>2</v>
      </c>
      <c r="H2" s="4">
        <f t="shared" si="0"/>
        <v>2</v>
      </c>
      <c r="I2" s="4">
        <f>3+4+5+3+2</f>
        <v>17</v>
      </c>
      <c r="J2" s="4">
        <f>2+1</f>
        <v>3</v>
      </c>
      <c r="K2" s="4">
        <v>0</v>
      </c>
      <c r="L2" s="4">
        <v>0</v>
      </c>
      <c r="M2" s="5"/>
      <c r="N2" s="6">
        <f t="shared" ref="N2:N17" si="1">IF(C2,E2/C2,)</f>
        <v>0.80769230769230771</v>
      </c>
      <c r="O2" s="6">
        <f t="shared" ref="O2:O18" si="2">IF(B2,(E2+J2)/(C2+J2+L2),)</f>
        <v>0.82758620689655171</v>
      </c>
      <c r="P2" s="6">
        <f t="shared" ref="P2:P17" si="3">IF(C2,((E2-F2-G2-H2)+(2*F2)+(3*G2)+(4*H2))/C2,)</f>
        <v>1.3076923076923077</v>
      </c>
      <c r="Q2" s="6">
        <f t="shared" ref="Q2:Q18" si="4">IF(P2,P2+O2,)</f>
        <v>2.1352785145888595</v>
      </c>
    </row>
    <row r="3" spans="1:18" ht="15.75" customHeight="1">
      <c r="A3" s="4" t="s">
        <v>17</v>
      </c>
      <c r="B3" s="4">
        <f>4+4+3+4+3+5+5</f>
        <v>28</v>
      </c>
      <c r="C3" s="4">
        <f>4+4+3+3+2+5+5</f>
        <v>26</v>
      </c>
      <c r="D3" s="4">
        <f>3+3+1+1+2+4</f>
        <v>14</v>
      </c>
      <c r="E3" s="4">
        <f>3+3+1+2+4+4</f>
        <v>17</v>
      </c>
      <c r="F3" s="4">
        <f>2+1+3</f>
        <v>6</v>
      </c>
      <c r="G3" s="4">
        <v>1</v>
      </c>
      <c r="H3" s="4">
        <f>0+2</f>
        <v>2</v>
      </c>
      <c r="I3" s="4">
        <f>2+4+2+3+3</f>
        <v>14</v>
      </c>
      <c r="J3" s="4">
        <f>1</f>
        <v>1</v>
      </c>
      <c r="K3" s="4">
        <v>1</v>
      </c>
      <c r="L3" s="4">
        <v>1</v>
      </c>
      <c r="M3" s="5"/>
      <c r="N3" s="6">
        <f t="shared" si="1"/>
        <v>0.65384615384615385</v>
      </c>
      <c r="O3" s="6">
        <f t="shared" si="2"/>
        <v>0.6428571428571429</v>
      </c>
      <c r="P3" s="6">
        <f t="shared" si="3"/>
        <v>1.1923076923076923</v>
      </c>
      <c r="Q3" s="6">
        <f t="shared" si="4"/>
        <v>1.8351648351648353</v>
      </c>
    </row>
    <row r="4" spans="1:18" ht="15.75" customHeight="1">
      <c r="A4" s="4" t="s">
        <v>18</v>
      </c>
      <c r="B4" s="4">
        <f>4+3+5</f>
        <v>12</v>
      </c>
      <c r="C4" s="4">
        <f>4+1+4</f>
        <v>9</v>
      </c>
      <c r="D4" s="4">
        <f>2+3</f>
        <v>5</v>
      </c>
      <c r="E4" s="4">
        <f>3+1+3</f>
        <v>7</v>
      </c>
      <c r="F4" s="4">
        <f t="shared" ref="F4:F5" si="5">1+1</f>
        <v>2</v>
      </c>
      <c r="G4" s="4">
        <v>0</v>
      </c>
      <c r="H4" s="4">
        <v>0</v>
      </c>
      <c r="I4" s="4">
        <f>3+2+2</f>
        <v>7</v>
      </c>
      <c r="J4" s="4">
        <f>2</f>
        <v>2</v>
      </c>
      <c r="K4" s="4">
        <v>0</v>
      </c>
      <c r="L4" s="4">
        <f>1</f>
        <v>1</v>
      </c>
      <c r="M4" s="5"/>
      <c r="N4" s="6">
        <f t="shared" si="1"/>
        <v>0.77777777777777779</v>
      </c>
      <c r="O4" s="6">
        <f t="shared" si="2"/>
        <v>0.75</v>
      </c>
      <c r="P4" s="6">
        <f t="shared" si="3"/>
        <v>1</v>
      </c>
      <c r="Q4" s="6">
        <f t="shared" si="4"/>
        <v>1.75</v>
      </c>
    </row>
    <row r="5" spans="1:18" ht="15.75" customHeight="1">
      <c r="A5" s="4" t="s">
        <v>19</v>
      </c>
      <c r="B5" s="4">
        <f>4+3+4+3+5+5</f>
        <v>24</v>
      </c>
      <c r="C5" s="4">
        <f>4+3+3+3+5+4</f>
        <v>22</v>
      </c>
      <c r="D5" s="4">
        <f>1+1+3+3+3</f>
        <v>11</v>
      </c>
      <c r="E5" s="4">
        <f>3+2+3+4+3</f>
        <v>15</v>
      </c>
      <c r="F5" s="4">
        <f t="shared" si="5"/>
        <v>2</v>
      </c>
      <c r="G5" s="4">
        <f>3+1+2</f>
        <v>6</v>
      </c>
      <c r="H5" s="4">
        <v>1</v>
      </c>
      <c r="I5" s="4">
        <f>5+4+4+3</f>
        <v>16</v>
      </c>
      <c r="J5" s="4">
        <f>1</f>
        <v>1</v>
      </c>
      <c r="K5" s="4">
        <v>1</v>
      </c>
      <c r="L5" s="4">
        <v>1</v>
      </c>
      <c r="M5" s="5"/>
      <c r="N5" s="6">
        <f t="shared" si="1"/>
        <v>0.68181818181818177</v>
      </c>
      <c r="O5" s="6">
        <f t="shared" si="2"/>
        <v>0.66666666666666663</v>
      </c>
      <c r="P5" s="6">
        <f t="shared" si="3"/>
        <v>1.4545454545454546</v>
      </c>
      <c r="Q5" s="6">
        <f t="shared" si="4"/>
        <v>2.1212121212121211</v>
      </c>
    </row>
    <row r="6" spans="1:18" ht="15.75" customHeight="1">
      <c r="A6" s="4" t="s">
        <v>20</v>
      </c>
      <c r="B6" s="4">
        <f>4+3+3</f>
        <v>10</v>
      </c>
      <c r="C6" s="4">
        <f>4+2+3</f>
        <v>9</v>
      </c>
      <c r="D6" s="4">
        <f>2+2</f>
        <v>4</v>
      </c>
      <c r="E6" s="4">
        <f>2+2+1</f>
        <v>5</v>
      </c>
      <c r="F6" s="4">
        <v>0</v>
      </c>
      <c r="G6" s="4">
        <v>0</v>
      </c>
      <c r="H6" s="4">
        <v>0</v>
      </c>
      <c r="I6" s="4">
        <v>1</v>
      </c>
      <c r="J6" s="4">
        <v>1</v>
      </c>
      <c r="K6" s="4">
        <v>0</v>
      </c>
      <c r="L6" s="4">
        <v>0</v>
      </c>
      <c r="M6" s="5"/>
      <c r="N6" s="6">
        <f t="shared" si="1"/>
        <v>0.55555555555555558</v>
      </c>
      <c r="O6" s="6">
        <f t="shared" si="2"/>
        <v>0.6</v>
      </c>
      <c r="P6" s="6">
        <f t="shared" si="3"/>
        <v>0.55555555555555558</v>
      </c>
      <c r="Q6" s="6">
        <f t="shared" si="4"/>
        <v>1.1555555555555554</v>
      </c>
    </row>
    <row r="7" spans="1:18" ht="15.75" customHeight="1">
      <c r="A7" s="4" t="s">
        <v>21</v>
      </c>
      <c r="B7" s="4">
        <f>4+3+4+3+5+5</f>
        <v>24</v>
      </c>
      <c r="C7" s="4">
        <f>4+3+4+3+4+5</f>
        <v>23</v>
      </c>
      <c r="D7" s="4">
        <f>1+3+1+1+3</f>
        <v>9</v>
      </c>
      <c r="E7" s="4">
        <f>3+2+3+2+3+4</f>
        <v>17</v>
      </c>
      <c r="F7" s="4">
        <f>1+2+2</f>
        <v>5</v>
      </c>
      <c r="G7" s="4">
        <f>1+1+1</f>
        <v>3</v>
      </c>
      <c r="H7" s="4">
        <f>1</f>
        <v>1</v>
      </c>
      <c r="I7" s="4">
        <f>1+1+2+1+2+5</f>
        <v>12</v>
      </c>
      <c r="J7" s="4">
        <v>0</v>
      </c>
      <c r="K7" s="4">
        <v>0</v>
      </c>
      <c r="L7" s="4">
        <f t="shared" ref="L7:L8" si="6">1</f>
        <v>1</v>
      </c>
      <c r="M7" s="5"/>
      <c r="N7" s="6">
        <f t="shared" si="1"/>
        <v>0.73913043478260865</v>
      </c>
      <c r="O7" s="6">
        <f t="shared" si="2"/>
        <v>0.70833333333333337</v>
      </c>
      <c r="P7" s="6">
        <f t="shared" si="3"/>
        <v>1.3478260869565217</v>
      </c>
      <c r="Q7" s="6">
        <f t="shared" si="4"/>
        <v>2.056159420289855</v>
      </c>
    </row>
    <row r="8" spans="1:18" ht="15.75" customHeight="1">
      <c r="A8" s="4" t="s">
        <v>22</v>
      </c>
      <c r="B8" s="4">
        <f>4+3+3+4+2+5+5</f>
        <v>26</v>
      </c>
      <c r="C8" s="4">
        <f>4+3+3+4+2+5+2</f>
        <v>23</v>
      </c>
      <c r="D8" s="4">
        <f>2+1+1+2</f>
        <v>6</v>
      </c>
      <c r="E8" s="4">
        <f>9+2+1+2+2</f>
        <v>16</v>
      </c>
      <c r="F8" s="4">
        <v>2</v>
      </c>
      <c r="G8" s="4">
        <v>1</v>
      </c>
      <c r="H8" s="4">
        <v>0</v>
      </c>
      <c r="I8" s="4">
        <f>3+1+3+1+3+3</f>
        <v>14</v>
      </c>
      <c r="J8" s="4">
        <f>2</f>
        <v>2</v>
      </c>
      <c r="K8" s="4">
        <v>0</v>
      </c>
      <c r="L8" s="4">
        <f t="shared" si="6"/>
        <v>1</v>
      </c>
      <c r="M8" s="5"/>
      <c r="N8" s="6">
        <f t="shared" si="1"/>
        <v>0.69565217391304346</v>
      </c>
      <c r="O8" s="6">
        <f t="shared" si="2"/>
        <v>0.69230769230769229</v>
      </c>
      <c r="P8" s="6">
        <f t="shared" si="3"/>
        <v>0.86956521739130432</v>
      </c>
      <c r="Q8" s="6">
        <f t="shared" si="4"/>
        <v>1.5618729096989967</v>
      </c>
    </row>
    <row r="9" spans="1:18" ht="15.75" customHeight="1">
      <c r="A9" s="4" t="s">
        <v>23</v>
      </c>
      <c r="B9" s="4">
        <f>3+4+2</f>
        <v>9</v>
      </c>
      <c r="C9" s="4">
        <f>3+4+1</f>
        <v>8</v>
      </c>
      <c r="D9" s="4">
        <v>3</v>
      </c>
      <c r="E9" s="4">
        <f>2+3</f>
        <v>5</v>
      </c>
      <c r="F9" s="4">
        <v>0</v>
      </c>
      <c r="G9" s="4">
        <v>0</v>
      </c>
      <c r="H9" s="4">
        <v>0</v>
      </c>
      <c r="I9" s="4">
        <f>2+2</f>
        <v>4</v>
      </c>
      <c r="J9" s="4">
        <f t="shared" ref="J9:J13" si="7">1</f>
        <v>1</v>
      </c>
      <c r="K9" s="4">
        <v>0</v>
      </c>
      <c r="L9" s="4">
        <v>0</v>
      </c>
      <c r="M9" s="5"/>
      <c r="N9" s="6">
        <f t="shared" si="1"/>
        <v>0.625</v>
      </c>
      <c r="O9" s="6">
        <f t="shared" si="2"/>
        <v>0.66666666666666663</v>
      </c>
      <c r="P9" s="6">
        <f t="shared" si="3"/>
        <v>0.625</v>
      </c>
      <c r="Q9" s="6">
        <f t="shared" si="4"/>
        <v>1.2916666666666665</v>
      </c>
    </row>
    <row r="10" spans="1:18" ht="15.75" customHeight="1">
      <c r="A10" s="4" t="s">
        <v>24</v>
      </c>
      <c r="B10" s="4">
        <f>4+4+3+2+5+5</f>
        <v>23</v>
      </c>
      <c r="C10" s="4">
        <f>4+4+3+2+5+4</f>
        <v>22</v>
      </c>
      <c r="D10" s="4">
        <f>1+2+1+1+2</f>
        <v>7</v>
      </c>
      <c r="E10" s="4">
        <f>2+2+2+1+2+3</f>
        <v>12</v>
      </c>
      <c r="F10" s="4">
        <v>0</v>
      </c>
      <c r="G10" s="4">
        <v>0</v>
      </c>
      <c r="H10" s="4">
        <v>0</v>
      </c>
      <c r="I10" s="4">
        <f>1+1+1+1+2</f>
        <v>6</v>
      </c>
      <c r="J10" s="4">
        <f t="shared" si="7"/>
        <v>1</v>
      </c>
      <c r="K10" s="4">
        <v>0</v>
      </c>
      <c r="L10" s="4">
        <v>0</v>
      </c>
      <c r="M10" s="5"/>
      <c r="N10" s="6">
        <f t="shared" si="1"/>
        <v>0.54545454545454541</v>
      </c>
      <c r="O10" s="6">
        <f t="shared" si="2"/>
        <v>0.56521739130434778</v>
      </c>
      <c r="P10" s="6">
        <f t="shared" si="3"/>
        <v>0.54545454545454541</v>
      </c>
      <c r="Q10" s="6">
        <f t="shared" si="4"/>
        <v>1.1106719367588931</v>
      </c>
    </row>
    <row r="11" spans="1:18" ht="15.75" customHeight="1">
      <c r="A11" s="4" t="s">
        <v>25</v>
      </c>
      <c r="B11" s="4">
        <f>3+3+3+4+2+5</f>
        <v>20</v>
      </c>
      <c r="C11" s="4">
        <f>3+3+3+4+2+4</f>
        <v>19</v>
      </c>
      <c r="D11" s="4">
        <f>2+1+1+4+3</f>
        <v>11</v>
      </c>
      <c r="E11" s="4">
        <f>2+2+4+1+4</f>
        <v>13</v>
      </c>
      <c r="F11" s="4">
        <f>1+1</f>
        <v>2</v>
      </c>
      <c r="G11" s="4">
        <v>1</v>
      </c>
      <c r="H11" s="4">
        <v>0</v>
      </c>
      <c r="I11" s="4">
        <f>2+1+1+3</f>
        <v>7</v>
      </c>
      <c r="J11" s="4">
        <f t="shared" si="7"/>
        <v>1</v>
      </c>
      <c r="K11" s="4">
        <v>0</v>
      </c>
      <c r="L11" s="4">
        <v>0</v>
      </c>
      <c r="M11" s="5"/>
      <c r="N11" s="6">
        <f t="shared" si="1"/>
        <v>0.68421052631578949</v>
      </c>
      <c r="O11" s="6">
        <f t="shared" si="2"/>
        <v>0.7</v>
      </c>
      <c r="P11" s="6">
        <f t="shared" si="3"/>
        <v>0.89473684210526316</v>
      </c>
      <c r="Q11" s="6">
        <f t="shared" si="4"/>
        <v>1.594736842105263</v>
      </c>
    </row>
    <row r="12" spans="1:18" ht="15.75" customHeight="1">
      <c r="A12" s="4" t="s">
        <v>26</v>
      </c>
      <c r="B12" s="4">
        <f>3+3+3+4+4+4</f>
        <v>21</v>
      </c>
      <c r="C12" s="4">
        <f>3+3+3+4+4+3</f>
        <v>20</v>
      </c>
      <c r="D12" s="4">
        <f>1+2+3+2</f>
        <v>8</v>
      </c>
      <c r="E12" s="4">
        <f>1+1+1+3+3+2</f>
        <v>11</v>
      </c>
      <c r="F12" s="4">
        <v>1</v>
      </c>
      <c r="G12" s="4">
        <v>0</v>
      </c>
      <c r="H12" s="4">
        <f>1</f>
        <v>1</v>
      </c>
      <c r="I12" s="4">
        <f>1+1+2+1+1</f>
        <v>6</v>
      </c>
      <c r="J12" s="4">
        <f t="shared" si="7"/>
        <v>1</v>
      </c>
      <c r="K12" s="4">
        <v>0</v>
      </c>
      <c r="L12" s="4">
        <v>0</v>
      </c>
      <c r="M12" s="5"/>
      <c r="N12" s="6">
        <f t="shared" si="1"/>
        <v>0.55000000000000004</v>
      </c>
      <c r="O12" s="6">
        <f t="shared" si="2"/>
        <v>0.5714285714285714</v>
      </c>
      <c r="P12" s="6">
        <f t="shared" si="3"/>
        <v>0.75</v>
      </c>
      <c r="Q12" s="6">
        <f t="shared" si="4"/>
        <v>1.3214285714285714</v>
      </c>
    </row>
    <row r="13" spans="1:18" ht="15.75" customHeight="1">
      <c r="A13" s="4" t="s">
        <v>27</v>
      </c>
      <c r="B13" s="4">
        <f t="shared" ref="B13:B14" si="8">3+3+3+4+2+4+4</f>
        <v>23</v>
      </c>
      <c r="C13" s="4">
        <f>3+3+3+4+1+4+4</f>
        <v>22</v>
      </c>
      <c r="D13" s="4">
        <f>2+1+3+2+1+2</f>
        <v>11</v>
      </c>
      <c r="E13" s="4">
        <f>2+2+1+3+2+2</f>
        <v>12</v>
      </c>
      <c r="F13" s="4">
        <f>1+1</f>
        <v>2</v>
      </c>
      <c r="G13" s="4">
        <v>0</v>
      </c>
      <c r="H13" s="4">
        <v>0</v>
      </c>
      <c r="I13" s="4">
        <f>2+3+1+5</f>
        <v>11</v>
      </c>
      <c r="J13" s="4">
        <f t="shared" si="7"/>
        <v>1</v>
      </c>
      <c r="K13" s="4">
        <v>0</v>
      </c>
      <c r="L13" s="4">
        <v>0</v>
      </c>
      <c r="M13" s="5"/>
      <c r="N13" s="6">
        <f t="shared" si="1"/>
        <v>0.54545454545454541</v>
      </c>
      <c r="O13" s="6">
        <f t="shared" si="2"/>
        <v>0.56521739130434778</v>
      </c>
      <c r="P13" s="6">
        <f t="shared" si="3"/>
        <v>0.63636363636363635</v>
      </c>
      <c r="Q13" s="6">
        <f t="shared" si="4"/>
        <v>1.2015810276679841</v>
      </c>
    </row>
    <row r="14" spans="1:18" ht="15.75" customHeight="1">
      <c r="A14" s="4" t="s">
        <v>28</v>
      </c>
      <c r="B14" s="4">
        <f t="shared" si="8"/>
        <v>23</v>
      </c>
      <c r="C14" s="4">
        <f>3+3+3+4+1+3+4</f>
        <v>21</v>
      </c>
      <c r="D14" s="4">
        <f>1+1+3+2+3+1</f>
        <v>11</v>
      </c>
      <c r="E14" s="4">
        <f>1+2+1+3+2+2</f>
        <v>11</v>
      </c>
      <c r="F14" s="4">
        <v>0</v>
      </c>
      <c r="G14" s="4">
        <v>0</v>
      </c>
      <c r="H14" s="4">
        <v>0</v>
      </c>
      <c r="I14" s="4">
        <f>1+3+1+2</f>
        <v>7</v>
      </c>
      <c r="J14" s="4">
        <f>1+1</f>
        <v>2</v>
      </c>
      <c r="K14" s="4">
        <v>0</v>
      </c>
      <c r="L14" s="4">
        <v>0</v>
      </c>
      <c r="M14" s="5"/>
      <c r="N14" s="6">
        <f t="shared" si="1"/>
        <v>0.52380952380952384</v>
      </c>
      <c r="O14" s="6">
        <f t="shared" si="2"/>
        <v>0.56521739130434778</v>
      </c>
      <c r="P14" s="6">
        <f t="shared" si="3"/>
        <v>0.52380952380952384</v>
      </c>
      <c r="Q14" s="6">
        <f t="shared" si="4"/>
        <v>1.0890269151138716</v>
      </c>
    </row>
    <row r="15" spans="1:18" ht="15.75" customHeight="1">
      <c r="A15" s="4" t="s">
        <v>29</v>
      </c>
      <c r="B15" s="4">
        <f t="shared" ref="B15:C15" si="9">3+4</f>
        <v>7</v>
      </c>
      <c r="C15" s="4">
        <f t="shared" si="9"/>
        <v>7</v>
      </c>
      <c r="D15" s="4">
        <v>3</v>
      </c>
      <c r="E15" s="4">
        <f>1+3</f>
        <v>4</v>
      </c>
      <c r="F15" s="4">
        <v>0</v>
      </c>
      <c r="G15" s="4">
        <v>0</v>
      </c>
      <c r="H15" s="4">
        <v>0</v>
      </c>
      <c r="I15" s="4">
        <v>1</v>
      </c>
      <c r="J15" s="4">
        <v>0</v>
      </c>
      <c r="K15" s="4">
        <v>0</v>
      </c>
      <c r="L15" s="4">
        <v>0</v>
      </c>
      <c r="M15" s="5"/>
      <c r="N15" s="6">
        <f t="shared" si="1"/>
        <v>0.5714285714285714</v>
      </c>
      <c r="O15" s="6">
        <f t="shared" si="2"/>
        <v>0.5714285714285714</v>
      </c>
      <c r="P15" s="6">
        <f t="shared" si="3"/>
        <v>0.5714285714285714</v>
      </c>
      <c r="Q15" s="6">
        <f t="shared" si="4"/>
        <v>1.1428571428571428</v>
      </c>
    </row>
    <row r="16" spans="1:18" ht="15.75" customHeight="1">
      <c r="A16" s="4" t="s">
        <v>30</v>
      </c>
      <c r="B16" s="4">
        <v>3</v>
      </c>
      <c r="C16" s="4">
        <v>3</v>
      </c>
      <c r="D16" s="4">
        <v>2</v>
      </c>
      <c r="E16" s="4">
        <v>3</v>
      </c>
      <c r="F16" s="4">
        <v>2</v>
      </c>
      <c r="G16" s="4">
        <v>0</v>
      </c>
      <c r="H16" s="4">
        <v>0</v>
      </c>
      <c r="I16" s="4">
        <v>3</v>
      </c>
      <c r="J16" s="4">
        <v>0</v>
      </c>
      <c r="K16" s="4">
        <v>0</v>
      </c>
      <c r="L16" s="4">
        <v>0</v>
      </c>
      <c r="M16" s="5"/>
      <c r="N16" s="6">
        <f t="shared" si="1"/>
        <v>1</v>
      </c>
      <c r="O16" s="6">
        <f t="shared" si="2"/>
        <v>1</v>
      </c>
      <c r="P16" s="6">
        <f t="shared" si="3"/>
        <v>1.6666666666666667</v>
      </c>
      <c r="Q16" s="6">
        <f t="shared" si="4"/>
        <v>2.666666666666667</v>
      </c>
    </row>
    <row r="17" spans="1:17" ht="15.75" customHeight="1">
      <c r="A17" s="4" t="s">
        <v>31</v>
      </c>
      <c r="B17" s="4">
        <v>4</v>
      </c>
      <c r="C17" s="4">
        <v>3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1</v>
      </c>
      <c r="J17" s="4">
        <v>1</v>
      </c>
      <c r="K17" s="4">
        <v>0</v>
      </c>
      <c r="L17" s="4">
        <v>0</v>
      </c>
      <c r="M17" s="5"/>
      <c r="N17" s="6">
        <f t="shared" si="1"/>
        <v>0.33333333333333331</v>
      </c>
      <c r="O17" s="6">
        <f t="shared" si="2"/>
        <v>0.5</v>
      </c>
      <c r="P17" s="6">
        <f t="shared" si="3"/>
        <v>0.33333333333333331</v>
      </c>
      <c r="Q17" s="6">
        <f t="shared" si="4"/>
        <v>0.83333333333333326</v>
      </c>
    </row>
    <row r="18" spans="1:17" ht="15.75" customHeight="1">
      <c r="A18" s="1" t="s">
        <v>32</v>
      </c>
      <c r="B18" s="1">
        <f t="shared" ref="B18:L18" si="10">SUM(B2:B17)</f>
        <v>286</v>
      </c>
      <c r="C18" s="1">
        <f t="shared" si="10"/>
        <v>263</v>
      </c>
      <c r="D18" s="1">
        <f t="shared" si="10"/>
        <v>127</v>
      </c>
      <c r="E18" s="1">
        <f t="shared" si="10"/>
        <v>170</v>
      </c>
      <c r="F18" s="1">
        <f t="shared" si="10"/>
        <v>27</v>
      </c>
      <c r="G18" s="1">
        <f t="shared" si="10"/>
        <v>14</v>
      </c>
      <c r="H18" s="1">
        <f t="shared" si="10"/>
        <v>7</v>
      </c>
      <c r="I18" s="1">
        <f t="shared" si="10"/>
        <v>127</v>
      </c>
      <c r="J18" s="1">
        <f t="shared" si="10"/>
        <v>18</v>
      </c>
      <c r="K18" s="1">
        <f t="shared" si="10"/>
        <v>2</v>
      </c>
      <c r="L18" s="1">
        <f t="shared" si="10"/>
        <v>5</v>
      </c>
      <c r="M18" s="4"/>
      <c r="N18" s="7">
        <f>E18/C18</f>
        <v>0.64638783269961975</v>
      </c>
      <c r="O18" s="7">
        <f t="shared" si="2"/>
        <v>0.65734265734265729</v>
      </c>
      <c r="P18" s="7">
        <f>((E18-F18-G18-H18)+(2*F18)+(3*G18)+(4*H18))/C18</f>
        <v>0.93536121673003803</v>
      </c>
      <c r="Q18" s="7">
        <f t="shared" si="4"/>
        <v>1.5927038740726953</v>
      </c>
    </row>
    <row r="22" spans="1:17" ht="15.75" customHeight="1">
      <c r="N22" s="3"/>
    </row>
    <row r="23" spans="1:17" ht="15.75" customHeight="1">
      <c r="G2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customHeight="1">
      <c r="A2" s="4" t="s">
        <v>16</v>
      </c>
      <c r="B2" s="4">
        <f>4+3+4</f>
        <v>11</v>
      </c>
      <c r="C2" s="4">
        <f>4+3+3</f>
        <v>10</v>
      </c>
      <c r="D2" s="4">
        <f>1+1+2</f>
        <v>4</v>
      </c>
      <c r="E2" s="4">
        <f>2+2+3</f>
        <v>7</v>
      </c>
      <c r="F2" s="4">
        <v>0</v>
      </c>
      <c r="G2" s="4">
        <v>0</v>
      </c>
      <c r="H2" s="4">
        <f>1</f>
        <v>1</v>
      </c>
      <c r="I2" s="4">
        <f>2+1</f>
        <v>3</v>
      </c>
      <c r="J2" s="4">
        <f>1</f>
        <v>1</v>
      </c>
      <c r="K2" s="4">
        <v>0</v>
      </c>
      <c r="L2" s="4">
        <v>0</v>
      </c>
      <c r="M2" s="5"/>
      <c r="N2" s="6">
        <f t="shared" ref="N2:N13" si="0">IF(C2,E2/C2,)</f>
        <v>0.7</v>
      </c>
      <c r="O2" s="6">
        <f t="shared" ref="O2:O13" si="1">IF(B2,(E2+J2)/(C2+J2+L2),)</f>
        <v>0.72727272727272729</v>
      </c>
      <c r="P2" s="6">
        <f t="shared" ref="P2:P13" si="2">IF(C2,((E2-F2-G2-H2)+(2*F2)+(3*G2)+(4*H2))/C2,)</f>
        <v>1</v>
      </c>
      <c r="Q2" s="6">
        <f t="shared" ref="Q2:Q13" si="3">IF(P2,P2+O2,)</f>
        <v>1.7272727272727273</v>
      </c>
    </row>
    <row r="3" spans="1:17" ht="15.75" customHeight="1">
      <c r="A3" s="4" t="s">
        <v>24</v>
      </c>
      <c r="B3" s="4">
        <f>3+3+4</f>
        <v>10</v>
      </c>
      <c r="C3" s="4">
        <f>3+2+3</f>
        <v>8</v>
      </c>
      <c r="D3" s="4">
        <f>1+2+1</f>
        <v>4</v>
      </c>
      <c r="E3" s="4">
        <f>2+2+1</f>
        <v>5</v>
      </c>
      <c r="F3" s="4">
        <v>0</v>
      </c>
      <c r="G3" s="4">
        <v>0</v>
      </c>
      <c r="H3" s="4">
        <v>0</v>
      </c>
      <c r="I3" s="4">
        <v>0</v>
      </c>
      <c r="J3" s="4">
        <f>1+1</f>
        <v>2</v>
      </c>
      <c r="K3" s="4">
        <v>0</v>
      </c>
      <c r="L3" s="4">
        <v>0</v>
      </c>
      <c r="M3" s="5"/>
      <c r="N3" s="6">
        <f t="shared" si="0"/>
        <v>0.625</v>
      </c>
      <c r="O3" s="6">
        <f t="shared" si="1"/>
        <v>0.7</v>
      </c>
      <c r="P3" s="6">
        <f t="shared" si="2"/>
        <v>0.625</v>
      </c>
      <c r="Q3" s="6">
        <f t="shared" si="3"/>
        <v>1.325</v>
      </c>
    </row>
    <row r="4" spans="1:17" ht="15.75" customHeight="1">
      <c r="A4" s="4" t="s">
        <v>17</v>
      </c>
      <c r="B4" s="4">
        <f t="shared" ref="B4:C4" si="4">3+3+3</f>
        <v>9</v>
      </c>
      <c r="C4" s="4">
        <f t="shared" si="4"/>
        <v>9</v>
      </c>
      <c r="D4" s="4">
        <f>1+1</f>
        <v>2</v>
      </c>
      <c r="E4" s="4">
        <f>2+2+3</f>
        <v>7</v>
      </c>
      <c r="F4" s="4">
        <f t="shared" ref="F4:F5" si="5">1</f>
        <v>1</v>
      </c>
      <c r="G4" s="4">
        <v>0</v>
      </c>
      <c r="H4" s="4">
        <f>1</f>
        <v>1</v>
      </c>
      <c r="I4" s="4">
        <f>3+2</f>
        <v>5</v>
      </c>
      <c r="J4" s="4">
        <v>0</v>
      </c>
      <c r="K4" s="4">
        <v>0</v>
      </c>
      <c r="L4" s="4">
        <v>0</v>
      </c>
      <c r="M4" s="5"/>
      <c r="N4" s="6">
        <f t="shared" si="0"/>
        <v>0.77777777777777779</v>
      </c>
      <c r="O4" s="6">
        <f t="shared" si="1"/>
        <v>0.77777777777777779</v>
      </c>
      <c r="P4" s="6">
        <f t="shared" si="2"/>
        <v>1.2222222222222223</v>
      </c>
      <c r="Q4" s="6">
        <f t="shared" si="3"/>
        <v>2</v>
      </c>
    </row>
    <row r="5" spans="1:17" ht="15.75" customHeight="1">
      <c r="A5" s="4" t="s">
        <v>18</v>
      </c>
      <c r="B5" s="4">
        <f>4+3+4</f>
        <v>11</v>
      </c>
      <c r="C5" s="4">
        <f>4+3+3</f>
        <v>10</v>
      </c>
      <c r="D5" s="4">
        <v>0</v>
      </c>
      <c r="E5" s="4">
        <f>1+1+2</f>
        <v>4</v>
      </c>
      <c r="F5" s="4">
        <f t="shared" si="5"/>
        <v>1</v>
      </c>
      <c r="G5" s="4">
        <v>0</v>
      </c>
      <c r="H5" s="4">
        <v>0</v>
      </c>
      <c r="I5" s="4">
        <f t="shared" ref="I5:I6" si="6">1+1</f>
        <v>2</v>
      </c>
      <c r="J5" s="4">
        <v>0</v>
      </c>
      <c r="K5" s="4">
        <f t="shared" ref="K5:L5" si="7">1</f>
        <v>1</v>
      </c>
      <c r="L5" s="4">
        <f t="shared" si="7"/>
        <v>1</v>
      </c>
      <c r="M5" s="5"/>
      <c r="N5" s="6">
        <f t="shared" si="0"/>
        <v>0.4</v>
      </c>
      <c r="O5" s="6">
        <f t="shared" si="1"/>
        <v>0.36363636363636365</v>
      </c>
      <c r="P5" s="6">
        <f t="shared" si="2"/>
        <v>0.5</v>
      </c>
      <c r="Q5" s="6">
        <f t="shared" si="3"/>
        <v>0.86363636363636365</v>
      </c>
    </row>
    <row r="6" spans="1:17" ht="15.75" customHeight="1">
      <c r="A6" s="4" t="s">
        <v>23</v>
      </c>
      <c r="B6" s="4">
        <f t="shared" ref="B6:C6" si="8">3+3+4</f>
        <v>10</v>
      </c>
      <c r="C6" s="4">
        <f t="shared" si="8"/>
        <v>10</v>
      </c>
      <c r="D6" s="4">
        <v>0</v>
      </c>
      <c r="E6" s="4">
        <f>2+2</f>
        <v>4</v>
      </c>
      <c r="F6" s="4">
        <v>0</v>
      </c>
      <c r="G6" s="4">
        <v>0</v>
      </c>
      <c r="H6" s="4">
        <v>0</v>
      </c>
      <c r="I6" s="4">
        <f t="shared" si="6"/>
        <v>2</v>
      </c>
      <c r="J6" s="4">
        <v>0</v>
      </c>
      <c r="K6" s="4">
        <v>0</v>
      </c>
      <c r="L6" s="4">
        <v>0</v>
      </c>
      <c r="M6" s="5"/>
      <c r="N6" s="6">
        <f t="shared" si="0"/>
        <v>0.4</v>
      </c>
      <c r="O6" s="6">
        <f t="shared" si="1"/>
        <v>0.4</v>
      </c>
      <c r="P6" s="6">
        <f t="shared" si="2"/>
        <v>0.4</v>
      </c>
      <c r="Q6" s="6">
        <f t="shared" si="3"/>
        <v>0.8</v>
      </c>
    </row>
    <row r="7" spans="1:17" ht="15.75" customHeight="1">
      <c r="A7" s="4" t="s">
        <v>21</v>
      </c>
      <c r="B7" s="4">
        <f t="shared" ref="B7:C7" si="9">3+3+3</f>
        <v>9</v>
      </c>
      <c r="C7" s="4">
        <f t="shared" si="9"/>
        <v>9</v>
      </c>
      <c r="D7" s="4">
        <f>2</f>
        <v>2</v>
      </c>
      <c r="E7" s="4">
        <f>1+2</f>
        <v>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5"/>
      <c r="N7" s="6">
        <f t="shared" si="0"/>
        <v>0.33333333333333331</v>
      </c>
      <c r="O7" s="6">
        <f t="shared" si="1"/>
        <v>0.33333333333333331</v>
      </c>
      <c r="P7" s="6">
        <f t="shared" si="2"/>
        <v>0.33333333333333331</v>
      </c>
      <c r="Q7" s="6">
        <f t="shared" si="3"/>
        <v>0.66666666666666663</v>
      </c>
    </row>
    <row r="8" spans="1:17" ht="15.75" customHeight="1">
      <c r="A8" s="4" t="s">
        <v>33</v>
      </c>
      <c r="B8" s="4">
        <f t="shared" ref="B8:C8" si="10">3+3+3</f>
        <v>9</v>
      </c>
      <c r="C8" s="4">
        <f t="shared" si="10"/>
        <v>9</v>
      </c>
      <c r="D8" s="4">
        <f>1</f>
        <v>1</v>
      </c>
      <c r="E8" s="4">
        <f>3+2+1</f>
        <v>6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5"/>
      <c r="N8" s="6">
        <f t="shared" si="0"/>
        <v>0.66666666666666663</v>
      </c>
      <c r="O8" s="6">
        <f t="shared" si="1"/>
        <v>0.66666666666666663</v>
      </c>
      <c r="P8" s="6">
        <f t="shared" si="2"/>
        <v>0.66666666666666663</v>
      </c>
      <c r="Q8" s="6">
        <f t="shared" si="3"/>
        <v>1.3333333333333333</v>
      </c>
    </row>
    <row r="9" spans="1:17" ht="15.75" customHeight="1">
      <c r="A9" s="4" t="s">
        <v>25</v>
      </c>
      <c r="B9" s="4">
        <f t="shared" ref="B9:C9" si="11">4+3+3</f>
        <v>10</v>
      </c>
      <c r="C9" s="4">
        <f t="shared" si="11"/>
        <v>10</v>
      </c>
      <c r="D9" s="4">
        <f t="shared" ref="D9:D10" si="12">1+1</f>
        <v>2</v>
      </c>
      <c r="E9" s="4">
        <f>2+3+1</f>
        <v>6</v>
      </c>
      <c r="F9" s="4">
        <v>0</v>
      </c>
      <c r="G9" s="4">
        <f t="shared" ref="G9:G10" si="13">1</f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5"/>
      <c r="N9" s="6">
        <f t="shared" si="0"/>
        <v>0.6</v>
      </c>
      <c r="O9" s="6">
        <f t="shared" si="1"/>
        <v>0.6</v>
      </c>
      <c r="P9" s="6">
        <f t="shared" si="2"/>
        <v>0.8</v>
      </c>
      <c r="Q9" s="6">
        <f t="shared" si="3"/>
        <v>1.4</v>
      </c>
    </row>
    <row r="10" spans="1:17" ht="15.75" customHeight="1">
      <c r="A10" s="4" t="s">
        <v>27</v>
      </c>
      <c r="B10" s="4">
        <f t="shared" ref="B10:B11" si="14">3+3+3</f>
        <v>9</v>
      </c>
      <c r="C10" s="4">
        <f>3+1+3</f>
        <v>7</v>
      </c>
      <c r="D10" s="4">
        <f t="shared" si="12"/>
        <v>2</v>
      </c>
      <c r="E10" s="4">
        <f>1+1+2</f>
        <v>4</v>
      </c>
      <c r="F10" s="4">
        <v>0</v>
      </c>
      <c r="G10" s="4">
        <f t="shared" si="13"/>
        <v>1</v>
      </c>
      <c r="H10" s="4">
        <v>0</v>
      </c>
      <c r="I10" s="4">
        <f>3+1</f>
        <v>4</v>
      </c>
      <c r="J10" s="4">
        <v>0</v>
      </c>
      <c r="K10" s="4">
        <v>0</v>
      </c>
      <c r="L10" s="4">
        <f>2</f>
        <v>2</v>
      </c>
      <c r="M10" s="5"/>
      <c r="N10" s="6">
        <f t="shared" si="0"/>
        <v>0.5714285714285714</v>
      </c>
      <c r="O10" s="6">
        <f t="shared" si="1"/>
        <v>0.44444444444444442</v>
      </c>
      <c r="P10" s="6">
        <f t="shared" si="2"/>
        <v>0.8571428571428571</v>
      </c>
      <c r="Q10" s="6">
        <f t="shared" si="3"/>
        <v>1.3015873015873014</v>
      </c>
    </row>
    <row r="11" spans="1:17" ht="15.75" customHeight="1">
      <c r="A11" s="4" t="s">
        <v>28</v>
      </c>
      <c r="B11" s="4">
        <f t="shared" si="14"/>
        <v>9</v>
      </c>
      <c r="C11" s="4">
        <f>3+3+3</f>
        <v>9</v>
      </c>
      <c r="D11" s="4">
        <f>1</f>
        <v>1</v>
      </c>
      <c r="E11" s="4">
        <f>2</f>
        <v>2</v>
      </c>
      <c r="F11" s="4">
        <v>0</v>
      </c>
      <c r="G11" s="4">
        <v>0</v>
      </c>
      <c r="H11" s="4">
        <v>0</v>
      </c>
      <c r="I11" s="4">
        <f t="shared" ref="I11:I12" si="15">1</f>
        <v>1</v>
      </c>
      <c r="J11" s="4">
        <v>0</v>
      </c>
      <c r="K11" s="4">
        <f>2</f>
        <v>2</v>
      </c>
      <c r="L11" s="4">
        <v>0</v>
      </c>
      <c r="M11" s="5"/>
      <c r="N11" s="6">
        <f t="shared" si="0"/>
        <v>0.22222222222222221</v>
      </c>
      <c r="O11" s="6">
        <f t="shared" si="1"/>
        <v>0.22222222222222221</v>
      </c>
      <c r="P11" s="6">
        <f t="shared" si="2"/>
        <v>0.22222222222222221</v>
      </c>
      <c r="Q11" s="6">
        <f t="shared" si="3"/>
        <v>0.44444444444444442</v>
      </c>
    </row>
    <row r="12" spans="1:17" ht="15.75" customHeight="1">
      <c r="A12" s="4" t="s">
        <v>26</v>
      </c>
      <c r="B12" s="4">
        <f t="shared" ref="B12:C12" si="16">1</f>
        <v>1</v>
      </c>
      <c r="C12" s="4">
        <f t="shared" si="16"/>
        <v>1</v>
      </c>
      <c r="D12" s="4">
        <v>0</v>
      </c>
      <c r="E12" s="4">
        <f>1</f>
        <v>1</v>
      </c>
      <c r="F12" s="4">
        <v>0</v>
      </c>
      <c r="G12" s="4">
        <v>0</v>
      </c>
      <c r="H12" s="4">
        <v>0</v>
      </c>
      <c r="I12" s="4">
        <f t="shared" si="15"/>
        <v>1</v>
      </c>
      <c r="J12" s="4">
        <v>0</v>
      </c>
      <c r="K12" s="4">
        <v>0</v>
      </c>
      <c r="L12" s="4">
        <v>0</v>
      </c>
      <c r="M12" s="5"/>
      <c r="N12" s="6">
        <f t="shared" si="0"/>
        <v>1</v>
      </c>
      <c r="O12" s="6">
        <f t="shared" si="1"/>
        <v>1</v>
      </c>
      <c r="P12" s="6">
        <f t="shared" si="2"/>
        <v>1</v>
      </c>
      <c r="Q12" s="6">
        <f t="shared" si="3"/>
        <v>2</v>
      </c>
    </row>
    <row r="13" spans="1:17" ht="15.75" customHeight="1">
      <c r="A13" s="1" t="s">
        <v>32</v>
      </c>
      <c r="B13" s="1">
        <f t="shared" ref="B13:L13" si="17">SUM(B2:B12)</f>
        <v>98</v>
      </c>
      <c r="C13" s="1">
        <f t="shared" si="17"/>
        <v>92</v>
      </c>
      <c r="D13" s="1">
        <f t="shared" si="17"/>
        <v>18</v>
      </c>
      <c r="E13" s="1">
        <f t="shared" si="17"/>
        <v>49</v>
      </c>
      <c r="F13" s="1">
        <f t="shared" si="17"/>
        <v>2</v>
      </c>
      <c r="G13" s="1">
        <f t="shared" si="17"/>
        <v>2</v>
      </c>
      <c r="H13" s="1">
        <f t="shared" si="17"/>
        <v>2</v>
      </c>
      <c r="I13" s="1">
        <f t="shared" si="17"/>
        <v>18</v>
      </c>
      <c r="J13" s="1">
        <f t="shared" si="17"/>
        <v>3</v>
      </c>
      <c r="K13" s="1">
        <f t="shared" si="17"/>
        <v>3</v>
      </c>
      <c r="L13" s="1">
        <f t="shared" si="17"/>
        <v>3</v>
      </c>
      <c r="M13" s="4"/>
      <c r="N13" s="7">
        <f t="shared" si="0"/>
        <v>0.53260869565217395</v>
      </c>
      <c r="O13" s="7">
        <f t="shared" si="1"/>
        <v>0.53061224489795922</v>
      </c>
      <c r="P13" s="7">
        <f t="shared" si="2"/>
        <v>0.66304347826086951</v>
      </c>
      <c r="Q13" s="7">
        <f t="shared" si="3"/>
        <v>1.1936557231588287</v>
      </c>
    </row>
    <row r="17" spans="7:14" ht="15.75" customHeight="1">
      <c r="N17" s="3"/>
    </row>
    <row r="18" spans="7:14" ht="15.75" customHeight="1">
      <c r="G1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2015 9.13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2016-03-15T21:51:27Z</dcterms:modified>
</cp:coreProperties>
</file>