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0" windowWidth="25600" windowHeight="14880" tabRatio="500" firstSheet="1" activeTab="4"/>
  </bookViews>
  <sheets>
    <sheet name="Fall 2015 09.16" sheetId="4" r:id="rId1"/>
    <sheet name="Fall 2015 09.09" sheetId="1" r:id="rId2"/>
    <sheet name="f15" sheetId="7" r:id="rId3"/>
    <sheet name="s14" sheetId="8" r:id="rId4"/>
    <sheet name="total" sheetId="9" r:id="rId5"/>
    <sheet name="Spring 2014 04.16" sheetId="5" r:id="rId6"/>
    <sheet name="Spring 2014 04.09" sheetId="6" r:id="rId7"/>
    <sheet name="Tournament Fall 2015" sheetId="2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5" i="9" l="1"/>
  <c r="L14" i="9"/>
  <c r="K14" i="9"/>
  <c r="J14" i="9"/>
  <c r="I14" i="9"/>
  <c r="H14" i="9"/>
  <c r="G14" i="9"/>
  <c r="F14" i="9"/>
  <c r="E14" i="9"/>
  <c r="D14" i="9"/>
  <c r="C14" i="9"/>
  <c r="B14" i="9"/>
  <c r="L13" i="9"/>
  <c r="K13" i="9"/>
  <c r="J13" i="9"/>
  <c r="I13" i="9"/>
  <c r="H13" i="9"/>
  <c r="G13" i="9"/>
  <c r="F13" i="9"/>
  <c r="E13" i="9"/>
  <c r="D13" i="9"/>
  <c r="C13" i="9"/>
  <c r="B13" i="9"/>
  <c r="L12" i="9"/>
  <c r="K12" i="9"/>
  <c r="J12" i="9"/>
  <c r="I12" i="9"/>
  <c r="H12" i="9"/>
  <c r="G12" i="9"/>
  <c r="F12" i="9"/>
  <c r="E12" i="9"/>
  <c r="D12" i="9"/>
  <c r="C12" i="9"/>
  <c r="B12" i="9"/>
  <c r="L11" i="9"/>
  <c r="K11" i="9"/>
  <c r="J11" i="9"/>
  <c r="I11" i="9"/>
  <c r="H11" i="9"/>
  <c r="G11" i="9"/>
  <c r="F11" i="9"/>
  <c r="E11" i="9"/>
  <c r="D11" i="9"/>
  <c r="C11" i="9"/>
  <c r="B11" i="9"/>
  <c r="E15" i="9"/>
  <c r="F15" i="9"/>
  <c r="G15" i="9"/>
  <c r="H15" i="9"/>
  <c r="C15" i="9"/>
  <c r="P15" i="9"/>
  <c r="B15" i="9"/>
  <c r="J15" i="9"/>
  <c r="L15" i="9"/>
  <c r="O15" i="9"/>
  <c r="Q15" i="9"/>
  <c r="K15" i="9"/>
  <c r="I15" i="9"/>
  <c r="D15" i="9"/>
  <c r="P14" i="9"/>
  <c r="O14" i="9"/>
  <c r="Q14" i="9"/>
  <c r="N14" i="9"/>
  <c r="P13" i="9"/>
  <c r="O13" i="9"/>
  <c r="Q13" i="9"/>
  <c r="N13" i="9"/>
  <c r="P12" i="9"/>
  <c r="O12" i="9"/>
  <c r="Q12" i="9"/>
  <c r="N12" i="9"/>
  <c r="P11" i="9"/>
  <c r="O11" i="9"/>
  <c r="Q11" i="9"/>
  <c r="N11" i="9"/>
  <c r="L14" i="8"/>
  <c r="K14" i="8"/>
  <c r="J14" i="8"/>
  <c r="I14" i="8"/>
  <c r="H14" i="8"/>
  <c r="G14" i="8"/>
  <c r="F14" i="8"/>
  <c r="E14" i="8"/>
  <c r="D14" i="8"/>
  <c r="C14" i="8"/>
  <c r="B14" i="8"/>
  <c r="L13" i="8"/>
  <c r="K13" i="8"/>
  <c r="J13" i="8"/>
  <c r="I13" i="8"/>
  <c r="H13" i="8"/>
  <c r="G13" i="8"/>
  <c r="F13" i="8"/>
  <c r="E13" i="8"/>
  <c r="D13" i="8"/>
  <c r="C13" i="8"/>
  <c r="B13" i="8"/>
  <c r="L12" i="8"/>
  <c r="K12" i="8"/>
  <c r="J12" i="8"/>
  <c r="I12" i="8"/>
  <c r="H12" i="8"/>
  <c r="G12" i="8"/>
  <c r="F12" i="8"/>
  <c r="E12" i="8"/>
  <c r="D12" i="8"/>
  <c r="C12" i="8"/>
  <c r="B12" i="8"/>
  <c r="L11" i="8"/>
  <c r="K11" i="8"/>
  <c r="J11" i="8"/>
  <c r="I11" i="8"/>
  <c r="H11" i="8"/>
  <c r="G11" i="8"/>
  <c r="F11" i="8"/>
  <c r="E11" i="8"/>
  <c r="D11" i="8"/>
  <c r="C11" i="8"/>
  <c r="B11" i="8"/>
  <c r="E15" i="8"/>
  <c r="F15" i="8"/>
  <c r="G15" i="8"/>
  <c r="H15" i="8"/>
  <c r="C15" i="8"/>
  <c r="P15" i="8"/>
  <c r="B15" i="8"/>
  <c r="J15" i="8"/>
  <c r="L15" i="8"/>
  <c r="O15" i="8"/>
  <c r="Q15" i="8"/>
  <c r="N15" i="8"/>
  <c r="K15" i="8"/>
  <c r="I15" i="8"/>
  <c r="D15" i="8"/>
  <c r="P14" i="8"/>
  <c r="O14" i="8"/>
  <c r="Q14" i="8"/>
  <c r="N14" i="8"/>
  <c r="P13" i="8"/>
  <c r="O13" i="8"/>
  <c r="Q13" i="8"/>
  <c r="N13" i="8"/>
  <c r="P12" i="8"/>
  <c r="O12" i="8"/>
  <c r="Q12" i="8"/>
  <c r="N12" i="8"/>
  <c r="P11" i="8"/>
  <c r="O11" i="8"/>
  <c r="Q11" i="8"/>
  <c r="N11" i="8"/>
  <c r="E6" i="8"/>
  <c r="F6" i="8"/>
  <c r="G6" i="8"/>
  <c r="H6" i="8"/>
  <c r="C6" i="8"/>
  <c r="P6" i="8"/>
  <c r="B6" i="8"/>
  <c r="J6" i="8"/>
  <c r="L6" i="8"/>
  <c r="O6" i="8"/>
  <c r="Q6" i="8"/>
  <c r="N6" i="8"/>
  <c r="K6" i="8"/>
  <c r="I6" i="8"/>
  <c r="D6" i="8"/>
  <c r="P5" i="8"/>
  <c r="O5" i="8"/>
  <c r="Q5" i="8"/>
  <c r="N5" i="8"/>
  <c r="P4" i="8"/>
  <c r="O4" i="8"/>
  <c r="Q4" i="8"/>
  <c r="N4" i="8"/>
  <c r="P3" i="8"/>
  <c r="O3" i="8"/>
  <c r="Q3" i="8"/>
  <c r="N3" i="8"/>
  <c r="P2" i="8"/>
  <c r="O2" i="8"/>
  <c r="Q2" i="8"/>
  <c r="N2" i="8"/>
  <c r="B13" i="7"/>
  <c r="E13" i="7"/>
  <c r="J13" i="7"/>
  <c r="L13" i="7"/>
  <c r="O13" i="7"/>
  <c r="F13" i="7"/>
  <c r="G13" i="7"/>
  <c r="H13" i="7"/>
  <c r="P13" i="7"/>
  <c r="Q13" i="7"/>
  <c r="L16" i="7"/>
  <c r="K16" i="7"/>
  <c r="J16" i="7"/>
  <c r="I16" i="7"/>
  <c r="H16" i="7"/>
  <c r="G16" i="7"/>
  <c r="F16" i="7"/>
  <c r="E16" i="7"/>
  <c r="D16" i="7"/>
  <c r="C16" i="7"/>
  <c r="B16" i="7"/>
  <c r="L15" i="7"/>
  <c r="K15" i="7"/>
  <c r="J15" i="7"/>
  <c r="I15" i="7"/>
  <c r="H15" i="7"/>
  <c r="G15" i="7"/>
  <c r="F15" i="7"/>
  <c r="E15" i="7"/>
  <c r="D15" i="7"/>
  <c r="C15" i="7"/>
  <c r="B15" i="7"/>
  <c r="L14" i="7"/>
  <c r="K14" i="7"/>
  <c r="J14" i="7"/>
  <c r="I14" i="7"/>
  <c r="H14" i="7"/>
  <c r="G14" i="7"/>
  <c r="F14" i="7"/>
  <c r="E14" i="7"/>
  <c r="D14" i="7"/>
  <c r="C14" i="7"/>
  <c r="B14" i="7"/>
  <c r="K13" i="7"/>
  <c r="I13" i="7"/>
  <c r="D13" i="7"/>
  <c r="C13" i="7"/>
  <c r="E17" i="7"/>
  <c r="F17" i="7"/>
  <c r="G17" i="7"/>
  <c r="H17" i="7"/>
  <c r="C17" i="7"/>
  <c r="P17" i="7"/>
  <c r="B17" i="7"/>
  <c r="J17" i="7"/>
  <c r="L17" i="7"/>
  <c r="O17" i="7"/>
  <c r="Q17" i="7"/>
  <c r="N17" i="7"/>
  <c r="K17" i="7"/>
  <c r="I17" i="7"/>
  <c r="D17" i="7"/>
  <c r="P16" i="7"/>
  <c r="O16" i="7"/>
  <c r="Q16" i="7"/>
  <c r="N16" i="7"/>
  <c r="P15" i="7"/>
  <c r="O15" i="7"/>
  <c r="Q15" i="7"/>
  <c r="N15" i="7"/>
  <c r="P14" i="7"/>
  <c r="O14" i="7"/>
  <c r="Q14" i="7"/>
  <c r="N14" i="7"/>
  <c r="N13" i="7"/>
  <c r="E6" i="7"/>
  <c r="F6" i="7"/>
  <c r="G6" i="7"/>
  <c r="H6" i="7"/>
  <c r="C6" i="7"/>
  <c r="P6" i="7"/>
  <c r="B6" i="7"/>
  <c r="J6" i="7"/>
  <c r="L6" i="7"/>
  <c r="O6" i="7"/>
  <c r="Q6" i="7"/>
  <c r="N6" i="7"/>
  <c r="K6" i="7"/>
  <c r="I6" i="7"/>
  <c r="D6" i="7"/>
  <c r="P5" i="7"/>
  <c r="O5" i="7"/>
  <c r="Q5" i="7"/>
  <c r="N5" i="7"/>
  <c r="P4" i="7"/>
  <c r="O4" i="7"/>
  <c r="Q4" i="7"/>
  <c r="N4" i="7"/>
  <c r="P3" i="7"/>
  <c r="O3" i="7"/>
  <c r="Q3" i="7"/>
  <c r="N3" i="7"/>
  <c r="P2" i="7"/>
  <c r="O2" i="7"/>
  <c r="Q2" i="7"/>
  <c r="N2" i="7"/>
  <c r="E6" i="6"/>
  <c r="F6" i="6"/>
  <c r="G6" i="6"/>
  <c r="H6" i="6"/>
  <c r="C6" i="6"/>
  <c r="P6" i="6"/>
  <c r="B6" i="6"/>
  <c r="J6" i="6"/>
  <c r="L6" i="6"/>
  <c r="O6" i="6"/>
  <c r="Q6" i="6"/>
  <c r="N6" i="6"/>
  <c r="K6" i="6"/>
  <c r="I6" i="6"/>
  <c r="D6" i="6"/>
  <c r="P5" i="6"/>
  <c r="O5" i="6"/>
  <c r="Q5" i="6"/>
  <c r="N5" i="6"/>
  <c r="P4" i="6"/>
  <c r="O4" i="6"/>
  <c r="Q4" i="6"/>
  <c r="N4" i="6"/>
  <c r="P3" i="6"/>
  <c r="O3" i="6"/>
  <c r="Q3" i="6"/>
  <c r="N3" i="6"/>
  <c r="P2" i="6"/>
  <c r="O2" i="6"/>
  <c r="Q2" i="6"/>
  <c r="N2" i="6"/>
  <c r="E6" i="5"/>
  <c r="F6" i="5"/>
  <c r="G6" i="5"/>
  <c r="H6" i="5"/>
  <c r="C6" i="5"/>
  <c r="P6" i="5"/>
  <c r="B6" i="5"/>
  <c r="J6" i="5"/>
  <c r="L6" i="5"/>
  <c r="O6" i="5"/>
  <c r="Q6" i="5"/>
  <c r="N6" i="5"/>
  <c r="K6" i="5"/>
  <c r="I6" i="5"/>
  <c r="D6" i="5"/>
  <c r="P5" i="5"/>
  <c r="O5" i="5"/>
  <c r="Q5" i="5"/>
  <c r="N5" i="5"/>
  <c r="P4" i="5"/>
  <c r="O4" i="5"/>
  <c r="Q4" i="5"/>
  <c r="N4" i="5"/>
  <c r="P3" i="5"/>
  <c r="O3" i="5"/>
  <c r="Q3" i="5"/>
  <c r="N3" i="5"/>
  <c r="P2" i="5"/>
  <c r="O2" i="5"/>
  <c r="Q2" i="5"/>
  <c r="N2" i="5"/>
  <c r="E6" i="4"/>
  <c r="F6" i="4"/>
  <c r="G6" i="4"/>
  <c r="H6" i="4"/>
  <c r="C6" i="4"/>
  <c r="P6" i="4"/>
  <c r="B6" i="4"/>
  <c r="J6" i="4"/>
  <c r="L6" i="4"/>
  <c r="O6" i="4"/>
  <c r="Q6" i="4"/>
  <c r="N6" i="4"/>
  <c r="K6" i="4"/>
  <c r="I6" i="4"/>
  <c r="D6" i="4"/>
  <c r="P5" i="4"/>
  <c r="O5" i="4"/>
  <c r="Q5" i="4"/>
  <c r="N5" i="4"/>
  <c r="P4" i="4"/>
  <c r="O4" i="4"/>
  <c r="Q4" i="4"/>
  <c r="N4" i="4"/>
  <c r="P3" i="4"/>
  <c r="O3" i="4"/>
  <c r="Q3" i="4"/>
  <c r="N3" i="4"/>
  <c r="P2" i="4"/>
  <c r="O2" i="4"/>
  <c r="Q2" i="4"/>
  <c r="N2" i="4"/>
  <c r="E6" i="1"/>
  <c r="F6" i="1"/>
  <c r="G6" i="1"/>
  <c r="H6" i="1"/>
  <c r="C6" i="1"/>
  <c r="P6" i="1"/>
  <c r="B6" i="1"/>
  <c r="J6" i="1"/>
  <c r="L6" i="1"/>
  <c r="O6" i="1"/>
  <c r="Q6" i="1"/>
  <c r="N6" i="1"/>
  <c r="K6" i="1"/>
  <c r="I6" i="1"/>
  <c r="D6" i="1"/>
  <c r="P5" i="1"/>
  <c r="O5" i="1"/>
  <c r="Q5" i="1"/>
  <c r="N5" i="1"/>
  <c r="P4" i="1"/>
  <c r="O4" i="1"/>
  <c r="Q4" i="1"/>
  <c r="N4" i="1"/>
  <c r="P3" i="1"/>
  <c r="O3" i="1"/>
  <c r="Q3" i="1"/>
  <c r="N3" i="1"/>
  <c r="P2" i="1"/>
  <c r="O2" i="1"/>
  <c r="Q2" i="1"/>
  <c r="N2" i="1"/>
  <c r="C2" i="2"/>
  <c r="C3" i="2"/>
  <c r="C4" i="2"/>
  <c r="C5" i="2"/>
  <c r="C6" i="2"/>
  <c r="C7" i="2"/>
  <c r="C8" i="2"/>
  <c r="C9" i="2"/>
  <c r="C10" i="2"/>
  <c r="C11" i="2"/>
  <c r="C12" i="2"/>
  <c r="C13" i="2"/>
  <c r="E2" i="2"/>
  <c r="E3" i="2"/>
  <c r="E4" i="2"/>
  <c r="E5" i="2"/>
  <c r="E6" i="2"/>
  <c r="E7" i="2"/>
  <c r="E8" i="2"/>
  <c r="E9" i="2"/>
  <c r="E10" i="2"/>
  <c r="E11" i="2"/>
  <c r="E12" i="2"/>
  <c r="E13" i="2"/>
  <c r="F4" i="2"/>
  <c r="F5" i="2"/>
  <c r="F13" i="2"/>
  <c r="G9" i="2"/>
  <c r="G10" i="2"/>
  <c r="G13" i="2"/>
  <c r="H2" i="2"/>
  <c r="H4" i="2"/>
  <c r="H13" i="2"/>
  <c r="P13" i="2"/>
  <c r="B2" i="2"/>
  <c r="B3" i="2"/>
  <c r="B4" i="2"/>
  <c r="B5" i="2"/>
  <c r="B6" i="2"/>
  <c r="B7" i="2"/>
  <c r="B8" i="2"/>
  <c r="B9" i="2"/>
  <c r="B10" i="2"/>
  <c r="B11" i="2"/>
  <c r="B12" i="2"/>
  <c r="B13" i="2"/>
  <c r="J2" i="2"/>
  <c r="J3" i="2"/>
  <c r="J13" i="2"/>
  <c r="L5" i="2"/>
  <c r="L10" i="2"/>
  <c r="L13" i="2"/>
  <c r="O13" i="2"/>
  <c r="Q13" i="2"/>
  <c r="N13" i="2"/>
  <c r="K5" i="2"/>
  <c r="K11" i="2"/>
  <c r="K13" i="2"/>
  <c r="I2" i="2"/>
  <c r="I4" i="2"/>
  <c r="I5" i="2"/>
  <c r="I6" i="2"/>
  <c r="I10" i="2"/>
  <c r="I11" i="2"/>
  <c r="I12" i="2"/>
  <c r="I13" i="2"/>
  <c r="D2" i="2"/>
  <c r="D3" i="2"/>
  <c r="D4" i="2"/>
  <c r="D7" i="2"/>
  <c r="D8" i="2"/>
  <c r="D9" i="2"/>
  <c r="D10" i="2"/>
  <c r="D11" i="2"/>
  <c r="D13" i="2"/>
  <c r="P12" i="2"/>
  <c r="O12" i="2"/>
  <c r="Q12" i="2"/>
  <c r="N12" i="2"/>
  <c r="P11" i="2"/>
  <c r="O11" i="2"/>
  <c r="Q11" i="2"/>
  <c r="N11" i="2"/>
  <c r="P10" i="2"/>
  <c r="O10" i="2"/>
  <c r="Q10" i="2"/>
  <c r="N10" i="2"/>
  <c r="P9" i="2"/>
  <c r="O9" i="2"/>
  <c r="Q9" i="2"/>
  <c r="N9" i="2"/>
  <c r="P8" i="2"/>
  <c r="O8" i="2"/>
  <c r="Q8" i="2"/>
  <c r="N8" i="2"/>
  <c r="P7" i="2"/>
  <c r="O7" i="2"/>
  <c r="Q7" i="2"/>
  <c r="N7" i="2"/>
  <c r="P6" i="2"/>
  <c r="O6" i="2"/>
  <c r="Q6" i="2"/>
  <c r="N6" i="2"/>
  <c r="P5" i="2"/>
  <c r="O5" i="2"/>
  <c r="Q5" i="2"/>
  <c r="N5" i="2"/>
  <c r="P4" i="2"/>
  <c r="O4" i="2"/>
  <c r="Q4" i="2"/>
  <c r="N4" i="2"/>
  <c r="P3" i="2"/>
  <c r="O3" i="2"/>
  <c r="Q3" i="2"/>
  <c r="N3" i="2"/>
  <c r="P2" i="2"/>
  <c r="O2" i="2"/>
  <c r="Q2" i="2"/>
  <c r="N2" i="2"/>
</calcChain>
</file>

<file path=xl/sharedStrings.xml><?xml version="1.0" encoding="utf-8"?>
<sst xmlns="http://schemas.openxmlformats.org/spreadsheetml/2006/main" count="238" uniqueCount="29">
  <si>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</si>
  <si>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</si>
  <si>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</si>
  <si>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</si>
  <si>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</si>
  <si>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</si>
  <si>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</si>
  <si>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</si>
  <si>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</si>
  <si>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</si>
  <si>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</si>
  <si>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</si>
  <si>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</si>
  <si>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OBP</t>
  </si>
  <si>
    <t>SLG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</si>
  <si>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</si>
  <si>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</si>
  <si>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</si>
  <si>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</si>
  <si>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</si>
  <si>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</si>
  <si>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</si>
  <si>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Zac Chestnut</t>
  </si>
  <si>
    <t>Luke Heuer</t>
  </si>
  <si>
    <t>Charlie Henschen</t>
  </si>
  <si>
    <t>Amory Meltzer</t>
  </si>
  <si>
    <t>Gordon Walker</t>
  </si>
  <si>
    <t>Scott Richardson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</si>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</sst>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0" xfId="0" applyFont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1" fillId="0" borderId="1" xfId="0" applyNumberFormat="1" applyFont="1" applyBorder="1" applyAlignme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D2" sqref="D2:L5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2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20</v>
      </c>
      <c r="C6" s="2">
        <f t="shared" si="2"/>
        <v>18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13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0.77777777777777779</v>
      </c>
      <c r="O6" s="7">
        <f>IF(B6,(E6+J6)/(C6+J6+L6),)</f>
        <v>0.8</v>
      </c>
      <c r="P6" s="7">
        <f>((E6-F6-G6-H6)+(2*F6)+(3*G6)+(4*H6))/C6</f>
        <v>1.5555555555555556</v>
      </c>
      <c r="Q6" s="7">
        <f>IF(P6,P6+O6,)</f>
        <v>2.3555555555555556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D2" sqref="D2:L5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4</v>
      </c>
      <c r="C2" s="5">
        <v>3</v>
      </c>
      <c r="D2" s="5">
        <v>2</v>
      </c>
      <c r="E2" s="5">
        <v>2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0.66666666666666663</v>
      </c>
      <c r="O2" s="6">
        <f>IF(B2,(E2+J2)/(C2+J2+L2),)</f>
        <v>0.75</v>
      </c>
      <c r="P2" s="6">
        <f t="shared" ref="P2:P5" si="1">IF(C2,((E2-F2-G2-H2)+(2*F2)+(3*G2)+(4*H2))/C2,)</f>
        <v>0.66666666666666663</v>
      </c>
      <c r="Q2" s="6">
        <f>IF(P2,P2+O2,)</f>
        <v>1.4166666666666665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19</v>
      </c>
      <c r="C6" s="2">
        <f t="shared" si="2"/>
        <v>17</v>
      </c>
      <c r="D6" s="2">
        <f t="shared" si="2"/>
        <v>12</v>
      </c>
      <c r="E6" s="2">
        <f t="shared" si="2"/>
        <v>13</v>
      </c>
      <c r="F6" s="2">
        <f t="shared" si="2"/>
        <v>5</v>
      </c>
      <c r="G6" s="2">
        <f t="shared" si="2"/>
        <v>3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0.76470588235294112</v>
      </c>
      <c r="O6" s="7">
        <f>IF(B6,(E6+J6)/(C6+J6+L6),)</f>
        <v>0.78947368421052633</v>
      </c>
      <c r="P6" s="7">
        <f>((E6-F6-G6-H6)+(2*F6)+(3*G6)+(4*H6))/C6</f>
        <v>1.411764705882353</v>
      </c>
      <c r="Q6" s="7">
        <f>IF(P6,P6+O6,)</f>
        <v>2.2012383900928794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D2" sqref="D2:L5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2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5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20</v>
      </c>
      <c r="C6" s="2">
        <f t="shared" si="2"/>
        <v>18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13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0.77777777777777779</v>
      </c>
      <c r="O6" s="7">
        <f>IF(B6,(E6+J6)/(C6+J6+L6),)</f>
        <v>0.8</v>
      </c>
      <c r="P6" s="7">
        <f>((E6-F6-G6-H6)+(2*F6)+(3*G6)+(4*H6))/C6</f>
        <v>1.5555555555555556</v>
      </c>
      <c r="Q6" s="7">
        <f>IF(P6,P6+O6,)</f>
        <v>2.3555555555555556</v>
      </c>
    </row>
    <row r="10" spans="1:18" ht="15.75" customHeight="1">
      <c r="N10" s="4"/>
    </row>
    <row r="11" spans="1:18" ht="15.75" customHeight="1">
      <c r="G11" s="4"/>
    </row>
    <row r="12" spans="1:18" ht="15.75" customHeight="1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2" t="s">
        <v>8</v>
      </c>
      <c r="J12" s="2" t="s">
        <v>9</v>
      </c>
      <c r="K12" s="2" t="s">
        <v>10</v>
      </c>
      <c r="L12" s="2" t="s">
        <v>11</v>
      </c>
      <c r="M12" s="2"/>
      <c r="N12" s="2" t="s">
        <v>12</v>
      </c>
      <c r="O12" s="2" t="s">
        <v>13</v>
      </c>
      <c r="P12" s="2" t="s">
        <v>14</v>
      </c>
      <c r="Q12" s="2" t="s">
        <v>15</v>
      </c>
      <c r="R12" s="4"/>
    </row>
    <row r="13" spans="1:18" ht="15.75" customHeight="1">
      <c r="A13" s="5" t="s">
        <v>16</v>
      </c>
      <c r="B13" s="5">
        <f>B2+'Fall 2015 09.09'!B2</f>
        <v>9</v>
      </c>
      <c r="C13" s="5">
        <f>C2+'Fall 2015 09.09'!C2</f>
        <v>7</v>
      </c>
      <c r="D13" s="5">
        <f>D2+'Fall 2015 09.09'!D2</f>
        <v>6</v>
      </c>
      <c r="E13" s="5">
        <f>E2+'Fall 2015 09.09'!E2</f>
        <v>5</v>
      </c>
      <c r="F13" s="5">
        <f>F2+'Fall 2015 09.09'!F2</f>
        <v>1</v>
      </c>
      <c r="G13" s="5">
        <f>G2+'Fall 2015 09.09'!G2</f>
        <v>1</v>
      </c>
      <c r="H13" s="5">
        <f>H2+'Fall 2015 09.09'!H2</f>
        <v>0</v>
      </c>
      <c r="I13" s="5">
        <f>I2+'Fall 2015 09.09'!I2</f>
        <v>3</v>
      </c>
      <c r="J13" s="5">
        <f>J2+'Fall 2015 09.09'!J2</f>
        <v>2</v>
      </c>
      <c r="K13" s="5">
        <f>K2+'Fall 2015 09.09'!K2</f>
        <v>0</v>
      </c>
      <c r="L13" s="5">
        <f>L2+'Fall 2015 09.09'!L2</f>
        <v>0</v>
      </c>
      <c r="M13" s="5"/>
      <c r="N13" s="6">
        <f t="shared" ref="N13:N16" si="3">IF(C13,E13/C13,)</f>
        <v>0.7142857142857143</v>
      </c>
      <c r="O13" s="6">
        <f>IF(B13,(E13+J13)/(C13+J13+L13),)</f>
        <v>0.77777777777777779</v>
      </c>
      <c r="P13" s="6">
        <f>IF(C13,((E13-F13-G13-H13)+(2*F13)+(3*G13)+(4*H13))/C13,)</f>
        <v>1.1428571428571428</v>
      </c>
      <c r="Q13" s="6">
        <f>IF(P13,P13+O13,)</f>
        <v>1.9206349206349205</v>
      </c>
    </row>
    <row r="14" spans="1:18" ht="15.75" customHeight="1">
      <c r="A14" s="5" t="s">
        <v>18</v>
      </c>
      <c r="B14" s="5">
        <f>B3+'Fall 2015 09.09'!B3</f>
        <v>10</v>
      </c>
      <c r="C14" s="5">
        <f>C3+'Fall 2015 09.09'!C3</f>
        <v>10</v>
      </c>
      <c r="D14" s="5">
        <f>D3+'Fall 2015 09.09'!D3</f>
        <v>8</v>
      </c>
      <c r="E14" s="5">
        <f>E3+'Fall 2015 09.09'!E3</f>
        <v>8</v>
      </c>
      <c r="F14" s="5">
        <f>F3+'Fall 2015 09.09'!F3</f>
        <v>6</v>
      </c>
      <c r="G14" s="5">
        <f>G3+'Fall 2015 09.09'!G3</f>
        <v>0</v>
      </c>
      <c r="H14" s="5">
        <f>H3+'Fall 2015 09.09'!H3</f>
        <v>0</v>
      </c>
      <c r="I14" s="5">
        <f>I3+'Fall 2015 09.09'!I3</f>
        <v>6</v>
      </c>
      <c r="J14" s="5">
        <f>J3+'Fall 2015 09.09'!J3</f>
        <v>0</v>
      </c>
      <c r="K14" s="5">
        <f>K3+'Fall 2015 09.09'!K3</f>
        <v>0</v>
      </c>
      <c r="L14" s="5">
        <f>L3+'Fall 2015 09.09'!L3</f>
        <v>0</v>
      </c>
      <c r="M14" s="5"/>
      <c r="N14" s="6">
        <f t="shared" si="3"/>
        <v>0.8</v>
      </c>
      <c r="O14" s="6">
        <f>IF(B14,(E14+J14)/(C14+J14+L14),)</f>
        <v>0.8</v>
      </c>
      <c r="P14" s="6">
        <f t="shared" ref="P14:P16" si="4">IF(C14,((E14-F14-G14-H14)+(2*F14)+(3*G14)+(4*H14))/C14,)</f>
        <v>1.4</v>
      </c>
      <c r="Q14" s="6">
        <f>IF(P14,P14+O14,)</f>
        <v>2.2000000000000002</v>
      </c>
    </row>
    <row r="15" spans="1:18" ht="15.75" customHeight="1">
      <c r="A15" s="5" t="s">
        <v>23</v>
      </c>
      <c r="B15" s="5">
        <f>B4+'Fall 2015 09.09'!B4</f>
        <v>10</v>
      </c>
      <c r="C15" s="5">
        <f>C4+'Fall 2015 09.09'!C4</f>
        <v>8</v>
      </c>
      <c r="D15" s="5">
        <f>D4+'Fall 2015 09.09'!D4</f>
        <v>6</v>
      </c>
      <c r="E15" s="5">
        <f>E4+'Fall 2015 09.09'!E4</f>
        <v>6</v>
      </c>
      <c r="F15" s="5">
        <f>F4+'Fall 2015 09.09'!F4</f>
        <v>0</v>
      </c>
      <c r="G15" s="5">
        <f>G4+'Fall 2015 09.09'!G4</f>
        <v>4</v>
      </c>
      <c r="H15" s="5">
        <f>H4+'Fall 2015 09.09'!H4</f>
        <v>0</v>
      </c>
      <c r="I15" s="5">
        <f>I4+'Fall 2015 09.09'!I4</f>
        <v>6</v>
      </c>
      <c r="J15" s="5">
        <f>J4+'Fall 2015 09.09'!J4</f>
        <v>2</v>
      </c>
      <c r="K15" s="5">
        <f>K4+'Fall 2015 09.09'!K4</f>
        <v>0</v>
      </c>
      <c r="L15" s="5">
        <f>L4+'Fall 2015 09.09'!L4</f>
        <v>0</v>
      </c>
      <c r="M15" s="5"/>
      <c r="N15" s="6">
        <f t="shared" si="3"/>
        <v>0.75</v>
      </c>
      <c r="O15" s="6">
        <f>IF(B15,(E15+J15)/(C15+J15+L15),)</f>
        <v>0.8</v>
      </c>
      <c r="P15" s="6">
        <f t="shared" si="4"/>
        <v>1.75</v>
      </c>
      <c r="Q15" s="6">
        <f>IF(P15,P15+O15,)</f>
        <v>2.5499999999999998</v>
      </c>
    </row>
    <row r="16" spans="1:18" ht="15.75" customHeight="1">
      <c r="A16" s="5" t="s">
        <v>21</v>
      </c>
      <c r="B16" s="5">
        <f>B5+'Fall 2015 09.09'!B5</f>
        <v>10</v>
      </c>
      <c r="C16" s="5">
        <f>C5+'Fall 2015 09.09'!C5</f>
        <v>10</v>
      </c>
      <c r="D16" s="5">
        <f>D5+'Fall 2015 09.09'!D5</f>
        <v>6</v>
      </c>
      <c r="E16" s="5">
        <f>E5+'Fall 2015 09.09'!E5</f>
        <v>8</v>
      </c>
      <c r="F16" s="5">
        <f>F5+'Fall 2015 09.09'!F5</f>
        <v>4</v>
      </c>
      <c r="G16" s="5">
        <f>G5+'Fall 2015 09.09'!G5</f>
        <v>2</v>
      </c>
      <c r="H16" s="5">
        <f>H5+'Fall 2015 09.09'!H5</f>
        <v>0</v>
      </c>
      <c r="I16" s="5">
        <f>I5+'Fall 2015 09.09'!I5</f>
        <v>10</v>
      </c>
      <c r="J16" s="5">
        <f>J5+'Fall 2015 09.09'!J5</f>
        <v>0</v>
      </c>
      <c r="K16" s="5">
        <f>K5+'Fall 2015 09.09'!K5</f>
        <v>0</v>
      </c>
      <c r="L16" s="5">
        <f>L5+'Fall 2015 09.09'!L5</f>
        <v>0</v>
      </c>
      <c r="M16" s="5"/>
      <c r="N16" s="6">
        <f t="shared" si="3"/>
        <v>0.8</v>
      </c>
      <c r="O16" s="6">
        <f>IF(B16,(E16+J16)/(C16+J16+L16),)</f>
        <v>0.8</v>
      </c>
      <c r="P16" s="6">
        <f t="shared" si="4"/>
        <v>1.6</v>
      </c>
      <c r="Q16" s="6">
        <f>IF(P16,P16+O16,)</f>
        <v>2.4000000000000004</v>
      </c>
    </row>
    <row r="17" spans="1:17" ht="15.75" customHeight="1">
      <c r="A17" s="2" t="s">
        <v>28</v>
      </c>
      <c r="B17" s="2">
        <f t="shared" ref="B17:L17" si="5">SUM(B13:B16)</f>
        <v>39</v>
      </c>
      <c r="C17" s="2">
        <f t="shared" si="5"/>
        <v>35</v>
      </c>
      <c r="D17" s="2">
        <f t="shared" si="5"/>
        <v>26</v>
      </c>
      <c r="E17" s="2">
        <f t="shared" si="5"/>
        <v>27</v>
      </c>
      <c r="F17" s="2">
        <f t="shared" si="5"/>
        <v>11</v>
      </c>
      <c r="G17" s="2">
        <f t="shared" si="5"/>
        <v>7</v>
      </c>
      <c r="H17" s="2">
        <f t="shared" si="5"/>
        <v>0</v>
      </c>
      <c r="I17" s="2">
        <f t="shared" si="5"/>
        <v>25</v>
      </c>
      <c r="J17" s="2">
        <f t="shared" si="5"/>
        <v>4</v>
      </c>
      <c r="K17" s="2">
        <f t="shared" si="5"/>
        <v>0</v>
      </c>
      <c r="L17" s="2">
        <f t="shared" si="5"/>
        <v>0</v>
      </c>
      <c r="M17" s="5"/>
      <c r="N17" s="7">
        <f>E17/C17</f>
        <v>0.77142857142857146</v>
      </c>
      <c r="O17" s="7">
        <f>IF(B17,(E17+J17)/(C17+J17+L17),)</f>
        <v>0.79487179487179482</v>
      </c>
      <c r="P17" s="7">
        <f>((E17-F17-G17-H17)+(2*F17)+(3*G17)+(4*H17))/C17</f>
        <v>1.4857142857142858</v>
      </c>
      <c r="Q17" s="7">
        <f>IF(P17,P17+O17,)</f>
        <v>2.2805860805860805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A10" sqref="A10:XFD15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20</v>
      </c>
      <c r="C6" s="2">
        <f t="shared" si="2"/>
        <v>18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11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0.77777777777777779</v>
      </c>
      <c r="O6" s="7">
        <f>IF(B6,(E6+J6)/(C6+J6+L6),)</f>
        <v>0.8</v>
      </c>
      <c r="P6" s="7">
        <f>((E6-F6-G6-H6)+(2*F6)+(3*G6)+(4*H6))/C6</f>
        <v>1.5555555555555556</v>
      </c>
      <c r="Q6" s="7">
        <f>IF(P6,P6+O6,)</f>
        <v>2.3555555555555556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B2+'Spring 2014 04.16'!B2</f>
        <v>10</v>
      </c>
      <c r="C11" s="5">
        <f>C2+'Spring 2014 04.16'!C2</f>
        <v>8</v>
      </c>
      <c r="D11" s="5">
        <f>D2+'Spring 2014 04.16'!D2</f>
        <v>8</v>
      </c>
      <c r="E11" s="5">
        <f>E2+'Spring 2014 04.16'!E2</f>
        <v>6</v>
      </c>
      <c r="F11" s="5">
        <f>F2+'Spring 2014 04.16'!F2</f>
        <v>2</v>
      </c>
      <c r="G11" s="5">
        <f>G2+'Spring 2014 04.16'!G2</f>
        <v>2</v>
      </c>
      <c r="H11" s="5">
        <f>H2+'Spring 2014 04.16'!H2</f>
        <v>0</v>
      </c>
      <c r="I11" s="5">
        <f>I2+'Spring 2014 04.16'!I2</f>
        <v>3</v>
      </c>
      <c r="J11" s="5">
        <f>J2+'Spring 2014 04.16'!J2</f>
        <v>2</v>
      </c>
      <c r="K11" s="5">
        <f>K2+'Spring 2014 04.16'!K2</f>
        <v>0</v>
      </c>
      <c r="L11" s="5">
        <f>L2+'Spring 2014 04.16'!L2</f>
        <v>0</v>
      </c>
      <c r="M11" s="5"/>
      <c r="N11" s="6">
        <f t="shared" ref="N11:N14" si="3">IF(C11,E11/C11,)</f>
        <v>0.75</v>
      </c>
      <c r="O11" s="6">
        <f>IF(B11,(E11+J11)/(C11+J11+L11),)</f>
        <v>0.8</v>
      </c>
      <c r="P11" s="6">
        <f t="shared" ref="P11:P14" si="4">IF(C11,((E11-F11-G11-H11)+(2*F11)+(3*G11)+(4*H11))/C11,)</f>
        <v>1.5</v>
      </c>
      <c r="Q11" s="6">
        <f>IF(P11,P11+O11,)</f>
        <v>2.2999999999999998</v>
      </c>
    </row>
    <row r="12" spans="1:18" ht="15.75" customHeight="1">
      <c r="A12" s="5" t="s">
        <v>18</v>
      </c>
      <c r="B12" s="5">
        <f>B3+'Spring 2014 04.16'!B3</f>
        <v>10</v>
      </c>
      <c r="C12" s="5">
        <f>C3+'Spring 2014 04.16'!C3</f>
        <v>10</v>
      </c>
      <c r="D12" s="5">
        <f>D3+'Spring 2014 04.16'!D3</f>
        <v>8</v>
      </c>
      <c r="E12" s="5">
        <f>E3+'Spring 2014 04.16'!E3</f>
        <v>8</v>
      </c>
      <c r="F12" s="5">
        <f>F3+'Spring 2014 04.16'!F3</f>
        <v>6</v>
      </c>
      <c r="G12" s="5">
        <f>G3+'Spring 2014 04.16'!G3</f>
        <v>0</v>
      </c>
      <c r="H12" s="5">
        <f>H3+'Spring 2014 04.16'!H3</f>
        <v>0</v>
      </c>
      <c r="I12" s="5">
        <f>I3+'Spring 2014 04.16'!I3</f>
        <v>6</v>
      </c>
      <c r="J12" s="5">
        <f>J3+'Spring 2014 04.16'!J3</f>
        <v>0</v>
      </c>
      <c r="K12" s="5">
        <f>K3+'Spring 2014 04.16'!K3</f>
        <v>0</v>
      </c>
      <c r="L12" s="5">
        <f>L3+'Spring 2014 04.16'!L3</f>
        <v>0</v>
      </c>
      <c r="M12" s="5"/>
      <c r="N12" s="6">
        <f t="shared" si="3"/>
        <v>0.8</v>
      </c>
      <c r="O12" s="6">
        <f>IF(B12,(E12+J12)/(C12+J12+L12),)</f>
        <v>0.8</v>
      </c>
      <c r="P12" s="6">
        <f t="shared" si="4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B4+'Spring 2014 04.16'!B4</f>
        <v>10</v>
      </c>
      <c r="C13" s="5">
        <f>C4+'Spring 2014 04.16'!C4</f>
        <v>8</v>
      </c>
      <c r="D13" s="5">
        <f>D4+'Spring 2014 04.16'!D4</f>
        <v>6</v>
      </c>
      <c r="E13" s="5">
        <f>E4+'Spring 2014 04.16'!E4</f>
        <v>6</v>
      </c>
      <c r="F13" s="5">
        <f>F4+'Spring 2014 04.16'!F4</f>
        <v>0</v>
      </c>
      <c r="G13" s="5">
        <f>G4+'Spring 2014 04.16'!G4</f>
        <v>4</v>
      </c>
      <c r="H13" s="5">
        <f>H4+'Spring 2014 04.16'!H4</f>
        <v>0</v>
      </c>
      <c r="I13" s="5">
        <f>I4+'Spring 2014 04.16'!I4</f>
        <v>6</v>
      </c>
      <c r="J13" s="5">
        <f>J4+'Spring 2014 04.16'!J4</f>
        <v>2</v>
      </c>
      <c r="K13" s="5">
        <f>K4+'Spring 2014 04.16'!K4</f>
        <v>0</v>
      </c>
      <c r="L13" s="5">
        <f>L4+'Spring 2014 04.16'!L4</f>
        <v>0</v>
      </c>
      <c r="M13" s="5"/>
      <c r="N13" s="6">
        <f t="shared" si="3"/>
        <v>0.75</v>
      </c>
      <c r="O13" s="6">
        <f>IF(B13,(E13+J13)/(C13+J13+L13),)</f>
        <v>0.8</v>
      </c>
      <c r="P13" s="6">
        <f t="shared" si="4"/>
        <v>1.75</v>
      </c>
      <c r="Q13" s="6">
        <f>IF(P13,P13+O13,)</f>
        <v>2.5499999999999998</v>
      </c>
    </row>
    <row r="14" spans="1:18" ht="15.75" customHeight="1">
      <c r="A14" s="5" t="s">
        <v>21</v>
      </c>
      <c r="B14" s="5">
        <f>B5+'Spring 2014 04.16'!B5</f>
        <v>10</v>
      </c>
      <c r="C14" s="5">
        <f>C5+'Spring 2014 04.16'!C5</f>
        <v>10</v>
      </c>
      <c r="D14" s="5">
        <f>D5+'Spring 2014 04.16'!D5</f>
        <v>6</v>
      </c>
      <c r="E14" s="5">
        <f>E5+'Spring 2014 04.16'!E5</f>
        <v>8</v>
      </c>
      <c r="F14" s="5">
        <f>F5+'Spring 2014 04.16'!F5</f>
        <v>4</v>
      </c>
      <c r="G14" s="5">
        <f>G5+'Spring 2014 04.16'!G5</f>
        <v>2</v>
      </c>
      <c r="H14" s="5">
        <f>H5+'Spring 2014 04.16'!H5</f>
        <v>0</v>
      </c>
      <c r="I14" s="5">
        <f>I5+'Spring 2014 04.16'!I5</f>
        <v>8</v>
      </c>
      <c r="J14" s="5">
        <f>J5+'Spring 2014 04.16'!J5</f>
        <v>0</v>
      </c>
      <c r="K14" s="5">
        <f>K5+'Spring 2014 04.16'!K5</f>
        <v>0</v>
      </c>
      <c r="L14" s="5">
        <f>L5+'Spring 2014 04.16'!L5</f>
        <v>0</v>
      </c>
      <c r="M14" s="5"/>
      <c r="N14" s="6">
        <f t="shared" si="3"/>
        <v>0.8</v>
      </c>
      <c r="O14" s="6">
        <f>IF(B14,(E14+J14)/(C14+J14+L14),)</f>
        <v>0.8</v>
      </c>
      <c r="P14" s="6">
        <f t="shared" si="4"/>
        <v>1.6</v>
      </c>
      <c r="Q14" s="6">
        <f>IF(P14,P14+O14,)</f>
        <v>2.4000000000000004</v>
      </c>
    </row>
    <row r="15" spans="1:18" ht="15.75" customHeight="1">
      <c r="A15" s="2" t="s">
        <v>28</v>
      </c>
      <c r="B15" s="2">
        <f t="shared" ref="B15:L15" si="5">SUM(B11:B14)</f>
        <v>40</v>
      </c>
      <c r="C15" s="2">
        <f t="shared" si="5"/>
        <v>36</v>
      </c>
      <c r="D15" s="2">
        <f t="shared" si="5"/>
        <v>28</v>
      </c>
      <c r="E15" s="2">
        <f t="shared" si="5"/>
        <v>28</v>
      </c>
      <c r="F15" s="2">
        <f t="shared" si="5"/>
        <v>12</v>
      </c>
      <c r="G15" s="2">
        <f t="shared" si="5"/>
        <v>8</v>
      </c>
      <c r="H15" s="2">
        <f t="shared" si="5"/>
        <v>0</v>
      </c>
      <c r="I15" s="2">
        <f t="shared" si="5"/>
        <v>23</v>
      </c>
      <c r="J15" s="2">
        <f t="shared" si="5"/>
        <v>4</v>
      </c>
      <c r="K15" s="2">
        <f t="shared" si="5"/>
        <v>0</v>
      </c>
      <c r="L15" s="2">
        <f t="shared" si="5"/>
        <v>0</v>
      </c>
      <c r="M15" s="5"/>
      <c r="N15" s="7">
        <f>E15/C15</f>
        <v>0.77777777777777779</v>
      </c>
      <c r="O15" s="7">
        <f>IF(B15,(E15+J15)/(C15+J15+L15),)</f>
        <v>0.8</v>
      </c>
      <c r="P15" s="7">
        <f>((E15-F15-G15-H15)+(2*F15)+(3*G15)+(4*H15))/C15</f>
        <v>1.5555555555555556</v>
      </c>
      <c r="Q15" s="7">
        <f>IF(P15,P15+O15,)</f>
        <v>2.3555555555555556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N6" sqref="N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10</v>
      </c>
      <c r="C2" s="5">
        <v>8</v>
      </c>
      <c r="D2" s="5">
        <v>8</v>
      </c>
      <c r="E2" s="5">
        <v>6</v>
      </c>
      <c r="F2" s="5">
        <v>2</v>
      </c>
      <c r="G2" s="5">
        <v>2</v>
      </c>
      <c r="H2" s="5">
        <v>0</v>
      </c>
      <c r="I2" s="5">
        <v>3</v>
      </c>
      <c r="J2" s="5">
        <v>2</v>
      </c>
      <c r="K2" s="5">
        <v>0</v>
      </c>
      <c r="L2" s="5">
        <v>0</v>
      </c>
      <c r="M2" s="5"/>
      <c r="N2" s="6">
        <v>0.75</v>
      </c>
      <c r="O2" s="6">
        <v>0.8</v>
      </c>
      <c r="P2" s="6">
        <v>1.5</v>
      </c>
      <c r="Q2" s="6">
        <v>2.2999999999999998</v>
      </c>
    </row>
    <row r="3" spans="1:18" ht="15.75" customHeight="1">
      <c r="A3" s="5" t="s">
        <v>18</v>
      </c>
      <c r="B3" s="5">
        <v>10</v>
      </c>
      <c r="C3" s="5">
        <v>10</v>
      </c>
      <c r="D3" s="5">
        <v>8</v>
      </c>
      <c r="E3" s="5">
        <v>8</v>
      </c>
      <c r="F3" s="5">
        <v>6</v>
      </c>
      <c r="G3" s="5">
        <v>0</v>
      </c>
      <c r="H3" s="5">
        <v>0</v>
      </c>
      <c r="I3" s="5">
        <v>6</v>
      </c>
      <c r="J3" s="5">
        <v>0</v>
      </c>
      <c r="K3" s="5">
        <v>0</v>
      </c>
      <c r="L3" s="5">
        <v>0</v>
      </c>
      <c r="M3" s="5"/>
      <c r="N3" s="6">
        <v>0.8</v>
      </c>
      <c r="O3" s="6">
        <v>0.8</v>
      </c>
      <c r="P3" s="6">
        <v>1.4</v>
      </c>
      <c r="Q3" s="6">
        <v>2.2000000000000002</v>
      </c>
    </row>
    <row r="4" spans="1:18" ht="15.75" customHeight="1">
      <c r="A4" s="5" t="s">
        <v>23</v>
      </c>
      <c r="B4" s="5">
        <v>10</v>
      </c>
      <c r="C4" s="5">
        <v>8</v>
      </c>
      <c r="D4" s="5">
        <v>6</v>
      </c>
      <c r="E4" s="5">
        <v>6</v>
      </c>
      <c r="F4" s="5">
        <v>0</v>
      </c>
      <c r="G4" s="5">
        <v>4</v>
      </c>
      <c r="H4" s="5">
        <v>0</v>
      </c>
      <c r="I4" s="5">
        <v>6</v>
      </c>
      <c r="J4" s="5">
        <v>2</v>
      </c>
      <c r="K4" s="5">
        <v>0</v>
      </c>
      <c r="L4" s="5">
        <v>0</v>
      </c>
      <c r="M4" s="5"/>
      <c r="N4" s="6">
        <v>0.75</v>
      </c>
      <c r="O4" s="6">
        <v>0.8</v>
      </c>
      <c r="P4" s="6">
        <v>1.75</v>
      </c>
      <c r="Q4" s="6">
        <v>2.5499999999999998</v>
      </c>
    </row>
    <row r="5" spans="1:18" ht="15.75" customHeight="1">
      <c r="A5" s="5" t="s">
        <v>21</v>
      </c>
      <c r="B5" s="5">
        <v>10</v>
      </c>
      <c r="C5" s="5">
        <v>10</v>
      </c>
      <c r="D5" s="5">
        <v>6</v>
      </c>
      <c r="E5" s="5">
        <v>8</v>
      </c>
      <c r="F5" s="5">
        <v>4</v>
      </c>
      <c r="G5" s="5">
        <v>2</v>
      </c>
      <c r="H5" s="5">
        <v>0</v>
      </c>
      <c r="I5" s="5">
        <v>8</v>
      </c>
      <c r="J5" s="5">
        <v>0</v>
      </c>
      <c r="K5" s="5">
        <v>0</v>
      </c>
      <c r="L5" s="5">
        <v>0</v>
      </c>
      <c r="M5" s="5"/>
      <c r="N5" s="6">
        <v>0.8</v>
      </c>
      <c r="O5" s="6">
        <v>0.8</v>
      </c>
      <c r="P5" s="6">
        <v>1.6</v>
      </c>
      <c r="Q5" s="6">
        <v>2.4000000000000004</v>
      </c>
    </row>
    <row r="6" spans="1:18" ht="15.75" customHeight="1">
      <c r="A6" s="2" t="s">
        <v>28</v>
      </c>
      <c r="B6" s="2">
        <v>40</v>
      </c>
      <c r="C6" s="2">
        <v>36</v>
      </c>
      <c r="D6" s="2">
        <v>28</v>
      </c>
      <c r="E6" s="2">
        <v>28</v>
      </c>
      <c r="F6" s="2">
        <v>12</v>
      </c>
      <c r="G6" s="2">
        <v>8</v>
      </c>
      <c r="H6" s="2">
        <v>0</v>
      </c>
      <c r="I6" s="2">
        <v>23</v>
      </c>
      <c r="J6" s="2">
        <v>4</v>
      </c>
      <c r="K6" s="2">
        <v>0</v>
      </c>
      <c r="L6" s="2">
        <v>0</v>
      </c>
      <c r="M6" s="5"/>
      <c r="N6" s="7">
        <v>0.77777777777777779</v>
      </c>
      <c r="O6" s="7">
        <v>0.8</v>
      </c>
      <c r="P6" s="7">
        <v>1.5555555555555556</v>
      </c>
      <c r="Q6" s="7">
        <v>2.3555555555555556</v>
      </c>
    </row>
    <row r="10" spans="1:18" ht="15.75" customHeight="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9</v>
      </c>
      <c r="K10" s="2" t="s">
        <v>10</v>
      </c>
      <c r="L10" s="2" t="s">
        <v>11</v>
      </c>
      <c r="M10" s="2"/>
      <c r="N10" s="2" t="s">
        <v>12</v>
      </c>
      <c r="O10" s="2" t="s">
        <v>13</v>
      </c>
      <c r="P10" s="2" t="s">
        <v>14</v>
      </c>
      <c r="Q10" s="2" t="s">
        <v>15</v>
      </c>
      <c r="R10" s="4"/>
    </row>
    <row r="11" spans="1:18" ht="15.75" customHeight="1">
      <c r="A11" s="5" t="s">
        <v>16</v>
      </c>
      <c r="B11" s="5">
        <f>B2+'f15'!B13</f>
        <v>19</v>
      </c>
      <c r="C11" s="5">
        <f>C2+'f15'!C13</f>
        <v>15</v>
      </c>
      <c r="D11" s="5">
        <f>D2+'f15'!D13</f>
        <v>14</v>
      </c>
      <c r="E11" s="5">
        <f>E2+'f15'!E13</f>
        <v>11</v>
      </c>
      <c r="F11" s="5">
        <f>F2+'f15'!F13</f>
        <v>3</v>
      </c>
      <c r="G11" s="5">
        <f>G2+'f15'!G13</f>
        <v>3</v>
      </c>
      <c r="H11" s="5">
        <f>H2+'f15'!H13</f>
        <v>0</v>
      </c>
      <c r="I11" s="5">
        <f>I2+'f15'!I13</f>
        <v>6</v>
      </c>
      <c r="J11" s="5">
        <f>J2+'f15'!J13</f>
        <v>4</v>
      </c>
      <c r="K11" s="5">
        <f>K2+'f15'!K13</f>
        <v>0</v>
      </c>
      <c r="L11" s="5">
        <f>L2+'f15'!L13</f>
        <v>0</v>
      </c>
      <c r="M11" s="5"/>
      <c r="N11" s="6">
        <f t="shared" ref="N11:N14" si="0">IF(C11,E11/C11,)</f>
        <v>0.73333333333333328</v>
      </c>
      <c r="O11" s="6">
        <f>IF(B11,(E11+J11)/(C11+J11+L11),)</f>
        <v>0.78947368421052633</v>
      </c>
      <c r="P11" s="6">
        <f t="shared" ref="P11:P14" si="1">IF(C11,((E11-F11-G11-H11)+(2*F11)+(3*G11)+(4*H11))/C11,)</f>
        <v>1.3333333333333333</v>
      </c>
      <c r="Q11" s="6">
        <f>IF(P11,P11+O11,)</f>
        <v>2.1228070175438596</v>
      </c>
    </row>
    <row r="12" spans="1:18" ht="15.75" customHeight="1">
      <c r="A12" s="5" t="s">
        <v>18</v>
      </c>
      <c r="B12" s="5">
        <f>B3+'f15'!B14</f>
        <v>20</v>
      </c>
      <c r="C12" s="5">
        <f>C3+'f15'!C14</f>
        <v>20</v>
      </c>
      <c r="D12" s="5">
        <f>D3+'f15'!D14</f>
        <v>16</v>
      </c>
      <c r="E12" s="5">
        <f>E3+'f15'!E14</f>
        <v>16</v>
      </c>
      <c r="F12" s="5">
        <f>F3+'f15'!F14</f>
        <v>12</v>
      </c>
      <c r="G12" s="5">
        <f>G3+'f15'!G14</f>
        <v>0</v>
      </c>
      <c r="H12" s="5">
        <f>H3+'f15'!H14</f>
        <v>0</v>
      </c>
      <c r="I12" s="5">
        <f>I3+'f15'!I14</f>
        <v>12</v>
      </c>
      <c r="J12" s="5">
        <f>J3+'f15'!J14</f>
        <v>0</v>
      </c>
      <c r="K12" s="5">
        <f>K3+'f15'!K14</f>
        <v>0</v>
      </c>
      <c r="L12" s="5">
        <f>L3+'f15'!L14</f>
        <v>0</v>
      </c>
      <c r="M12" s="5"/>
      <c r="N12" s="6">
        <f t="shared" si="0"/>
        <v>0.8</v>
      </c>
      <c r="O12" s="6">
        <f>IF(B12,(E12+J12)/(C12+J12+L12),)</f>
        <v>0.8</v>
      </c>
      <c r="P12" s="6">
        <f t="shared" si="1"/>
        <v>1.4</v>
      </c>
      <c r="Q12" s="6">
        <f>IF(P12,P12+O12,)</f>
        <v>2.2000000000000002</v>
      </c>
    </row>
    <row r="13" spans="1:18" ht="15.75" customHeight="1">
      <c r="A13" s="5" t="s">
        <v>23</v>
      </c>
      <c r="B13" s="5">
        <f>B4+'f15'!B15</f>
        <v>20</v>
      </c>
      <c r="C13" s="5">
        <f>C4+'f15'!C15</f>
        <v>16</v>
      </c>
      <c r="D13" s="5">
        <f>D4+'f15'!D15</f>
        <v>12</v>
      </c>
      <c r="E13" s="5">
        <f>E4+'f15'!E15</f>
        <v>12</v>
      </c>
      <c r="F13" s="5">
        <f>F4+'f15'!F15</f>
        <v>0</v>
      </c>
      <c r="G13" s="5">
        <f>G4+'f15'!G15</f>
        <v>8</v>
      </c>
      <c r="H13" s="5">
        <f>H4+'f15'!H15</f>
        <v>0</v>
      </c>
      <c r="I13" s="5">
        <f>I4+'f15'!I15</f>
        <v>12</v>
      </c>
      <c r="J13" s="5">
        <f>J4+'f15'!J15</f>
        <v>4</v>
      </c>
      <c r="K13" s="5">
        <f>K4+'f15'!K15</f>
        <v>0</v>
      </c>
      <c r="L13" s="5">
        <f>L4+'f15'!L15</f>
        <v>0</v>
      </c>
      <c r="M13" s="5"/>
      <c r="N13" s="6">
        <f t="shared" si="0"/>
        <v>0.75</v>
      </c>
      <c r="O13" s="6">
        <f>IF(B13,(E13+J13)/(C13+J13+L13),)</f>
        <v>0.8</v>
      </c>
      <c r="P13" s="6">
        <f t="shared" si="1"/>
        <v>1.75</v>
      </c>
      <c r="Q13" s="6">
        <f>IF(P13,P13+O13,)</f>
        <v>2.5499999999999998</v>
      </c>
    </row>
    <row r="14" spans="1:18" ht="15.75" customHeight="1">
      <c r="A14" s="5" t="s">
        <v>21</v>
      </c>
      <c r="B14" s="5">
        <f>B5+'f15'!B16</f>
        <v>20</v>
      </c>
      <c r="C14" s="5">
        <f>C5+'f15'!C16</f>
        <v>20</v>
      </c>
      <c r="D14" s="5">
        <f>D5+'f15'!D16</f>
        <v>12</v>
      </c>
      <c r="E14" s="5">
        <f>E5+'f15'!E16</f>
        <v>16</v>
      </c>
      <c r="F14" s="5">
        <f>F5+'f15'!F16</f>
        <v>8</v>
      </c>
      <c r="G14" s="5">
        <f>G5+'f15'!G16</f>
        <v>4</v>
      </c>
      <c r="H14" s="5">
        <f>H5+'f15'!H16</f>
        <v>0</v>
      </c>
      <c r="I14" s="5">
        <f>I5+'f15'!I16</f>
        <v>18</v>
      </c>
      <c r="J14" s="5">
        <f>J5+'f15'!J16</f>
        <v>0</v>
      </c>
      <c r="K14" s="5">
        <f>K5+'f15'!K16</f>
        <v>0</v>
      </c>
      <c r="L14" s="5">
        <f>L5+'f15'!L16</f>
        <v>0</v>
      </c>
      <c r="M14" s="5"/>
      <c r="N14" s="6">
        <f t="shared" si="0"/>
        <v>0.8</v>
      </c>
      <c r="O14" s="6">
        <f>IF(B14,(E14+J14)/(C14+J14+L14),)</f>
        <v>0.8</v>
      </c>
      <c r="P14" s="6">
        <f t="shared" si="1"/>
        <v>1.6</v>
      </c>
      <c r="Q14" s="6">
        <f>IF(P14,P14+O14,)</f>
        <v>2.4000000000000004</v>
      </c>
    </row>
    <row r="15" spans="1:18" ht="15.75" customHeight="1">
      <c r="A15" s="2" t="s">
        <v>28</v>
      </c>
      <c r="B15" s="2">
        <f t="shared" ref="B15:L15" si="2">SUM(B11:B14)</f>
        <v>79</v>
      </c>
      <c r="C15" s="2">
        <f t="shared" si="2"/>
        <v>71</v>
      </c>
      <c r="D15" s="2">
        <f t="shared" si="2"/>
        <v>54</v>
      </c>
      <c r="E15" s="2">
        <f t="shared" si="2"/>
        <v>55</v>
      </c>
      <c r="F15" s="2">
        <f t="shared" si="2"/>
        <v>23</v>
      </c>
      <c r="G15" s="2">
        <f t="shared" si="2"/>
        <v>15</v>
      </c>
      <c r="H15" s="2">
        <f t="shared" si="2"/>
        <v>0</v>
      </c>
      <c r="I15" s="2">
        <f t="shared" si="2"/>
        <v>48</v>
      </c>
      <c r="J15" s="2">
        <f t="shared" si="2"/>
        <v>8</v>
      </c>
      <c r="K15" s="2">
        <f t="shared" si="2"/>
        <v>0</v>
      </c>
      <c r="L15" s="2">
        <f t="shared" si="2"/>
        <v>0</v>
      </c>
      <c r="M15" s="5"/>
      <c r="N15" s="7">
        <f>E15/C15</f>
        <v>0.77464788732394363</v>
      </c>
      <c r="O15" s="7">
        <f>IF(B15,(E15+J15)/(C15+J15+L15),)</f>
        <v>0.79746835443037978</v>
      </c>
      <c r="P15" s="7">
        <f>((E15-F15-G15-H15)+(2*F15)+(3*G15)+(4*H15))/C15</f>
        <v>1.5211267605633803</v>
      </c>
      <c r="Q15" s="7">
        <f>IF(P15,P15+O15,)</f>
        <v>2.31859511499376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O1" sqref="O1:O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2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20</v>
      </c>
      <c r="C6" s="2">
        <f t="shared" si="2"/>
        <v>18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12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0.77777777777777779</v>
      </c>
      <c r="O6" s="7">
        <f>IF(B6,(E6+J6)/(C6+J6+L6),)</f>
        <v>0.8</v>
      </c>
      <c r="P6" s="7">
        <f>((E6-F6-G6-H6)+(2*F6)+(3*G6)+(4*H6))/C6</f>
        <v>1.5555555555555556</v>
      </c>
      <c r="Q6" s="7">
        <f>IF(P6,P6+O6,)</f>
        <v>2.3555555555555556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O1" sqref="O1:O1048576"/>
    </sheetView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 t="s">
        <v>12</v>
      </c>
      <c r="O1" s="2" t="s">
        <v>13</v>
      </c>
      <c r="P1" s="2" t="s">
        <v>14</v>
      </c>
      <c r="Q1" s="2" t="s">
        <v>15</v>
      </c>
      <c r="R1" s="4"/>
    </row>
    <row r="2" spans="1:18" ht="15.75" customHeight="1">
      <c r="A2" s="5" t="s">
        <v>16</v>
      </c>
      <c r="B2" s="5">
        <v>5</v>
      </c>
      <c r="C2" s="5">
        <v>4</v>
      </c>
      <c r="D2" s="5">
        <v>4</v>
      </c>
      <c r="E2" s="5">
        <v>3</v>
      </c>
      <c r="F2" s="5">
        <v>1</v>
      </c>
      <c r="G2" s="5">
        <v>1</v>
      </c>
      <c r="H2" s="5">
        <v>0</v>
      </c>
      <c r="I2" s="5">
        <v>1</v>
      </c>
      <c r="J2" s="5">
        <v>1</v>
      </c>
      <c r="K2" s="5">
        <v>0</v>
      </c>
      <c r="L2" s="5">
        <v>0</v>
      </c>
      <c r="M2" s="5"/>
      <c r="N2" s="6">
        <f t="shared" ref="N2:N5" si="0">IF(C2,E2/C2,)</f>
        <v>0.75</v>
      </c>
      <c r="O2" s="6">
        <f>IF(B2,(E2+J2)/(C2+J2+L2),)</f>
        <v>0.8</v>
      </c>
      <c r="P2" s="6">
        <f t="shared" ref="P2:P5" si="1">IF(C2,((E2-F2-G2-H2)+(2*F2)+(3*G2)+(4*H2))/C2,)</f>
        <v>1.5</v>
      </c>
      <c r="Q2" s="6">
        <f>IF(P2,P2+O2,)</f>
        <v>2.2999999999999998</v>
      </c>
    </row>
    <row r="3" spans="1:18" ht="15.75" customHeight="1">
      <c r="A3" s="5" t="s">
        <v>18</v>
      </c>
      <c r="B3" s="5">
        <v>5</v>
      </c>
      <c r="C3" s="5">
        <v>5</v>
      </c>
      <c r="D3" s="5">
        <v>4</v>
      </c>
      <c r="E3" s="5">
        <v>4</v>
      </c>
      <c r="F3" s="5">
        <v>3</v>
      </c>
      <c r="G3" s="5">
        <v>0</v>
      </c>
      <c r="H3" s="5">
        <v>0</v>
      </c>
      <c r="I3" s="5">
        <v>3</v>
      </c>
      <c r="J3" s="5">
        <v>0</v>
      </c>
      <c r="K3" s="5">
        <v>0</v>
      </c>
      <c r="L3" s="5">
        <v>0</v>
      </c>
      <c r="M3" s="5"/>
      <c r="N3" s="6">
        <f t="shared" si="0"/>
        <v>0.8</v>
      </c>
      <c r="O3" s="6">
        <f>IF(B3,(E3+J3)/(C3+J3+L3),)</f>
        <v>0.8</v>
      </c>
      <c r="P3" s="6">
        <f t="shared" si="1"/>
        <v>1.4</v>
      </c>
      <c r="Q3" s="6">
        <f>IF(P3,P3+O3,)</f>
        <v>2.2000000000000002</v>
      </c>
    </row>
    <row r="4" spans="1:18" ht="15.75" customHeight="1">
      <c r="A4" s="5" t="s">
        <v>23</v>
      </c>
      <c r="B4" s="5">
        <v>5</v>
      </c>
      <c r="C4" s="5">
        <v>4</v>
      </c>
      <c r="D4" s="5">
        <v>3</v>
      </c>
      <c r="E4" s="5">
        <v>3</v>
      </c>
      <c r="F4" s="5">
        <v>0</v>
      </c>
      <c r="G4" s="5">
        <v>2</v>
      </c>
      <c r="H4" s="5">
        <v>0</v>
      </c>
      <c r="I4" s="5">
        <v>3</v>
      </c>
      <c r="J4" s="5">
        <v>1</v>
      </c>
      <c r="K4" s="5">
        <v>0</v>
      </c>
      <c r="L4" s="5">
        <v>0</v>
      </c>
      <c r="M4" s="5"/>
      <c r="N4" s="6">
        <f t="shared" si="0"/>
        <v>0.75</v>
      </c>
      <c r="O4" s="6">
        <f>IF(B4,(E4+J4)/(C4+J4+L4),)</f>
        <v>0.8</v>
      </c>
      <c r="P4" s="6">
        <f t="shared" si="1"/>
        <v>1.75</v>
      </c>
      <c r="Q4" s="6">
        <f>IF(P4,P4+O4,)</f>
        <v>2.5499999999999998</v>
      </c>
    </row>
    <row r="5" spans="1:18" ht="15.75" customHeight="1">
      <c r="A5" s="5" t="s">
        <v>21</v>
      </c>
      <c r="B5" s="5">
        <v>5</v>
      </c>
      <c r="C5" s="5">
        <v>5</v>
      </c>
      <c r="D5" s="5">
        <v>3</v>
      </c>
      <c r="E5" s="5">
        <v>4</v>
      </c>
      <c r="F5" s="5">
        <v>2</v>
      </c>
      <c r="G5" s="5">
        <v>1</v>
      </c>
      <c r="H5" s="5">
        <v>0</v>
      </c>
      <c r="I5" s="5">
        <v>4</v>
      </c>
      <c r="J5" s="5">
        <v>0</v>
      </c>
      <c r="K5" s="5">
        <v>0</v>
      </c>
      <c r="L5" s="5">
        <v>0</v>
      </c>
      <c r="M5" s="5"/>
      <c r="N5" s="6">
        <f t="shared" si="0"/>
        <v>0.8</v>
      </c>
      <c r="O5" s="6">
        <f>IF(B5,(E5+J5)/(C5+J5+L5),)</f>
        <v>0.8</v>
      </c>
      <c r="P5" s="6">
        <f t="shared" si="1"/>
        <v>1.6</v>
      </c>
      <c r="Q5" s="6">
        <f>IF(P5,P5+O5,)</f>
        <v>2.4000000000000004</v>
      </c>
    </row>
    <row r="6" spans="1:18" ht="15.75" customHeight="1">
      <c r="A6" s="2" t="s">
        <v>28</v>
      </c>
      <c r="B6" s="2">
        <f t="shared" ref="B6:L6" si="2">SUM(B2:B5)</f>
        <v>20</v>
      </c>
      <c r="C6" s="2">
        <f t="shared" si="2"/>
        <v>18</v>
      </c>
      <c r="D6" s="2">
        <f t="shared" si="2"/>
        <v>14</v>
      </c>
      <c r="E6" s="2">
        <f t="shared" si="2"/>
        <v>14</v>
      </c>
      <c r="F6" s="2">
        <f t="shared" si="2"/>
        <v>6</v>
      </c>
      <c r="G6" s="2">
        <f t="shared" si="2"/>
        <v>4</v>
      </c>
      <c r="H6" s="2">
        <f t="shared" si="2"/>
        <v>0</v>
      </c>
      <c r="I6" s="2">
        <f t="shared" si="2"/>
        <v>11</v>
      </c>
      <c r="J6" s="2">
        <f t="shared" si="2"/>
        <v>2</v>
      </c>
      <c r="K6" s="2">
        <f t="shared" si="2"/>
        <v>0</v>
      </c>
      <c r="L6" s="2">
        <f t="shared" si="2"/>
        <v>0</v>
      </c>
      <c r="M6" s="5"/>
      <c r="N6" s="7">
        <f>E6/C6</f>
        <v>0.77777777777777779</v>
      </c>
      <c r="O6" s="7">
        <f>IF(B6,(E6+J6)/(C6+J6+L6),)</f>
        <v>0.8</v>
      </c>
      <c r="P6" s="7">
        <f>((E6-F6-G6-H6)+(2*F6)+(3*G6)+(4*H6))/C6</f>
        <v>1.5555555555555556</v>
      </c>
      <c r="Q6" s="7">
        <f>IF(P6,P6+O6,)</f>
        <v>2.3555555555555556</v>
      </c>
    </row>
    <row r="10" spans="1:18" ht="15.75" customHeight="1">
      <c r="N10" s="4"/>
    </row>
    <row r="11" spans="1:18" ht="15.75" customHeight="1">
      <c r="G11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/>
  </sheetViews>
  <sheetFormatPr baseColWidth="10" defaultColWidth="14.5" defaultRowHeight="15.75" customHeight="1" x14ac:dyDescent="0"/>
  <cols>
    <col min="1" max="1" width="17.33203125" customWidth="1"/>
    <col min="2" max="2" width="8" customWidth="1"/>
    <col min="3" max="3" width="7.1640625" customWidth="1"/>
    <col min="4" max="5" width="6.6640625" customWidth="1"/>
    <col min="6" max="6" width="6.33203125" customWidth="1"/>
    <col min="7" max="7" width="6.5" customWidth="1"/>
    <col min="8" max="8" width="6.6640625" customWidth="1"/>
    <col min="9" max="9" width="6.83203125" customWidth="1"/>
    <col min="10" max="10" width="7" customWidth="1"/>
    <col min="11" max="12" width="7.5" customWidth="1"/>
    <col min="13" max="13" width="4.83203125" customWidth="1"/>
    <col min="14" max="17" width="8.1640625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 spans="1:17" ht="15.75" customHeight="1">
      <c r="A2" s="3" t="s">
        <v>16</v>
      </c>
      <c r="B2" s="3">
        <f>4+3+4</f>
        <v>11</v>
      </c>
      <c r="C2" s="3">
        <f>4+3+3</f>
        <v>10</v>
      </c>
      <c r="D2" s="3">
        <f>1+1+2</f>
        <v>4</v>
      </c>
      <c r="E2" s="3">
        <f>2+2+3</f>
        <v>7</v>
      </c>
      <c r="F2" s="3">
        <v>0</v>
      </c>
      <c r="G2" s="3">
        <v>0</v>
      </c>
      <c r="H2" s="3">
        <f>1</f>
        <v>1</v>
      </c>
      <c r="I2" s="3">
        <f>2+1</f>
        <v>3</v>
      </c>
      <c r="J2" s="3">
        <f>1</f>
        <v>1</v>
      </c>
      <c r="K2" s="3">
        <v>0</v>
      </c>
      <c r="L2" s="3">
        <v>0</v>
      </c>
      <c r="M2" s="5"/>
      <c r="N2" s="6">
        <f t="shared" ref="N2:N13" si="0">IF(C2,E2/C2,)</f>
        <v>0.7</v>
      </c>
      <c r="O2" s="6">
        <f t="shared" ref="O2:O13" si="1">IF(B2,(E2+J2)/(C2+J2+L2),)</f>
        <v>0.72727272727272729</v>
      </c>
      <c r="P2" s="6">
        <f t="shared" ref="P2:P13" si="2">IF(C2,((E2-F2-G2-H2)+(2*F2)+(3*G2)+(4*H2))/C2,)</f>
        <v>1</v>
      </c>
      <c r="Q2" s="6">
        <f t="shared" ref="Q2:Q13" si="3">IF(P2,P2+O2,)</f>
        <v>1.7272727272727273</v>
      </c>
    </row>
    <row r="3" spans="1:17" ht="15.75" customHeight="1">
      <c r="A3" s="3" t="s">
        <v>17</v>
      </c>
      <c r="B3" s="3">
        <f>3+3+4</f>
        <v>10</v>
      </c>
      <c r="C3" s="3">
        <f>3+2+3</f>
        <v>8</v>
      </c>
      <c r="D3" s="3">
        <f>1+2+1</f>
        <v>4</v>
      </c>
      <c r="E3" s="3">
        <f>2+2+1</f>
        <v>5</v>
      </c>
      <c r="F3" s="3">
        <v>0</v>
      </c>
      <c r="G3" s="3">
        <v>0</v>
      </c>
      <c r="H3" s="3">
        <v>0</v>
      </c>
      <c r="I3" s="3">
        <v>0</v>
      </c>
      <c r="J3" s="3">
        <f>1+1</f>
        <v>2</v>
      </c>
      <c r="K3" s="3">
        <v>0</v>
      </c>
      <c r="L3" s="3">
        <v>0</v>
      </c>
      <c r="M3" s="5"/>
      <c r="N3" s="6">
        <f t="shared" si="0"/>
        <v>0.625</v>
      </c>
      <c r="O3" s="6">
        <f t="shared" si="1"/>
        <v>0.7</v>
      </c>
      <c r="P3" s="6">
        <f t="shared" si="2"/>
        <v>0.625</v>
      </c>
      <c r="Q3" s="6">
        <f t="shared" si="3"/>
        <v>1.325</v>
      </c>
    </row>
    <row r="4" spans="1:17" ht="15.75" customHeight="1">
      <c r="A4" s="3" t="s">
        <v>18</v>
      </c>
      <c r="B4" s="3">
        <f t="shared" ref="B4:C4" si="4">3+3+3</f>
        <v>9</v>
      </c>
      <c r="C4" s="3">
        <f t="shared" si="4"/>
        <v>9</v>
      </c>
      <c r="D4" s="3">
        <f>1+1</f>
        <v>2</v>
      </c>
      <c r="E4" s="3">
        <f>2+2+3</f>
        <v>7</v>
      </c>
      <c r="F4" s="3">
        <f t="shared" ref="F4:F5" si="5">1</f>
        <v>1</v>
      </c>
      <c r="G4" s="3">
        <v>0</v>
      </c>
      <c r="H4" s="3">
        <f>1</f>
        <v>1</v>
      </c>
      <c r="I4" s="3">
        <f>3+2</f>
        <v>5</v>
      </c>
      <c r="J4" s="3">
        <v>0</v>
      </c>
      <c r="K4" s="3">
        <v>0</v>
      </c>
      <c r="L4" s="3">
        <v>0</v>
      </c>
      <c r="M4" s="5"/>
      <c r="N4" s="6">
        <f t="shared" si="0"/>
        <v>0.77777777777777779</v>
      </c>
      <c r="O4" s="6">
        <f t="shared" si="1"/>
        <v>0.77777777777777779</v>
      </c>
      <c r="P4" s="6">
        <f t="shared" si="2"/>
        <v>1.2222222222222223</v>
      </c>
      <c r="Q4" s="6">
        <f t="shared" si="3"/>
        <v>2</v>
      </c>
    </row>
    <row r="5" spans="1:17" ht="15.75" customHeight="1">
      <c r="A5" s="3" t="s">
        <v>19</v>
      </c>
      <c r="B5" s="3">
        <f>4+3+4</f>
        <v>11</v>
      </c>
      <c r="C5" s="3">
        <f>4+3+3</f>
        <v>10</v>
      </c>
      <c r="D5" s="3">
        <v>0</v>
      </c>
      <c r="E5" s="3">
        <f>1+1+2</f>
        <v>4</v>
      </c>
      <c r="F5" s="3">
        <f t="shared" si="5"/>
        <v>1</v>
      </c>
      <c r="G5" s="3">
        <v>0</v>
      </c>
      <c r="H5" s="3">
        <v>0</v>
      </c>
      <c r="I5" s="3">
        <f t="shared" ref="I5:I6" si="6">1+1</f>
        <v>2</v>
      </c>
      <c r="J5" s="3">
        <v>0</v>
      </c>
      <c r="K5" s="3">
        <f t="shared" ref="K5:L5" si="7">1</f>
        <v>1</v>
      </c>
      <c r="L5" s="3">
        <f t="shared" si="7"/>
        <v>1</v>
      </c>
      <c r="M5" s="5"/>
      <c r="N5" s="6">
        <f t="shared" si="0"/>
        <v>0.4</v>
      </c>
      <c r="O5" s="6">
        <f t="shared" si="1"/>
        <v>0.36363636363636365</v>
      </c>
      <c r="P5" s="6">
        <f t="shared" si="2"/>
        <v>0.5</v>
      </c>
      <c r="Q5" s="6">
        <f t="shared" si="3"/>
        <v>0.86363636363636365</v>
      </c>
    </row>
    <row r="6" spans="1:17" ht="15.75" customHeight="1">
      <c r="A6" s="3" t="s">
        <v>20</v>
      </c>
      <c r="B6" s="3">
        <f t="shared" ref="B6:C6" si="8">3+3+4</f>
        <v>10</v>
      </c>
      <c r="C6" s="3">
        <f t="shared" si="8"/>
        <v>10</v>
      </c>
      <c r="D6" s="3">
        <v>0</v>
      </c>
      <c r="E6" s="3">
        <f>2+2</f>
        <v>4</v>
      </c>
      <c r="F6" s="3">
        <v>0</v>
      </c>
      <c r="G6" s="3">
        <v>0</v>
      </c>
      <c r="H6" s="3">
        <v>0</v>
      </c>
      <c r="I6" s="3">
        <f t="shared" si="6"/>
        <v>2</v>
      </c>
      <c r="J6" s="3">
        <v>0</v>
      </c>
      <c r="K6" s="3">
        <v>0</v>
      </c>
      <c r="L6" s="3">
        <v>0</v>
      </c>
      <c r="M6" s="5"/>
      <c r="N6" s="6">
        <f t="shared" si="0"/>
        <v>0.4</v>
      </c>
      <c r="O6" s="6">
        <f t="shared" si="1"/>
        <v>0.4</v>
      </c>
      <c r="P6" s="6">
        <f t="shared" si="2"/>
        <v>0.4</v>
      </c>
      <c r="Q6" s="6">
        <f t="shared" si="3"/>
        <v>0.8</v>
      </c>
    </row>
    <row r="7" spans="1:17" ht="15.75" customHeight="1">
      <c r="A7" s="3" t="s">
        <v>21</v>
      </c>
      <c r="B7" s="3">
        <f t="shared" ref="B7:C7" si="9">3+3+3</f>
        <v>9</v>
      </c>
      <c r="C7" s="3">
        <f t="shared" si="9"/>
        <v>9</v>
      </c>
      <c r="D7" s="3">
        <f>2</f>
        <v>2</v>
      </c>
      <c r="E7" s="3">
        <f>1+2</f>
        <v>3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5"/>
      <c r="N7" s="6">
        <f t="shared" si="0"/>
        <v>0.33333333333333331</v>
      </c>
      <c r="O7" s="6">
        <f t="shared" si="1"/>
        <v>0.33333333333333331</v>
      </c>
      <c r="P7" s="6">
        <f t="shared" si="2"/>
        <v>0.33333333333333331</v>
      </c>
      <c r="Q7" s="6">
        <f t="shared" si="3"/>
        <v>0.66666666666666663</v>
      </c>
    </row>
    <row r="8" spans="1:17" ht="15.75" customHeight="1">
      <c r="A8" s="3" t="s">
        <v>22</v>
      </c>
      <c r="B8" s="3">
        <f t="shared" ref="B8:C8" si="10">3+3+3</f>
        <v>9</v>
      </c>
      <c r="C8" s="3">
        <f t="shared" si="10"/>
        <v>9</v>
      </c>
      <c r="D8" s="3">
        <f>1</f>
        <v>1</v>
      </c>
      <c r="E8" s="3">
        <f>3+2+1</f>
        <v>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5"/>
      <c r="N8" s="6">
        <f t="shared" si="0"/>
        <v>0.66666666666666663</v>
      </c>
      <c r="O8" s="6">
        <f t="shared" si="1"/>
        <v>0.66666666666666663</v>
      </c>
      <c r="P8" s="6">
        <f t="shared" si="2"/>
        <v>0.66666666666666663</v>
      </c>
      <c r="Q8" s="6">
        <f t="shared" si="3"/>
        <v>1.3333333333333333</v>
      </c>
    </row>
    <row r="9" spans="1:17" ht="15.75" customHeight="1">
      <c r="A9" s="3" t="s">
        <v>24</v>
      </c>
      <c r="B9" s="3">
        <f t="shared" ref="B9:C9" si="11">4+3+3</f>
        <v>10</v>
      </c>
      <c r="C9" s="3">
        <f t="shared" si="11"/>
        <v>10</v>
      </c>
      <c r="D9" s="3">
        <f t="shared" ref="D9:D10" si="12">1+1</f>
        <v>2</v>
      </c>
      <c r="E9" s="3">
        <f>2+3+1</f>
        <v>6</v>
      </c>
      <c r="F9" s="3">
        <v>0</v>
      </c>
      <c r="G9" s="3">
        <f t="shared" ref="G9:G10" si="13">1</f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5"/>
      <c r="N9" s="6">
        <f t="shared" si="0"/>
        <v>0.6</v>
      </c>
      <c r="O9" s="6">
        <f t="shared" si="1"/>
        <v>0.6</v>
      </c>
      <c r="P9" s="6">
        <f t="shared" si="2"/>
        <v>0.8</v>
      </c>
      <c r="Q9" s="6">
        <f t="shared" si="3"/>
        <v>1.4</v>
      </c>
    </row>
    <row r="10" spans="1:17" ht="15.75" customHeight="1">
      <c r="A10" s="3" t="s">
        <v>25</v>
      </c>
      <c r="B10" s="3">
        <f t="shared" ref="B10:B11" si="14">3+3+3</f>
        <v>9</v>
      </c>
      <c r="C10" s="3">
        <f>3+1+3</f>
        <v>7</v>
      </c>
      <c r="D10" s="3">
        <f t="shared" si="12"/>
        <v>2</v>
      </c>
      <c r="E10" s="3">
        <f>1+1+2</f>
        <v>4</v>
      </c>
      <c r="F10" s="3">
        <v>0</v>
      </c>
      <c r="G10" s="3">
        <f t="shared" si="13"/>
        <v>1</v>
      </c>
      <c r="H10" s="3">
        <v>0</v>
      </c>
      <c r="I10" s="3">
        <f>3+1</f>
        <v>4</v>
      </c>
      <c r="J10" s="3">
        <v>0</v>
      </c>
      <c r="K10" s="3">
        <v>0</v>
      </c>
      <c r="L10" s="3">
        <f>2</f>
        <v>2</v>
      </c>
      <c r="M10" s="5"/>
      <c r="N10" s="6">
        <f t="shared" si="0"/>
        <v>0.5714285714285714</v>
      </c>
      <c r="O10" s="6">
        <f t="shared" si="1"/>
        <v>0.44444444444444442</v>
      </c>
      <c r="P10" s="6">
        <f t="shared" si="2"/>
        <v>0.8571428571428571</v>
      </c>
      <c r="Q10" s="6">
        <f t="shared" si="3"/>
        <v>1.3015873015873014</v>
      </c>
    </row>
    <row r="11" spans="1:17" ht="15.75" customHeight="1">
      <c r="A11" s="3" t="s">
        <v>26</v>
      </c>
      <c r="B11" s="3">
        <f t="shared" si="14"/>
        <v>9</v>
      </c>
      <c r="C11" s="3">
        <f>3+3+3</f>
        <v>9</v>
      </c>
      <c r="D11" s="3">
        <f>1</f>
        <v>1</v>
      </c>
      <c r="E11" s="3">
        <f>2</f>
        <v>2</v>
      </c>
      <c r="F11" s="3">
        <v>0</v>
      </c>
      <c r="G11" s="3">
        <v>0</v>
      </c>
      <c r="H11" s="3">
        <v>0</v>
      </c>
      <c r="I11" s="3">
        <f t="shared" ref="I11:I12" si="15">1</f>
        <v>1</v>
      </c>
      <c r="J11" s="3">
        <v>0</v>
      </c>
      <c r="K11" s="3">
        <f>2</f>
        <v>2</v>
      </c>
      <c r="L11" s="3">
        <v>0</v>
      </c>
      <c r="M11" s="5"/>
      <c r="N11" s="6">
        <f t="shared" si="0"/>
        <v>0.22222222222222221</v>
      </c>
      <c r="O11" s="6">
        <f t="shared" si="1"/>
        <v>0.22222222222222221</v>
      </c>
      <c r="P11" s="6">
        <f t="shared" si="2"/>
        <v>0.22222222222222221</v>
      </c>
      <c r="Q11" s="6">
        <f t="shared" si="3"/>
        <v>0.44444444444444442</v>
      </c>
    </row>
    <row r="12" spans="1:17" ht="15.75" customHeight="1">
      <c r="A12" s="3" t="s">
        <v>27</v>
      </c>
      <c r="B12" s="3">
        <f t="shared" ref="B12:C12" si="16">1</f>
        <v>1</v>
      </c>
      <c r="C12" s="3">
        <f t="shared" si="16"/>
        <v>1</v>
      </c>
      <c r="D12" s="3">
        <v>0</v>
      </c>
      <c r="E12" s="3">
        <f>1</f>
        <v>1</v>
      </c>
      <c r="F12" s="3">
        <v>0</v>
      </c>
      <c r="G12" s="3">
        <v>0</v>
      </c>
      <c r="H12" s="3">
        <v>0</v>
      </c>
      <c r="I12" s="3">
        <f t="shared" si="15"/>
        <v>1</v>
      </c>
      <c r="J12" s="3">
        <v>0</v>
      </c>
      <c r="K12" s="3">
        <v>0</v>
      </c>
      <c r="L12" s="3">
        <v>0</v>
      </c>
      <c r="M12" s="5"/>
      <c r="N12" s="6">
        <f t="shared" si="0"/>
        <v>1</v>
      </c>
      <c r="O12" s="6">
        <f t="shared" si="1"/>
        <v>1</v>
      </c>
      <c r="P12" s="6">
        <f t="shared" si="2"/>
        <v>1</v>
      </c>
      <c r="Q12" s="6">
        <f t="shared" si="3"/>
        <v>2</v>
      </c>
    </row>
    <row r="13" spans="1:17" ht="15.75" customHeight="1">
      <c r="A13" s="1" t="s">
        <v>28</v>
      </c>
      <c r="B13" s="1">
        <f t="shared" ref="B13:L13" si="17">SUM(B2:B12)</f>
        <v>98</v>
      </c>
      <c r="C13" s="1">
        <f t="shared" si="17"/>
        <v>92</v>
      </c>
      <c r="D13" s="1">
        <f t="shared" si="17"/>
        <v>18</v>
      </c>
      <c r="E13" s="1">
        <f t="shared" si="17"/>
        <v>49</v>
      </c>
      <c r="F13" s="1">
        <f t="shared" si="17"/>
        <v>2</v>
      </c>
      <c r="G13" s="1">
        <f t="shared" si="17"/>
        <v>2</v>
      </c>
      <c r="H13" s="1">
        <f t="shared" si="17"/>
        <v>2</v>
      </c>
      <c r="I13" s="1">
        <f t="shared" si="17"/>
        <v>18</v>
      </c>
      <c r="J13" s="1">
        <f t="shared" si="17"/>
        <v>3</v>
      </c>
      <c r="K13" s="1">
        <f t="shared" si="17"/>
        <v>3</v>
      </c>
      <c r="L13" s="1">
        <f t="shared" si="17"/>
        <v>3</v>
      </c>
      <c r="M13" s="3"/>
      <c r="N13" s="7">
        <f t="shared" si="0"/>
        <v>0.53260869565217395</v>
      </c>
      <c r="O13" s="7">
        <f t="shared" si="1"/>
        <v>0.53061224489795922</v>
      </c>
      <c r="P13" s="7">
        <f t="shared" si="2"/>
        <v>0.66304347826086951</v>
      </c>
      <c r="Q13" s="7">
        <f t="shared" si="3"/>
        <v>1.1936557231588287</v>
      </c>
    </row>
    <row r="17" spans="7:14" ht="15.75" customHeight="1">
      <c r="N17" s="4"/>
    </row>
    <row r="18" spans="7:14" ht="15.75" customHeight="1">
      <c r="G1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Fall 2015 09.16</vt:lpstr>
      <vt:lpstr>Fall 2015 09.09</vt:lpstr>
      <vt:lpstr>f15</vt:lpstr>
      <vt:lpstr>s14</vt:lpstr>
      <vt:lpstr>total</vt:lpstr>
      <vt:lpstr>Spring 2014 04.16</vt:lpstr>
      <vt:lpstr>Spring 2014 04.09</vt:lpstr>
      <vt:lpstr>Tournament Fall 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2016-03-21T22:14:53Z</dcterms:created>
  <dcterms:modified xsi:type="dcterms:W3CDTF">2016-03-21T22:25:31Z</dcterms:modified>
</cp:coreProperties>
</file>