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1" showHorizontalScroll="1" showVerticalScroll="1" showSheetTabs="1" xWindow="4635" yWindow="4635" windowWidth="28800" windowHeight="15285" tabRatio="600" firstSheet="0" activeTab="1" autoFilterDateGrouping="1"/>
  </bookViews>
  <sheets>
    <sheet name="DailyData" sheetId="1" state="visible" r:id="rId1"/>
    <sheet name="EnergyEssentials" sheetId="2" state="visible" r:id="rId2"/>
    <sheet name="NEM INFO" sheetId="3" state="visible" r:id="rId3"/>
    <sheet name="WEM INFO" sheetId="4" state="visible" r:id="rId4"/>
    <sheet name="DKIS INFO" sheetId="5" state="visible" r:id="rId5"/>
    <sheet name="ASX" sheetId="6" state="visible" r:id="rId6"/>
    <sheet name="7 Day Outlook" sheetId="7" state="visible" r:id="rId7"/>
    <sheet name="Coal Outages" sheetId="8" state="visible" r:id="rId8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7</definedName>
    <definedName name="_AtRisk_SimSetting_ReportsList" hidden="1">513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IQWBGuid" hidden="1">"EY Assumptions Book (EON001) 2018-08-20a.xlsb"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42419.6529050926</definedName>
    <definedName name="IQ_NAMES_REVISION_DATE__1" hidden="1">42118.6535879629</definedName>
    <definedName name="IQ_NAMES_REVISION_DATE__1_1" hidden="1">42058.6794791667</definedName>
    <definedName name="IQ_NAMES_REVISION_DATE__1_1_1" hidden="1">42118.6535879629</definedName>
    <definedName name="IQ_NAMES_REVISION_DATE__1_1_1_1" hidden="1">42058.6794791667</definedName>
    <definedName name="IQ_NAMES_REVISION_DATE__1_1_1_1_1" hidden="1">42118.6535879629</definedName>
    <definedName name="IQ_NAMES_REVISION_DATE__2" hidden="1">42118.6535879629</definedName>
    <definedName name="IQ_NAMES_REVISION_DATE__2_1" hidden="1">42058.6794791667</definedName>
    <definedName name="IQ_NAMES_REVISION_DATE__2_1_1" hidden="1">42118.6535879629</definedName>
    <definedName name="IQ_NAMES_REVISION_DATE__2_1_1_1" hidden="1">42058.6794791667</definedName>
    <definedName name="IQ_NAMES_REVISION_DATE__2_1_1_1_1" hidden="1">42118.6535879629</definedName>
    <definedName name="IQ_NAMES_REVISION_DATE__3" hidden="1">42058.6794791667</definedName>
    <definedName name="IQ_NAMES_REVISION_DATE__3_1" hidden="1">42419.6529050926</definedName>
    <definedName name="IQ_NAMES_REVISION_DATE__3_1_1" hidden="1">42419.6529050926</definedName>
    <definedName name="IQ_NAMES_REVISION_DATE__4" hidden="1">42058.6794791667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PVScenario">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_xlnm.Print_Area" localSheetId="0">'DailyData'!$A$1:$N$34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.00_-;\-* #,##0.00_-;_-* &quot;-&quot;??_-;_-@_-"/>
    <numFmt numFmtId="165" formatCode="&quot;$&quot;#,##0.00;[Red]\-&quot;$&quot;#,##0.00"/>
    <numFmt numFmtId="166" formatCode="&quot;$&quot;#,##0.00"/>
    <numFmt numFmtId="167" formatCode="d/mm/yyyy\ hh:mm"/>
    <numFmt numFmtId="168" formatCode="[$-F800]dddd\,\ mmmm\ dd\,\ yyyy"/>
    <numFmt numFmtId="169" formatCode="yyyy\-mm\-dd"/>
    <numFmt numFmtId="170" formatCode="_(&quot;$&quot;* #,##0.00_);_(&quot;$&quot;* \(#,##0.00\);_(&quot;$&quot;* &quot;-&quot;??_);_(@_)"/>
  </numFmts>
  <fonts count="3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sz val="11"/>
      <scheme val="minor"/>
    </font>
    <font>
      <name val="Calibri"/>
      <family val="2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color theme="1" tint="0.499984740745262"/>
      <sz val="14"/>
      <scheme val="minor"/>
    </font>
    <font>
      <name val="Calibri"/>
      <family val="2"/>
      <color theme="0" tint="-0.3499862666707358"/>
      <sz val="14"/>
      <scheme val="minor"/>
    </font>
    <font>
      <name val="Calibri"/>
      <family val="2"/>
      <b val="1"/>
      <color theme="0" tint="-0.3499862666707358"/>
      <sz val="14"/>
      <scheme val="minor"/>
    </font>
    <font>
      <name val="Calibri"/>
      <family val="2"/>
      <color theme="4"/>
      <sz val="11"/>
      <scheme val="minor"/>
    </font>
    <font>
      <name val="Calibri"/>
      <family val="2"/>
      <b val="1"/>
      <color rgb="FF000000"/>
      <sz val="8"/>
    </font>
    <font>
      <name val="Calibri"/>
      <family val="2"/>
      <b val="1"/>
      <i val="1"/>
      <color rgb="FF000000"/>
      <sz val="8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Calibri"/>
      <family val="2"/>
      <sz val="9"/>
    </font>
    <font>
      <name val="Calibri"/>
      <family val="2"/>
      <b val="1"/>
      <color theme="1"/>
      <sz val="8"/>
    </font>
    <font>
      <name val="Calibri"/>
      <family val="2"/>
      <color theme="1"/>
      <sz val="9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9"/>
    </font>
    <font>
      <name val="Calibri"/>
      <family val="2"/>
      <b val="1"/>
      <i val="1"/>
      <color rgb="FF000000"/>
      <sz val="9"/>
    </font>
    <font>
      <name val="Calibri"/>
      <family val="2"/>
      <sz val="11"/>
    </font>
    <font>
      <name val="Calibri"/>
      <family val="2"/>
      <color rgb="FF9C6500"/>
      <sz val="11"/>
      <scheme val="minor"/>
    </font>
    <font>
      <name val="Calibri"/>
      <family val="2"/>
      <b val="1"/>
      <color rgb="FFFFFFFF"/>
      <sz val="10"/>
      <scheme val="minor"/>
    </font>
    <font>
      <name val="Arial"/>
      <family val="2"/>
      <b val="1"/>
      <color rgb="FFFFFFFF"/>
      <sz val="9"/>
    </font>
    <font>
      <name val="Arial"/>
      <family val="2"/>
      <color rgb="FFFFFFFF"/>
      <sz val="9"/>
    </font>
    <font>
      <name val="Arial"/>
      <family val="2"/>
      <b val="1"/>
      <color rgb="FFFFFFFF"/>
      <sz val="14"/>
    </font>
    <font>
      <name val="Calibri"/>
      <family val="2"/>
      <i val="1"/>
      <color theme="1"/>
      <sz val="10"/>
      <scheme val="minor"/>
    </font>
    <font>
      <name val="Calibri"/>
      <family val="2"/>
      <b val="1"/>
      <sz val="11"/>
    </font>
    <font>
      <name val="Calibri"/>
      <family val="2"/>
      <i val="1"/>
      <color theme="1"/>
      <sz val="9"/>
    </font>
    <font>
      <name val="Calibri"/>
      <family val="2"/>
      <i val="1"/>
      <color rgb="FF000000"/>
      <sz val="9"/>
    </font>
    <font>
      <name val="Calibri"/>
      <family val="2"/>
      <i val="1"/>
      <sz val="9"/>
    </font>
    <font>
      <name val="Calibri"/>
      <b val="1"/>
      <sz val="11"/>
    </font>
    <font>
      <b val="1"/>
    </font>
  </fonts>
  <fills count="17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509590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/>
      <top style="medium">
        <color rgb="FFD9D9D9"/>
      </top>
      <bottom style="medium">
        <color indexed="64"/>
      </bottom>
      <diagonal/>
    </border>
    <border>
      <left style="medium">
        <color indexed="64"/>
      </left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D9D9D9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rgb="FFD9D9D9"/>
      </bottom>
      <diagonal/>
    </border>
    <border>
      <left style="medium">
        <color rgb="FFD9D9D9"/>
      </left>
      <right style="medium">
        <color theme="1"/>
      </right>
      <top style="medium">
        <color rgb="FFD9D9D9"/>
      </top>
      <bottom style="medium">
        <color rgb="FFD9D9D9"/>
      </bottom>
      <diagonal/>
    </border>
    <border>
      <left style="thin">
        <color theme="0" tint="-0.249977111117893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rgb="FFBFBFB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rgb="FFD9D9D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theme="1"/>
      </left>
      <right style="medium">
        <color rgb="FFD9D9D9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D9D9D9"/>
      </top>
      <bottom/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theme="1"/>
      </left>
      <right/>
      <top/>
      <bottom/>
      <diagonal/>
    </border>
    <border>
      <left style="thin"/>
      <right style="thin"/>
      <top style="thin"/>
      <bottom style="thin"/>
    </border>
  </borders>
  <cellStyleXfs count="53">
    <xf numFmtId="0" fontId="1" fillId="0" borderId="0"/>
    <xf numFmtId="43" fontId="1" fillId="0" borderId="0"/>
    <xf numFmtId="0" fontId="2" fillId="2" borderId="1"/>
    <xf numFmtId="9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0" fontId="1" fillId="0" borderId="0"/>
    <xf numFmtId="0" fontId="28" fillId="16" borderId="29"/>
    <xf numFmtId="0" fontId="20" fillId="0" borderId="0"/>
    <xf numFmtId="43" fontId="1" fillId="0" borderId="0"/>
    <xf numFmtId="0" fontId="22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43" fontId="1" fillId="0" borderId="0"/>
    <xf numFmtId="170" fontId="1" fillId="0" borderId="0"/>
    <xf numFmtId="43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0" fontId="26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0" fontId="26" fillId="0" borderId="0"/>
  </cellStyleXfs>
  <cellXfs count="152">
    <xf numFmtId="0" fontId="0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" fontId="6" fillId="0" borderId="0" pivotButton="0" quotePrefix="0" xfId="0"/>
    <xf numFmtId="1" fontId="4" fillId="0" borderId="0" pivotButton="0" quotePrefix="0" xfId="0"/>
    <xf numFmtId="164" fontId="4" fillId="0" borderId="0" pivotButton="0" quotePrefix="0" xfId="0"/>
    <xf numFmtId="0" fontId="12" fillId="0" borderId="0" pivotButton="0" quotePrefix="0" xfId="0"/>
    <xf numFmtId="0" fontId="3" fillId="0" borderId="0" applyAlignment="1" pivotButton="0" quotePrefix="0" xfId="0">
      <alignment horizontal="right"/>
    </xf>
    <xf numFmtId="0" fontId="0" fillId="0" borderId="2" pivotButton="0" quotePrefix="0" xfId="0"/>
    <xf numFmtId="0" fontId="3" fillId="0" borderId="0" pivotButton="0" quotePrefix="0" xfId="0"/>
    <xf numFmtId="14" fontId="14" fillId="6" borderId="4" applyAlignment="1" pivotButton="0" quotePrefix="0" xfId="0">
      <alignment vertical="center" wrapText="1"/>
    </xf>
    <xf numFmtId="165" fontId="15" fillId="0" borderId="4" applyAlignment="1" pivotButton="0" quotePrefix="0" xfId="0">
      <alignment vertical="center" wrapText="1"/>
    </xf>
    <xf numFmtId="165" fontId="16" fillId="0" borderId="4" applyAlignment="1" pivotButton="0" quotePrefix="0" xfId="0">
      <alignment vertical="center" wrapText="1"/>
    </xf>
    <xf numFmtId="165" fontId="17" fillId="0" borderId="4" applyAlignment="1" pivotButton="0" quotePrefix="0" xfId="0">
      <alignment vertical="center" wrapText="1"/>
    </xf>
    <xf numFmtId="14" fontId="13" fillId="0" borderId="8" applyAlignment="1" pivotButton="0" quotePrefix="0" xfId="0">
      <alignment horizontal="center" vertical="center" wrapText="1"/>
    </xf>
    <xf numFmtId="0" fontId="18" fillId="0" borderId="4" applyAlignment="1" pivotButton="0" quotePrefix="0" xfId="0">
      <alignment vertical="center" wrapText="1"/>
    </xf>
    <xf numFmtId="0" fontId="0" fillId="0" borderId="9" pivotButton="0" quotePrefix="0" xfId="0"/>
    <xf numFmtId="166" fontId="19" fillId="0" borderId="11" applyAlignment="1" pivotButton="0" quotePrefix="0" xfId="0">
      <alignment vertical="center" wrapText="1"/>
    </xf>
    <xf numFmtId="167" fontId="2" fillId="2" borderId="1" applyAlignment="1" pivotButton="0" quotePrefix="0" xfId="2">
      <alignment horizontal="right"/>
    </xf>
    <xf numFmtId="167" fontId="4" fillId="0" borderId="0" pivotButton="0" quotePrefix="0" xfId="0"/>
    <xf numFmtId="167" fontId="0" fillId="0" borderId="0" pivotButton="0" quotePrefix="0" xfId="0"/>
    <xf numFmtId="1" fontId="0" fillId="0" borderId="0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166" fontId="15" fillId="0" borderId="10" applyAlignment="1" pivotButton="0" quotePrefix="0" xfId="0">
      <alignment horizontal="center" vertical="center" wrapText="1"/>
    </xf>
    <xf numFmtId="9" fontId="19" fillId="0" borderId="11" applyAlignment="1" pivotButton="0" quotePrefix="0" xfId="0">
      <alignment horizontal="center" vertical="center" wrapText="1"/>
    </xf>
    <xf numFmtId="0" fontId="24" fillId="7" borderId="4" applyAlignment="1" pivotButton="0" quotePrefix="0" xfId="0">
      <alignment vertical="center" wrapText="1"/>
    </xf>
    <xf numFmtId="0" fontId="16" fillId="7" borderId="5" applyAlignment="1" pivotButton="0" quotePrefix="0" xfId="0">
      <alignment vertical="center" wrapText="1"/>
    </xf>
    <xf numFmtId="0" fontId="0" fillId="0" borderId="22" pivotButton="0" quotePrefix="0" xfId="0"/>
    <xf numFmtId="0" fontId="3" fillId="0" borderId="16" pivotButton="0" quotePrefix="0" xfId="0"/>
    <xf numFmtId="0" fontId="0" fillId="0" borderId="23" pivotButton="0" quotePrefix="0" xfId="0"/>
    <xf numFmtId="0" fontId="20" fillId="8" borderId="27" pivotButton="0" quotePrefix="0" xfId="0"/>
    <xf numFmtId="0" fontId="23" fillId="0" borderId="0" pivotButton="0" quotePrefix="0" xfId="0"/>
    <xf numFmtId="0" fontId="21" fillId="0" borderId="0" pivotButton="0" quotePrefix="0" xfId="0"/>
    <xf numFmtId="14" fontId="21" fillId="0" borderId="0" pivotButton="0" quotePrefix="0" xfId="0"/>
    <xf numFmtId="2" fontId="0" fillId="0" borderId="0" pivotButton="0" quotePrefix="0" xfId="0"/>
    <xf numFmtId="168" fontId="23" fillId="0" borderId="0" pivotButton="0" quotePrefix="0" xfId="0"/>
    <xf numFmtId="14" fontId="25" fillId="6" borderId="4" applyAlignment="1" pivotButton="0" quotePrefix="0" xfId="0">
      <alignment horizontal="center" vertical="center" wrapText="1"/>
    </xf>
    <xf numFmtId="14" fontId="25" fillId="6" borderId="20" applyAlignment="1" pivotButton="0" quotePrefix="0" xfId="0">
      <alignment horizontal="center" vertical="center" wrapText="1"/>
    </xf>
    <xf numFmtId="14" fontId="14" fillId="6" borderId="4" applyAlignment="1" pivotButton="0" quotePrefix="0" xfId="0">
      <alignment horizontal="center" vertical="center" wrapText="1"/>
    </xf>
    <xf numFmtId="14" fontId="14" fillId="6" borderId="20" applyAlignment="1" pivotButton="0" quotePrefix="0" xfId="0">
      <alignment horizontal="center" vertical="center" wrapText="1"/>
    </xf>
    <xf numFmtId="0" fontId="4" fillId="0" borderId="0" applyAlignment="1" pivotButton="0" quotePrefix="0" xfId="0">
      <alignment wrapText="1"/>
    </xf>
    <xf numFmtId="2" fontId="21" fillId="0" borderId="0" pivotButton="0" quotePrefix="0" xfId="0"/>
    <xf numFmtId="165" fontId="31" fillId="0" borderId="0" pivotButton="0" quotePrefix="0" xfId="0"/>
    <xf numFmtId="14" fontId="0" fillId="0" borderId="0" pivotButton="0" quotePrefix="0" xfId="0"/>
    <xf numFmtId="166" fontId="15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horizontal="center" vertical="center" wrapText="1"/>
    </xf>
    <xf numFmtId="9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vertical="center" wrapText="1"/>
    </xf>
    <xf numFmtId="0" fontId="32" fillId="0" borderId="0" applyAlignment="1" pivotButton="0" quotePrefix="0" xfId="0">
      <alignment horizontal="left" vertical="center" indent="8"/>
    </xf>
    <xf numFmtId="0" fontId="32" fillId="0" borderId="0" applyAlignment="1" pivotButton="0" quotePrefix="0" xfId="0">
      <alignment horizontal="left" vertical="center" indent="5"/>
    </xf>
    <xf numFmtId="0" fontId="18" fillId="0" borderId="4" applyAlignment="1" pivotButton="0" quotePrefix="0" xfId="0">
      <alignment horizontal="center" vertical="center" wrapText="1"/>
    </xf>
    <xf numFmtId="0" fontId="21" fillId="0" borderId="25" applyAlignment="1" pivotButton="0" quotePrefix="0" xfId="0">
      <alignment vertical="center"/>
    </xf>
    <xf numFmtId="0" fontId="21" fillId="0" borderId="27" applyAlignment="1" pivotButton="0" quotePrefix="0" xfId="0">
      <alignment vertical="center"/>
    </xf>
    <xf numFmtId="0" fontId="21" fillId="0" borderId="28" applyAlignment="1" pivotButton="0" quotePrefix="0" xfId="0">
      <alignment vertical="center"/>
    </xf>
    <xf numFmtId="165" fontId="19" fillId="0" borderId="3" applyAlignment="1" pivotButton="0" quotePrefix="0" xfId="0">
      <alignment vertical="center"/>
    </xf>
    <xf numFmtId="9" fontId="23" fillId="0" borderId="21" applyAlignment="1" pivotButton="0" quotePrefix="0" xfId="3">
      <alignment vertical="center"/>
    </xf>
    <xf numFmtId="0" fontId="23" fillId="0" borderId="0" applyAlignment="1" pivotButton="0" quotePrefix="0" xfId="0">
      <alignment vertical="center"/>
    </xf>
    <xf numFmtId="0" fontId="23" fillId="0" borderId="17" applyAlignment="1" pivotButton="0" quotePrefix="0" xfId="0">
      <alignment vertical="center"/>
    </xf>
    <xf numFmtId="14" fontId="3" fillId="0" borderId="0" pivotButton="0" quotePrefix="0" xfId="0"/>
    <xf numFmtId="0" fontId="7" fillId="0" borderId="31" pivotButton="0" quotePrefix="0" xfId="0"/>
    <xf numFmtId="0" fontId="7" fillId="4" borderId="31" pivotButton="0" quotePrefix="0" xfId="0"/>
    <xf numFmtId="0" fontId="8" fillId="3" borderId="31" pivotButton="0" quotePrefix="0" xfId="0"/>
    <xf numFmtId="0" fontId="7" fillId="3" borderId="31" pivotButton="0" quotePrefix="0" xfId="0"/>
    <xf numFmtId="0" fontId="4" fillId="0" borderId="31" pivotButton="0" quotePrefix="0" xfId="0"/>
    <xf numFmtId="2" fontId="4" fillId="0" borderId="31" pivotButton="0" quotePrefix="0" xfId="0"/>
    <xf numFmtId="164" fontId="10" fillId="4" borderId="31" applyAlignment="1" pivotButton="0" quotePrefix="0" xfId="1">
      <alignment wrapText="1"/>
    </xf>
    <xf numFmtId="164" fontId="6" fillId="4" borderId="31" applyAlignment="1" pivotButton="0" quotePrefix="0" xfId="1">
      <alignment wrapText="1"/>
    </xf>
    <xf numFmtId="164" fontId="10" fillId="3" borderId="31" applyAlignment="1" pivotButton="0" quotePrefix="0" xfId="1">
      <alignment wrapText="1"/>
    </xf>
    <xf numFmtId="164" fontId="6" fillId="3" borderId="31" applyAlignment="1" pivotButton="0" quotePrefix="0" xfId="1">
      <alignment wrapText="1"/>
    </xf>
    <xf numFmtId="164" fontId="10" fillId="4" borderId="31" pivotButton="0" quotePrefix="0" xfId="1"/>
    <xf numFmtId="164" fontId="6" fillId="4" borderId="31" pivotButton="0" quotePrefix="0" xfId="1"/>
    <xf numFmtId="164" fontId="10" fillId="3" borderId="31" pivotButton="0" quotePrefix="0" xfId="1"/>
    <xf numFmtId="164" fontId="6" fillId="3" borderId="31" pivotButton="0" quotePrefix="0" xfId="1"/>
    <xf numFmtId="2" fontId="7" fillId="0" borderId="31" pivotButton="0" quotePrefix="0" xfId="0"/>
    <xf numFmtId="164" fontId="11" fillId="4" borderId="31" pivotButton="0" quotePrefix="0" xfId="1"/>
    <xf numFmtId="164" fontId="8" fillId="4" borderId="31" pivotButton="0" quotePrefix="0" xfId="1"/>
    <xf numFmtId="164" fontId="11" fillId="3" borderId="31" pivotButton="0" quotePrefix="0" xfId="1"/>
    <xf numFmtId="164" fontId="8" fillId="3" borderId="31" pivotButton="0" quotePrefix="0" xfId="1"/>
    <xf numFmtId="2" fontId="9" fillId="0" borderId="31" pivotButton="0" quotePrefix="0" xfId="0"/>
    <xf numFmtId="164" fontId="9" fillId="4" borderId="31" pivotButton="0" quotePrefix="0" xfId="1"/>
    <xf numFmtId="164" fontId="9" fillId="3" borderId="31" pivotButton="0" quotePrefix="0" xfId="1"/>
    <xf numFmtId="1" fontId="6" fillId="0" borderId="31" pivotButton="0" quotePrefix="0" xfId="0"/>
    <xf numFmtId="1" fontId="7" fillId="0" borderId="31" pivotButton="0" quotePrefix="0" xfId="0"/>
    <xf numFmtId="1" fontId="4" fillId="0" borderId="31" pivotButton="0" quotePrefix="0" xfId="0"/>
    <xf numFmtId="0" fontId="20" fillId="8" borderId="31" pivotButton="0" quotePrefix="0" xfId="1"/>
    <xf numFmtId="0" fontId="21" fillId="0" borderId="31" applyAlignment="1" pivotButton="0" quotePrefix="0" xfId="0">
      <alignment vertical="center"/>
    </xf>
    <xf numFmtId="0" fontId="20" fillId="8" borderId="31" pivotButton="0" quotePrefix="0" xfId="0"/>
    <xf numFmtId="0" fontId="33" fillId="0" borderId="32" applyAlignment="1" pivotButton="0" quotePrefix="0" xfId="0">
      <alignment horizontal="center" vertical="top"/>
    </xf>
    <xf numFmtId="166" fontId="34" fillId="0" borderId="11" applyAlignment="1" pivotButton="0" quotePrefix="0" xfId="0">
      <alignment vertical="center" wrapText="1"/>
    </xf>
    <xf numFmtId="169" fontId="0" fillId="0" borderId="0" pivotButton="0" quotePrefix="0" xfId="0"/>
    <xf numFmtId="0" fontId="1" fillId="0" borderId="0" pivotButton="0" quotePrefix="0" xfId="0"/>
    <xf numFmtId="169" fontId="1" fillId="0" borderId="0" pivotButton="0" quotePrefix="0" xfId="0"/>
    <xf numFmtId="165" fontId="35" fillId="0" borderId="4" applyAlignment="1" pivotButton="0" quotePrefix="0" xfId="0">
      <alignment vertical="center" wrapText="1"/>
    </xf>
    <xf numFmtId="165" fontId="25" fillId="0" borderId="4" applyAlignment="1" pivotButton="0" quotePrefix="0" xfId="0">
      <alignment vertical="center" wrapText="1"/>
    </xf>
    <xf numFmtId="165" fontId="36" fillId="0" borderId="4" applyAlignment="1" pivotButton="0" quotePrefix="0" xfId="0">
      <alignment vertical="center" wrapText="1"/>
    </xf>
    <xf numFmtId="9" fontId="34" fillId="0" borderId="11" applyAlignment="1" pivotButton="0" quotePrefix="0" xfId="0">
      <alignment horizontal="center" vertical="center" wrapText="1"/>
    </xf>
    <xf numFmtId="0" fontId="37" fillId="0" borderId="33" applyAlignment="1" pivotButton="0" quotePrefix="0" xfId="0">
      <alignment horizontal="center" vertical="top"/>
    </xf>
    <xf numFmtId="0" fontId="24" fillId="7" borderId="13" applyAlignment="1" pivotButton="0" quotePrefix="0" xfId="0">
      <alignment horizontal="center" vertical="center" wrapText="1"/>
    </xf>
    <xf numFmtId="0" fontId="0" fillId="0" borderId="5" pivotButton="0" quotePrefix="0" xfId="0"/>
    <xf numFmtId="0" fontId="13" fillId="7" borderId="13" applyAlignment="1" pivotButton="0" quotePrefix="0" xfId="0">
      <alignment horizontal="left" vertical="center" wrapText="1"/>
    </xf>
    <xf numFmtId="0" fontId="0" fillId="0" borderId="7" pivotButton="0" quotePrefix="0" xfId="0"/>
    <xf numFmtId="0" fontId="30" fillId="5" borderId="24" applyAlignment="1" pivotButton="0" quotePrefix="0" xfId="0">
      <alignment horizontal="center" vertical="center" wrapText="1"/>
    </xf>
    <xf numFmtId="0" fontId="0" fillId="0" borderId="26" pivotButton="0" quotePrefix="0" xfId="0"/>
    <xf numFmtId="0" fontId="0" fillId="0" borderId="30" pivotButton="0" quotePrefix="0" xfId="0"/>
    <xf numFmtId="0" fontId="16" fillId="6" borderId="13" applyAlignment="1" pivotButton="0" quotePrefix="0" xfId="0">
      <alignment horizontal="left" vertical="center" wrapText="1"/>
    </xf>
    <xf numFmtId="0" fontId="29" fillId="5" borderId="14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2" pivotButton="0" quotePrefix="0" xfId="0"/>
    <xf numFmtId="0" fontId="16" fillId="7" borderId="13" applyAlignment="1" pivotButton="0" quotePrefix="0" xfId="0">
      <alignment horizontal="center" vertical="center" wrapText="1"/>
    </xf>
    <xf numFmtId="0" fontId="18" fillId="6" borderId="4" applyAlignment="1" pivotButton="0" quotePrefix="0" xfId="0">
      <alignment horizontal="center" vertical="center" wrapText="1"/>
    </xf>
    <xf numFmtId="164" fontId="10" fillId="4" borderId="31" applyAlignment="1" pivotButton="0" quotePrefix="0" xfId="1">
      <alignment wrapText="1"/>
    </xf>
    <xf numFmtId="164" fontId="6" fillId="4" borderId="31" applyAlignment="1" pivotButton="0" quotePrefix="0" xfId="1">
      <alignment wrapText="1"/>
    </xf>
    <xf numFmtId="164" fontId="10" fillId="3" borderId="31" applyAlignment="1" pivotButton="0" quotePrefix="0" xfId="1">
      <alignment wrapText="1"/>
    </xf>
    <xf numFmtId="164" fontId="6" fillId="3" borderId="31" applyAlignment="1" pivotButton="0" quotePrefix="0" xfId="1">
      <alignment wrapText="1"/>
    </xf>
    <xf numFmtId="167" fontId="2" fillId="2" borderId="1" applyAlignment="1" pivotButton="0" quotePrefix="0" xfId="2">
      <alignment horizontal="right"/>
    </xf>
    <xf numFmtId="168" fontId="23" fillId="0" borderId="0" pivotButton="0" quotePrefix="0" xfId="0"/>
    <xf numFmtId="164" fontId="10" fillId="4" borderId="31" pivotButton="0" quotePrefix="0" xfId="1"/>
    <xf numFmtId="164" fontId="6" fillId="4" borderId="31" pivotButton="0" quotePrefix="0" xfId="1"/>
    <xf numFmtId="164" fontId="10" fillId="3" borderId="31" pivotButton="0" quotePrefix="0" xfId="1"/>
    <xf numFmtId="164" fontId="6" fillId="3" borderId="31" pivotButton="0" quotePrefix="0" xfId="1"/>
    <xf numFmtId="167" fontId="0" fillId="0" borderId="0" pivotButton="0" quotePrefix="0" xfId="0"/>
    <xf numFmtId="167" fontId="4" fillId="0" borderId="0" pivotButton="0" quotePrefix="0" xfId="0"/>
    <xf numFmtId="164" fontId="11" fillId="4" borderId="31" pivotButton="0" quotePrefix="0" xfId="1"/>
    <xf numFmtId="164" fontId="8" fillId="4" borderId="31" pivotButton="0" quotePrefix="0" xfId="1"/>
    <xf numFmtId="164" fontId="11" fillId="3" borderId="31" pivotButton="0" quotePrefix="0" xfId="1"/>
    <xf numFmtId="164" fontId="8" fillId="3" borderId="31" pivotButton="0" quotePrefix="0" xfId="1"/>
    <xf numFmtId="164" fontId="9" fillId="4" borderId="31" pivotButton="0" quotePrefix="0" xfId="1"/>
    <xf numFmtId="164" fontId="9" fillId="3" borderId="31" pivotButton="0" quotePrefix="0" xfId="1"/>
    <xf numFmtId="164" fontId="4" fillId="0" borderId="0" pivotButton="0" quotePrefix="0" xfId="0"/>
    <xf numFmtId="165" fontId="15" fillId="0" borderId="4" applyAlignment="1" pivotButton="0" quotePrefix="0" xfId="0">
      <alignment vertical="center" wrapText="1"/>
    </xf>
    <xf numFmtId="165" fontId="35" fillId="0" borderId="4" applyAlignment="1" pivotButton="0" quotePrefix="0" xfId="0">
      <alignment vertical="center" wrapText="1"/>
    </xf>
    <xf numFmtId="165" fontId="19" fillId="0" borderId="3" applyAlignment="1" pivotButton="0" quotePrefix="0" xfId="0">
      <alignment vertical="center"/>
    </xf>
    <xf numFmtId="165" fontId="31" fillId="0" borderId="0" pivotButton="0" quotePrefix="0" xfId="0"/>
    <xf numFmtId="165" fontId="16" fillId="0" borderId="4" applyAlignment="1" pivotButton="0" quotePrefix="0" xfId="0">
      <alignment vertical="center" wrapText="1"/>
    </xf>
    <xf numFmtId="165" fontId="25" fillId="0" borderId="4" applyAlignment="1" pivotButton="0" quotePrefix="0" xfId="0">
      <alignment vertical="center" wrapText="1"/>
    </xf>
    <xf numFmtId="165" fontId="17" fillId="0" borderId="4" applyAlignment="1" pivotButton="0" quotePrefix="0" xfId="0">
      <alignment vertical="center" wrapText="1"/>
    </xf>
    <xf numFmtId="165" fontId="36" fillId="0" borderId="4" applyAlignment="1" pivotButton="0" quotePrefix="0" xfId="0">
      <alignment vertical="center" wrapText="1"/>
    </xf>
    <xf numFmtId="166" fontId="15" fillId="0" borderId="10" applyAlignment="1" pivotButton="0" quotePrefix="0" xfId="0">
      <alignment horizontal="center" vertical="center" wrapText="1"/>
    </xf>
    <xf numFmtId="166" fontId="34" fillId="0" borderId="11" applyAlignment="1" pivotButton="0" quotePrefix="0" xfId="0">
      <alignment vertical="center" wrapText="1"/>
    </xf>
    <xf numFmtId="166" fontId="19" fillId="0" borderId="11" applyAlignment="1" pivotButton="0" quotePrefix="0" xfId="0">
      <alignment vertical="center" wrapText="1"/>
    </xf>
    <xf numFmtId="166" fontId="15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vertical="center" wrapText="1"/>
    </xf>
    <xf numFmtId="0" fontId="38" fillId="0" borderId="37" applyAlignment="1" pivotButton="0" quotePrefix="0" xfId="0">
      <alignment horizontal="center" vertical="top"/>
    </xf>
    <xf numFmtId="169" fontId="0" fillId="0" borderId="0" pivotButton="0" quotePrefix="0" xfId="0"/>
    <xf numFmtId="169" fontId="1" fillId="0" borderId="0" pivotButton="0" quotePrefix="0" xfId="0"/>
  </cellXfs>
  <cellStyles count="53">
    <cellStyle name="Normal" xfId="0" builtinId="0"/>
    <cellStyle name="Comma 2" xfId="1"/>
    <cellStyle name="Calculation 2" xfId="2"/>
    <cellStyle name="Percent" xfId="3" builtinId="5"/>
    <cellStyle name="Comma 6" xfId="4"/>
    <cellStyle name="Neutral 4" xfId="5"/>
    <cellStyle name="60% - Accent1 4" xfId="6"/>
    <cellStyle name="60% - Accent2 4" xfId="7"/>
    <cellStyle name="60% - Accent3 4" xfId="8"/>
    <cellStyle name="60% - Accent4 4" xfId="9"/>
    <cellStyle name="60% - Accent5 4" xfId="10"/>
    <cellStyle name="60% - Accent6 4" xfId="11"/>
    <cellStyle name="Normal 2" xfId="12"/>
    <cellStyle name="Table Heading" xfId="13"/>
    <cellStyle name="Table Text" xfId="14"/>
    <cellStyle name="Comma 2 5" xfId="15"/>
    <cellStyle name="Neutral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Comma 3" xfId="23"/>
    <cellStyle name="Currency 2" xfId="24"/>
    <cellStyle name="Comma 2 2" xfId="25"/>
    <cellStyle name="Comma 4" xfId="26"/>
    <cellStyle name="Neutral 3" xfId="27"/>
    <cellStyle name="60% - Accent1 3" xfId="28"/>
    <cellStyle name="60% - Accent2 3" xfId="29"/>
    <cellStyle name="60% - Accent3 3" xfId="30"/>
    <cellStyle name="60% - Accent4 3" xfId="31"/>
    <cellStyle name="60% - Accent5 3" xfId="32"/>
    <cellStyle name="60% - Accent6 3" xfId="33"/>
    <cellStyle name="Currency 3" xfId="34"/>
    <cellStyle name="Comma 2 3" xfId="35"/>
    <cellStyle name="Comma 3 2" xfId="36"/>
    <cellStyle name="Currency 2 2" xfId="37"/>
    <cellStyle name="Comma 2 2 2" xfId="38"/>
    <cellStyle name="Normal 3" xfId="39"/>
    <cellStyle name="Comma 5" xfId="40"/>
    <cellStyle name="Currency 4" xfId="41"/>
    <cellStyle name="Comma 2 4" xfId="42"/>
    <cellStyle name="Comma 3 3" xfId="43"/>
    <cellStyle name="Currency 2 3" xfId="44"/>
    <cellStyle name="Comma 2 2 3" xfId="45"/>
    <cellStyle name="Comma 4 2" xfId="46"/>
    <cellStyle name="Currency 3 2" xfId="47"/>
    <cellStyle name="Comma 2 3 2" xfId="48"/>
    <cellStyle name="Comma 3 2 2" xfId="49"/>
    <cellStyle name="Currency 2 2 2" xfId="50"/>
    <cellStyle name="Comma 2 2 2 2" xfId="51"/>
    <cellStyle name="Normal 4" xfId="52"/>
  </cellStyles>
  <dxfs count="1">
    <dxf>
      <font>
        <color rgb="FF9C000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/xl/worksheets/sheet8.xml"/><Relationship Id="rId13" Type="http://schemas.openxmlformats.org/officeDocument/2006/relationships/customXml" Target="../customXml/item3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/xl/worksheets/sheet5.xml"/><Relationship Id="rId10" Type="http://schemas.openxmlformats.org/officeDocument/2006/relationships/theme" Target="theme/theme1.xml"/><Relationship Id="rId4" Type="http://schemas.openxmlformats.org/officeDocument/2006/relationships/worksheet" Target="/xl/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5999938962981048"/>
    <outlinePr summaryBelow="1" summaryRight="1"/>
    <pageSetUpPr/>
  </sheetPr>
  <dimension ref="B1:O33"/>
  <sheetViews>
    <sheetView view="pageBreakPreview" zoomScale="85" zoomScaleNormal="100" zoomScaleSheetLayoutView="85" workbookViewId="0">
      <selection activeCell="F46" sqref="A1:XFD1048576"/>
    </sheetView>
  </sheetViews>
  <sheetFormatPr baseColWidth="8" defaultColWidth="14.42578125" defaultRowHeight="15"/>
  <cols>
    <col width="8.5703125" customWidth="1" min="1" max="1"/>
    <col width="18.5703125" customWidth="1" min="2" max="2"/>
    <col width="17" customWidth="1" min="3" max="5"/>
    <col width="25.42578125" customWidth="1" min="6" max="6"/>
    <col width="30.5703125" bestFit="1" customWidth="1" min="7" max="7"/>
    <col width="26.42578125" bestFit="1" customWidth="1" min="8" max="8"/>
    <col width="23.42578125" customWidth="1" min="9" max="9"/>
    <col width="18.5703125" customWidth="1" min="10" max="10"/>
    <col width="17" customWidth="1" min="11" max="11"/>
    <col width="44" bestFit="1" customWidth="1" min="12" max="12"/>
    <col width="17" customWidth="1" min="13" max="14"/>
  </cols>
  <sheetData>
    <row r="1">
      <c r="B1" t="inlineStr">
        <is>
          <t>Table 1 - Wholesale Electricity Spot Prices ($ / MWh)</t>
        </is>
      </c>
    </row>
    <row r="2" ht="18.6" customHeight="1">
      <c r="B2" s="64" t="inlineStr">
        <is>
          <t>Region</t>
        </is>
      </c>
      <c r="C2" s="64" t="inlineStr">
        <is>
          <t>Latest Available~#</t>
        </is>
      </c>
      <c r="D2" s="65">
        <f>'NEM INFO'!C1</f>
        <v/>
      </c>
      <c r="E2" s="65">
        <f>'NEM INFO'!D1</f>
        <v/>
      </c>
      <c r="F2" s="66">
        <f>"1 Jan - " &amp; L4 &amp;" 2023~"</f>
        <v/>
      </c>
      <c r="G2" s="67">
        <f>"YTD(1 Jan - "&amp;L4&amp;" 2024)~"</f>
        <v/>
      </c>
      <c r="H2" s="64" t="inlineStr">
        <is>
          <t>Futures prices 2025 *</t>
        </is>
      </c>
      <c r="I2" s="64" t="inlineStr">
        <is>
          <t>Futures prices 2026 *</t>
        </is>
      </c>
      <c r="K2" s="1" t="n"/>
      <c r="L2" s="8" t="inlineStr">
        <is>
          <t>REPORT DATE</t>
        </is>
      </c>
      <c r="M2" s="1" t="n"/>
    </row>
    <row r="3" ht="18.6" customHeight="1">
      <c r="B3" s="68" t="inlineStr">
        <is>
          <t>NSW</t>
        </is>
      </c>
      <c r="C3" s="69">
        <f>'NEM INFO'!B2</f>
        <v/>
      </c>
      <c r="D3" s="115">
        <f>'NEM INFO'!C2</f>
        <v/>
      </c>
      <c r="E3" s="116">
        <f>'NEM INFO'!D2</f>
        <v/>
      </c>
      <c r="F3" s="117">
        <f>'NEM INFO'!E2</f>
        <v/>
      </c>
      <c r="G3" s="118">
        <f>'NEM INFO'!F2</f>
        <v/>
      </c>
      <c r="H3" s="69">
        <f>ASX!B2</f>
        <v/>
      </c>
      <c r="I3" s="69">
        <f>ASX!C2</f>
        <v/>
      </c>
      <c r="K3" s="1" t="n"/>
      <c r="L3" s="119">
        <f>'NEM INFO'!B1</f>
        <v/>
      </c>
      <c r="M3" s="120">
        <f>TEXT(L3,"dd/mm/yyyy")</f>
        <v/>
      </c>
    </row>
    <row r="4" ht="18.6" customHeight="1">
      <c r="B4" s="68" t="inlineStr">
        <is>
          <t>QLD</t>
        </is>
      </c>
      <c r="C4" s="69">
        <f>'NEM INFO'!B3</f>
        <v/>
      </c>
      <c r="D4" s="121">
        <f>'NEM INFO'!C3</f>
        <v/>
      </c>
      <c r="E4" s="122">
        <f>'NEM INFO'!D3</f>
        <v/>
      </c>
      <c r="F4" s="123">
        <f>'NEM INFO'!E3</f>
        <v/>
      </c>
      <c r="G4" s="124">
        <f>'NEM INFO'!F3</f>
        <v/>
      </c>
      <c r="H4" s="69">
        <f>ASX!B3</f>
        <v/>
      </c>
      <c r="I4" s="69">
        <f>ASX!C3</f>
        <v/>
      </c>
      <c r="K4" s="1" t="n"/>
      <c r="L4" s="35">
        <f>IF(LEFT(TEXT(L3,"dd"),1)="0",RIGHT(TEXT(L3,"dd"),1),TEXT(L3,"dd"))&amp;" "&amp;TEXT(L3,"mmm")</f>
        <v/>
      </c>
      <c r="O4" s="125" t="n"/>
    </row>
    <row r="5" ht="18.6" customHeight="1">
      <c r="B5" s="68" t="inlineStr">
        <is>
          <t>SA</t>
        </is>
      </c>
      <c r="C5" s="69">
        <f>'NEM INFO'!B4</f>
        <v/>
      </c>
      <c r="D5" s="121">
        <f>'NEM INFO'!C4</f>
        <v/>
      </c>
      <c r="E5" s="122">
        <f>'NEM INFO'!D4</f>
        <v/>
      </c>
      <c r="F5" s="123">
        <f>'NEM INFO'!E4</f>
        <v/>
      </c>
      <c r="G5" s="124">
        <f>'NEM INFO'!F4</f>
        <v/>
      </c>
      <c r="H5" s="69">
        <f>ASX!B4</f>
        <v/>
      </c>
      <c r="I5" s="69">
        <f>ASX!C4</f>
        <v/>
      </c>
      <c r="K5" s="1" t="n"/>
      <c r="L5" s="7" t="inlineStr">
        <is>
          <t>UNCHANGED DATA from previous update</t>
        </is>
      </c>
    </row>
    <row r="6" ht="18.6" customHeight="1">
      <c r="B6" s="68" t="inlineStr">
        <is>
          <t>VIC</t>
        </is>
      </c>
      <c r="C6" s="69">
        <f>'NEM INFO'!B5</f>
        <v/>
      </c>
      <c r="D6" s="121">
        <f>'NEM INFO'!C5</f>
        <v/>
      </c>
      <c r="E6" s="122">
        <f>'NEM INFO'!D5</f>
        <v/>
      </c>
      <c r="F6" s="123">
        <f>'NEM INFO'!E5</f>
        <v/>
      </c>
      <c r="G6" s="124">
        <f>'NEM INFO'!F5</f>
        <v/>
      </c>
      <c r="H6" s="69">
        <f>ASX!B5</f>
        <v/>
      </c>
      <c r="I6" s="69">
        <f>ASX!C5</f>
        <v/>
      </c>
      <c r="K6" s="1" t="n"/>
      <c r="L6" s="126" t="n"/>
      <c r="M6" s="1" t="n"/>
    </row>
    <row r="7" ht="18.6" customHeight="1">
      <c r="B7" s="68" t="inlineStr">
        <is>
          <t>TAS</t>
        </is>
      </c>
      <c r="C7" s="69">
        <f>'NEM INFO'!B6</f>
        <v/>
      </c>
      <c r="D7" s="121">
        <f>'NEM INFO'!C6</f>
        <v/>
      </c>
      <c r="E7" s="122">
        <f>'NEM INFO'!D6</f>
        <v/>
      </c>
      <c r="F7" s="123">
        <f>'NEM INFO'!E6</f>
        <v/>
      </c>
      <c r="G7" s="124">
        <f>'NEM INFO'!F6</f>
        <v/>
      </c>
      <c r="H7" s="68" t="n"/>
      <c r="I7" s="68" t="n"/>
      <c r="K7" s="1" t="n"/>
      <c r="L7" s="1" t="n"/>
      <c r="M7" s="1" t="n"/>
    </row>
    <row r="8" ht="18.6" customHeight="1">
      <c r="B8" s="64" t="inlineStr">
        <is>
          <t>NEM</t>
        </is>
      </c>
      <c r="C8" s="78">
        <f>'NEM INFO'!B7</f>
        <v/>
      </c>
      <c r="D8" s="127">
        <f>'NEM INFO'!C7</f>
        <v/>
      </c>
      <c r="E8" s="128">
        <f>'NEM INFO'!D7</f>
        <v/>
      </c>
      <c r="F8" s="129">
        <f>'NEM INFO'!E7</f>
        <v/>
      </c>
      <c r="G8" s="130">
        <f>'NEM INFO'!F7</f>
        <v/>
      </c>
      <c r="H8" s="64" t="n"/>
      <c r="I8" s="64" t="n"/>
      <c r="K8" s="1" t="n"/>
      <c r="M8" s="1" t="n"/>
    </row>
    <row r="9" ht="18.6" customHeight="1">
      <c r="B9" s="68" t="inlineStr">
        <is>
          <t>WEM (WA)</t>
        </is>
      </c>
      <c r="C9" s="69">
        <f>'WEM INFO'!A2</f>
        <v/>
      </c>
      <c r="D9" s="121">
        <f>'WEM INFO'!B2</f>
        <v/>
      </c>
      <c r="E9" s="122">
        <f>'WEM INFO'!C2</f>
        <v/>
      </c>
      <c r="F9" s="123">
        <f>'WEM INFO'!D2</f>
        <v/>
      </c>
      <c r="G9" s="124">
        <f>'WEM INFO'!E2</f>
        <v/>
      </c>
      <c r="H9" s="64" t="n"/>
      <c r="I9" s="64" t="n"/>
      <c r="K9" s="44" t="n"/>
      <c r="M9" s="1" t="n"/>
    </row>
    <row r="10" ht="18.6" customHeight="1">
      <c r="B10" s="68" t="inlineStr">
        <is>
          <t>DKIS (NT)</t>
        </is>
      </c>
      <c r="C10" s="83">
        <f>'DKIS INFO'!A2</f>
        <v/>
      </c>
      <c r="D10" s="121">
        <f>'DKIS INFO'!B2</f>
        <v/>
      </c>
      <c r="E10" s="131">
        <f>'DKIS INFO'!C2</f>
        <v/>
      </c>
      <c r="F10" s="123">
        <f>'DKIS INFO'!D2</f>
        <v/>
      </c>
      <c r="G10" s="132">
        <f>'DKIS INFO'!E2</f>
        <v/>
      </c>
      <c r="H10" s="64" t="n"/>
      <c r="I10" s="64" t="n"/>
      <c r="K10" s="1" t="n"/>
      <c r="M10" s="1" t="n"/>
    </row>
    <row r="11" ht="18.6" customHeight="1">
      <c r="B11" s="1">
        <f>"* ASX baseload calendar year futures contracts closing price ("&amp;TEXT(ASX!A1-1,"dd mmm yyyy")&amp;" 16:00)"</f>
        <v/>
      </c>
      <c r="C11" s="1" t="n"/>
      <c r="D11" s="1" t="n"/>
      <c r="E11" s="1" t="n"/>
      <c r="G11" s="1" t="n"/>
      <c r="H11" s="1" t="n"/>
      <c r="I11" s="1" t="n"/>
      <c r="J11" s="1" t="n"/>
      <c r="M11" s="1" t="n"/>
    </row>
    <row r="12" ht="18.6" customHeight="1">
      <c r="B12" s="1">
        <f>"~ Volume weighted (or time weighted for WEM/WA) average Wholesale electricity spot price (" &amp; L3 &amp;" 00:00, or "&amp; 'WEM INFO'!A1 &amp; " 00:00 for WEM, or "&amp;'DKIS INFO'!A1&amp;" 00:00 for DKIS.)"</f>
        <v/>
      </c>
      <c r="C12" s="1" t="n"/>
      <c r="D12" s="1" t="n"/>
      <c r="E12" s="1" t="n"/>
      <c r="F12" s="1" t="n"/>
      <c r="G12" s="1" t="n"/>
      <c r="H12" s="1" t="n"/>
      <c r="I12" s="1" t="n"/>
      <c r="J12" s="1" t="n"/>
      <c r="M12" s="1" t="n"/>
    </row>
    <row r="13" ht="18.6" customHeight="1">
      <c r="B13" s="1">
        <f>"# 24 hour weighted average electricity price to "&amp;L3&amp;" 00:00. DKIS data is for 24 hours to "&amp;'DKIS INFO'!A1&amp;" 00:00."</f>
        <v/>
      </c>
      <c r="C13" s="1" t="n"/>
      <c r="E13" s="1" t="n"/>
      <c r="F13" s="1" t="n"/>
      <c r="G13" s="1" t="n"/>
      <c r="H13" s="1" t="n"/>
      <c r="I13" s="1" t="n"/>
      <c r="J13" s="1" t="n"/>
      <c r="K13" s="1" t="n"/>
      <c r="M13" s="1" t="n"/>
    </row>
    <row r="14" ht="18.6" customHeight="1">
      <c r="B14" s="1">
        <f>"^ Ongoing quarterly weighted average Wholesale electricity spot price (as at "&amp;L3&amp;" 00:00), or "&amp;'DKIS INFO'!A1&amp;" 00:00 for DKIS."</f>
        <v/>
      </c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M14" s="1" t="n"/>
    </row>
    <row r="15" ht="18.6" customHeight="1">
      <c r="B15" s="1" t="inlineStr">
        <is>
          <t>NEM data source: AEMO MMS Database</t>
        </is>
      </c>
      <c r="C15" s="1" t="n"/>
      <c r="D15" s="1" t="n"/>
      <c r="F15" s="1" t="n"/>
      <c r="G15" s="1" t="n"/>
      <c r="H15" s="1" t="n"/>
      <c r="I15" s="1" t="n"/>
      <c r="J15" s="1" t="n"/>
      <c r="K15" s="1" t="n"/>
      <c r="M15" s="1" t="n"/>
    </row>
    <row r="16" ht="18.6" customHeight="1">
      <c r="B16" s="1" t="inlineStr">
        <is>
          <t>WEM data source: NEMReview v7</t>
        </is>
      </c>
      <c r="C16" s="1" t="n"/>
      <c r="E16" s="133" t="n"/>
      <c r="F16" s="1" t="n"/>
      <c r="G16" s="1" t="n"/>
      <c r="H16" s="1" t="n"/>
      <c r="I16" s="1" t="n"/>
      <c r="J16" s="1" t="n"/>
      <c r="K16" s="1" t="n"/>
      <c r="M16" s="1" t="n"/>
    </row>
    <row r="17" ht="18.6" customHeight="1">
      <c r="B17" s="1" t="inlineStr">
        <is>
          <t>DKIS data source: https://www.powerwater.com.au/market-operator/daily-price-and-trading-data/daily-market-information-files</t>
        </is>
      </c>
      <c r="C17" s="1" t="n"/>
      <c r="E17" s="133" t="n"/>
      <c r="F17" s="1" t="n"/>
      <c r="G17" s="1" t="n"/>
      <c r="H17" s="1" t="n"/>
      <c r="I17" s="1" t="n"/>
      <c r="J17" s="1" t="n"/>
      <c r="K17" s="1" t="n"/>
      <c r="M17" s="1" t="n"/>
    </row>
    <row r="18" ht="16.35" customHeight="1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 ht="18.6" customHeight="1">
      <c r="B19" t="inlineStr">
        <is>
          <t>Table 2 - Generation capacity</t>
        </is>
      </c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</row>
    <row r="20" ht="18.6" customHeight="1">
      <c r="B20" s="64" t="inlineStr">
        <is>
          <t>Region</t>
        </is>
      </c>
      <c r="C20" s="64" t="inlineStr">
        <is>
          <t>Black coal</t>
        </is>
      </c>
      <c r="D20" s="64" t="inlineStr">
        <is>
          <t>Brown coal</t>
        </is>
      </c>
      <c r="E20" s="64" t="inlineStr">
        <is>
          <t>Gas</t>
        </is>
      </c>
      <c r="F20" s="64" t="inlineStr">
        <is>
          <t>Hydro</t>
        </is>
      </c>
      <c r="G20" s="64" t="inlineStr">
        <is>
          <t>Wind</t>
        </is>
      </c>
      <c r="H20" s="64" t="inlineStr">
        <is>
          <t>Solar</t>
        </is>
      </c>
      <c r="I20" s="64" t="inlineStr">
        <is>
          <t>Liquid</t>
        </is>
      </c>
      <c r="J20" s="64" t="inlineStr">
        <is>
          <t>Battery</t>
        </is>
      </c>
      <c r="K20" s="64" t="inlineStr">
        <is>
          <t>Other</t>
        </is>
      </c>
      <c r="L20" s="64" t="inlineStr">
        <is>
          <t>Total Generation</t>
        </is>
      </c>
      <c r="M20" s="64" t="inlineStr">
        <is>
          <t>Peak demand^</t>
        </is>
      </c>
    </row>
    <row r="21" ht="18.6" customHeight="1">
      <c r="B21" s="64" t="inlineStr">
        <is>
          <t>Queensland</t>
        </is>
      </c>
      <c r="C21" s="68" t="n">
        <v>8119</v>
      </c>
      <c r="D21" s="68" t="n">
        <v>0</v>
      </c>
      <c r="E21" s="68" t="n">
        <v>2997</v>
      </c>
      <c r="F21" s="68" t="n">
        <v>714</v>
      </c>
      <c r="G21" s="68" t="n">
        <v>1011</v>
      </c>
      <c r="H21" s="68" t="n">
        <v>3690</v>
      </c>
      <c r="I21" s="68" t="n">
        <v>419</v>
      </c>
      <c r="J21" s="68" t="n">
        <v>201</v>
      </c>
      <c r="K21" s="68" t="n">
        <v>0</v>
      </c>
      <c r="L21" s="86">
        <f>SUM(C21:K21)</f>
        <v/>
      </c>
      <c r="M21" s="86">
        <f>'NEM INFO'!N3</f>
        <v/>
      </c>
    </row>
    <row r="22" ht="18.6" customHeight="1">
      <c r="B22" s="64" t="inlineStr">
        <is>
          <t>New South Wales</t>
        </is>
      </c>
      <c r="C22" s="68" t="n">
        <v>8270</v>
      </c>
      <c r="D22" s="68" t="n">
        <v>0</v>
      </c>
      <c r="E22" s="68" t="n">
        <v>2335</v>
      </c>
      <c r="F22" s="68" t="n">
        <v>2525</v>
      </c>
      <c r="G22" s="68" t="n">
        <v>2592</v>
      </c>
      <c r="H22" s="68" t="n">
        <v>4427</v>
      </c>
      <c r="I22" s="68" t="n">
        <v>28</v>
      </c>
      <c r="J22" s="68" t="n">
        <v>355</v>
      </c>
      <c r="K22" s="68" t="n">
        <v>0</v>
      </c>
      <c r="L22" s="86">
        <f>SUM(C22:K22)</f>
        <v/>
      </c>
      <c r="M22" s="86">
        <f>'NEM INFO'!N2</f>
        <v/>
      </c>
    </row>
    <row r="23" ht="18.6" customHeight="1">
      <c r="B23" s="64" t="inlineStr">
        <is>
          <t>Victoria</t>
        </is>
      </c>
      <c r="C23" s="68" t="n">
        <v>0</v>
      </c>
      <c r="D23" s="68" t="n">
        <v>4690</v>
      </c>
      <c r="E23" s="68" t="n">
        <v>2372</v>
      </c>
      <c r="F23" s="68" t="n">
        <v>2196</v>
      </c>
      <c r="G23" s="68" t="n">
        <v>3915</v>
      </c>
      <c r="H23" s="68" t="n">
        <v>1197</v>
      </c>
      <c r="I23" s="68" t="n">
        <v>0</v>
      </c>
      <c r="J23" s="68" t="n">
        <v>651</v>
      </c>
      <c r="K23" s="68" t="n">
        <v>0</v>
      </c>
      <c r="L23" s="86">
        <f>SUM(C23:K23)</f>
        <v/>
      </c>
      <c r="M23" s="86">
        <f>'NEM INFO'!N5</f>
        <v/>
      </c>
    </row>
    <row r="24" ht="18.6" customHeight="1">
      <c r="B24" s="64" t="inlineStr">
        <is>
          <t>South Australia</t>
        </is>
      </c>
      <c r="C24" s="68" t="n">
        <v>0</v>
      </c>
      <c r="D24" s="68" t="n">
        <v>0</v>
      </c>
      <c r="E24" s="68" t="n">
        <v>2786</v>
      </c>
      <c r="F24" s="68" t="n">
        <v>0</v>
      </c>
      <c r="G24" s="68" t="n">
        <v>2560</v>
      </c>
      <c r="H24" s="68" t="n">
        <v>729</v>
      </c>
      <c r="I24" s="68" t="n">
        <v>202</v>
      </c>
      <c r="J24" s="68" t="n">
        <v>192</v>
      </c>
      <c r="K24" s="68" t="n">
        <v>0</v>
      </c>
      <c r="L24" s="86">
        <f>SUM(C24:K24)</f>
        <v/>
      </c>
      <c r="M24" s="86">
        <f>'NEM INFO'!N4</f>
        <v/>
      </c>
    </row>
    <row r="25" ht="18.6" customHeight="1">
      <c r="B25" s="64" t="inlineStr">
        <is>
          <t>Tasmania</t>
        </is>
      </c>
      <c r="C25" s="68" t="n">
        <v>0</v>
      </c>
      <c r="D25" s="68" t="n">
        <v>0</v>
      </c>
      <c r="E25" s="68" t="n">
        <v>371</v>
      </c>
      <c r="F25" s="68" t="n">
        <v>2174</v>
      </c>
      <c r="G25" s="68" t="n">
        <v>427</v>
      </c>
      <c r="H25" s="68" t="n">
        <v>0</v>
      </c>
      <c r="I25" s="68" t="n">
        <v>0</v>
      </c>
      <c r="J25" s="68" t="n">
        <v>0</v>
      </c>
      <c r="K25" s="68" t="n">
        <v>0</v>
      </c>
      <c r="L25" s="86">
        <f>SUM(C25:K25)</f>
        <v/>
      </c>
      <c r="M25" s="86">
        <f>'NEM INFO'!N6</f>
        <v/>
      </c>
    </row>
    <row r="26" ht="18.6" customHeight="1">
      <c r="B26" s="64" t="inlineStr">
        <is>
          <t>NEM-total</t>
        </is>
      </c>
      <c r="C26" s="64">
        <f>SUM(C21:C25)</f>
        <v/>
      </c>
      <c r="D26" s="64">
        <f>SUM(D21:D25)</f>
        <v/>
      </c>
      <c r="E26" s="64">
        <f>SUM(E21:E25)</f>
        <v/>
      </c>
      <c r="F26" s="64">
        <f>SUM(F21:F25)</f>
        <v/>
      </c>
      <c r="G26" s="64">
        <f>SUM(G21:G25)</f>
        <v/>
      </c>
      <c r="H26" s="64">
        <f>SUM(H21:H25)</f>
        <v/>
      </c>
      <c r="I26" s="64">
        <f>SUM(I21:I25)</f>
        <v/>
      </c>
      <c r="J26" s="64">
        <f>SUM(J21:J25)</f>
        <v/>
      </c>
      <c r="K26" s="64">
        <f>SUM(K21:K25)</f>
        <v/>
      </c>
      <c r="L26" s="64">
        <f>SUM(L21:L25)</f>
        <v/>
      </c>
      <c r="M26" s="87">
        <f>'NEM INFO'!N7</f>
        <v/>
      </c>
      <c r="N26" s="22" t="n"/>
    </row>
    <row r="27" ht="18.6" customHeight="1">
      <c r="B27" s="64" t="inlineStr">
        <is>
          <t>Western Australia (SWIS)</t>
        </is>
      </c>
      <c r="C27" s="88" t="n">
        <v>1566.9</v>
      </c>
      <c r="D27" s="88" t="n">
        <v>0</v>
      </c>
      <c r="E27" s="88" t="n">
        <v>3138</v>
      </c>
      <c r="F27" s="88" t="n">
        <v>0</v>
      </c>
      <c r="G27" s="88" t="n">
        <v>1081</v>
      </c>
      <c r="H27" s="88" t="n">
        <v>118.71</v>
      </c>
      <c r="I27" s="88" t="n">
        <v>104.1</v>
      </c>
      <c r="J27" s="88" t="n">
        <v>100</v>
      </c>
      <c r="K27" s="88" t="n">
        <v>65.13</v>
      </c>
      <c r="L27" s="86">
        <f>SUM(C27:K27)</f>
        <v/>
      </c>
      <c r="M27" s="86">
        <f>'WEM INFO'!M3</f>
        <v/>
      </c>
    </row>
    <row r="28" ht="18.6" customHeight="1">
      <c r="B28" s="64" t="inlineStr">
        <is>
          <t>Northern Territory</t>
        </is>
      </c>
      <c r="C28" s="88" t="n">
        <v>0</v>
      </c>
      <c r="D28" s="88" t="n">
        <v>0</v>
      </c>
      <c r="E28" s="88" t="n">
        <v>553.2999999999997</v>
      </c>
      <c r="F28" s="88" t="n">
        <v>0</v>
      </c>
      <c r="G28" s="88" t="n">
        <v>0</v>
      </c>
      <c r="H28" s="88" t="n">
        <v>72.10000000000001</v>
      </c>
      <c r="I28" s="88" t="n">
        <v>4.7</v>
      </c>
      <c r="J28" s="88" t="n">
        <v>0</v>
      </c>
      <c r="K28" s="88" t="n">
        <v>38</v>
      </c>
      <c r="L28" s="86">
        <f>SUM(C28:K28)</f>
        <v/>
      </c>
      <c r="M28" s="86">
        <f>'DKIS INFO'!M2</f>
        <v/>
      </c>
    </row>
    <row r="29" ht="18.6" customHeight="1">
      <c r="B29" s="1" t="inlineStr">
        <is>
          <t>NEM data source: https://www.aer.gov.au/wholesale-markets/wholesale-statistics/registered-capacity-by-fuel-source-regions, as at 1 Jul 2024</t>
        </is>
      </c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4" t="n"/>
      <c r="M29" s="4" t="n"/>
    </row>
    <row r="30" ht="18.6" customHeight="1">
      <c r="B30" s="1" t="inlineStr">
        <is>
          <t>WA data source: OpenNEM (https://opennem.org.au/facilities/wem/?status=operating) and demand data from http://data.wa.aemo.com.au/, as at 1 May 2024</t>
        </is>
      </c>
      <c r="C30" s="1" t="n"/>
      <c r="D30" s="1" t="n"/>
      <c r="E30" s="1" t="n"/>
      <c r="F30" s="1" t="n"/>
      <c r="G30" s="3" t="n"/>
      <c r="H30" s="3" t="n"/>
      <c r="I30" s="3" t="n"/>
      <c r="J30" s="3" t="n"/>
      <c r="K30" s="3" t="n"/>
      <c r="L30" s="3" t="n"/>
      <c r="M30" s="3" t="n"/>
      <c r="N30" s="2" t="n"/>
    </row>
    <row r="31" ht="18.6" customHeight="1">
      <c r="B31" s="1" t="inlineStr">
        <is>
          <t>NT data source: 2022 NT Electricity Outlook Report, tables 16-18 and demand data from https://www.powerwater.com.au/market-operator/daily-price-and-trading-data/daily-market-information-files</t>
        </is>
      </c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</row>
    <row r="32" ht="18.6" customHeight="1">
      <c r="B32" s="1">
        <f>"^ Peak daily demand (MW) in 24 hours to "&amp;L3&amp;" 00:00, or to "&amp;'WEM INFO'!A1&amp;" 00:00 for WEM, or to "&amp;'DKIS INFO'!A1&amp;" 00:00 for DKIS."</f>
        <v/>
      </c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</row>
    <row r="33" ht="18.6" customHeight="1">
      <c r="B33" s="1" t="n"/>
      <c r="G33" s="1" t="n"/>
      <c r="H33" s="1" t="n"/>
      <c r="I33" s="1" t="n"/>
      <c r="J33" s="1" t="n"/>
      <c r="K33" s="1" t="n"/>
      <c r="L33" s="1" t="n"/>
      <c r="M33" s="1" t="n"/>
    </row>
  </sheetData>
  <pageMargins left="0.7" right="0.7" top="0.75" bottom="0.75" header="0.3" footer="0.3"/>
  <pageSetup orientation="landscape" paperSize="9" scale="40" horizontalDpi="300" verticalDpi="300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 &amp;KFF0000 OFFICIAL</oddFooter>
    <evenHeader/>
    <evenFooter/>
    <firstHeader/>
    <firstFooter/>
  </headerFooter>
  <colBreaks count="1" manualBreakCount="1">
    <brk id="14" min="0" max="22" man="1"/>
  </colBreaks>
</worksheet>
</file>

<file path=xl/worksheets/sheet2.xml><?xml version="1.0" encoding="utf-8"?>
<worksheet xmlns="http://schemas.openxmlformats.org/spreadsheetml/2006/main">
  <sheetPr>
    <tabColor theme="6" tint="0.3999755851924192"/>
    <outlinePr summaryBelow="1" summaryRight="1"/>
    <pageSetUpPr/>
  </sheetPr>
  <dimension ref="B1:Z55"/>
  <sheetViews>
    <sheetView tabSelected="1" zoomScaleNormal="100" workbookViewId="0">
      <selection activeCell="L20" sqref="L20"/>
    </sheetView>
  </sheetViews>
  <sheetFormatPr baseColWidth="8" defaultRowHeight="15"/>
  <cols>
    <col width="17.42578125" customWidth="1" min="2" max="2"/>
    <col width="12" bestFit="1" customWidth="1" min="3" max="3"/>
    <col width="11.5703125" bestFit="1" customWidth="1" min="4" max="4"/>
    <col width="9.5703125" bestFit="1" customWidth="1" min="5" max="6"/>
    <col width="25.42578125" customWidth="1" min="7" max="7"/>
    <col width="12.42578125" customWidth="1" min="8" max="8"/>
    <col width="10.42578125" customWidth="1" min="9" max="9"/>
    <col width="10" bestFit="1" customWidth="1" min="10" max="10"/>
    <col width="11.42578125" bestFit="1" customWidth="1" min="11" max="11"/>
    <col width="18.140625" bestFit="1" customWidth="1" min="12" max="12"/>
    <col width="10.5703125" customWidth="1" min="13" max="13"/>
    <col width="15.5703125" customWidth="1" min="14" max="14"/>
    <col width="12.42578125" customWidth="1" min="15" max="15"/>
    <col width="9.42578125" bestFit="1" customWidth="1" min="23" max="23"/>
  </cols>
  <sheetData>
    <row r="1" ht="15" customHeight="1" thickBot="1"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25" t="n"/>
    </row>
    <row r="2" ht="15" customHeight="1" thickBot="1">
      <c r="B2" s="9" t="n"/>
      <c r="C2" s="10" t="inlineStr">
        <is>
          <t>Prices</t>
        </is>
      </c>
      <c r="L2" s="23" t="n"/>
      <c r="M2" s="26" t="n"/>
    </row>
    <row r="3" ht="24.6" customHeight="1" thickBot="1">
      <c r="B3" s="110" t="inlineStr">
        <is>
          <t>Wholesale electricity price
NEM regions: Volume weighted average spot price
WEM: average spot price</t>
        </is>
      </c>
      <c r="C3" s="109" t="inlineStr">
        <is>
          <t>Regions</t>
        </is>
      </c>
      <c r="D3" s="105" t="n"/>
      <c r="E3" s="103" t="n"/>
      <c r="F3" s="40">
        <f>G3-1</f>
        <v/>
      </c>
      <c r="G3" s="40">
        <f>H3-1</f>
        <v/>
      </c>
      <c r="H3" s="40">
        <f>I3-1</f>
        <v/>
      </c>
      <c r="I3" s="40">
        <f>J3-1</f>
        <v/>
      </c>
      <c r="J3" s="40">
        <f>K3-1</f>
        <v/>
      </c>
      <c r="K3" s="40">
        <f>L3-1</f>
        <v/>
      </c>
      <c r="L3" s="40">
        <f>DailyData!M3-1</f>
        <v/>
      </c>
      <c r="M3" s="41" t="inlineStr">
        <is>
          <t>Weekly Average</t>
        </is>
      </c>
    </row>
    <row r="4" ht="15" customHeight="1" thickBot="1">
      <c r="B4" s="111" t="n"/>
      <c r="C4" s="104" t="inlineStr">
        <is>
          <t>NSW</t>
        </is>
      </c>
      <c r="D4" s="105" t="n"/>
      <c r="E4" s="103" t="n"/>
      <c r="F4" s="134">
        <f>'NEM INFO'!G2</f>
        <v/>
      </c>
      <c r="G4" s="134">
        <f>'NEM INFO'!H2</f>
        <v/>
      </c>
      <c r="H4" s="134">
        <f>'NEM INFO'!I2</f>
        <v/>
      </c>
      <c r="I4" s="134">
        <f>'NEM INFO'!J2</f>
        <v/>
      </c>
      <c r="J4" s="134">
        <f>'NEM INFO'!K2</f>
        <v/>
      </c>
      <c r="K4" s="134">
        <f>'NEM INFO'!L2</f>
        <v/>
      </c>
      <c r="L4" s="135">
        <f>'NEM INFO'!M2</f>
        <v/>
      </c>
      <c r="M4" s="136">
        <f>AVERAGE(F4:L4)</f>
        <v/>
      </c>
    </row>
    <row r="5" ht="15" customHeight="1" thickBot="1">
      <c r="B5" s="111" t="n"/>
      <c r="C5" s="104" t="inlineStr">
        <is>
          <t>QLD</t>
        </is>
      </c>
      <c r="D5" s="105" t="n"/>
      <c r="E5" s="103" t="n"/>
      <c r="F5" s="134">
        <f>'NEM INFO'!G3</f>
        <v/>
      </c>
      <c r="G5" s="134">
        <f>'NEM INFO'!H3</f>
        <v/>
      </c>
      <c r="H5" s="134">
        <f>'NEM INFO'!I3</f>
        <v/>
      </c>
      <c r="I5" s="134">
        <f>'NEM INFO'!J3</f>
        <v/>
      </c>
      <c r="J5" s="134">
        <f>'NEM INFO'!K3</f>
        <v/>
      </c>
      <c r="K5" s="134">
        <f>'NEM INFO'!L3</f>
        <v/>
      </c>
      <c r="L5" s="135">
        <f>'NEM INFO'!M3</f>
        <v/>
      </c>
      <c r="M5" s="136">
        <f>AVERAGE(F5:L5)</f>
        <v/>
      </c>
      <c r="O5" s="137" t="n">
        <v>91.69</v>
      </c>
    </row>
    <row r="6" ht="15" customHeight="1" thickBot="1">
      <c r="B6" s="111" t="n"/>
      <c r="C6" s="104" t="inlineStr">
        <is>
          <t>SA</t>
        </is>
      </c>
      <c r="D6" s="105" t="n"/>
      <c r="E6" s="103" t="n"/>
      <c r="F6" s="134">
        <f>'NEM INFO'!G4</f>
        <v/>
      </c>
      <c r="G6" s="134">
        <f>'NEM INFO'!H4</f>
        <v/>
      </c>
      <c r="H6" s="134">
        <f>'NEM INFO'!I4</f>
        <v/>
      </c>
      <c r="I6" s="134">
        <f>'NEM INFO'!J4</f>
        <v/>
      </c>
      <c r="J6" s="134">
        <f>'NEM INFO'!K4</f>
        <v/>
      </c>
      <c r="K6" s="134">
        <f>'NEM INFO'!L4</f>
        <v/>
      </c>
      <c r="L6" s="135">
        <f>'NEM INFO'!M4</f>
        <v/>
      </c>
      <c r="M6" s="136">
        <f>AVERAGE(F6:L6)</f>
        <v/>
      </c>
    </row>
    <row r="7" ht="15" customHeight="1" thickBot="1">
      <c r="B7" s="111" t="n"/>
      <c r="C7" s="104" t="inlineStr">
        <is>
          <t>VIC</t>
        </is>
      </c>
      <c r="D7" s="105" t="n"/>
      <c r="E7" s="103" t="n"/>
      <c r="F7" s="134">
        <f>'NEM INFO'!G5</f>
        <v/>
      </c>
      <c r="G7" s="134">
        <f>'NEM INFO'!H5</f>
        <v/>
      </c>
      <c r="H7" s="134">
        <f>'NEM INFO'!I5</f>
        <v/>
      </c>
      <c r="I7" s="134">
        <f>'NEM INFO'!J5</f>
        <v/>
      </c>
      <c r="J7" s="134">
        <f>'NEM INFO'!K5</f>
        <v/>
      </c>
      <c r="K7" s="134">
        <f>'NEM INFO'!L5</f>
        <v/>
      </c>
      <c r="L7" s="135">
        <f>'NEM INFO'!M5</f>
        <v/>
      </c>
      <c r="M7" s="136">
        <f>AVERAGE(F7:L7)</f>
        <v/>
      </c>
    </row>
    <row r="8" ht="15" customHeight="1" thickBot="1">
      <c r="B8" s="111" t="n"/>
      <c r="C8" s="104" t="inlineStr">
        <is>
          <t>TAS</t>
        </is>
      </c>
      <c r="D8" s="105" t="n"/>
      <c r="E8" s="103" t="n"/>
      <c r="F8" s="134">
        <f>'NEM INFO'!G6</f>
        <v/>
      </c>
      <c r="G8" s="134">
        <f>'NEM INFO'!H6</f>
        <v/>
      </c>
      <c r="H8" s="134">
        <f>'NEM INFO'!I6</f>
        <v/>
      </c>
      <c r="I8" s="134">
        <f>'NEM INFO'!J6</f>
        <v/>
      </c>
      <c r="J8" s="134">
        <f>'NEM INFO'!K6</f>
        <v/>
      </c>
      <c r="K8" s="134">
        <f>'NEM INFO'!L6</f>
        <v/>
      </c>
      <c r="L8" s="135">
        <f>'NEM INFO'!M6</f>
        <v/>
      </c>
      <c r="M8" s="136">
        <f>AVERAGE(F8:L8)</f>
        <v/>
      </c>
    </row>
    <row r="9" ht="15" customHeight="1" thickBot="1">
      <c r="B9" s="111" t="n"/>
      <c r="C9" s="104" t="inlineStr">
        <is>
          <t>NEM</t>
        </is>
      </c>
      <c r="D9" s="105" t="n"/>
      <c r="E9" s="103" t="n"/>
      <c r="F9" s="138">
        <f>'NEM INFO'!G7</f>
        <v/>
      </c>
      <c r="G9" s="138">
        <f>'NEM INFO'!H7</f>
        <v/>
      </c>
      <c r="H9" s="138">
        <f>'NEM INFO'!I7</f>
        <v/>
      </c>
      <c r="I9" s="138">
        <f>'NEM INFO'!J7</f>
        <v/>
      </c>
      <c r="J9" s="138">
        <f>'NEM INFO'!K7</f>
        <v/>
      </c>
      <c r="K9" s="138">
        <f>'NEM INFO'!L7</f>
        <v/>
      </c>
      <c r="L9" s="139">
        <f>'NEM INFO'!M7</f>
        <v/>
      </c>
      <c r="M9" s="136">
        <f>AVERAGE(F9:L9)</f>
        <v/>
      </c>
    </row>
    <row r="10" ht="15" customHeight="1" thickBot="1">
      <c r="B10" s="111" t="n"/>
      <c r="C10" s="104" t="inlineStr">
        <is>
          <t>WEM</t>
        </is>
      </c>
      <c r="D10" s="105" t="n"/>
      <c r="E10" s="103" t="n"/>
      <c r="F10" s="140">
        <f>'WEM INFO'!F2</f>
        <v/>
      </c>
      <c r="G10" s="140">
        <f>'WEM INFO'!G2</f>
        <v/>
      </c>
      <c r="H10" s="140">
        <f>'WEM INFO'!H2</f>
        <v/>
      </c>
      <c r="I10" s="140">
        <f>'WEM INFO'!I2</f>
        <v/>
      </c>
      <c r="J10" s="140">
        <f>'WEM INFO'!J2</f>
        <v/>
      </c>
      <c r="K10" s="140">
        <f>'WEM INFO'!K2</f>
        <v/>
      </c>
      <c r="L10" s="141">
        <f>'WEM INFO'!L2</f>
        <v/>
      </c>
      <c r="M10" s="136">
        <f>AVERAGE(F10:L10)</f>
        <v/>
      </c>
    </row>
    <row r="11" ht="15" customHeight="1" thickBot="1">
      <c r="B11" s="111" t="n"/>
      <c r="C11" s="114" t="inlineStr">
        <is>
          <t>Average NEM Prices: Comparison data</t>
        </is>
      </c>
      <c r="D11" s="105" t="n"/>
      <c r="E11" s="105" t="n"/>
      <c r="F11" s="105" t="n"/>
      <c r="G11" s="105" t="n"/>
      <c r="H11" s="105" t="n"/>
      <c r="I11" s="105" t="n"/>
      <c r="J11" s="105" t="n"/>
      <c r="K11" s="105" t="n"/>
      <c r="L11" s="105" t="n"/>
      <c r="M11" s="60">
        <f>H14/I14-1</f>
        <v/>
      </c>
    </row>
    <row r="12" ht="32.1" customHeight="1" thickBot="1">
      <c r="B12" s="111" t="n"/>
      <c r="C12" s="113" t="inlineStr">
        <is>
          <t>Average price ($/MWh)</t>
        </is>
      </c>
      <c r="D12" s="105" t="n"/>
      <c r="E12" s="103" t="n"/>
      <c r="F12" s="29" t="inlineStr">
        <is>
          <t>% change</t>
        </is>
      </c>
      <c r="G12" s="30" t="n"/>
      <c r="H12" s="102" t="inlineStr">
        <is>
          <t>Average price ($/MWh)</t>
        </is>
      </c>
      <c r="I12" s="105" t="n"/>
      <c r="J12" s="103" t="n"/>
      <c r="K12" s="102" t="inlineStr">
        <is>
          <t>Average price ($/MWh)</t>
        </is>
      </c>
      <c r="L12" s="103" t="n"/>
      <c r="M12" s="60">
        <f>H14/J14-1</f>
        <v/>
      </c>
      <c r="O12" s="133" t="n"/>
    </row>
    <row r="13" ht="21.6" customHeight="1" thickBot="1">
      <c r="B13" s="111" t="n"/>
      <c r="C13" s="15">
        <f>'NEM INFO'!U1</f>
        <v/>
      </c>
      <c r="D13" s="15">
        <f>'NEM INFO'!V1</f>
        <v/>
      </c>
      <c r="E13" s="15">
        <f>'NEM INFO'!W1</f>
        <v/>
      </c>
      <c r="F13" s="16">
        <f>LEFT(C13,3)&amp;RIGHT(C13,2)&amp;" vs "&amp;LEFT(D13,3)&amp;RIGHT(D13,2)</f>
        <v/>
      </c>
      <c r="G13" s="55">
        <f>LEFT(C13,3)&amp;RIGHT(C13,2)&amp;" vs "&amp;LEFT(E13,3)&amp;RIGHT(E13,2)</f>
        <v/>
      </c>
      <c r="H13" s="16">
        <f>RIGHT(C13,4)&amp;" YTD Average"</f>
        <v/>
      </c>
      <c r="I13" s="16">
        <f>RIGHT(D13,4)&amp;" YTD Average"</f>
        <v/>
      </c>
      <c r="J13" s="16">
        <f>RIGHT(D13,4)&amp;" CY Average"</f>
        <v/>
      </c>
      <c r="K13" s="16">
        <f>RIGHT(C13,4)&amp;" YTD vs "&amp;RIGHT(D13,4)&amp;" YTD"</f>
        <v/>
      </c>
      <c r="L13" s="16">
        <f>RIGHT(C13,4)&amp;" YTD vs "&amp;RIGHT(D13,4)&amp;" CY"</f>
        <v/>
      </c>
      <c r="M13" s="61">
        <f>C14/D14-1</f>
        <v/>
      </c>
      <c r="N13" s="9" t="n"/>
    </row>
    <row r="14" ht="15" customHeight="1" thickBot="1">
      <c r="B14" s="112" t="n"/>
      <c r="C14" s="142">
        <f>'NEM INFO'!U7</f>
        <v/>
      </c>
      <c r="D14" s="142">
        <f>'NEM INFO'!V7</f>
        <v/>
      </c>
      <c r="E14" s="142">
        <f>'NEM INFO'!W7</f>
        <v/>
      </c>
      <c r="F14" s="28">
        <f>IF(M13&lt;0,ROUND(100*M13,0)&amp;"%","+"&amp;ROUND(100*M13,0)&amp;"%")</f>
        <v/>
      </c>
      <c r="G14" s="28">
        <f>IF(M14&lt;0,ROUND(100*M14,0)&amp;"%","+"&amp;ROUND(100*M14,0)&amp;"%")</f>
        <v/>
      </c>
      <c r="H14" s="143">
        <f>DailyData!G8</f>
        <v/>
      </c>
      <c r="I14" s="143">
        <f>DailyData!F8</f>
        <v/>
      </c>
      <c r="J14" s="144">
        <f>'NEM INFO'!X7</f>
        <v/>
      </c>
      <c r="K14" s="100">
        <f>IF(M11&lt;0,ROUND(100*M11,0)&amp;"%","+"&amp;ROUND(100*M11,0)&amp;"%")</f>
        <v/>
      </c>
      <c r="L14" s="100">
        <f>IF(M12&lt;0,ROUND(100*M12,0)&amp;"%","+"&amp;ROUND(100*M12,0)&amp;"%")</f>
        <v/>
      </c>
      <c r="M14" s="62">
        <f>C14/E14-1</f>
        <v/>
      </c>
    </row>
    <row r="15" ht="15" customHeight="1">
      <c r="C15" s="145" t="n"/>
      <c r="D15" s="146" t="n"/>
      <c r="E15" s="147" t="n"/>
      <c r="F15" s="51" t="n"/>
      <c r="G15" s="51" t="n"/>
      <c r="H15" s="148" t="n"/>
      <c r="I15" s="148" t="n"/>
      <c r="J15" s="148" t="n"/>
      <c r="K15" s="51" t="n"/>
      <c r="L15" s="51" t="n"/>
    </row>
    <row r="16" ht="15" customHeight="1">
      <c r="B16" s="54">
        <f>" The National Electricity Market (NEM) volume weighted average spot price on "&amp;TEXT(L3,"dd mmm yyyy")&amp;" was $"&amp;ROUND(L9,0)&amp;"/MWh."</f>
        <v/>
      </c>
      <c r="C16" s="145" t="n"/>
      <c r="D16" s="146" t="n"/>
      <c r="E16" s="147" t="n"/>
      <c r="F16" s="51" t="n"/>
      <c r="G16" s="51" t="n"/>
      <c r="H16" s="148" t="n"/>
      <c r="I16" s="148" t="n"/>
      <c r="J16" s="148" t="n"/>
      <c r="K16" s="51" t="n"/>
      <c r="L16" s="51" t="n"/>
    </row>
    <row r="17" ht="15" customHeight="1">
      <c r="B17" s="53">
        <f>"The "&amp;TEXT(L3,"mmmm")&amp;"-to-date monthly average price is currently $"&amp;ROUND('NEM INFO'!O7,0)&amp;"/MWh, which is "&amp;ABS(ROUND(100*('NEM INFO'!O7/'NEM INFO'!P7-1),0))&amp;" per cent "&amp;IF('NEM INFO'!O7&lt;'NEM INFO'!P7,"lower","higher")&amp;" than the "&amp;TEXT(L3,"mmmm")&amp;" 2023 monthly average price of $"&amp;ROUND('NEM INFO'!P7,0)&amp;"/MWh."</f>
        <v/>
      </c>
      <c r="D17" s="146" t="n"/>
      <c r="E17" s="147" t="n"/>
      <c r="F17" s="51" t="n"/>
      <c r="G17" s="51" t="n"/>
      <c r="H17" s="148" t="n"/>
      <c r="I17" s="148" t="n"/>
      <c r="J17" s="148" t="n"/>
      <c r="K17" s="51" t="n"/>
    </row>
    <row r="18">
      <c r="B18" s="53">
        <f>"The monthly average price for "&amp;TEXT(EOMONTH(L3,-1),"mmmm")&amp;" 2024 was $"&amp;ROUND('NEM INFO'!Q7,0)&amp;"/MWh, which was "&amp;ABS(ROUND(100*('NEM INFO'!Q7/'NEM INFO'!R7-1),0))&amp;" per cent "&amp;IF('NEM INFO'!Q7&lt;'NEM INFO'!R7,"lower","higher")&amp;" than the "&amp;TEXT(EOMONTH(L3,-1),"mmmm")&amp;" 2023 average price of $"&amp;ROUND('NEM INFO'!R7,0)&amp;"/MWh."</f>
        <v/>
      </c>
      <c r="L18" s="53" t="n"/>
    </row>
    <row r="19" ht="15" customHeight="1" thickBot="1"/>
    <row r="20" ht="15" customHeight="1" thickBot="1">
      <c r="B20" s="31" t="n"/>
      <c r="C20" s="32" t="inlineStr">
        <is>
          <t>Reserves</t>
        </is>
      </c>
      <c r="D20" s="24" t="n"/>
      <c r="E20" s="24" t="n"/>
      <c r="F20" s="24" t="n"/>
      <c r="G20" s="24" t="n"/>
      <c r="H20" s="24" t="n"/>
      <c r="I20" s="24" t="n"/>
      <c r="J20" s="33" t="n"/>
    </row>
    <row r="21" ht="21.6" customHeight="1" thickBot="1">
      <c r="B21" s="106" t="inlineStr">
        <is>
          <t>Scheduled reserve
in NEM regions
(Scheduled capacity –
scheduled demand,
MW)</t>
        </is>
      </c>
      <c r="C21" s="11" t="inlineStr">
        <is>
          <t>Regions</t>
        </is>
      </c>
      <c r="D21" s="42">
        <f>TEXT(E21-1,"dd/mm/yyy")</f>
        <v/>
      </c>
      <c r="E21" s="42">
        <f>TEXT('7 Day Outlook'!C1,"dd/mm/yyyy")</f>
        <v/>
      </c>
      <c r="F21" s="42">
        <f>TEXT('7 Day Outlook'!D1,"dd/mm/yyyy")</f>
        <v/>
      </c>
      <c r="G21" s="42">
        <f>TEXT('7 Day Outlook'!E1,"dd/mm/yyyy")</f>
        <v/>
      </c>
      <c r="H21" s="42">
        <f>TEXT('7 Day Outlook'!F1,"dd/mm/yyyy")</f>
        <v/>
      </c>
      <c r="I21" s="42">
        <f>TEXT('7 Day Outlook'!G1,"dd/mm/yyyy")</f>
        <v/>
      </c>
      <c r="J21" s="43">
        <f>TEXT('7 Day Outlook'!H1,"dd/mm/yyyy")</f>
        <v/>
      </c>
    </row>
    <row r="22">
      <c r="B22" s="107" t="n"/>
      <c r="C22" s="89" t="inlineStr">
        <is>
          <t>NSW</t>
        </is>
      </c>
      <c r="D22" s="90">
        <f>'7 Day Outlook'!B2</f>
        <v/>
      </c>
      <c r="E22" s="90">
        <f>'7 Day Outlook'!C2</f>
        <v/>
      </c>
      <c r="F22" s="90">
        <f>'7 Day Outlook'!D2</f>
        <v/>
      </c>
      <c r="G22" s="90">
        <f>'7 Day Outlook'!E2</f>
        <v/>
      </c>
      <c r="H22" s="90">
        <f>'7 Day Outlook'!F2</f>
        <v/>
      </c>
      <c r="I22" s="90">
        <f>'7 Day Outlook'!G2</f>
        <v/>
      </c>
      <c r="J22" s="56">
        <f>'7 Day Outlook'!H2</f>
        <v/>
      </c>
    </row>
    <row r="23">
      <c r="B23" s="107" t="n"/>
      <c r="C23" s="91" t="inlineStr">
        <is>
          <t>QLD</t>
        </is>
      </c>
      <c r="D23" s="90">
        <f>'7 Day Outlook'!B3</f>
        <v/>
      </c>
      <c r="E23" s="90">
        <f>'7 Day Outlook'!C3</f>
        <v/>
      </c>
      <c r="F23" s="90">
        <f>'7 Day Outlook'!D3</f>
        <v/>
      </c>
      <c r="G23" s="90">
        <f>'7 Day Outlook'!E3</f>
        <v/>
      </c>
      <c r="H23" s="90">
        <f>'7 Day Outlook'!F3</f>
        <v/>
      </c>
      <c r="I23" s="90">
        <f>'7 Day Outlook'!G3</f>
        <v/>
      </c>
      <c r="J23" s="56">
        <f>'7 Day Outlook'!H3</f>
        <v/>
      </c>
    </row>
    <row r="24">
      <c r="B24" s="107" t="n"/>
      <c r="C24" s="91" t="inlineStr">
        <is>
          <t>SA</t>
        </is>
      </c>
      <c r="D24" s="90">
        <f>'7 Day Outlook'!B4</f>
        <v/>
      </c>
      <c r="E24" s="90">
        <f>'7 Day Outlook'!C4</f>
        <v/>
      </c>
      <c r="F24" s="90">
        <f>'7 Day Outlook'!D4</f>
        <v/>
      </c>
      <c r="G24" s="90">
        <f>'7 Day Outlook'!E4</f>
        <v/>
      </c>
      <c r="H24" s="90">
        <f>'7 Day Outlook'!F4</f>
        <v/>
      </c>
      <c r="I24" s="90">
        <f>'7 Day Outlook'!G4</f>
        <v/>
      </c>
      <c r="J24" s="56">
        <f>'7 Day Outlook'!H4</f>
        <v/>
      </c>
    </row>
    <row r="25">
      <c r="B25" s="107" t="n"/>
      <c r="C25" s="91" t="inlineStr">
        <is>
          <t>VIC</t>
        </is>
      </c>
      <c r="D25" s="90">
        <f>'7 Day Outlook'!B5</f>
        <v/>
      </c>
      <c r="E25" s="90">
        <f>'7 Day Outlook'!C5</f>
        <v/>
      </c>
      <c r="F25" s="90">
        <f>'7 Day Outlook'!D5</f>
        <v/>
      </c>
      <c r="G25" s="90">
        <f>'7 Day Outlook'!E5</f>
        <v/>
      </c>
      <c r="H25" s="90">
        <f>'7 Day Outlook'!F5</f>
        <v/>
      </c>
      <c r="I25" s="90">
        <f>'7 Day Outlook'!G5</f>
        <v/>
      </c>
      <c r="J25" s="56">
        <f>'7 Day Outlook'!H5</f>
        <v/>
      </c>
    </row>
    <row r="26" ht="15" customHeight="1" thickBot="1">
      <c r="B26" s="108" t="n"/>
      <c r="C26" s="34" t="inlineStr">
        <is>
          <t>TAS</t>
        </is>
      </c>
      <c r="D26" s="57">
        <f>'7 Day Outlook'!B6</f>
        <v/>
      </c>
      <c r="E26" s="57">
        <f>'7 Day Outlook'!C6</f>
        <v/>
      </c>
      <c r="F26" s="57">
        <f>'7 Day Outlook'!D6</f>
        <v/>
      </c>
      <c r="G26" s="57">
        <f>'7 Day Outlook'!E6</f>
        <v/>
      </c>
      <c r="H26" s="57">
        <f>'7 Day Outlook'!F6</f>
        <v/>
      </c>
      <c r="I26" s="57">
        <f>'7 Day Outlook'!G6</f>
        <v/>
      </c>
      <c r="J26" s="58">
        <f>'7 Day Outlook'!H6</f>
        <v/>
      </c>
    </row>
    <row r="28" ht="15" customHeight="1"/>
    <row r="29" ht="15" customHeight="1">
      <c r="B29" s="53">
        <f>"The 28 day average price to date is $"&amp;ROUND('NEM INFO'!S7,0)&amp;"/MWh, which is "&amp;ABS(ROUND(100*('NEM INFO'!S7/'NEM INFO'!T7-1),0))&amp;" per cent "&amp;IF('NEM INFO'!Y7&lt;'NEM INFO'!Z7,"lower","higher")&amp;" than the 28 day average price last year of $"&amp;ROUND('NEM INFO'!T7,0)&amp;"/MWh."</f>
        <v/>
      </c>
    </row>
    <row r="30" ht="12" customHeight="1">
      <c r="F30" s="36" t="n"/>
      <c r="G30" s="36" t="n"/>
      <c r="H30" s="36" t="n"/>
      <c r="I30" s="36" t="n"/>
      <c r="J30" s="36" t="n"/>
      <c r="K30" s="36" t="n"/>
    </row>
    <row r="31">
      <c r="F31" s="36" t="n"/>
      <c r="G31" s="36" t="n"/>
      <c r="H31" s="36" t="n"/>
      <c r="I31" s="36" t="n"/>
      <c r="J31" s="36" t="n"/>
      <c r="K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6" t="n"/>
      <c r="Z31" s="36" t="n"/>
    </row>
    <row r="32">
      <c r="F32" s="36" t="n"/>
      <c r="G32" s="36" t="n"/>
      <c r="H32" s="36" t="n"/>
      <c r="I32" s="36" t="n"/>
      <c r="J32" s="36" t="n"/>
      <c r="K32" s="36" t="n"/>
      <c r="Q32" s="36" t="n"/>
      <c r="R32" s="36" t="n"/>
      <c r="S32" s="36" t="n"/>
      <c r="T32" s="36" t="n"/>
      <c r="U32" s="36" t="n"/>
      <c r="V32" s="36" t="n"/>
      <c r="W32" s="36" t="n"/>
      <c r="X32" s="36" t="n"/>
      <c r="Y32" s="36" t="n"/>
      <c r="Z32" s="36" t="n"/>
    </row>
    <row r="33">
      <c r="F33" s="36" t="n"/>
      <c r="G33" s="36" t="n"/>
      <c r="H33" s="36" t="n"/>
      <c r="I33" s="36" t="n"/>
      <c r="J33" s="36" t="n"/>
      <c r="K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</row>
    <row r="34">
      <c r="F34" s="36" t="n"/>
      <c r="G34" s="36" t="n"/>
      <c r="H34" s="36" t="n"/>
      <c r="I34" s="36" t="n"/>
      <c r="J34" s="36" t="n"/>
      <c r="K34" s="36" t="n"/>
      <c r="Q34" s="36" t="n"/>
      <c r="R34" s="36" t="n"/>
      <c r="S34" s="36" t="n"/>
      <c r="T34" s="36" t="n"/>
      <c r="U34" s="36" t="n"/>
      <c r="V34" s="36" t="n"/>
      <c r="W34" s="36" t="n"/>
      <c r="X34" s="36" t="n"/>
      <c r="Y34" s="36" t="n"/>
      <c r="Z34" s="36" t="n"/>
    </row>
    <row r="35" ht="15" customHeight="1">
      <c r="F35" s="36" t="n"/>
      <c r="G35" s="36" t="n"/>
      <c r="H35" s="36" t="n"/>
      <c r="I35" s="36" t="n"/>
      <c r="J35" s="36" t="n"/>
      <c r="K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6" t="n"/>
      <c r="Z35" s="36" t="n"/>
    </row>
    <row r="36">
      <c r="F36" s="36" t="n"/>
      <c r="G36" s="36" t="n"/>
      <c r="H36" s="36" t="n"/>
      <c r="I36" s="36" t="n"/>
      <c r="J36" s="36" t="n"/>
      <c r="K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</row>
    <row r="37">
      <c r="F37" s="36" t="n"/>
      <c r="G37" s="36" t="n"/>
      <c r="H37" s="36" t="n"/>
      <c r="I37" s="36" t="n"/>
      <c r="J37" s="36" t="n"/>
      <c r="K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</row>
    <row r="38">
      <c r="F38" s="36" t="n"/>
      <c r="G38" s="36" t="n"/>
      <c r="H38" s="36" t="n"/>
      <c r="I38" s="36" t="n"/>
      <c r="J38" s="36" t="n"/>
      <c r="K38" s="36" t="n"/>
      <c r="Q38" s="36" t="n"/>
      <c r="R38" s="36" t="n"/>
      <c r="S38" s="36" t="n"/>
      <c r="T38" s="36" t="n"/>
      <c r="U38" s="36" t="n"/>
      <c r="V38" s="36" t="n"/>
      <c r="W38" s="36" t="n"/>
      <c r="X38" s="36" t="n"/>
      <c r="Y38" s="36" t="n"/>
      <c r="Z38" s="36" t="n"/>
    </row>
    <row r="39">
      <c r="F39" s="36" t="n"/>
      <c r="G39" s="36" t="n"/>
      <c r="H39" s="36" t="n"/>
      <c r="I39" s="36" t="n"/>
      <c r="J39" s="36" t="n"/>
      <c r="K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</row>
    <row r="40">
      <c r="F40" s="36" t="n"/>
      <c r="G40" s="36" t="n"/>
      <c r="H40" s="36" t="n"/>
      <c r="I40" s="36" t="n"/>
      <c r="J40" s="36" t="n"/>
      <c r="K40" s="36" t="n"/>
      <c r="Q40" s="36" t="n"/>
      <c r="R40" s="36" t="n"/>
      <c r="S40" s="36" t="n"/>
      <c r="T40" s="36" t="n"/>
      <c r="U40" s="36" t="n"/>
      <c r="V40" s="36" t="n"/>
      <c r="W40" s="36" t="n"/>
      <c r="X40" s="36" t="n"/>
      <c r="Y40" s="36" t="n"/>
      <c r="Z40" s="36" t="n"/>
    </row>
    <row r="41">
      <c r="F41" s="36" t="n"/>
      <c r="G41" s="36" t="n"/>
      <c r="H41" s="36" t="n"/>
      <c r="I41" s="36" t="n"/>
      <c r="J41" s="36" t="n"/>
      <c r="K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6" t="n"/>
      <c r="Z41" s="36" t="n"/>
    </row>
    <row r="42">
      <c r="F42" s="36" t="n"/>
      <c r="G42" s="36" t="n"/>
      <c r="H42" s="36" t="n"/>
      <c r="I42" s="36" t="n"/>
      <c r="J42" s="36" t="n"/>
      <c r="K42" s="36" t="n"/>
      <c r="Q42" s="36" t="n"/>
      <c r="R42" s="36" t="n"/>
      <c r="S42" s="36" t="n"/>
      <c r="T42" s="36" t="n"/>
      <c r="U42" s="36" t="n"/>
      <c r="V42" s="36" t="n"/>
      <c r="W42" s="36" t="n"/>
      <c r="X42" s="36" t="n"/>
      <c r="Y42" s="36" t="n"/>
      <c r="Z42" s="36" t="n"/>
    </row>
    <row r="43" ht="15" customHeight="1">
      <c r="F43" s="36" t="n"/>
      <c r="G43" s="36" t="n"/>
      <c r="H43" s="36" t="n"/>
      <c r="I43" s="36" t="n"/>
      <c r="J43" s="36" t="n"/>
      <c r="K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</row>
    <row r="44">
      <c r="F44" s="36" t="n"/>
      <c r="G44" s="36" t="n"/>
      <c r="H44" s="36" t="n"/>
      <c r="I44" s="36" t="n"/>
      <c r="J44" s="36" t="n"/>
      <c r="K44" s="36" t="n"/>
      <c r="Q44" s="36" t="n"/>
      <c r="R44" s="36" t="n"/>
      <c r="S44" s="36" t="n"/>
      <c r="T44" s="36" t="n"/>
      <c r="U44" s="36" t="n"/>
      <c r="V44" s="36" t="n"/>
      <c r="W44" s="36" t="n"/>
      <c r="X44" s="36" t="n"/>
      <c r="Y44" s="36" t="n"/>
      <c r="Z44" s="36" t="n"/>
    </row>
    <row r="45">
      <c r="E45" s="36" t="n"/>
      <c r="F45" s="38" t="n"/>
      <c r="G45" s="45" t="n"/>
      <c r="I45" s="37" t="n"/>
      <c r="J45" s="36" t="n"/>
      <c r="Y45" s="36" t="n"/>
    </row>
    <row r="46">
      <c r="E46" s="36" t="n"/>
      <c r="G46" s="36" t="n"/>
      <c r="I46" s="37" t="n"/>
      <c r="J46" s="36" t="n"/>
    </row>
    <row r="47">
      <c r="E47" s="36" t="n"/>
      <c r="G47" s="36" t="n"/>
      <c r="I47" s="37" t="n"/>
      <c r="J47" s="37" t="n"/>
    </row>
    <row r="48">
      <c r="E48" s="36" t="n"/>
      <c r="G48" s="36" t="n"/>
      <c r="I48" s="37" t="n"/>
      <c r="J48" s="36" t="n"/>
    </row>
    <row r="49">
      <c r="E49" s="36" t="n"/>
      <c r="G49" s="36" t="n"/>
      <c r="I49" s="37" t="n"/>
      <c r="K49" s="36" t="n"/>
    </row>
    <row r="50">
      <c r="E50" s="36" t="n"/>
      <c r="G50" s="36" t="n"/>
      <c r="I50" s="37" t="n"/>
      <c r="K50" s="36" t="n"/>
    </row>
    <row r="51">
      <c r="I51" s="47" t="n"/>
    </row>
    <row r="52">
      <c r="C52" s="10" t="n"/>
      <c r="D52" s="10" t="n"/>
      <c r="E52" s="10" t="n"/>
      <c r="F52" s="10" t="n"/>
      <c r="G52" s="10" t="n"/>
      <c r="H52" s="10" t="n"/>
      <c r="I52" s="63" t="n"/>
      <c r="J52" s="10" t="n"/>
    </row>
    <row r="55">
      <c r="I55" s="47" t="n"/>
    </row>
  </sheetData>
  <mergeCells count="14">
    <mergeCell ref="K12:L12"/>
    <mergeCell ref="C5:E5"/>
    <mergeCell ref="B21:B26"/>
    <mergeCell ref="C8:E8"/>
    <mergeCell ref="C9:E9"/>
    <mergeCell ref="C4:E4"/>
    <mergeCell ref="C6:E6"/>
    <mergeCell ref="C3:E3"/>
    <mergeCell ref="H12:J12"/>
    <mergeCell ref="B3:B14"/>
    <mergeCell ref="C7:E7"/>
    <mergeCell ref="C12:E12"/>
    <mergeCell ref="C11:L11"/>
    <mergeCell ref="C10:E10"/>
  </mergeCells>
  <conditionalFormatting sqref="F4:L10">
    <cfRule type="cellIs" priority="1" operator="lessThan" dxfId="0">
      <formula>0</formula>
    </cfRule>
  </conditionalFormatting>
  <pageMargins left="0.7" right="0.7" top="0.75" bottom="0.75" header="0.3" footer="0.3"/>
  <pageSetup orientation="portrait" paperSize="9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 &amp;KFF0000 OFFICIAL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7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Region</t>
        </is>
      </c>
      <c r="B1" s="149" t="inlineStr">
        <is>
          <t>18 Nov 2024</t>
        </is>
      </c>
      <c r="C1" s="149" t="inlineStr">
        <is>
          <t>Q4 - 2023</t>
        </is>
      </c>
      <c r="D1" s="149" t="inlineStr">
        <is>
          <t>Q4 - 2024~^</t>
        </is>
      </c>
      <c r="E1" s="149" t="inlineStr">
        <is>
          <t>YTD 2023</t>
        </is>
      </c>
      <c r="F1" s="149" t="inlineStr">
        <is>
          <t>YTD 2024</t>
        </is>
      </c>
      <c r="G1" s="149" t="inlineStr">
        <is>
          <t>-6</t>
        </is>
      </c>
      <c r="H1" s="149" t="inlineStr">
        <is>
          <t>-5</t>
        </is>
      </c>
      <c r="I1" s="149" t="inlineStr">
        <is>
          <t>-4</t>
        </is>
      </c>
      <c r="J1" s="149" t="inlineStr">
        <is>
          <t>-3</t>
        </is>
      </c>
      <c r="K1" s="149" t="inlineStr">
        <is>
          <t>-2</t>
        </is>
      </c>
      <c r="L1" s="149" t="inlineStr">
        <is>
          <t>-1</t>
        </is>
      </c>
      <c r="M1" s="149" t="inlineStr">
        <is>
          <t>Today</t>
        </is>
      </c>
      <c r="N1" s="149" t="inlineStr">
        <is>
          <t>Peak Demand</t>
        </is>
      </c>
      <c r="O1" s="149" t="inlineStr">
        <is>
          <t>MTD 2024</t>
        </is>
      </c>
      <c r="P1" s="149" t="inlineStr">
        <is>
          <t>Full Month 2023</t>
        </is>
      </c>
      <c r="Q1" s="149" t="inlineStr">
        <is>
          <t>Full Previous Month 2024</t>
        </is>
      </c>
      <c r="R1" s="149" t="inlineStr">
        <is>
          <t>Full Previous Month 2023</t>
        </is>
      </c>
      <c r="S1" s="149" t="inlineStr">
        <is>
          <t>28 Day Average 2024</t>
        </is>
      </c>
      <c r="T1" s="149" t="inlineStr">
        <is>
          <t>28 Day Average 2023</t>
        </is>
      </c>
      <c r="U1" s="149" t="inlineStr">
        <is>
          <t>Q3 2024</t>
        </is>
      </c>
      <c r="V1" s="149" t="inlineStr">
        <is>
          <t>Q3 2023</t>
        </is>
      </c>
      <c r="W1" s="149" t="inlineStr">
        <is>
          <t>Q2 2023</t>
        </is>
      </c>
      <c r="X1" s="149" t="inlineStr">
        <is>
          <t>2023 CY Average</t>
        </is>
      </c>
    </row>
    <row r="2">
      <c r="A2" s="149" t="inlineStr">
        <is>
          <t>NSW1</t>
        </is>
      </c>
      <c r="B2" t="n">
        <v>69.08</v>
      </c>
      <c r="C2" t="n">
        <v>73.37</v>
      </c>
      <c r="D2" t="n">
        <v>141.94</v>
      </c>
      <c r="E2" t="n">
        <v>110.23</v>
      </c>
      <c r="F2" t="n">
        <v>146.08</v>
      </c>
      <c r="G2" t="n">
        <v>264.63</v>
      </c>
      <c r="H2" t="n">
        <v>179.22</v>
      </c>
      <c r="I2" t="n">
        <v>130.19</v>
      </c>
      <c r="J2" t="n">
        <v>132.39</v>
      </c>
      <c r="K2" t="n">
        <v>130.6</v>
      </c>
      <c r="L2" t="n">
        <v>77.88</v>
      </c>
      <c r="M2" t="n">
        <v>69.08</v>
      </c>
      <c r="N2" t="n">
        <v>9011.51</v>
      </c>
      <c r="O2" t="n">
        <v>236.26</v>
      </c>
      <c r="P2" t="n">
        <v>94.20999999999999</v>
      </c>
      <c r="Q2" t="n">
        <v>87.26000000000001</v>
      </c>
      <c r="R2" t="n">
        <v>48.93</v>
      </c>
      <c r="S2" t="n">
        <v>186.41</v>
      </c>
      <c r="T2" t="n">
        <v>88.5</v>
      </c>
      <c r="U2" t="n">
        <v>145.27</v>
      </c>
      <c r="V2" t="n">
        <v>90.52</v>
      </c>
      <c r="W2" t="n">
        <v>191.21</v>
      </c>
      <c r="X2" t="n">
        <v>106.17</v>
      </c>
    </row>
    <row r="3">
      <c r="A3" s="149" t="inlineStr">
        <is>
          <t>QLD1</t>
        </is>
      </c>
      <c r="B3" t="n">
        <v>75.48999999999999</v>
      </c>
      <c r="C3" t="n">
        <v>80.98999999999999</v>
      </c>
      <c r="D3" t="n">
        <v>151.05</v>
      </c>
      <c r="E3" t="n">
        <v>104.28</v>
      </c>
      <c r="F3" t="n">
        <v>127.4</v>
      </c>
      <c r="G3" t="n">
        <v>276.54</v>
      </c>
      <c r="H3" t="n">
        <v>249.06</v>
      </c>
      <c r="I3" t="n">
        <v>133.1</v>
      </c>
      <c r="J3" t="n">
        <v>130.5</v>
      </c>
      <c r="K3" t="n">
        <v>149.01</v>
      </c>
      <c r="L3" t="n">
        <v>110.19</v>
      </c>
      <c r="M3" t="n">
        <v>75.48999999999999</v>
      </c>
      <c r="N3" t="n">
        <v>7701.73</v>
      </c>
      <c r="O3" t="n">
        <v>260.56</v>
      </c>
      <c r="P3" t="n">
        <v>81.86</v>
      </c>
      <c r="Q3" t="n">
        <v>84.81999999999999</v>
      </c>
      <c r="R3" t="n">
        <v>46.74</v>
      </c>
      <c r="S3" t="n">
        <v>199.06</v>
      </c>
      <c r="T3" t="n">
        <v>73.69</v>
      </c>
      <c r="U3" t="n">
        <v>118.06</v>
      </c>
      <c r="V3" t="n">
        <v>76.42</v>
      </c>
      <c r="W3" t="n">
        <v>111.14</v>
      </c>
      <c r="X3" t="n">
        <v>103.63</v>
      </c>
    </row>
    <row r="4">
      <c r="A4" s="149" t="inlineStr">
        <is>
          <t>SA1</t>
        </is>
      </c>
      <c r="B4" t="n">
        <v>-3.55</v>
      </c>
      <c r="C4" t="n">
        <v>55.38</v>
      </c>
      <c r="D4" t="n">
        <v>65.75</v>
      </c>
      <c r="E4" t="n">
        <v>110.01</v>
      </c>
      <c r="F4" t="n">
        <v>139.24</v>
      </c>
      <c r="G4" t="n">
        <v>113.92</v>
      </c>
      <c r="H4" t="n">
        <v>132.73</v>
      </c>
      <c r="I4" t="n">
        <v>84.33</v>
      </c>
      <c r="J4" t="n">
        <v>125.48</v>
      </c>
      <c r="K4" t="n">
        <v>110.96</v>
      </c>
      <c r="L4" t="n">
        <v>12.74</v>
      </c>
      <c r="M4" t="n">
        <v>-3.55</v>
      </c>
      <c r="N4" t="n">
        <v>1484.72</v>
      </c>
      <c r="O4" t="n">
        <v>67.75</v>
      </c>
      <c r="P4" t="n">
        <v>71.26000000000001</v>
      </c>
      <c r="Q4" t="n">
        <v>64.63</v>
      </c>
      <c r="R4" t="n">
        <v>30.47</v>
      </c>
      <c r="S4" t="n">
        <v>79.42</v>
      </c>
      <c r="T4" t="n">
        <v>62.75</v>
      </c>
      <c r="U4" t="n">
        <v>203.87</v>
      </c>
      <c r="V4" t="n">
        <v>116.07</v>
      </c>
      <c r="W4" t="n">
        <v>150.43</v>
      </c>
      <c r="X4" t="n">
        <v>104.98</v>
      </c>
    </row>
    <row r="5">
      <c r="A5" s="149" t="inlineStr">
        <is>
          <t>VIC1</t>
        </is>
      </c>
      <c r="B5" t="n">
        <v>-11.15</v>
      </c>
      <c r="C5" t="n">
        <v>34.99</v>
      </c>
      <c r="D5" t="n">
        <v>39.73</v>
      </c>
      <c r="E5" t="n">
        <v>68.97</v>
      </c>
      <c r="F5" t="n">
        <v>106.31</v>
      </c>
      <c r="G5" t="n">
        <v>84.93000000000001</v>
      </c>
      <c r="H5" t="n">
        <v>135.6</v>
      </c>
      <c r="I5" t="n">
        <v>58.29</v>
      </c>
      <c r="J5" t="n">
        <v>94.86</v>
      </c>
      <c r="K5" t="n">
        <v>73.12</v>
      </c>
      <c r="L5" t="n">
        <v>23.4</v>
      </c>
      <c r="M5" t="n">
        <v>-11.15</v>
      </c>
      <c r="N5" t="n">
        <v>4686.31</v>
      </c>
      <c r="O5" t="n">
        <v>53.4</v>
      </c>
      <c r="P5" t="n">
        <v>43.75</v>
      </c>
      <c r="Q5" t="n">
        <v>32.51</v>
      </c>
      <c r="R5" t="n">
        <v>24.48</v>
      </c>
      <c r="S5" t="n">
        <v>49.31</v>
      </c>
      <c r="T5" t="n">
        <v>34.88</v>
      </c>
      <c r="U5" t="n">
        <v>130.04</v>
      </c>
      <c r="V5" t="n">
        <v>60.52</v>
      </c>
      <c r="W5" t="n">
        <v>140.51</v>
      </c>
      <c r="X5" t="n">
        <v>65.73999999999999</v>
      </c>
    </row>
    <row r="6">
      <c r="A6" s="149" t="inlineStr">
        <is>
          <t>TAS1</t>
        </is>
      </c>
      <c r="B6" t="n">
        <v>28.57</v>
      </c>
      <c r="C6" t="n">
        <v>50.88</v>
      </c>
      <c r="D6" t="n">
        <v>61.46</v>
      </c>
      <c r="E6" t="n">
        <v>56.63</v>
      </c>
      <c r="F6" t="n">
        <v>104.22</v>
      </c>
      <c r="G6" t="n">
        <v>128.35</v>
      </c>
      <c r="H6" t="n">
        <v>135.78</v>
      </c>
      <c r="I6" t="n">
        <v>100.97</v>
      </c>
      <c r="J6" t="n">
        <v>105.74</v>
      </c>
      <c r="K6" t="n">
        <v>87.86</v>
      </c>
      <c r="L6" t="n">
        <v>47.64</v>
      </c>
      <c r="M6" t="n">
        <v>28.57</v>
      </c>
      <c r="N6" t="n">
        <v>1177.72</v>
      </c>
      <c r="O6" t="n">
        <v>79.23999999999999</v>
      </c>
      <c r="P6" t="n">
        <v>61.1</v>
      </c>
      <c r="Q6" t="n">
        <v>51.66</v>
      </c>
      <c r="R6" t="n">
        <v>38.79</v>
      </c>
      <c r="S6" t="n">
        <v>81.36</v>
      </c>
      <c r="T6" t="n">
        <v>55.14</v>
      </c>
      <c r="U6" t="n">
        <v>122.14</v>
      </c>
      <c r="V6" t="n">
        <v>31.01</v>
      </c>
      <c r="W6" t="n">
        <v>136.18</v>
      </c>
      <c r="X6" t="n">
        <v>56.74</v>
      </c>
    </row>
    <row r="7">
      <c r="A7" s="149" t="inlineStr">
        <is>
          <t>NEM</t>
        </is>
      </c>
      <c r="B7" t="n">
        <v>47.72</v>
      </c>
      <c r="C7" t="n">
        <v>65.27</v>
      </c>
      <c r="D7" t="n">
        <v>113.59</v>
      </c>
      <c r="E7" t="n">
        <v>96.06999999999999</v>
      </c>
      <c r="F7" t="n">
        <v>128.73</v>
      </c>
      <c r="G7" t="n">
        <v>216.29</v>
      </c>
      <c r="H7" t="n">
        <v>187.81</v>
      </c>
      <c r="I7" t="n">
        <v>111.26</v>
      </c>
      <c r="J7" t="n">
        <v>122.06</v>
      </c>
      <c r="K7" t="n">
        <v>121.66</v>
      </c>
      <c r="L7" t="n">
        <v>70.73999999999999</v>
      </c>
      <c r="M7" t="n">
        <v>47.72</v>
      </c>
      <c r="N7" t="n">
        <v>23237.81</v>
      </c>
      <c r="O7" t="n">
        <v>188.28</v>
      </c>
      <c r="P7" t="n">
        <v>76.31999999999999</v>
      </c>
      <c r="Q7" t="n">
        <v>70.81999999999999</v>
      </c>
      <c r="R7" t="n">
        <v>40.99</v>
      </c>
      <c r="S7" t="n">
        <v>149.49</v>
      </c>
      <c r="T7" t="n">
        <v>68.81999999999999</v>
      </c>
      <c r="U7" t="n">
        <v>136.63</v>
      </c>
      <c r="V7" t="n">
        <v>77.79000000000001</v>
      </c>
      <c r="W7" t="n">
        <v>150.94</v>
      </c>
      <c r="X7" t="n">
        <v>93.48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18 Nov 2024</t>
        </is>
      </c>
      <c r="B1" s="149" t="inlineStr">
        <is>
          <t>Q4 - 2023</t>
        </is>
      </c>
      <c r="C1" s="149" t="inlineStr">
        <is>
          <t>Q4 - 2024~^</t>
        </is>
      </c>
      <c r="D1" s="149" t="inlineStr">
        <is>
          <t>YTD 2023</t>
        </is>
      </c>
      <c r="E1" s="149" t="inlineStr">
        <is>
          <t>YTD 2024</t>
        </is>
      </c>
      <c r="F1" s="149" t="inlineStr">
        <is>
          <t>-6</t>
        </is>
      </c>
      <c r="G1" s="149" t="inlineStr">
        <is>
          <t>-5</t>
        </is>
      </c>
      <c r="H1" s="149" t="inlineStr">
        <is>
          <t>-4</t>
        </is>
      </c>
      <c r="I1" s="149" t="inlineStr">
        <is>
          <t>-3</t>
        </is>
      </c>
      <c r="J1" s="149" t="inlineStr">
        <is>
          <t>-2</t>
        </is>
      </c>
      <c r="K1" s="149" t="inlineStr">
        <is>
          <t>-1</t>
        </is>
      </c>
      <c r="L1" s="149" t="inlineStr">
        <is>
          <t>Today</t>
        </is>
      </c>
      <c r="M1" s="149" t="inlineStr">
        <is>
          <t>Peak Demand</t>
        </is>
      </c>
    </row>
    <row r="2">
      <c r="A2" t="n">
        <v>46.36</v>
      </c>
      <c r="B2" t="n">
        <v>83.81999999999999</v>
      </c>
      <c r="C2" t="n">
        <v>76.18000000000001</v>
      </c>
      <c r="D2" t="n">
        <v>153.73</v>
      </c>
      <c r="E2" t="n">
        <v>79.64</v>
      </c>
      <c r="F2" t="n">
        <v>46.01</v>
      </c>
      <c r="G2" t="n">
        <v>11.21</v>
      </c>
      <c r="H2" t="n">
        <v>50.03</v>
      </c>
      <c r="I2" t="n">
        <v>107.55</v>
      </c>
      <c r="J2" t="n">
        <v>107.15</v>
      </c>
      <c r="K2" t="n">
        <v>27.52</v>
      </c>
      <c r="L2" t="n">
        <v>46.36</v>
      </c>
      <c r="M2" t="inlineStr"/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n">
        <v>2340.275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15 Nov 2024</t>
        </is>
      </c>
      <c r="B1" s="149" t="inlineStr">
        <is>
          <t>Q4 - 2023</t>
        </is>
      </c>
      <c r="C1" s="149" t="inlineStr">
        <is>
          <t>Q4 - 2024~^</t>
        </is>
      </c>
      <c r="D1" s="149" t="inlineStr">
        <is>
          <t>YTD 2023</t>
        </is>
      </c>
      <c r="E1" s="149" t="inlineStr">
        <is>
          <t>YTD 2024</t>
        </is>
      </c>
      <c r="F1" s="149" t="inlineStr">
        <is>
          <t>-6</t>
        </is>
      </c>
      <c r="G1" s="149" t="inlineStr">
        <is>
          <t>-5</t>
        </is>
      </c>
      <c r="H1" s="149" t="inlineStr">
        <is>
          <t>-4</t>
        </is>
      </c>
      <c r="I1" s="149" t="inlineStr">
        <is>
          <t>-3</t>
        </is>
      </c>
      <c r="J1" s="149" t="inlineStr">
        <is>
          <t>-2</t>
        </is>
      </c>
      <c r="K1" s="149" t="inlineStr">
        <is>
          <t>-1</t>
        </is>
      </c>
      <c r="L1" s="149" t="inlineStr">
        <is>
          <t>Today</t>
        </is>
      </c>
      <c r="M1" s="149" t="inlineStr">
        <is>
          <t>Peak Demand</t>
        </is>
      </c>
    </row>
    <row r="2">
      <c r="A2" t="n">
        <v>149.99</v>
      </c>
      <c r="B2" t="n">
        <v>130.26</v>
      </c>
      <c r="C2" t="n">
        <v>124.2</v>
      </c>
      <c r="D2" t="n">
        <v>107.61</v>
      </c>
      <c r="E2" t="n">
        <v>132.14</v>
      </c>
      <c r="F2" t="n">
        <v>161.88</v>
      </c>
      <c r="G2" t="n">
        <v>128.13</v>
      </c>
      <c r="H2" t="n">
        <v>126.07</v>
      </c>
      <c r="I2" t="n">
        <v>145.1</v>
      </c>
      <c r="J2" t="n">
        <v>154.22</v>
      </c>
      <c r="K2" t="n">
        <v>151.89</v>
      </c>
      <c r="L2" t="n">
        <v>149.99</v>
      </c>
      <c r="M2" t="n">
        <v>268.1700134277344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2024-11-15</t>
        </is>
      </c>
      <c r="B1" s="149" t="inlineStr">
        <is>
          <t>CY25</t>
        </is>
      </c>
      <c r="C1" s="149" t="inlineStr">
        <is>
          <t>CY26</t>
        </is>
      </c>
    </row>
    <row r="2">
      <c r="A2" t="inlineStr">
        <is>
          <t>N</t>
        </is>
      </c>
      <c r="B2" t="n">
        <v>123.68</v>
      </c>
      <c r="C2" t="n">
        <v>120.5</v>
      </c>
    </row>
    <row r="3">
      <c r="A3" t="inlineStr">
        <is>
          <t>Q</t>
        </is>
      </c>
      <c r="B3" t="n">
        <v>107.94</v>
      </c>
      <c r="C3" t="n">
        <v>101.14</v>
      </c>
    </row>
    <row r="4">
      <c r="A4" t="inlineStr">
        <is>
          <t>S</t>
        </is>
      </c>
      <c r="B4" t="n">
        <v>104</v>
      </c>
      <c r="C4" t="n">
        <v>102.95</v>
      </c>
    </row>
    <row r="5">
      <c r="A5" t="inlineStr">
        <is>
          <t>V</t>
        </is>
      </c>
      <c r="B5" t="n">
        <v>75.72</v>
      </c>
      <c r="C5" t="n">
        <v>71.8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REGIONID</t>
        </is>
      </c>
      <c r="B1" s="149" t="inlineStr">
        <is>
          <t>19-Nov-24</t>
        </is>
      </c>
      <c r="C1" s="149" t="inlineStr">
        <is>
          <t>20-Nov-24</t>
        </is>
      </c>
      <c r="D1" s="149" t="inlineStr">
        <is>
          <t>21-Nov-24</t>
        </is>
      </c>
      <c r="E1" s="149" t="inlineStr">
        <is>
          <t>22-Nov-24</t>
        </is>
      </c>
      <c r="F1" s="149" t="inlineStr">
        <is>
          <t>23-Nov-24</t>
        </is>
      </c>
      <c r="G1" s="149" t="inlineStr">
        <is>
          <t>24-Nov-24</t>
        </is>
      </c>
      <c r="H1" s="149" t="inlineStr">
        <is>
          <t>25-Nov-24</t>
        </is>
      </c>
      <c r="I1" s="149" t="inlineStr">
        <is>
          <t>19-Nov-24</t>
        </is>
      </c>
      <c r="J1" s="149" t="inlineStr">
        <is>
          <t>20-Nov-24</t>
        </is>
      </c>
      <c r="K1" s="149" t="inlineStr">
        <is>
          <t>21-Nov-24</t>
        </is>
      </c>
      <c r="L1" s="149" t="inlineStr">
        <is>
          <t>22-Nov-24</t>
        </is>
      </c>
      <c r="M1" s="149" t="inlineStr">
        <is>
          <t>23-Nov-24</t>
        </is>
      </c>
      <c r="N1" s="149" t="inlineStr">
        <is>
          <t>24-Nov-24</t>
        </is>
      </c>
      <c r="O1" s="149" t="inlineStr">
        <is>
          <t>25-Nov-24</t>
        </is>
      </c>
    </row>
    <row r="2">
      <c r="A2" s="149" t="inlineStr">
        <is>
          <t>NSW1</t>
        </is>
      </c>
      <c r="B2" t="inlineStr">
        <is>
          <t>8208</t>
        </is>
      </c>
      <c r="C2" t="inlineStr">
        <is>
          <t>8131</t>
        </is>
      </c>
      <c r="D2" t="inlineStr">
        <is>
          <t>8132</t>
        </is>
      </c>
      <c r="E2" t="inlineStr">
        <is>
          <t>8187</t>
        </is>
      </c>
      <c r="F2" t="inlineStr">
        <is>
          <t>8099</t>
        </is>
      </c>
      <c r="G2" t="inlineStr">
        <is>
          <t>8790</t>
        </is>
      </c>
      <c r="H2" t="inlineStr">
        <is>
          <t>6668</t>
        </is>
      </c>
      <c r="I2" t="inlineStr">
        <is>
          <t>2016</t>
        </is>
      </c>
      <c r="J2" t="inlineStr">
        <is>
          <t>3036</t>
        </is>
      </c>
      <c r="K2" t="inlineStr">
        <is>
          <t>2999</t>
        </is>
      </c>
      <c r="L2" t="inlineStr">
        <is>
          <t>2130</t>
        </is>
      </c>
      <c r="M2" t="inlineStr">
        <is>
          <t>2527</t>
        </is>
      </c>
      <c r="N2" t="inlineStr">
        <is>
          <t>1752</t>
        </is>
      </c>
      <c r="O2" t="inlineStr">
        <is>
          <t>2773</t>
        </is>
      </c>
    </row>
    <row r="3">
      <c r="A3" s="149" t="inlineStr">
        <is>
          <t>QLD1</t>
        </is>
      </c>
      <c r="B3" t="inlineStr">
        <is>
          <t>7706</t>
        </is>
      </c>
      <c r="C3" t="inlineStr">
        <is>
          <t>7612</t>
        </is>
      </c>
      <c r="D3" t="inlineStr">
        <is>
          <t>7520</t>
        </is>
      </c>
      <c r="E3" t="inlineStr">
        <is>
          <t>7355</t>
        </is>
      </c>
      <c r="F3" t="inlineStr">
        <is>
          <t>7037</t>
        </is>
      </c>
      <c r="G3" t="inlineStr">
        <is>
          <t>7357</t>
        </is>
      </c>
      <c r="H3" t="inlineStr">
        <is>
          <t>5727</t>
        </is>
      </c>
      <c r="I3" t="inlineStr">
        <is>
          <t>2615</t>
        </is>
      </c>
      <c r="J3" t="inlineStr">
        <is>
          <t>2836</t>
        </is>
      </c>
      <c r="K3" t="inlineStr">
        <is>
          <t>3378</t>
        </is>
      </c>
      <c r="L3" t="inlineStr">
        <is>
          <t>4016</t>
        </is>
      </c>
      <c r="M3" t="inlineStr">
        <is>
          <t>3922</t>
        </is>
      </c>
      <c r="N3" t="inlineStr">
        <is>
          <t>3488</t>
        </is>
      </c>
      <c r="O3" t="inlineStr">
        <is>
          <t>3323</t>
        </is>
      </c>
    </row>
    <row r="4">
      <c r="A4" s="149" t="inlineStr">
        <is>
          <t>SA1</t>
        </is>
      </c>
      <c r="B4" t="inlineStr">
        <is>
          <t>1497</t>
        </is>
      </c>
      <c r="C4" t="inlineStr">
        <is>
          <t>1551</t>
        </is>
      </c>
      <c r="D4" t="inlineStr">
        <is>
          <t>2027</t>
        </is>
      </c>
      <c r="E4" t="inlineStr">
        <is>
          <t>2348</t>
        </is>
      </c>
      <c r="F4" t="inlineStr">
        <is>
          <t>1848</t>
        </is>
      </c>
      <c r="G4" t="inlineStr">
        <is>
          <t>1652</t>
        </is>
      </c>
      <c r="H4" t="inlineStr">
        <is>
          <t>1409</t>
        </is>
      </c>
      <c r="I4" t="inlineStr">
        <is>
          <t>1403</t>
        </is>
      </c>
      <c r="J4" t="inlineStr">
        <is>
          <t>1469</t>
        </is>
      </c>
      <c r="K4" t="inlineStr">
        <is>
          <t>1789</t>
        </is>
      </c>
      <c r="L4" t="inlineStr">
        <is>
          <t>1495</t>
        </is>
      </c>
      <c r="M4" t="inlineStr">
        <is>
          <t>1420</t>
        </is>
      </c>
      <c r="N4" t="inlineStr">
        <is>
          <t>1629</t>
        </is>
      </c>
      <c r="O4" t="inlineStr">
        <is>
          <t>1635</t>
        </is>
      </c>
    </row>
    <row r="5">
      <c r="A5" s="149" t="inlineStr">
        <is>
          <t>VIC1</t>
        </is>
      </c>
      <c r="B5" t="inlineStr">
        <is>
          <t>5180</t>
        </is>
      </c>
      <c r="C5" t="inlineStr">
        <is>
          <t>5061</t>
        </is>
      </c>
      <c r="D5" t="inlineStr">
        <is>
          <t>6603</t>
        </is>
      </c>
      <c r="E5" t="inlineStr">
        <is>
          <t>7428</t>
        </is>
      </c>
      <c r="F5" t="inlineStr">
        <is>
          <t>6723</t>
        </is>
      </c>
      <c r="G5" t="inlineStr">
        <is>
          <t>5608</t>
        </is>
      </c>
      <c r="H5" t="inlineStr">
        <is>
          <t>4361</t>
        </is>
      </c>
      <c r="I5" t="inlineStr">
        <is>
          <t>4468</t>
        </is>
      </c>
      <c r="J5" t="inlineStr">
        <is>
          <t>5279</t>
        </is>
      </c>
      <c r="K5" t="inlineStr">
        <is>
          <t>3543</t>
        </is>
      </c>
      <c r="L5" t="inlineStr">
        <is>
          <t>2634</t>
        </is>
      </c>
      <c r="M5" t="inlineStr">
        <is>
          <t>3581</t>
        </is>
      </c>
      <c r="N5" t="inlineStr">
        <is>
          <t>4299</t>
        </is>
      </c>
      <c r="O5" t="inlineStr">
        <is>
          <t>4067</t>
        </is>
      </c>
    </row>
    <row r="6">
      <c r="A6" s="149" t="inlineStr">
        <is>
          <t>TAS1</t>
        </is>
      </c>
      <c r="B6" t="inlineStr">
        <is>
          <t>1321</t>
        </is>
      </c>
      <c r="C6" t="inlineStr">
        <is>
          <t>1257</t>
        </is>
      </c>
      <c r="D6" t="inlineStr">
        <is>
          <t>1201</t>
        </is>
      </c>
      <c r="E6" t="inlineStr">
        <is>
          <t>1183</t>
        </is>
      </c>
      <c r="F6" t="inlineStr">
        <is>
          <t>1224</t>
        </is>
      </c>
      <c r="G6" t="inlineStr">
        <is>
          <t>1171</t>
        </is>
      </c>
      <c r="H6" t="inlineStr">
        <is>
          <t>1056</t>
        </is>
      </c>
      <c r="I6" t="inlineStr">
        <is>
          <t>762</t>
        </is>
      </c>
      <c r="J6" t="inlineStr">
        <is>
          <t>850</t>
        </is>
      </c>
      <c r="K6" t="inlineStr">
        <is>
          <t>879</t>
        </is>
      </c>
      <c r="L6" t="inlineStr">
        <is>
          <t>1040</t>
        </is>
      </c>
      <c r="M6" t="inlineStr">
        <is>
          <t>1122</t>
        </is>
      </c>
      <c r="N6" t="inlineStr">
        <is>
          <t>1054</t>
        </is>
      </c>
      <c r="O6" t="inlineStr">
        <is>
          <t>1178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K10" sqref="K10"/>
    </sheetView>
  </sheetViews>
  <sheetFormatPr baseColWidth="8" defaultRowHeight="15"/>
  <cols>
    <col width="20.42578125" bestFit="1" customWidth="1" min="7" max="7"/>
  </cols>
  <sheetData>
    <row r="1">
      <c r="A1" s="92" t="inlineStr">
        <is>
          <t>2024-09-23</t>
        </is>
      </c>
      <c r="B1" s="92" t="inlineStr">
        <is>
          <t>Today Outages</t>
        </is>
      </c>
      <c r="C1" s="92" t="inlineStr">
        <is>
          <t>Duid</t>
        </is>
      </c>
      <c r="D1" s="92" t="inlineStr">
        <is>
          <t>Registered Capacity</t>
        </is>
      </c>
      <c r="E1" s="92" t="inlineStr">
        <is>
          <t>Outage Type</t>
        </is>
      </c>
      <c r="F1" s="92" t="inlineStr">
        <is>
          <t>Most Recent Unavailability</t>
        </is>
      </c>
      <c r="G1" s="92" t="inlineStr">
        <is>
          <t>Expected Return Date</t>
        </is>
      </c>
    </row>
    <row r="2">
      <c r="A2" t="inlineStr">
        <is>
          <t>Bayswater 2</t>
        </is>
      </c>
      <c r="B2" t="inlineStr">
        <is>
          <t>Bayswater 2</t>
        </is>
      </c>
      <c r="C2" t="inlineStr">
        <is>
          <t>BW02</t>
        </is>
      </c>
      <c r="D2" t="inlineStr">
        <is>
          <t>700.000</t>
        </is>
      </c>
      <c r="E2" t="inlineStr">
        <is>
          <t>Planned</t>
        </is>
      </c>
      <c r="F2" t="inlineStr">
        <is>
          <t>2024-09-08</t>
        </is>
      </c>
      <c r="G2" t="inlineStr">
        <is>
          <t>2024-12-08</t>
        </is>
      </c>
    </row>
    <row r="3">
      <c r="A3" t="inlineStr">
        <is>
          <t>Callide 1</t>
        </is>
      </c>
      <c r="B3" t="inlineStr">
        <is>
          <t>Estimated coal generation (in MW) that will be offline based on MTPASA (4am, 14 October 2024):</t>
        </is>
      </c>
      <c r="C3" t="inlineStr">
        <is>
          <t>CALL_B_1</t>
        </is>
      </c>
      <c r="D3" t="inlineStr">
        <is>
          <t>350.000</t>
        </is>
      </c>
      <c r="E3" t="inlineStr">
        <is>
          <t>Planned</t>
        </is>
      </c>
      <c r="F3" t="inlineStr">
        <is>
          <t>2024-07-18</t>
        </is>
      </c>
      <c r="G3" t="inlineStr">
        <is>
          <t>2024-10-24</t>
        </is>
      </c>
    </row>
    <row r="4">
      <c r="A4" t="inlineStr">
        <is>
          <t>Callide 2</t>
        </is>
      </c>
      <c r="B4" t="inlineStr">
        <is>
          <t>15 Oct 2024</t>
        </is>
      </c>
      <c r="C4" t="inlineStr">
        <is>
          <t>16 Oct 2024</t>
        </is>
      </c>
      <c r="D4" t="inlineStr">
        <is>
          <t>17 Oct 2024</t>
        </is>
      </c>
      <c r="E4" t="inlineStr">
        <is>
          <t>18 Oct 2024</t>
        </is>
      </c>
      <c r="F4" t="inlineStr">
        <is>
          <t>19 Oct 2024</t>
        </is>
      </c>
      <c r="G4" t="inlineStr">
        <is>
          <t>20 Oct 2024</t>
        </is>
      </c>
      <c r="H4" t="inlineStr">
        <is>
          <t>21 Oct 2024</t>
        </is>
      </c>
    </row>
    <row r="5">
      <c r="A5" t="inlineStr">
        <is>
          <t>Eraring 1</t>
        </is>
      </c>
      <c r="B5" t="n">
        <v>4025</v>
      </c>
      <c r="C5" t="n">
        <v>3675</v>
      </c>
      <c r="D5" t="n">
        <v>3675</v>
      </c>
      <c r="E5" t="n">
        <v>3675</v>
      </c>
      <c r="F5" t="n">
        <v>3675</v>
      </c>
      <c r="G5" t="n">
        <v>3675</v>
      </c>
      <c r="H5" t="n">
        <v>3675</v>
      </c>
    </row>
    <row r="6">
      <c r="A6" t="inlineStr">
        <is>
          <t>Eraring 3</t>
        </is>
      </c>
      <c r="B6" t="inlineStr">
        <is>
          <t>Eraring 3</t>
        </is>
      </c>
      <c r="C6" t="inlineStr">
        <is>
          <t>ER03</t>
        </is>
      </c>
      <c r="D6" t="inlineStr">
        <is>
          <t>750.000</t>
        </is>
      </c>
      <c r="E6" t="inlineStr">
        <is>
          <t>Planned</t>
        </is>
      </c>
      <c r="F6" t="inlineStr">
        <is>
          <t>2024-08-25</t>
        </is>
      </c>
      <c r="G6" t="inlineStr">
        <is>
          <t>2024-11-10</t>
        </is>
      </c>
    </row>
    <row r="7">
      <c r="A7" t="inlineStr">
        <is>
          <t>Tarong 2</t>
        </is>
      </c>
      <c r="B7" t="inlineStr">
        <is>
          <t>Tarong 2</t>
        </is>
      </c>
      <c r="C7" t="inlineStr">
        <is>
          <t>TARONG#2</t>
        </is>
      </c>
      <c r="D7" t="inlineStr">
        <is>
          <t>385.000</t>
        </is>
      </c>
      <c r="E7" t="inlineStr">
        <is>
          <t>Planned</t>
        </is>
      </c>
      <c r="F7" t="inlineStr">
        <is>
          <t>2024-09-13</t>
        </is>
      </c>
      <c r="G7" t="inlineStr">
        <is>
          <t>2024-11-29</t>
        </is>
      </c>
    </row>
    <row r="8">
      <c r="A8" t="inlineStr">
        <is>
          <t>Yallourn W 3</t>
        </is>
      </c>
      <c r="B8" t="inlineStr">
        <is>
          <t>Coal units detected generating no power on 14 October 2024:</t>
        </is>
      </c>
      <c r="C8" t="inlineStr">
        <is>
          <t>YWPS3</t>
        </is>
      </c>
      <c r="D8" t="inlineStr">
        <is>
          <t>405.000</t>
        </is>
      </c>
      <c r="E8" t="inlineStr">
        <is>
          <t>Planned</t>
        </is>
      </c>
      <c r="F8" t="inlineStr">
        <is>
          <t>2024-09-16</t>
        </is>
      </c>
      <c r="G8" t="inlineStr">
        <is>
          <t>2024-09-29</t>
        </is>
      </c>
    </row>
    <row r="10">
      <c r="B10" t="inlineStr">
        <is>
          <t>Gladstone 2</t>
        </is>
      </c>
      <c r="C10" t="inlineStr">
        <is>
          <t>New</t>
        </is>
      </c>
      <c r="D10" t="n">
        <v>280</v>
      </c>
      <c r="E10" t="inlineStr">
        <is>
          <t>Unclear</t>
        </is>
      </c>
      <c r="F10" t="inlineStr">
        <is>
          <t>New outage</t>
        </is>
      </c>
      <c r="G10" s="150" t="n">
        <v>45585</v>
      </c>
      <c r="H10" t="n">
        <v>6</v>
      </c>
    </row>
    <row r="11">
      <c r="B11" s="95" t="inlineStr">
        <is>
          <t>Bayswater 2</t>
        </is>
      </c>
      <c r="C11" s="95" t="inlineStr">
        <is>
          <t>Existing</t>
        </is>
      </c>
      <c r="D11" s="95" t="n">
        <v>685</v>
      </c>
      <c r="E11" s="95" t="inlineStr">
        <is>
          <t>Unplanned</t>
        </is>
      </c>
      <c r="F11" s="95" t="n">
        <v>36</v>
      </c>
      <c r="G11" s="151" t="n">
        <v>45634</v>
      </c>
      <c r="H11" s="95" t="n">
        <v>55</v>
      </c>
    </row>
    <row r="12">
      <c r="B12" s="95" t="inlineStr">
        <is>
          <t>Callide B 1</t>
        </is>
      </c>
      <c r="C12" s="95" t="inlineStr">
        <is>
          <t>Existing</t>
        </is>
      </c>
      <c r="D12" s="95" t="n">
        <v>350</v>
      </c>
      <c r="E12" s="95" t="inlineStr">
        <is>
          <t>Unplanned</t>
        </is>
      </c>
      <c r="F12" s="95" t="n">
        <v>88</v>
      </c>
      <c r="G12" s="151" t="n">
        <v>45617</v>
      </c>
      <c r="H12" s="95" t="n">
        <v>38</v>
      </c>
    </row>
    <row r="13">
      <c r="B13" s="95" t="inlineStr">
        <is>
          <t>Callide B 2</t>
        </is>
      </c>
      <c r="C13" s="95" t="inlineStr">
        <is>
          <t>Existing</t>
        </is>
      </c>
      <c r="D13" s="95" t="n">
        <v>350</v>
      </c>
      <c r="E13" s="95" t="inlineStr">
        <is>
          <t>Planned</t>
        </is>
      </c>
      <c r="F13" s="95" t="n">
        <v>32</v>
      </c>
      <c r="G13" s="151" t="n">
        <v>45585</v>
      </c>
      <c r="H13" s="95" t="n">
        <v>6</v>
      </c>
    </row>
    <row r="14">
      <c r="B14" s="95" t="inlineStr">
        <is>
          <t>Eraring 3</t>
        </is>
      </c>
      <c r="C14" s="95" t="inlineStr">
        <is>
          <t>Existing</t>
        </is>
      </c>
      <c r="D14" s="95" t="n">
        <v>720</v>
      </c>
      <c r="E14" s="95" t="inlineStr">
        <is>
          <t>Planned</t>
        </is>
      </c>
      <c r="F14" s="95" t="n">
        <v>50</v>
      </c>
      <c r="G14" s="151" t="n">
        <v>45624</v>
      </c>
      <c r="H14" s="95" t="n">
        <v>45</v>
      </c>
    </row>
    <row r="15">
      <c r="B15" s="95" t="inlineStr">
        <is>
          <t>Gladstone 6</t>
        </is>
      </c>
      <c r="C15" s="95" t="inlineStr">
        <is>
          <t>Existing</t>
        </is>
      </c>
      <c r="D15" s="95" t="n">
        <v>280</v>
      </c>
      <c r="E15" s="95" t="inlineStr">
        <is>
          <t>Planned</t>
        </is>
      </c>
      <c r="F15" s="95" t="n">
        <v>22</v>
      </c>
      <c r="G15" s="151" t="n">
        <v>45585</v>
      </c>
      <c r="H15" s="95" t="n">
        <v>6</v>
      </c>
    </row>
    <row r="16">
      <c r="B16" s="95" t="inlineStr">
        <is>
          <t>Loy Yang A 2</t>
        </is>
      </c>
      <c r="C16" s="95" t="inlineStr">
        <is>
          <t>Existing</t>
        </is>
      </c>
      <c r="D16" s="95" t="n">
        <v>530</v>
      </c>
      <c r="E16" s="95" t="inlineStr">
        <is>
          <t>Unplanned</t>
        </is>
      </c>
      <c r="F16" s="95" t="n">
        <v>4</v>
      </c>
      <c r="G16" s="151" t="n">
        <v>45585</v>
      </c>
      <c r="H16" s="95" t="n">
        <v>6</v>
      </c>
    </row>
    <row r="17">
      <c r="B17" s="95" t="inlineStr">
        <is>
          <t>Loy Yang A 4</t>
        </is>
      </c>
      <c r="C17" s="95" t="inlineStr">
        <is>
          <t>Existing</t>
        </is>
      </c>
      <c r="D17" s="95" t="n">
        <v>560</v>
      </c>
      <c r="E17" s="95" t="inlineStr">
        <is>
          <t>Planned</t>
        </is>
      </c>
      <c r="F17" s="95" t="n">
        <v>14</v>
      </c>
      <c r="G17" s="151" t="n">
        <v>45620</v>
      </c>
      <c r="H17" s="95" t="n">
        <v>41</v>
      </c>
    </row>
    <row r="18">
      <c r="B18" s="95" t="inlineStr">
        <is>
          <t>Tarong 2</t>
        </is>
      </c>
      <c r="C18" s="95" t="inlineStr">
        <is>
          <t>Existing</t>
        </is>
      </c>
      <c r="D18" s="95" t="n">
        <v>350</v>
      </c>
      <c r="E18" s="95" t="inlineStr">
        <is>
          <t>Planned</t>
        </is>
      </c>
      <c r="F18" s="95" t="n">
        <v>31</v>
      </c>
      <c r="G18" s="151" t="n">
        <v>45625</v>
      </c>
      <c r="H18" s="95" t="n">
        <v>46</v>
      </c>
    </row>
    <row r="19">
      <c r="B19" s="95" t="inlineStr">
        <is>
          <t>Vales Point B 6</t>
        </is>
      </c>
      <c r="C19" s="95" t="inlineStr">
        <is>
          <t>Existing</t>
        </is>
      </c>
      <c r="D19" s="95" t="n">
        <v>660</v>
      </c>
      <c r="E19" s="95" t="inlineStr">
        <is>
          <t>Unplanned</t>
        </is>
      </c>
      <c r="F19" s="95" t="n">
        <v>19</v>
      </c>
      <c r="G19" s="151" t="n">
        <v>45621</v>
      </c>
      <c r="H19" s="95" t="n">
        <v>42</v>
      </c>
    </row>
    <row r="20">
      <c r="B20" s="95" t="inlineStr">
        <is>
          <t>Yallourn W 2</t>
        </is>
      </c>
      <c r="C20" s="95" t="inlineStr">
        <is>
          <t>Existing</t>
        </is>
      </c>
      <c r="D20" s="95" t="n">
        <v>350</v>
      </c>
      <c r="E20" s="95" t="inlineStr">
        <is>
          <t>Planned</t>
        </is>
      </c>
      <c r="F20" s="95" t="n">
        <v>4</v>
      </c>
      <c r="G20" s="151" t="n">
        <v>45585</v>
      </c>
      <c r="H20" s="95" t="n">
        <v>6</v>
      </c>
    </row>
    <row r="21">
      <c r="D21" t="n">
        <v>2610</v>
      </c>
    </row>
    <row r="22">
      <c r="D22" t="n">
        <v>2225</v>
      </c>
    </row>
    <row r="23">
      <c r="D23" t="n">
        <v>5115</v>
      </c>
    </row>
    <row r="26">
      <c r="B26" t="inlineStr">
        <is>
          <t>Coal units returning to service after being offline on 13 October 2024:</t>
        </is>
      </c>
    </row>
    <row r="28">
      <c r="B28" t="inlineStr">
        <is>
          <t>Mt Piper 1</t>
        </is>
      </c>
      <c r="C28" t="n">
        <v>730</v>
      </c>
      <c r="D28" t="n">
        <v>1</v>
      </c>
    </row>
  </sheetData>
  <pageMargins left="0.75" right="0.75" top="1" bottom="1" header="0.5" footer="0.5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 &amp;KFF0000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55F9467E-6D4F-471C-A819-ADE07EDF6810}"/>
</file>

<file path=customXml/itemProps2.xml><?xml version="1.0" encoding="utf-8"?>
<ds:datastoreItem xmlns:ds="http://schemas.openxmlformats.org/officeDocument/2006/customXml" ds:itemID="{40ACC2DA-AC8D-4B6E-850F-17FB301D5901}"/>
</file>

<file path=customXml/itemProps3.xml><?xml version="1.0" encoding="utf-8"?>
<ds:datastoreItem xmlns:ds="http://schemas.openxmlformats.org/officeDocument/2006/customXml" ds:itemID="{A085DACD-2EBC-4204-B3B6-A30ED5F670B2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Markus MANNHEIM</cp:lastModifiedBy>
  <dcterms:created xsi:type="dcterms:W3CDTF">2024-02-21T01:58:45Z</dcterms:created>
  <dcterms:modified xsi:type="dcterms:W3CDTF">2024-11-17T21:08:22Z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0x010100D001B2BE74D025469E1D0E28F10DD2C8</vt:lpwstr>
  </property>
</Properties>
</file>