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13" documentId="11_E46172F3510E6850C11F7B4B7746F048A25800CC" xr6:coauthVersionLast="47" xr6:coauthVersionMax="47" xr10:uidLastSave="{8140FA3C-405A-427E-8460-1E6E33B6012A}"/>
  <bookViews>
    <workbookView xWindow="1380" yWindow="350" windowWidth="16450" windowHeight="10370" activeTab="1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J14" i="2"/>
  <c r="E14" i="2"/>
  <c r="D14" i="2"/>
  <c r="C14" i="2"/>
  <c r="M14" i="2" s="1"/>
  <c r="G14" i="2" s="1"/>
  <c r="M13" i="2"/>
  <c r="F14" i="2" s="1"/>
  <c r="L13" i="2"/>
  <c r="K13" i="2"/>
  <c r="J13" i="2"/>
  <c r="I13" i="2"/>
  <c r="H13" i="2"/>
  <c r="G13" i="2"/>
  <c r="F13" i="2"/>
  <c r="E13" i="2"/>
  <c r="D13" i="2"/>
  <c r="C13" i="2"/>
  <c r="L10" i="2"/>
  <c r="K10" i="2"/>
  <c r="J10" i="2"/>
  <c r="M10" i="2" s="1"/>
  <c r="I10" i="2"/>
  <c r="H10" i="2"/>
  <c r="G10" i="2"/>
  <c r="F10" i="2"/>
  <c r="L9" i="2"/>
  <c r="K9" i="2"/>
  <c r="J9" i="2"/>
  <c r="I9" i="2"/>
  <c r="H9" i="2"/>
  <c r="G9" i="2"/>
  <c r="F9" i="2"/>
  <c r="M9" i="2" s="1"/>
  <c r="L8" i="2"/>
  <c r="K8" i="2"/>
  <c r="J8" i="2"/>
  <c r="M8" i="2" s="1"/>
  <c r="I8" i="2"/>
  <c r="H8" i="2"/>
  <c r="G8" i="2"/>
  <c r="F8" i="2"/>
  <c r="L7" i="2"/>
  <c r="K7" i="2"/>
  <c r="J7" i="2"/>
  <c r="I7" i="2"/>
  <c r="H7" i="2"/>
  <c r="G7" i="2"/>
  <c r="F7" i="2"/>
  <c r="M7" i="2" s="1"/>
  <c r="L6" i="2"/>
  <c r="K6" i="2"/>
  <c r="J6" i="2"/>
  <c r="M6" i="2" s="1"/>
  <c r="I6" i="2"/>
  <c r="H6" i="2"/>
  <c r="G6" i="2"/>
  <c r="F6" i="2"/>
  <c r="L5" i="2"/>
  <c r="K5" i="2"/>
  <c r="J5" i="2"/>
  <c r="I5" i="2"/>
  <c r="H5" i="2"/>
  <c r="G5" i="2"/>
  <c r="F5" i="2"/>
  <c r="M5" i="2" s="1"/>
  <c r="L4" i="2"/>
  <c r="K4" i="2"/>
  <c r="J4" i="2"/>
  <c r="M4" i="2" s="1"/>
  <c r="I4" i="2"/>
  <c r="H4" i="2"/>
  <c r="G4" i="2"/>
  <c r="F4" i="2"/>
  <c r="B32" i="1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L26" i="1" s="1"/>
  <c r="M23" i="1"/>
  <c r="L23" i="1"/>
  <c r="M22" i="1"/>
  <c r="L22" i="1"/>
  <c r="M21" i="1"/>
  <c r="L21" i="1"/>
  <c r="B14" i="1"/>
  <c r="B13" i="1"/>
  <c r="B12" i="1"/>
  <c r="B11" i="1"/>
  <c r="G10" i="1"/>
  <c r="F10" i="1"/>
  <c r="E10" i="1"/>
  <c r="D10" i="1"/>
  <c r="C10" i="1"/>
  <c r="G9" i="1"/>
  <c r="F9" i="1"/>
  <c r="E9" i="1"/>
  <c r="D9" i="1"/>
  <c r="C9" i="1"/>
  <c r="G8" i="1"/>
  <c r="H14" i="2" s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L4" i="1"/>
  <c r="F2" i="1" s="1"/>
  <c r="I4" i="1"/>
  <c r="H4" i="1"/>
  <c r="G4" i="1"/>
  <c r="F4" i="1"/>
  <c r="E4" i="1"/>
  <c r="D4" i="1"/>
  <c r="C4" i="1"/>
  <c r="L3" i="1"/>
  <c r="M3" i="1" s="1"/>
  <c r="L3" i="2" s="1"/>
  <c r="I3" i="1"/>
  <c r="H3" i="1"/>
  <c r="G3" i="1"/>
  <c r="F3" i="1"/>
  <c r="E3" i="1"/>
  <c r="D3" i="1"/>
  <c r="C3" i="1"/>
  <c r="E2" i="1"/>
  <c r="D2" i="1"/>
  <c r="B18" i="2" l="1"/>
  <c r="B17" i="2"/>
  <c r="B16" i="2"/>
  <c r="K3" i="2"/>
  <c r="J3" i="2" s="1"/>
  <c r="I3" i="2" s="1"/>
  <c r="H3" i="2" s="1"/>
  <c r="G3" i="2" s="1"/>
  <c r="F3" i="2" s="1"/>
  <c r="M12" i="2"/>
  <c r="L14" i="2" s="1"/>
  <c r="M11" i="2"/>
  <c r="K14" i="2" s="1"/>
  <c r="G2" i="1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<sst xmlns="http://schemas.openxmlformats.org/spreadsheetml/2006/main" count="306" uniqueCount="224">
  <si>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</si>
  <si>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</si>
  <si>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</si>
  <si>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</si>
  <si>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</si>
  <si>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</si>
  <si>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</si>
  <si>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</si>
  <si>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</si>
  <si>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</si>
  <si>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</si>
  <si>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</si>
  <si>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</si>
  <si>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</si>
  <si>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</si>
  <si>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</si>
  <si>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</si>
  <si>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</si>
  <si>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</si>
  <si>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</si>
  <si>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</si>
  <si>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</si>
  <si>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</si>
  <si>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</si>
  <si>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</si>
  <si>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</si>
  <si>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</si>
  <si>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</si>
  <si>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</si>
  <si>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</si>
  <si>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</si>
  <si>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</si>
  <si>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</si>
  <si>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</si>
  <si>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</si>
  <si>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</si>
  <si>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</si>
  <si>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</si>
  <si>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</si>
  <si>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</si>
  <si>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</si>
  <si>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</si>
  <si>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</si>
  <si>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</si>
  <si>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</si>
  <si>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</si>
  <si>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</si>
  <si>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</si>
  <si>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</si>
  <si>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</si>
  <si>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</si>
  <si>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22 Nov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</si>
  <si>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</si>
  <si>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</si>
  <si>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</si>
  <si>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</si>
  <si>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</si>
  <si>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</si>
  <si>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</si>
  <si>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</si>
  <si>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</si>
  <si>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</si>
  <si>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</si>
  <si>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</si>
  <si>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</si>
  <si>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</si>
  <si>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</si>
  <si>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</si>
  <si>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</si>
  <si>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</si>
  <si>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</si>
  <si>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</si>
  <si>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</si>
  <si>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</si>
  <si>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</si>
  <si>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</si>
  <si>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</si>
  <si>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</si>
  <si>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</si>
  <si>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20 Nov 2024</t>
  </si>
  <si>
    <t>2024-11-22</t>
  </si>
  <si>
    <t>CY25</t>
  </si>
  <si>
    <t>CY26</t>
  </si>
  <si>
    <t>N</t>
  </si>
  <si>
    <t>Q</t>
  </si>
  <si>
    <t>S</t>
  </si>
  <si>
    <t>V</t>
  </si>
  <si>
    <t>REGIONID</t>
  </si>
  <si>
    <t>23-Nov-24</t>
  </si>
  <si>
    <t>24-Nov-24</t>
  </si>
  <si>
    <t>25-Nov-24</t>
  </si>
  <si>
    <t>26-Nov-24</t>
  </si>
  <si>
    <t>27-Nov-24</t>
  </si>
  <si>
    <t>28-Nov-24</t>
  </si>
  <si>
    <t>29-Nov-24</t>
  </si>
  <si>
    <t>8726</t>
  </si>
  <si>
    <t>9560</t>
  </si>
  <si>
    <t>10610</t>
  </si>
  <si>
    <t>10879</t>
  </si>
  <si>
    <t>9897</t>
  </si>
  <si>
    <t>8996</t>
  </si>
  <si>
    <t>7116</t>
  </si>
  <si>
    <t>2284</t>
  </si>
  <si>
    <t>1234</t>
  </si>
  <si>
    <t>391</t>
  </si>
  <si>
    <t>828</t>
  </si>
  <si>
    <t>700</t>
  </si>
  <si>
    <t>2990</t>
  </si>
  <si>
    <t>3178</t>
  </si>
  <si>
    <t>7003</t>
  </si>
  <si>
    <t>7268</t>
  </si>
  <si>
    <t>7678</t>
  </si>
  <si>
    <t>7911</t>
  </si>
  <si>
    <t>8497</t>
  </si>
  <si>
    <t>8297</t>
  </si>
  <si>
    <t>6118</t>
  </si>
  <si>
    <t>2808</t>
  </si>
  <si>
    <t>2802</t>
  </si>
  <si>
    <t>1105</t>
  </si>
  <si>
    <t>1235</t>
  </si>
  <si>
    <t>653</t>
  </si>
  <si>
    <t>1389</t>
  </si>
  <si>
    <t>1986</t>
  </si>
  <si>
    <t>1760</t>
  </si>
  <si>
    <t>1614</t>
  </si>
  <si>
    <t>1687</t>
  </si>
  <si>
    <t>1548</t>
  </si>
  <si>
    <t>1493</t>
  </si>
  <si>
    <t>1520</t>
  </si>
  <si>
    <t>1352</t>
  </si>
  <si>
    <t>1662</t>
  </si>
  <si>
    <t>1628</t>
  </si>
  <si>
    <t>1446</t>
  </si>
  <si>
    <t>1831</t>
  </si>
  <si>
    <t>2033</t>
  </si>
  <si>
    <t>1832</t>
  </si>
  <si>
    <t>1683</t>
  </si>
  <si>
    <t>7305</t>
  </si>
  <si>
    <t>5594</t>
  </si>
  <si>
    <t>5803</t>
  </si>
  <si>
    <t>5599</t>
  </si>
  <si>
    <t>5194</t>
  </si>
  <si>
    <t>5193</t>
  </si>
  <si>
    <t>4310</t>
  </si>
  <si>
    <t>2222</t>
  </si>
  <si>
    <t>3690</t>
  </si>
  <si>
    <t>3621</t>
  </si>
  <si>
    <t>4240</t>
  </si>
  <si>
    <t>4738</t>
  </si>
  <si>
    <t>4385</t>
  </si>
  <si>
    <t>4163</t>
  </si>
  <si>
    <t>1245</t>
  </si>
  <si>
    <t>1201</t>
  </si>
  <si>
    <t>1254</t>
  </si>
  <si>
    <t>1241</t>
  </si>
  <si>
    <t>1191</t>
  </si>
  <si>
    <t>1217</t>
  </si>
  <si>
    <t>1044</t>
  </si>
  <si>
    <t>1051</t>
  </si>
  <si>
    <t>1011</t>
  </si>
  <si>
    <t>933</t>
  </si>
  <si>
    <t>976</t>
  </si>
  <si>
    <t>1157</t>
  </si>
  <si>
    <t>901</t>
  </si>
  <si>
    <t>1072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</si>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</sst>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view="pageBreakPreview" zoomScale="85" zoomScaleNormal="100" zoomScaleSheetLayoutView="85" workbookViewId="0">
      <selection sqref="A1:N34"/>
    </sheetView>
  </sheetViews>
  <sheetFormatPr defaultColWidth="14.453125" defaultRowHeight="14.5" x14ac:dyDescent="0.35"/>
  <cols>
    <col min="1" max="1" width="8.54296875" customWidth="1"/>
    <col min="2" max="2" width="18.54296875" customWidth="1"/>
    <col min="3" max="5" width="17" customWidth="1"/>
    <col min="6" max="6" width="25.453125" customWidth="1"/>
    <col min="7" max="7" width="30.54296875" bestFit="1" customWidth="1"/>
    <col min="8" max="8" width="26.453125" bestFit="1" customWidth="1"/>
    <col min="9" max="9" width="23.453125" customWidth="1"/>
    <col min="10" max="10" width="18.54296875" customWidth="1"/>
    <col min="11" max="11" width="17" customWidth="1"/>
    <col min="12" max="12" width="44" bestFit="1" customWidth="1"/>
    <col min="13" max="14" width="17" customWidth="1"/>
  </cols>
  <sheetData>
    <row r="1" spans="2:15" x14ac:dyDescent="0.35">
      <c r="B1" t="s">
        <v>0</v>
      </c>
    </row>
    <row r="2" spans="2:15" ht="18.649999999999999" customHeight="1" x14ac:dyDescent="0.45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- 22 Nov 2023~</v>
      </c>
      <c r="G2" s="67" t="str">
        <f>"YTD(1 Jan - "&amp;L4&amp;" 2024)~"</f>
        <v>YTD(1 Jan - 22 Nov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49999999999999" customHeight="1" x14ac:dyDescent="0.45">
      <c r="B3" s="68" t="s">
        <v>6</v>
      </c>
      <c r="C3" s="69">
        <f>'NEM INFO'!B2</f>
        <v>157.37</v>
      </c>
      <c r="D3" s="70">
        <f>'NEM INFO'!C2</f>
        <v>73.37</v>
      </c>
      <c r="E3" s="71">
        <f>'NEM INFO'!D2</f>
        <v>144.96</v>
      </c>
      <c r="F3" s="72">
        <f>'NEM INFO'!E2</f>
        <v>110.14</v>
      </c>
      <c r="G3" s="73">
        <f>'NEM INFO'!F2</f>
        <v>146.44999999999999</v>
      </c>
      <c r="H3" s="69">
        <f>ASX!B2</f>
        <v>130.75</v>
      </c>
      <c r="I3" s="69">
        <f>ASX!C2</f>
        <v>123.75</v>
      </c>
      <c r="K3" s="1"/>
      <c r="L3" s="19" t="str">
        <f>'NEM INFO'!B1</f>
        <v>22 Nov 2024</v>
      </c>
      <c r="M3" s="39" t="str">
        <f>TEXT(L3,"dd/mm/yyyy")</f>
        <v>22/11/2024</v>
      </c>
    </row>
    <row r="4" spans="2:15" ht="18.649999999999999" customHeight="1" x14ac:dyDescent="0.45">
      <c r="B4" s="68" t="s">
        <v>7</v>
      </c>
      <c r="C4" s="69">
        <f>'NEM INFO'!B3</f>
        <v>155.94</v>
      </c>
      <c r="D4" s="74">
        <f>'NEM INFO'!C3</f>
        <v>80.989999999999995</v>
      </c>
      <c r="E4" s="75">
        <f>'NEM INFO'!D3</f>
        <v>154.44</v>
      </c>
      <c r="F4" s="76">
        <f>'NEM INFO'!E3</f>
        <v>104.09</v>
      </c>
      <c r="G4" s="77">
        <f>'NEM INFO'!F3</f>
        <v>128.19999999999999</v>
      </c>
      <c r="H4" s="69">
        <f>ASX!B3</f>
        <v>113</v>
      </c>
      <c r="I4" s="69">
        <f>ASX!C3</f>
        <v>103.31</v>
      </c>
      <c r="K4" s="1"/>
      <c r="L4" s="35" t="str">
        <f>IF(LEFT(TEXT(L3,"dd"),1)="0",RIGHT(TEXT(L3,"dd"),1),TEXT(L3,"dd"))&amp;" "&amp;TEXT(L3,"mmm")</f>
        <v>22 Nov</v>
      </c>
      <c r="O4" s="21"/>
    </row>
    <row r="5" spans="2:15" ht="18.649999999999999" customHeight="1" x14ac:dyDescent="0.45">
      <c r="B5" s="68" t="s">
        <v>8</v>
      </c>
      <c r="C5" s="69">
        <f>'NEM INFO'!B4</f>
        <v>120.85</v>
      </c>
      <c r="D5" s="74">
        <f>'NEM INFO'!C4</f>
        <v>55.38</v>
      </c>
      <c r="E5" s="75">
        <f>'NEM INFO'!D4</f>
        <v>67.34</v>
      </c>
      <c r="F5" s="76">
        <f>'NEM INFO'!E4</f>
        <v>109.74</v>
      </c>
      <c r="G5" s="77">
        <f>'NEM INFO'!F4</f>
        <v>138.71</v>
      </c>
      <c r="H5" s="69">
        <f>ASX!B4</f>
        <v>106.68</v>
      </c>
      <c r="I5" s="69">
        <f>ASX!C4</f>
        <v>105.37</v>
      </c>
      <c r="K5" s="1"/>
      <c r="L5" s="7" t="s">
        <v>9</v>
      </c>
    </row>
    <row r="6" spans="2:15" ht="18.649999999999999" customHeight="1" x14ac:dyDescent="0.45">
      <c r="B6" s="68" t="s">
        <v>10</v>
      </c>
      <c r="C6" s="69">
        <f>'NEM INFO'!B5</f>
        <v>111.11</v>
      </c>
      <c r="D6" s="74">
        <f>'NEM INFO'!C5</f>
        <v>34.99</v>
      </c>
      <c r="E6" s="75">
        <f>'NEM INFO'!D5</f>
        <v>41.6</v>
      </c>
      <c r="F6" s="76">
        <f>'NEM INFO'!E5</f>
        <v>68.94</v>
      </c>
      <c r="G6" s="77">
        <f>'NEM INFO'!F5</f>
        <v>105.86</v>
      </c>
      <c r="H6" s="69">
        <f>ASX!B5</f>
        <v>80.08</v>
      </c>
      <c r="I6" s="69">
        <f>ASX!C5</f>
        <v>73.81</v>
      </c>
      <c r="K6" s="1"/>
      <c r="L6" s="20"/>
      <c r="M6" s="1"/>
    </row>
    <row r="7" spans="2:15" ht="18.649999999999999" customHeight="1" x14ac:dyDescent="0.45">
      <c r="B7" s="68" t="s">
        <v>11</v>
      </c>
      <c r="C7" s="69">
        <f>'NEM INFO'!B6</f>
        <v>133.72999999999999</v>
      </c>
      <c r="D7" s="74">
        <f>'NEM INFO'!C6</f>
        <v>50.88</v>
      </c>
      <c r="E7" s="75">
        <f>'NEM INFO'!D6</f>
        <v>63.92</v>
      </c>
      <c r="F7" s="76">
        <f>'NEM INFO'!E6</f>
        <v>56.97</v>
      </c>
      <c r="G7" s="77">
        <f>'NEM INFO'!F6</f>
        <v>104.08</v>
      </c>
      <c r="H7" s="68"/>
      <c r="I7" s="68"/>
      <c r="K7" s="1"/>
      <c r="L7" s="1"/>
      <c r="M7" s="1"/>
    </row>
    <row r="8" spans="2:15" ht="18.649999999999999" customHeight="1" x14ac:dyDescent="0.45">
      <c r="B8" s="64" t="s">
        <v>12</v>
      </c>
      <c r="C8" s="78">
        <f>'NEM INFO'!B7</f>
        <v>142.79</v>
      </c>
      <c r="D8" s="79">
        <f>'NEM INFO'!C7</f>
        <v>65.27</v>
      </c>
      <c r="E8" s="80">
        <f>'NEM INFO'!D7</f>
        <v>116.42</v>
      </c>
      <c r="F8" s="81">
        <f>'NEM INFO'!E7</f>
        <v>95.98</v>
      </c>
      <c r="G8" s="82">
        <f>'NEM INFO'!F7</f>
        <v>128.96</v>
      </c>
      <c r="H8" s="64"/>
      <c r="I8" s="64"/>
      <c r="K8" s="1"/>
      <c r="M8" s="1"/>
    </row>
    <row r="9" spans="2:15" ht="18.649999999999999" customHeight="1" x14ac:dyDescent="0.45">
      <c r="B9" s="68" t="s">
        <v>13</v>
      </c>
      <c r="C9" s="69">
        <f>'WEM INFO'!A2</f>
        <v>97.5</v>
      </c>
      <c r="D9" s="74">
        <f>'WEM INFO'!B2</f>
        <v>83.82</v>
      </c>
      <c r="E9" s="75">
        <f>'WEM INFO'!C2</f>
        <v>78.61</v>
      </c>
      <c r="F9" s="76">
        <f>'WEM INFO'!D2</f>
        <v>153.02000000000001</v>
      </c>
      <c r="G9" s="77">
        <f>'WEM INFO'!E2</f>
        <v>79.989999999999995</v>
      </c>
      <c r="H9" s="64"/>
      <c r="I9" s="64"/>
      <c r="K9" s="44"/>
      <c r="M9" s="1"/>
    </row>
    <row r="10" spans="2:15" ht="18.649999999999999" customHeight="1" x14ac:dyDescent="0.45">
      <c r="B10" s="68" t="s">
        <v>14</v>
      </c>
      <c r="C10" s="83">
        <f>'DKIS INFO'!A2</f>
        <v>181.02</v>
      </c>
      <c r="D10" s="74">
        <f>'DKIS INFO'!B2</f>
        <v>130.26</v>
      </c>
      <c r="E10" s="84">
        <f>'DKIS INFO'!C2</f>
        <v>125.59</v>
      </c>
      <c r="F10" s="76">
        <f>'DKIS INFO'!D2</f>
        <v>108.66</v>
      </c>
      <c r="G10" s="85">
        <f>'DKIS INFO'!E2</f>
        <v>132.25</v>
      </c>
      <c r="H10" s="64"/>
      <c r="I10" s="64"/>
      <c r="K10" s="1"/>
      <c r="M10" s="1"/>
    </row>
    <row r="11" spans="2:15" ht="18.649999999999999" customHeight="1" x14ac:dyDescent="0.45">
      <c r="B11" s="1" t="str">
        <f>"* ASX baseload calendar year futures contracts closing price ("&amp;TEXT(ASX!A1-1,"dd mmm yyyy")&amp;" 16:00)"</f>
        <v>* ASX baseload calendar year futures contracts closing price (21 Nov 2024 16:00)</v>
      </c>
      <c r="C11" s="1"/>
      <c r="D11" s="1"/>
      <c r="E11" s="1"/>
      <c r="G11" s="1"/>
      <c r="H11" s="1"/>
      <c r="I11" s="1"/>
      <c r="J11" s="1"/>
      <c r="M11" s="1"/>
    </row>
    <row r="12" spans="2:15" ht="18.649999999999999" customHeight="1" x14ac:dyDescent="0.45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(22 Nov 2024 00:00, or 22 Nov 2024 00:00 for WEM, or 20 Nov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49999999999999" customHeight="1" x14ac:dyDescent="0.45">
      <c r="B13" s="1" t="str">
        <f>"# 24 hour weighted average electricity price to "&amp;L3&amp;" 00:00. DKIS data is for 24 hours to "&amp;'DKIS INFO'!A1&amp;" 00:00."</f>
        <v># 24 hour weighted average electricity price to 22 Nov 2024 00:00. DKIS data is for 24 hours to 20 Nov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49999999999999" customHeight="1" x14ac:dyDescent="0.45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22 Nov 2024 00:00), or 20 Nov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49999999999999" customHeight="1" x14ac:dyDescent="0.45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49999999999999" customHeight="1" x14ac:dyDescent="0.45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49999999999999" customHeight="1" x14ac:dyDescent="0.45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99999999999999" customHeight="1" x14ac:dyDescent="0.4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49999999999999" customHeight="1" x14ac:dyDescent="0.45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49999999999999" customHeight="1" x14ac:dyDescent="0.45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49999999999999" customHeight="1" x14ac:dyDescent="0.45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7394.21</v>
      </c>
    </row>
    <row r="22" spans="2:14" ht="18.649999999999999" customHeight="1" x14ac:dyDescent="0.45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8575.81</v>
      </c>
    </row>
    <row r="23" spans="2:14" ht="18.649999999999999" customHeight="1" x14ac:dyDescent="0.45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6352.61</v>
      </c>
    </row>
    <row r="24" spans="2:14" ht="18.649999999999999" customHeight="1" x14ac:dyDescent="0.45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2083.84</v>
      </c>
    </row>
    <row r="25" spans="2:14" ht="18.649999999999999" customHeight="1" x14ac:dyDescent="0.45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1211.6600000000001</v>
      </c>
    </row>
    <row r="26" spans="2:14" ht="18.649999999999999" customHeight="1" x14ac:dyDescent="0.45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25346.02</v>
      </c>
      <c r="N26" s="22"/>
    </row>
    <row r="27" spans="2:14" ht="18.649999999999999" customHeight="1" x14ac:dyDescent="0.45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2454.5340000000001</v>
      </c>
    </row>
    <row r="28" spans="2:14" ht="18.649999999999999" customHeight="1" x14ac:dyDescent="0.45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236.55999755859369</v>
      </c>
    </row>
    <row r="29" spans="2:14" ht="18.649999999999999" customHeight="1" x14ac:dyDescent="0.45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49999999999999" customHeight="1" x14ac:dyDescent="0.45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49999999999999" customHeight="1" x14ac:dyDescent="0.45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49999999999999" customHeight="1" x14ac:dyDescent="0.45">
      <c r="B32" s="1" t="str">
        <f>"^ Peak daily demand (MW) in 24 hours to "&amp;L3&amp;" 00:00, or to "&amp;'WEM INFO'!A1&amp;" 00:00 for WEM, or to "&amp;'DKIS INFO'!A1&amp;" 00:00 for DKIS."</f>
        <v>^ Peak daily demand (MW) in 24 hours to 22 Nov 2024 00:00, or to 22 Nov 2024 00:00 for WEM, or to 20 Nov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49999999999999" customHeight="1" x14ac:dyDescent="0.45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abSelected="1" topLeftCell="B2" zoomScaleNormal="100" workbookViewId="0">
      <selection activeCell="K14" sqref="K14:L14"/>
    </sheetView>
  </sheetViews>
  <sheetFormatPr defaultRowHeight="14.5" x14ac:dyDescent="0.35"/>
  <cols>
    <col min="2" max="2" width="17.453125" customWidth="1"/>
    <col min="3" max="3" width="12" bestFit="1" customWidth="1"/>
    <col min="4" max="4" width="11.54296875" bestFit="1" customWidth="1"/>
    <col min="5" max="6" width="9.54296875" bestFit="1" customWidth="1"/>
    <col min="7" max="7" width="25.453125" customWidth="1"/>
    <col min="8" max="8" width="12.453125" customWidth="1"/>
    <col min="9" max="9" width="10.453125" customWidth="1"/>
    <col min="10" max="10" width="10" bestFit="1" customWidth="1"/>
    <col min="11" max="11" width="11.453125" bestFit="1" customWidth="1"/>
    <col min="12" max="12" width="18.1796875" bestFit="1" customWidth="1"/>
    <col min="13" max="13" width="10.54296875" customWidth="1"/>
    <col min="14" max="14" width="15.54296875" customWidth="1"/>
    <col min="15" max="15" width="12.453125" customWidth="1"/>
    <col min="23" max="23" width="9.453125" bestFit="1" customWidth="1"/>
  </cols>
  <sheetData>
    <row r="1" spans="2:15" ht="15" customHeight="1" thickBot="1" x14ac:dyDescent="0.4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4">
      <c r="B2" s="9"/>
      <c r="C2" s="10" t="s">
        <v>41</v>
      </c>
      <c r="L2" s="23"/>
      <c r="M2" s="26"/>
    </row>
    <row r="3" spans="2:15" ht="24.65" customHeight="1" thickBot="1" x14ac:dyDescent="0.4">
      <c r="B3" s="110" t="s">
        <v>42</v>
      </c>
      <c r="C3" s="109" t="s">
        <v>43</v>
      </c>
      <c r="D3" s="105"/>
      <c r="E3" s="103"/>
      <c r="F3" s="40">
        <f t="shared" ref="F3:K3" si="0">G3-1</f>
        <v>45611</v>
      </c>
      <c r="G3" s="40">
        <f t="shared" si="0"/>
        <v>45612</v>
      </c>
      <c r="H3" s="40">
        <f t="shared" si="0"/>
        <v>45613</v>
      </c>
      <c r="I3" s="40">
        <f t="shared" si="0"/>
        <v>45614</v>
      </c>
      <c r="J3" s="40">
        <f t="shared" si="0"/>
        <v>45615</v>
      </c>
      <c r="K3" s="40">
        <f t="shared" si="0"/>
        <v>45616</v>
      </c>
      <c r="L3" s="40">
        <f>DailyData!M3-1</f>
        <v>45617</v>
      </c>
      <c r="M3" s="41" t="s">
        <v>44</v>
      </c>
    </row>
    <row r="4" spans="2:15" ht="15" customHeight="1" thickBot="1" x14ac:dyDescent="0.4">
      <c r="B4" s="111"/>
      <c r="C4" s="104" t="s">
        <v>6</v>
      </c>
      <c r="D4" s="105"/>
      <c r="E4" s="103"/>
      <c r="F4" s="12">
        <f>'NEM INFO'!G2</f>
        <v>130.6</v>
      </c>
      <c r="G4" s="12">
        <f>'NEM INFO'!H2</f>
        <v>77.88</v>
      </c>
      <c r="H4" s="12">
        <f>'NEM INFO'!I2</f>
        <v>69.08</v>
      </c>
      <c r="I4" s="12">
        <f>'NEM INFO'!J2</f>
        <v>304.08999999999997</v>
      </c>
      <c r="J4" s="12">
        <f>'NEM INFO'!K2</f>
        <v>143.66999999999999</v>
      </c>
      <c r="K4" s="12">
        <f>'NEM INFO'!L2</f>
        <v>117.64</v>
      </c>
      <c r="L4" s="97">
        <f>'NEM INFO'!M2</f>
        <v>157.37</v>
      </c>
      <c r="M4" s="59">
        <f t="shared" ref="M4:M10" si="1">AVERAGE(F4:L4)</f>
        <v>142.90428571428569</v>
      </c>
    </row>
    <row r="5" spans="2:15" ht="15" customHeight="1" thickBot="1" x14ac:dyDescent="0.45">
      <c r="B5" s="111"/>
      <c r="C5" s="104" t="s">
        <v>7</v>
      </c>
      <c r="D5" s="105"/>
      <c r="E5" s="103"/>
      <c r="F5" s="12">
        <f>'NEM INFO'!G3</f>
        <v>149.01</v>
      </c>
      <c r="G5" s="12">
        <f>'NEM INFO'!H3</f>
        <v>110.19</v>
      </c>
      <c r="H5" s="12">
        <f>'NEM INFO'!I3</f>
        <v>75.489999999999995</v>
      </c>
      <c r="I5" s="12">
        <f>'NEM INFO'!J3</f>
        <v>307.52</v>
      </c>
      <c r="J5" s="12">
        <f>'NEM INFO'!K3</f>
        <v>148.44999999999999</v>
      </c>
      <c r="K5" s="12">
        <f>'NEM INFO'!L3</f>
        <v>161.30000000000001</v>
      </c>
      <c r="L5" s="97">
        <f>'NEM INFO'!M3</f>
        <v>155.94</v>
      </c>
      <c r="M5" s="59">
        <f t="shared" si="1"/>
        <v>158.27142857142857</v>
      </c>
      <c r="O5" s="46">
        <v>91.69</v>
      </c>
    </row>
    <row r="6" spans="2:15" ht="15" customHeight="1" thickBot="1" x14ac:dyDescent="0.4">
      <c r="B6" s="111"/>
      <c r="C6" s="104" t="s">
        <v>8</v>
      </c>
      <c r="D6" s="105"/>
      <c r="E6" s="103"/>
      <c r="F6" s="12">
        <f>'NEM INFO'!G4</f>
        <v>110.96</v>
      </c>
      <c r="G6" s="12">
        <f>'NEM INFO'!H4</f>
        <v>12.74</v>
      </c>
      <c r="H6" s="12">
        <f>'NEM INFO'!I4</f>
        <v>-3.55</v>
      </c>
      <c r="I6" s="12">
        <f>'NEM INFO'!J4</f>
        <v>31.13</v>
      </c>
      <c r="J6" s="12">
        <f>'NEM INFO'!K4</f>
        <v>91.77</v>
      </c>
      <c r="K6" s="12">
        <f>'NEM INFO'!L4</f>
        <v>87.13</v>
      </c>
      <c r="L6" s="97">
        <f>'NEM INFO'!M4</f>
        <v>120.85</v>
      </c>
      <c r="M6" s="59">
        <f t="shared" si="1"/>
        <v>64.432857142857145</v>
      </c>
    </row>
    <row r="7" spans="2:15" ht="15" customHeight="1" thickBot="1" x14ac:dyDescent="0.4">
      <c r="B7" s="111"/>
      <c r="C7" s="104" t="s">
        <v>10</v>
      </c>
      <c r="D7" s="105"/>
      <c r="E7" s="103"/>
      <c r="F7" s="12">
        <f>'NEM INFO'!G5</f>
        <v>73.12</v>
      </c>
      <c r="G7" s="12">
        <f>'NEM INFO'!H5</f>
        <v>23.4</v>
      </c>
      <c r="H7" s="12">
        <f>'NEM INFO'!I5</f>
        <v>-11.15</v>
      </c>
      <c r="I7" s="12">
        <f>'NEM INFO'!J5</f>
        <v>13.93</v>
      </c>
      <c r="J7" s="12">
        <f>'NEM INFO'!K5</f>
        <v>62.25</v>
      </c>
      <c r="K7" s="12">
        <f>'NEM INFO'!L5</f>
        <v>62.99</v>
      </c>
      <c r="L7" s="97">
        <f>'NEM INFO'!M5</f>
        <v>111.11</v>
      </c>
      <c r="M7" s="59">
        <f t="shared" si="1"/>
        <v>47.95</v>
      </c>
    </row>
    <row r="8" spans="2:15" ht="15" customHeight="1" thickBot="1" x14ac:dyDescent="0.4">
      <c r="B8" s="111"/>
      <c r="C8" s="104" t="s">
        <v>11</v>
      </c>
      <c r="D8" s="105"/>
      <c r="E8" s="103"/>
      <c r="F8" s="12">
        <f>'NEM INFO'!G6</f>
        <v>87.86</v>
      </c>
      <c r="G8" s="12">
        <f>'NEM INFO'!H6</f>
        <v>47.64</v>
      </c>
      <c r="H8" s="12">
        <f>'NEM INFO'!I6</f>
        <v>28.57</v>
      </c>
      <c r="I8" s="12">
        <f>'NEM INFO'!J6</f>
        <v>38.67</v>
      </c>
      <c r="J8" s="12">
        <f>'NEM INFO'!K6</f>
        <v>98.36</v>
      </c>
      <c r="K8" s="12">
        <f>'NEM INFO'!L6</f>
        <v>100.18</v>
      </c>
      <c r="L8" s="97">
        <f>'NEM INFO'!M6</f>
        <v>133.72999999999999</v>
      </c>
      <c r="M8" s="59">
        <f t="shared" si="1"/>
        <v>76.429999999999993</v>
      </c>
    </row>
    <row r="9" spans="2:15" ht="15" customHeight="1" thickBot="1" x14ac:dyDescent="0.4">
      <c r="B9" s="111"/>
      <c r="C9" s="104" t="s">
        <v>12</v>
      </c>
      <c r="D9" s="105"/>
      <c r="E9" s="103"/>
      <c r="F9" s="13">
        <f>'NEM INFO'!G7</f>
        <v>121.66</v>
      </c>
      <c r="G9" s="13">
        <f>'NEM INFO'!H7</f>
        <v>70.739999999999995</v>
      </c>
      <c r="H9" s="13">
        <f>'NEM INFO'!I7</f>
        <v>47.72</v>
      </c>
      <c r="I9" s="13">
        <f>'NEM INFO'!J7</f>
        <v>214.6</v>
      </c>
      <c r="J9" s="13">
        <f>'NEM INFO'!K7</f>
        <v>123.09</v>
      </c>
      <c r="K9" s="13">
        <f>'NEM INFO'!L7</f>
        <v>117.99</v>
      </c>
      <c r="L9" s="98">
        <f>'NEM INFO'!M7</f>
        <v>142.79</v>
      </c>
      <c r="M9" s="59">
        <f t="shared" si="1"/>
        <v>119.79857142857142</v>
      </c>
    </row>
    <row r="10" spans="2:15" ht="15" customHeight="1" thickBot="1" x14ac:dyDescent="0.4">
      <c r="B10" s="111"/>
      <c r="C10" s="104" t="s">
        <v>45</v>
      </c>
      <c r="D10" s="105"/>
      <c r="E10" s="103"/>
      <c r="F10" s="14">
        <f>'WEM INFO'!F2</f>
        <v>107.15</v>
      </c>
      <c r="G10" s="14">
        <f>'WEM INFO'!G2</f>
        <v>27.52</v>
      </c>
      <c r="H10" s="14">
        <f>'WEM INFO'!H2</f>
        <v>46.36</v>
      </c>
      <c r="I10" s="14">
        <f>'WEM INFO'!I2</f>
        <v>108.44</v>
      </c>
      <c r="J10" s="14">
        <f>'WEM INFO'!J2</f>
        <v>126.22</v>
      </c>
      <c r="K10" s="14">
        <f>'WEM INFO'!K2</f>
        <v>98.89</v>
      </c>
      <c r="L10" s="99">
        <f>'WEM INFO'!L2</f>
        <v>97.5</v>
      </c>
      <c r="M10" s="59">
        <f t="shared" si="1"/>
        <v>87.440000000000012</v>
      </c>
    </row>
    <row r="11" spans="2:15" ht="15" customHeight="1" thickBot="1" x14ac:dyDescent="0.4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0.34361325276099186</v>
      </c>
    </row>
    <row r="12" spans="2:15" ht="32.15" customHeight="1" thickBot="1" x14ac:dyDescent="0.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0.37954642704321784</v>
      </c>
      <c r="O12" s="6"/>
    </row>
    <row r="13" spans="2:15" ht="21.65" customHeight="1" thickBot="1" x14ac:dyDescent="0.4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4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128.96</v>
      </c>
      <c r="I14" s="93">
        <f>DailyData!F8</f>
        <v>95.98</v>
      </c>
      <c r="J14" s="18">
        <f>'NEM INFO'!X7</f>
        <v>93.48</v>
      </c>
      <c r="K14" s="100" t="str">
        <f>IF(M11&lt;0,ROUND(100*M11,0)&amp;"%","+"&amp;ROUND(100*M11,0)&amp;"%")</f>
        <v>+34%</v>
      </c>
      <c r="L14" s="100" t="str">
        <f>IF(M12&lt;0,ROUND(100*M12,0)&amp;"%","+"&amp;ROUND(100*M12,0)&amp;"%")</f>
        <v>+38%</v>
      </c>
      <c r="M14" s="62">
        <f>C14/E14-1</f>
        <v>-9.4805883132370483E-2</v>
      </c>
    </row>
    <row r="15" spans="2:15" ht="15" customHeight="1" x14ac:dyDescent="0.3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3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21 Nov 2024 was $143/MWh.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3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November-to-date monthly average price is currently $181/MWh, which is 137 per cent higher than the November 2023 monthly average price of $76/MWh.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3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October 2024 was $71/MWh, which was 73 per cent higher than the October 2023 average price of $41/MWh.</v>
      </c>
      <c r="L18" s="53"/>
    </row>
    <row r="19" spans="2:26" ht="15" customHeight="1" thickBot="1" x14ac:dyDescent="0.4"/>
    <row r="20" spans="2:26" ht="15" customHeight="1" thickBot="1" x14ac:dyDescent="0.4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5" customHeight="1" thickBot="1" x14ac:dyDescent="0.4">
      <c r="B21" s="106" t="s">
        <v>50</v>
      </c>
      <c r="C21" s="11" t="s">
        <v>43</v>
      </c>
      <c r="D21" s="42" t="str">
        <f>TEXT(E21-1,"dd/mm/yyy")</f>
        <v>23/11/2024</v>
      </c>
      <c r="E21" s="42" t="str">
        <f>TEXT('7 Day Outlook'!C1,"dd/mm/yyyy")</f>
        <v>24/11/2024</v>
      </c>
      <c r="F21" s="42" t="str">
        <f>TEXT('7 Day Outlook'!D1,"dd/mm/yyyy")</f>
        <v>25/11/2024</v>
      </c>
      <c r="G21" s="42" t="str">
        <f>TEXT('7 Day Outlook'!E1,"dd/mm/yyyy")</f>
        <v>26/11/2024</v>
      </c>
      <c r="H21" s="42" t="str">
        <f>TEXT('7 Day Outlook'!F1,"dd/mm/yyyy")</f>
        <v>27/11/2024</v>
      </c>
      <c r="I21" s="42" t="str">
        <f>TEXT('7 Day Outlook'!G1,"dd/mm/yyyy")</f>
        <v>28/11/2024</v>
      </c>
      <c r="J21" s="43" t="str">
        <f>TEXT('7 Day Outlook'!H1,"dd/mm/yyyy")</f>
        <v>29/11/2024</v>
      </c>
    </row>
    <row r="22" spans="2:26" x14ac:dyDescent="0.35">
      <c r="B22" s="107"/>
      <c r="C22" s="89" t="s">
        <v>6</v>
      </c>
      <c r="D22" s="90" t="str">
        <f>'7 Day Outlook'!B2</f>
        <v>8726</v>
      </c>
      <c r="E22" s="90" t="str">
        <f>'7 Day Outlook'!C2</f>
        <v>9560</v>
      </c>
      <c r="F22" s="90" t="str">
        <f>'7 Day Outlook'!D2</f>
        <v>10610</v>
      </c>
      <c r="G22" s="90" t="str">
        <f>'7 Day Outlook'!E2</f>
        <v>10879</v>
      </c>
      <c r="H22" s="90" t="str">
        <f>'7 Day Outlook'!F2</f>
        <v>9897</v>
      </c>
      <c r="I22" s="90" t="str">
        <f>'7 Day Outlook'!G2</f>
        <v>8996</v>
      </c>
      <c r="J22" s="56" t="str">
        <f>'7 Day Outlook'!H2</f>
        <v>7116</v>
      </c>
    </row>
    <row r="23" spans="2:26" x14ac:dyDescent="0.35">
      <c r="B23" s="107"/>
      <c r="C23" s="91" t="s">
        <v>7</v>
      </c>
      <c r="D23" s="90" t="str">
        <f>'7 Day Outlook'!B3</f>
        <v>7003</v>
      </c>
      <c r="E23" s="90" t="str">
        <f>'7 Day Outlook'!C3</f>
        <v>7268</v>
      </c>
      <c r="F23" s="90" t="str">
        <f>'7 Day Outlook'!D3</f>
        <v>7678</v>
      </c>
      <c r="G23" s="90" t="str">
        <f>'7 Day Outlook'!E3</f>
        <v>7911</v>
      </c>
      <c r="H23" s="90" t="str">
        <f>'7 Day Outlook'!F3</f>
        <v>8497</v>
      </c>
      <c r="I23" s="90" t="str">
        <f>'7 Day Outlook'!G3</f>
        <v>8297</v>
      </c>
      <c r="J23" s="56" t="str">
        <f>'7 Day Outlook'!H3</f>
        <v>6118</v>
      </c>
    </row>
    <row r="24" spans="2:26" x14ac:dyDescent="0.35">
      <c r="B24" s="107"/>
      <c r="C24" s="91" t="s">
        <v>8</v>
      </c>
      <c r="D24" s="90" t="str">
        <f>'7 Day Outlook'!B4</f>
        <v>1760</v>
      </c>
      <c r="E24" s="90" t="str">
        <f>'7 Day Outlook'!C4</f>
        <v>1614</v>
      </c>
      <c r="F24" s="90" t="str">
        <f>'7 Day Outlook'!D4</f>
        <v>1687</v>
      </c>
      <c r="G24" s="90" t="str">
        <f>'7 Day Outlook'!E4</f>
        <v>1548</v>
      </c>
      <c r="H24" s="90" t="str">
        <f>'7 Day Outlook'!F4</f>
        <v>1493</v>
      </c>
      <c r="I24" s="90" t="str">
        <f>'7 Day Outlook'!G4</f>
        <v>1520</v>
      </c>
      <c r="J24" s="56" t="str">
        <f>'7 Day Outlook'!H4</f>
        <v>1352</v>
      </c>
    </row>
    <row r="25" spans="2:26" x14ac:dyDescent="0.35">
      <c r="B25" s="107"/>
      <c r="C25" s="91" t="s">
        <v>10</v>
      </c>
      <c r="D25" s="90" t="str">
        <f>'7 Day Outlook'!B5</f>
        <v>7305</v>
      </c>
      <c r="E25" s="90" t="str">
        <f>'7 Day Outlook'!C5</f>
        <v>5594</v>
      </c>
      <c r="F25" s="90" t="str">
        <f>'7 Day Outlook'!D5</f>
        <v>5803</v>
      </c>
      <c r="G25" s="90" t="str">
        <f>'7 Day Outlook'!E5</f>
        <v>5599</v>
      </c>
      <c r="H25" s="90" t="str">
        <f>'7 Day Outlook'!F5</f>
        <v>5194</v>
      </c>
      <c r="I25" s="90" t="str">
        <f>'7 Day Outlook'!G5</f>
        <v>5193</v>
      </c>
      <c r="J25" s="56" t="str">
        <f>'7 Day Outlook'!H5</f>
        <v>4310</v>
      </c>
    </row>
    <row r="26" spans="2:26" ht="15" customHeight="1" thickBot="1" x14ac:dyDescent="0.4">
      <c r="B26" s="108"/>
      <c r="C26" s="34" t="s">
        <v>11</v>
      </c>
      <c r="D26" s="57" t="str">
        <f>'7 Day Outlook'!B6</f>
        <v>1245</v>
      </c>
      <c r="E26" s="57" t="str">
        <f>'7 Day Outlook'!C6</f>
        <v>1201</v>
      </c>
      <c r="F26" s="57" t="str">
        <f>'7 Day Outlook'!D6</f>
        <v>1254</v>
      </c>
      <c r="G26" s="57" t="str">
        <f>'7 Day Outlook'!E6</f>
        <v>1241</v>
      </c>
      <c r="H26" s="57" t="str">
        <f>'7 Day Outlook'!F6</f>
        <v>1191</v>
      </c>
      <c r="I26" s="57" t="str">
        <f>'7 Day Outlook'!G6</f>
        <v>1217</v>
      </c>
      <c r="J26" s="58" t="str">
        <f>'7 Day Outlook'!H6</f>
        <v>1044</v>
      </c>
    </row>
    <row r="28" spans="2:26" ht="15" customHeight="1" x14ac:dyDescent="0.35"/>
    <row r="29" spans="2:26" ht="15" customHeight="1" x14ac:dyDescent="0.3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$156/MWh, which is 106 per cent higher than the 28 day average price last year of $76/MWh.</v>
      </c>
    </row>
    <row r="30" spans="2:26" ht="12" customHeight="1" x14ac:dyDescent="0.35">
      <c r="F30" s="36"/>
      <c r="G30" s="36"/>
      <c r="H30" s="36"/>
      <c r="I30" s="36"/>
      <c r="J30" s="36"/>
      <c r="K30" s="36"/>
    </row>
    <row r="31" spans="2:26" x14ac:dyDescent="0.3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3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3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3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3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3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3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3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3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3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3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3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3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3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35">
      <c r="E45" s="36"/>
      <c r="F45" s="38"/>
      <c r="G45" s="45"/>
      <c r="I45" s="37"/>
      <c r="J45" s="36"/>
      <c r="Y45" s="36"/>
    </row>
    <row r="46" spans="5:26" x14ac:dyDescent="0.35">
      <c r="E46" s="36"/>
      <c r="G46" s="36"/>
      <c r="I46" s="37"/>
      <c r="J46" s="36"/>
    </row>
    <row r="47" spans="5:26" x14ac:dyDescent="0.35">
      <c r="E47" s="36"/>
      <c r="G47" s="36"/>
      <c r="I47" s="37"/>
      <c r="J47" s="37"/>
    </row>
    <row r="48" spans="5:26" x14ac:dyDescent="0.35">
      <c r="E48" s="36"/>
      <c r="G48" s="36"/>
      <c r="I48" s="37"/>
      <c r="J48" s="36"/>
    </row>
    <row r="49" spans="3:11" x14ac:dyDescent="0.35">
      <c r="E49" s="36"/>
      <c r="G49" s="36"/>
      <c r="I49" s="37"/>
      <c r="K49" s="36"/>
    </row>
    <row r="50" spans="3:11" x14ac:dyDescent="0.35">
      <c r="E50" s="36"/>
      <c r="G50" s="36"/>
      <c r="I50" s="37"/>
      <c r="K50" s="36"/>
    </row>
    <row r="51" spans="3:11" x14ac:dyDescent="0.35">
      <c r="I51" s="47"/>
    </row>
    <row r="52" spans="3:11" x14ac:dyDescent="0.35">
      <c r="C52" s="10"/>
      <c r="D52" s="10"/>
      <c r="E52" s="10"/>
      <c r="F52" s="10"/>
      <c r="G52" s="10"/>
      <c r="H52" s="10"/>
      <c r="I52" s="63"/>
      <c r="J52" s="10"/>
    </row>
    <row r="55" spans="3:11" x14ac:dyDescent="0.3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4.5" x14ac:dyDescent="0.35"/>
  <sheetData>
    <row r="1" spans="1:24" x14ac:dyDescent="0.3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35">
      <c r="A2" s="101" t="s">
        <v>74</v>
      </c>
      <c r="B2">
        <v>157.37</v>
      </c>
      <c r="C2">
        <v>73.37</v>
      </c>
      <c r="D2">
        <v>144.96</v>
      </c>
      <c r="E2">
        <v>110.14</v>
      </c>
      <c r="F2">
        <v>146.44999999999999</v>
      </c>
      <c r="G2">
        <v>130.6</v>
      </c>
      <c r="H2">
        <v>77.88</v>
      </c>
      <c r="I2">
        <v>69.08</v>
      </c>
      <c r="J2">
        <v>304.08999999999997</v>
      </c>
      <c r="K2">
        <v>143.66999999999999</v>
      </c>
      <c r="L2">
        <v>117.64</v>
      </c>
      <c r="M2">
        <v>157.37</v>
      </c>
      <c r="N2">
        <v>8575.81</v>
      </c>
      <c r="O2">
        <v>225.77</v>
      </c>
      <c r="P2">
        <v>94.21</v>
      </c>
      <c r="Q2">
        <v>87.26</v>
      </c>
      <c r="R2">
        <v>48.93</v>
      </c>
      <c r="S2">
        <v>194.02</v>
      </c>
      <c r="T2">
        <v>94.68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35">
      <c r="A3" s="101" t="s">
        <v>75</v>
      </c>
      <c r="B3">
        <v>155.94</v>
      </c>
      <c r="C3">
        <v>80.989999999999995</v>
      </c>
      <c r="D3">
        <v>154.44</v>
      </c>
      <c r="E3">
        <v>104.09</v>
      </c>
      <c r="F3">
        <v>128.19999999999999</v>
      </c>
      <c r="G3">
        <v>149.01</v>
      </c>
      <c r="H3">
        <v>110.19</v>
      </c>
      <c r="I3">
        <v>75.489999999999995</v>
      </c>
      <c r="J3">
        <v>307.52</v>
      </c>
      <c r="K3">
        <v>148.44999999999999</v>
      </c>
      <c r="L3">
        <v>161.30000000000001</v>
      </c>
      <c r="M3">
        <v>155.94</v>
      </c>
      <c r="N3">
        <v>7394.21</v>
      </c>
      <c r="O3">
        <v>247.52</v>
      </c>
      <c r="P3">
        <v>81.86</v>
      </c>
      <c r="Q3">
        <v>84.82</v>
      </c>
      <c r="R3">
        <v>46.74</v>
      </c>
      <c r="S3">
        <v>208.49</v>
      </c>
      <c r="T3">
        <v>80.11</v>
      </c>
      <c r="U3">
        <v>118.06</v>
      </c>
      <c r="V3">
        <v>76.42</v>
      </c>
      <c r="W3">
        <v>111.14</v>
      </c>
      <c r="X3">
        <v>103.63</v>
      </c>
    </row>
    <row r="4" spans="1:24" x14ac:dyDescent="0.35">
      <c r="A4" s="101" t="s">
        <v>76</v>
      </c>
      <c r="B4">
        <v>120.85</v>
      </c>
      <c r="C4">
        <v>55.38</v>
      </c>
      <c r="D4">
        <v>67.34</v>
      </c>
      <c r="E4">
        <v>109.74</v>
      </c>
      <c r="F4">
        <v>138.71</v>
      </c>
      <c r="G4">
        <v>110.96</v>
      </c>
      <c r="H4">
        <v>12.74</v>
      </c>
      <c r="I4">
        <v>-3.55</v>
      </c>
      <c r="J4">
        <v>31.13</v>
      </c>
      <c r="K4">
        <v>91.77</v>
      </c>
      <c r="L4">
        <v>87.13</v>
      </c>
      <c r="M4">
        <v>120.85</v>
      </c>
      <c r="N4">
        <v>2083.84</v>
      </c>
      <c r="O4">
        <v>71.260000000000005</v>
      </c>
      <c r="P4">
        <v>71.260000000000005</v>
      </c>
      <c r="Q4">
        <v>64.63</v>
      </c>
      <c r="R4">
        <v>30.47</v>
      </c>
      <c r="S4">
        <v>72.75</v>
      </c>
      <c r="T4">
        <v>71.7</v>
      </c>
      <c r="U4">
        <v>203.87</v>
      </c>
      <c r="V4">
        <v>116.07</v>
      </c>
      <c r="W4">
        <v>150.43</v>
      </c>
      <c r="X4">
        <v>104.98</v>
      </c>
    </row>
    <row r="5" spans="1:24" x14ac:dyDescent="0.35">
      <c r="A5" s="101" t="s">
        <v>77</v>
      </c>
      <c r="B5">
        <v>111.11</v>
      </c>
      <c r="C5">
        <v>34.99</v>
      </c>
      <c r="D5">
        <v>41.6</v>
      </c>
      <c r="E5">
        <v>68.94</v>
      </c>
      <c r="F5">
        <v>105.86</v>
      </c>
      <c r="G5">
        <v>73.12</v>
      </c>
      <c r="H5">
        <v>23.4</v>
      </c>
      <c r="I5">
        <v>-11.15</v>
      </c>
      <c r="J5">
        <v>13.93</v>
      </c>
      <c r="K5">
        <v>62.25</v>
      </c>
      <c r="L5">
        <v>62.99</v>
      </c>
      <c r="M5">
        <v>111.11</v>
      </c>
      <c r="N5">
        <v>6352.61</v>
      </c>
      <c r="O5">
        <v>55.46</v>
      </c>
      <c r="P5">
        <v>43.75</v>
      </c>
      <c r="Q5">
        <v>32.51</v>
      </c>
      <c r="R5">
        <v>24.48</v>
      </c>
      <c r="S5">
        <v>52.82</v>
      </c>
      <c r="T5">
        <v>42.08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35">
      <c r="A6" s="101" t="s">
        <v>78</v>
      </c>
      <c r="B6">
        <v>133.72999999999999</v>
      </c>
      <c r="C6">
        <v>50.88</v>
      </c>
      <c r="D6">
        <v>63.92</v>
      </c>
      <c r="E6">
        <v>56.97</v>
      </c>
      <c r="F6">
        <v>104.08</v>
      </c>
      <c r="G6">
        <v>87.86</v>
      </c>
      <c r="H6">
        <v>47.64</v>
      </c>
      <c r="I6">
        <v>28.57</v>
      </c>
      <c r="J6">
        <v>38.67</v>
      </c>
      <c r="K6">
        <v>98.36</v>
      </c>
      <c r="L6">
        <v>100.18</v>
      </c>
      <c r="M6">
        <v>133.72999999999999</v>
      </c>
      <c r="N6">
        <v>1211.6600000000001</v>
      </c>
      <c r="O6">
        <v>81.78</v>
      </c>
      <c r="P6">
        <v>61.1</v>
      </c>
      <c r="Q6">
        <v>51.66</v>
      </c>
      <c r="R6">
        <v>38.79</v>
      </c>
      <c r="S6">
        <v>83.89</v>
      </c>
      <c r="T6">
        <v>63.2</v>
      </c>
      <c r="U6">
        <v>122.14</v>
      </c>
      <c r="V6">
        <v>31.01</v>
      </c>
      <c r="W6">
        <v>136.18</v>
      </c>
      <c r="X6">
        <v>56.74</v>
      </c>
    </row>
    <row r="7" spans="1:24" x14ac:dyDescent="0.35">
      <c r="A7" s="101" t="s">
        <v>12</v>
      </c>
      <c r="B7">
        <v>142.79</v>
      </c>
      <c r="C7">
        <v>65.27</v>
      </c>
      <c r="D7">
        <v>116.42</v>
      </c>
      <c r="E7">
        <v>95.98</v>
      </c>
      <c r="F7">
        <v>128.96</v>
      </c>
      <c r="G7">
        <v>121.66</v>
      </c>
      <c r="H7">
        <v>70.739999999999995</v>
      </c>
      <c r="I7">
        <v>47.72</v>
      </c>
      <c r="J7">
        <v>214.6</v>
      </c>
      <c r="K7">
        <v>123.09</v>
      </c>
      <c r="L7">
        <v>117.99</v>
      </c>
      <c r="M7">
        <v>142.79</v>
      </c>
      <c r="N7">
        <v>25346.02</v>
      </c>
      <c r="O7">
        <v>180.8</v>
      </c>
      <c r="P7">
        <v>76.319999999999993</v>
      </c>
      <c r="Q7">
        <v>70.819999999999993</v>
      </c>
      <c r="R7">
        <v>40.99</v>
      </c>
      <c r="S7">
        <v>155.9</v>
      </c>
      <c r="T7">
        <v>75.67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4.5" x14ac:dyDescent="0.35"/>
  <sheetData>
    <row r="1" spans="1:13" x14ac:dyDescent="0.3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97.5</v>
      </c>
      <c r="B2">
        <v>83.82</v>
      </c>
      <c r="C2">
        <v>78.61</v>
      </c>
      <c r="D2">
        <v>153.02000000000001</v>
      </c>
      <c r="E2">
        <v>79.989999999999995</v>
      </c>
      <c r="F2">
        <v>107.15</v>
      </c>
      <c r="G2">
        <v>27.52</v>
      </c>
      <c r="H2">
        <v>46.36</v>
      </c>
      <c r="I2">
        <v>108.44</v>
      </c>
      <c r="J2">
        <v>126.22</v>
      </c>
      <c r="K2">
        <v>98.89</v>
      </c>
      <c r="L2">
        <v>97.5</v>
      </c>
    </row>
    <row r="3" spans="1:13" x14ac:dyDescent="0.35">
      <c r="M3">
        <v>2454.5340000000001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4.5" x14ac:dyDescent="0.35"/>
  <sheetData>
    <row r="1" spans="1:13" x14ac:dyDescent="0.3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181.02</v>
      </c>
      <c r="B2">
        <v>130.26</v>
      </c>
      <c r="C2">
        <v>125.59</v>
      </c>
      <c r="D2">
        <v>108.66</v>
      </c>
      <c r="E2">
        <v>132.25</v>
      </c>
      <c r="F2">
        <v>151.88999999999999</v>
      </c>
      <c r="G2">
        <v>149.99</v>
      </c>
      <c r="H2">
        <v>147.31</v>
      </c>
      <c r="I2">
        <v>112.57</v>
      </c>
      <c r="J2">
        <v>121.04</v>
      </c>
      <c r="K2">
        <v>127.67</v>
      </c>
      <c r="L2">
        <v>181.02</v>
      </c>
      <c r="M2">
        <v>236.55999755859369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4.5" x14ac:dyDescent="0.35"/>
  <sheetData>
    <row r="1" spans="1:3" x14ac:dyDescent="0.35">
      <c r="A1" s="101" t="s">
        <v>80</v>
      </c>
      <c r="B1" s="101" t="s">
        <v>81</v>
      </c>
      <c r="C1" s="101" t="s">
        <v>82</v>
      </c>
    </row>
    <row r="2" spans="1:3" x14ac:dyDescent="0.35">
      <c r="A2" t="s">
        <v>83</v>
      </c>
      <c r="B2">
        <v>130.75</v>
      </c>
      <c r="C2">
        <v>123.75</v>
      </c>
    </row>
    <row r="3" spans="1:3" x14ac:dyDescent="0.35">
      <c r="A3" t="s">
        <v>84</v>
      </c>
      <c r="B3">
        <v>113</v>
      </c>
      <c r="C3">
        <v>103.31</v>
      </c>
    </row>
    <row r="4" spans="1:3" x14ac:dyDescent="0.35">
      <c r="A4" t="s">
        <v>85</v>
      </c>
      <c r="B4">
        <v>106.68</v>
      </c>
      <c r="C4">
        <v>105.37</v>
      </c>
    </row>
    <row r="5" spans="1:3" x14ac:dyDescent="0.35">
      <c r="A5" t="s">
        <v>86</v>
      </c>
      <c r="B5">
        <v>80.08</v>
      </c>
      <c r="C5">
        <v>73.81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4.5" x14ac:dyDescent="0.35"/>
  <sheetData>
    <row r="1" spans="1:15" x14ac:dyDescent="0.3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3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3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3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3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3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4.5" x14ac:dyDescent="0.35"/>
  <cols>
    <col min="7" max="7" width="20.453125" bestFit="1" customWidth="1"/>
  </cols>
  <sheetData>
    <row r="1" spans="1:8" x14ac:dyDescent="0.3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3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3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3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3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3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3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3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3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3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3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3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3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3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3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3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3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3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3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35">
      <c r="D21">
        <v>2610</v>
      </c>
    </row>
    <row r="22" spans="2:8" x14ac:dyDescent="0.35">
      <c r="D22">
        <v>2225</v>
      </c>
    </row>
    <row r="23" spans="2:8" x14ac:dyDescent="0.35">
      <c r="D23">
        <v>5115</v>
      </c>
    </row>
    <row r="26" spans="2:8" x14ac:dyDescent="0.35">
      <c r="B26" t="s">
        <v>222</v>
      </c>
    </row>
    <row r="28" spans="2:8" x14ac:dyDescent="0.3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42ED3A9C-FDE6-4005-8666-217F905692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CA57F2-098D-4630-B1DC-7AA3A9FFA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B5CD3-0CE7-4366-A536-E6998B992D3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2024-11-21T21:45:14Z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