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80" yWindow="350" windowWidth="16450" windowHeight="10370" tabRatio="600" firstSheet="0" activeTab="1" autoFilterDateGrouping="1"/>
  </bookViews>
  <sheets>
    <sheet name="DailyData" sheetId="1" state="visible" r:id="rId1"/>
    <sheet name="EnergyEssentials" sheetId="2" state="visible" r:id="rId2"/>
    <sheet name="NEM INFO" sheetId="3" state="visible" r:id="rId3"/>
    <sheet name="WEM INFO" sheetId="4" state="visible" r:id="rId4"/>
    <sheet name="DKIS INFO" sheetId="5" state="visible" r:id="rId5"/>
    <sheet name="ASX" sheetId="6" state="visible" r:id="rId6"/>
    <sheet name="7 Day Outlook" sheetId="7" state="visible" r:id="rId7"/>
    <sheet name="Coal Outages" sheetId="8" state="visible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Area" localSheetId="0">'DailyData'!$A$1:$N$34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&quot;$&quot;#,##0.00;[Red]\-&quot;$&quot;#,##0.00"/>
    <numFmt numFmtId="166" formatCode="&quot;$&quot;#,##0.00"/>
    <numFmt numFmtId="167" formatCode="d/mm/yyyy\ hh:mm"/>
    <numFmt numFmtId="168" formatCode="[$-F800]dddd\,\ mmmm\ dd\,\ yyyy"/>
    <numFmt numFmtId="169" formatCode="yyyy\-mm\-dd"/>
    <numFmt numFmtId="170" formatCode="_(&quot;$&quot;* #,##0.00_);_(&quot;$&quot;* \(#,##0.00\);_(&quot;$&quot;* &quot;-&quot;??_);_(@_)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color theme="1" tint="0.499984740745262"/>
      <sz val="14"/>
      <scheme val="minor"/>
    </font>
    <font>
      <name val="Calibri"/>
      <family val="2"/>
      <color theme="0" tint="-0.3499862666707358"/>
      <sz val="14"/>
      <scheme val="minor"/>
    </font>
    <font>
      <name val="Calibri"/>
      <family val="2"/>
      <b val="1"/>
      <color theme="0" tint="-0.3499862666707358"/>
      <sz val="14"/>
      <scheme val="minor"/>
    </font>
    <font>
      <name val="Calibri"/>
      <family val="2"/>
      <color theme="4"/>
      <sz val="11"/>
      <scheme val="minor"/>
    </font>
    <font>
      <name val="Calibri"/>
      <family val="2"/>
      <b val="1"/>
      <color rgb="FF000000"/>
      <sz val="8"/>
    </font>
    <font>
      <name val="Calibri"/>
      <family val="2"/>
      <b val="1"/>
      <i val="1"/>
      <color rgb="FF000000"/>
      <sz val="8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Calibri"/>
      <family val="2"/>
      <sz val="9"/>
    </font>
    <font>
      <name val="Calibri"/>
      <family val="2"/>
      <b val="1"/>
      <color theme="1"/>
      <sz val="8"/>
    </font>
    <font>
      <name val="Calibri"/>
      <family val="2"/>
      <color theme="1"/>
      <sz val="9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9"/>
    </font>
    <font>
      <name val="Calibri"/>
      <family val="2"/>
      <b val="1"/>
      <i val="1"/>
      <color rgb="FF000000"/>
      <sz val="9"/>
    </font>
    <font>
      <name val="Calibri"/>
      <family val="2"/>
      <sz val="11"/>
    </font>
    <font>
      <name val="Calibri"/>
      <family val="2"/>
      <color rgb="FF9C6500"/>
      <sz val="11"/>
      <scheme val="minor"/>
    </font>
    <font>
      <name val="Calibri"/>
      <family val="2"/>
      <b val="1"/>
      <color rgb="FFFFFFFF"/>
      <sz val="10"/>
      <scheme val="minor"/>
    </font>
    <font>
      <name val="Arial"/>
      <family val="2"/>
      <b val="1"/>
      <color rgb="FFFFFFFF"/>
      <sz val="9"/>
    </font>
    <font>
      <name val="Arial"/>
      <family val="2"/>
      <color rgb="FFFFFFFF"/>
      <sz val="9"/>
    </font>
    <font>
      <name val="Arial"/>
      <family val="2"/>
      <b val="1"/>
      <color rgb="FFFFFFFF"/>
      <sz val="14"/>
    </font>
    <font>
      <name val="Calibri"/>
      <family val="2"/>
      <i val="1"/>
      <color theme="1"/>
      <sz val="10"/>
      <scheme val="minor"/>
    </font>
    <font>
      <name val="Calibri"/>
      <family val="2"/>
      <b val="1"/>
      <sz val="11"/>
    </font>
    <font>
      <name val="Calibri"/>
      <family val="2"/>
      <i val="1"/>
      <color theme="1"/>
      <sz val="9"/>
    </font>
    <font>
      <name val="Calibri"/>
      <family val="2"/>
      <i val="1"/>
      <color rgb="FF000000"/>
      <sz val="9"/>
    </font>
    <font>
      <name val="Calibri"/>
      <family val="2"/>
      <i val="1"/>
      <sz val="9"/>
    </font>
    <font>
      <name val="Calibri"/>
      <b val="1"/>
      <sz val="11"/>
    </font>
    <font>
      <b val="1"/>
    </font>
  </fonts>
  <fills count="17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theme="1"/>
      </left>
      <right/>
      <top/>
      <bottom/>
      <diagonal/>
    </border>
    <border>
      <left style="thin"/>
      <right style="thin"/>
      <top style="thin"/>
      <bottom style="thin"/>
    </border>
  </borders>
  <cellStyleXfs count="53">
    <xf numFmtId="0" fontId="1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70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</cellStyleXfs>
  <cellXfs count="152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" fontId="6" fillId="0" borderId="0" pivotButton="0" quotePrefix="0" xfId="0"/>
    <xf numFmtId="1" fontId="4" fillId="0" borderId="0" pivotButton="0" quotePrefix="0" xfId="0"/>
    <xf numFmtId="164" fontId="4" fillId="0" borderId="0" pivotButton="0" quotePrefix="0" xfId="0"/>
    <xf numFmtId="0" fontId="12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2" pivotButton="0" quotePrefix="0" xfId="0"/>
    <xf numFmtId="0" fontId="3" fillId="0" borderId="0" pivotButton="0" quotePrefix="0" xfId="0"/>
    <xf numFmtId="14" fontId="14" fillId="6" borderId="4" applyAlignment="1" pivotButton="0" quotePrefix="0" xfId="0">
      <alignment vertical="center" wrapText="1"/>
    </xf>
    <xf numFmtId="165" fontId="15" fillId="0" borderId="4" applyAlignment="1" pivotButton="0" quotePrefix="0" xfId="0">
      <alignment vertical="center" wrapText="1"/>
    </xf>
    <xf numFmtId="165" fontId="16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4" fontId="13" fillId="0" borderId="8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0" fillId="0" borderId="9" pivotButton="0" quotePrefix="0" xfId="0"/>
    <xf numFmtId="166" fontId="19" fillId="0" borderId="11" applyAlignment="1" pivotButton="0" quotePrefix="0" xfId="0">
      <alignment vertical="center" wrapText="1"/>
    </xf>
    <xf numFmtId="167" fontId="2" fillId="2" borderId="1" applyAlignment="1" pivotButton="0" quotePrefix="0" xfId="2">
      <alignment horizontal="right"/>
    </xf>
    <xf numFmtId="167" fontId="4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166" fontId="15" fillId="0" borderId="10" applyAlignment="1" pivotButton="0" quotePrefix="0" xfId="0">
      <alignment horizontal="center" vertical="center" wrapText="1"/>
    </xf>
    <xf numFmtId="9" fontId="19" fillId="0" borderId="11" applyAlignment="1" pivotButton="0" quotePrefix="0" xfId="0">
      <alignment horizontal="center" vertical="center" wrapText="1"/>
    </xf>
    <xf numFmtId="0" fontId="24" fillId="7" borderId="4" applyAlignment="1" pivotButton="0" quotePrefix="0" xfId="0">
      <alignment vertical="center" wrapText="1"/>
    </xf>
    <xf numFmtId="0" fontId="16" fillId="7" borderId="5" applyAlignment="1" pivotButton="0" quotePrefix="0" xfId="0">
      <alignment vertical="center" wrapText="1"/>
    </xf>
    <xf numFmtId="0" fontId="0" fillId="0" borderId="22" pivotButton="0" quotePrefix="0" xfId="0"/>
    <xf numFmtId="0" fontId="3" fillId="0" borderId="16" pivotButton="0" quotePrefix="0" xfId="0"/>
    <xf numFmtId="0" fontId="0" fillId="0" borderId="23" pivotButton="0" quotePrefix="0" xfId="0"/>
    <xf numFmtId="0" fontId="20" fillId="8" borderId="27" pivotButton="0" quotePrefix="0" xfId="0"/>
    <xf numFmtId="0" fontId="23" fillId="0" borderId="0" pivotButton="0" quotePrefix="0" xfId="0"/>
    <xf numFmtId="0" fontId="21" fillId="0" borderId="0" pivotButton="0" quotePrefix="0" xfId="0"/>
    <xf numFmtId="14" fontId="21" fillId="0" borderId="0" pivotButton="0" quotePrefix="0" xfId="0"/>
    <xf numFmtId="2" fontId="0" fillId="0" borderId="0" pivotButton="0" quotePrefix="0" xfId="0"/>
    <xf numFmtId="168" fontId="23" fillId="0" borderId="0" pivotButton="0" quotePrefix="0" xfId="0"/>
    <xf numFmtId="14" fontId="25" fillId="6" borderId="4" applyAlignment="1" pivotButton="0" quotePrefix="0" xfId="0">
      <alignment horizontal="center" vertical="center" wrapText="1"/>
    </xf>
    <xf numFmtId="14" fontId="25" fillId="6" borderId="20" applyAlignment="1" pivotButton="0" quotePrefix="0" xfId="0">
      <alignment horizontal="center" vertical="center" wrapText="1"/>
    </xf>
    <xf numFmtId="14" fontId="14" fillId="6" borderId="4" applyAlignment="1" pivotButton="0" quotePrefix="0" xfId="0">
      <alignment horizontal="center" vertical="center" wrapText="1"/>
    </xf>
    <xf numFmtId="14" fontId="14" fillId="6" borderId="20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2" fontId="21" fillId="0" borderId="0" pivotButton="0" quotePrefix="0" xfId="0"/>
    <xf numFmtId="165" fontId="31" fillId="0" borderId="0" pivotButton="0" quotePrefix="0" xfId="0"/>
    <xf numFmtId="14" fontId="0" fillId="0" borderId="0" pivotButton="0" quotePrefix="0" xfId="0"/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9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horizontal="left" vertical="center" indent="8"/>
    </xf>
    <xf numFmtId="0" fontId="32" fillId="0" borderId="0" applyAlignment="1" pivotButton="0" quotePrefix="0" xfId="0">
      <alignment horizontal="left" vertical="center" indent="5"/>
    </xf>
    <xf numFmtId="0" fontId="18" fillId="0" borderId="4" applyAlignment="1" pivotButton="0" quotePrefix="0" xfId="0">
      <alignment horizontal="center" vertical="center" wrapText="1"/>
    </xf>
    <xf numFmtId="0" fontId="21" fillId="0" borderId="25" applyAlignment="1" pivotButton="0" quotePrefix="0" xfId="0">
      <alignment vertical="center"/>
    </xf>
    <xf numFmtId="0" fontId="21" fillId="0" borderId="27" applyAlignment="1" pivotButton="0" quotePrefix="0" xfId="0">
      <alignment vertical="center"/>
    </xf>
    <xf numFmtId="0" fontId="21" fillId="0" borderId="28" applyAlignment="1" pivotButton="0" quotePrefix="0" xfId="0">
      <alignment vertical="center"/>
    </xf>
    <xf numFmtId="165" fontId="19" fillId="0" borderId="3" applyAlignment="1" pivotButton="0" quotePrefix="0" xfId="0">
      <alignment vertical="center"/>
    </xf>
    <xf numFmtId="9" fontId="23" fillId="0" borderId="21" applyAlignment="1" pivotButton="0" quotePrefix="0" xfId="3">
      <alignment vertical="center"/>
    </xf>
    <xf numFmtId="0" fontId="23" fillId="0" borderId="0" applyAlignment="1" pivotButton="0" quotePrefix="0" xfId="0">
      <alignment vertical="center"/>
    </xf>
    <xf numFmtId="0" fontId="23" fillId="0" borderId="17" applyAlignment="1" pivotButton="0" quotePrefix="0" xfId="0">
      <alignment vertical="center"/>
    </xf>
    <xf numFmtId="14" fontId="3" fillId="0" borderId="0" pivotButton="0" quotePrefix="0" xfId="0"/>
    <xf numFmtId="0" fontId="7" fillId="0" borderId="31" pivotButton="0" quotePrefix="0" xfId="0"/>
    <xf numFmtId="0" fontId="7" fillId="4" borderId="31" pivotButton="0" quotePrefix="0" xfId="0"/>
    <xf numFmtId="0" fontId="8" fillId="3" borderId="31" pivotButton="0" quotePrefix="0" xfId="0"/>
    <xf numFmtId="0" fontId="7" fillId="3" borderId="31" pivotButton="0" quotePrefix="0" xfId="0"/>
    <xf numFmtId="0" fontId="4" fillId="0" borderId="31" pivotButton="0" quotePrefix="0" xfId="0"/>
    <xf numFmtId="2" fontId="4" fillId="0" borderId="31" pivotButton="0" quotePrefix="0" xfId="0"/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2" fontId="7" fillId="0" borderId="31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2" fontId="9" fillId="0" borderId="31" pivotButton="0" quotePrefix="0" xfId="0"/>
    <xf numFmtId="164" fontId="9" fillId="4" borderId="31" pivotButton="0" quotePrefix="0" xfId="1"/>
    <xf numFmtId="164" fontId="9" fillId="3" borderId="31" pivotButton="0" quotePrefix="0" xfId="1"/>
    <xf numFmtId="1" fontId="6" fillId="0" borderId="31" pivotButton="0" quotePrefix="0" xfId="0"/>
    <xf numFmtId="1" fontId="7" fillId="0" borderId="31" pivotButton="0" quotePrefix="0" xfId="0"/>
    <xf numFmtId="1" fontId="4" fillId="0" borderId="31" pivotButton="0" quotePrefix="0" xfId="0"/>
    <xf numFmtId="0" fontId="20" fillId="8" borderId="31" pivotButton="0" quotePrefix="0" xfId="1"/>
    <xf numFmtId="0" fontId="21" fillId="0" borderId="31" applyAlignment="1" pivotButton="0" quotePrefix="0" xfId="0">
      <alignment vertical="center"/>
    </xf>
    <xf numFmtId="0" fontId="20" fillId="8" borderId="31" pivotButton="0" quotePrefix="0" xfId="0"/>
    <xf numFmtId="0" fontId="33" fillId="0" borderId="32" applyAlignment="1" pivotButton="0" quotePrefix="0" xfId="0">
      <alignment horizontal="center" vertical="top"/>
    </xf>
    <xf numFmtId="166" fontId="34" fillId="0" borderId="11" applyAlignment="1" pivotButton="0" quotePrefix="0" xfId="0">
      <alignment vertical="center" wrapText="1"/>
    </xf>
    <xf numFmtId="169" fontId="0" fillId="0" borderId="0" pivotButton="0" quotePrefix="0" xfId="0"/>
    <xf numFmtId="0" fontId="1" fillId="0" borderId="0" pivotButton="0" quotePrefix="0" xfId="0"/>
    <xf numFmtId="169" fontId="1" fillId="0" borderId="0" pivotButton="0" quotePrefix="0" xfId="0"/>
    <xf numFmtId="165" fontId="35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9" fontId="34" fillId="0" borderId="11" applyAlignment="1" pivotButton="0" quotePrefix="0" xfId="0">
      <alignment horizontal="center" vertical="center" wrapText="1"/>
    </xf>
    <xf numFmtId="0" fontId="37" fillId="0" borderId="33" applyAlignment="1" pivotButton="0" quotePrefix="0" xfId="0">
      <alignment horizontal="center" vertical="top"/>
    </xf>
    <xf numFmtId="0" fontId="24" fillId="7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13" fillId="7" borderId="13" applyAlignment="1" pivotButton="0" quotePrefix="0" xfId="0">
      <alignment horizontal="left" vertical="center" wrapText="1"/>
    </xf>
    <xf numFmtId="0" fontId="0" fillId="0" borderId="7" pivotButton="0" quotePrefix="0" xfId="0"/>
    <xf numFmtId="0" fontId="30" fillId="5" borderId="24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30" pivotButton="0" quotePrefix="0" xfId="0"/>
    <xf numFmtId="0" fontId="16" fillId="6" borderId="13" applyAlignment="1" pivotButton="0" quotePrefix="0" xfId="0">
      <alignment horizontal="left" vertical="center" wrapText="1"/>
    </xf>
    <xf numFmtId="0" fontId="29" fillId="5" borderId="1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2" pivotButton="0" quotePrefix="0" xfId="0"/>
    <xf numFmtId="0" fontId="16" fillId="7" borderId="13" applyAlignment="1" pivotButton="0" quotePrefix="0" xfId="0">
      <alignment horizontal="center" vertical="center" wrapText="1"/>
    </xf>
    <xf numFmtId="0" fontId="18" fillId="6" borderId="4" applyAlignment="1" pivotButton="0" quotePrefix="0" xfId="0">
      <alignment horizontal="center" vertical="center" wrapText="1"/>
    </xf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7" fontId="2" fillId="2" borderId="1" applyAlignment="1" pivotButton="0" quotePrefix="0" xfId="2">
      <alignment horizontal="right"/>
    </xf>
    <xf numFmtId="168" fontId="23" fillId="0" borderId="0" pivotButton="0" quotePrefix="0" xfId="0"/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167" fontId="0" fillId="0" borderId="0" pivotButton="0" quotePrefix="0" xfId="0"/>
    <xf numFmtId="167" fontId="4" fillId="0" borderId="0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164" fontId="9" fillId="4" borderId="31" pivotButton="0" quotePrefix="0" xfId="1"/>
    <xf numFmtId="164" fontId="9" fillId="3" borderId="31" pivotButton="0" quotePrefix="0" xfId="1"/>
    <xf numFmtId="164" fontId="4" fillId="0" borderId="0" pivotButton="0" quotePrefix="0" xfId="0"/>
    <xf numFmtId="165" fontId="15" fillId="0" borderId="4" applyAlignment="1" pivotButton="0" quotePrefix="0" xfId="0">
      <alignment vertical="center" wrapText="1"/>
    </xf>
    <xf numFmtId="165" fontId="35" fillId="0" borderId="4" applyAlignment="1" pivotButton="0" quotePrefix="0" xfId="0">
      <alignment vertical="center" wrapText="1"/>
    </xf>
    <xf numFmtId="165" fontId="19" fillId="0" borderId="3" applyAlignment="1" pivotButton="0" quotePrefix="0" xfId="0">
      <alignment vertical="center"/>
    </xf>
    <xf numFmtId="165" fontId="31" fillId="0" borderId="0" pivotButton="0" quotePrefix="0" xfId="0"/>
    <xf numFmtId="165" fontId="16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166" fontId="15" fillId="0" borderId="10" applyAlignment="1" pivotButton="0" quotePrefix="0" xfId="0">
      <alignment horizontal="center" vertical="center" wrapText="1"/>
    </xf>
    <xf numFmtId="166" fontId="34" fillId="0" borderId="11" applyAlignment="1" pivotButton="0" quotePrefix="0" xfId="0">
      <alignment vertical="center" wrapText="1"/>
    </xf>
    <xf numFmtId="166" fontId="19" fillId="0" borderId="11" applyAlignment="1" pivotButton="0" quotePrefix="0" xfId="0">
      <alignment vertical="center" wrapText="1"/>
    </xf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8" fillId="0" borderId="37" applyAlignment="1" pivotButton="0" quotePrefix="0" xfId="0">
      <alignment horizontal="center" vertical="top"/>
    </xf>
    <xf numFmtId="169" fontId="0" fillId="0" borderId="0" pivotButton="0" quotePrefix="0" xfId="0"/>
    <xf numFmtId="169" fontId="1" fillId="0" borderId="0" pivotButton="0" quotePrefix="0" xfId="0"/>
  </cellXfs>
  <cellStyles count="53">
    <cellStyle name="Normal" xfId="0" builtinId="0"/>
    <cellStyle name="Comma 2" xfId="1"/>
    <cellStyle name="Calculation 2" xfId="2"/>
    <cellStyle name="Percent" xfId="3" builtinId="5"/>
    <cellStyle name="Comma 6" xfId="4"/>
    <cellStyle name="Neutral 4" xfId="5"/>
    <cellStyle name="60% - Accent1 4" xfId="6"/>
    <cellStyle name="60% - Accent2 4" xfId="7"/>
    <cellStyle name="60% - Accent3 4" xfId="8"/>
    <cellStyle name="60% - Accent4 4" xfId="9"/>
    <cellStyle name="60% - Accent5 4" xfId="10"/>
    <cellStyle name="60% - Accent6 4" xfId="11"/>
    <cellStyle name="Normal 2" xfId="12"/>
    <cellStyle name="Table Heading" xfId="13"/>
    <cellStyle name="Table Text" xfId="14"/>
    <cellStyle name="Comma 2 5" xfId="15"/>
    <cellStyle name="Neutral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Comma 3" xfId="23"/>
    <cellStyle name="Currency 2" xfId="24"/>
    <cellStyle name="Comma 2 2" xfId="25"/>
    <cellStyle name="Comma 4" xfId="26"/>
    <cellStyle name="Neutral 3" xfId="27"/>
    <cellStyle name="60% - Accent1 3" xfId="28"/>
    <cellStyle name="60% - Accent2 3" xfId="29"/>
    <cellStyle name="60% - Accent3 3" xfId="30"/>
    <cellStyle name="60% - Accent4 3" xfId="31"/>
    <cellStyle name="60% - Accent5 3" xfId="32"/>
    <cellStyle name="60% - Accent6 3" xfId="33"/>
    <cellStyle name="Currency 3" xfId="34"/>
    <cellStyle name="Comma 2 3" xfId="35"/>
    <cellStyle name="Comma 3 2" xfId="36"/>
    <cellStyle name="Currency 2 2" xfId="37"/>
    <cellStyle name="Comma 2 2 2" xfId="38"/>
    <cellStyle name="Normal 3" xfId="39"/>
    <cellStyle name="Comma 5" xfId="40"/>
    <cellStyle name="Currency 4" xfId="41"/>
    <cellStyle name="Comma 2 4" xfId="42"/>
    <cellStyle name="Comma 3 3" xfId="43"/>
    <cellStyle name="Currency 2 3" xfId="44"/>
    <cellStyle name="Comma 2 2 3" xfId="45"/>
    <cellStyle name="Comma 4 2" xfId="46"/>
    <cellStyle name="Currency 3 2" xfId="47"/>
    <cellStyle name="Comma 2 3 2" xfId="48"/>
    <cellStyle name="Comma 3 2 2" xfId="49"/>
    <cellStyle name="Currency 2 2 2" xfId="50"/>
    <cellStyle name="Comma 2 2 2 2" xfId="51"/>
    <cellStyle name="Normal 4" xfId="52"/>
  </cellStyles>
  <dxfs count="1"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B1:O33"/>
  <sheetViews>
    <sheetView view="pageBreakPreview" zoomScale="85" zoomScaleNormal="100" zoomScaleSheetLayoutView="85" workbookViewId="0">
      <selection activeCell="A1" sqref="A1:N34"/>
    </sheetView>
  </sheetViews>
  <sheetFormatPr baseColWidth="8" defaultColWidth="14.453125" defaultRowHeight="14.5"/>
  <cols>
    <col width="8.54296875" customWidth="1" min="1" max="1"/>
    <col width="18.54296875" customWidth="1" min="2" max="2"/>
    <col width="17" customWidth="1" min="3" max="5"/>
    <col width="25.453125" customWidth="1" min="6" max="6"/>
    <col width="30.54296875" bestFit="1" customWidth="1" min="7" max="7"/>
    <col width="26.453125" bestFit="1" customWidth="1" min="8" max="8"/>
    <col width="23.453125" customWidth="1" min="9" max="9"/>
    <col width="18.54296875" customWidth="1" min="10" max="10"/>
    <col width="17" customWidth="1" min="11" max="11"/>
    <col width="44" bestFit="1" customWidth="1" min="12" max="12"/>
    <col width="17" customWidth="1" min="13" max="14"/>
  </cols>
  <sheetData>
    <row r="1">
      <c r="B1" t="inlineStr">
        <is>
          <t>Table 1 - Wholesale Electricity Spot Prices ($ / MWh)</t>
        </is>
      </c>
    </row>
    <row r="2" ht="18.65" customHeight="1">
      <c r="B2" s="64" t="inlineStr">
        <is>
          <t>Region</t>
        </is>
      </c>
      <c r="C2" s="64" t="inlineStr">
        <is>
          <t>Latest Available~#</t>
        </is>
      </c>
      <c r="D2" s="65">
        <f>'NEM INFO'!C1</f>
        <v/>
      </c>
      <c r="E2" s="65">
        <f>'NEM INFO'!D1</f>
        <v/>
      </c>
      <c r="F2" s="66">
        <f>"1 Jan - " &amp; L4 &amp;" 2023~"</f>
        <v/>
      </c>
      <c r="G2" s="67">
        <f>"YTD(1 Jan - "&amp;L4&amp;" 2024)~"</f>
        <v/>
      </c>
      <c r="H2" s="64" t="inlineStr">
        <is>
          <t>Futures prices 2025 *</t>
        </is>
      </c>
      <c r="I2" s="64" t="inlineStr">
        <is>
          <t>Futures prices 2026 *</t>
        </is>
      </c>
      <c r="K2" s="1" t="n"/>
      <c r="L2" s="8" t="inlineStr">
        <is>
          <t>REPORT DATE</t>
        </is>
      </c>
      <c r="M2" s="1" t="n"/>
    </row>
    <row r="3" ht="18.65" customHeight="1">
      <c r="B3" s="68" t="inlineStr">
        <is>
          <t>NSW</t>
        </is>
      </c>
      <c r="C3" s="69">
        <f>'NEM INFO'!B2</f>
        <v/>
      </c>
      <c r="D3" s="115">
        <f>'NEM INFO'!C2</f>
        <v/>
      </c>
      <c r="E3" s="116">
        <f>'NEM INFO'!D2</f>
        <v/>
      </c>
      <c r="F3" s="117">
        <f>'NEM INFO'!E2</f>
        <v/>
      </c>
      <c r="G3" s="118">
        <f>'NEM INFO'!F2</f>
        <v/>
      </c>
      <c r="H3" s="69">
        <f>ASX!B2</f>
        <v/>
      </c>
      <c r="I3" s="69">
        <f>ASX!C2</f>
        <v/>
      </c>
      <c r="K3" s="1" t="n"/>
      <c r="L3" s="119">
        <f>'NEM INFO'!B1</f>
        <v/>
      </c>
      <c r="M3" s="120">
        <f>TEXT(L3,"dd/mm/yyyy")</f>
        <v/>
      </c>
    </row>
    <row r="4" ht="18.65" customHeight="1">
      <c r="B4" s="68" t="inlineStr">
        <is>
          <t>QLD</t>
        </is>
      </c>
      <c r="C4" s="69">
        <f>'NEM INFO'!B3</f>
        <v/>
      </c>
      <c r="D4" s="121">
        <f>'NEM INFO'!C3</f>
        <v/>
      </c>
      <c r="E4" s="122">
        <f>'NEM INFO'!D3</f>
        <v/>
      </c>
      <c r="F4" s="123">
        <f>'NEM INFO'!E3</f>
        <v/>
      </c>
      <c r="G4" s="124">
        <f>'NEM INFO'!F3</f>
        <v/>
      </c>
      <c r="H4" s="69">
        <f>ASX!B3</f>
        <v/>
      </c>
      <c r="I4" s="69">
        <f>ASX!C3</f>
        <v/>
      </c>
      <c r="K4" s="1" t="n"/>
      <c r="L4" s="35">
        <f>IF(LEFT(TEXT(L3,"dd"),1)="0",RIGHT(TEXT(L3,"dd"),1),TEXT(L3,"dd"))&amp;" "&amp;TEXT(L3,"mmm")</f>
        <v/>
      </c>
      <c r="O4" s="125" t="n"/>
    </row>
    <row r="5" ht="18.65" customHeight="1">
      <c r="B5" s="68" t="inlineStr">
        <is>
          <t>SA</t>
        </is>
      </c>
      <c r="C5" s="69">
        <f>'NEM INFO'!B4</f>
        <v/>
      </c>
      <c r="D5" s="121">
        <f>'NEM INFO'!C4</f>
        <v/>
      </c>
      <c r="E5" s="122">
        <f>'NEM INFO'!D4</f>
        <v/>
      </c>
      <c r="F5" s="123">
        <f>'NEM INFO'!E4</f>
        <v/>
      </c>
      <c r="G5" s="124">
        <f>'NEM INFO'!F4</f>
        <v/>
      </c>
      <c r="H5" s="69">
        <f>ASX!B4</f>
        <v/>
      </c>
      <c r="I5" s="69">
        <f>ASX!C4</f>
        <v/>
      </c>
      <c r="K5" s="1" t="n"/>
      <c r="L5" s="7" t="inlineStr">
        <is>
          <t>UNCHANGED DATA from previous update</t>
        </is>
      </c>
    </row>
    <row r="6" ht="18.65" customHeight="1">
      <c r="B6" s="68" t="inlineStr">
        <is>
          <t>VIC</t>
        </is>
      </c>
      <c r="C6" s="69">
        <f>'NEM INFO'!B5</f>
        <v/>
      </c>
      <c r="D6" s="121">
        <f>'NEM INFO'!C5</f>
        <v/>
      </c>
      <c r="E6" s="122">
        <f>'NEM INFO'!D5</f>
        <v/>
      </c>
      <c r="F6" s="123">
        <f>'NEM INFO'!E5</f>
        <v/>
      </c>
      <c r="G6" s="124">
        <f>'NEM INFO'!F5</f>
        <v/>
      </c>
      <c r="H6" s="69">
        <f>ASX!B5</f>
        <v/>
      </c>
      <c r="I6" s="69">
        <f>ASX!C5</f>
        <v/>
      </c>
      <c r="K6" s="1" t="n"/>
      <c r="L6" s="126" t="n"/>
      <c r="M6" s="1" t="n"/>
    </row>
    <row r="7" ht="18.65" customHeight="1">
      <c r="B7" s="68" t="inlineStr">
        <is>
          <t>TAS</t>
        </is>
      </c>
      <c r="C7" s="69">
        <f>'NEM INFO'!B6</f>
        <v/>
      </c>
      <c r="D7" s="121">
        <f>'NEM INFO'!C6</f>
        <v/>
      </c>
      <c r="E7" s="122">
        <f>'NEM INFO'!D6</f>
        <v/>
      </c>
      <c r="F7" s="123">
        <f>'NEM INFO'!E6</f>
        <v/>
      </c>
      <c r="G7" s="124">
        <f>'NEM INFO'!F6</f>
        <v/>
      </c>
      <c r="H7" s="68" t="n"/>
      <c r="I7" s="68" t="n"/>
      <c r="K7" s="1" t="n"/>
      <c r="L7" s="1" t="n"/>
      <c r="M7" s="1" t="n"/>
    </row>
    <row r="8" ht="18.65" customHeight="1">
      <c r="B8" s="64" t="inlineStr">
        <is>
          <t>NEM</t>
        </is>
      </c>
      <c r="C8" s="78">
        <f>'NEM INFO'!B7</f>
        <v/>
      </c>
      <c r="D8" s="127">
        <f>'NEM INFO'!C7</f>
        <v/>
      </c>
      <c r="E8" s="128">
        <f>'NEM INFO'!D7</f>
        <v/>
      </c>
      <c r="F8" s="129">
        <f>'NEM INFO'!E7</f>
        <v/>
      </c>
      <c r="G8" s="130">
        <f>'NEM INFO'!F7</f>
        <v/>
      </c>
      <c r="H8" s="64" t="n"/>
      <c r="I8" s="64" t="n"/>
      <c r="K8" s="1" t="n"/>
      <c r="M8" s="1" t="n"/>
    </row>
    <row r="9" ht="18.65" customHeight="1">
      <c r="B9" s="68" t="inlineStr">
        <is>
          <t>WEM (WA)</t>
        </is>
      </c>
      <c r="C9" s="69">
        <f>'WEM INFO'!A2</f>
        <v/>
      </c>
      <c r="D9" s="121">
        <f>'WEM INFO'!B2</f>
        <v/>
      </c>
      <c r="E9" s="122">
        <f>'WEM INFO'!C2</f>
        <v/>
      </c>
      <c r="F9" s="123">
        <f>'WEM INFO'!D2</f>
        <v/>
      </c>
      <c r="G9" s="124">
        <f>'WEM INFO'!E2</f>
        <v/>
      </c>
      <c r="H9" s="64" t="n"/>
      <c r="I9" s="64" t="n"/>
      <c r="K9" s="44" t="n"/>
      <c r="M9" s="1" t="n"/>
    </row>
    <row r="10" ht="18.65" customHeight="1">
      <c r="B10" s="68" t="inlineStr">
        <is>
          <t>DKIS (NT)</t>
        </is>
      </c>
      <c r="C10" s="83">
        <f>'DKIS INFO'!A2</f>
        <v/>
      </c>
      <c r="D10" s="121">
        <f>'DKIS INFO'!B2</f>
        <v/>
      </c>
      <c r="E10" s="131">
        <f>'DKIS INFO'!C2</f>
        <v/>
      </c>
      <c r="F10" s="123">
        <f>'DKIS INFO'!D2</f>
        <v/>
      </c>
      <c r="G10" s="132">
        <f>'DKIS INFO'!E2</f>
        <v/>
      </c>
      <c r="H10" s="64" t="n"/>
      <c r="I10" s="64" t="n"/>
      <c r="K10" s="1" t="n"/>
      <c r="M10" s="1" t="n"/>
    </row>
    <row r="11" ht="18.65" customHeight="1">
      <c r="B11" s="1">
        <f>"* ASX baseload calendar year futures contracts closing price ("&amp;TEXT(ASX!A1-1,"dd mmm yyyy")&amp;" 16:00)"</f>
        <v/>
      </c>
      <c r="C11" s="1" t="n"/>
      <c r="D11" s="1" t="n"/>
      <c r="E11" s="1" t="n"/>
      <c r="G11" s="1" t="n"/>
      <c r="H11" s="1" t="n"/>
      <c r="I11" s="1" t="n"/>
      <c r="J11" s="1" t="n"/>
      <c r="M11" s="1" t="n"/>
    </row>
    <row r="12" ht="18.65" customHeight="1">
      <c r="B12" s="1">
        <f>"~ Volume weighted (or time weighted for WEM/WA) average Wholesale electricity spot price (" &amp; L3 &amp;" 00:00, or "&amp; 'WEM INFO'!A1 &amp; " 00:00 for WEM, or "&amp;'DKIS INFO'!A1&amp;" 00:00 for DKIS.)"</f>
        <v/>
      </c>
      <c r="C12" s="1" t="n"/>
      <c r="D12" s="1" t="n"/>
      <c r="E12" s="1" t="n"/>
      <c r="F12" s="1" t="n"/>
      <c r="G12" s="1" t="n"/>
      <c r="H12" s="1" t="n"/>
      <c r="I12" s="1" t="n"/>
      <c r="J12" s="1" t="n"/>
      <c r="M12" s="1" t="n"/>
    </row>
    <row r="13" ht="18.65" customHeight="1">
      <c r="B13" s="1">
        <f>"# 24 hour weighted average electricity price to "&amp;L3&amp;" 00:00. DKIS data is for 24 hours to "&amp;'DKIS INFO'!A1&amp;" 00:00."</f>
        <v/>
      </c>
      <c r="C13" s="1" t="n"/>
      <c r="E13" s="1" t="n"/>
      <c r="F13" s="1" t="n"/>
      <c r="G13" s="1" t="n"/>
      <c r="H13" s="1" t="n"/>
      <c r="I13" s="1" t="n"/>
      <c r="J13" s="1" t="n"/>
      <c r="K13" s="1" t="n"/>
      <c r="M13" s="1" t="n"/>
    </row>
    <row r="14" ht="18.65" customHeight="1">
      <c r="B14" s="1">
        <f>"^ Ongoing quarterly weighted average Wholesale electricity spot price (as at "&amp;L3&amp;" 00:00), or "&amp;'DKIS INFO'!A1&amp;" 00:00 for DKIS."</f>
        <v/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M14" s="1" t="n"/>
    </row>
    <row r="15" ht="18.65" customHeight="1">
      <c r="B15" s="1" t="inlineStr">
        <is>
          <t>NEM data source: AEMO MMS Database</t>
        </is>
      </c>
      <c r="C15" s="1" t="n"/>
      <c r="D15" s="1" t="n"/>
      <c r="F15" s="1" t="n"/>
      <c r="G15" s="1" t="n"/>
      <c r="H15" s="1" t="n"/>
      <c r="I15" s="1" t="n"/>
      <c r="J15" s="1" t="n"/>
      <c r="K15" s="1" t="n"/>
      <c r="M15" s="1" t="n"/>
    </row>
    <row r="16" ht="18.65" customHeight="1">
      <c r="B16" s="1" t="inlineStr">
        <is>
          <t>WEM data source: NEMReview v7</t>
        </is>
      </c>
      <c r="C16" s="1" t="n"/>
      <c r="E16" s="133" t="n"/>
      <c r="F16" s="1" t="n"/>
      <c r="G16" s="1" t="n"/>
      <c r="H16" s="1" t="n"/>
      <c r="I16" s="1" t="n"/>
      <c r="J16" s="1" t="n"/>
      <c r="K16" s="1" t="n"/>
      <c r="M16" s="1" t="n"/>
    </row>
    <row r="17" ht="18.65" customHeight="1">
      <c r="B17" s="1" t="inlineStr">
        <is>
          <t>DKIS data source: https://www.powerwater.com.au/market-operator/daily-price-and-trading-data/daily-market-information-files</t>
        </is>
      </c>
      <c r="C17" s="1" t="n"/>
      <c r="E17" s="133" t="n"/>
      <c r="F17" s="1" t="n"/>
      <c r="G17" s="1" t="n"/>
      <c r="H17" s="1" t="n"/>
      <c r="I17" s="1" t="n"/>
      <c r="J17" s="1" t="n"/>
      <c r="K17" s="1" t="n"/>
      <c r="M17" s="1" t="n"/>
    </row>
    <row r="18" ht="16.4" customHeight="1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 ht="18.65" customHeight="1">
      <c r="B19" t="inlineStr">
        <is>
          <t>Table 2 - Generation capacity</t>
        </is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</row>
    <row r="20" ht="18.65" customHeight="1">
      <c r="B20" s="64" t="inlineStr">
        <is>
          <t>Region</t>
        </is>
      </c>
      <c r="C20" s="64" t="inlineStr">
        <is>
          <t>Black coal</t>
        </is>
      </c>
      <c r="D20" s="64" t="inlineStr">
        <is>
          <t>Brown coal</t>
        </is>
      </c>
      <c r="E20" s="64" t="inlineStr">
        <is>
          <t>Gas</t>
        </is>
      </c>
      <c r="F20" s="64" t="inlineStr">
        <is>
          <t>Hydro</t>
        </is>
      </c>
      <c r="G20" s="64" t="inlineStr">
        <is>
          <t>Wind</t>
        </is>
      </c>
      <c r="H20" s="64" t="inlineStr">
        <is>
          <t>Solar</t>
        </is>
      </c>
      <c r="I20" s="64" t="inlineStr">
        <is>
          <t>Liquid</t>
        </is>
      </c>
      <c r="J20" s="64" t="inlineStr">
        <is>
          <t>Battery</t>
        </is>
      </c>
      <c r="K20" s="64" t="inlineStr">
        <is>
          <t>Other</t>
        </is>
      </c>
      <c r="L20" s="64" t="inlineStr">
        <is>
          <t>Total Generation</t>
        </is>
      </c>
      <c r="M20" s="64" t="inlineStr">
        <is>
          <t>Peak demand^</t>
        </is>
      </c>
    </row>
    <row r="21" ht="18.65" customHeight="1">
      <c r="B21" s="64" t="inlineStr">
        <is>
          <t>Queensland</t>
        </is>
      </c>
      <c r="C21" s="68" t="n">
        <v>8119</v>
      </c>
      <c r="D21" s="68" t="n">
        <v>0</v>
      </c>
      <c r="E21" s="68" t="n">
        <v>2997</v>
      </c>
      <c r="F21" s="68" t="n">
        <v>714</v>
      </c>
      <c r="G21" s="68" t="n">
        <v>1011</v>
      </c>
      <c r="H21" s="68" t="n">
        <v>3690</v>
      </c>
      <c r="I21" s="68" t="n">
        <v>419</v>
      </c>
      <c r="J21" s="68" t="n">
        <v>201</v>
      </c>
      <c r="K21" s="68" t="n">
        <v>0</v>
      </c>
      <c r="L21" s="86">
        <f>SUM(C21:K21)</f>
        <v/>
      </c>
      <c r="M21" s="86">
        <f>'NEM INFO'!N3</f>
        <v/>
      </c>
    </row>
    <row r="22" ht="18.65" customHeight="1">
      <c r="B22" s="64" t="inlineStr">
        <is>
          <t>New South Wales</t>
        </is>
      </c>
      <c r="C22" s="68" t="n">
        <v>8270</v>
      </c>
      <c r="D22" s="68" t="n">
        <v>0</v>
      </c>
      <c r="E22" s="68" t="n">
        <v>2335</v>
      </c>
      <c r="F22" s="68" t="n">
        <v>2525</v>
      </c>
      <c r="G22" s="68" t="n">
        <v>2592</v>
      </c>
      <c r="H22" s="68" t="n">
        <v>4427</v>
      </c>
      <c r="I22" s="68" t="n">
        <v>28</v>
      </c>
      <c r="J22" s="68" t="n">
        <v>355</v>
      </c>
      <c r="K22" s="68" t="n">
        <v>0</v>
      </c>
      <c r="L22" s="86">
        <f>SUM(C22:K22)</f>
        <v/>
      </c>
      <c r="M22" s="86">
        <f>'NEM INFO'!N2</f>
        <v/>
      </c>
    </row>
    <row r="23" ht="18.65" customHeight="1">
      <c r="B23" s="64" t="inlineStr">
        <is>
          <t>Victoria</t>
        </is>
      </c>
      <c r="C23" s="68" t="n">
        <v>0</v>
      </c>
      <c r="D23" s="68" t="n">
        <v>4690</v>
      </c>
      <c r="E23" s="68" t="n">
        <v>2372</v>
      </c>
      <c r="F23" s="68" t="n">
        <v>2196</v>
      </c>
      <c r="G23" s="68" t="n">
        <v>3915</v>
      </c>
      <c r="H23" s="68" t="n">
        <v>1197</v>
      </c>
      <c r="I23" s="68" t="n">
        <v>0</v>
      </c>
      <c r="J23" s="68" t="n">
        <v>651</v>
      </c>
      <c r="K23" s="68" t="n">
        <v>0</v>
      </c>
      <c r="L23" s="86">
        <f>SUM(C23:K23)</f>
        <v/>
      </c>
      <c r="M23" s="86">
        <f>'NEM INFO'!N5</f>
        <v/>
      </c>
    </row>
    <row r="24" ht="18.65" customHeight="1">
      <c r="B24" s="64" t="inlineStr">
        <is>
          <t>South Australia</t>
        </is>
      </c>
      <c r="C24" s="68" t="n">
        <v>0</v>
      </c>
      <c r="D24" s="68" t="n">
        <v>0</v>
      </c>
      <c r="E24" s="68" t="n">
        <v>2786</v>
      </c>
      <c r="F24" s="68" t="n">
        <v>0</v>
      </c>
      <c r="G24" s="68" t="n">
        <v>2560</v>
      </c>
      <c r="H24" s="68" t="n">
        <v>729</v>
      </c>
      <c r="I24" s="68" t="n">
        <v>202</v>
      </c>
      <c r="J24" s="68" t="n">
        <v>192</v>
      </c>
      <c r="K24" s="68" t="n">
        <v>0</v>
      </c>
      <c r="L24" s="86">
        <f>SUM(C24:K24)</f>
        <v/>
      </c>
      <c r="M24" s="86">
        <f>'NEM INFO'!N4</f>
        <v/>
      </c>
    </row>
    <row r="25" ht="18.65" customHeight="1">
      <c r="B25" s="64" t="inlineStr">
        <is>
          <t>Tasmania</t>
        </is>
      </c>
      <c r="C25" s="68" t="n">
        <v>0</v>
      </c>
      <c r="D25" s="68" t="n">
        <v>0</v>
      </c>
      <c r="E25" s="68" t="n">
        <v>371</v>
      </c>
      <c r="F25" s="68" t="n">
        <v>2174</v>
      </c>
      <c r="G25" s="68" t="n">
        <v>427</v>
      </c>
      <c r="H25" s="68" t="n">
        <v>0</v>
      </c>
      <c r="I25" s="68" t="n">
        <v>0</v>
      </c>
      <c r="J25" s="68" t="n">
        <v>0</v>
      </c>
      <c r="K25" s="68" t="n">
        <v>0</v>
      </c>
      <c r="L25" s="86">
        <f>SUM(C25:K25)</f>
        <v/>
      </c>
      <c r="M25" s="86">
        <f>'NEM INFO'!N6</f>
        <v/>
      </c>
    </row>
    <row r="26" ht="18.65" customHeight="1">
      <c r="B26" s="64" t="inlineStr">
        <is>
          <t>NEM-total</t>
        </is>
      </c>
      <c r="C26" s="64">
        <f>SUM(C21:C25)</f>
        <v/>
      </c>
      <c r="D26" s="64">
        <f>SUM(D21:D25)</f>
        <v/>
      </c>
      <c r="E26" s="64">
        <f>SUM(E21:E25)</f>
        <v/>
      </c>
      <c r="F26" s="64">
        <f>SUM(F21:F25)</f>
        <v/>
      </c>
      <c r="G26" s="64">
        <f>SUM(G21:G25)</f>
        <v/>
      </c>
      <c r="H26" s="64">
        <f>SUM(H21:H25)</f>
        <v/>
      </c>
      <c r="I26" s="64">
        <f>SUM(I21:I25)</f>
        <v/>
      </c>
      <c r="J26" s="64">
        <f>SUM(J21:J25)</f>
        <v/>
      </c>
      <c r="K26" s="64">
        <f>SUM(K21:K25)</f>
        <v/>
      </c>
      <c r="L26" s="64">
        <f>SUM(L21:L25)</f>
        <v/>
      </c>
      <c r="M26" s="87">
        <f>'NEM INFO'!N7</f>
        <v/>
      </c>
      <c r="N26" s="22" t="n"/>
    </row>
    <row r="27" ht="18.65" customHeight="1">
      <c r="B27" s="64" t="inlineStr">
        <is>
          <t>Western Australia (SWIS)</t>
        </is>
      </c>
      <c r="C27" s="88" t="n">
        <v>1566.9</v>
      </c>
      <c r="D27" s="88" t="n">
        <v>0</v>
      </c>
      <c r="E27" s="88" t="n">
        <v>3138</v>
      </c>
      <c r="F27" s="88" t="n">
        <v>0</v>
      </c>
      <c r="G27" s="88" t="n">
        <v>1081</v>
      </c>
      <c r="H27" s="88" t="n">
        <v>118.71</v>
      </c>
      <c r="I27" s="88" t="n">
        <v>104.1</v>
      </c>
      <c r="J27" s="88" t="n">
        <v>100</v>
      </c>
      <c r="K27" s="88" t="n">
        <v>65.13</v>
      </c>
      <c r="L27" s="86">
        <f>SUM(C27:K27)</f>
        <v/>
      </c>
      <c r="M27" s="86">
        <f>'WEM INFO'!M3</f>
        <v/>
      </c>
    </row>
    <row r="28" ht="18.65" customHeight="1">
      <c r="B28" s="64" t="inlineStr">
        <is>
          <t>Northern Territory</t>
        </is>
      </c>
      <c r="C28" s="88" t="n">
        <v>0</v>
      </c>
      <c r="D28" s="88" t="n">
        <v>0</v>
      </c>
      <c r="E28" s="88" t="n">
        <v>553.2999999999997</v>
      </c>
      <c r="F28" s="88" t="n">
        <v>0</v>
      </c>
      <c r="G28" s="88" t="n">
        <v>0</v>
      </c>
      <c r="H28" s="88" t="n">
        <v>72.10000000000001</v>
      </c>
      <c r="I28" s="88" t="n">
        <v>4.7</v>
      </c>
      <c r="J28" s="88" t="n">
        <v>0</v>
      </c>
      <c r="K28" s="88" t="n">
        <v>38</v>
      </c>
      <c r="L28" s="86">
        <f>SUM(C28:K28)</f>
        <v/>
      </c>
      <c r="M28" s="86">
        <f>'DKIS INFO'!M2</f>
        <v/>
      </c>
    </row>
    <row r="29" ht="18.65" customHeight="1">
      <c r="B29" s="1" t="inlineStr">
        <is>
          <t>NEM data source: https://www.aer.gov.au/wholesale-markets/wholesale-statistics/registered-capacity-by-fuel-source-regions, as at 1 Jul 2024</t>
        </is>
      </c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4" t="n"/>
      <c r="M29" s="4" t="n"/>
    </row>
    <row r="30" ht="18.65" customHeight="1">
      <c r="B30" s="1" t="inlineStr">
        <is>
          <t>WA data source: OpenNEM (https://opennem.org.au/facilities/wem/?status=operating) and demand data from http://data.wa.aemo.com.au/, as at 1 May 2024</t>
        </is>
      </c>
      <c r="C30" s="1" t="n"/>
      <c r="D30" s="1" t="n"/>
      <c r="E30" s="1" t="n"/>
      <c r="F30" s="1" t="n"/>
      <c r="G30" s="3" t="n"/>
      <c r="H30" s="3" t="n"/>
      <c r="I30" s="3" t="n"/>
      <c r="J30" s="3" t="n"/>
      <c r="K30" s="3" t="n"/>
      <c r="L30" s="3" t="n"/>
      <c r="M30" s="3" t="n"/>
      <c r="N30" s="2" t="n"/>
    </row>
    <row r="31" ht="18.65" customHeight="1">
      <c r="B31" s="1" t="inlineStr">
        <is>
          <t>NT data source: 2022 NT Electricity Outlook Report, tables 16-18 and demand data from https://www.powerwater.com.au/market-operator/daily-price-and-trading-data/daily-market-information-files</t>
        </is>
      </c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</row>
    <row r="32" ht="18.65" customHeight="1">
      <c r="B32" s="1">
        <f>"^ Peak daily demand (MW) in 24 hours to "&amp;L3&amp;" 00:00, or to "&amp;'WEM INFO'!A1&amp;" 00:00 for WEM, or to "&amp;'DKIS INFO'!A1&amp;" 00:00 for DKIS."</f>
        <v/>
      </c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 ht="18.65" customHeight="1">
      <c r="B33" s="1" t="n"/>
      <c r="G33" s="1" t="n"/>
      <c r="H33" s="1" t="n"/>
      <c r="I33" s="1" t="n"/>
      <c r="J33" s="1" t="n"/>
      <c r="K33" s="1" t="n"/>
      <c r="L33" s="1" t="n"/>
      <c r="M33" s="1" t="n"/>
    </row>
  </sheetData>
  <pageMargins left="0.7" right="0.7" top="0.75" bottom="0.75" header="0.3" footer="0.3"/>
  <pageSetup orientation="landscape" paperSize="9" scale="40" horizontalDpi="300" verticalDpi="300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  <colBreaks count="1" manualBreakCount="1">
    <brk id="14" min="0" max="22" man="1"/>
  </colBreaks>
</worksheet>
</file>

<file path=xl/worksheets/sheet2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B1:Z55"/>
  <sheetViews>
    <sheetView tabSelected="1" topLeftCell="B2" zoomScaleNormal="100" workbookViewId="0">
      <selection activeCell="K14" sqref="K14:L14"/>
    </sheetView>
  </sheetViews>
  <sheetFormatPr baseColWidth="8" defaultRowHeight="14.5"/>
  <cols>
    <col width="17.453125" customWidth="1" min="2" max="2"/>
    <col width="12" bestFit="1" customWidth="1" min="3" max="3"/>
    <col width="11.54296875" bestFit="1" customWidth="1" min="4" max="4"/>
    <col width="9.54296875" bestFit="1" customWidth="1" min="5" max="6"/>
    <col width="25.453125" customWidth="1" min="7" max="7"/>
    <col width="12.453125" customWidth="1" min="8" max="8"/>
    <col width="10.453125" customWidth="1" min="9" max="9"/>
    <col width="10" bestFit="1" customWidth="1" min="10" max="10"/>
    <col width="11.453125" bestFit="1" customWidth="1" min="11" max="11"/>
    <col width="18.1796875" bestFit="1" customWidth="1" min="12" max="12"/>
    <col width="10.54296875" customWidth="1" min="13" max="13"/>
    <col width="15.54296875" customWidth="1" min="14" max="14"/>
    <col width="12.453125" customWidth="1" min="15" max="15"/>
    <col width="9.453125" bestFit="1" customWidth="1" min="23" max="23"/>
  </cols>
  <sheetData>
    <row r="1" ht="15" customHeight="1" thickBot="1"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25" t="n"/>
    </row>
    <row r="2" ht="15" customHeight="1" thickBot="1">
      <c r="B2" s="9" t="n"/>
      <c r="C2" s="10" t="inlineStr">
        <is>
          <t>Prices</t>
        </is>
      </c>
      <c r="L2" s="23" t="n"/>
      <c r="M2" s="26" t="n"/>
    </row>
    <row r="3" ht="24.65" customHeight="1" thickBot="1">
      <c r="B3" s="110" t="inlineStr">
        <is>
          <t>Wholesale electricity price
NEM regions: Volume weighted average spot price
WEM: average spot price</t>
        </is>
      </c>
      <c r="C3" s="109" t="inlineStr">
        <is>
          <t>Regions</t>
        </is>
      </c>
      <c r="D3" s="105" t="n"/>
      <c r="E3" s="103" t="n"/>
      <c r="F3" s="40">
        <f>G3-1</f>
        <v/>
      </c>
      <c r="G3" s="40">
        <f>H3-1</f>
        <v/>
      </c>
      <c r="H3" s="40">
        <f>I3-1</f>
        <v/>
      </c>
      <c r="I3" s="40">
        <f>J3-1</f>
        <v/>
      </c>
      <c r="J3" s="40">
        <f>K3-1</f>
        <v/>
      </c>
      <c r="K3" s="40">
        <f>L3-1</f>
        <v/>
      </c>
      <c r="L3" s="40">
        <f>DailyData!M3-1</f>
        <v/>
      </c>
      <c r="M3" s="41" t="inlineStr">
        <is>
          <t>Weekly Average</t>
        </is>
      </c>
    </row>
    <row r="4" ht="15" customHeight="1" thickBot="1">
      <c r="B4" s="111" t="n"/>
      <c r="C4" s="104" t="inlineStr">
        <is>
          <t>NSW</t>
        </is>
      </c>
      <c r="D4" s="105" t="n"/>
      <c r="E4" s="103" t="n"/>
      <c r="F4" s="134">
        <f>'NEM INFO'!G2</f>
        <v/>
      </c>
      <c r="G4" s="134">
        <f>'NEM INFO'!H2</f>
        <v/>
      </c>
      <c r="H4" s="134">
        <f>'NEM INFO'!I2</f>
        <v/>
      </c>
      <c r="I4" s="134">
        <f>'NEM INFO'!J2</f>
        <v/>
      </c>
      <c r="J4" s="134">
        <f>'NEM INFO'!K2</f>
        <v/>
      </c>
      <c r="K4" s="134">
        <f>'NEM INFO'!L2</f>
        <v/>
      </c>
      <c r="L4" s="135">
        <f>'NEM INFO'!M2</f>
        <v/>
      </c>
      <c r="M4" s="136">
        <f>AVERAGE(F4:L4)</f>
        <v/>
      </c>
    </row>
    <row r="5" ht="15" customHeight="1" thickBot="1">
      <c r="B5" s="111" t="n"/>
      <c r="C5" s="104" t="inlineStr">
        <is>
          <t>QLD</t>
        </is>
      </c>
      <c r="D5" s="105" t="n"/>
      <c r="E5" s="103" t="n"/>
      <c r="F5" s="134">
        <f>'NEM INFO'!G3</f>
        <v/>
      </c>
      <c r="G5" s="134">
        <f>'NEM INFO'!H3</f>
        <v/>
      </c>
      <c r="H5" s="134">
        <f>'NEM INFO'!I3</f>
        <v/>
      </c>
      <c r="I5" s="134">
        <f>'NEM INFO'!J3</f>
        <v/>
      </c>
      <c r="J5" s="134">
        <f>'NEM INFO'!K3</f>
        <v/>
      </c>
      <c r="K5" s="134">
        <f>'NEM INFO'!L3</f>
        <v/>
      </c>
      <c r="L5" s="135">
        <f>'NEM INFO'!M3</f>
        <v/>
      </c>
      <c r="M5" s="136">
        <f>AVERAGE(F5:L5)</f>
        <v/>
      </c>
      <c r="O5" s="137" t="n">
        <v>91.69</v>
      </c>
    </row>
    <row r="6" ht="15" customHeight="1" thickBot="1">
      <c r="B6" s="111" t="n"/>
      <c r="C6" s="104" t="inlineStr">
        <is>
          <t>SA</t>
        </is>
      </c>
      <c r="D6" s="105" t="n"/>
      <c r="E6" s="103" t="n"/>
      <c r="F6" s="134">
        <f>'NEM INFO'!G4</f>
        <v/>
      </c>
      <c r="G6" s="134">
        <f>'NEM INFO'!H4</f>
        <v/>
      </c>
      <c r="H6" s="134">
        <f>'NEM INFO'!I4</f>
        <v/>
      </c>
      <c r="I6" s="134">
        <f>'NEM INFO'!J4</f>
        <v/>
      </c>
      <c r="J6" s="134">
        <f>'NEM INFO'!K4</f>
        <v/>
      </c>
      <c r="K6" s="134">
        <f>'NEM INFO'!L4</f>
        <v/>
      </c>
      <c r="L6" s="135">
        <f>'NEM INFO'!M4</f>
        <v/>
      </c>
      <c r="M6" s="136">
        <f>AVERAGE(F6:L6)</f>
        <v/>
      </c>
    </row>
    <row r="7" ht="15" customHeight="1" thickBot="1">
      <c r="B7" s="111" t="n"/>
      <c r="C7" s="104" t="inlineStr">
        <is>
          <t>VIC</t>
        </is>
      </c>
      <c r="D7" s="105" t="n"/>
      <c r="E7" s="103" t="n"/>
      <c r="F7" s="134">
        <f>'NEM INFO'!G5</f>
        <v/>
      </c>
      <c r="G7" s="134">
        <f>'NEM INFO'!H5</f>
        <v/>
      </c>
      <c r="H7" s="134">
        <f>'NEM INFO'!I5</f>
        <v/>
      </c>
      <c r="I7" s="134">
        <f>'NEM INFO'!J5</f>
        <v/>
      </c>
      <c r="J7" s="134">
        <f>'NEM INFO'!K5</f>
        <v/>
      </c>
      <c r="K7" s="134">
        <f>'NEM INFO'!L5</f>
        <v/>
      </c>
      <c r="L7" s="135">
        <f>'NEM INFO'!M5</f>
        <v/>
      </c>
      <c r="M7" s="136">
        <f>AVERAGE(F7:L7)</f>
        <v/>
      </c>
    </row>
    <row r="8" ht="15" customHeight="1" thickBot="1">
      <c r="B8" s="111" t="n"/>
      <c r="C8" s="104" t="inlineStr">
        <is>
          <t>TAS</t>
        </is>
      </c>
      <c r="D8" s="105" t="n"/>
      <c r="E8" s="103" t="n"/>
      <c r="F8" s="134">
        <f>'NEM INFO'!G6</f>
        <v/>
      </c>
      <c r="G8" s="134">
        <f>'NEM INFO'!H6</f>
        <v/>
      </c>
      <c r="H8" s="134">
        <f>'NEM INFO'!I6</f>
        <v/>
      </c>
      <c r="I8" s="134">
        <f>'NEM INFO'!J6</f>
        <v/>
      </c>
      <c r="J8" s="134">
        <f>'NEM INFO'!K6</f>
        <v/>
      </c>
      <c r="K8" s="134">
        <f>'NEM INFO'!L6</f>
        <v/>
      </c>
      <c r="L8" s="135">
        <f>'NEM INFO'!M6</f>
        <v/>
      </c>
      <c r="M8" s="136">
        <f>AVERAGE(F8:L8)</f>
        <v/>
      </c>
    </row>
    <row r="9" ht="15" customHeight="1" thickBot="1">
      <c r="B9" s="111" t="n"/>
      <c r="C9" s="104" t="inlineStr">
        <is>
          <t>NEM</t>
        </is>
      </c>
      <c r="D9" s="105" t="n"/>
      <c r="E9" s="103" t="n"/>
      <c r="F9" s="138">
        <f>'NEM INFO'!G7</f>
        <v/>
      </c>
      <c r="G9" s="138">
        <f>'NEM INFO'!H7</f>
        <v/>
      </c>
      <c r="H9" s="138">
        <f>'NEM INFO'!I7</f>
        <v/>
      </c>
      <c r="I9" s="138">
        <f>'NEM INFO'!J7</f>
        <v/>
      </c>
      <c r="J9" s="138">
        <f>'NEM INFO'!K7</f>
        <v/>
      </c>
      <c r="K9" s="138">
        <f>'NEM INFO'!L7</f>
        <v/>
      </c>
      <c r="L9" s="139">
        <f>'NEM INFO'!M7</f>
        <v/>
      </c>
      <c r="M9" s="136">
        <f>AVERAGE(F9:L9)</f>
        <v/>
      </c>
    </row>
    <row r="10" ht="15" customHeight="1" thickBot="1">
      <c r="B10" s="111" t="n"/>
      <c r="C10" s="104" t="inlineStr">
        <is>
          <t>WEM</t>
        </is>
      </c>
      <c r="D10" s="105" t="n"/>
      <c r="E10" s="103" t="n"/>
      <c r="F10" s="140">
        <f>'WEM INFO'!F2</f>
        <v/>
      </c>
      <c r="G10" s="140">
        <f>'WEM INFO'!G2</f>
        <v/>
      </c>
      <c r="H10" s="140">
        <f>'WEM INFO'!H2</f>
        <v/>
      </c>
      <c r="I10" s="140">
        <f>'WEM INFO'!I2</f>
        <v/>
      </c>
      <c r="J10" s="140">
        <f>'WEM INFO'!J2</f>
        <v/>
      </c>
      <c r="K10" s="140">
        <f>'WEM INFO'!K2</f>
        <v/>
      </c>
      <c r="L10" s="141">
        <f>'WEM INFO'!L2</f>
        <v/>
      </c>
      <c r="M10" s="136">
        <f>AVERAGE(F10:L10)</f>
        <v/>
      </c>
    </row>
    <row r="11" ht="15" customHeight="1" thickBot="1">
      <c r="B11" s="111" t="n"/>
      <c r="C11" s="114" t="inlineStr">
        <is>
          <t>Average NEM Prices: Comparison data</t>
        </is>
      </c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60">
        <f>H14/I14-1</f>
        <v/>
      </c>
    </row>
    <row r="12" ht="32.15" customHeight="1" thickBot="1">
      <c r="B12" s="111" t="n"/>
      <c r="C12" s="113" t="inlineStr">
        <is>
          <t>Average price ($/MWh)</t>
        </is>
      </c>
      <c r="D12" s="105" t="n"/>
      <c r="E12" s="103" t="n"/>
      <c r="F12" s="29" t="inlineStr">
        <is>
          <t>% change</t>
        </is>
      </c>
      <c r="G12" s="30" t="n"/>
      <c r="H12" s="102" t="inlineStr">
        <is>
          <t>Average price ($/MWh)</t>
        </is>
      </c>
      <c r="I12" s="105" t="n"/>
      <c r="J12" s="103" t="n"/>
      <c r="K12" s="102" t="inlineStr">
        <is>
          <t>Average price ($/MWh)</t>
        </is>
      </c>
      <c r="L12" s="103" t="n"/>
      <c r="M12" s="60">
        <f>H14/J14-1</f>
        <v/>
      </c>
      <c r="O12" s="133" t="n"/>
    </row>
    <row r="13" ht="21.65" customHeight="1" thickBot="1">
      <c r="B13" s="111" t="n"/>
      <c r="C13" s="15">
        <f>'NEM INFO'!U1</f>
        <v/>
      </c>
      <c r="D13" s="15">
        <f>'NEM INFO'!V1</f>
        <v/>
      </c>
      <c r="E13" s="15">
        <f>'NEM INFO'!W1</f>
        <v/>
      </c>
      <c r="F13" s="16">
        <f>LEFT(C13,3)&amp;RIGHT(C13,2)&amp;" vs "&amp;LEFT(D13,3)&amp;RIGHT(D13,2)</f>
        <v/>
      </c>
      <c r="G13" s="55">
        <f>LEFT(C13,3)&amp;RIGHT(C13,2)&amp;" vs "&amp;LEFT(E13,3)&amp;RIGHT(E13,2)</f>
        <v/>
      </c>
      <c r="H13" s="16">
        <f>RIGHT(C13,4)&amp;" YTD Average"</f>
        <v/>
      </c>
      <c r="I13" s="16">
        <f>RIGHT(D13,4)&amp;" YTD Average"</f>
        <v/>
      </c>
      <c r="J13" s="16">
        <f>RIGHT(D13,4)&amp;" CY Average"</f>
        <v/>
      </c>
      <c r="K13" s="16">
        <f>RIGHT(C13,4)&amp;" YTD vs "&amp;RIGHT(D13,4)&amp;" YTD"</f>
        <v/>
      </c>
      <c r="L13" s="16">
        <f>RIGHT(C13,4)&amp;" YTD vs "&amp;RIGHT(D13,4)&amp;" CY"</f>
        <v/>
      </c>
      <c r="M13" s="61">
        <f>C14/D14-1</f>
        <v/>
      </c>
      <c r="N13" s="9" t="n"/>
    </row>
    <row r="14" ht="15" customHeight="1" thickBot="1">
      <c r="B14" s="112" t="n"/>
      <c r="C14" s="142">
        <f>'NEM INFO'!U7</f>
        <v/>
      </c>
      <c r="D14" s="142">
        <f>'NEM INFO'!V7</f>
        <v/>
      </c>
      <c r="E14" s="142">
        <f>'NEM INFO'!W7</f>
        <v/>
      </c>
      <c r="F14" s="28">
        <f>IF(M13&lt;0,ROUND(100*M13,0)&amp;"%","+"&amp;ROUND(100*M13,0)&amp;"%")</f>
        <v/>
      </c>
      <c r="G14" s="28">
        <f>IF(M14&lt;0,ROUND(100*M14,0)&amp;"%","+"&amp;ROUND(100*M14,0)&amp;"%")</f>
        <v/>
      </c>
      <c r="H14" s="143">
        <f>DailyData!G8</f>
        <v/>
      </c>
      <c r="I14" s="143">
        <f>DailyData!F8</f>
        <v/>
      </c>
      <c r="J14" s="144">
        <f>'NEM INFO'!X7</f>
        <v/>
      </c>
      <c r="K14" s="100">
        <f>IF(M11&lt;0,ROUND(100*M11,0)&amp;"%","+"&amp;ROUND(100*M11,0)&amp;"%")</f>
        <v/>
      </c>
      <c r="L14" s="100">
        <f>IF(M12&lt;0,ROUND(100*M12,0)&amp;"%","+"&amp;ROUND(100*M12,0)&amp;"%")</f>
        <v/>
      </c>
      <c r="M14" s="62">
        <f>C14/E14-1</f>
        <v/>
      </c>
    </row>
    <row r="15" ht="15" customHeight="1">
      <c r="C15" s="145" t="n"/>
      <c r="D15" s="146" t="n"/>
      <c r="E15" s="147" t="n"/>
      <c r="F15" s="51" t="n"/>
      <c r="G15" s="51" t="n"/>
      <c r="H15" s="148" t="n"/>
      <c r="I15" s="148" t="n"/>
      <c r="J15" s="148" t="n"/>
      <c r="K15" s="51" t="n"/>
      <c r="L15" s="51" t="n"/>
    </row>
    <row r="16" ht="15" customHeight="1">
      <c r="B16" s="54">
        <f>" The National Electricity Market (NEM) volume weighted average spot price on "&amp;TEXT(L3,"dd mmm yyyy")&amp;" was $"&amp;ROUND(L9,0)&amp;"/MWh."</f>
        <v/>
      </c>
      <c r="C16" s="145" t="n"/>
      <c r="D16" s="146" t="n"/>
      <c r="E16" s="147" t="n"/>
      <c r="F16" s="51" t="n"/>
      <c r="G16" s="51" t="n"/>
      <c r="H16" s="148" t="n"/>
      <c r="I16" s="148" t="n"/>
      <c r="J16" s="148" t="n"/>
      <c r="K16" s="51" t="n"/>
      <c r="L16" s="51" t="n"/>
    </row>
    <row r="17" ht="15" customHeight="1">
      <c r="B17" s="53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/>
      </c>
      <c r="D17" s="146" t="n"/>
      <c r="E17" s="147" t="n"/>
      <c r="F17" s="51" t="n"/>
      <c r="G17" s="51" t="n"/>
      <c r="H17" s="148" t="n"/>
      <c r="I17" s="148" t="n"/>
      <c r="J17" s="148" t="n"/>
      <c r="K17" s="51" t="n"/>
    </row>
    <row r="18">
      <c r="B18" s="53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/>
      </c>
      <c r="L18" s="53" t="n"/>
    </row>
    <row r="19" ht="15" customHeight="1" thickBot="1"/>
    <row r="20" ht="15" customHeight="1" thickBot="1">
      <c r="B20" s="31" t="n"/>
      <c r="C20" s="32" t="inlineStr">
        <is>
          <t>Reserves</t>
        </is>
      </c>
      <c r="D20" s="24" t="n"/>
      <c r="E20" s="24" t="n"/>
      <c r="F20" s="24" t="n"/>
      <c r="G20" s="24" t="n"/>
      <c r="H20" s="24" t="n"/>
      <c r="I20" s="24" t="n"/>
      <c r="J20" s="33" t="n"/>
    </row>
    <row r="21" ht="21.65" customHeight="1" thickBot="1">
      <c r="B21" s="106" t="inlineStr">
        <is>
          <t>Scheduled reserve
in NEM regions
(Scheduled capacity –
scheduled demand,
MW)</t>
        </is>
      </c>
      <c r="C21" s="11" t="inlineStr">
        <is>
          <t>Regions</t>
        </is>
      </c>
      <c r="D21" s="42">
        <f>TEXT(E21-1,"dd/mm/yyy")</f>
        <v/>
      </c>
      <c r="E21" s="42">
        <f>TEXT('7 Day Outlook'!C1,"dd/mm/yyyy")</f>
        <v/>
      </c>
      <c r="F21" s="42">
        <f>TEXT('7 Day Outlook'!D1,"dd/mm/yyyy")</f>
        <v/>
      </c>
      <c r="G21" s="42">
        <f>TEXT('7 Day Outlook'!E1,"dd/mm/yyyy")</f>
        <v/>
      </c>
      <c r="H21" s="42">
        <f>TEXT('7 Day Outlook'!F1,"dd/mm/yyyy")</f>
        <v/>
      </c>
      <c r="I21" s="42">
        <f>TEXT('7 Day Outlook'!G1,"dd/mm/yyyy")</f>
        <v/>
      </c>
      <c r="J21" s="43">
        <f>TEXT('7 Day Outlook'!H1,"dd/mm/yyyy")</f>
        <v/>
      </c>
    </row>
    <row r="22">
      <c r="B22" s="107" t="n"/>
      <c r="C22" s="89" t="inlineStr">
        <is>
          <t>NSW</t>
        </is>
      </c>
      <c r="D22" s="90">
        <f>'7 Day Outlook'!B2</f>
        <v/>
      </c>
      <c r="E22" s="90">
        <f>'7 Day Outlook'!C2</f>
        <v/>
      </c>
      <c r="F22" s="90">
        <f>'7 Day Outlook'!D2</f>
        <v/>
      </c>
      <c r="G22" s="90">
        <f>'7 Day Outlook'!E2</f>
        <v/>
      </c>
      <c r="H22" s="90">
        <f>'7 Day Outlook'!F2</f>
        <v/>
      </c>
      <c r="I22" s="90">
        <f>'7 Day Outlook'!G2</f>
        <v/>
      </c>
      <c r="J22" s="56">
        <f>'7 Day Outlook'!H2</f>
        <v/>
      </c>
    </row>
    <row r="23">
      <c r="B23" s="107" t="n"/>
      <c r="C23" s="91" t="inlineStr">
        <is>
          <t>QLD</t>
        </is>
      </c>
      <c r="D23" s="90">
        <f>'7 Day Outlook'!B3</f>
        <v/>
      </c>
      <c r="E23" s="90">
        <f>'7 Day Outlook'!C3</f>
        <v/>
      </c>
      <c r="F23" s="90">
        <f>'7 Day Outlook'!D3</f>
        <v/>
      </c>
      <c r="G23" s="90">
        <f>'7 Day Outlook'!E3</f>
        <v/>
      </c>
      <c r="H23" s="90">
        <f>'7 Day Outlook'!F3</f>
        <v/>
      </c>
      <c r="I23" s="90">
        <f>'7 Day Outlook'!G3</f>
        <v/>
      </c>
      <c r="J23" s="56">
        <f>'7 Day Outlook'!H3</f>
        <v/>
      </c>
    </row>
    <row r="24">
      <c r="B24" s="107" t="n"/>
      <c r="C24" s="91" t="inlineStr">
        <is>
          <t>SA</t>
        </is>
      </c>
      <c r="D24" s="90">
        <f>'7 Day Outlook'!B4</f>
        <v/>
      </c>
      <c r="E24" s="90">
        <f>'7 Day Outlook'!C4</f>
        <v/>
      </c>
      <c r="F24" s="90">
        <f>'7 Day Outlook'!D4</f>
        <v/>
      </c>
      <c r="G24" s="90">
        <f>'7 Day Outlook'!E4</f>
        <v/>
      </c>
      <c r="H24" s="90">
        <f>'7 Day Outlook'!F4</f>
        <v/>
      </c>
      <c r="I24" s="90">
        <f>'7 Day Outlook'!G4</f>
        <v/>
      </c>
      <c r="J24" s="56">
        <f>'7 Day Outlook'!H4</f>
        <v/>
      </c>
    </row>
    <row r="25">
      <c r="B25" s="107" t="n"/>
      <c r="C25" s="91" t="inlineStr">
        <is>
          <t>VIC</t>
        </is>
      </c>
      <c r="D25" s="90">
        <f>'7 Day Outlook'!B5</f>
        <v/>
      </c>
      <c r="E25" s="90">
        <f>'7 Day Outlook'!C5</f>
        <v/>
      </c>
      <c r="F25" s="90">
        <f>'7 Day Outlook'!D5</f>
        <v/>
      </c>
      <c r="G25" s="90">
        <f>'7 Day Outlook'!E5</f>
        <v/>
      </c>
      <c r="H25" s="90">
        <f>'7 Day Outlook'!F5</f>
        <v/>
      </c>
      <c r="I25" s="90">
        <f>'7 Day Outlook'!G5</f>
        <v/>
      </c>
      <c r="J25" s="56">
        <f>'7 Day Outlook'!H5</f>
        <v/>
      </c>
    </row>
    <row r="26" ht="15" customHeight="1" thickBot="1">
      <c r="B26" s="108" t="n"/>
      <c r="C26" s="34" t="inlineStr">
        <is>
          <t>TAS</t>
        </is>
      </c>
      <c r="D26" s="57">
        <f>'7 Day Outlook'!B6</f>
        <v/>
      </c>
      <c r="E26" s="57">
        <f>'7 Day Outlook'!C6</f>
        <v/>
      </c>
      <c r="F26" s="57">
        <f>'7 Day Outlook'!D6</f>
        <v/>
      </c>
      <c r="G26" s="57">
        <f>'7 Day Outlook'!E6</f>
        <v/>
      </c>
      <c r="H26" s="57">
        <f>'7 Day Outlook'!F6</f>
        <v/>
      </c>
      <c r="I26" s="57">
        <f>'7 Day Outlook'!G6</f>
        <v/>
      </c>
      <c r="J26" s="58">
        <f>'7 Day Outlook'!H6</f>
        <v/>
      </c>
    </row>
    <row r="28" ht="15" customHeight="1"/>
    <row r="29" ht="15" customHeight="1">
      <c r="B29" s="53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/>
      </c>
    </row>
    <row r="30" ht="12" customHeight="1">
      <c r="F30" s="36" t="n"/>
      <c r="G30" s="36" t="n"/>
      <c r="H30" s="36" t="n"/>
      <c r="I30" s="36" t="n"/>
      <c r="J30" s="36" t="n"/>
      <c r="K30" s="36" t="n"/>
    </row>
    <row r="31">
      <c r="F31" s="36" t="n"/>
      <c r="G31" s="36" t="n"/>
      <c r="H31" s="36" t="n"/>
      <c r="I31" s="36" t="n"/>
      <c r="J31" s="36" t="n"/>
      <c r="K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>
      <c r="F32" s="36" t="n"/>
      <c r="G32" s="36" t="n"/>
      <c r="H32" s="36" t="n"/>
      <c r="I32" s="36" t="n"/>
      <c r="J32" s="36" t="n"/>
      <c r="K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>
      <c r="F33" s="36" t="n"/>
      <c r="G33" s="36" t="n"/>
      <c r="H33" s="36" t="n"/>
      <c r="I33" s="36" t="n"/>
      <c r="J33" s="36" t="n"/>
      <c r="K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>
      <c r="F34" s="36" t="n"/>
      <c r="G34" s="36" t="n"/>
      <c r="H34" s="36" t="n"/>
      <c r="I34" s="36" t="n"/>
      <c r="J34" s="36" t="n"/>
      <c r="K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5" customHeight="1">
      <c r="F35" s="36" t="n"/>
      <c r="G35" s="36" t="n"/>
      <c r="H35" s="36" t="n"/>
      <c r="I35" s="36" t="n"/>
      <c r="J35" s="36" t="n"/>
      <c r="K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>
      <c r="F36" s="36" t="n"/>
      <c r="G36" s="36" t="n"/>
      <c r="H36" s="36" t="n"/>
      <c r="I36" s="36" t="n"/>
      <c r="J36" s="36" t="n"/>
      <c r="K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>
      <c r="F37" s="36" t="n"/>
      <c r="G37" s="36" t="n"/>
      <c r="H37" s="36" t="n"/>
      <c r="I37" s="36" t="n"/>
      <c r="J37" s="36" t="n"/>
      <c r="K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>
      <c r="F38" s="36" t="n"/>
      <c r="G38" s="36" t="n"/>
      <c r="H38" s="36" t="n"/>
      <c r="I38" s="36" t="n"/>
      <c r="J38" s="36" t="n"/>
      <c r="K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>
      <c r="F39" s="36" t="n"/>
      <c r="G39" s="36" t="n"/>
      <c r="H39" s="36" t="n"/>
      <c r="I39" s="36" t="n"/>
      <c r="J39" s="36" t="n"/>
      <c r="K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>
      <c r="F40" s="36" t="n"/>
      <c r="G40" s="36" t="n"/>
      <c r="H40" s="36" t="n"/>
      <c r="I40" s="36" t="n"/>
      <c r="J40" s="36" t="n"/>
      <c r="K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>
      <c r="F41" s="36" t="n"/>
      <c r="G41" s="36" t="n"/>
      <c r="H41" s="36" t="n"/>
      <c r="I41" s="36" t="n"/>
      <c r="J41" s="36" t="n"/>
      <c r="K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>
      <c r="F42" s="36" t="n"/>
      <c r="G42" s="36" t="n"/>
      <c r="H42" s="36" t="n"/>
      <c r="I42" s="36" t="n"/>
      <c r="J42" s="36" t="n"/>
      <c r="K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5" customHeight="1">
      <c r="F43" s="36" t="n"/>
      <c r="G43" s="36" t="n"/>
      <c r="H43" s="36" t="n"/>
      <c r="I43" s="36" t="n"/>
      <c r="J43" s="36" t="n"/>
      <c r="K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>
      <c r="F44" s="36" t="n"/>
      <c r="G44" s="36" t="n"/>
      <c r="H44" s="36" t="n"/>
      <c r="I44" s="36" t="n"/>
      <c r="J44" s="36" t="n"/>
      <c r="K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>
      <c r="E45" s="36" t="n"/>
      <c r="F45" s="38" t="n"/>
      <c r="G45" s="45" t="n"/>
      <c r="I45" s="37" t="n"/>
      <c r="J45" s="36" t="n"/>
      <c r="Y45" s="36" t="n"/>
    </row>
    <row r="46">
      <c r="E46" s="36" t="n"/>
      <c r="G46" s="36" t="n"/>
      <c r="I46" s="37" t="n"/>
      <c r="J46" s="36" t="n"/>
    </row>
    <row r="47">
      <c r="E47" s="36" t="n"/>
      <c r="G47" s="36" t="n"/>
      <c r="I47" s="37" t="n"/>
      <c r="J47" s="37" t="n"/>
    </row>
    <row r="48">
      <c r="E48" s="36" t="n"/>
      <c r="G48" s="36" t="n"/>
      <c r="I48" s="37" t="n"/>
      <c r="J48" s="36" t="n"/>
    </row>
    <row r="49">
      <c r="E49" s="36" t="n"/>
      <c r="G49" s="36" t="n"/>
      <c r="I49" s="37" t="n"/>
      <c r="K49" s="36" t="n"/>
    </row>
    <row r="50">
      <c r="E50" s="36" t="n"/>
      <c r="G50" s="36" t="n"/>
      <c r="I50" s="37" t="n"/>
      <c r="K50" s="36" t="n"/>
    </row>
    <row r="51">
      <c r="I51" s="47" t="n"/>
    </row>
    <row r="52">
      <c r="C52" s="10" t="n"/>
      <c r="D52" s="10" t="n"/>
      <c r="E52" s="10" t="n"/>
      <c r="F52" s="10" t="n"/>
      <c r="G52" s="10" t="n"/>
      <c r="H52" s="10" t="n"/>
      <c r="I52" s="63" t="n"/>
      <c r="J52" s="10" t="n"/>
    </row>
    <row r="55">
      <c r="I55" s="47" t="n"/>
    </row>
  </sheetData>
  <mergeCells count="14">
    <mergeCell ref="K12:L12"/>
    <mergeCell ref="C5:E5"/>
    <mergeCell ref="B21:B26"/>
    <mergeCell ref="C8:E8"/>
    <mergeCell ref="C9:E9"/>
    <mergeCell ref="C4:E4"/>
    <mergeCell ref="C6:E6"/>
    <mergeCell ref="C3:E3"/>
    <mergeCell ref="H12:J12"/>
    <mergeCell ref="B3:B14"/>
    <mergeCell ref="C7:E7"/>
    <mergeCell ref="C12:E12"/>
    <mergeCell ref="C11:L11"/>
    <mergeCell ref="C10:E10"/>
  </mergeCells>
  <conditionalFormatting sqref="F4:L10"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</t>
        </is>
      </c>
      <c r="B1" s="149" t="inlineStr">
        <is>
          <t>26 Nov 2024</t>
        </is>
      </c>
      <c r="C1" s="149" t="inlineStr">
        <is>
          <t>Q4 - 2023</t>
        </is>
      </c>
      <c r="D1" s="149" t="inlineStr">
        <is>
          <t>Q4 - 2024~^</t>
        </is>
      </c>
      <c r="E1" s="149" t="inlineStr">
        <is>
          <t>YTD 2023</t>
        </is>
      </c>
      <c r="F1" s="149" t="inlineStr">
        <is>
          <t>YTD 2024</t>
        </is>
      </c>
      <c r="G1" s="149" t="inlineStr">
        <is>
          <t>-6</t>
        </is>
      </c>
      <c r="H1" s="149" t="inlineStr">
        <is>
          <t>-5</t>
        </is>
      </c>
      <c r="I1" s="149" t="inlineStr">
        <is>
          <t>-4</t>
        </is>
      </c>
      <c r="J1" s="149" t="inlineStr">
        <is>
          <t>-3</t>
        </is>
      </c>
      <c r="K1" s="149" t="inlineStr">
        <is>
          <t>-2</t>
        </is>
      </c>
      <c r="L1" s="149" t="inlineStr">
        <is>
          <t>-1</t>
        </is>
      </c>
      <c r="M1" s="149" t="inlineStr">
        <is>
          <t>Today</t>
        </is>
      </c>
      <c r="N1" s="149" t="inlineStr">
        <is>
          <t>Peak Demand</t>
        </is>
      </c>
      <c r="O1" s="149" t="inlineStr">
        <is>
          <t>MTD 2024</t>
        </is>
      </c>
      <c r="P1" s="149" t="inlineStr">
        <is>
          <t>Full Month 2023</t>
        </is>
      </c>
      <c r="Q1" s="149" t="inlineStr">
        <is>
          <t>Full Previous Month 2024</t>
        </is>
      </c>
      <c r="R1" s="149" t="inlineStr">
        <is>
          <t>Full Previous Month 2023</t>
        </is>
      </c>
      <c r="S1" s="149" t="inlineStr">
        <is>
          <t>28 Day Average 2024</t>
        </is>
      </c>
      <c r="T1" s="149" t="inlineStr">
        <is>
          <t>28 Day Average 2023</t>
        </is>
      </c>
      <c r="U1" s="149" t="inlineStr">
        <is>
          <t>Q3 2024</t>
        </is>
      </c>
      <c r="V1" s="149" t="inlineStr">
        <is>
          <t>Q3 2023</t>
        </is>
      </c>
      <c r="W1" s="149" t="inlineStr">
        <is>
          <t>Q2 2023</t>
        </is>
      </c>
      <c r="X1" s="149" t="inlineStr">
        <is>
          <t>2023 CY Average</t>
        </is>
      </c>
    </row>
    <row r="2">
      <c r="A2" s="149" t="inlineStr">
        <is>
          <t>NSW1</t>
        </is>
      </c>
      <c r="B2" t="n">
        <v>168.61</v>
      </c>
      <c r="C2" t="n">
        <v>73.37</v>
      </c>
      <c r="D2" t="n">
        <v>146.14</v>
      </c>
      <c r="E2" t="n">
        <v>109.76</v>
      </c>
      <c r="F2" t="n">
        <v>146.61</v>
      </c>
      <c r="G2" t="n">
        <v>143.67</v>
      </c>
      <c r="H2" t="n">
        <v>117.64</v>
      </c>
      <c r="I2" t="n">
        <v>157.37</v>
      </c>
      <c r="J2" t="n">
        <v>236.03</v>
      </c>
      <c r="K2" t="n">
        <v>109.69</v>
      </c>
      <c r="L2" t="n">
        <v>125.54</v>
      </c>
      <c r="M2" t="n">
        <v>168.61</v>
      </c>
      <c r="N2" t="n">
        <v>10546.8</v>
      </c>
      <c r="O2" t="n">
        <v>215.24</v>
      </c>
      <c r="P2" t="n">
        <v>94.20999999999999</v>
      </c>
      <c r="Q2" t="n">
        <v>87.26000000000001</v>
      </c>
      <c r="R2" t="n">
        <v>48.93</v>
      </c>
      <c r="S2" t="n">
        <v>203.97</v>
      </c>
      <c r="T2" t="n">
        <v>97.75</v>
      </c>
      <c r="U2" t="n">
        <v>145.27</v>
      </c>
      <c r="V2" t="n">
        <v>90.52</v>
      </c>
      <c r="W2" t="n">
        <v>191.21</v>
      </c>
      <c r="X2" t="n">
        <v>106.17</v>
      </c>
    </row>
    <row r="3">
      <c r="A3" s="149" t="inlineStr">
        <is>
          <t>QLD1</t>
        </is>
      </c>
      <c r="B3" t="n">
        <v>138.02</v>
      </c>
      <c r="C3" t="n">
        <v>80.98999999999999</v>
      </c>
      <c r="D3" t="n">
        <v>153</v>
      </c>
      <c r="E3" t="n">
        <v>103.71</v>
      </c>
      <c r="F3" t="n">
        <v>128.27</v>
      </c>
      <c r="G3" t="n">
        <v>148.45</v>
      </c>
      <c r="H3" t="n">
        <v>161.3</v>
      </c>
      <c r="I3" t="n">
        <v>155.94</v>
      </c>
      <c r="J3" t="n">
        <v>204.11</v>
      </c>
      <c r="K3" t="n">
        <v>86.48999999999999</v>
      </c>
      <c r="L3" t="n">
        <v>96.79000000000001</v>
      </c>
      <c r="M3" t="n">
        <v>138.02</v>
      </c>
      <c r="N3" t="n">
        <v>7935.16</v>
      </c>
      <c r="O3" t="n">
        <v>230.56</v>
      </c>
      <c r="P3" t="n">
        <v>81.86</v>
      </c>
      <c r="Q3" t="n">
        <v>84.81999999999999</v>
      </c>
      <c r="R3" t="n">
        <v>46.74</v>
      </c>
      <c r="S3" t="n">
        <v>215.71</v>
      </c>
      <c r="T3" t="n">
        <v>83.97</v>
      </c>
      <c r="U3" t="n">
        <v>118.06</v>
      </c>
      <c r="V3" t="n">
        <v>76.42</v>
      </c>
      <c r="W3" t="n">
        <v>111.14</v>
      </c>
      <c r="X3" t="n">
        <v>103.63</v>
      </c>
    </row>
    <row r="4">
      <c r="A4" s="149" t="inlineStr">
        <is>
          <t>SA1</t>
        </is>
      </c>
      <c r="B4" t="n">
        <v>166.01</v>
      </c>
      <c r="C4" t="n">
        <v>55.38</v>
      </c>
      <c r="D4" t="n">
        <v>73.12</v>
      </c>
      <c r="E4" t="n">
        <v>109.07</v>
      </c>
      <c r="F4" t="n">
        <v>138.56</v>
      </c>
      <c r="G4" t="n">
        <v>91.77</v>
      </c>
      <c r="H4" t="n">
        <v>87.13</v>
      </c>
      <c r="I4" t="n">
        <v>120.85</v>
      </c>
      <c r="J4" t="n">
        <v>124.29</v>
      </c>
      <c r="K4" t="n">
        <v>87.87</v>
      </c>
      <c r="L4" t="n">
        <v>139.49</v>
      </c>
      <c r="M4" t="n">
        <v>166.01</v>
      </c>
      <c r="N4" t="n">
        <v>1688.67</v>
      </c>
      <c r="O4" t="n">
        <v>82.88</v>
      </c>
      <c r="P4" t="n">
        <v>71.26000000000001</v>
      </c>
      <c r="Q4" t="n">
        <v>64.63</v>
      </c>
      <c r="R4" t="n">
        <v>30.47</v>
      </c>
      <c r="S4" t="n">
        <v>83.31</v>
      </c>
      <c r="T4" t="n">
        <v>72.47</v>
      </c>
      <c r="U4" t="n">
        <v>203.87</v>
      </c>
      <c r="V4" t="n">
        <v>116.07</v>
      </c>
      <c r="W4" t="n">
        <v>150.43</v>
      </c>
      <c r="X4" t="n">
        <v>104.98</v>
      </c>
    </row>
    <row r="5">
      <c r="A5" s="149" t="inlineStr">
        <is>
          <t>VIC1</t>
        </is>
      </c>
      <c r="B5" t="n">
        <v>169.75</v>
      </c>
      <c r="C5" t="n">
        <v>34.99</v>
      </c>
      <c r="D5" t="n">
        <v>48.95</v>
      </c>
      <c r="E5" t="n">
        <v>68.68000000000001</v>
      </c>
      <c r="F5" t="n">
        <v>106.13</v>
      </c>
      <c r="G5" t="n">
        <v>62.25</v>
      </c>
      <c r="H5" t="n">
        <v>62.99</v>
      </c>
      <c r="I5" t="n">
        <v>111.11</v>
      </c>
      <c r="J5" t="n">
        <v>123.97</v>
      </c>
      <c r="K5" t="n">
        <v>77.7</v>
      </c>
      <c r="L5" t="n">
        <v>139.58</v>
      </c>
      <c r="M5" t="n">
        <v>169.75</v>
      </c>
      <c r="N5" t="n">
        <v>5546.05</v>
      </c>
      <c r="O5" t="n">
        <v>69.2</v>
      </c>
      <c r="P5" t="n">
        <v>43.75</v>
      </c>
      <c r="Q5" t="n">
        <v>32.51</v>
      </c>
      <c r="R5" t="n">
        <v>24.48</v>
      </c>
      <c r="S5" t="n">
        <v>67.95</v>
      </c>
      <c r="T5" t="n">
        <v>45.92</v>
      </c>
      <c r="U5" t="n">
        <v>130.04</v>
      </c>
      <c r="V5" t="n">
        <v>60.52</v>
      </c>
      <c r="W5" t="n">
        <v>140.51</v>
      </c>
      <c r="X5" t="n">
        <v>65.73999999999999</v>
      </c>
    </row>
    <row r="6">
      <c r="A6" s="149" t="inlineStr">
        <is>
          <t>TAS1</t>
        </is>
      </c>
      <c r="B6" t="n">
        <v>165.95</v>
      </c>
      <c r="C6" t="n">
        <v>50.88</v>
      </c>
      <c r="D6" t="n">
        <v>70.06999999999999</v>
      </c>
      <c r="E6" t="n">
        <v>57.14</v>
      </c>
      <c r="F6" t="n">
        <v>104.58</v>
      </c>
      <c r="G6" t="n">
        <v>98.36</v>
      </c>
      <c r="H6" t="n">
        <v>100.18</v>
      </c>
      <c r="I6" t="n">
        <v>133.73</v>
      </c>
      <c r="J6" t="n">
        <v>149.07</v>
      </c>
      <c r="K6" t="n">
        <v>128.77</v>
      </c>
      <c r="L6" t="n">
        <v>142.29</v>
      </c>
      <c r="M6" t="n">
        <v>165.95</v>
      </c>
      <c r="N6" t="n">
        <v>1311.07</v>
      </c>
      <c r="O6" t="n">
        <v>92.48999999999999</v>
      </c>
      <c r="P6" t="n">
        <v>61.1</v>
      </c>
      <c r="Q6" t="n">
        <v>51.66</v>
      </c>
      <c r="R6" t="n">
        <v>38.79</v>
      </c>
      <c r="S6" t="n">
        <v>95.25</v>
      </c>
      <c r="T6" t="n">
        <v>62.53</v>
      </c>
      <c r="U6" t="n">
        <v>122.14</v>
      </c>
      <c r="V6" t="n">
        <v>31.01</v>
      </c>
      <c r="W6" t="n">
        <v>136.18</v>
      </c>
      <c r="X6" t="n">
        <v>56.74</v>
      </c>
    </row>
    <row r="7">
      <c r="A7" s="149" t="inlineStr">
        <is>
          <t>NEM</t>
        </is>
      </c>
      <c r="B7" t="n">
        <v>159.94</v>
      </c>
      <c r="C7" t="n">
        <v>65.27</v>
      </c>
      <c r="D7" t="n">
        <v>118.36</v>
      </c>
      <c r="E7" t="n">
        <v>95.65000000000001</v>
      </c>
      <c r="F7" t="n">
        <v>129.11</v>
      </c>
      <c r="G7" t="n">
        <v>123.09</v>
      </c>
      <c r="H7" t="n">
        <v>117.99</v>
      </c>
      <c r="I7" t="n">
        <v>142.79</v>
      </c>
      <c r="J7" t="n">
        <v>184.89</v>
      </c>
      <c r="K7" t="n">
        <v>94.34999999999999</v>
      </c>
      <c r="L7" t="n">
        <v>122.62</v>
      </c>
      <c r="M7" t="n">
        <v>159.94</v>
      </c>
      <c r="N7" t="n">
        <v>26608.35</v>
      </c>
      <c r="O7" t="n">
        <v>174.25</v>
      </c>
      <c r="P7" t="n">
        <v>76.31999999999999</v>
      </c>
      <c r="Q7" t="n">
        <v>70.81999999999999</v>
      </c>
      <c r="R7" t="n">
        <v>40.99</v>
      </c>
      <c r="S7" t="n">
        <v>165.34</v>
      </c>
      <c r="T7" t="n">
        <v>78.83</v>
      </c>
      <c r="U7" t="n">
        <v>136.63</v>
      </c>
      <c r="V7" t="n">
        <v>77.79000000000001</v>
      </c>
      <c r="W7" t="n">
        <v>150.94</v>
      </c>
      <c r="X7" t="n">
        <v>93.48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26 Nov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22.23</v>
      </c>
      <c r="B2" t="n">
        <v>83.81999999999999</v>
      </c>
      <c r="C2" t="n">
        <v>77.28</v>
      </c>
      <c r="D2" t="n">
        <v>153.16</v>
      </c>
      <c r="E2" t="n">
        <v>79.75</v>
      </c>
      <c r="F2" t="n">
        <v>126.22</v>
      </c>
      <c r="G2" t="n">
        <v>98.89</v>
      </c>
      <c r="H2" t="n">
        <v>97.5</v>
      </c>
      <c r="I2" t="n">
        <v>68.65000000000001</v>
      </c>
      <c r="J2" t="n">
        <v>57.09</v>
      </c>
      <c r="K2" t="n">
        <v>91.76000000000001</v>
      </c>
      <c r="L2" t="n">
        <v>22.23</v>
      </c>
      <c r="M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n">
        <v>2465.438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22 Nov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157.62</v>
      </c>
      <c r="B2" t="n">
        <v>130.26</v>
      </c>
      <c r="C2" t="n">
        <v>126.45</v>
      </c>
      <c r="D2" t="n">
        <v>109.04</v>
      </c>
      <c r="E2" t="n">
        <v>132.36</v>
      </c>
      <c r="F2" t="n">
        <v>147.31</v>
      </c>
      <c r="G2" t="n">
        <v>112.57</v>
      </c>
      <c r="H2" t="n">
        <v>121.04</v>
      </c>
      <c r="I2" t="n">
        <v>127.67</v>
      </c>
      <c r="J2" t="n">
        <v>181.02</v>
      </c>
      <c r="K2" t="n">
        <v>139.76</v>
      </c>
      <c r="L2" t="n">
        <v>157.62</v>
      </c>
      <c r="M2" t="n">
        <v>241.2799987792969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2024-11-26</t>
        </is>
      </c>
      <c r="B1" s="149" t="inlineStr">
        <is>
          <t>CY25</t>
        </is>
      </c>
      <c r="C1" s="149" t="inlineStr">
        <is>
          <t>CY26</t>
        </is>
      </c>
    </row>
    <row r="2">
      <c r="A2" t="inlineStr">
        <is>
          <t>N</t>
        </is>
      </c>
      <c r="B2" t="n">
        <v>136.63</v>
      </c>
      <c r="C2" t="n">
        <v>125.99</v>
      </c>
    </row>
    <row r="3">
      <c r="A3" t="inlineStr">
        <is>
          <t>Q</t>
        </is>
      </c>
      <c r="B3" t="n">
        <v>117.27</v>
      </c>
      <c r="C3" t="n">
        <v>104.81</v>
      </c>
    </row>
    <row r="4">
      <c r="A4" t="inlineStr">
        <is>
          <t>S</t>
        </is>
      </c>
      <c r="B4" t="n">
        <v>106.68</v>
      </c>
      <c r="C4" t="n">
        <v>105.37</v>
      </c>
    </row>
    <row r="5">
      <c r="A5" t="inlineStr">
        <is>
          <t>V</t>
        </is>
      </c>
      <c r="B5" t="n">
        <v>83.63</v>
      </c>
      <c r="C5" t="n">
        <v>75.69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REGIONID</t>
        </is>
      </c>
      <c r="B1" s="149" t="inlineStr">
        <is>
          <t>27-Nov-24</t>
        </is>
      </c>
      <c r="C1" s="149" t="inlineStr">
        <is>
          <t>28-Nov-24</t>
        </is>
      </c>
      <c r="D1" s="149" t="inlineStr">
        <is>
          <t>29-Nov-24</t>
        </is>
      </c>
      <c r="E1" s="149" t="inlineStr">
        <is>
          <t>30-Nov-24</t>
        </is>
      </c>
      <c r="F1" s="149" t="inlineStr">
        <is>
          <t>1-Dec-24</t>
        </is>
      </c>
      <c r="G1" s="149" t="inlineStr">
        <is>
          <t>2-Dec-24</t>
        </is>
      </c>
      <c r="H1" s="149" t="inlineStr">
        <is>
          <t>3-Dec-24</t>
        </is>
      </c>
      <c r="I1" s="149" t="inlineStr">
        <is>
          <t>27-Nov-24</t>
        </is>
      </c>
      <c r="J1" s="149" t="inlineStr">
        <is>
          <t>28-Nov-24</t>
        </is>
      </c>
      <c r="K1" s="149" t="inlineStr">
        <is>
          <t>29-Nov-24</t>
        </is>
      </c>
      <c r="L1" s="149" t="inlineStr">
        <is>
          <t>30-Nov-24</t>
        </is>
      </c>
      <c r="M1" s="149" t="inlineStr">
        <is>
          <t>1-Dec-24</t>
        </is>
      </c>
      <c r="N1" s="149" t="inlineStr">
        <is>
          <t>2-Dec-24</t>
        </is>
      </c>
      <c r="O1" s="149" t="inlineStr">
        <is>
          <t>3-Dec-24</t>
        </is>
      </c>
    </row>
    <row r="2">
      <c r="A2" s="149" t="inlineStr">
        <is>
          <t>NSW1</t>
        </is>
      </c>
      <c r="B2" t="inlineStr">
        <is>
          <t>12028</t>
        </is>
      </c>
      <c r="C2" t="inlineStr">
        <is>
          <t>10707</t>
        </is>
      </c>
      <c r="D2" t="inlineStr">
        <is>
          <t>9348</t>
        </is>
      </c>
      <c r="E2" t="inlineStr">
        <is>
          <t>8377</t>
        </is>
      </c>
      <c r="F2" t="inlineStr">
        <is>
          <t>9296</t>
        </is>
      </c>
      <c r="G2" t="inlineStr">
        <is>
          <t>9786</t>
        </is>
      </c>
      <c r="H2" t="inlineStr">
        <is>
          <t>7277</t>
        </is>
      </c>
      <c r="I2" t="inlineStr">
        <is>
          <t>0</t>
        </is>
      </c>
      <c r="J2" t="inlineStr">
        <is>
          <t>182</t>
        </is>
      </c>
      <c r="K2" t="inlineStr">
        <is>
          <t>1266</t>
        </is>
      </c>
      <c r="L2" t="inlineStr">
        <is>
          <t>2842</t>
        </is>
      </c>
      <c r="M2" t="inlineStr">
        <is>
          <t>2579</t>
        </is>
      </c>
      <c r="N2" t="inlineStr">
        <is>
          <t>2458</t>
        </is>
      </c>
      <c r="O2" t="inlineStr">
        <is>
          <t>4019</t>
        </is>
      </c>
    </row>
    <row r="3">
      <c r="A3" s="149" t="inlineStr">
        <is>
          <t>QLD1</t>
        </is>
      </c>
      <c r="B3" t="inlineStr">
        <is>
          <t>8316</t>
        </is>
      </c>
      <c r="C3" t="inlineStr">
        <is>
          <t>8603</t>
        </is>
      </c>
      <c r="D3" t="inlineStr">
        <is>
          <t>8314</t>
        </is>
      </c>
      <c r="E3" t="inlineStr">
        <is>
          <t>7789</t>
        </is>
      </c>
      <c r="F3" t="inlineStr">
        <is>
          <t>8110</t>
        </is>
      </c>
      <c r="G3" t="inlineStr">
        <is>
          <t>8830</t>
        </is>
      </c>
      <c r="H3" t="inlineStr">
        <is>
          <t>6318</t>
        </is>
      </c>
      <c r="I3" t="inlineStr">
        <is>
          <t>492</t>
        </is>
      </c>
      <c r="J3" t="inlineStr">
        <is>
          <t>541</t>
        </is>
      </c>
      <c r="K3" t="inlineStr">
        <is>
          <t>2347</t>
        </is>
      </c>
      <c r="L3" t="inlineStr">
        <is>
          <t>3047</t>
        </is>
      </c>
      <c r="M3" t="inlineStr">
        <is>
          <t>2413</t>
        </is>
      </c>
      <c r="N3" t="inlineStr">
        <is>
          <t>2114</t>
        </is>
      </c>
      <c r="O3" t="inlineStr">
        <is>
          <t>3019</t>
        </is>
      </c>
    </row>
    <row r="4">
      <c r="A4" s="149" t="inlineStr">
        <is>
          <t>SA1</t>
        </is>
      </c>
      <c r="B4" t="inlineStr">
        <is>
          <t>1515</t>
        </is>
      </c>
      <c r="C4" t="inlineStr">
        <is>
          <t>1452</t>
        </is>
      </c>
      <c r="D4" t="inlineStr">
        <is>
          <t>1381</t>
        </is>
      </c>
      <c r="E4" t="inlineStr">
        <is>
          <t>1306</t>
        </is>
      </c>
      <c r="F4" t="inlineStr">
        <is>
          <t>1407</t>
        </is>
      </c>
      <c r="G4" t="inlineStr">
        <is>
          <t>1977</t>
        </is>
      </c>
      <c r="H4" t="inlineStr">
        <is>
          <t>1556</t>
        </is>
      </c>
      <c r="I4" t="inlineStr">
        <is>
          <t>1622</t>
        </is>
      </c>
      <c r="J4" t="inlineStr">
        <is>
          <t>1816</t>
        </is>
      </c>
      <c r="K4" t="inlineStr">
        <is>
          <t>1885</t>
        </is>
      </c>
      <c r="L4" t="inlineStr">
        <is>
          <t>2218</t>
        </is>
      </c>
      <c r="M4" t="inlineStr">
        <is>
          <t>2081</t>
        </is>
      </c>
      <c r="N4" t="inlineStr">
        <is>
          <t>1396</t>
        </is>
      </c>
      <c r="O4" t="inlineStr">
        <is>
          <t>1809</t>
        </is>
      </c>
    </row>
    <row r="5">
      <c r="A5" s="149" t="inlineStr">
        <is>
          <t>VIC1</t>
        </is>
      </c>
      <c r="B5" t="inlineStr">
        <is>
          <t>6307</t>
        </is>
      </c>
      <c r="C5" t="inlineStr">
        <is>
          <t>5876</t>
        </is>
      </c>
      <c r="D5" t="inlineStr">
        <is>
          <t>5970</t>
        </is>
      </c>
      <c r="E5" t="inlineStr">
        <is>
          <t>5171</t>
        </is>
      </c>
      <c r="F5" t="inlineStr">
        <is>
          <t>4894</t>
        </is>
      </c>
      <c r="G5" t="inlineStr">
        <is>
          <t>5909</t>
        </is>
      </c>
      <c r="H5" t="inlineStr">
        <is>
          <t>4463</t>
        </is>
      </c>
      <c r="I5" t="inlineStr">
        <is>
          <t>1581</t>
        </is>
      </c>
      <c r="J5" t="inlineStr">
        <is>
          <t>2559</t>
        </is>
      </c>
      <c r="K5" t="inlineStr">
        <is>
          <t>4118</t>
        </is>
      </c>
      <c r="L5" t="inlineStr">
        <is>
          <t>4535</t>
        </is>
      </c>
      <c r="M5" t="inlineStr">
        <is>
          <t>4704</t>
        </is>
      </c>
      <c r="N5" t="inlineStr">
        <is>
          <t>3342</t>
        </is>
      </c>
      <c r="O5" t="inlineStr">
        <is>
          <t>3933</t>
        </is>
      </c>
    </row>
    <row r="6">
      <c r="A6" s="149" t="inlineStr">
        <is>
          <t>TAS1</t>
        </is>
      </c>
      <c r="B6" t="inlineStr">
        <is>
          <t>1255</t>
        </is>
      </c>
      <c r="C6" t="inlineStr">
        <is>
          <t>1270</t>
        </is>
      </c>
      <c r="D6" t="inlineStr">
        <is>
          <t>1164</t>
        </is>
      </c>
      <c r="E6" t="inlineStr">
        <is>
          <t>1193</t>
        </is>
      </c>
      <c r="F6" t="inlineStr">
        <is>
          <t>1164</t>
        </is>
      </c>
      <c r="G6" t="inlineStr">
        <is>
          <t>1250</t>
        </is>
      </c>
      <c r="H6" t="inlineStr">
        <is>
          <t>1025</t>
        </is>
      </c>
      <c r="I6" t="inlineStr">
        <is>
          <t>1012</t>
        </is>
      </c>
      <c r="J6" t="inlineStr">
        <is>
          <t>988</t>
        </is>
      </c>
      <c r="K6" t="inlineStr">
        <is>
          <t>1060</t>
        </is>
      </c>
      <c r="L6" t="inlineStr">
        <is>
          <t>965</t>
        </is>
      </c>
      <c r="M6" t="inlineStr">
        <is>
          <t>1137</t>
        </is>
      </c>
      <c r="N6" t="inlineStr">
        <is>
          <t>1051</t>
        </is>
      </c>
      <c r="O6" t="inlineStr">
        <is>
          <t>1299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K10" sqref="K10"/>
    </sheetView>
  </sheetViews>
  <sheetFormatPr baseColWidth="8" defaultRowHeight="14.5"/>
  <cols>
    <col width="20.453125" bestFit="1" customWidth="1" min="7" max="7"/>
  </cols>
  <sheetData>
    <row r="1">
      <c r="A1" s="92" t="inlineStr">
        <is>
          <t>2024-09-23</t>
        </is>
      </c>
      <c r="B1" s="92" t="inlineStr">
        <is>
          <t>Today Outages</t>
        </is>
      </c>
      <c r="C1" s="92" t="inlineStr">
        <is>
          <t>Duid</t>
        </is>
      </c>
      <c r="D1" s="92" t="inlineStr">
        <is>
          <t>Registered Capacity</t>
        </is>
      </c>
      <c r="E1" s="92" t="inlineStr">
        <is>
          <t>Outage Type</t>
        </is>
      </c>
      <c r="F1" s="92" t="inlineStr">
        <is>
          <t>Most Recent Unavailability</t>
        </is>
      </c>
      <c r="G1" s="92" t="inlineStr">
        <is>
          <t>Expected Return Date</t>
        </is>
      </c>
    </row>
    <row r="2">
      <c r="A2" t="inlineStr">
        <is>
          <t>Bayswater 2</t>
        </is>
      </c>
      <c r="B2" t="inlineStr">
        <is>
          <t>Bayswater 2</t>
        </is>
      </c>
      <c r="C2" t="inlineStr">
        <is>
          <t>BW02</t>
        </is>
      </c>
      <c r="D2" t="inlineStr">
        <is>
          <t>700.000</t>
        </is>
      </c>
      <c r="E2" t="inlineStr">
        <is>
          <t>Planned</t>
        </is>
      </c>
      <c r="F2" t="inlineStr">
        <is>
          <t>2024-09-08</t>
        </is>
      </c>
      <c r="G2" t="inlineStr">
        <is>
          <t>2024-12-08</t>
        </is>
      </c>
    </row>
    <row r="3">
      <c r="A3" t="inlineStr">
        <is>
          <t>Callide 1</t>
        </is>
      </c>
      <c r="B3" t="inlineStr">
        <is>
          <t>Estimated coal generation (in MW) that will be offline based on MTPASA (4am, 14 October 2024):</t>
        </is>
      </c>
      <c r="C3" t="inlineStr">
        <is>
          <t>CALL_B_1</t>
        </is>
      </c>
      <c r="D3" t="inlineStr">
        <is>
          <t>350.000</t>
        </is>
      </c>
      <c r="E3" t="inlineStr">
        <is>
          <t>Planned</t>
        </is>
      </c>
      <c r="F3" t="inlineStr">
        <is>
          <t>2024-07-18</t>
        </is>
      </c>
      <c r="G3" t="inlineStr">
        <is>
          <t>2024-10-24</t>
        </is>
      </c>
    </row>
    <row r="4">
      <c r="A4" t="inlineStr">
        <is>
          <t>Callide 2</t>
        </is>
      </c>
      <c r="B4" t="inlineStr">
        <is>
          <t>15 Oct 2024</t>
        </is>
      </c>
      <c r="C4" t="inlineStr">
        <is>
          <t>16 Oct 2024</t>
        </is>
      </c>
      <c r="D4" t="inlineStr">
        <is>
          <t>17 Oct 2024</t>
        </is>
      </c>
      <c r="E4" t="inlineStr">
        <is>
          <t>18 Oct 2024</t>
        </is>
      </c>
      <c r="F4" t="inlineStr">
        <is>
          <t>19 Oct 2024</t>
        </is>
      </c>
      <c r="G4" t="inlineStr">
        <is>
          <t>20 Oct 2024</t>
        </is>
      </c>
      <c r="H4" t="inlineStr">
        <is>
          <t>21 Oct 2024</t>
        </is>
      </c>
    </row>
    <row r="5">
      <c r="A5" t="inlineStr">
        <is>
          <t>Eraring 1</t>
        </is>
      </c>
      <c r="B5" t="n">
        <v>4025</v>
      </c>
      <c r="C5" t="n">
        <v>3675</v>
      </c>
      <c r="D5" t="n">
        <v>3675</v>
      </c>
      <c r="E5" t="n">
        <v>3675</v>
      </c>
      <c r="F5" t="n">
        <v>3675</v>
      </c>
      <c r="G5" t="n">
        <v>3675</v>
      </c>
      <c r="H5" t="n">
        <v>3675</v>
      </c>
    </row>
    <row r="6">
      <c r="A6" t="inlineStr">
        <is>
          <t>Eraring 3</t>
        </is>
      </c>
      <c r="B6" t="inlineStr">
        <is>
          <t>Eraring 3</t>
        </is>
      </c>
      <c r="C6" t="inlineStr">
        <is>
          <t>ER03</t>
        </is>
      </c>
      <c r="D6" t="inlineStr">
        <is>
          <t>750.000</t>
        </is>
      </c>
      <c r="E6" t="inlineStr">
        <is>
          <t>Planned</t>
        </is>
      </c>
      <c r="F6" t="inlineStr">
        <is>
          <t>2024-08-25</t>
        </is>
      </c>
      <c r="G6" t="inlineStr">
        <is>
          <t>2024-11-10</t>
        </is>
      </c>
    </row>
    <row r="7">
      <c r="A7" t="inlineStr">
        <is>
          <t>Tarong 2</t>
        </is>
      </c>
      <c r="B7" t="inlineStr">
        <is>
          <t>Tarong 2</t>
        </is>
      </c>
      <c r="C7" t="inlineStr">
        <is>
          <t>TARONG#2</t>
        </is>
      </c>
      <c r="D7" t="inlineStr">
        <is>
          <t>385.000</t>
        </is>
      </c>
      <c r="E7" t="inlineStr">
        <is>
          <t>Planned</t>
        </is>
      </c>
      <c r="F7" t="inlineStr">
        <is>
          <t>2024-09-13</t>
        </is>
      </c>
      <c r="G7" t="inlineStr">
        <is>
          <t>2024-11-29</t>
        </is>
      </c>
    </row>
    <row r="8">
      <c r="A8" t="inlineStr">
        <is>
          <t>Yallourn W 3</t>
        </is>
      </c>
      <c r="B8" t="inlineStr">
        <is>
          <t>Coal units detected generating no power on 14 October 2024:</t>
        </is>
      </c>
      <c r="C8" t="inlineStr">
        <is>
          <t>YWPS3</t>
        </is>
      </c>
      <c r="D8" t="inlineStr">
        <is>
          <t>405.000</t>
        </is>
      </c>
      <c r="E8" t="inlineStr">
        <is>
          <t>Planned</t>
        </is>
      </c>
      <c r="F8" t="inlineStr">
        <is>
          <t>2024-09-16</t>
        </is>
      </c>
      <c r="G8" t="inlineStr">
        <is>
          <t>2024-09-29</t>
        </is>
      </c>
    </row>
    <row r="10">
      <c r="B10" t="inlineStr">
        <is>
          <t>Gladstone 2</t>
        </is>
      </c>
      <c r="C10" t="inlineStr">
        <is>
          <t>New</t>
        </is>
      </c>
      <c r="D10" t="n">
        <v>280</v>
      </c>
      <c r="E10" t="inlineStr">
        <is>
          <t>Unclear</t>
        </is>
      </c>
      <c r="F10" t="inlineStr">
        <is>
          <t>New outage</t>
        </is>
      </c>
      <c r="G10" s="150" t="n">
        <v>45585</v>
      </c>
      <c r="H10" t="n">
        <v>6</v>
      </c>
    </row>
    <row r="11">
      <c r="B11" s="95" t="inlineStr">
        <is>
          <t>Bayswater 2</t>
        </is>
      </c>
      <c r="C11" s="95" t="inlineStr">
        <is>
          <t>Existing</t>
        </is>
      </c>
      <c r="D11" s="95" t="n">
        <v>685</v>
      </c>
      <c r="E11" s="95" t="inlineStr">
        <is>
          <t>Unplanned</t>
        </is>
      </c>
      <c r="F11" s="95" t="n">
        <v>36</v>
      </c>
      <c r="G11" s="151" t="n">
        <v>45634</v>
      </c>
      <c r="H11" s="95" t="n">
        <v>55</v>
      </c>
    </row>
    <row r="12">
      <c r="B12" s="95" t="inlineStr">
        <is>
          <t>Callide B 1</t>
        </is>
      </c>
      <c r="C12" s="95" t="inlineStr">
        <is>
          <t>Existing</t>
        </is>
      </c>
      <c r="D12" s="95" t="n">
        <v>350</v>
      </c>
      <c r="E12" s="95" t="inlineStr">
        <is>
          <t>Unplanned</t>
        </is>
      </c>
      <c r="F12" s="95" t="n">
        <v>88</v>
      </c>
      <c r="G12" s="151" t="n">
        <v>45617</v>
      </c>
      <c r="H12" s="95" t="n">
        <v>38</v>
      </c>
    </row>
    <row r="13">
      <c r="B13" s="95" t="inlineStr">
        <is>
          <t>Callide B 2</t>
        </is>
      </c>
      <c r="C13" s="95" t="inlineStr">
        <is>
          <t>Existing</t>
        </is>
      </c>
      <c r="D13" s="95" t="n">
        <v>350</v>
      </c>
      <c r="E13" s="95" t="inlineStr">
        <is>
          <t>Planned</t>
        </is>
      </c>
      <c r="F13" s="95" t="n">
        <v>32</v>
      </c>
      <c r="G13" s="151" t="n">
        <v>45585</v>
      </c>
      <c r="H13" s="95" t="n">
        <v>6</v>
      </c>
    </row>
    <row r="14">
      <c r="B14" s="95" t="inlineStr">
        <is>
          <t>Eraring 3</t>
        </is>
      </c>
      <c r="C14" s="95" t="inlineStr">
        <is>
          <t>Existing</t>
        </is>
      </c>
      <c r="D14" s="95" t="n">
        <v>720</v>
      </c>
      <c r="E14" s="95" t="inlineStr">
        <is>
          <t>Planned</t>
        </is>
      </c>
      <c r="F14" s="95" t="n">
        <v>50</v>
      </c>
      <c r="G14" s="151" t="n">
        <v>45624</v>
      </c>
      <c r="H14" s="95" t="n">
        <v>45</v>
      </c>
    </row>
    <row r="15">
      <c r="B15" s="95" t="inlineStr">
        <is>
          <t>Gladstone 6</t>
        </is>
      </c>
      <c r="C15" s="95" t="inlineStr">
        <is>
          <t>Existing</t>
        </is>
      </c>
      <c r="D15" s="95" t="n">
        <v>280</v>
      </c>
      <c r="E15" s="95" t="inlineStr">
        <is>
          <t>Planned</t>
        </is>
      </c>
      <c r="F15" s="95" t="n">
        <v>22</v>
      </c>
      <c r="G15" s="151" t="n">
        <v>45585</v>
      </c>
      <c r="H15" s="95" t="n">
        <v>6</v>
      </c>
    </row>
    <row r="16">
      <c r="B16" s="95" t="inlineStr">
        <is>
          <t>Loy Yang A 2</t>
        </is>
      </c>
      <c r="C16" s="95" t="inlineStr">
        <is>
          <t>Existing</t>
        </is>
      </c>
      <c r="D16" s="95" t="n">
        <v>530</v>
      </c>
      <c r="E16" s="95" t="inlineStr">
        <is>
          <t>Unplanned</t>
        </is>
      </c>
      <c r="F16" s="95" t="n">
        <v>4</v>
      </c>
      <c r="G16" s="151" t="n">
        <v>45585</v>
      </c>
      <c r="H16" s="95" t="n">
        <v>6</v>
      </c>
    </row>
    <row r="17">
      <c r="B17" s="95" t="inlineStr">
        <is>
          <t>Loy Yang A 4</t>
        </is>
      </c>
      <c r="C17" s="95" t="inlineStr">
        <is>
          <t>Existing</t>
        </is>
      </c>
      <c r="D17" s="95" t="n">
        <v>560</v>
      </c>
      <c r="E17" s="95" t="inlineStr">
        <is>
          <t>Planned</t>
        </is>
      </c>
      <c r="F17" s="95" t="n">
        <v>14</v>
      </c>
      <c r="G17" s="151" t="n">
        <v>45620</v>
      </c>
      <c r="H17" s="95" t="n">
        <v>41</v>
      </c>
    </row>
    <row r="18">
      <c r="B18" s="95" t="inlineStr">
        <is>
          <t>Tarong 2</t>
        </is>
      </c>
      <c r="C18" s="95" t="inlineStr">
        <is>
          <t>Existing</t>
        </is>
      </c>
      <c r="D18" s="95" t="n">
        <v>350</v>
      </c>
      <c r="E18" s="95" t="inlineStr">
        <is>
          <t>Planned</t>
        </is>
      </c>
      <c r="F18" s="95" t="n">
        <v>31</v>
      </c>
      <c r="G18" s="151" t="n">
        <v>45625</v>
      </c>
      <c r="H18" s="95" t="n">
        <v>46</v>
      </c>
    </row>
    <row r="19">
      <c r="B19" s="95" t="inlineStr">
        <is>
          <t>Vales Point B 6</t>
        </is>
      </c>
      <c r="C19" s="95" t="inlineStr">
        <is>
          <t>Existing</t>
        </is>
      </c>
      <c r="D19" s="95" t="n">
        <v>660</v>
      </c>
      <c r="E19" s="95" t="inlineStr">
        <is>
          <t>Unplanned</t>
        </is>
      </c>
      <c r="F19" s="95" t="n">
        <v>19</v>
      </c>
      <c r="G19" s="151" t="n">
        <v>45621</v>
      </c>
      <c r="H19" s="95" t="n">
        <v>42</v>
      </c>
    </row>
    <row r="20">
      <c r="B20" s="95" t="inlineStr">
        <is>
          <t>Yallourn W 2</t>
        </is>
      </c>
      <c r="C20" s="95" t="inlineStr">
        <is>
          <t>Existing</t>
        </is>
      </c>
      <c r="D20" s="95" t="n">
        <v>350</v>
      </c>
      <c r="E20" s="95" t="inlineStr">
        <is>
          <t>Planned</t>
        </is>
      </c>
      <c r="F20" s="95" t="n">
        <v>4</v>
      </c>
      <c r="G20" s="151" t="n">
        <v>45585</v>
      </c>
      <c r="H20" s="95" t="n">
        <v>6</v>
      </c>
    </row>
    <row r="21">
      <c r="D21" t="n">
        <v>2610</v>
      </c>
    </row>
    <row r="22">
      <c r="D22" t="n">
        <v>2225</v>
      </c>
    </row>
    <row r="23">
      <c r="D23" t="n">
        <v>5115</v>
      </c>
    </row>
    <row r="26">
      <c r="B26" t="inlineStr">
        <is>
          <t>Coal units returning to service after being offline on 13 October 2024:</t>
        </is>
      </c>
    </row>
    <row r="28">
      <c r="B28" t="inlineStr">
        <is>
          <t>Mt Piper 1</t>
        </is>
      </c>
      <c r="C28" t="n">
        <v>730</v>
      </c>
      <c r="D28" t="n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13B84758-2C8F-4954-AA70-BB7E06387001}"/>
</file>

<file path=customXml/itemProps2.xml><?xml version="1.0" encoding="utf-8"?>
<ds:datastoreItem xmlns:ds="http://schemas.openxmlformats.org/officeDocument/2006/customXml" ds:itemID="{180789FC-373A-4098-9336-F7870A76AD66}"/>
</file>

<file path=customXml/itemProps3.xml><?xml version="1.0" encoding="utf-8"?>
<ds:datastoreItem xmlns:ds="http://schemas.openxmlformats.org/officeDocument/2006/customXml" ds:itemID="{06DDC03F-AC84-4A70-9AC2-AE00C115941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BOND</cp:lastModifiedBy>
  <dcterms:created xsi:type="dcterms:W3CDTF">2024-02-21T01:58:45Z</dcterms:created>
  <dcterms:modified xsi:type="dcterms:W3CDTF">2024-11-25T20:30:06Z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