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60" windowWidth="13725" windowHeight="8505" tabRatio="720" activeTab="6"/>
  </bookViews>
  <sheets>
    <sheet name="Legenda" sheetId="7" r:id="rId1"/>
    <sheet name="scoretabel" sheetId="1" r:id="rId2"/>
    <sheet name="waardelijsten" sheetId="2" r:id="rId3"/>
    <sheet name="rekentabellen" sheetId="3" r:id="rId4"/>
    <sheet name="confrontaties" sheetId="5" r:id="rId5"/>
    <sheet name="VoorbeeldConfrontaties" sheetId="6" r:id="rId6"/>
    <sheet name="Dashboard" sheetId="8" r:id="rId7"/>
  </sheets>
  <externalReferences>
    <externalReference r:id="rId8"/>
  </externalReferences>
  <definedNames>
    <definedName name="_xlnm._FilterDatabase" localSheetId="6" hidden="1">Dashboard!$A$1:$CS$56</definedName>
    <definedName name="_xlnm._FilterDatabase" localSheetId="1" hidden="1">scoretabel!$B$4:$AZ$23</definedName>
    <definedName name="_Toc335821077" localSheetId="0">Legenda!$B$15</definedName>
    <definedName name="_Toc335821078" localSheetId="0">Legenda!$B$16</definedName>
    <definedName name="_Toc335821079" localSheetId="0">Legenda!$B$97</definedName>
    <definedName name="_Toc335821080" localSheetId="0">Legenda!$B$117</definedName>
  </definedNames>
  <calcPr calcId="125725"/>
</workbook>
</file>

<file path=xl/calcChain.xml><?xml version="1.0" encoding="utf-8"?>
<calcChain xmlns="http://schemas.openxmlformats.org/spreadsheetml/2006/main">
  <c r="AJ1" i="1"/>
  <c r="AK1" s="1"/>
  <c r="AL1" s="1"/>
  <c r="AM1" s="1"/>
  <c r="AN1" s="1"/>
  <c r="AI1"/>
  <c r="X1"/>
  <c r="W1"/>
  <c r="V1"/>
  <c r="I1"/>
  <c r="J1" s="1"/>
  <c r="K1" s="1"/>
  <c r="L1" s="1"/>
  <c r="M1" s="1"/>
  <c r="N1" s="1"/>
  <c r="O1" s="1"/>
  <c r="P1" s="1"/>
  <c r="Q1" s="1"/>
  <c r="R1" s="1"/>
  <c r="S1" s="1"/>
  <c r="T1" s="1"/>
  <c r="U1" s="1"/>
  <c r="H1"/>
  <c r="G1"/>
  <c r="F1"/>
  <c r="P22" i="8"/>
  <c r="AO28" i="3"/>
  <c r="AN28"/>
  <c r="AM28"/>
  <c r="AK28"/>
  <c r="AH28"/>
  <c r="AE28"/>
  <c r="AD28"/>
  <c r="AC28"/>
  <c r="AB28"/>
  <c r="AA28" s="1"/>
  <c r="Z28"/>
  <c r="U28"/>
  <c r="T28"/>
  <c r="S28"/>
  <c r="R28"/>
  <c r="V28" s="1"/>
  <c r="W28" s="1"/>
  <c r="Q28"/>
  <c r="P28"/>
  <c r="O28"/>
  <c r="N28"/>
  <c r="I28"/>
  <c r="H28"/>
  <c r="G28"/>
  <c r="F28"/>
  <c r="E28"/>
  <c r="D28"/>
  <c r="J28" s="1"/>
  <c r="K28" s="1"/>
  <c r="B28"/>
  <c r="AN24" i="1"/>
  <c r="AL24"/>
  <c r="AG24"/>
  <c r="U24"/>
  <c r="C28" i="3" l="1"/>
  <c r="D1" i="1" l="1"/>
  <c r="E1" s="1"/>
  <c r="CH53" i="8"/>
  <c r="CH50"/>
  <c r="CI55"/>
  <c r="Y1" i="1" l="1"/>
  <c r="CI50" i="8"/>
  <c r="CJ50" s="1"/>
  <c r="CH49"/>
  <c r="AH1" i="1" l="1"/>
  <c r="AO1" s="1"/>
  <c r="AP1" s="1"/>
  <c r="AQ1" s="1"/>
  <c r="AR1" s="1"/>
  <c r="AS1" s="1"/>
  <c r="AT1" s="1"/>
  <c r="AU1" s="1"/>
  <c r="AV1" s="1"/>
  <c r="AW1" s="1"/>
  <c r="AX1" s="1"/>
  <c r="AY1" s="1"/>
  <c r="AZ1" s="1"/>
  <c r="Z1"/>
  <c r="AA1" s="1"/>
  <c r="AB1" s="1"/>
  <c r="AC1" s="1"/>
  <c r="AD1" s="1"/>
  <c r="AE1" s="1"/>
  <c r="AF1" s="1"/>
  <c r="AG1" s="1"/>
  <c r="CI49" i="8"/>
  <c r="CJ49" s="1"/>
  <c r="CH48"/>
  <c r="CI48" l="1"/>
  <c r="CJ48" s="1"/>
  <c r="CH47"/>
  <c r="CI47" l="1"/>
  <c r="CJ47" s="1"/>
  <c r="CH46"/>
  <c r="CI46" l="1"/>
  <c r="CJ46" s="1"/>
  <c r="CH45"/>
  <c r="CI45" l="1"/>
  <c r="CJ45" s="1"/>
  <c r="CH44"/>
  <c r="CI44" l="1"/>
  <c r="CJ44" s="1"/>
  <c r="CH43"/>
  <c r="CI43" l="1"/>
  <c r="CJ43" s="1"/>
  <c r="CH42"/>
  <c r="CI42" l="1"/>
  <c r="CJ42" s="1"/>
  <c r="CH41"/>
  <c r="CI41" l="1"/>
  <c r="CJ41" s="1"/>
  <c r="CH36"/>
  <c r="CI36" l="1"/>
  <c r="CJ36" s="1"/>
  <c r="CH35"/>
  <c r="CI35" l="1"/>
  <c r="CJ35" s="1"/>
  <c r="CH34"/>
  <c r="CI34" l="1"/>
  <c r="CJ34" s="1"/>
  <c r="CH32"/>
  <c r="CI32" l="1"/>
  <c r="CJ32" s="1"/>
  <c r="CH31"/>
  <c r="CI31" l="1"/>
  <c r="CJ31" s="1"/>
  <c r="CH30"/>
  <c r="CI30" l="1"/>
  <c r="CJ30" s="1"/>
  <c r="CH29"/>
  <c r="CI29" l="1"/>
  <c r="CJ29" s="1"/>
  <c r="CH28"/>
  <c r="CI28" l="1"/>
  <c r="CJ28" s="1"/>
  <c r="CH27"/>
  <c r="CI27" l="1"/>
  <c r="CJ27" s="1"/>
  <c r="CH26"/>
  <c r="CI26" l="1"/>
  <c r="CJ26" s="1"/>
  <c r="CH25"/>
  <c r="CI25" l="1"/>
  <c r="CJ25" s="1"/>
  <c r="CH24"/>
  <c r="CI24" l="1"/>
  <c r="CJ24" s="1"/>
  <c r="CH23"/>
  <c r="CI23" l="1"/>
  <c r="CJ23" s="1"/>
  <c r="CH22"/>
  <c r="CI22" l="1"/>
  <c r="CJ22" s="1"/>
  <c r="CH20"/>
  <c r="CI20" l="1"/>
  <c r="CJ20" s="1"/>
  <c r="CH19"/>
  <c r="CI19" l="1"/>
  <c r="CJ19" s="1"/>
  <c r="CH18"/>
  <c r="CI18" l="1"/>
  <c r="CJ18" s="1"/>
  <c r="CH17"/>
  <c r="CI17" l="1"/>
  <c r="CJ17" s="1"/>
  <c r="CH16"/>
  <c r="CI16" l="1"/>
  <c r="CJ16" s="1"/>
  <c r="CH15"/>
  <c r="CI15" l="1"/>
  <c r="CJ15" s="1"/>
  <c r="CH14"/>
  <c r="CI14" l="1"/>
  <c r="CJ14" s="1"/>
  <c r="CH13"/>
  <c r="CI13" l="1"/>
  <c r="CJ13" s="1"/>
  <c r="CH12"/>
  <c r="CI12" l="1"/>
  <c r="CJ12" s="1"/>
  <c r="CH11"/>
  <c r="CI11" l="1"/>
  <c r="CJ11" s="1"/>
  <c r="CH10"/>
  <c r="CI10" l="1"/>
  <c r="CJ10" s="1"/>
  <c r="CH9"/>
  <c r="CI9" l="1"/>
  <c r="CJ9" s="1"/>
  <c r="CH8"/>
  <c r="CI8" l="1"/>
  <c r="CJ8" s="1"/>
  <c r="CH7"/>
  <c r="CI7" l="1"/>
  <c r="CJ7" s="1"/>
  <c r="CH6"/>
  <c r="CI6" l="1"/>
  <c r="CJ6" s="1"/>
  <c r="CH5"/>
  <c r="CI5" l="1"/>
  <c r="CJ5" s="1"/>
  <c r="CH4"/>
  <c r="CI4" l="1"/>
  <c r="CJ4" s="1"/>
  <c r="CI2"/>
  <c r="CH3"/>
  <c r="CI3" l="1"/>
  <c r="CJ3" s="1"/>
  <c r="CH38"/>
  <c r="CH40"/>
  <c r="CH33"/>
  <c r="CH21"/>
  <c r="CI38" l="1"/>
  <c r="CJ38" s="1"/>
  <c r="CI40"/>
  <c r="CJ40" s="1"/>
  <c r="CI33"/>
  <c r="CJ33" s="1"/>
  <c r="CI21"/>
  <c r="CJ21" s="1"/>
  <c r="CH51"/>
  <c r="CI51" l="1"/>
  <c r="CJ51" s="1"/>
  <c r="CH39"/>
  <c r="CH37"/>
  <c r="CI39" l="1"/>
  <c r="CJ39" s="1"/>
  <c r="CI37"/>
  <c r="CJ37" s="1"/>
  <c r="B9" i="5"/>
  <c r="CH52" i="8"/>
  <c r="CI52" l="1"/>
  <c r="CJ52" s="1"/>
  <c r="CJ53" s="1"/>
  <c r="AN23" i="1"/>
  <c r="AN22"/>
  <c r="AN21"/>
  <c r="AN20"/>
  <c r="AN19"/>
  <c r="AL23"/>
  <c r="AL22"/>
  <c r="AL21"/>
  <c r="AG23" l="1"/>
  <c r="U23"/>
  <c r="AG22" l="1"/>
  <c r="U22"/>
  <c r="AG21" l="1"/>
  <c r="U21"/>
  <c r="P19" i="8" l="1"/>
  <c r="R3"/>
  <c r="R4" s="1"/>
  <c r="AA2"/>
  <c r="R5" l="1"/>
  <c r="S72"/>
  <c r="R6" l="1"/>
  <c r="O4"/>
  <c r="O5" s="1"/>
  <c r="O6" s="1"/>
  <c r="O7" s="1"/>
  <c r="O8" s="1"/>
  <c r="O9" s="1"/>
  <c r="O10" s="1"/>
  <c r="O11" s="1"/>
  <c r="O12" s="1"/>
  <c r="O13" s="1"/>
  <c r="O14" s="1"/>
  <c r="O15" s="1"/>
  <c r="O16" s="1"/>
  <c r="O17" s="1"/>
  <c r="O18" s="1"/>
  <c r="O19" s="1"/>
  <c r="O20" s="1"/>
  <c r="O21" s="1"/>
  <c r="O22" s="1"/>
  <c r="AA55"/>
  <c r="R7" l="1"/>
  <c r="P21"/>
  <c r="P20"/>
  <c r="P18"/>
  <c r="P17"/>
  <c r="P16"/>
  <c r="P15"/>
  <c r="P14"/>
  <c r="P13"/>
  <c r="P12"/>
  <c r="P11"/>
  <c r="P10"/>
  <c r="P9"/>
  <c r="P8"/>
  <c r="P7"/>
  <c r="P6"/>
  <c r="P5"/>
  <c r="P4"/>
  <c r="P3"/>
  <c r="R8" l="1"/>
  <c r="AC53"/>
  <c r="M52"/>
  <c r="M51"/>
  <c r="M50"/>
  <c r="M49"/>
  <c r="M48"/>
  <c r="M47"/>
  <c r="M46"/>
  <c r="M45"/>
  <c r="M44"/>
  <c r="M43"/>
  <c r="M42"/>
  <c r="M41"/>
  <c r="M40"/>
  <c r="M39"/>
  <c r="M38"/>
  <c r="M37"/>
  <c r="M36"/>
  <c r="M35"/>
  <c r="M34"/>
  <c r="M33"/>
  <c r="M32"/>
  <c r="M31"/>
  <c r="M30"/>
  <c r="M29"/>
  <c r="M28"/>
  <c r="M27"/>
  <c r="M26"/>
  <c r="M25"/>
  <c r="M24"/>
  <c r="M23"/>
  <c r="M22"/>
  <c r="M21"/>
  <c r="M20"/>
  <c r="M19"/>
  <c r="M18"/>
  <c r="M17"/>
  <c r="M16"/>
  <c r="M15"/>
  <c r="M14"/>
  <c r="M13"/>
  <c r="M12"/>
  <c r="M11"/>
  <c r="M10"/>
  <c r="M9"/>
  <c r="M8"/>
  <c r="M7"/>
  <c r="M6"/>
  <c r="M5"/>
  <c r="M4"/>
  <c r="B8" i="5"/>
  <c r="C13"/>
  <c r="B14"/>
  <c r="C14" s="1"/>
  <c r="U27" i="3"/>
  <c r="T27"/>
  <c r="S27"/>
  <c r="R27"/>
  <c r="Q27"/>
  <c r="P27"/>
  <c r="U26"/>
  <c r="T26"/>
  <c r="S26"/>
  <c r="R26"/>
  <c r="Q26"/>
  <c r="P26"/>
  <c r="U25"/>
  <c r="T25"/>
  <c r="S25"/>
  <c r="R25"/>
  <c r="Q25"/>
  <c r="P25"/>
  <c r="U24"/>
  <c r="T24"/>
  <c r="S24"/>
  <c r="R24"/>
  <c r="Q24"/>
  <c r="P24"/>
  <c r="U23"/>
  <c r="T23"/>
  <c r="S23"/>
  <c r="R23"/>
  <c r="Q23"/>
  <c r="P23"/>
  <c r="U22"/>
  <c r="T22"/>
  <c r="S22"/>
  <c r="R22"/>
  <c r="Q22"/>
  <c r="P22"/>
  <c r="U21"/>
  <c r="T21"/>
  <c r="S21"/>
  <c r="R21"/>
  <c r="Q21"/>
  <c r="P21"/>
  <c r="U20"/>
  <c r="T20"/>
  <c r="S20"/>
  <c r="R20"/>
  <c r="Q20"/>
  <c r="P20"/>
  <c r="U19"/>
  <c r="T19"/>
  <c r="S19"/>
  <c r="R19"/>
  <c r="Q19"/>
  <c r="P19"/>
  <c r="U18"/>
  <c r="T18"/>
  <c r="S18"/>
  <c r="R18"/>
  <c r="Q18"/>
  <c r="P18"/>
  <c r="U17"/>
  <c r="T17"/>
  <c r="S17"/>
  <c r="R17"/>
  <c r="Q17"/>
  <c r="P17"/>
  <c r="U16"/>
  <c r="T16"/>
  <c r="S16"/>
  <c r="R16"/>
  <c r="Q16"/>
  <c r="P16"/>
  <c r="U15"/>
  <c r="T15"/>
  <c r="S15"/>
  <c r="R15"/>
  <c r="Q15"/>
  <c r="P15"/>
  <c r="U14"/>
  <c r="T14"/>
  <c r="S14"/>
  <c r="R14"/>
  <c r="Q14"/>
  <c r="P14"/>
  <c r="U13"/>
  <c r="T13"/>
  <c r="S13"/>
  <c r="R13"/>
  <c r="Q13"/>
  <c r="P13"/>
  <c r="U12"/>
  <c r="T12"/>
  <c r="S12"/>
  <c r="R12"/>
  <c r="Q12"/>
  <c r="P12"/>
  <c r="U11"/>
  <c r="T11"/>
  <c r="S11"/>
  <c r="R11"/>
  <c r="Q11"/>
  <c r="P11"/>
  <c r="U10"/>
  <c r="T10"/>
  <c r="S10"/>
  <c r="R10"/>
  <c r="Q10"/>
  <c r="P10"/>
  <c r="R9"/>
  <c r="DD1" i="5"/>
  <c r="DD17" s="1"/>
  <c r="DC1"/>
  <c r="DC17" s="1"/>
  <c r="DB1"/>
  <c r="DB17" s="1"/>
  <c r="DA1"/>
  <c r="DA17" s="1"/>
  <c r="CZ1"/>
  <c r="CZ17" s="1"/>
  <c r="CY1"/>
  <c r="CY17" s="1"/>
  <c r="CX1"/>
  <c r="CX17" s="1"/>
  <c r="CW1"/>
  <c r="CW17" s="1"/>
  <c r="CV1"/>
  <c r="CV17" s="1"/>
  <c r="CU1"/>
  <c r="CU17" s="1"/>
  <c r="CT1"/>
  <c r="CT17" s="1"/>
  <c r="CS1"/>
  <c r="CS17" s="1"/>
  <c r="CR1"/>
  <c r="CR17" s="1"/>
  <c r="CQ1"/>
  <c r="CQ17" s="1"/>
  <c r="CP1"/>
  <c r="CP17" s="1"/>
  <c r="AO27" i="3"/>
  <c r="AN27"/>
  <c r="AH27"/>
  <c r="AE27"/>
  <c r="AD27"/>
  <c r="Z27"/>
  <c r="N27"/>
  <c r="I27"/>
  <c r="H27"/>
  <c r="G27"/>
  <c r="F27"/>
  <c r="E27"/>
  <c r="D27"/>
  <c r="B27"/>
  <c r="AO26"/>
  <c r="AN26"/>
  <c r="AM26"/>
  <c r="AK26"/>
  <c r="AH26"/>
  <c r="AE26"/>
  <c r="AD26"/>
  <c r="AC26"/>
  <c r="AB26"/>
  <c r="Z26"/>
  <c r="N26"/>
  <c r="I26"/>
  <c r="H26"/>
  <c r="G26"/>
  <c r="F26"/>
  <c r="E26"/>
  <c r="D26"/>
  <c r="B26"/>
  <c r="AO25"/>
  <c r="AN25"/>
  <c r="AH25"/>
  <c r="AE25"/>
  <c r="AD25"/>
  <c r="Z25"/>
  <c r="N25"/>
  <c r="I25"/>
  <c r="H25"/>
  <c r="G25"/>
  <c r="F25"/>
  <c r="E25"/>
  <c r="D25"/>
  <c r="B25"/>
  <c r="AM27"/>
  <c r="AK27"/>
  <c r="AC27"/>
  <c r="AB27"/>
  <c r="AM25"/>
  <c r="AK25"/>
  <c r="AC25"/>
  <c r="AB25"/>
  <c r="CO1" i="5"/>
  <c r="CO17" s="1"/>
  <c r="CN1"/>
  <c r="CN17" s="1"/>
  <c r="CM1"/>
  <c r="CM17" s="1"/>
  <c r="CL1"/>
  <c r="CL17" s="1"/>
  <c r="CK1"/>
  <c r="CK17" s="1"/>
  <c r="AD2" i="8"/>
  <c r="AD55"/>
  <c r="R9" l="1"/>
  <c r="AF53"/>
  <c r="O26" i="3"/>
  <c r="AY24" i="1"/>
  <c r="AP28" i="3" s="1"/>
  <c r="AA27"/>
  <c r="O27"/>
  <c r="J27"/>
  <c r="J26"/>
  <c r="AA26"/>
  <c r="AY22" i="1" s="1"/>
  <c r="V26" i="3"/>
  <c r="AA25"/>
  <c r="AY21" i="1" s="1"/>
  <c r="O25" i="3"/>
  <c r="J25"/>
  <c r="B15" i="5"/>
  <c r="V25" i="3"/>
  <c r="V27"/>
  <c r="C25"/>
  <c r="C27"/>
  <c r="C26"/>
  <c r="AG55" i="8"/>
  <c r="AG2"/>
  <c r="AK24" i="1" l="1"/>
  <c r="AJ28" i="3" s="1"/>
  <c r="AM24" i="1"/>
  <c r="AL28" i="3" s="1"/>
  <c r="AY23" i="1"/>
  <c r="AP27" i="3" s="1"/>
  <c r="R10" i="8"/>
  <c r="AI53"/>
  <c r="AP25" i="3"/>
  <c r="AP26"/>
  <c r="C15" i="5"/>
  <c r="B16"/>
  <c r="J21"/>
  <c r="CJ17"/>
  <c r="CI17"/>
  <c r="CH17"/>
  <c r="CG17"/>
  <c r="CF17"/>
  <c r="CE17"/>
  <c r="CD17"/>
  <c r="CC17"/>
  <c r="CB17"/>
  <c r="CA17"/>
  <c r="BZ17"/>
  <c r="BY17"/>
  <c r="BX17"/>
  <c r="BW17"/>
  <c r="BV17"/>
  <c r="BU17"/>
  <c r="BT17"/>
  <c r="BS17"/>
  <c r="BR17"/>
  <c r="BQ17"/>
  <c r="BP17"/>
  <c r="BO17"/>
  <c r="BN17"/>
  <c r="BM17"/>
  <c r="BL17"/>
  <c r="BK17"/>
  <c r="BJ17"/>
  <c r="BI17"/>
  <c r="BH17"/>
  <c r="BG17"/>
  <c r="BF17"/>
  <c r="BE17"/>
  <c r="BD17"/>
  <c r="BC17"/>
  <c r="BB17"/>
  <c r="BA17"/>
  <c r="AZ17"/>
  <c r="AY17"/>
  <c r="AX17"/>
  <c r="AW17"/>
  <c r="AV17"/>
  <c r="AU17"/>
  <c r="AT17"/>
  <c r="AS17"/>
  <c r="AR17"/>
  <c r="AQ17"/>
  <c r="AP17"/>
  <c r="AO17"/>
  <c r="AN17"/>
  <c r="AM17"/>
  <c r="AL17"/>
  <c r="AK17"/>
  <c r="AJ17"/>
  <c r="AI17"/>
  <c r="AH17"/>
  <c r="AG17"/>
  <c r="AF17"/>
  <c r="AE17"/>
  <c r="AD17"/>
  <c r="AC17"/>
  <c r="AB17"/>
  <c r="AA17"/>
  <c r="Z17"/>
  <c r="Y17"/>
  <c r="X17"/>
  <c r="W17"/>
  <c r="V17"/>
  <c r="U17"/>
  <c r="T17"/>
  <c r="S17"/>
  <c r="R17"/>
  <c r="Q17"/>
  <c r="P17"/>
  <c r="O17"/>
  <c r="N17"/>
  <c r="M17"/>
  <c r="L17"/>
  <c r="K17"/>
  <c r="J17"/>
  <c r="I17"/>
  <c r="I21"/>
  <c r="H21"/>
  <c r="G21"/>
  <c r="F21"/>
  <c r="E21"/>
  <c r="D21"/>
  <c r="C21"/>
  <c r="AJ2" i="8"/>
  <c r="AQ28" i="3" l="1"/>
  <c r="AI28" s="1"/>
  <c r="AZ24" i="1" s="1"/>
  <c r="R11" i="8"/>
  <c r="AL53"/>
  <c r="C16" i="5"/>
  <c r="B17"/>
  <c r="R12" i="8" l="1"/>
  <c r="AO53"/>
  <c r="C17" i="5"/>
  <c r="B18"/>
  <c r="C18" s="1"/>
  <c r="I25"/>
  <c r="H25"/>
  <c r="G25"/>
  <c r="F25"/>
  <c r="E25"/>
  <c r="D25"/>
  <c r="C25"/>
  <c r="R13" i="8" l="1"/>
  <c r="AR53"/>
  <c r="N1" i="5"/>
  <c r="S1" s="1"/>
  <c r="X1" s="1"/>
  <c r="AC1" s="1"/>
  <c r="AH1" s="1"/>
  <c r="AM1" s="1"/>
  <c r="AR1" s="1"/>
  <c r="AW1" s="1"/>
  <c r="BB1" s="1"/>
  <c r="BG1" s="1"/>
  <c r="BL1" s="1"/>
  <c r="BQ1" s="1"/>
  <c r="BV1" s="1"/>
  <c r="CA1" s="1"/>
  <c r="CF1" s="1"/>
  <c r="J1"/>
  <c r="O1" s="1"/>
  <c r="T1" s="1"/>
  <c r="Y1" s="1"/>
  <c r="AD1" s="1"/>
  <c r="AI1" s="1"/>
  <c r="AN1" s="1"/>
  <c r="AS1" s="1"/>
  <c r="AX1" s="1"/>
  <c r="BC1" s="1"/>
  <c r="BH1" s="1"/>
  <c r="BM1" s="1"/>
  <c r="BR1" s="1"/>
  <c r="BW1" s="1"/>
  <c r="CB1" s="1"/>
  <c r="CG1" s="1"/>
  <c r="AE10" i="3"/>
  <c r="AE11"/>
  <c r="AE12"/>
  <c r="AE13"/>
  <c r="AE14"/>
  <c r="AE15"/>
  <c r="AE16"/>
  <c r="AE17"/>
  <c r="AE18"/>
  <c r="AE19"/>
  <c r="AE20"/>
  <c r="AE21"/>
  <c r="AE22"/>
  <c r="AE23"/>
  <c r="AE24"/>
  <c r="AE9"/>
  <c r="AN6" i="1"/>
  <c r="AN7"/>
  <c r="AN8"/>
  <c r="AN9"/>
  <c r="AN10"/>
  <c r="AN11"/>
  <c r="AN12"/>
  <c r="AN13"/>
  <c r="AN14"/>
  <c r="AN15"/>
  <c r="AN16"/>
  <c r="AN17"/>
  <c r="AN18"/>
  <c r="AN5"/>
  <c r="AL5"/>
  <c r="AL6"/>
  <c r="AL7"/>
  <c r="AL8"/>
  <c r="AL9"/>
  <c r="AL10"/>
  <c r="AL11"/>
  <c r="AL12"/>
  <c r="AL13"/>
  <c r="AL14"/>
  <c r="AL15"/>
  <c r="AL16"/>
  <c r="AL17"/>
  <c r="AL18"/>
  <c r="AL19"/>
  <c r="AL20"/>
  <c r="AN10" i="3"/>
  <c r="AO10"/>
  <c r="AN11"/>
  <c r="AO11"/>
  <c r="AN12"/>
  <c r="AO12"/>
  <c r="AN13"/>
  <c r="AO13"/>
  <c r="AN14"/>
  <c r="AO14"/>
  <c r="AN15"/>
  <c r="AO15"/>
  <c r="AN16"/>
  <c r="AO16"/>
  <c r="AN17"/>
  <c r="AO17"/>
  <c r="AN18"/>
  <c r="AO18"/>
  <c r="AN19"/>
  <c r="AO19"/>
  <c r="AN20"/>
  <c r="AO20"/>
  <c r="AN21"/>
  <c r="AO21"/>
  <c r="AN22"/>
  <c r="AO22"/>
  <c r="AN23"/>
  <c r="AO23"/>
  <c r="AN24"/>
  <c r="AO24"/>
  <c r="AN9"/>
  <c r="AO9"/>
  <c r="AI2"/>
  <c r="AH10"/>
  <c r="AH11"/>
  <c r="AH12"/>
  <c r="AH13"/>
  <c r="AH14"/>
  <c r="AH15"/>
  <c r="AH16"/>
  <c r="AH17"/>
  <c r="AH18"/>
  <c r="AH19"/>
  <c r="AH20"/>
  <c r="AH21"/>
  <c r="AH22"/>
  <c r="AH23"/>
  <c r="AH24"/>
  <c r="AH9"/>
  <c r="C5"/>
  <c r="O6"/>
  <c r="O5"/>
  <c r="C6"/>
  <c r="C4" s="1"/>
  <c r="AD10"/>
  <c r="AD11"/>
  <c r="AD12"/>
  <c r="AD13"/>
  <c r="AD14"/>
  <c r="AD15"/>
  <c r="AD16"/>
  <c r="AD17"/>
  <c r="AD18"/>
  <c r="AD19"/>
  <c r="AD20"/>
  <c r="AD21"/>
  <c r="AD22"/>
  <c r="AD23"/>
  <c r="AD24"/>
  <c r="AD9"/>
  <c r="Z10"/>
  <c r="Z11"/>
  <c r="Z12"/>
  <c r="Z13"/>
  <c r="Z14"/>
  <c r="Z15"/>
  <c r="Z16"/>
  <c r="Z17"/>
  <c r="Z18"/>
  <c r="Z19"/>
  <c r="Z20"/>
  <c r="Z21"/>
  <c r="Z22"/>
  <c r="Z23"/>
  <c r="Z24"/>
  <c r="Z9"/>
  <c r="U6" i="1"/>
  <c r="U7"/>
  <c r="U8"/>
  <c r="U9"/>
  <c r="U10"/>
  <c r="U11"/>
  <c r="U12"/>
  <c r="U13"/>
  <c r="U14"/>
  <c r="U15"/>
  <c r="U16"/>
  <c r="U17"/>
  <c r="U18"/>
  <c r="U19"/>
  <c r="U20"/>
  <c r="U5"/>
  <c r="U9" i="3"/>
  <c r="T9"/>
  <c r="S9"/>
  <c r="Q9"/>
  <c r="O23"/>
  <c r="O21"/>
  <c r="O19"/>
  <c r="O17"/>
  <c r="O15"/>
  <c r="O13"/>
  <c r="O11"/>
  <c r="P9"/>
  <c r="N10"/>
  <c r="N11"/>
  <c r="N12"/>
  <c r="N13"/>
  <c r="N14"/>
  <c r="N15"/>
  <c r="N16"/>
  <c r="N17"/>
  <c r="N18"/>
  <c r="N19"/>
  <c r="N20"/>
  <c r="N21"/>
  <c r="N22"/>
  <c r="N23"/>
  <c r="N24"/>
  <c r="N9"/>
  <c r="H10"/>
  <c r="H11"/>
  <c r="H12"/>
  <c r="H13"/>
  <c r="H14"/>
  <c r="H15"/>
  <c r="H16"/>
  <c r="H17"/>
  <c r="H18"/>
  <c r="H19"/>
  <c r="H20"/>
  <c r="H21"/>
  <c r="H22"/>
  <c r="H23"/>
  <c r="H24"/>
  <c r="H9"/>
  <c r="I10"/>
  <c r="I11"/>
  <c r="I12"/>
  <c r="I13"/>
  <c r="I14"/>
  <c r="I15"/>
  <c r="I16"/>
  <c r="I17"/>
  <c r="I18"/>
  <c r="I19"/>
  <c r="I20"/>
  <c r="I21"/>
  <c r="I22"/>
  <c r="I23"/>
  <c r="I24"/>
  <c r="I9"/>
  <c r="F10"/>
  <c r="F11"/>
  <c r="F12"/>
  <c r="F13"/>
  <c r="F14"/>
  <c r="F15"/>
  <c r="F16"/>
  <c r="F17"/>
  <c r="F18"/>
  <c r="F19"/>
  <c r="F20"/>
  <c r="F21"/>
  <c r="F22"/>
  <c r="F23"/>
  <c r="F24"/>
  <c r="F9"/>
  <c r="G10"/>
  <c r="G11"/>
  <c r="G12"/>
  <c r="G13"/>
  <c r="G14"/>
  <c r="G15"/>
  <c r="G16"/>
  <c r="G17"/>
  <c r="G18"/>
  <c r="G19"/>
  <c r="G20"/>
  <c r="G21"/>
  <c r="G22"/>
  <c r="G23"/>
  <c r="G24"/>
  <c r="G9"/>
  <c r="E10"/>
  <c r="E11"/>
  <c r="E12"/>
  <c r="E13"/>
  <c r="E14"/>
  <c r="E15"/>
  <c r="E16"/>
  <c r="E17"/>
  <c r="E18"/>
  <c r="E19"/>
  <c r="E20"/>
  <c r="E21"/>
  <c r="E22"/>
  <c r="E23"/>
  <c r="E24"/>
  <c r="E9"/>
  <c r="D10"/>
  <c r="C10" s="1"/>
  <c r="D11"/>
  <c r="C11" s="1"/>
  <c r="D12"/>
  <c r="C12" s="1"/>
  <c r="D13"/>
  <c r="C13" s="1"/>
  <c r="D14"/>
  <c r="D15"/>
  <c r="C15" s="1"/>
  <c r="D16"/>
  <c r="C16" s="1"/>
  <c r="D17"/>
  <c r="C17" s="1"/>
  <c r="D18"/>
  <c r="J18" s="1"/>
  <c r="D19"/>
  <c r="J19" s="1"/>
  <c r="D20"/>
  <c r="C20" s="1"/>
  <c r="D21"/>
  <c r="J21" s="1"/>
  <c r="D22"/>
  <c r="J22" s="1"/>
  <c r="D23"/>
  <c r="D24"/>
  <c r="C24" s="1"/>
  <c r="D9"/>
  <c r="C9" s="1"/>
  <c r="AG6" i="1"/>
  <c r="AG7"/>
  <c r="AG8"/>
  <c r="AG9"/>
  <c r="AG10"/>
  <c r="AG11"/>
  <c r="AG12"/>
  <c r="AG13"/>
  <c r="AG14"/>
  <c r="AG15"/>
  <c r="AG16"/>
  <c r="AG17"/>
  <c r="AG18"/>
  <c r="AG19"/>
  <c r="AG20"/>
  <c r="AG5"/>
  <c r="B10" i="3"/>
  <c r="B11"/>
  <c r="B12"/>
  <c r="B13"/>
  <c r="B14"/>
  <c r="B15"/>
  <c r="B16"/>
  <c r="B17"/>
  <c r="B18"/>
  <c r="B19"/>
  <c r="B20"/>
  <c r="B21"/>
  <c r="B22"/>
  <c r="B23"/>
  <c r="B24"/>
  <c r="B9"/>
  <c r="C14" l="1"/>
  <c r="J23"/>
  <c r="R14" i="8"/>
  <c r="AU53"/>
  <c r="AC22" i="3"/>
  <c r="AC14"/>
  <c r="AB22"/>
  <c r="AB14"/>
  <c r="AK22"/>
  <c r="AK14"/>
  <c r="AM23"/>
  <c r="AM15"/>
  <c r="AC23"/>
  <c r="AC15"/>
  <c r="AB23"/>
  <c r="AB15"/>
  <c r="AK19"/>
  <c r="AK11"/>
  <c r="AM20"/>
  <c r="AM16"/>
  <c r="AC20"/>
  <c r="AC12"/>
  <c r="AC9"/>
  <c r="AC21"/>
  <c r="AC17"/>
  <c r="AC13"/>
  <c r="AB9"/>
  <c r="AA9" s="1"/>
  <c r="AY5" i="1" s="1"/>
  <c r="AB21" i="3"/>
  <c r="AA21" s="1"/>
  <c r="AY17" i="1" s="1"/>
  <c r="AB17" i="3"/>
  <c r="AB13"/>
  <c r="AA13" s="1"/>
  <c r="AY9" i="1" s="1"/>
  <c r="AK21" i="3"/>
  <c r="AK17"/>
  <c r="AK13"/>
  <c r="AK9"/>
  <c r="AM22"/>
  <c r="AM18"/>
  <c r="AM14"/>
  <c r="AM10"/>
  <c r="O9"/>
  <c r="AC18"/>
  <c r="AC10"/>
  <c r="AB18"/>
  <c r="AB10"/>
  <c r="AK18"/>
  <c r="AK10"/>
  <c r="AM19"/>
  <c r="AM11"/>
  <c r="AC19"/>
  <c r="AC11"/>
  <c r="AB19"/>
  <c r="AB11"/>
  <c r="AK23"/>
  <c r="AK15"/>
  <c r="AM24"/>
  <c r="AM12"/>
  <c r="AC24"/>
  <c r="AC16"/>
  <c r="AB24"/>
  <c r="AB20"/>
  <c r="AB16"/>
  <c r="AB12"/>
  <c r="AK24"/>
  <c r="AK20"/>
  <c r="AK16"/>
  <c r="AK12"/>
  <c r="AM9"/>
  <c r="AM21"/>
  <c r="AM17"/>
  <c r="AM13"/>
  <c r="C3"/>
  <c r="K1" i="5"/>
  <c r="O12" i="3"/>
  <c r="O16"/>
  <c r="O20"/>
  <c r="O24"/>
  <c r="O4"/>
  <c r="O3" s="1"/>
  <c r="O10"/>
  <c r="O14"/>
  <c r="O18"/>
  <c r="O22"/>
  <c r="C22"/>
  <c r="C18"/>
  <c r="C23"/>
  <c r="C19"/>
  <c r="C21"/>
  <c r="V12"/>
  <c r="V16"/>
  <c r="V20"/>
  <c r="V24"/>
  <c r="V21"/>
  <c r="V11"/>
  <c r="V23"/>
  <c r="V17"/>
  <c r="V9"/>
  <c r="V13"/>
  <c r="V22"/>
  <c r="V18"/>
  <c r="V14"/>
  <c r="V10"/>
  <c r="V19"/>
  <c r="V15"/>
  <c r="J10"/>
  <c r="J17"/>
  <c r="J15"/>
  <c r="J12"/>
  <c r="J11"/>
  <c r="K11" s="1"/>
  <c r="J13"/>
  <c r="J9"/>
  <c r="J24"/>
  <c r="J14"/>
  <c r="J20"/>
  <c r="J16"/>
  <c r="P3" l="1"/>
  <c r="Q3" s="1"/>
  <c r="R3" s="1"/>
  <c r="W27"/>
  <c r="AK23" i="1" s="1"/>
  <c r="AJ27" i="3" s="1"/>
  <c r="W25"/>
  <c r="AK21" i="1" s="1"/>
  <c r="AJ25" i="3" s="1"/>
  <c r="W26"/>
  <c r="AK22" i="1" s="1"/>
  <c r="AJ26" i="3" s="1"/>
  <c r="AA17"/>
  <c r="AY13" i="1" s="1"/>
  <c r="AP17" i="3" s="1"/>
  <c r="AA12"/>
  <c r="AY8" i="1" s="1"/>
  <c r="AP12" i="3" s="1"/>
  <c r="AA24"/>
  <c r="AA16"/>
  <c r="AY12" i="1" s="1"/>
  <c r="AP16" i="3" s="1"/>
  <c r="AA19"/>
  <c r="AY15" i="1" s="1"/>
  <c r="AP19" i="3" s="1"/>
  <c r="K10"/>
  <c r="AM6" i="1" s="1"/>
  <c r="K14" i="3"/>
  <c r="AM10" i="1" s="1"/>
  <c r="K18" i="3"/>
  <c r="AM14" i="1" s="1"/>
  <c r="AL18" i="3" s="1"/>
  <c r="D3"/>
  <c r="E3" s="1"/>
  <c r="F3" s="1"/>
  <c r="K26"/>
  <c r="AM22" i="1" s="1"/>
  <c r="AL26" i="3" s="1"/>
  <c r="AQ26" s="1"/>
  <c r="AI26" s="1"/>
  <c r="AZ22" i="1" s="1"/>
  <c r="K25" i="3"/>
  <c r="AM21" i="1" s="1"/>
  <c r="AL25" i="3" s="1"/>
  <c r="AQ25" s="1"/>
  <c r="AI25" s="1"/>
  <c r="AZ21" i="1" s="1"/>
  <c r="AA11" i="3"/>
  <c r="AY7" i="1" s="1"/>
  <c r="AP11" i="3" s="1"/>
  <c r="AA10"/>
  <c r="AY6" i="1" s="1"/>
  <c r="AP10" i="3" s="1"/>
  <c r="AA20"/>
  <c r="AY16" i="1" s="1"/>
  <c r="AP20" i="3" s="1"/>
  <c r="AA23"/>
  <c r="AY19" i="1" s="1"/>
  <c r="AP23" i="3" s="1"/>
  <c r="AA22"/>
  <c r="AY18" i="1" s="1"/>
  <c r="AP22" i="3" s="1"/>
  <c r="AA18"/>
  <c r="AY14" i="1" s="1"/>
  <c r="AP18" i="3" s="1"/>
  <c r="AA15"/>
  <c r="AY11" i="1" s="1"/>
  <c r="AP15" i="3" s="1"/>
  <c r="AA14"/>
  <c r="AY10" i="1" s="1"/>
  <c r="AP14" i="3" s="1"/>
  <c r="R15" i="8"/>
  <c r="AX53"/>
  <c r="AP13" i="3"/>
  <c r="AP9"/>
  <c r="AP21"/>
  <c r="K20"/>
  <c r="AM16" i="1" s="1"/>
  <c r="K13" i="3"/>
  <c r="AM9" i="1" s="1"/>
  <c r="K17" i="3"/>
  <c r="AM13" i="1" s="1"/>
  <c r="K23" i="3"/>
  <c r="AM19" i="1" s="1"/>
  <c r="K9" i="3"/>
  <c r="AM5" i="1" s="1"/>
  <c r="K15" i="3"/>
  <c r="AM11" i="1" s="1"/>
  <c r="K19" i="3"/>
  <c r="AM15" i="1" s="1"/>
  <c r="K24" i="3"/>
  <c r="AM20" i="1" s="1"/>
  <c r="K12" i="3"/>
  <c r="AM8" i="1" s="1"/>
  <c r="K21" i="3"/>
  <c r="AM17" i="1" s="1"/>
  <c r="K22" i="3"/>
  <c r="AM18" i="1" s="1"/>
  <c r="P1" i="5"/>
  <c r="U1" s="1"/>
  <c r="Z1" s="1"/>
  <c r="AE1" s="1"/>
  <c r="AJ1" s="1"/>
  <c r="AO1" s="1"/>
  <c r="AT1" s="1"/>
  <c r="AY1" s="1"/>
  <c r="BD1" s="1"/>
  <c r="BI1" s="1"/>
  <c r="BN1" s="1"/>
  <c r="BS1" s="1"/>
  <c r="BX1" s="1"/>
  <c r="CC1" s="1"/>
  <c r="CH1" s="1"/>
  <c r="L1"/>
  <c r="W16" i="3"/>
  <c r="AK12" i="1" s="1"/>
  <c r="W14" i="3"/>
  <c r="AK10" i="1" s="1"/>
  <c r="W17" i="3"/>
  <c r="AK13" i="1" s="1"/>
  <c r="W18" i="3"/>
  <c r="AK14" i="1" s="1"/>
  <c r="W24" i="3"/>
  <c r="AK20" i="1" s="1"/>
  <c r="W15" i="3"/>
  <c r="AK11" i="1" s="1"/>
  <c r="W19" i="3"/>
  <c r="AK15" i="1" s="1"/>
  <c r="W21" i="3"/>
  <c r="AK17" i="1" s="1"/>
  <c r="W10" i="3"/>
  <c r="AK6" i="1" s="1"/>
  <c r="W11" i="3"/>
  <c r="AK7" i="1" s="1"/>
  <c r="W20" i="3"/>
  <c r="AK16" i="1" s="1"/>
  <c r="W9" i="3"/>
  <c r="AK5" i="1" s="1"/>
  <c r="W22" i="3"/>
  <c r="AK18" i="1" s="1"/>
  <c r="W23" i="3"/>
  <c r="AK19" i="1" s="1"/>
  <c r="W13" i="3"/>
  <c r="AK9" i="1" s="1"/>
  <c r="W12" i="3"/>
  <c r="AK8" i="1" s="1"/>
  <c r="K16" i="3"/>
  <c r="AM12" i="1" s="1"/>
  <c r="AM7"/>
  <c r="AY20" l="1"/>
  <c r="AP24" i="3" s="1"/>
  <c r="K27"/>
  <c r="R16" i="8"/>
  <c r="BA53"/>
  <c r="AJ22" i="3"/>
  <c r="AJ16"/>
  <c r="AJ23"/>
  <c r="AJ15"/>
  <c r="AL22"/>
  <c r="AL19"/>
  <c r="AJ20"/>
  <c r="AJ12"/>
  <c r="AJ9"/>
  <c r="AJ21"/>
  <c r="AJ18"/>
  <c r="AQ18" s="1"/>
  <c r="AI18" s="1"/>
  <c r="AZ14" i="1" s="1"/>
  <c r="AJ10" i="3"/>
  <c r="AJ24"/>
  <c r="AL21"/>
  <c r="AJ11"/>
  <c r="AJ14"/>
  <c r="AJ13"/>
  <c r="AJ19"/>
  <c r="AQ19" s="1"/>
  <c r="AI19" s="1"/>
  <c r="AZ15" i="1" s="1"/>
  <c r="AJ17" i="3"/>
  <c r="AL23"/>
  <c r="AQ22"/>
  <c r="AI22" s="1"/>
  <c r="AZ18" i="1" s="1"/>
  <c r="AL13" i="3"/>
  <c r="AL20"/>
  <c r="AL17"/>
  <c r="AL15"/>
  <c r="AL9"/>
  <c r="AL14"/>
  <c r="AL16"/>
  <c r="AL24"/>
  <c r="AL11"/>
  <c r="AL12"/>
  <c r="Q1" i="5"/>
  <c r="V1" s="1"/>
  <c r="AA1" s="1"/>
  <c r="AF1" s="1"/>
  <c r="AK1" s="1"/>
  <c r="AP1" s="1"/>
  <c r="AU1" s="1"/>
  <c r="AZ1" s="1"/>
  <c r="BE1" s="1"/>
  <c r="BJ1" s="1"/>
  <c r="BO1" s="1"/>
  <c r="BT1" s="1"/>
  <c r="BY1" s="1"/>
  <c r="CD1" s="1"/>
  <c r="CI1" s="1"/>
  <c r="M1"/>
  <c r="R1" s="1"/>
  <c r="W1" s="1"/>
  <c r="AB1" s="1"/>
  <c r="AG1" s="1"/>
  <c r="AL1" s="1"/>
  <c r="AQ1" s="1"/>
  <c r="AV1" s="1"/>
  <c r="BA1" s="1"/>
  <c r="BF1" s="1"/>
  <c r="BK1" s="1"/>
  <c r="BP1" s="1"/>
  <c r="BU1" s="1"/>
  <c r="BZ1" s="1"/>
  <c r="CE1" s="1"/>
  <c r="CJ1" s="1"/>
  <c r="AL10" i="3"/>
  <c r="AM23" i="1" l="1"/>
  <c r="AL27" i="3" s="1"/>
  <c r="AQ27" s="1"/>
  <c r="AI27" s="1"/>
  <c r="AZ23" i="1" s="1"/>
  <c r="AQ9" i="3"/>
  <c r="AI9" s="1"/>
  <c r="AZ5" i="1" s="1"/>
  <c r="AQ24" i="3"/>
  <c r="AI24" s="1"/>
  <c r="AZ20" i="1" s="1"/>
  <c r="AQ13" i="3"/>
  <c r="AI13" s="1"/>
  <c r="AZ9" i="1" s="1"/>
  <c r="AQ23" i="3"/>
  <c r="AI23" s="1"/>
  <c r="AZ19" i="1" s="1"/>
  <c r="R17" i="8"/>
  <c r="BD53"/>
  <c r="AQ14" i="3"/>
  <c r="AI14" s="1"/>
  <c r="AZ10" i="1" s="1"/>
  <c r="AQ16" i="3"/>
  <c r="AI16" s="1"/>
  <c r="AZ12" i="1" s="1"/>
  <c r="AQ11" i="3"/>
  <c r="AI11" s="1"/>
  <c r="AZ7" i="1" s="1"/>
  <c r="AQ20" i="3"/>
  <c r="AI20" s="1"/>
  <c r="AZ16" i="1" s="1"/>
  <c r="AQ12" i="3"/>
  <c r="AI12" s="1"/>
  <c r="AZ8" i="1" s="1"/>
  <c r="AQ10" i="3"/>
  <c r="AI10" s="1"/>
  <c r="AZ6" i="1" s="1"/>
  <c r="AQ15" i="3"/>
  <c r="AI15" s="1"/>
  <c r="AZ11" i="1" s="1"/>
  <c r="AQ21" i="3"/>
  <c r="AI21" s="1"/>
  <c r="AZ17" i="1" s="1"/>
  <c r="AQ17" i="3"/>
  <c r="AI17" s="1"/>
  <c r="AZ13" i="1" s="1"/>
  <c r="R18" i="8" l="1"/>
  <c r="BG53"/>
  <c r="R19" l="1"/>
  <c r="BJ53"/>
  <c r="R20" l="1"/>
  <c r="BM53"/>
  <c r="R21" l="1"/>
  <c r="BP53"/>
  <c r="AF42"/>
  <c r="AF30"/>
  <c r="AL39"/>
  <c r="AR36"/>
  <c r="BD41"/>
  <c r="Z31"/>
  <c r="AC3"/>
  <c r="BA25"/>
  <c r="Z19"/>
  <c r="BA22"/>
  <c r="BD25"/>
  <c r="AL5"/>
  <c r="BJ40"/>
  <c r="Z36"/>
  <c r="BD10"/>
  <c r="AU48"/>
  <c r="AO28"/>
  <c r="CG18" i="5"/>
  <c r="AR25" i="8"/>
  <c r="AI52"/>
  <c r="AL16"/>
  <c r="L18" i="5"/>
  <c r="DC18"/>
  <c r="I18"/>
  <c r="AO35" i="8"/>
  <c r="AX18"/>
  <c r="AC48"/>
  <c r="BD44"/>
  <c r="BM37"/>
  <c r="AC34"/>
  <c r="BG36"/>
  <c r="BA48"/>
  <c r="BA28"/>
  <c r="BD5"/>
  <c r="AX31"/>
  <c r="AC14"/>
  <c r="BA16"/>
  <c r="AO33"/>
  <c r="CX18" i="5"/>
  <c r="BM33" i="8"/>
  <c r="AO8"/>
  <c r="E26" i="5"/>
  <c r="AU25" i="8"/>
  <c r="BL18" i="5"/>
  <c r="AV55" i="8"/>
  <c r="AL52"/>
  <c r="Z17"/>
  <c r="CQ18" i="5"/>
  <c r="AF15" i="8"/>
  <c r="AX50"/>
  <c r="AI22"/>
  <c r="AU40"/>
  <c r="AF37"/>
  <c r="AR26"/>
  <c r="AU28"/>
  <c r="AF46"/>
  <c r="AF26"/>
  <c r="AI34"/>
  <c r="AO39"/>
  <c r="BP18" i="5"/>
  <c r="BB18"/>
  <c r="BD45" i="8"/>
  <c r="AO22"/>
  <c r="AU42"/>
  <c r="BD32"/>
  <c r="AL44"/>
  <c r="I22" i="5"/>
  <c r="BG11" i="8"/>
  <c r="AO51"/>
  <c r="Z43"/>
  <c r="AL3"/>
  <c r="AL22"/>
  <c r="BD50"/>
  <c r="AU49"/>
  <c r="AX10"/>
  <c r="BJ13"/>
  <c r="AC30"/>
  <c r="AI18" i="5"/>
  <c r="H26"/>
  <c r="AL21" i="8"/>
  <c r="AL30"/>
  <c r="AC4"/>
  <c r="BM39"/>
  <c r="AX17"/>
  <c r="AL26"/>
  <c r="AL47"/>
  <c r="BJ50"/>
  <c r="AC23"/>
  <c r="AF24"/>
  <c r="BD48"/>
  <c r="AF45"/>
  <c r="AL33"/>
  <c r="BD40"/>
  <c r="BJ39"/>
  <c r="BA35"/>
  <c r="AX36"/>
  <c r="BJ10"/>
  <c r="E22" i="5"/>
  <c r="AU3" i="8"/>
  <c r="BJ45"/>
  <c r="Z7"/>
  <c r="BA18" i="5"/>
  <c r="CC18"/>
  <c r="AL50" i="8"/>
  <c r="AF33"/>
  <c r="AX37"/>
  <c r="AF39"/>
  <c r="BM45"/>
  <c r="AX23"/>
  <c r="AC26"/>
  <c r="BD39"/>
  <c r="BA4"/>
  <c r="AF9"/>
  <c r="AX4"/>
  <c r="AI15"/>
  <c r="BA5"/>
  <c r="AI44"/>
  <c r="BG5"/>
  <c r="D18" i="5"/>
  <c r="BM28" i="8"/>
  <c r="AU24"/>
  <c r="AI14"/>
  <c r="BB55"/>
  <c r="AR38"/>
  <c r="BJ18" i="5"/>
  <c r="BM48" i="8"/>
  <c r="AI16"/>
  <c r="BM12"/>
  <c r="AO26"/>
  <c r="AI49"/>
  <c r="BG44"/>
  <c r="AX15"/>
  <c r="AC17"/>
  <c r="AX47"/>
  <c r="AC24"/>
  <c r="CZ18" i="5"/>
  <c r="BA51" i="8"/>
  <c r="AC19"/>
  <c r="AO3"/>
  <c r="AU38"/>
  <c r="BD43"/>
  <c r="AX22"/>
  <c r="AR30"/>
  <c r="BA30"/>
  <c r="AR37"/>
  <c r="AL20"/>
  <c r="AR29"/>
  <c r="AL24"/>
  <c r="AR47"/>
  <c r="DA18" i="5"/>
  <c r="AI32" i="8"/>
  <c r="AU10"/>
  <c r="AL25"/>
  <c r="AC16"/>
  <c r="Z26"/>
  <c r="BJ26"/>
  <c r="AF48"/>
  <c r="AI25"/>
  <c r="K18" i="5"/>
  <c r="AR24" i="8"/>
  <c r="BT18" i="5"/>
  <c r="BD16" i="8"/>
  <c r="Z29"/>
  <c r="BG25"/>
  <c r="BG24"/>
  <c r="BA52"/>
  <c r="AU12"/>
  <c r="BA45"/>
  <c r="AR5"/>
  <c r="BA37"/>
  <c r="AR44"/>
  <c r="AI8"/>
  <c r="BA7"/>
  <c r="BY18" i="5"/>
  <c r="AI51" i="8"/>
  <c r="AL9"/>
  <c r="AF6"/>
  <c r="BJ20"/>
  <c r="AC33"/>
  <c r="CP18" i="5"/>
  <c r="BM24" i="8"/>
  <c r="BG47"/>
  <c r="BA50"/>
  <c r="AI11"/>
  <c r="AR12"/>
  <c r="AC13"/>
  <c r="AC43"/>
  <c r="BJ24"/>
  <c r="BA31"/>
  <c r="AF8"/>
  <c r="BJ42"/>
  <c r="AY18" i="5"/>
  <c r="AX48" i="8"/>
  <c r="BA47"/>
  <c r="BM18" i="5"/>
  <c r="BD19" i="8"/>
  <c r="AF31"/>
  <c r="BD14"/>
  <c r="BJ9"/>
  <c r="AU44"/>
  <c r="AS2"/>
  <c r="BM42"/>
  <c r="AL17"/>
  <c r="BJ25"/>
  <c r="AO13"/>
  <c r="BX18" i="5"/>
  <c r="BJ35" i="8"/>
  <c r="BD13"/>
  <c r="AI45"/>
  <c r="AX43"/>
  <c r="AC38"/>
  <c r="BP38"/>
  <c r="BP44"/>
  <c r="BP45"/>
  <c r="BP13"/>
  <c r="BP16"/>
  <c r="BP35"/>
  <c r="BP22"/>
  <c r="BP15"/>
  <c r="BP12"/>
  <c r="BP29"/>
  <c r="BP40"/>
  <c r="BP37"/>
  <c r="BP6"/>
  <c r="BG15"/>
  <c r="AM2"/>
  <c r="BJ38"/>
  <c r="AI42"/>
  <c r="Z44"/>
  <c r="BG33"/>
  <c r="Z28"/>
  <c r="BM23"/>
  <c r="BD8"/>
  <c r="AL32"/>
  <c r="BG20"/>
  <c r="BD47"/>
  <c r="AL13"/>
  <c r="AO36"/>
  <c r="CD18" i="5"/>
  <c r="Z18" i="8"/>
  <c r="AX27"/>
  <c r="AU20"/>
  <c r="AF22"/>
  <c r="AX52"/>
  <c r="BK18" i="5"/>
  <c r="BM8" i="8"/>
  <c r="AF40"/>
  <c r="BG48"/>
  <c r="CA18" i="5"/>
  <c r="D15"/>
  <c r="BG49" i="8"/>
  <c r="AC11"/>
  <c r="CS18" i="5"/>
  <c r="AI4" i="8"/>
  <c r="Z11"/>
  <c r="AC28"/>
  <c r="AU33"/>
  <c r="BZ18" i="5"/>
  <c r="AL19" i="8"/>
  <c r="BG43"/>
  <c r="AF27"/>
  <c r="BG8"/>
  <c r="AX21"/>
  <c r="O18" i="5"/>
  <c r="AL27" i="8"/>
  <c r="AI38"/>
  <c r="AR15"/>
  <c r="CI18" i="5"/>
  <c r="BM29" i="8"/>
  <c r="AU36"/>
  <c r="BJ47"/>
  <c r="Z48"/>
  <c r="BA44"/>
  <c r="AR31"/>
  <c r="BA29"/>
  <c r="BG52"/>
  <c r="AL7"/>
  <c r="AZ18" i="5"/>
  <c r="BA20" i="8"/>
  <c r="AC51"/>
  <c r="AU52"/>
  <c r="AX41"/>
  <c r="BA26"/>
  <c r="AO6"/>
  <c r="BN2"/>
  <c r="Z45"/>
  <c r="BJ34"/>
  <c r="BD6"/>
  <c r="AO43"/>
  <c r="BG19"/>
  <c r="AF17"/>
  <c r="AX44"/>
  <c r="BJ22"/>
  <c r="AL35"/>
  <c r="BD4"/>
  <c r="Z8"/>
  <c r="BA8"/>
  <c r="AX19"/>
  <c r="AI29"/>
  <c r="AF14"/>
  <c r="BD17"/>
  <c r="AC44"/>
  <c r="BG4"/>
  <c r="AI40"/>
  <c r="AU50"/>
  <c r="AF18" i="5"/>
  <c r="AO37" i="8"/>
  <c r="Z39"/>
  <c r="BM26"/>
  <c r="AC41"/>
  <c r="AR22"/>
  <c r="BJ27"/>
  <c r="BA21"/>
  <c r="AX8"/>
  <c r="BJ44"/>
  <c r="BD49"/>
  <c r="AX14"/>
  <c r="AO10"/>
  <c r="AX5"/>
  <c r="AB18" i="5"/>
  <c r="BG17" i="8"/>
  <c r="BJ29"/>
  <c r="AX28"/>
  <c r="AO50"/>
  <c r="AC6"/>
  <c r="DB18" i="5"/>
  <c r="BM35" i="8"/>
  <c r="AI23"/>
  <c r="AF50"/>
  <c r="BG21"/>
  <c r="AL42"/>
  <c r="T18" i="5"/>
  <c r="AC25" i="8"/>
  <c r="BJ28"/>
  <c r="AL11"/>
  <c r="AK18" i="5"/>
  <c r="BG26" i="8"/>
  <c r="AW18" i="5"/>
  <c r="BM25" i="8"/>
  <c r="BG18"/>
  <c r="Z47"/>
  <c r="AI5"/>
  <c r="D16" i="5"/>
  <c r="AC9" i="8"/>
  <c r="AR50"/>
  <c r="AF38"/>
  <c r="AF28"/>
  <c r="AR23"/>
  <c r="BJ31"/>
  <c r="AU5"/>
  <c r="BA14"/>
  <c r="D17" i="5"/>
  <c r="BM18" i="8"/>
  <c r="CT18" i="5"/>
  <c r="BJ15" i="8"/>
  <c r="BD18"/>
  <c r="BM17"/>
  <c r="AC10"/>
  <c r="BA43"/>
  <c r="AO17"/>
  <c r="AR27"/>
  <c r="AI30"/>
  <c r="AU9"/>
  <c r="BM30"/>
  <c r="AU37"/>
  <c r="BG9"/>
  <c r="AC49"/>
  <c r="BG50"/>
  <c r="BG16"/>
  <c r="CM18" i="5"/>
  <c r="AX35" i="8"/>
  <c r="BG41"/>
  <c r="BA10"/>
  <c r="AI9"/>
  <c r="F26" i="5"/>
  <c r="AO38" i="8"/>
  <c r="AM18" i="5"/>
  <c r="CR18"/>
  <c r="AI35" i="8"/>
  <c r="BV18" i="5"/>
  <c r="AO7" i="8"/>
  <c r="BM5"/>
  <c r="BA38"/>
  <c r="AC32"/>
  <c r="AI47"/>
  <c r="AL38"/>
  <c r="BJ8"/>
  <c r="AO16"/>
  <c r="W18" i="5"/>
  <c r="Z49" i="8"/>
  <c r="AI7"/>
  <c r="BK2"/>
  <c r="Z27"/>
  <c r="AR46"/>
  <c r="AF35"/>
  <c r="AC18" i="5"/>
  <c r="AL31" i="8"/>
  <c r="AI46"/>
  <c r="Z20"/>
  <c r="BJ49"/>
  <c r="AI27"/>
  <c r="AR13"/>
  <c r="CW18" i="5"/>
  <c r="Z46" i="8"/>
  <c r="G22" i="5"/>
  <c r="Z51" i="8"/>
  <c r="AX49"/>
  <c r="AC21"/>
  <c r="BD11"/>
  <c r="AM55"/>
  <c r="BJ51"/>
  <c r="BM7"/>
  <c r="V18" i="5"/>
  <c r="BG6" i="8"/>
  <c r="BG40"/>
  <c r="Z18" i="5"/>
  <c r="BD31" i="8"/>
  <c r="AO18"/>
  <c r="BJ23"/>
  <c r="BA24"/>
  <c r="BJ7"/>
  <c r="AS55"/>
  <c r="AU41"/>
  <c r="D13" i="5"/>
  <c r="BD52" i="8"/>
  <c r="BM49"/>
  <c r="BJ4"/>
  <c r="AV2"/>
  <c r="BG51"/>
  <c r="AI33"/>
  <c r="Z40"/>
  <c r="AC18"/>
  <c r="AO41"/>
  <c r="BA15"/>
  <c r="BD33"/>
  <c r="BD21"/>
  <c r="BM41"/>
  <c r="AC47"/>
  <c r="AO21"/>
  <c r="BH2"/>
  <c r="BR18" i="5"/>
  <c r="BA17" i="8"/>
  <c r="Z9"/>
  <c r="BQ18" i="5"/>
  <c r="BD29" i="8"/>
  <c r="AC31"/>
  <c r="AO14"/>
  <c r="AO27"/>
  <c r="AU26"/>
  <c r="BM38"/>
  <c r="AR34"/>
  <c r="AO32"/>
  <c r="BM32"/>
  <c r="CH18" i="5"/>
  <c r="AO40" i="8"/>
  <c r="AO44"/>
  <c r="BM15"/>
  <c r="AO20"/>
  <c r="AU13"/>
  <c r="AU30"/>
  <c r="AC35"/>
  <c r="AO23"/>
  <c r="AF51"/>
  <c r="BJ3"/>
  <c r="AR7"/>
  <c r="AF18"/>
  <c r="BP43"/>
  <c r="BP17"/>
  <c r="BP10"/>
  <c r="BP3"/>
  <c r="BP32"/>
  <c r="BP7"/>
  <c r="BP30"/>
  <c r="BP34"/>
  <c r="BP51"/>
  <c r="BP28"/>
  <c r="BP49"/>
  <c r="BP5"/>
  <c r="BP18"/>
  <c r="Z24"/>
  <c r="BG46"/>
  <c r="BJ16"/>
  <c r="AF29"/>
  <c r="BG27"/>
  <c r="BB2"/>
  <c r="AL43"/>
  <c r="AL18" i="5"/>
  <c r="Z15" i="8"/>
  <c r="AF19"/>
  <c r="AR20"/>
  <c r="AU21"/>
  <c r="AF34"/>
  <c r="BG13"/>
  <c r="AR10"/>
  <c r="AU46"/>
  <c r="AI21"/>
  <c r="Z10"/>
  <c r="BM43"/>
  <c r="M18" i="5"/>
  <c r="AF5" i="8"/>
  <c r="AO12"/>
  <c r="AO15"/>
  <c r="BM46"/>
  <c r="BM44"/>
  <c r="AL28"/>
  <c r="AI24"/>
  <c r="AL41"/>
  <c r="AX33"/>
  <c r="BA9"/>
  <c r="AF13"/>
  <c r="AO18" i="5"/>
  <c r="AU43" i="8"/>
  <c r="AX32"/>
  <c r="P18" i="5"/>
  <c r="BJ6" i="8"/>
  <c r="AI41"/>
  <c r="Z38"/>
  <c r="AC15"/>
  <c r="AO30"/>
  <c r="AF32"/>
  <c r="AC7"/>
  <c r="BD36"/>
  <c r="BA19"/>
  <c r="AO34"/>
  <c r="AR21"/>
  <c r="BO18" i="5"/>
  <c r="AF44" i="8"/>
  <c r="AF16"/>
  <c r="AF52"/>
  <c r="BM22"/>
  <c r="AI19"/>
  <c r="AO45"/>
  <c r="AL10"/>
  <c r="H22" i="5"/>
  <c r="BN18"/>
  <c r="BM52" i="8"/>
  <c r="AY55"/>
  <c r="AX25"/>
  <c r="BM14"/>
  <c r="AA18" i="5"/>
  <c r="AR45" i="8"/>
  <c r="Z5"/>
  <c r="C26" i="5"/>
  <c r="BA39" i="8"/>
  <c r="AU19"/>
  <c r="AU39"/>
  <c r="AR18" i="5"/>
  <c r="CY18"/>
  <c r="AI6" i="8"/>
  <c r="AI50"/>
  <c r="AO47"/>
  <c r="BA42"/>
  <c r="AR6"/>
  <c r="BK55"/>
  <c r="BD20"/>
  <c r="BJ14"/>
  <c r="AI48"/>
  <c r="AP18" i="5"/>
  <c r="BG30" i="8"/>
  <c r="AI13"/>
  <c r="AC36"/>
  <c r="AX7"/>
  <c r="AC52"/>
  <c r="BD23"/>
  <c r="Z16"/>
  <c r="CB18" i="5"/>
  <c r="BU18"/>
  <c r="Z3" i="8"/>
  <c r="D22" i="5"/>
  <c r="BJ19" i="8"/>
  <c r="AO42"/>
  <c r="BG32"/>
  <c r="BG37"/>
  <c r="AF12"/>
  <c r="Z35"/>
  <c r="AX40"/>
  <c r="AL6"/>
  <c r="BG34"/>
  <c r="AL51"/>
  <c r="CV18" i="5"/>
  <c r="AX16" i="8"/>
  <c r="BG29"/>
  <c r="AU4"/>
  <c r="AC50"/>
  <c r="BA23"/>
  <c r="AR11"/>
  <c r="AU47"/>
  <c r="BJ30"/>
  <c r="AR4"/>
  <c r="BG3"/>
  <c r="BP52"/>
  <c r="BP48"/>
  <c r="BP33"/>
  <c r="D14" i="5"/>
  <c r="AO49" i="8"/>
  <c r="AR3"/>
  <c r="AX24"/>
  <c r="BJ41"/>
  <c r="AR42"/>
  <c r="BA27"/>
  <c r="BH55"/>
  <c r="BJ17"/>
  <c r="Z37"/>
  <c r="BA49"/>
  <c r="BA18"/>
  <c r="AR49"/>
  <c r="BG10"/>
  <c r="BG7"/>
  <c r="AL14"/>
  <c r="AC5"/>
  <c r="AP2"/>
  <c r="AU29"/>
  <c r="BJ12"/>
  <c r="AF7"/>
  <c r="Z13"/>
  <c r="AC27"/>
  <c r="BA6"/>
  <c r="AU51"/>
  <c r="AI10"/>
  <c r="AI39"/>
  <c r="X18" i="5"/>
  <c r="AX20" i="8"/>
  <c r="AL12"/>
  <c r="AI36"/>
  <c r="AI37"/>
  <c r="AX30"/>
  <c r="AR33"/>
  <c r="BD51"/>
  <c r="AC46"/>
  <c r="AO31"/>
  <c r="BD35"/>
  <c r="BJ48"/>
  <c r="BM16"/>
  <c r="AI43"/>
  <c r="BA3"/>
  <c r="BA41"/>
  <c r="BD24"/>
  <c r="BP25"/>
  <c r="BP8"/>
  <c r="BI18" i="5"/>
  <c r="BM6" i="8"/>
  <c r="BM31"/>
  <c r="Z32"/>
  <c r="AL29"/>
  <c r="BJ37"/>
  <c r="Q18" i="5"/>
  <c r="AU14" i="8"/>
  <c r="BG14"/>
  <c r="J22" i="5"/>
  <c r="CO18"/>
  <c r="BJ21" i="8"/>
  <c r="AX29"/>
  <c r="BD18" i="5"/>
  <c r="AD18"/>
  <c r="AF36" i="8"/>
  <c r="AR41"/>
  <c r="AO19"/>
  <c r="AO11"/>
  <c r="AI17"/>
  <c r="BD9"/>
  <c r="AX38"/>
  <c r="AF23"/>
  <c r="AR9"/>
  <c r="BM19"/>
  <c r="AC29"/>
  <c r="AC42"/>
  <c r="AU7"/>
  <c r="BM21"/>
  <c r="BN55"/>
  <c r="BM36"/>
  <c r="Z14"/>
  <c r="AV18" i="5"/>
  <c r="BA11" i="8"/>
  <c r="AU18" i="5"/>
  <c r="AX12" i="8"/>
  <c r="AX18" i="5"/>
  <c r="AO48" i="8"/>
  <c r="BJ33"/>
  <c r="BG12"/>
  <c r="BP24"/>
  <c r="BP19"/>
  <c r="AR35"/>
  <c r="DD18" i="5"/>
  <c r="AF47" i="8"/>
  <c r="U18" i="5"/>
  <c r="AF21" i="8"/>
  <c r="F22" i="5"/>
  <c r="AI26" i="8"/>
  <c r="AL15"/>
  <c r="AR51"/>
  <c r="BG31"/>
  <c r="BE18" i="5"/>
  <c r="AL37" i="8"/>
  <c r="BC18" i="5"/>
  <c r="BF18"/>
  <c r="AI3" i="8"/>
  <c r="BD37"/>
  <c r="AL45"/>
  <c r="BJ52"/>
  <c r="BJ11"/>
  <c r="BM34"/>
  <c r="AU11"/>
  <c r="D26" i="5"/>
  <c r="Z22" i="8"/>
  <c r="Z34"/>
  <c r="AO25"/>
  <c r="Z41"/>
  <c r="AX11"/>
  <c r="AF43"/>
  <c r="AU32"/>
  <c r="AQ18" i="5"/>
  <c r="AS18"/>
  <c r="BA33" i="8"/>
  <c r="BD3"/>
  <c r="AU16"/>
  <c r="AR16"/>
  <c r="BA34"/>
  <c r="AC37"/>
  <c r="BM47"/>
  <c r="AI28"/>
  <c r="AF25"/>
  <c r="AL40"/>
  <c r="AT18" i="5"/>
  <c r="BS18"/>
  <c r="BM10" i="8"/>
  <c r="BD26"/>
  <c r="AC8"/>
  <c r="AU23"/>
  <c r="Y18" i="5"/>
  <c r="Z42" i="8"/>
  <c r="R18" i="5"/>
  <c r="BM50" i="8"/>
  <c r="BG22"/>
  <c r="BJ32"/>
  <c r="BD28"/>
  <c r="AX34"/>
  <c r="AL36"/>
  <c r="CJ18" i="5"/>
  <c r="AI12" i="8"/>
  <c r="AI18"/>
  <c r="AU8"/>
  <c r="BE55"/>
  <c r="AC12"/>
  <c r="AR52"/>
  <c r="AR14"/>
  <c r="CN18" i="5"/>
  <c r="AO52" i="8"/>
  <c r="AL48"/>
  <c r="BA46"/>
  <c r="BJ5"/>
  <c r="Z25"/>
  <c r="AP55"/>
  <c r="AR43"/>
  <c r="BG18" i="5"/>
  <c r="S18"/>
  <c r="AO9" i="8"/>
  <c r="BA36"/>
  <c r="AJ18" i="5"/>
  <c r="BG39" i="8"/>
  <c r="AO4"/>
  <c r="AC45"/>
  <c r="BG42"/>
  <c r="AN18" i="5"/>
  <c r="Z50" i="8"/>
  <c r="BM40"/>
  <c r="BM27"/>
  <c r="AH18" i="5"/>
  <c r="AX51" i="8"/>
  <c r="Z23"/>
  <c r="AL4"/>
  <c r="BP36"/>
  <c r="BP50"/>
  <c r="BQ2"/>
  <c r="BP21"/>
  <c r="BP39"/>
  <c r="BP23"/>
  <c r="BP47"/>
  <c r="BJ43"/>
  <c r="BA12"/>
  <c r="AU15"/>
  <c r="Z4"/>
  <c r="AL49"/>
  <c r="AF4"/>
  <c r="AF3"/>
  <c r="BM13"/>
  <c r="AR48"/>
  <c r="BQ55"/>
  <c r="BP9"/>
  <c r="BP26"/>
  <c r="BP41"/>
  <c r="AX6"/>
  <c r="AC20"/>
  <c r="AX46"/>
  <c r="AO24"/>
  <c r="CU18" i="5"/>
  <c r="AU6" i="8"/>
  <c r="AR28"/>
  <c r="AO46"/>
  <c r="AR8"/>
  <c r="BA32"/>
  <c r="AU27"/>
  <c r="AU31"/>
  <c r="I26" i="5"/>
  <c r="CL18"/>
  <c r="BD15" i="8"/>
  <c r="AU35"/>
  <c r="Z52"/>
  <c r="AX42"/>
  <c r="AE18" i="5"/>
  <c r="BJ46" i="8"/>
  <c r="AI20"/>
  <c r="BD34"/>
  <c r="AU45"/>
  <c r="AR17"/>
  <c r="C22" i="5"/>
  <c r="CE18"/>
  <c r="BE2" i="8"/>
  <c r="BM3"/>
  <c r="BG23"/>
  <c r="AF20"/>
  <c r="AO29"/>
  <c r="BD42"/>
  <c r="BM51"/>
  <c r="BD12"/>
  <c r="N18" i="5"/>
  <c r="AR32" i="8"/>
  <c r="AR40"/>
  <c r="Z21"/>
  <c r="Z12"/>
  <c r="BG45"/>
  <c r="AC39"/>
  <c r="AL46"/>
  <c r="BM9"/>
  <c r="AL8"/>
  <c r="AL23"/>
  <c r="BG38"/>
  <c r="BP11"/>
  <c r="BP31"/>
  <c r="BP14"/>
  <c r="BP46"/>
  <c r="BG35"/>
  <c r="BD46"/>
  <c r="BM4"/>
  <c r="AX26"/>
  <c r="AC22"/>
  <c r="AO5"/>
  <c r="AF11"/>
  <c r="AU17"/>
  <c r="BD22"/>
  <c r="J18" i="5"/>
  <c r="AG18"/>
  <c r="BW18"/>
  <c r="Z6" i="8"/>
  <c r="AL34"/>
  <c r="AU34"/>
  <c r="AF49"/>
  <c r="AX3"/>
  <c r="AF41"/>
  <c r="BG28"/>
  <c r="CK18" i="5"/>
  <c r="BH18"/>
  <c r="BD38" i="8"/>
  <c r="AL18"/>
  <c r="BJ36"/>
  <c r="AY2"/>
  <c r="AR18"/>
  <c r="AR39"/>
  <c r="AX45"/>
  <c r="AX9"/>
  <c r="CF18" i="5"/>
  <c r="AJ55" i="8"/>
  <c r="AX39"/>
  <c r="AC40"/>
  <c r="AI31"/>
  <c r="G26" i="5"/>
  <c r="BM11" i="8"/>
  <c r="BJ18"/>
  <c r="BM20"/>
  <c r="BA13"/>
  <c r="BD7"/>
  <c r="AR19"/>
  <c r="BA40"/>
  <c r="AF10"/>
  <c r="AX13"/>
  <c r="BD30"/>
  <c r="AU22"/>
  <c r="Z30"/>
  <c r="AU18"/>
  <c r="BD27"/>
  <c r="Z33"/>
  <c r="BP4"/>
  <c r="BP20"/>
  <c r="BP42"/>
  <c r="BP27"/>
  <c r="AD38" l="1"/>
  <c r="AE38" s="1"/>
  <c r="BE24"/>
  <c r="BF24" s="1"/>
  <c r="BH12"/>
  <c r="BI12" s="1"/>
  <c r="AG18"/>
  <c r="AH18" s="1"/>
  <c r="AY43"/>
  <c r="AZ43" s="1"/>
  <c r="AM4"/>
  <c r="AN4" s="1"/>
  <c r="AS48"/>
  <c r="AT48" s="1"/>
  <c r="AS7"/>
  <c r="AT7" s="1"/>
  <c r="AJ45"/>
  <c r="AK45" s="1"/>
  <c r="BH38"/>
  <c r="BI38" s="1"/>
  <c r="AA33"/>
  <c r="AB33" s="1"/>
  <c r="BK3"/>
  <c r="BL3" s="1"/>
  <c r="BE13"/>
  <c r="BF13" s="1"/>
  <c r="AA23"/>
  <c r="AB23" s="1"/>
  <c r="BH3"/>
  <c r="BI3" s="1"/>
  <c r="AG51"/>
  <c r="AH51" s="1"/>
  <c r="BK35"/>
  <c r="BL35" s="1"/>
  <c r="BB41"/>
  <c r="BC41" s="1"/>
  <c r="BE27"/>
  <c r="BF27" s="1"/>
  <c r="AP23"/>
  <c r="AQ23" s="1"/>
  <c r="BX2" i="5"/>
  <c r="AY51" i="8"/>
  <c r="AZ51" s="1"/>
  <c r="BN13"/>
  <c r="BO13" s="1"/>
  <c r="AD35"/>
  <c r="AE35" s="1"/>
  <c r="AP13"/>
  <c r="AQ13" s="1"/>
  <c r="AM23"/>
  <c r="AN23" s="1"/>
  <c r="BK33"/>
  <c r="BL33" s="1"/>
  <c r="AV30"/>
  <c r="AW30" s="1"/>
  <c r="BK25"/>
  <c r="BL25" s="1"/>
  <c r="AH2" i="5"/>
  <c r="AS4" i="8"/>
  <c r="AT4" s="1"/>
  <c r="AV13"/>
  <c r="AW13" s="1"/>
  <c r="AM17"/>
  <c r="AN17" s="1"/>
  <c r="AM8"/>
  <c r="AN8" s="1"/>
  <c r="AV18"/>
  <c r="AW18" s="1"/>
  <c r="AP20"/>
  <c r="AQ20" s="1"/>
  <c r="BN42"/>
  <c r="BO42" s="1"/>
  <c r="BN27"/>
  <c r="BO27" s="1"/>
  <c r="AG3"/>
  <c r="AH3" s="1"/>
  <c r="BN15"/>
  <c r="BO15" s="1"/>
  <c r="BB3"/>
  <c r="BC3" s="1"/>
  <c r="AP48"/>
  <c r="AQ48" s="1"/>
  <c r="AP44"/>
  <c r="AQ44" s="1"/>
  <c r="AV44"/>
  <c r="AW44" s="1"/>
  <c r="BN40"/>
  <c r="BO40" s="1"/>
  <c r="BK30"/>
  <c r="BL30" s="1"/>
  <c r="AP40"/>
  <c r="AQ40" s="1"/>
  <c r="BK9"/>
  <c r="BL9" s="1"/>
  <c r="BN9"/>
  <c r="BO9" s="1"/>
  <c r="AA30"/>
  <c r="AB30" s="1"/>
  <c r="CH2" i="5"/>
  <c r="BE14" i="8"/>
  <c r="BF14" s="1"/>
  <c r="AA50"/>
  <c r="AB50" s="1"/>
  <c r="AG4"/>
  <c r="AH4" s="1"/>
  <c r="BN32"/>
  <c r="BO32" s="1"/>
  <c r="AG31"/>
  <c r="AH31" s="1"/>
  <c r="AJ43"/>
  <c r="AK43" s="1"/>
  <c r="AX2" i="5"/>
  <c r="AP32" i="8"/>
  <c r="AQ32" s="1"/>
  <c r="BE19"/>
  <c r="BF19" s="1"/>
  <c r="AN2" i="5"/>
  <c r="AV47" i="8"/>
  <c r="AW47" s="1"/>
  <c r="AS34"/>
  <c r="AT34" s="1"/>
  <c r="BM2" i="5"/>
  <c r="AM46" i="8"/>
  <c r="AN46" s="1"/>
  <c r="AV22"/>
  <c r="AW22" s="1"/>
  <c r="BN38"/>
  <c r="BO38" s="1"/>
  <c r="BB47"/>
  <c r="BC47" s="1"/>
  <c r="BH42"/>
  <c r="BI42" s="1"/>
  <c r="AM49"/>
  <c r="AN49" s="1"/>
  <c r="AV26"/>
  <c r="AW26" s="1"/>
  <c r="AY48"/>
  <c r="AZ48" s="1"/>
  <c r="BN16"/>
  <c r="BO16" s="1"/>
  <c r="AY12"/>
  <c r="AZ12" s="1"/>
  <c r="AP27"/>
  <c r="AQ27" s="1"/>
  <c r="AY2" i="5"/>
  <c r="AD45" i="8"/>
  <c r="AE45" s="1"/>
  <c r="AA4"/>
  <c r="AB4" s="1"/>
  <c r="AP14"/>
  <c r="AQ14" s="1"/>
  <c r="BK42"/>
  <c r="BL42" s="1"/>
  <c r="AD39"/>
  <c r="AE39" s="1"/>
  <c r="BE30"/>
  <c r="BF30" s="1"/>
  <c r="AD31"/>
  <c r="AE31" s="1"/>
  <c r="AG8"/>
  <c r="AH8" s="1"/>
  <c r="AP4"/>
  <c r="AQ4" s="1"/>
  <c r="AS11"/>
  <c r="AT11" s="1"/>
  <c r="BE29"/>
  <c r="BF29" s="1"/>
  <c r="BB31"/>
  <c r="BC31" s="1"/>
  <c r="BK48"/>
  <c r="BL48" s="1"/>
  <c r="AU2" i="5"/>
  <c r="BQ2"/>
  <c r="BK24" i="8"/>
  <c r="BL24" s="1"/>
  <c r="BH39"/>
  <c r="BI39" s="1"/>
  <c r="AV15"/>
  <c r="AW15" s="1"/>
  <c r="AA9"/>
  <c r="AB9" s="1"/>
  <c r="AD43"/>
  <c r="AE43" s="1"/>
  <c r="BH45"/>
  <c r="BI45" s="1"/>
  <c r="AY13"/>
  <c r="AZ13" s="1"/>
  <c r="BB17"/>
  <c r="BC17" s="1"/>
  <c r="AD13"/>
  <c r="AE13" s="1"/>
  <c r="AJ2" i="5"/>
  <c r="BB23" i="8"/>
  <c r="BC23" s="1"/>
  <c r="BR2" i="5"/>
  <c r="AS12" i="8"/>
  <c r="AT12" s="1"/>
  <c r="AA12"/>
  <c r="AB12" s="1"/>
  <c r="BB11"/>
  <c r="BC11" s="1"/>
  <c r="AJ11"/>
  <c r="AK11" s="1"/>
  <c r="BB36"/>
  <c r="BC36" s="1"/>
  <c r="BB12"/>
  <c r="BC12" s="1"/>
  <c r="AP21"/>
  <c r="AQ21" s="1"/>
  <c r="BB50"/>
  <c r="BC50" s="1"/>
  <c r="BE35"/>
  <c r="BF35" s="1"/>
  <c r="AG10"/>
  <c r="AH10" s="1"/>
  <c r="AD47"/>
  <c r="AE47" s="1"/>
  <c r="BH47"/>
  <c r="BI47" s="1"/>
  <c r="AP9"/>
  <c r="AQ9" s="1"/>
  <c r="AD50"/>
  <c r="AE50" s="1"/>
  <c r="BN41"/>
  <c r="BO41" s="1"/>
  <c r="BN24"/>
  <c r="BO24" s="1"/>
  <c r="AA21"/>
  <c r="AB21" s="1"/>
  <c r="AV2" i="5"/>
  <c r="BE21" i="8"/>
  <c r="BF21" s="1"/>
  <c r="CP2" i="5"/>
  <c r="S2"/>
  <c r="AV4" i="8"/>
  <c r="AW4" s="1"/>
  <c r="BE33"/>
  <c r="BF33" s="1"/>
  <c r="AD33"/>
  <c r="AE33" s="1"/>
  <c r="AP31"/>
  <c r="AQ31" s="1"/>
  <c r="BB40"/>
  <c r="BC40" s="1"/>
  <c r="BB15"/>
  <c r="BC15" s="1"/>
  <c r="BK20"/>
  <c r="BL20" s="1"/>
  <c r="BG2" i="5"/>
  <c r="BK43" i="8"/>
  <c r="BL43" s="1"/>
  <c r="AP41"/>
  <c r="AQ41" s="1"/>
  <c r="AG6"/>
  <c r="AH6" s="1"/>
  <c r="AS40"/>
  <c r="AT40" s="1"/>
  <c r="AA14"/>
  <c r="AB14" s="1"/>
  <c r="AD18"/>
  <c r="AE18" s="1"/>
  <c r="AM9"/>
  <c r="AN9" s="1"/>
  <c r="AS43"/>
  <c r="AT43" s="1"/>
  <c r="BH29"/>
  <c r="BI29" s="1"/>
  <c r="AA40"/>
  <c r="AB40" s="1"/>
  <c r="AJ51"/>
  <c r="AK51" s="1"/>
  <c r="AD46"/>
  <c r="AE46" s="1"/>
  <c r="AS19"/>
  <c r="AT19" s="1"/>
  <c r="AJ33"/>
  <c r="AK33" s="1"/>
  <c r="BY2" i="5"/>
  <c r="AY16" i="8"/>
  <c r="AZ16" s="1"/>
  <c r="BH51"/>
  <c r="BI51" s="1"/>
  <c r="BB7"/>
  <c r="BC7" s="1"/>
  <c r="AS32"/>
  <c r="AT32" s="1"/>
  <c r="BN36"/>
  <c r="BO36" s="1"/>
  <c r="AJ8"/>
  <c r="AK8" s="1"/>
  <c r="AA25"/>
  <c r="AB25" s="1"/>
  <c r="CV2" i="5"/>
  <c r="BK4" i="8"/>
  <c r="BL4" s="1"/>
  <c r="AS44"/>
  <c r="AT44" s="1"/>
  <c r="N2" i="5"/>
  <c r="BE7" i="8"/>
  <c r="BF7" s="1"/>
  <c r="BN49"/>
  <c r="BO49" s="1"/>
  <c r="BB37"/>
  <c r="BC37" s="1"/>
  <c r="BK5"/>
  <c r="BL5" s="1"/>
  <c r="AM51"/>
  <c r="AN51" s="1"/>
  <c r="BE52"/>
  <c r="BF52" s="1"/>
  <c r="AS5"/>
  <c r="AT5" s="1"/>
  <c r="BE51"/>
  <c r="BF51" s="1"/>
  <c r="BB13"/>
  <c r="BC13" s="1"/>
  <c r="BB45"/>
  <c r="BC45" s="1"/>
  <c r="BB46"/>
  <c r="BC46" s="1"/>
  <c r="BH34"/>
  <c r="BI34" s="1"/>
  <c r="AV41"/>
  <c r="AW41" s="1"/>
  <c r="AV12"/>
  <c r="AW12" s="1"/>
  <c r="BE12"/>
  <c r="BF12" s="1"/>
  <c r="BB52"/>
  <c r="BC52" s="1"/>
  <c r="AM48"/>
  <c r="AN48" s="1"/>
  <c r="AM6"/>
  <c r="AN6" s="1"/>
  <c r="BK7"/>
  <c r="BL7" s="1"/>
  <c r="BH24"/>
  <c r="BI24" s="1"/>
  <c r="AS33"/>
  <c r="AT33" s="1"/>
  <c r="BN20"/>
  <c r="BO20" s="1"/>
  <c r="BB24"/>
  <c r="BC24" s="1"/>
  <c r="BH25"/>
  <c r="BI25" s="1"/>
  <c r="AP52"/>
  <c r="AQ52" s="1"/>
  <c r="AY40"/>
  <c r="AZ40" s="1"/>
  <c r="BK23"/>
  <c r="BL23" s="1"/>
  <c r="AA29"/>
  <c r="AB29" s="1"/>
  <c r="BN51"/>
  <c r="BO51" s="1"/>
  <c r="BN21"/>
  <c r="BO21" s="1"/>
  <c r="AP18"/>
  <c r="AQ18" s="1"/>
  <c r="BE16"/>
  <c r="BF16" s="1"/>
  <c r="CN2" i="5"/>
  <c r="AA35" i="8"/>
  <c r="AB35" s="1"/>
  <c r="BE31"/>
  <c r="BF31" s="1"/>
  <c r="BT2" i="5"/>
  <c r="AY30" i="8"/>
  <c r="AZ30" s="1"/>
  <c r="BK18"/>
  <c r="BL18" s="1"/>
  <c r="Z2" i="5"/>
  <c r="AS24" i="8"/>
  <c r="AT24" s="1"/>
  <c r="AS14"/>
  <c r="AT14" s="1"/>
  <c r="AG12"/>
  <c r="AH12" s="1"/>
  <c r="BH40"/>
  <c r="BI40" s="1"/>
  <c r="K2" i="5"/>
  <c r="BE42" i="8"/>
  <c r="BF42" s="1"/>
  <c r="AV7"/>
  <c r="AW7" s="1"/>
  <c r="BH6"/>
  <c r="BI6" s="1"/>
  <c r="AJ25"/>
  <c r="AK25" s="1"/>
  <c r="AS52"/>
  <c r="AT52" s="1"/>
  <c r="BH37"/>
  <c r="BI37" s="1"/>
  <c r="V2" i="5"/>
  <c r="AG48" i="8"/>
  <c r="AH48" s="1"/>
  <c r="AJ37"/>
  <c r="AK37" s="1"/>
  <c r="BN11"/>
  <c r="BO11" s="1"/>
  <c r="BN7"/>
  <c r="BO7" s="1"/>
  <c r="BK26"/>
  <c r="BL26" s="1"/>
  <c r="AD12"/>
  <c r="AE12" s="1"/>
  <c r="BH32"/>
  <c r="BI32" s="1"/>
  <c r="BK51"/>
  <c r="BL51" s="1"/>
  <c r="AA26"/>
  <c r="AB26" s="1"/>
  <c r="AP29"/>
  <c r="AQ29" s="1"/>
  <c r="AD42"/>
  <c r="AE42" s="1"/>
  <c r="AD16"/>
  <c r="AE16" s="1"/>
  <c r="AP42"/>
  <c r="AQ42" s="1"/>
  <c r="BE11"/>
  <c r="BF11" s="1"/>
  <c r="AM25"/>
  <c r="AN25" s="1"/>
  <c r="AJ36"/>
  <c r="AK36" s="1"/>
  <c r="G8" i="5"/>
  <c r="L8" s="1"/>
  <c r="Q8" s="1"/>
  <c r="V8" s="1"/>
  <c r="AA8" s="1"/>
  <c r="AF8" s="1"/>
  <c r="AK8" s="1"/>
  <c r="AP8" s="1"/>
  <c r="AU8" s="1"/>
  <c r="AZ8" s="1"/>
  <c r="BE8" s="1"/>
  <c r="BJ8" s="1"/>
  <c r="BO8" s="1"/>
  <c r="BT8" s="1"/>
  <c r="BY8" s="1"/>
  <c r="CD8" s="1"/>
  <c r="CI8" s="1"/>
  <c r="CN8" s="1"/>
  <c r="CS8" s="1"/>
  <c r="CX8" s="1"/>
  <c r="DC8" s="1"/>
  <c r="AD21" i="8"/>
  <c r="AE21" s="1"/>
  <c r="AV10"/>
  <c r="AW10" s="1"/>
  <c r="AV8"/>
  <c r="AW8" s="1"/>
  <c r="BK19"/>
  <c r="BL19" s="1"/>
  <c r="AY49"/>
  <c r="AZ49" s="1"/>
  <c r="AJ32"/>
  <c r="AK32" s="1"/>
  <c r="AG20"/>
  <c r="AH20" s="1"/>
  <c r="AD29"/>
  <c r="AE29" s="1"/>
  <c r="AA51"/>
  <c r="AB51" s="1"/>
  <c r="DA2" i="5"/>
  <c r="AJ18" i="8"/>
  <c r="AK18" s="1"/>
  <c r="E14" i="5"/>
  <c r="C3" s="1"/>
  <c r="E17"/>
  <c r="C6" s="1"/>
  <c r="AS47" i="8"/>
  <c r="AT47" s="1"/>
  <c r="BH23"/>
  <c r="BI23" s="1"/>
  <c r="AJ31"/>
  <c r="AK31" s="1"/>
  <c r="AA46"/>
  <c r="AB46" s="1"/>
  <c r="AM24"/>
  <c r="AN24" s="1"/>
  <c r="AJ12"/>
  <c r="AK12" s="1"/>
  <c r="AA3"/>
  <c r="AB3" s="1"/>
  <c r="CW2" i="5"/>
  <c r="AS29" i="8"/>
  <c r="AT29" s="1"/>
  <c r="AM12"/>
  <c r="AN12" s="1"/>
  <c r="AD40"/>
  <c r="AE40" s="1"/>
  <c r="AS13"/>
  <c r="AT13" s="1"/>
  <c r="AM20"/>
  <c r="AN20" s="1"/>
  <c r="CJ2" i="5"/>
  <c r="BU2"/>
  <c r="AJ27" i="8"/>
  <c r="AK27" s="1"/>
  <c r="AS37"/>
  <c r="AT37" s="1"/>
  <c r="BN3"/>
  <c r="BO3" s="1"/>
  <c r="BN19"/>
  <c r="BO19" s="1"/>
  <c r="BK49"/>
  <c r="BL49" s="1"/>
  <c r="BB30"/>
  <c r="BC30" s="1"/>
  <c r="AM36"/>
  <c r="AN36" s="1"/>
  <c r="CB2" i="5"/>
  <c r="AA20" i="8"/>
  <c r="AB20" s="1"/>
  <c r="AS30"/>
  <c r="AT30" s="1"/>
  <c r="AY20"/>
  <c r="AZ20" s="1"/>
  <c r="AY39"/>
  <c r="AZ39" s="1"/>
  <c r="AJ46"/>
  <c r="AK46" s="1"/>
  <c r="AY22"/>
  <c r="AZ22" s="1"/>
  <c r="AY34"/>
  <c r="AZ34" s="1"/>
  <c r="AA16"/>
  <c r="AB16" s="1"/>
  <c r="AM31"/>
  <c r="AN31" s="1"/>
  <c r="BE43"/>
  <c r="BF43" s="1"/>
  <c r="AS9"/>
  <c r="AT9" s="1"/>
  <c r="AC2" i="5"/>
  <c r="AV38" i="8"/>
  <c r="AW38" s="1"/>
  <c r="BE28"/>
  <c r="BF28" s="1"/>
  <c r="BE23"/>
  <c r="BF23" s="1"/>
  <c r="AG35"/>
  <c r="AH35" s="1"/>
  <c r="AP3"/>
  <c r="AQ3" s="1"/>
  <c r="X2" i="5"/>
  <c r="AS46" i="8"/>
  <c r="AT46" s="1"/>
  <c r="AD19"/>
  <c r="AE19" s="1"/>
  <c r="BK32"/>
  <c r="BL32" s="1"/>
  <c r="AD52"/>
  <c r="AE52" s="1"/>
  <c r="AA27"/>
  <c r="AB27" s="1"/>
  <c r="BB51"/>
  <c r="BC51" s="1"/>
  <c r="CE2" i="5"/>
  <c r="AG23" i="8"/>
  <c r="AH23" s="1"/>
  <c r="CZ2" i="5"/>
  <c r="BH22" i="8"/>
  <c r="BI22" s="1"/>
  <c r="AY7"/>
  <c r="AZ7" s="1"/>
  <c r="AJ7"/>
  <c r="AK7" s="1"/>
  <c r="AD24"/>
  <c r="AE24" s="1"/>
  <c r="E13" i="5"/>
  <c r="B3" s="1"/>
  <c r="CF2"/>
  <c r="AA49" i="8"/>
  <c r="AB49" s="1"/>
  <c r="AY47"/>
  <c r="AZ47" s="1"/>
  <c r="BN50"/>
  <c r="BO50" s="1"/>
  <c r="AD36"/>
  <c r="AE36" s="1"/>
  <c r="W2" i="5"/>
  <c r="AD17" i="8"/>
  <c r="AE17" s="1"/>
  <c r="AJ39"/>
  <c r="AK39" s="1"/>
  <c r="AY38"/>
  <c r="AZ38" s="1"/>
  <c r="AP16"/>
  <c r="AQ16" s="1"/>
  <c r="AY15"/>
  <c r="AZ15" s="1"/>
  <c r="R2" i="5"/>
  <c r="AJ13" i="8"/>
  <c r="AK13" s="1"/>
  <c r="BK8"/>
  <c r="BL8" s="1"/>
  <c r="BH44"/>
  <c r="BI44" s="1"/>
  <c r="AS17"/>
  <c r="AT17" s="1"/>
  <c r="AY9"/>
  <c r="AZ9" s="1"/>
  <c r="AM38"/>
  <c r="AN38" s="1"/>
  <c r="AJ49"/>
  <c r="AK49" s="1"/>
  <c r="AA42"/>
  <c r="AB42" s="1"/>
  <c r="BH30"/>
  <c r="BI30" s="1"/>
  <c r="AJ47"/>
  <c r="AK47" s="1"/>
  <c r="AP26"/>
  <c r="AQ26" s="1"/>
  <c r="AJ10"/>
  <c r="AK10" s="1"/>
  <c r="AY45"/>
  <c r="AZ45" s="1"/>
  <c r="AD32"/>
  <c r="AE32" s="1"/>
  <c r="BN12"/>
  <c r="BO12" s="1"/>
  <c r="Y2" i="5"/>
  <c r="AP2"/>
  <c r="BB38" i="8"/>
  <c r="BC38" s="1"/>
  <c r="AJ16"/>
  <c r="AK16" s="1"/>
  <c r="AV45"/>
  <c r="AW45" s="1"/>
  <c r="BE9"/>
  <c r="BF9" s="1"/>
  <c r="BN5"/>
  <c r="BO5" s="1"/>
  <c r="BN48"/>
  <c r="BO48" s="1"/>
  <c r="AV23"/>
  <c r="AW23" s="1"/>
  <c r="AJ48"/>
  <c r="AK48" s="1"/>
  <c r="AP7"/>
  <c r="AQ7" s="1"/>
  <c r="BJ2" i="5"/>
  <c r="AV51" i="8"/>
  <c r="AW51" s="1"/>
  <c r="AS39"/>
  <c r="AT39" s="1"/>
  <c r="BV2" i="5"/>
  <c r="AS38" i="8"/>
  <c r="AT38" s="1"/>
  <c r="AD8"/>
  <c r="AE8" s="1"/>
  <c r="BK14"/>
  <c r="BL14" s="1"/>
  <c r="AJ35"/>
  <c r="AK35" s="1"/>
  <c r="BE34"/>
  <c r="BF34" s="1"/>
  <c r="AJ17"/>
  <c r="AK17" s="1"/>
  <c r="CR2" i="5"/>
  <c r="AJ14" i="8"/>
  <c r="AK14" s="1"/>
  <c r="BE26"/>
  <c r="BF26" s="1"/>
  <c r="BE20"/>
  <c r="BF20" s="1"/>
  <c r="AM2" i="5"/>
  <c r="AV24" i="8"/>
  <c r="AW24" s="1"/>
  <c r="BB6"/>
  <c r="BC6" s="1"/>
  <c r="AS18"/>
  <c r="AT18" s="1"/>
  <c r="AP38"/>
  <c r="AQ38" s="1"/>
  <c r="BN28"/>
  <c r="BO28" s="1"/>
  <c r="BN10"/>
  <c r="BO10" s="1"/>
  <c r="F8" i="5"/>
  <c r="K8" s="1"/>
  <c r="P8" s="1"/>
  <c r="U8" s="1"/>
  <c r="Z8" s="1"/>
  <c r="AE8" s="1"/>
  <c r="AJ8" s="1"/>
  <c r="AO8" s="1"/>
  <c r="AT8" s="1"/>
  <c r="AY8" s="1"/>
  <c r="BD8" s="1"/>
  <c r="AJ20" i="8"/>
  <c r="AK20" s="1"/>
  <c r="AP11"/>
  <c r="AQ11" s="1"/>
  <c r="AJ9"/>
  <c r="AK9" s="1"/>
  <c r="BH5"/>
  <c r="BI5" s="1"/>
  <c r="BS2" i="5"/>
  <c r="AS6" i="8"/>
  <c r="AT6" s="1"/>
  <c r="BB10"/>
  <c r="BC10" s="1"/>
  <c r="AJ44"/>
  <c r="AK44" s="1"/>
  <c r="AD27"/>
  <c r="AE27" s="1"/>
  <c r="BH41"/>
  <c r="BI41" s="1"/>
  <c r="BB5"/>
  <c r="BC5" s="1"/>
  <c r="AT2" i="5"/>
  <c r="BB42" i="8"/>
  <c r="BC42" s="1"/>
  <c r="AY35"/>
  <c r="AZ35" s="1"/>
  <c r="AJ15"/>
  <c r="AK15" s="1"/>
  <c r="BK46"/>
  <c r="BL46" s="1"/>
  <c r="AP19"/>
  <c r="AQ19" s="1"/>
  <c r="CM2" i="5"/>
  <c r="AY4" i="8"/>
  <c r="AZ4" s="1"/>
  <c r="AM40"/>
  <c r="AN40" s="1"/>
  <c r="AP47"/>
  <c r="AQ47" s="1"/>
  <c r="BH16"/>
  <c r="BI16" s="1"/>
  <c r="AG9"/>
  <c r="AH9" s="1"/>
  <c r="AE2" i="5"/>
  <c r="BK36" i="8"/>
  <c r="BL36" s="1"/>
  <c r="BH50"/>
  <c r="BI50" s="1"/>
  <c r="BB4"/>
  <c r="BC4" s="1"/>
  <c r="AG25"/>
  <c r="AH25" s="1"/>
  <c r="AJ50"/>
  <c r="AK50" s="1"/>
  <c r="AD49"/>
  <c r="AE49" s="1"/>
  <c r="BE39"/>
  <c r="BF39" s="1"/>
  <c r="AA13"/>
  <c r="AB13" s="1"/>
  <c r="AS41"/>
  <c r="AT41" s="1"/>
  <c r="BH9"/>
  <c r="BI9" s="1"/>
  <c r="AD26"/>
  <c r="AE26" s="1"/>
  <c r="AJ28"/>
  <c r="AK28" s="1"/>
  <c r="AJ6"/>
  <c r="AK6" s="1"/>
  <c r="AV37"/>
  <c r="AW37" s="1"/>
  <c r="AY23"/>
  <c r="AZ23" s="1"/>
  <c r="AY42"/>
  <c r="AZ42" s="1"/>
  <c r="AM18"/>
  <c r="AN18" s="1"/>
  <c r="BN30"/>
  <c r="BO30" s="1"/>
  <c r="BN45"/>
  <c r="BO45" s="1"/>
  <c r="BN47"/>
  <c r="BO47" s="1"/>
  <c r="CY2" i="5"/>
  <c r="AV9" i="8"/>
  <c r="AW9" s="1"/>
  <c r="AG39"/>
  <c r="AH39" s="1"/>
  <c r="AG7"/>
  <c r="AH7" s="1"/>
  <c r="BE38"/>
  <c r="BF38" s="1"/>
  <c r="AJ30"/>
  <c r="AK30" s="1"/>
  <c r="AY37"/>
  <c r="AZ37" s="1"/>
  <c r="AD37"/>
  <c r="AE37" s="1"/>
  <c r="AR2" i="5"/>
  <c r="AS27" i="8"/>
  <c r="AT27" s="1"/>
  <c r="AG33"/>
  <c r="AH33" s="1"/>
  <c r="AA52"/>
  <c r="AB52" s="1"/>
  <c r="AG36"/>
  <c r="AH36" s="1"/>
  <c r="AP17"/>
  <c r="AQ17" s="1"/>
  <c r="AM50"/>
  <c r="AN50" s="1"/>
  <c r="BB34"/>
  <c r="BC34" s="1"/>
  <c r="AV39"/>
  <c r="AW39" s="1"/>
  <c r="BB43"/>
  <c r="BC43" s="1"/>
  <c r="CC2" i="5"/>
  <c r="BK12" i="8"/>
  <c r="BL12" s="1"/>
  <c r="BH2" i="5"/>
  <c r="AD10" i="8"/>
  <c r="AE10" s="1"/>
  <c r="BA2" i="5"/>
  <c r="AS16" i="8"/>
  <c r="AT16" s="1"/>
  <c r="AV19"/>
  <c r="AW19" s="1"/>
  <c r="BN17"/>
  <c r="BO17" s="1"/>
  <c r="AA7"/>
  <c r="AB7" s="1"/>
  <c r="AV35"/>
  <c r="AW35" s="1"/>
  <c r="AD2" i="5"/>
  <c r="BE18" i="8"/>
  <c r="BF18" s="1"/>
  <c r="BK45"/>
  <c r="BL45" s="1"/>
  <c r="AV16"/>
  <c r="AW16" s="1"/>
  <c r="BB39"/>
  <c r="BC39" s="1"/>
  <c r="BK15"/>
  <c r="BL15" s="1"/>
  <c r="AV3"/>
  <c r="AW3" s="1"/>
  <c r="AV29"/>
  <c r="AW29" s="1"/>
  <c r="CK2" i="5"/>
  <c r="CT2"/>
  <c r="E15"/>
  <c r="C4" s="1"/>
  <c r="BE3" i="8"/>
  <c r="BF3" s="1"/>
  <c r="D9" i="5"/>
  <c r="BN18" i="8"/>
  <c r="BO18" s="1"/>
  <c r="BK10"/>
  <c r="BL10" s="1"/>
  <c r="BE15"/>
  <c r="BF15" s="1"/>
  <c r="BD2" i="5"/>
  <c r="AY36" i="8"/>
  <c r="AZ36" s="1"/>
  <c r="BB33"/>
  <c r="BC33" s="1"/>
  <c r="AA5"/>
  <c r="AB5" s="1"/>
  <c r="BB14"/>
  <c r="BC14" s="1"/>
  <c r="BB35"/>
  <c r="BC35" s="1"/>
  <c r="CL2" i="5"/>
  <c r="BH28" i="8"/>
  <c r="BI28" s="1"/>
  <c r="AV5"/>
  <c r="AW5" s="1"/>
  <c r="BK39"/>
  <c r="BL39" s="1"/>
  <c r="AS2" i="5"/>
  <c r="AS45" i="8"/>
  <c r="AT45" s="1"/>
  <c r="BK31"/>
  <c r="BL31" s="1"/>
  <c r="BE40"/>
  <c r="BF40" s="1"/>
  <c r="AY29"/>
  <c r="AZ29" s="1"/>
  <c r="AS23"/>
  <c r="AT23" s="1"/>
  <c r="AM33"/>
  <c r="AN33" s="1"/>
  <c r="AQ2" i="5"/>
  <c r="AA2"/>
  <c r="AG28" i="8"/>
  <c r="AH28" s="1"/>
  <c r="AG45"/>
  <c r="AH45" s="1"/>
  <c r="H13" i="5"/>
  <c r="N13" s="1"/>
  <c r="AG41" i="8"/>
  <c r="AH41" s="1"/>
  <c r="AG38"/>
  <c r="AH38" s="1"/>
  <c r="BE48"/>
  <c r="BF48" s="1"/>
  <c r="AV32"/>
  <c r="AW32" s="1"/>
  <c r="BN14"/>
  <c r="BO14" s="1"/>
  <c r="AS50"/>
  <c r="AT50" s="1"/>
  <c r="AG24"/>
  <c r="AH24" s="1"/>
  <c r="AD5"/>
  <c r="AE5" s="1"/>
  <c r="BK21"/>
  <c r="BL21" s="1"/>
  <c r="AD9"/>
  <c r="AE9" s="1"/>
  <c r="AD23"/>
  <c r="AE23" s="1"/>
  <c r="AG43"/>
  <c r="AH43" s="1"/>
  <c r="AY25"/>
  <c r="AZ25" s="1"/>
  <c r="BK50"/>
  <c r="BL50" s="1"/>
  <c r="AV31"/>
  <c r="AW31" s="1"/>
  <c r="CO2" i="5"/>
  <c r="AJ5" i="8"/>
  <c r="AK5" s="1"/>
  <c r="AM47"/>
  <c r="AN47" s="1"/>
  <c r="AY11"/>
  <c r="AZ11" s="1"/>
  <c r="AA47"/>
  <c r="AB47" s="1"/>
  <c r="AM26"/>
  <c r="AN26" s="1"/>
  <c r="AM14"/>
  <c r="AN14" s="1"/>
  <c r="AY3"/>
  <c r="AZ3" s="1"/>
  <c r="BH18"/>
  <c r="BI18" s="1"/>
  <c r="AY17"/>
  <c r="AZ17" s="1"/>
  <c r="AA41"/>
  <c r="AB41" s="1"/>
  <c r="BN52"/>
  <c r="BO52" s="1"/>
  <c r="BN25"/>
  <c r="BO25" s="1"/>
  <c r="BN39"/>
  <c r="BO39" s="1"/>
  <c r="AV27"/>
  <c r="AW27" s="1"/>
  <c r="AW2" i="5"/>
  <c r="AD4" i="8"/>
  <c r="AE4" s="1"/>
  <c r="AP25"/>
  <c r="AQ25" s="1"/>
  <c r="BN2" i="5"/>
  <c r="BH26" i="8"/>
  <c r="BI26" s="1"/>
  <c r="AM30"/>
  <c r="AN30" s="1"/>
  <c r="BH7"/>
  <c r="BI7" s="1"/>
  <c r="AG49"/>
  <c r="AH49" s="1"/>
  <c r="AK2" i="5"/>
  <c r="AM21" i="8"/>
  <c r="AN21" s="1"/>
  <c r="AA34"/>
  <c r="AB34" s="1"/>
  <c r="E18" i="5"/>
  <c r="C7" s="1"/>
  <c r="AM11" i="8"/>
  <c r="AN11" s="1"/>
  <c r="H8" i="5"/>
  <c r="M8" s="1"/>
  <c r="R8" s="1"/>
  <c r="W8" s="1"/>
  <c r="AB8" s="1"/>
  <c r="AG8" s="1"/>
  <c r="AL8" s="1"/>
  <c r="AQ8" s="1"/>
  <c r="AV8" s="1"/>
  <c r="BA8" s="1"/>
  <c r="BF8" s="1"/>
  <c r="BK8" s="1"/>
  <c r="BP8" s="1"/>
  <c r="BU8" s="1"/>
  <c r="BZ8" s="1"/>
  <c r="CE8" s="1"/>
  <c r="CJ8" s="1"/>
  <c r="CO8" s="1"/>
  <c r="CT8" s="1"/>
  <c r="CY8" s="1"/>
  <c r="DD8" s="1"/>
  <c r="BB32" i="8"/>
  <c r="BC32" s="1"/>
  <c r="BH14"/>
  <c r="BI14" s="1"/>
  <c r="BK28"/>
  <c r="BL28" s="1"/>
  <c r="AI2" i="5"/>
  <c r="AA22" i="8"/>
  <c r="AB22" s="1"/>
  <c r="AM10"/>
  <c r="AN10" s="1"/>
  <c r="AD25"/>
  <c r="AE25" s="1"/>
  <c r="AD30"/>
  <c r="AE30" s="1"/>
  <c r="BH10"/>
  <c r="BI10" s="1"/>
  <c r="AV34"/>
  <c r="AW34" s="1"/>
  <c r="T2" i="5"/>
  <c r="BK13" i="8"/>
  <c r="BL13" s="1"/>
  <c r="D8" i="5"/>
  <c r="I8" s="1"/>
  <c r="N8" s="1"/>
  <c r="S8" s="1"/>
  <c r="X8" s="1"/>
  <c r="AC8" s="1"/>
  <c r="AH8" s="1"/>
  <c r="AM8" s="1"/>
  <c r="AR8" s="1"/>
  <c r="AW8" s="1"/>
  <c r="AP45" i="8"/>
  <c r="AQ45" s="1"/>
  <c r="AM42"/>
  <c r="AN42" s="1"/>
  <c r="AY10"/>
  <c r="AZ10" s="1"/>
  <c r="AS8"/>
  <c r="AT8" s="1"/>
  <c r="AV14"/>
  <c r="AW14" s="1"/>
  <c r="BH21"/>
  <c r="BI21" s="1"/>
  <c r="AV49"/>
  <c r="AW49" s="1"/>
  <c r="AV11"/>
  <c r="AW11" s="1"/>
  <c r="AJ19"/>
  <c r="AK19" s="1"/>
  <c r="AG50"/>
  <c r="AH50" s="1"/>
  <c r="BE50"/>
  <c r="BF50" s="1"/>
  <c r="AS49"/>
  <c r="AT49" s="1"/>
  <c r="AM34"/>
  <c r="AN34" s="1"/>
  <c r="AJ23"/>
  <c r="AK23" s="1"/>
  <c r="AM22"/>
  <c r="AN22" s="1"/>
  <c r="BN34"/>
  <c r="BO34" s="1"/>
  <c r="BN22"/>
  <c r="BO22" s="1"/>
  <c r="BN35"/>
  <c r="BO35" s="1"/>
  <c r="AM3"/>
  <c r="AN3" s="1"/>
  <c r="AP46"/>
  <c r="AQ46" s="1"/>
  <c r="Q2" i="5"/>
  <c r="DB2"/>
  <c r="AA43" i="8"/>
  <c r="AB43" s="1"/>
  <c r="BK11"/>
  <c r="BL11" s="1"/>
  <c r="AG52"/>
  <c r="AH52" s="1"/>
  <c r="AD6"/>
  <c r="AE6" s="1"/>
  <c r="AP51"/>
  <c r="AQ51" s="1"/>
  <c r="BB18"/>
  <c r="BC18" s="1"/>
  <c r="AA6"/>
  <c r="AB6" s="1"/>
  <c r="AP50"/>
  <c r="AQ50" s="1"/>
  <c r="BH11"/>
  <c r="BI11" s="1"/>
  <c r="BK52"/>
  <c r="BL52" s="1"/>
  <c r="AG16"/>
  <c r="AH16" s="1"/>
  <c r="AY28"/>
  <c r="AZ28" s="1"/>
  <c r="H12" i="5"/>
  <c r="AH12" s="1"/>
  <c r="AI12" s="1"/>
  <c r="AJ12" s="1"/>
  <c r="AK12" s="1"/>
  <c r="AL12" s="1"/>
  <c r="AS28" i="8"/>
  <c r="AT28" s="1"/>
  <c r="BW2" i="5"/>
  <c r="BK29" i="8"/>
  <c r="BL29" s="1"/>
  <c r="AM44"/>
  <c r="AN44" s="1"/>
  <c r="AM45"/>
  <c r="AN45" s="1"/>
  <c r="AG44"/>
  <c r="AH44" s="1"/>
  <c r="BH17"/>
  <c r="BI17" s="1"/>
  <c r="BE32"/>
  <c r="BF32" s="1"/>
  <c r="BB49"/>
  <c r="BC49" s="1"/>
  <c r="BK37"/>
  <c r="BL37" s="1"/>
  <c r="AB2" i="5"/>
  <c r="AV42" i="8"/>
  <c r="AW42" s="1"/>
  <c r="BE37"/>
  <c r="BF37" s="1"/>
  <c r="BO2" i="5"/>
  <c r="AY5" i="8"/>
  <c r="AZ5" s="1"/>
  <c r="AP22"/>
  <c r="AQ22" s="1"/>
  <c r="AG13"/>
  <c r="AH13" s="1"/>
  <c r="AV6"/>
  <c r="AW6" s="1"/>
  <c r="AP10"/>
  <c r="AQ10" s="1"/>
  <c r="BE45"/>
  <c r="BF45" s="1"/>
  <c r="AD28"/>
  <c r="AE28" s="1"/>
  <c r="AG2" i="5"/>
  <c r="AY14" i="8"/>
  <c r="AZ14" s="1"/>
  <c r="BB2" i="5"/>
  <c r="BB9" i="8"/>
  <c r="BC9" s="1"/>
  <c r="AJ3"/>
  <c r="AK3" s="1"/>
  <c r="BE49"/>
  <c r="BF49" s="1"/>
  <c r="BP2" i="5"/>
  <c r="AA11" i="8"/>
  <c r="AB11" s="1"/>
  <c r="AS21"/>
  <c r="AT21" s="1"/>
  <c r="BK44"/>
  <c r="BL44" s="1"/>
  <c r="AP39"/>
  <c r="AQ39" s="1"/>
  <c r="AY33"/>
  <c r="AZ33" s="1"/>
  <c r="CU2" i="5"/>
  <c r="AY8" i="8"/>
  <c r="AZ8" s="1"/>
  <c r="AJ34"/>
  <c r="AK34" s="1"/>
  <c r="AJ4"/>
  <c r="AK4" s="1"/>
  <c r="J2" i="5"/>
  <c r="BB21" i="8"/>
  <c r="BC21" s="1"/>
  <c r="AG26"/>
  <c r="AH26" s="1"/>
  <c r="AM41"/>
  <c r="AN41" s="1"/>
  <c r="BF2" i="5"/>
  <c r="BK27" i="8"/>
  <c r="BL27" s="1"/>
  <c r="AG46"/>
  <c r="AH46" s="1"/>
  <c r="CS2" i="5"/>
  <c r="AP34" i="8"/>
  <c r="AQ34" s="1"/>
  <c r="AS22"/>
  <c r="AT22" s="1"/>
  <c r="AV28"/>
  <c r="AW28" s="1"/>
  <c r="AJ24"/>
  <c r="AK24" s="1"/>
  <c r="AA37"/>
  <c r="AB37" s="1"/>
  <c r="AD41"/>
  <c r="AE41" s="1"/>
  <c r="AS26"/>
  <c r="AT26" s="1"/>
  <c r="AD11"/>
  <c r="AE11" s="1"/>
  <c r="AM29"/>
  <c r="AN29" s="1"/>
  <c r="BN26"/>
  <c r="BO26" s="1"/>
  <c r="AG37"/>
  <c r="AH37" s="1"/>
  <c r="AM28"/>
  <c r="AN28" s="1"/>
  <c r="BC2" i="5"/>
  <c r="AA39" i="8"/>
  <c r="AB39" s="1"/>
  <c r="AV40"/>
  <c r="AW40" s="1"/>
  <c r="BH49"/>
  <c r="BI49" s="1"/>
  <c r="BB19"/>
  <c r="BC19" s="1"/>
  <c r="AP37"/>
  <c r="AQ37" s="1"/>
  <c r="AJ22"/>
  <c r="AK22" s="1"/>
  <c r="BN44"/>
  <c r="BO44" s="1"/>
  <c r="AP24"/>
  <c r="AQ24" s="1"/>
  <c r="AF2" i="5"/>
  <c r="AY50" i="8"/>
  <c r="AZ50" s="1"/>
  <c r="BE22"/>
  <c r="BF22" s="1"/>
  <c r="AV50"/>
  <c r="AW50" s="1"/>
  <c r="AG15"/>
  <c r="AH15" s="1"/>
  <c r="CA2" i="5"/>
  <c r="AM37" i="8"/>
  <c r="AN37" s="1"/>
  <c r="AJ40"/>
  <c r="AK40" s="1"/>
  <c r="CQ2" i="5"/>
  <c r="BN46" i="8"/>
  <c r="BO46" s="1"/>
  <c r="BE36"/>
  <c r="BF36" s="1"/>
  <c r="BH4"/>
  <c r="BI4" s="1"/>
  <c r="AA17"/>
  <c r="AB17" s="1"/>
  <c r="BH48"/>
  <c r="BI48" s="1"/>
  <c r="BK17"/>
  <c r="BL17" s="1"/>
  <c r="AD44"/>
  <c r="AE44" s="1"/>
  <c r="AM52"/>
  <c r="AN52" s="1"/>
  <c r="AP15"/>
  <c r="AQ15" s="1"/>
  <c r="AA32"/>
  <c r="AB32" s="1"/>
  <c r="BE17"/>
  <c r="BF17" s="1"/>
  <c r="AG40"/>
  <c r="AH40" s="1"/>
  <c r="BE2" i="5"/>
  <c r="AG14" i="8"/>
  <c r="AH14" s="1"/>
  <c r="BL2" i="5"/>
  <c r="AP12" i="8"/>
  <c r="AQ12" s="1"/>
  <c r="AD7"/>
  <c r="AE7" s="1"/>
  <c r="AJ29"/>
  <c r="AK29" s="1"/>
  <c r="AV25"/>
  <c r="AW25" s="1"/>
  <c r="BN8"/>
  <c r="BO8" s="1"/>
  <c r="AY46"/>
  <c r="AZ46" s="1"/>
  <c r="AY19"/>
  <c r="AZ19" s="1"/>
  <c r="E8" i="5"/>
  <c r="J8" s="1"/>
  <c r="O8" s="1"/>
  <c r="T8" s="1"/>
  <c r="Y8" s="1"/>
  <c r="AD8" s="1"/>
  <c r="AI8" s="1"/>
  <c r="AN8" s="1"/>
  <c r="AS8" s="1"/>
  <c r="AX8" s="1"/>
  <c r="BK2"/>
  <c r="AV17" i="8"/>
  <c r="AW17" s="1"/>
  <c r="BB8"/>
  <c r="BC8" s="1"/>
  <c r="AP8"/>
  <c r="AQ8" s="1"/>
  <c r="AG5"/>
  <c r="AH5" s="1"/>
  <c r="BH31"/>
  <c r="BI31" s="1"/>
  <c r="AA8"/>
  <c r="AB8" s="1"/>
  <c r="BN33"/>
  <c r="BO33" s="1"/>
  <c r="M2" i="5"/>
  <c r="AG32" i="8"/>
  <c r="AH32" s="1"/>
  <c r="BE4"/>
  <c r="BF4" s="1"/>
  <c r="CX2" i="5"/>
  <c r="AY52" i="8"/>
  <c r="AZ52" s="1"/>
  <c r="AM35"/>
  <c r="AN35" s="1"/>
  <c r="AP33"/>
  <c r="AQ33" s="1"/>
  <c r="BN43"/>
  <c r="BO43" s="1"/>
  <c r="BN31"/>
  <c r="BO31" s="1"/>
  <c r="BK22"/>
  <c r="BL22" s="1"/>
  <c r="BB16"/>
  <c r="BC16" s="1"/>
  <c r="AG22"/>
  <c r="AH22" s="1"/>
  <c r="AS51"/>
  <c r="AT51" s="1"/>
  <c r="AY44"/>
  <c r="AZ44" s="1"/>
  <c r="AD14"/>
  <c r="AE14" s="1"/>
  <c r="AA10"/>
  <c r="AB10" s="1"/>
  <c r="AP30"/>
  <c r="AQ30" s="1"/>
  <c r="AG17"/>
  <c r="AH17" s="1"/>
  <c r="AY31"/>
  <c r="AZ31" s="1"/>
  <c r="AV20"/>
  <c r="AW20" s="1"/>
  <c r="AD20"/>
  <c r="AE20" s="1"/>
  <c r="BH19"/>
  <c r="BI19" s="1"/>
  <c r="BE5"/>
  <c r="BF5" s="1"/>
  <c r="AJ21"/>
  <c r="AK21" s="1"/>
  <c r="AG11"/>
  <c r="AH11" s="1"/>
  <c r="AP43"/>
  <c r="AQ43" s="1"/>
  <c r="BB28"/>
  <c r="BC28" s="1"/>
  <c r="AY27"/>
  <c r="AZ27" s="1"/>
  <c r="AM15"/>
  <c r="AN15" s="1"/>
  <c r="BE6"/>
  <c r="BF6" s="1"/>
  <c r="BB48"/>
  <c r="BC48" s="1"/>
  <c r="AV46"/>
  <c r="AW46" s="1"/>
  <c r="AD15"/>
  <c r="AE15" s="1"/>
  <c r="BK34"/>
  <c r="BL34" s="1"/>
  <c r="BH36"/>
  <c r="BI36" s="1"/>
  <c r="AA18"/>
  <c r="AB18" s="1"/>
  <c r="BB27"/>
  <c r="BC27" s="1"/>
  <c r="AA45"/>
  <c r="AB45" s="1"/>
  <c r="AD34"/>
  <c r="AE34" s="1"/>
  <c r="AS10"/>
  <c r="AT10" s="1"/>
  <c r="BN6"/>
  <c r="BO6" s="1"/>
  <c r="BN37"/>
  <c r="BO37" s="1"/>
  <c r="CD2" i="5"/>
  <c r="AJ26" i="8"/>
  <c r="AK26" s="1"/>
  <c r="AP6"/>
  <c r="AQ6" s="1"/>
  <c r="BE44"/>
  <c r="BF44" s="1"/>
  <c r="BH13"/>
  <c r="BI13" s="1"/>
  <c r="AA38"/>
  <c r="AB38" s="1"/>
  <c r="BB26"/>
  <c r="BC26" s="1"/>
  <c r="AD48"/>
  <c r="AE48" s="1"/>
  <c r="AP36"/>
  <c r="AQ36" s="1"/>
  <c r="AS42"/>
  <c r="AT42" s="1"/>
  <c r="AY41"/>
  <c r="AZ41" s="1"/>
  <c r="AY18"/>
  <c r="AZ18" s="1"/>
  <c r="AG34"/>
  <c r="AH34" s="1"/>
  <c r="AP5"/>
  <c r="AQ5" s="1"/>
  <c r="AV52"/>
  <c r="AW52" s="1"/>
  <c r="AP35"/>
  <c r="AQ35" s="1"/>
  <c r="AM13"/>
  <c r="AN13" s="1"/>
  <c r="E16" i="5"/>
  <c r="C5" s="1"/>
  <c r="AD51" i="8"/>
  <c r="AE51" s="1"/>
  <c r="I2" i="5"/>
  <c r="AV21" i="8"/>
  <c r="AW21" s="1"/>
  <c r="AJ41"/>
  <c r="AK41" s="1"/>
  <c r="BB20"/>
  <c r="BC20" s="1"/>
  <c r="DC2" i="5"/>
  <c r="BE47" i="8"/>
  <c r="BF47" s="1"/>
  <c r="BK41"/>
  <c r="BL41" s="1"/>
  <c r="AZ2" i="5"/>
  <c r="L2"/>
  <c r="AS20" i="8"/>
  <c r="AT20" s="1"/>
  <c r="AD22"/>
  <c r="AE22" s="1"/>
  <c r="AM7"/>
  <c r="AN7" s="1"/>
  <c r="AM16"/>
  <c r="AN16" s="1"/>
  <c r="BH20"/>
  <c r="BI20" s="1"/>
  <c r="AG21"/>
  <c r="AH21" s="1"/>
  <c r="BH52"/>
  <c r="BI52" s="1"/>
  <c r="AJ52"/>
  <c r="AK52" s="1"/>
  <c r="AG19"/>
  <c r="AH19" s="1"/>
  <c r="BK6"/>
  <c r="BL6" s="1"/>
  <c r="BB29"/>
  <c r="BC29" s="1"/>
  <c r="AS25"/>
  <c r="AT25" s="1"/>
  <c r="AM32"/>
  <c r="AN32" s="1"/>
  <c r="AY24"/>
  <c r="AZ24" s="1"/>
  <c r="AS31"/>
  <c r="AT31" s="1"/>
  <c r="CG2" i="5"/>
  <c r="AA15" i="8"/>
  <c r="AB15" s="1"/>
  <c r="AY26"/>
  <c r="AZ26" s="1"/>
  <c r="BB44"/>
  <c r="BC44" s="1"/>
  <c r="AP28"/>
  <c r="AQ28" s="1"/>
  <c r="AL2" i="5"/>
  <c r="U2"/>
  <c r="AA48" i="8"/>
  <c r="AB48" s="1"/>
  <c r="AV48"/>
  <c r="AW48" s="1"/>
  <c r="BE8"/>
  <c r="BF8" s="1"/>
  <c r="P2" i="5"/>
  <c r="BK47" i="8"/>
  <c r="BL47" s="1"/>
  <c r="BE10"/>
  <c r="BF10" s="1"/>
  <c r="AM43"/>
  <c r="AN43" s="1"/>
  <c r="AS3"/>
  <c r="AT3" s="1"/>
  <c r="AV36"/>
  <c r="AW36" s="1"/>
  <c r="AA36"/>
  <c r="AB36" s="1"/>
  <c r="BN23"/>
  <c r="BO23" s="1"/>
  <c r="BN4"/>
  <c r="BO4" s="1"/>
  <c r="BN29"/>
  <c r="BO29" s="1"/>
  <c r="BK40"/>
  <c r="BL40" s="1"/>
  <c r="AG47"/>
  <c r="AH47" s="1"/>
  <c r="CI2" i="5"/>
  <c r="AM5" i="8"/>
  <c r="AN5" s="1"/>
  <c r="AA28"/>
  <c r="AB28" s="1"/>
  <c r="AY32"/>
  <c r="AZ32" s="1"/>
  <c r="AS15"/>
  <c r="AT15" s="1"/>
  <c r="BE25"/>
  <c r="BF25" s="1"/>
  <c r="BH27"/>
  <c r="BI27" s="1"/>
  <c r="AP49"/>
  <c r="AQ49" s="1"/>
  <c r="AJ38"/>
  <c r="AK38" s="1"/>
  <c r="BB22"/>
  <c r="BC22" s="1"/>
  <c r="BH33"/>
  <c r="BI33" s="1"/>
  <c r="BE46"/>
  <c r="BF46" s="1"/>
  <c r="AM27"/>
  <c r="AN27" s="1"/>
  <c r="AA19"/>
  <c r="AB19" s="1"/>
  <c r="AG29"/>
  <c r="AH29" s="1"/>
  <c r="DD2" i="5"/>
  <c r="O2"/>
  <c r="BB25" i="8"/>
  <c r="BC25" s="1"/>
  <c r="AA44"/>
  <c r="AB44" s="1"/>
  <c r="AV43"/>
  <c r="AW43" s="1"/>
  <c r="AY21"/>
  <c r="AZ21" s="1"/>
  <c r="AD3"/>
  <c r="AE3" s="1"/>
  <c r="BK16"/>
  <c r="BL16" s="1"/>
  <c r="BH8"/>
  <c r="BI8" s="1"/>
  <c r="AA31"/>
  <c r="AB31" s="1"/>
  <c r="AJ42"/>
  <c r="AK42" s="1"/>
  <c r="BH35"/>
  <c r="BI35" s="1"/>
  <c r="AG27"/>
  <c r="AH27" s="1"/>
  <c r="BE41"/>
  <c r="BF41" s="1"/>
  <c r="BH46"/>
  <c r="BI46" s="1"/>
  <c r="AS35"/>
  <c r="AT35" s="1"/>
  <c r="BH43"/>
  <c r="BI43" s="1"/>
  <c r="AS36"/>
  <c r="AT36" s="1"/>
  <c r="BK38"/>
  <c r="BL38" s="1"/>
  <c r="AO2" i="5"/>
  <c r="AM19" i="8"/>
  <c r="AN19" s="1"/>
  <c r="AM39"/>
  <c r="AN39" s="1"/>
  <c r="AY6"/>
  <c r="AZ6" s="1"/>
  <c r="BZ2" i="5"/>
  <c r="AG30" i="8"/>
  <c r="AH30" s="1"/>
  <c r="BH15"/>
  <c r="BI15" s="1"/>
  <c r="BI2" i="5"/>
  <c r="AV33" i="8"/>
  <c r="AW33" s="1"/>
  <c r="AG42"/>
  <c r="AH42" s="1"/>
  <c r="AA24"/>
  <c r="AB24" s="1"/>
  <c r="I13" i="5"/>
  <c r="AR13"/>
  <c r="R22" i="8"/>
  <c r="BQ3"/>
  <c r="BR3" s="1"/>
  <c r="BQ30"/>
  <c r="BR30" s="1"/>
  <c r="BQ31"/>
  <c r="BR31" s="1"/>
  <c r="BQ28"/>
  <c r="BR28" s="1"/>
  <c r="BQ12"/>
  <c r="BR12" s="1"/>
  <c r="BQ24"/>
  <c r="BR24" s="1"/>
  <c r="BQ10"/>
  <c r="BR10" s="1"/>
  <c r="BQ16"/>
  <c r="BR16" s="1"/>
  <c r="BQ34"/>
  <c r="BR34" s="1"/>
  <c r="BQ18"/>
  <c r="BR18" s="1"/>
  <c r="BQ42"/>
  <c r="BR42" s="1"/>
  <c r="BQ23"/>
  <c r="BR23" s="1"/>
  <c r="BQ49"/>
  <c r="BR49" s="1"/>
  <c r="BQ47"/>
  <c r="BR47" s="1"/>
  <c r="BQ13"/>
  <c r="BR13" s="1"/>
  <c r="BQ43"/>
  <c r="BR43" s="1"/>
  <c r="BQ36"/>
  <c r="BR36" s="1"/>
  <c r="BQ5"/>
  <c r="BR5" s="1"/>
  <c r="BQ41"/>
  <c r="BR41" s="1"/>
  <c r="BQ27"/>
  <c r="BR27" s="1"/>
  <c r="BQ48"/>
  <c r="BR48" s="1"/>
  <c r="BQ44"/>
  <c r="BR44" s="1"/>
  <c r="BQ17"/>
  <c r="BR17" s="1"/>
  <c r="BQ19"/>
  <c r="BR19" s="1"/>
  <c r="BQ45"/>
  <c r="BR45" s="1"/>
  <c r="BQ35"/>
  <c r="BR35" s="1"/>
  <c r="BQ9"/>
  <c r="BR9" s="1"/>
  <c r="BQ25"/>
  <c r="BR25" s="1"/>
  <c r="BQ50"/>
  <c r="BR50" s="1"/>
  <c r="BQ8"/>
  <c r="BR8" s="1"/>
  <c r="BQ7"/>
  <c r="BR7" s="1"/>
  <c r="BQ26"/>
  <c r="BR26" s="1"/>
  <c r="BQ15"/>
  <c r="BR15" s="1"/>
  <c r="BQ22"/>
  <c r="BR22" s="1"/>
  <c r="BQ6"/>
  <c r="BR6" s="1"/>
  <c r="BQ29"/>
  <c r="BR29" s="1"/>
  <c r="BQ32"/>
  <c r="BR32" s="1"/>
  <c r="BQ11"/>
  <c r="BR11" s="1"/>
  <c r="BQ46"/>
  <c r="BR46" s="1"/>
  <c r="BQ20"/>
  <c r="BR20" s="1"/>
  <c r="BQ14"/>
  <c r="BR14" s="1"/>
  <c r="BQ4"/>
  <c r="BR4" s="1"/>
  <c r="BQ40"/>
  <c r="BR40" s="1"/>
  <c r="BQ21"/>
  <c r="BR21" s="1"/>
  <c r="BQ38"/>
  <c r="BR38" s="1"/>
  <c r="BQ33"/>
  <c r="BR33" s="1"/>
  <c r="BQ51"/>
  <c r="BR51" s="1"/>
  <c r="BQ37"/>
  <c r="BR37" s="1"/>
  <c r="BQ39"/>
  <c r="BR39" s="1"/>
  <c r="BQ52"/>
  <c r="BR52" s="1"/>
  <c r="BS53"/>
  <c r="U10"/>
  <c r="V16"/>
  <c r="T7"/>
  <c r="W10"/>
  <c r="BS10"/>
  <c r="BS51"/>
  <c r="BS3"/>
  <c r="U11"/>
  <c r="X7"/>
  <c r="W16"/>
  <c r="BS16"/>
  <c r="BS34"/>
  <c r="X12"/>
  <c r="T10"/>
  <c r="BS46"/>
  <c r="T17"/>
  <c r="BS21"/>
  <c r="T5"/>
  <c r="W9"/>
  <c r="U6"/>
  <c r="V12"/>
  <c r="BS11"/>
  <c r="BS48"/>
  <c r="BS28"/>
  <c r="BS9"/>
  <c r="T6"/>
  <c r="BS14"/>
  <c r="BS20"/>
  <c r="U5"/>
  <c r="BT2"/>
  <c r="BS26"/>
  <c r="T15"/>
  <c r="X11"/>
  <c r="U15"/>
  <c r="W14"/>
  <c r="BS27"/>
  <c r="BS52"/>
  <c r="BT55"/>
  <c r="W17"/>
  <c r="X4"/>
  <c r="X6"/>
  <c r="V11"/>
  <c r="BS33"/>
  <c r="X16"/>
  <c r="W5"/>
  <c r="V10"/>
  <c r="BS17"/>
  <c r="BS43"/>
  <c r="W15"/>
  <c r="U12"/>
  <c r="T8"/>
  <c r="V14"/>
  <c r="BS44"/>
  <c r="BS37"/>
  <c r="BS24"/>
  <c r="BS32"/>
  <c r="W13"/>
  <c r="BS19"/>
  <c r="BS15"/>
  <c r="V15"/>
  <c r="U7"/>
  <c r="U17"/>
  <c r="X9"/>
  <c r="V7"/>
  <c r="X15"/>
  <c r="BS40"/>
  <c r="BS47"/>
  <c r="BS49"/>
  <c r="V17"/>
  <c r="W6"/>
  <c r="V9"/>
  <c r="T9"/>
  <c r="BS22"/>
  <c r="U8"/>
  <c r="T16"/>
  <c r="U14"/>
  <c r="BS42"/>
  <c r="BS8"/>
  <c r="U16"/>
  <c r="W4"/>
  <c r="U9"/>
  <c r="T11"/>
  <c r="T4"/>
  <c r="BS12"/>
  <c r="BS7"/>
  <c r="BS50"/>
  <c r="V8"/>
  <c r="BS5"/>
  <c r="BS35"/>
  <c r="T12"/>
  <c r="W8"/>
  <c r="BS6"/>
  <c r="U4"/>
  <c r="X13"/>
  <c r="X10"/>
  <c r="BS23"/>
  <c r="BS45"/>
  <c r="BS18"/>
  <c r="BS30"/>
  <c r="V13"/>
  <c r="T13"/>
  <c r="V6"/>
  <c r="BS36"/>
  <c r="BS38"/>
  <c r="X14"/>
  <c r="W12"/>
  <c r="BS41"/>
  <c r="BS31"/>
  <c r="T14"/>
  <c r="X8"/>
  <c r="V4"/>
  <c r="W7"/>
  <c r="X5"/>
  <c r="BS39"/>
  <c r="BS29"/>
  <c r="BS4"/>
  <c r="BS13"/>
  <c r="V5"/>
  <c r="BS25"/>
  <c r="U13"/>
  <c r="W11"/>
  <c r="X17"/>
  <c r="BB12" i="5" l="1"/>
  <c r="BC12" s="1"/>
  <c r="BD12" s="1"/>
  <c r="BE12" s="1"/>
  <c r="BF12" s="1"/>
  <c r="BG13"/>
  <c r="BH13" s="1"/>
  <c r="BI13" s="1"/>
  <c r="BJ13" s="1"/>
  <c r="BK13" s="1"/>
  <c r="BQ13"/>
  <c r="AM13"/>
  <c r="X13"/>
  <c r="AM12"/>
  <c r="AN12" s="1"/>
  <c r="AO12" s="1"/>
  <c r="AP12" s="1"/>
  <c r="AQ12" s="1"/>
  <c r="AR12"/>
  <c r="BL12"/>
  <c r="CF13"/>
  <c r="CG13" s="1"/>
  <c r="CH13" s="1"/>
  <c r="CI13" s="1"/>
  <c r="CJ13" s="1"/>
  <c r="BV13"/>
  <c r="BW13" s="1"/>
  <c r="BX13" s="1"/>
  <c r="BY13" s="1"/>
  <c r="BZ13" s="1"/>
  <c r="CU13"/>
  <c r="CV13" s="1"/>
  <c r="CW13" s="1"/>
  <c r="CX13" s="1"/>
  <c r="CY13" s="1"/>
  <c r="CP12"/>
  <c r="CQ12" s="1"/>
  <c r="CR12" s="1"/>
  <c r="CS12" s="1"/>
  <c r="CT12" s="1"/>
  <c r="AH13"/>
  <c r="AI13" s="1"/>
  <c r="AJ13" s="1"/>
  <c r="AK13" s="1"/>
  <c r="AL13" s="1"/>
  <c r="BL13"/>
  <c r="BM13" s="1"/>
  <c r="BN13" s="1"/>
  <c r="BO13" s="1"/>
  <c r="BP13" s="1"/>
  <c r="S13"/>
  <c r="T13" s="1"/>
  <c r="U13" s="1"/>
  <c r="V13" s="1"/>
  <c r="W13" s="1"/>
  <c r="AW12"/>
  <c r="AX12" s="1"/>
  <c r="AY12" s="1"/>
  <c r="AZ12" s="1"/>
  <c r="BA12" s="1"/>
  <c r="BQ12"/>
  <c r="BR12" s="1"/>
  <c r="BS12" s="1"/>
  <c r="BT12" s="1"/>
  <c r="BU12" s="1"/>
  <c r="CK12"/>
  <c r="CL12" s="1"/>
  <c r="CM12" s="1"/>
  <c r="CN12" s="1"/>
  <c r="CO12" s="1"/>
  <c r="CZ13"/>
  <c r="DA13" s="1"/>
  <c r="DB13" s="1"/>
  <c r="DC13" s="1"/>
  <c r="DD13" s="1"/>
  <c r="CK13"/>
  <c r="CL13" s="1"/>
  <c r="CM13" s="1"/>
  <c r="CN13" s="1"/>
  <c r="CO13" s="1"/>
  <c r="CA13"/>
  <c r="CB13" s="1"/>
  <c r="CC13" s="1"/>
  <c r="CD13" s="1"/>
  <c r="CE13" s="1"/>
  <c r="CA12"/>
  <c r="W3" i="8"/>
  <c r="AH53"/>
  <c r="Q5" s="1"/>
  <c r="S5" s="1"/>
  <c r="BO53"/>
  <c r="Q16" s="1"/>
  <c r="S16" s="1"/>
  <c r="U3"/>
  <c r="AW53"/>
  <c r="Q10" s="1"/>
  <c r="AZ53"/>
  <c r="Q11" s="1"/>
  <c r="S11" s="1"/>
  <c r="BF53"/>
  <c r="Q13" s="1"/>
  <c r="S13" s="1"/>
  <c r="AE53"/>
  <c r="Q4" s="1"/>
  <c r="S4" s="1"/>
  <c r="V3"/>
  <c r="T3"/>
  <c r="BI53"/>
  <c r="Q14" s="1"/>
  <c r="S14" s="1"/>
  <c r="X3"/>
  <c r="AB53"/>
  <c r="Q3" s="1"/>
  <c r="BL53"/>
  <c r="Q15" s="1"/>
  <c r="S15" s="1"/>
  <c r="AN53"/>
  <c r="Q7" s="1"/>
  <c r="S7" s="1"/>
  <c r="CU12" i="5"/>
  <c r="CV12" s="1"/>
  <c r="CW12" s="1"/>
  <c r="CX12" s="1"/>
  <c r="CY12" s="1"/>
  <c r="X12"/>
  <c r="Y12" s="1"/>
  <c r="Z12" s="1"/>
  <c r="AA12" s="1"/>
  <c r="AB12" s="1"/>
  <c r="AC13"/>
  <c r="AD13" s="1"/>
  <c r="AE13" s="1"/>
  <c r="AF13" s="1"/>
  <c r="AG13" s="1"/>
  <c r="AW13"/>
  <c r="AX13" s="1"/>
  <c r="AY13" s="1"/>
  <c r="AZ13" s="1"/>
  <c r="BA13" s="1"/>
  <c r="CP13"/>
  <c r="CQ13" s="1"/>
  <c r="CR13" s="1"/>
  <c r="CS13" s="1"/>
  <c r="CT13" s="1"/>
  <c r="BB13"/>
  <c r="BC13" s="1"/>
  <c r="BD13" s="1"/>
  <c r="BE13" s="1"/>
  <c r="BF13" s="1"/>
  <c r="I12"/>
  <c r="J12" s="1"/>
  <c r="K12" s="1"/>
  <c r="L12" s="1"/>
  <c r="M12" s="1"/>
  <c r="AQ53" i="8"/>
  <c r="Q8" s="1"/>
  <c r="S8" s="1"/>
  <c r="AT53"/>
  <c r="Q9" s="1"/>
  <c r="S9" s="1"/>
  <c r="S10"/>
  <c r="AK53"/>
  <c r="Q6" s="1"/>
  <c r="S6" s="1"/>
  <c r="BV12" i="5"/>
  <c r="N12"/>
  <c r="CZ12"/>
  <c r="S12"/>
  <c r="CF12"/>
  <c r="AC12"/>
  <c r="BG12"/>
  <c r="BC53" i="8"/>
  <c r="Q12" s="1"/>
  <c r="S12" s="1"/>
  <c r="AS12" i="5"/>
  <c r="AT12" s="1"/>
  <c r="AU12" s="1"/>
  <c r="AV12" s="1"/>
  <c r="BM12"/>
  <c r="BN12" s="1"/>
  <c r="BO12" s="1"/>
  <c r="BP12" s="1"/>
  <c r="BR13"/>
  <c r="BS13" s="1"/>
  <c r="BT13" s="1"/>
  <c r="BU13" s="1"/>
  <c r="Y13"/>
  <c r="Z13" s="1"/>
  <c r="AA13" s="1"/>
  <c r="AB13" s="1"/>
  <c r="AS13"/>
  <c r="AT13" s="1"/>
  <c r="AU13" s="1"/>
  <c r="AV13" s="1"/>
  <c r="O13"/>
  <c r="P13" s="1"/>
  <c r="Q13" s="1"/>
  <c r="R13" s="1"/>
  <c r="AN13"/>
  <c r="AO13" s="1"/>
  <c r="AP13" s="1"/>
  <c r="AQ13" s="1"/>
  <c r="J13"/>
  <c r="K13" s="1"/>
  <c r="L13" s="1"/>
  <c r="M13" s="1"/>
  <c r="BT4" i="8"/>
  <c r="BU4" s="1"/>
  <c r="BT26"/>
  <c r="BU26" s="1"/>
  <c r="BT48"/>
  <c r="BU48" s="1"/>
  <c r="BT49"/>
  <c r="BU49" s="1"/>
  <c r="BT24"/>
  <c r="BU24" s="1"/>
  <c r="BT43"/>
  <c r="BU43" s="1"/>
  <c r="BT27"/>
  <c r="BU27" s="1"/>
  <c r="BT8"/>
  <c r="BU8" s="1"/>
  <c r="BT50"/>
  <c r="BU50" s="1"/>
  <c r="BT28"/>
  <c r="BU28" s="1"/>
  <c r="BT9"/>
  <c r="BU9" s="1"/>
  <c r="BT23"/>
  <c r="BU23" s="1"/>
  <c r="BT20"/>
  <c r="BU20" s="1"/>
  <c r="BT30"/>
  <c r="BU30" s="1"/>
  <c r="BT6"/>
  <c r="BU6" s="1"/>
  <c r="BT19"/>
  <c r="BU19" s="1"/>
  <c r="BT36"/>
  <c r="BU36" s="1"/>
  <c r="BT31"/>
  <c r="BU31" s="1"/>
  <c r="BT22"/>
  <c r="BU22" s="1"/>
  <c r="BT3"/>
  <c r="BU3" s="1"/>
  <c r="BT25"/>
  <c r="BU25" s="1"/>
  <c r="BT45"/>
  <c r="BU45" s="1"/>
  <c r="BT18"/>
  <c r="BU18" s="1"/>
  <c r="BT29"/>
  <c r="BU29" s="1"/>
  <c r="BT46"/>
  <c r="BU46" s="1"/>
  <c r="BT7"/>
  <c r="BU7" s="1"/>
  <c r="BT41"/>
  <c r="BU41" s="1"/>
  <c r="BT17"/>
  <c r="BU17" s="1"/>
  <c r="BT14"/>
  <c r="BU14" s="1"/>
  <c r="BT5"/>
  <c r="BU5" s="1"/>
  <c r="BT32"/>
  <c r="BU32" s="1"/>
  <c r="BT16"/>
  <c r="BU16" s="1"/>
  <c r="BT34"/>
  <c r="BU34" s="1"/>
  <c r="BT15"/>
  <c r="BU15" s="1"/>
  <c r="BT13"/>
  <c r="BU13" s="1"/>
  <c r="BT44"/>
  <c r="BU44" s="1"/>
  <c r="BT10"/>
  <c r="BU10" s="1"/>
  <c r="BT11"/>
  <c r="BU11" s="1"/>
  <c r="BT42"/>
  <c r="BU42" s="1"/>
  <c r="BT12"/>
  <c r="BU12" s="1"/>
  <c r="BT47"/>
  <c r="BU47" s="1"/>
  <c r="BT35"/>
  <c r="BU35" s="1"/>
  <c r="BT40"/>
  <c r="BU40" s="1"/>
  <c r="BT38"/>
  <c r="BU38" s="1"/>
  <c r="BT33"/>
  <c r="BU33" s="1"/>
  <c r="BT21"/>
  <c r="BU21" s="1"/>
  <c r="BT51"/>
  <c r="BU51" s="1"/>
  <c r="BT37"/>
  <c r="BU37" s="1"/>
  <c r="BT39"/>
  <c r="BU39" s="1"/>
  <c r="BT52"/>
  <c r="BU52" s="1"/>
  <c r="BR53"/>
  <c r="Q17" s="1"/>
  <c r="S17" s="1"/>
  <c r="BV53"/>
  <c r="BI8" i="5"/>
  <c r="BC8"/>
  <c r="BB8"/>
  <c r="I14"/>
  <c r="BV7" i="8"/>
  <c r="BL14" i="5"/>
  <c r="W18" i="8"/>
  <c r="U18"/>
  <c r="BV36"/>
  <c r="X18"/>
  <c r="T18"/>
  <c r="BV40"/>
  <c r="V18"/>
  <c r="BV48"/>
  <c r="BV38"/>
  <c r="BV47"/>
  <c r="BV19"/>
  <c r="BV44"/>
  <c r="BV24"/>
  <c r="CK14" i="5"/>
  <c r="BV8" i="8"/>
  <c r="AW14" i="5"/>
  <c r="BV17" i="8"/>
  <c r="AR14" i="5"/>
  <c r="BV15" i="8"/>
  <c r="BV9"/>
  <c r="BV15" i="5"/>
  <c r="AM14"/>
  <c r="BV32" i="8"/>
  <c r="I15" i="5"/>
  <c r="BL15"/>
  <c r="BV52" i="8"/>
  <c r="BV30"/>
  <c r="CU15" i="5"/>
  <c r="BV14" i="8"/>
  <c r="BV11"/>
  <c r="BV29"/>
  <c r="BV33"/>
  <c r="BV22"/>
  <c r="BB14" i="5"/>
  <c r="BB15"/>
  <c r="BV26" i="8"/>
  <c r="BV5"/>
  <c r="BV34"/>
  <c r="CA15" i="5"/>
  <c r="BV51" i="8"/>
  <c r="BV45"/>
  <c r="AR15" i="5"/>
  <c r="BQ15"/>
  <c r="N15"/>
  <c r="BV35" i="8"/>
  <c r="BW2"/>
  <c r="BV46"/>
  <c r="BV23"/>
  <c r="BV50"/>
  <c r="CK15" i="5"/>
  <c r="CP14"/>
  <c r="BV43" i="8"/>
  <c r="BV42"/>
  <c r="BV12"/>
  <c r="BV16"/>
  <c r="BV21"/>
  <c r="X14" i="5"/>
  <c r="BV25" i="8"/>
  <c r="AC15" i="5"/>
  <c r="BV31" i="8"/>
  <c r="BV41"/>
  <c r="S15" i="5"/>
  <c r="BG15"/>
  <c r="AH14"/>
  <c r="BV27" i="8"/>
  <c r="BV6"/>
  <c r="CZ15" i="5"/>
  <c r="BV49" i="8"/>
  <c r="BV3"/>
  <c r="BV18"/>
  <c r="BV20"/>
  <c r="AM15" i="5"/>
  <c r="BV4" i="8"/>
  <c r="BV37"/>
  <c r="BV28"/>
  <c r="BW55"/>
  <c r="BV13"/>
  <c r="BV10"/>
  <c r="BV39"/>
  <c r="CA14" i="5"/>
  <c r="X15"/>
  <c r="AS14" l="1"/>
  <c r="AT14" s="1"/>
  <c r="AU14" s="1"/>
  <c r="AV14" s="1"/>
  <c r="CB14"/>
  <c r="CC14" s="1"/>
  <c r="CD14" s="1"/>
  <c r="CE14" s="1"/>
  <c r="CB12"/>
  <c r="CC12" s="1"/>
  <c r="CD12" s="1"/>
  <c r="CE12" s="1"/>
  <c r="S3" i="8"/>
  <c r="J14" i="5"/>
  <c r="K14" s="1"/>
  <c r="L14" s="1"/>
  <c r="M14" s="1"/>
  <c r="AD12"/>
  <c r="AE12" s="1"/>
  <c r="AF12" s="1"/>
  <c r="AG12" s="1"/>
  <c r="O12"/>
  <c r="P12" s="1"/>
  <c r="Q12" s="1"/>
  <c r="R12" s="1"/>
  <c r="BH12"/>
  <c r="BI12" s="1"/>
  <c r="BJ12" s="1"/>
  <c r="BK12" s="1"/>
  <c r="DA12"/>
  <c r="DB12" s="1"/>
  <c r="DC12" s="1"/>
  <c r="DD12" s="1"/>
  <c r="T12"/>
  <c r="U12" s="1"/>
  <c r="V12" s="1"/>
  <c r="W12" s="1"/>
  <c r="CG12"/>
  <c r="CH12" s="1"/>
  <c r="CI12" s="1"/>
  <c r="CJ12" s="1"/>
  <c r="BW12"/>
  <c r="BX12" s="1"/>
  <c r="BY12" s="1"/>
  <c r="BZ12" s="1"/>
  <c r="AX14"/>
  <c r="AY14" s="1"/>
  <c r="AZ14" s="1"/>
  <c r="BA14" s="1"/>
  <c r="AI14"/>
  <c r="AJ14" s="1"/>
  <c r="AK14" s="1"/>
  <c r="AL14" s="1"/>
  <c r="AR5"/>
  <c r="AR6"/>
  <c r="AR4"/>
  <c r="AR3"/>
  <c r="AS15"/>
  <c r="AR7"/>
  <c r="CV15"/>
  <c r="CW15" s="1"/>
  <c r="CX15" s="1"/>
  <c r="CY15" s="1"/>
  <c r="CL15"/>
  <c r="CM15" s="1"/>
  <c r="CN15" s="1"/>
  <c r="CO15" s="1"/>
  <c r="T15"/>
  <c r="CB15"/>
  <c r="CC15" s="1"/>
  <c r="CD15" s="1"/>
  <c r="BR15"/>
  <c r="BS15" s="1"/>
  <c r="BT15" s="1"/>
  <c r="BU15" s="1"/>
  <c r="CL14"/>
  <c r="CM14" s="1"/>
  <c r="CN14" s="1"/>
  <c r="BC15"/>
  <c r="BD15" s="1"/>
  <c r="BE15" s="1"/>
  <c r="BF15" s="1"/>
  <c r="AD15"/>
  <c r="BH15"/>
  <c r="BI15" s="1"/>
  <c r="BJ15" s="1"/>
  <c r="BM14"/>
  <c r="BN14" s="1"/>
  <c r="BO14" s="1"/>
  <c r="AN15"/>
  <c r="AO15" s="1"/>
  <c r="AP15" s="1"/>
  <c r="AQ15" s="1"/>
  <c r="O15"/>
  <c r="BM15"/>
  <c r="BN15" s="1"/>
  <c r="BO15" s="1"/>
  <c r="BP15" s="1"/>
  <c r="BW15"/>
  <c r="BX15" s="1"/>
  <c r="BY15" s="1"/>
  <c r="CQ14"/>
  <c r="CR14" s="1"/>
  <c r="CS14" s="1"/>
  <c r="AM6"/>
  <c r="AM7"/>
  <c r="AN14"/>
  <c r="AM3"/>
  <c r="AM5"/>
  <c r="AM4"/>
  <c r="I3"/>
  <c r="I7"/>
  <c r="J15"/>
  <c r="I6"/>
  <c r="I5"/>
  <c r="I4"/>
  <c r="BC14"/>
  <c r="BD14" s="1"/>
  <c r="Y14"/>
  <c r="X7"/>
  <c r="X5"/>
  <c r="X4"/>
  <c r="X6"/>
  <c r="X3"/>
  <c r="Y15"/>
  <c r="Z15" s="1"/>
  <c r="AA15" s="1"/>
  <c r="AB15" s="1"/>
  <c r="DA15"/>
  <c r="DB15" s="1"/>
  <c r="DC15" s="1"/>
  <c r="DD15" s="1"/>
  <c r="BW43" i="8"/>
  <c r="BX43" s="1"/>
  <c r="BW40"/>
  <c r="BX40" s="1"/>
  <c r="BW22"/>
  <c r="BX22" s="1"/>
  <c r="BW42"/>
  <c r="BX42" s="1"/>
  <c r="BW14"/>
  <c r="BX14" s="1"/>
  <c r="BW23"/>
  <c r="BX23" s="1"/>
  <c r="BW38"/>
  <c r="BX38" s="1"/>
  <c r="BW16"/>
  <c r="BX16" s="1"/>
  <c r="BW41"/>
  <c r="BX41" s="1"/>
  <c r="BW18"/>
  <c r="BX18" s="1"/>
  <c r="BW27"/>
  <c r="BX27" s="1"/>
  <c r="BW31"/>
  <c r="BX31" s="1"/>
  <c r="BW48"/>
  <c r="BX48" s="1"/>
  <c r="BW46"/>
  <c r="BX46" s="1"/>
  <c r="BW25"/>
  <c r="BX25" s="1"/>
  <c r="BW17"/>
  <c r="BX17" s="1"/>
  <c r="BW50"/>
  <c r="BX50" s="1"/>
  <c r="BW35"/>
  <c r="BX35" s="1"/>
  <c r="BW15"/>
  <c r="BX15" s="1"/>
  <c r="BW5"/>
  <c r="BX5" s="1"/>
  <c r="BW45"/>
  <c r="BX45" s="1"/>
  <c r="BW4"/>
  <c r="BX4" s="1"/>
  <c r="BW21"/>
  <c r="BX21" s="1"/>
  <c r="BW36"/>
  <c r="BX36" s="1"/>
  <c r="BW6"/>
  <c r="BX6" s="1"/>
  <c r="BW30"/>
  <c r="BX30" s="1"/>
  <c r="BW33"/>
  <c r="BX33" s="1"/>
  <c r="BW20"/>
  <c r="BX20" s="1"/>
  <c r="BW24"/>
  <c r="BX24" s="1"/>
  <c r="BW32"/>
  <c r="BX32" s="1"/>
  <c r="BW3"/>
  <c r="BX3" s="1"/>
  <c r="BW7"/>
  <c r="BX7" s="1"/>
  <c r="BW10"/>
  <c r="BX10" s="1"/>
  <c r="BW13"/>
  <c r="BX13" s="1"/>
  <c r="BW8"/>
  <c r="BX8" s="1"/>
  <c r="BW47"/>
  <c r="BX47" s="1"/>
  <c r="BW49"/>
  <c r="BX49" s="1"/>
  <c r="BW12"/>
  <c r="BX12" s="1"/>
  <c r="BW34"/>
  <c r="BX34" s="1"/>
  <c r="BW11"/>
  <c r="BX11" s="1"/>
  <c r="BW44"/>
  <c r="BX44" s="1"/>
  <c r="BW19"/>
  <c r="BX19" s="1"/>
  <c r="BW26"/>
  <c r="BX26" s="1"/>
  <c r="BW29"/>
  <c r="BX29" s="1"/>
  <c r="BW28"/>
  <c r="BX28" s="1"/>
  <c r="BW9"/>
  <c r="BX9" s="1"/>
  <c r="BW39"/>
  <c r="BX39" s="1"/>
  <c r="BW37"/>
  <c r="BX37" s="1"/>
  <c r="BW51"/>
  <c r="BX51" s="1"/>
  <c r="BW52"/>
  <c r="BX52" s="1"/>
  <c r="BU53"/>
  <c r="Q18" s="1"/>
  <c r="S18" s="1"/>
  <c r="BY53"/>
  <c r="BB6" i="5"/>
  <c r="BB4"/>
  <c r="BB3"/>
  <c r="BB7"/>
  <c r="BB5"/>
  <c r="BH8"/>
  <c r="BN8"/>
  <c r="BG8"/>
  <c r="CU14"/>
  <c r="CZ14"/>
  <c r="BY23" i="8"/>
  <c r="BZ2"/>
  <c r="BY8"/>
  <c r="BY38"/>
  <c r="T19"/>
  <c r="BY32"/>
  <c r="BY7"/>
  <c r="BY36"/>
  <c r="BY12"/>
  <c r="BY49"/>
  <c r="BY35"/>
  <c r="AC14" i="5"/>
  <c r="BY11" i="8"/>
  <c r="BY5"/>
  <c r="BY41"/>
  <c r="CF15" i="5"/>
  <c r="BY43" i="8"/>
  <c r="BZ55"/>
  <c r="BY46"/>
  <c r="V19"/>
  <c r="BY29"/>
  <c r="X19"/>
  <c r="AW15" i="5"/>
  <c r="BY44" i="8"/>
  <c r="BY4"/>
  <c r="U19"/>
  <c r="BY21"/>
  <c r="S14" i="5"/>
  <c r="BY22" i="8"/>
  <c r="BY47"/>
  <c r="BQ14" i="5"/>
  <c r="N14"/>
  <c r="W19" i="8"/>
  <c r="BY28"/>
  <c r="BY18"/>
  <c r="BY15"/>
  <c r="BY14"/>
  <c r="BY34"/>
  <c r="BY6"/>
  <c r="BY9"/>
  <c r="BY52"/>
  <c r="BY45"/>
  <c r="BY26"/>
  <c r="BY10"/>
  <c r="BY13"/>
  <c r="BY16"/>
  <c r="BY51"/>
  <c r="CP15" i="5"/>
  <c r="BY17" i="8"/>
  <c r="BY25"/>
  <c r="BY48"/>
  <c r="BY33"/>
  <c r="BY31"/>
  <c r="BY19"/>
  <c r="BY40"/>
  <c r="BV14" i="5"/>
  <c r="BY50" i="8"/>
  <c r="BY37"/>
  <c r="AH15" i="5"/>
  <c r="CF14"/>
  <c r="BY24" i="8"/>
  <c r="BY42"/>
  <c r="BY30"/>
  <c r="BY27"/>
  <c r="BG14" i="5"/>
  <c r="BY39" i="8"/>
  <c r="BY3"/>
  <c r="BY20"/>
  <c r="AH3" i="5" l="1"/>
  <c r="AI15"/>
  <c r="AI5" s="1"/>
  <c r="AH5"/>
  <c r="AH4"/>
  <c r="AH7"/>
  <c r="AH6"/>
  <c r="CQ15"/>
  <c r="CR15" s="1"/>
  <c r="CS15" s="1"/>
  <c r="CT15" s="1"/>
  <c r="BR14"/>
  <c r="BS14" s="1"/>
  <c r="BT14" s="1"/>
  <c r="AX15"/>
  <c r="AX5" s="1"/>
  <c r="AW4"/>
  <c r="AW6"/>
  <c r="AW3"/>
  <c r="AW7"/>
  <c r="AW5"/>
  <c r="CG15"/>
  <c r="CH15" s="1"/>
  <c r="CI15" s="1"/>
  <c r="CV14"/>
  <c r="CW14" s="1"/>
  <c r="CX14" s="1"/>
  <c r="BW14"/>
  <c r="BX14" s="1"/>
  <c r="BY14" s="1"/>
  <c r="BY5" s="1"/>
  <c r="T14"/>
  <c r="U14" s="1"/>
  <c r="V14" s="1"/>
  <c r="W14" s="1"/>
  <c r="S4"/>
  <c r="S3"/>
  <c r="S7"/>
  <c r="S5"/>
  <c r="S6"/>
  <c r="AD14"/>
  <c r="AE14" s="1"/>
  <c r="AF14" s="1"/>
  <c r="AG14" s="1"/>
  <c r="AC4"/>
  <c r="AC5"/>
  <c r="AC7"/>
  <c r="AC3"/>
  <c r="AC6"/>
  <c r="BH14"/>
  <c r="BI14" s="1"/>
  <c r="BJ14" s="1"/>
  <c r="BK14" s="1"/>
  <c r="CG14"/>
  <c r="CH14" s="1"/>
  <c r="CI14" s="1"/>
  <c r="CJ14" s="1"/>
  <c r="DA14"/>
  <c r="DB14" s="1"/>
  <c r="DC14" s="1"/>
  <c r="DD14" s="1"/>
  <c r="DD3" s="1"/>
  <c r="O14"/>
  <c r="P14" s="1"/>
  <c r="Q14" s="1"/>
  <c r="R14" s="1"/>
  <c r="N4"/>
  <c r="N7"/>
  <c r="N3"/>
  <c r="N6"/>
  <c r="N5"/>
  <c r="CI5"/>
  <c r="AX3"/>
  <c r="AI7"/>
  <c r="AX7"/>
  <c r="BC7"/>
  <c r="BC3"/>
  <c r="BC4"/>
  <c r="BC6"/>
  <c r="BC5"/>
  <c r="CS7"/>
  <c r="CS3"/>
  <c r="CT14"/>
  <c r="CS4"/>
  <c r="CS5"/>
  <c r="CS6"/>
  <c r="CJ15"/>
  <c r="BE14"/>
  <c r="BD5"/>
  <c r="BD4"/>
  <c r="BD6"/>
  <c r="BD3"/>
  <c r="BD7"/>
  <c r="J3"/>
  <c r="J7"/>
  <c r="J6"/>
  <c r="J4"/>
  <c r="K15"/>
  <c r="J5"/>
  <c r="BK15"/>
  <c r="CN5"/>
  <c r="CN4"/>
  <c r="CN7"/>
  <c r="CO14"/>
  <c r="CN3"/>
  <c r="CN6"/>
  <c r="AJ15"/>
  <c r="AI3"/>
  <c r="AT15"/>
  <c r="AS4"/>
  <c r="AS3"/>
  <c r="AS5"/>
  <c r="AS6"/>
  <c r="AS7"/>
  <c r="P15"/>
  <c r="BU14"/>
  <c r="BT3"/>
  <c r="BT4"/>
  <c r="BT6"/>
  <c r="BT7"/>
  <c r="BT5"/>
  <c r="Z14"/>
  <c r="Y3"/>
  <c r="Y7"/>
  <c r="Y4"/>
  <c r="Y5"/>
  <c r="Y6"/>
  <c r="BP14"/>
  <c r="BO3"/>
  <c r="BO4"/>
  <c r="BO6"/>
  <c r="BO7"/>
  <c r="BO5"/>
  <c r="U15"/>
  <c r="CY14"/>
  <c r="CX3"/>
  <c r="CX4"/>
  <c r="CX6"/>
  <c r="CX7"/>
  <c r="CX5"/>
  <c r="AN5"/>
  <c r="AN4"/>
  <c r="AN3"/>
  <c r="AN6"/>
  <c r="AO14"/>
  <c r="AN7"/>
  <c r="BZ15"/>
  <c r="AE15"/>
  <c r="CE15"/>
  <c r="CD6"/>
  <c r="CD3"/>
  <c r="CD4"/>
  <c r="CD7"/>
  <c r="CD5"/>
  <c r="BZ7" i="8"/>
  <c r="CA7" s="1"/>
  <c r="BZ48"/>
  <c r="CA48" s="1"/>
  <c r="BZ27"/>
  <c r="CA27" s="1"/>
  <c r="BZ38"/>
  <c r="CA38" s="1"/>
  <c r="BZ17"/>
  <c r="CA17" s="1"/>
  <c r="BZ12"/>
  <c r="CA12" s="1"/>
  <c r="BZ10"/>
  <c r="CA10" s="1"/>
  <c r="BZ19"/>
  <c r="CA19" s="1"/>
  <c r="BZ11"/>
  <c r="CA11" s="1"/>
  <c r="BZ20"/>
  <c r="CA20" s="1"/>
  <c r="BZ13"/>
  <c r="CA13" s="1"/>
  <c r="BZ26"/>
  <c r="CA26" s="1"/>
  <c r="BZ49"/>
  <c r="CA49" s="1"/>
  <c r="BZ18"/>
  <c r="CA18" s="1"/>
  <c r="BZ47"/>
  <c r="CA47" s="1"/>
  <c r="BZ35"/>
  <c r="CA35" s="1"/>
  <c r="BZ5"/>
  <c r="CA5" s="1"/>
  <c r="BZ3"/>
  <c r="CA3" s="1"/>
  <c r="BZ22"/>
  <c r="CA22" s="1"/>
  <c r="BZ4"/>
  <c r="CA4" s="1"/>
  <c r="BZ23"/>
  <c r="CA23" s="1"/>
  <c r="BZ32"/>
  <c r="CA32" s="1"/>
  <c r="BZ6"/>
  <c r="CA6" s="1"/>
  <c r="BZ29"/>
  <c r="CA29" s="1"/>
  <c r="BZ41"/>
  <c r="CA41" s="1"/>
  <c r="BZ24"/>
  <c r="CA24" s="1"/>
  <c r="BZ14"/>
  <c r="CA14" s="1"/>
  <c r="BZ16"/>
  <c r="CA16" s="1"/>
  <c r="BZ15"/>
  <c r="CA15" s="1"/>
  <c r="BZ45"/>
  <c r="CA45" s="1"/>
  <c r="BZ21"/>
  <c r="CA21" s="1"/>
  <c r="BZ46"/>
  <c r="CA46" s="1"/>
  <c r="BZ44"/>
  <c r="CA44" s="1"/>
  <c r="BZ31"/>
  <c r="CA31" s="1"/>
  <c r="BZ40"/>
  <c r="CA40" s="1"/>
  <c r="BZ50"/>
  <c r="CA50" s="1"/>
  <c r="BZ43"/>
  <c r="CA43" s="1"/>
  <c r="BZ9"/>
  <c r="CA9" s="1"/>
  <c r="BZ33"/>
  <c r="CA33" s="1"/>
  <c r="BZ36"/>
  <c r="CA36" s="1"/>
  <c r="BZ8"/>
  <c r="CA8" s="1"/>
  <c r="BZ28"/>
  <c r="CA28" s="1"/>
  <c r="BZ25"/>
  <c r="CA25" s="1"/>
  <c r="BZ34"/>
  <c r="CA34" s="1"/>
  <c r="BZ30"/>
  <c r="CA30" s="1"/>
  <c r="BZ42"/>
  <c r="CA42" s="1"/>
  <c r="BZ37"/>
  <c r="CA37" s="1"/>
  <c r="BZ51"/>
  <c r="CA51" s="1"/>
  <c r="BZ39"/>
  <c r="CA39" s="1"/>
  <c r="BZ52"/>
  <c r="CA52" s="1"/>
  <c r="BX53"/>
  <c r="Q19" s="1"/>
  <c r="S19" s="1"/>
  <c r="CB53"/>
  <c r="BN7" i="5"/>
  <c r="BN3"/>
  <c r="BN6"/>
  <c r="BN5"/>
  <c r="BN4"/>
  <c r="BG6"/>
  <c r="BG5"/>
  <c r="BG3"/>
  <c r="BG4"/>
  <c r="BG7"/>
  <c r="BS8"/>
  <c r="BM8"/>
  <c r="BL8"/>
  <c r="U20" i="8"/>
  <c r="CB21"/>
  <c r="CB50"/>
  <c r="CB15"/>
  <c r="T20"/>
  <c r="CB24"/>
  <c r="CB17"/>
  <c r="CB23"/>
  <c r="CB37"/>
  <c r="CB29"/>
  <c r="CB25"/>
  <c r="CC55"/>
  <c r="CB43"/>
  <c r="CB52"/>
  <c r="CB41"/>
  <c r="CB49"/>
  <c r="CB19"/>
  <c r="CB44"/>
  <c r="CB46"/>
  <c r="CB31"/>
  <c r="CB51"/>
  <c r="CB4"/>
  <c r="CB28"/>
  <c r="CB11"/>
  <c r="CB47"/>
  <c r="CB22"/>
  <c r="CB10"/>
  <c r="CB3"/>
  <c r="CB32"/>
  <c r="CC2"/>
  <c r="CB5"/>
  <c r="CB35"/>
  <c r="CB20"/>
  <c r="CB48"/>
  <c r="CB9"/>
  <c r="X20"/>
  <c r="CB12"/>
  <c r="CB8"/>
  <c r="CB7"/>
  <c r="CB42"/>
  <c r="CB36"/>
  <c r="CB39"/>
  <c r="V20"/>
  <c r="CB30"/>
  <c r="CB38"/>
  <c r="CB33"/>
  <c r="CB45"/>
  <c r="CB27"/>
  <c r="CB6"/>
  <c r="CB13"/>
  <c r="W20"/>
  <c r="CB16"/>
  <c r="CB34"/>
  <c r="CB14"/>
  <c r="CB26"/>
  <c r="CB18"/>
  <c r="CB40"/>
  <c r="AY15" i="5" l="1"/>
  <c r="AI4"/>
  <c r="AI6"/>
  <c r="AX6"/>
  <c r="AX4"/>
  <c r="AD5"/>
  <c r="DD7"/>
  <c r="DC7"/>
  <c r="DD5"/>
  <c r="AD3"/>
  <c r="AD7"/>
  <c r="DC4"/>
  <c r="DD6"/>
  <c r="DC3"/>
  <c r="AD6"/>
  <c r="DC5"/>
  <c r="DD4"/>
  <c r="AD4"/>
  <c r="DC6"/>
  <c r="O7"/>
  <c r="CI7"/>
  <c r="O5"/>
  <c r="BY7"/>
  <c r="T6"/>
  <c r="CI4"/>
  <c r="BJ7"/>
  <c r="T3"/>
  <c r="O3"/>
  <c r="BH4"/>
  <c r="O4"/>
  <c r="BJ6"/>
  <c r="BY4"/>
  <c r="O6"/>
  <c r="BI5"/>
  <c r="BY3"/>
  <c r="BZ14"/>
  <c r="BZ3" s="1"/>
  <c r="BY6"/>
  <c r="BH6"/>
  <c r="T7"/>
  <c r="CI3"/>
  <c r="BI6"/>
  <c r="BI4"/>
  <c r="BH5"/>
  <c r="BH7"/>
  <c r="T5"/>
  <c r="BI3"/>
  <c r="BJ3"/>
  <c r="BH3"/>
  <c r="T4"/>
  <c r="CI6"/>
  <c r="BI7"/>
  <c r="BJ4"/>
  <c r="BJ5"/>
  <c r="BP5"/>
  <c r="BP6"/>
  <c r="BP4"/>
  <c r="BP3"/>
  <c r="BP7"/>
  <c r="BU6"/>
  <c r="BU7"/>
  <c r="BU4"/>
  <c r="BU3"/>
  <c r="L15"/>
  <c r="K7"/>
  <c r="K4"/>
  <c r="K5"/>
  <c r="K3"/>
  <c r="K6"/>
  <c r="CJ3"/>
  <c r="CJ5"/>
  <c r="CJ7"/>
  <c r="CJ4"/>
  <c r="CJ6"/>
  <c r="AZ15"/>
  <c r="AY4"/>
  <c r="AY3"/>
  <c r="AY6"/>
  <c r="AY7"/>
  <c r="AY5"/>
  <c r="AF15"/>
  <c r="AE4"/>
  <c r="AE6"/>
  <c r="AE5"/>
  <c r="AE3"/>
  <c r="AE7"/>
  <c r="AO4"/>
  <c r="AO6"/>
  <c r="AP14"/>
  <c r="AO5"/>
  <c r="AO7"/>
  <c r="AO3"/>
  <c r="BU5"/>
  <c r="V15"/>
  <c r="U5"/>
  <c r="U4"/>
  <c r="U3"/>
  <c r="U6"/>
  <c r="U7"/>
  <c r="AA14"/>
  <c r="Z4"/>
  <c r="Z6"/>
  <c r="Z5"/>
  <c r="Z3"/>
  <c r="Z7"/>
  <c r="Q15"/>
  <c r="P4"/>
  <c r="P3"/>
  <c r="P7"/>
  <c r="P6"/>
  <c r="P5"/>
  <c r="AU15"/>
  <c r="AT3"/>
  <c r="AT6"/>
  <c r="AT4"/>
  <c r="AT7"/>
  <c r="AT5"/>
  <c r="AK15"/>
  <c r="AJ7"/>
  <c r="AJ5"/>
  <c r="AJ6"/>
  <c r="AJ4"/>
  <c r="AJ3"/>
  <c r="BK5"/>
  <c r="BK7"/>
  <c r="BK6"/>
  <c r="BK3"/>
  <c r="BK4"/>
  <c r="BE4"/>
  <c r="BE7"/>
  <c r="BE6"/>
  <c r="BE3"/>
  <c r="BF14"/>
  <c r="BE5"/>
  <c r="CT6"/>
  <c r="CT7"/>
  <c r="CT4"/>
  <c r="CT3"/>
  <c r="CT5"/>
  <c r="CE5"/>
  <c r="CE7"/>
  <c r="CE4"/>
  <c r="CE3"/>
  <c r="CE6"/>
  <c r="BZ7"/>
  <c r="CY7"/>
  <c r="CY6"/>
  <c r="CY4"/>
  <c r="CY3"/>
  <c r="CY5"/>
  <c r="CO6"/>
  <c r="CO7"/>
  <c r="CO3"/>
  <c r="CO5"/>
  <c r="CO4"/>
  <c r="CC27" i="8"/>
  <c r="CD27" s="1"/>
  <c r="CC7"/>
  <c r="CD7" s="1"/>
  <c r="CC35"/>
  <c r="CD35" s="1"/>
  <c r="CC4"/>
  <c r="CD4" s="1"/>
  <c r="CC17"/>
  <c r="CD17" s="1"/>
  <c r="CC22"/>
  <c r="CD22" s="1"/>
  <c r="CC23"/>
  <c r="CD23" s="1"/>
  <c r="CC47"/>
  <c r="CD47" s="1"/>
  <c r="CC45"/>
  <c r="CD45" s="1"/>
  <c r="CC32"/>
  <c r="CD32" s="1"/>
  <c r="CC41"/>
  <c r="CD41" s="1"/>
  <c r="CC43"/>
  <c r="CD43" s="1"/>
  <c r="CC11"/>
  <c r="CD11" s="1"/>
  <c r="CC26"/>
  <c r="CD26" s="1"/>
  <c r="CC10"/>
  <c r="CD10" s="1"/>
  <c r="CC25"/>
  <c r="CD25" s="1"/>
  <c r="CC49"/>
  <c r="CD49" s="1"/>
  <c r="CC38"/>
  <c r="CD38" s="1"/>
  <c r="CC24"/>
  <c r="CD24" s="1"/>
  <c r="CC20"/>
  <c r="CD20" s="1"/>
  <c r="CC36"/>
  <c r="CD36" s="1"/>
  <c r="CC28"/>
  <c r="CD28" s="1"/>
  <c r="CC21"/>
  <c r="CD21" s="1"/>
  <c r="CC12"/>
  <c r="CD12" s="1"/>
  <c r="CC19"/>
  <c r="CD19" s="1"/>
  <c r="CC29"/>
  <c r="CD29" s="1"/>
  <c r="CC50"/>
  <c r="CD50" s="1"/>
  <c r="CC34"/>
  <c r="CD34" s="1"/>
  <c r="CC13"/>
  <c r="CD13" s="1"/>
  <c r="CC37"/>
  <c r="CD37" s="1"/>
  <c r="CC9"/>
  <c r="CD9" s="1"/>
  <c r="CC39"/>
  <c r="CD39" s="1"/>
  <c r="CC46"/>
  <c r="CD46" s="1"/>
  <c r="CC6"/>
  <c r="CD6" s="1"/>
  <c r="CC14"/>
  <c r="CD14" s="1"/>
  <c r="CC40"/>
  <c r="CD40" s="1"/>
  <c r="CC5"/>
  <c r="CD5" s="1"/>
  <c r="CC15"/>
  <c r="CD15" s="1"/>
  <c r="CC18"/>
  <c r="CD18" s="1"/>
  <c r="CC16"/>
  <c r="CD16" s="1"/>
  <c r="CC30"/>
  <c r="CD30" s="1"/>
  <c r="CC42"/>
  <c r="CD42" s="1"/>
  <c r="CC31"/>
  <c r="CD31" s="1"/>
  <c r="CC3"/>
  <c r="CD3" s="1"/>
  <c r="CC8"/>
  <c r="CD8" s="1"/>
  <c r="CC33"/>
  <c r="CD33" s="1"/>
  <c r="CC51"/>
  <c r="CD51" s="1"/>
  <c r="CC44"/>
  <c r="CD44" s="1"/>
  <c r="CC48"/>
  <c r="CD48" s="1"/>
  <c r="CC52"/>
  <c r="CD52" s="1"/>
  <c r="CA53"/>
  <c r="Q20" s="1"/>
  <c r="S20" s="1"/>
  <c r="CE53"/>
  <c r="BM5" i="5"/>
  <c r="BM7"/>
  <c r="BM6"/>
  <c r="BM4"/>
  <c r="BM3"/>
  <c r="BL7"/>
  <c r="BL5"/>
  <c r="BL6"/>
  <c r="BL3"/>
  <c r="BL4"/>
  <c r="BS4"/>
  <c r="BS3"/>
  <c r="BS7"/>
  <c r="BS6"/>
  <c r="BS5"/>
  <c r="BX8"/>
  <c r="BR8"/>
  <c r="BQ8"/>
  <c r="CE5" i="8"/>
  <c r="CE48"/>
  <c r="CE18"/>
  <c r="CE28"/>
  <c r="V21"/>
  <c r="CE52"/>
  <c r="CE6"/>
  <c r="T21"/>
  <c r="CE37"/>
  <c r="CE13"/>
  <c r="CE36"/>
  <c r="CE8"/>
  <c r="CE41"/>
  <c r="CF55"/>
  <c r="CE11"/>
  <c r="CE26"/>
  <c r="CE45"/>
  <c r="CF2"/>
  <c r="CE16"/>
  <c r="CE22"/>
  <c r="CE10"/>
  <c r="CE9"/>
  <c r="CE7"/>
  <c r="CE32"/>
  <c r="CE43"/>
  <c r="CE3"/>
  <c r="CE30"/>
  <c r="CE44"/>
  <c r="CE51"/>
  <c r="CE19"/>
  <c r="CE49"/>
  <c r="CE12"/>
  <c r="CE27"/>
  <c r="CE46"/>
  <c r="CE34"/>
  <c r="CE29"/>
  <c r="CE25"/>
  <c r="X21"/>
  <c r="W21"/>
  <c r="CE31"/>
  <c r="CE17"/>
  <c r="CE35"/>
  <c r="CE23"/>
  <c r="CE20"/>
  <c r="CE24"/>
  <c r="CE42"/>
  <c r="CE40"/>
  <c r="CE21"/>
  <c r="CE50"/>
  <c r="CE15"/>
  <c r="CE14"/>
  <c r="CE47"/>
  <c r="CE39"/>
  <c r="CE4"/>
  <c r="U21"/>
  <c r="CE33"/>
  <c r="CE38"/>
  <c r="BZ4" i="5" l="1"/>
  <c r="BZ6"/>
  <c r="BZ5"/>
  <c r="AZ4"/>
  <c r="BA15"/>
  <c r="AZ3"/>
  <c r="AZ6"/>
  <c r="AZ5"/>
  <c r="AZ7"/>
  <c r="AV15"/>
  <c r="AU6"/>
  <c r="AU4"/>
  <c r="AU5"/>
  <c r="AU3"/>
  <c r="AU7"/>
  <c r="AA5"/>
  <c r="AA4"/>
  <c r="AA7"/>
  <c r="AB14"/>
  <c r="AA3"/>
  <c r="AA6"/>
  <c r="M15"/>
  <c r="L5"/>
  <c r="L3"/>
  <c r="L6"/>
  <c r="L4"/>
  <c r="L7"/>
  <c r="BF4"/>
  <c r="BF6"/>
  <c r="BF7"/>
  <c r="BF5"/>
  <c r="BF3"/>
  <c r="AQ14"/>
  <c r="AP7"/>
  <c r="AP4"/>
  <c r="AP6"/>
  <c r="AP5"/>
  <c r="AP3"/>
  <c r="AG15"/>
  <c r="AF6"/>
  <c r="AF7"/>
  <c r="AF5"/>
  <c r="AF3"/>
  <c r="AF4"/>
  <c r="AK3"/>
  <c r="AK5"/>
  <c r="AK4"/>
  <c r="AL15"/>
  <c r="AK6"/>
  <c r="AK7"/>
  <c r="R15"/>
  <c r="Q7"/>
  <c r="Q4"/>
  <c r="Q3"/>
  <c r="Q5"/>
  <c r="Q6"/>
  <c r="W15"/>
  <c r="V3"/>
  <c r="V4"/>
  <c r="V6"/>
  <c r="V7"/>
  <c r="V5"/>
  <c r="CF25" i="8"/>
  <c r="CG25" s="1"/>
  <c r="CF13"/>
  <c r="CG13" s="1"/>
  <c r="CF39"/>
  <c r="CG39" s="1"/>
  <c r="CF35"/>
  <c r="CG35" s="1"/>
  <c r="CF42"/>
  <c r="CG42" s="1"/>
  <c r="CF27"/>
  <c r="CG27" s="1"/>
  <c r="CF3"/>
  <c r="CG3" s="1"/>
  <c r="CF19"/>
  <c r="CG19" s="1"/>
  <c r="CF22"/>
  <c r="CG22" s="1"/>
  <c r="CF23"/>
  <c r="CG23" s="1"/>
  <c r="CF24"/>
  <c r="CG24" s="1"/>
  <c r="CF29"/>
  <c r="CG29" s="1"/>
  <c r="CF36"/>
  <c r="CG36" s="1"/>
  <c r="CF21"/>
  <c r="CG21" s="1"/>
  <c r="CF51"/>
  <c r="CG51" s="1"/>
  <c r="CF30"/>
  <c r="CG30" s="1"/>
  <c r="CF20"/>
  <c r="CG20" s="1"/>
  <c r="CF40"/>
  <c r="CG40" s="1"/>
  <c r="CF37"/>
  <c r="CG37" s="1"/>
  <c r="CF14"/>
  <c r="CG14" s="1"/>
  <c r="CF12"/>
  <c r="CG12" s="1"/>
  <c r="CF7"/>
  <c r="CG7" s="1"/>
  <c r="CF5"/>
  <c r="CG5" s="1"/>
  <c r="CF33"/>
  <c r="CG33" s="1"/>
  <c r="CF44"/>
  <c r="CG44" s="1"/>
  <c r="CF6"/>
  <c r="CG6" s="1"/>
  <c r="CF50"/>
  <c r="CG50" s="1"/>
  <c r="CF18"/>
  <c r="CG18" s="1"/>
  <c r="CF9"/>
  <c r="CG9" s="1"/>
  <c r="CF45"/>
  <c r="CG45" s="1"/>
  <c r="CF41"/>
  <c r="CG41" s="1"/>
  <c r="CF46"/>
  <c r="CG46" s="1"/>
  <c r="CF11"/>
  <c r="CG11" s="1"/>
  <c r="CF49"/>
  <c r="CG49" s="1"/>
  <c r="CF17"/>
  <c r="CG17" s="1"/>
  <c r="CF8"/>
  <c r="CG8" s="1"/>
  <c r="CF32"/>
  <c r="CG32" s="1"/>
  <c r="CF31"/>
  <c r="CG31" s="1"/>
  <c r="CF47"/>
  <c r="CG47" s="1"/>
  <c r="CF28"/>
  <c r="CG28" s="1"/>
  <c r="CF15"/>
  <c r="CG15" s="1"/>
  <c r="CF4"/>
  <c r="CG4" s="1"/>
  <c r="CF34"/>
  <c r="CG34" s="1"/>
  <c r="CF48"/>
  <c r="CG48" s="1"/>
  <c r="CF26"/>
  <c r="CG26" s="1"/>
  <c r="CF10"/>
  <c r="CG10" s="1"/>
  <c r="CF43"/>
  <c r="CG43" s="1"/>
  <c r="CF38"/>
  <c r="CG38" s="1"/>
  <c r="CF16"/>
  <c r="CG16" s="1"/>
  <c r="CF52"/>
  <c r="CG52" s="1"/>
  <c r="CD53"/>
  <c r="Q21" s="1"/>
  <c r="S21" s="1"/>
  <c r="BR6" i="5"/>
  <c r="BR4"/>
  <c r="BR5"/>
  <c r="BR7"/>
  <c r="BR3"/>
  <c r="BQ6"/>
  <c r="BQ3"/>
  <c r="BQ4"/>
  <c r="BQ7"/>
  <c r="BQ5"/>
  <c r="BX6"/>
  <c r="BX7"/>
  <c r="BX5"/>
  <c r="BX4"/>
  <c r="BX3"/>
  <c r="CC8"/>
  <c r="BW8"/>
  <c r="BV8"/>
  <c r="U22" i="8"/>
  <c r="W22"/>
  <c r="T22"/>
  <c r="X22"/>
  <c r="V22"/>
  <c r="G4" i="5" l="1"/>
  <c r="AL6"/>
  <c r="AL4"/>
  <c r="AL7"/>
  <c r="AL5"/>
  <c r="AL3"/>
  <c r="W3"/>
  <c r="W6"/>
  <c r="W5"/>
  <c r="W4"/>
  <c r="W7"/>
  <c r="AQ3"/>
  <c r="AQ7"/>
  <c r="AQ4"/>
  <c r="AQ6"/>
  <c r="AQ5"/>
  <c r="BA6"/>
  <c r="BA5"/>
  <c r="BA4"/>
  <c r="BA3"/>
  <c r="BA7"/>
  <c r="G3"/>
  <c r="G6"/>
  <c r="M7"/>
  <c r="M6"/>
  <c r="M4"/>
  <c r="M3"/>
  <c r="M5"/>
  <c r="AV7"/>
  <c r="AV5"/>
  <c r="AV4"/>
  <c r="AV6"/>
  <c r="AV3"/>
  <c r="R6"/>
  <c r="R5"/>
  <c r="R3"/>
  <c r="R4"/>
  <c r="R7"/>
  <c r="AG4"/>
  <c r="AG7"/>
  <c r="AG6"/>
  <c r="AG5"/>
  <c r="AG3"/>
  <c r="AB7"/>
  <c r="AB6"/>
  <c r="AB5"/>
  <c r="AB4"/>
  <c r="AB3"/>
  <c r="G7"/>
  <c r="G5"/>
  <c r="CG53" i="8"/>
  <c r="Q22" s="1"/>
  <c r="S22" s="1"/>
  <c r="BW6" i="5"/>
  <c r="BW7"/>
  <c r="BW5"/>
  <c r="BW3"/>
  <c r="BW4"/>
  <c r="BV5"/>
  <c r="BV6"/>
  <c r="BV4"/>
  <c r="BV3"/>
  <c r="BV7"/>
  <c r="CC7"/>
  <c r="CC3"/>
  <c r="CC4"/>
  <c r="CC6"/>
  <c r="CC5"/>
  <c r="CB8"/>
  <c r="CH8"/>
  <c r="CM8" s="1"/>
  <c r="CR8" s="1"/>
  <c r="CW8" s="1"/>
  <c r="DB8" s="1"/>
  <c r="CA8"/>
  <c r="H4" l="1"/>
  <c r="H5"/>
  <c r="H7"/>
  <c r="H3"/>
  <c r="H6"/>
  <c r="DB4"/>
  <c r="DB6"/>
  <c r="DB5"/>
  <c r="DB7"/>
  <c r="DB3"/>
  <c r="CW3"/>
  <c r="CW4"/>
  <c r="CW5"/>
  <c r="CW6"/>
  <c r="CW7"/>
  <c r="CR7"/>
  <c r="CR3"/>
  <c r="CR4"/>
  <c r="CR6"/>
  <c r="CR5"/>
  <c r="CM7"/>
  <c r="CM5"/>
  <c r="CM4"/>
  <c r="CM6"/>
  <c r="CM3"/>
  <c r="CB6"/>
  <c r="CB5"/>
  <c r="CB7"/>
  <c r="CB3"/>
  <c r="CB4"/>
  <c r="CH6"/>
  <c r="CH4"/>
  <c r="CH5"/>
  <c r="CH7"/>
  <c r="CH3"/>
  <c r="CA6"/>
  <c r="CA4"/>
  <c r="CA3"/>
  <c r="CA7"/>
  <c r="CA5"/>
  <c r="CG8"/>
  <c r="CL8" s="1"/>
  <c r="CQ8" s="1"/>
  <c r="CV8" s="1"/>
  <c r="DA8" s="1"/>
  <c r="CF8"/>
  <c r="CK8" s="1"/>
  <c r="CP8" s="1"/>
  <c r="CU8" s="1"/>
  <c r="CZ8" s="1"/>
  <c r="F4" l="1"/>
  <c r="F5"/>
  <c r="F6"/>
  <c r="F7"/>
  <c r="F3"/>
  <c r="CZ3"/>
  <c r="CZ7"/>
  <c r="CZ6"/>
  <c r="CZ4"/>
  <c r="CZ5"/>
  <c r="DA4"/>
  <c r="DA7"/>
  <c r="DA3"/>
  <c r="DA6"/>
  <c r="DA5"/>
  <c r="CU6"/>
  <c r="CU3"/>
  <c r="CU7"/>
  <c r="CU5"/>
  <c r="CU4"/>
  <c r="CV7"/>
  <c r="CV6"/>
  <c r="CV3"/>
  <c r="CV5"/>
  <c r="CV4"/>
  <c r="CP6"/>
  <c r="CP4"/>
  <c r="CP3"/>
  <c r="CP5"/>
  <c r="CP7"/>
  <c r="CQ5"/>
  <c r="CQ4"/>
  <c r="CQ7"/>
  <c r="CQ3"/>
  <c r="CQ6"/>
  <c r="CL3"/>
  <c r="CL7"/>
  <c r="CL5"/>
  <c r="CL6"/>
  <c r="CL4"/>
  <c r="CK3"/>
  <c r="CK6"/>
  <c r="CK4"/>
  <c r="CK7"/>
  <c r="CK5"/>
  <c r="CG4"/>
  <c r="CG7"/>
  <c r="CG5"/>
  <c r="CG6"/>
  <c r="CG3"/>
  <c r="CF5"/>
  <c r="CF4"/>
  <c r="CF3"/>
  <c r="CF7"/>
  <c r="CF6"/>
  <c r="D6" l="1"/>
  <c r="E7"/>
  <c r="D7"/>
  <c r="D5"/>
  <c r="D4"/>
  <c r="E6"/>
  <c r="E4"/>
  <c r="E5"/>
  <c r="E3"/>
  <c r="D3"/>
</calcChain>
</file>

<file path=xl/comments1.xml><?xml version="1.0" encoding="utf-8"?>
<comments xmlns="http://schemas.openxmlformats.org/spreadsheetml/2006/main">
  <authors>
    <author>egu15824</author>
  </authors>
  <commentList>
    <comment ref="C22" authorId="0">
      <text>
        <r>
          <rPr>
            <b/>
            <sz val="9"/>
            <color indexed="81"/>
            <rFont val="Tahoma"/>
            <family val="2"/>
          </rPr>
          <t>egu15824:</t>
        </r>
        <r>
          <rPr>
            <sz val="9"/>
            <color indexed="81"/>
            <rFont val="Tahoma"/>
            <family val="2"/>
          </rPr>
          <t xml:space="preserve">
gebaseerd op relation algebra; 
how to express rules in terms of relations
and concepts; 
daarom regel- i.p.v.  relatiegericht</t>
        </r>
      </text>
    </comment>
    <comment ref="Q23" authorId="0">
      <text>
        <r>
          <rPr>
            <b/>
            <sz val="9"/>
            <color indexed="81"/>
            <rFont val="Tahoma"/>
            <family val="2"/>
          </rPr>
          <t>oudeluttighuis:</t>
        </r>
        <r>
          <rPr>
            <sz val="9"/>
            <color indexed="81"/>
            <rFont val="Tahoma"/>
            <family val="2"/>
          </rPr>
          <t xml:space="preserve">
JDE code generator</t>
        </r>
      </text>
    </comment>
  </commentList>
</comments>
</file>

<file path=xl/sharedStrings.xml><?xml version="1.0" encoding="utf-8"?>
<sst xmlns="http://schemas.openxmlformats.org/spreadsheetml/2006/main" count="1617" uniqueCount="414">
  <si>
    <t>benadering</t>
  </si>
  <si>
    <t>SKOS</t>
  </si>
  <si>
    <t>NIEM</t>
  </si>
  <si>
    <t>UML Class Diagrams</t>
  </si>
  <si>
    <t>ERD</t>
  </si>
  <si>
    <t>OWL DL</t>
  </si>
  <si>
    <t>RuleSpeak</t>
  </si>
  <si>
    <t>SBVR</t>
  </si>
  <si>
    <t>Essence</t>
  </si>
  <si>
    <t>Metapattern</t>
  </si>
  <si>
    <t>inhoudelijke criteria</t>
  </si>
  <si>
    <t>denkwijze</t>
  </si>
  <si>
    <t>uitdrukkingswijze</t>
  </si>
  <si>
    <t>werkwijzen</t>
  </si>
  <si>
    <t>wijze van definiëren</t>
  </si>
  <si>
    <t>perspectief
op de
werkelijkheid</t>
  </si>
  <si>
    <t>maken
van
modellen</t>
  </si>
  <si>
    <t>verbinden/
verzoenen van
modellen</t>
  </si>
  <si>
    <t>onderhouden
van
modellen</t>
  </si>
  <si>
    <t>executeren
van
modellen</t>
  </si>
  <si>
    <t>communiceren
van
modellen</t>
  </si>
  <si>
    <t>functionele criteria</t>
  </si>
  <si>
    <t>probleemsoort</t>
  </si>
  <si>
    <t>migratie</t>
  </si>
  <si>
    <t>ontwerp van
systemen en
processen</t>
  </si>
  <si>
    <t>doelgroepen</t>
  </si>
  <si>
    <t>object-gericht</t>
  </si>
  <si>
    <t>relatie-gericht</t>
  </si>
  <si>
    <t>regel-gericht</t>
  </si>
  <si>
    <t>logica-gericht</t>
  </si>
  <si>
    <t>context-gericht</t>
  </si>
  <si>
    <t>prestatiecriteria</t>
  </si>
  <si>
    <t>flexibiliteit</t>
  </si>
  <si>
    <t>schaalbaarheid</t>
  </si>
  <si>
    <t>downward
traceability</t>
  </si>
  <si>
    <t>upward
traceability</t>
  </si>
  <si>
    <t>beschikbaarheid</t>
  </si>
  <si>
    <t>standaardisatie</t>
  </si>
  <si>
    <t>organisatie</t>
  </si>
  <si>
    <t>status</t>
  </si>
  <si>
    <t>openheid</t>
  </si>
  <si>
    <t>van
kennis</t>
  </si>
  <si>
    <t>van
tooling</t>
  </si>
  <si>
    <t>van de
werkwijzen</t>
  </si>
  <si>
    <t>van de
tooling</t>
  </si>
  <si>
    <t>verspreiding</t>
  </si>
  <si>
    <t>geografisch</t>
  </si>
  <si>
    <t>sectoraal</t>
  </si>
  <si>
    <t>extensioneel</t>
  </si>
  <si>
    <t>intensioneel</t>
  </si>
  <si>
    <t>intentioneel</t>
  </si>
  <si>
    <t>onbepaald</t>
  </si>
  <si>
    <t>zelfstandig tegenover bijvoeglijk</t>
  </si>
  <si>
    <t>verenigbaar</t>
  </si>
  <si>
    <t>verenigd</t>
  </si>
  <si>
    <t>onbekend</t>
  </si>
  <si>
    <t>statisch tegenover dynamisch</t>
  </si>
  <si>
    <t>geen tijd</t>
  </si>
  <si>
    <t>gescheiden</t>
  </si>
  <si>
    <t>term tegenover concept</t>
  </si>
  <si>
    <t>objectief tegenover subjectief</t>
  </si>
  <si>
    <t>alleen objectief</t>
  </si>
  <si>
    <t>beide</t>
  </si>
  <si>
    <t>inclusief</t>
  </si>
  <si>
    <t>toe te voegen</t>
  </si>
  <si>
    <t>ongeschikt</t>
  </si>
  <si>
    <t>tekstueel</t>
  </si>
  <si>
    <t>grafisch</t>
  </si>
  <si>
    <t>aanwezig</t>
  </si>
  <si>
    <t>afwezig</t>
  </si>
  <si>
    <t>bedoeld</t>
  </si>
  <si>
    <t>mogelijk</t>
  </si>
  <si>
    <t>modelvorm</t>
  </si>
  <si>
    <t>in model</t>
  </si>
  <si>
    <t>KING</t>
  </si>
  <si>
    <t>XBRL International</t>
  </si>
  <si>
    <t>OASIS</t>
  </si>
  <si>
    <t>Essence-consortium</t>
  </si>
  <si>
    <t>W3C</t>
  </si>
  <si>
    <t>OMG</t>
  </si>
  <si>
    <t>Business Rule Solutions, LLC</t>
  </si>
  <si>
    <t>BKWI</t>
  </si>
  <si>
    <t>Information Dynamics B.V.</t>
  </si>
  <si>
    <t>in ontwikkeling</t>
  </si>
  <si>
    <t>standaard</t>
  </si>
  <si>
    <t>n.v.t.</t>
  </si>
  <si>
    <t>NIEM-consortium</t>
  </si>
  <si>
    <t>gesloten</t>
  </si>
  <si>
    <t>half open</t>
  </si>
  <si>
    <t>open</t>
  </si>
  <si>
    <t>enigszins open</t>
  </si>
  <si>
    <t>nationaal</t>
  </si>
  <si>
    <t>Europees</t>
  </si>
  <si>
    <t>Amerikaans</t>
  </si>
  <si>
    <t>wereldwijd</t>
  </si>
  <si>
    <t>financiële rapportages</t>
  </si>
  <si>
    <t>overheid</t>
  </si>
  <si>
    <t>analyseren van/
redeneren met
modellen</t>
  </si>
  <si>
    <t>afbeelden
van
modellen</t>
  </si>
  <si>
    <t>beheerbaarheid</t>
  </si>
  <si>
    <t>in beheerwijze</t>
  </si>
  <si>
    <t>volwassenheid</t>
  </si>
  <si>
    <t>samenvattend</t>
  </si>
  <si>
    <t>in het
beheer</t>
  </si>
  <si>
    <t>eigenaarschap en
gezamenlijk beheer</t>
  </si>
  <si>
    <t>van de
uitdrukkingswijze</t>
  </si>
  <si>
    <t>doelmatigheid</t>
  </si>
  <si>
    <t>geen</t>
  </si>
  <si>
    <t>justitie</t>
  </si>
  <si>
    <t>Infrastructurele Benadering</t>
  </si>
  <si>
    <t>overheid, agro, bibliotheken</t>
  </si>
  <si>
    <t>verouderd</t>
  </si>
  <si>
    <t>materiekenners
(als bron)</t>
  </si>
  <si>
    <t>beslissers
(als vaststellers)</t>
  </si>
  <si>
    <t>gebruikers (als bron en toepassers)</t>
  </si>
  <si>
    <t>ontwerpers
(als toepassers)</t>
  </si>
  <si>
    <t>overige
doelgroepen</t>
  </si>
  <si>
    <t>bediend</t>
  </si>
  <si>
    <t>niet bediend</t>
  </si>
  <si>
    <t>doelgroep-
dekking</t>
  </si>
  <si>
    <t>actuele criteria</t>
  </si>
  <si>
    <t>opspannen tegenover
 beperken</t>
  </si>
  <si>
    <t>wijze
van
begripsbepaling</t>
  </si>
  <si>
    <t>soort informatie</t>
  </si>
  <si>
    <t>knip
zelfstandig/
bijvoeglijk</t>
  </si>
  <si>
    <t>knip
ding/
verbinding</t>
  </si>
  <si>
    <t>knip
statisch/
dynamisch</t>
  </si>
  <si>
    <t>knip
categorie/
exemplaar</t>
  </si>
  <si>
    <t>knip
term/
concept</t>
  </si>
  <si>
    <t>knip
objectief/
subjectief</t>
  </si>
  <si>
    <t>apart</t>
  </si>
  <si>
    <t>minimum</t>
  </si>
  <si>
    <t>maximum</t>
  </si>
  <si>
    <t>onbekend?</t>
  </si>
  <si>
    <t>score</t>
  </si>
  <si>
    <t>in de
uitdrukkingswijze</t>
  </si>
  <si>
    <t>RDF-S</t>
  </si>
  <si>
    <t>geen onderscheid</t>
  </si>
  <si>
    <t>opsplitsing</t>
  </si>
  <si>
    <t>begripsvorming
tussen mensen</t>
  </si>
  <si>
    <t>ontwerp
van elektronische
uitwisseling</t>
  </si>
  <si>
    <t>Object Role Modelling</t>
  </si>
  <si>
    <t>SUWI-aanpak</t>
  </si>
  <si>
    <t>XBRL-aanpak</t>
  </si>
  <si>
    <t>CCTS</t>
  </si>
  <si>
    <t>metamodel RGB</t>
  </si>
  <si>
    <t>geen sectorale focus</t>
  </si>
  <si>
    <t>geen nadere focus</t>
  </si>
  <si>
    <t>in tool</t>
  </si>
  <si>
    <t>Terry Halpin</t>
  </si>
  <si>
    <t>finance en overheid</t>
  </si>
  <si>
    <t>sociale zekerheid</t>
  </si>
  <si>
    <t>werkwijzedekking</t>
  </si>
  <si>
    <t>gewichten</t>
  </si>
  <si>
    <t>grenswaarden</t>
  </si>
  <si>
    <t>stapgrootte</t>
  </si>
  <si>
    <t>gewogen som</t>
  </si>
  <si>
    <t>SCHAALBAARHEID MODEL</t>
  </si>
  <si>
    <t>FLEXIBILITEIT MODEL</t>
  </si>
  <si>
    <t>VOLWASSENHEID</t>
  </si>
  <si>
    <t>DOELMATIGHEID</t>
  </si>
  <si>
    <t>som der gewichten</t>
  </si>
  <si>
    <t>A</t>
  </si>
  <si>
    <t>C</t>
  </si>
  <si>
    <t>AM</t>
  </si>
  <si>
    <t>D</t>
  </si>
  <si>
    <t>E</t>
  </si>
  <si>
    <t>F</t>
  </si>
  <si>
    <t>G</t>
  </si>
  <si>
    <t>H</t>
  </si>
  <si>
    <t>I</t>
  </si>
  <si>
    <t>J</t>
  </si>
  <si>
    <t>K</t>
  </si>
  <si>
    <t>L</t>
  </si>
  <si>
    <t>M</t>
  </si>
  <si>
    <t>N</t>
  </si>
  <si>
    <t>U</t>
  </si>
  <si>
    <t>V</t>
  </si>
  <si>
    <t>AG</t>
  </si>
  <si>
    <t>AH</t>
  </si>
  <si>
    <t>AK</t>
  </si>
  <si>
    <t>AY</t>
  </si>
  <si>
    <t>AZ</t>
  </si>
  <si>
    <t>AV</t>
  </si>
  <si>
    <t>AS</t>
  </si>
  <si>
    <t>AU</t>
  </si>
  <si>
    <t>AR</t>
  </si>
  <si>
    <t>waardelijsten</t>
  </si>
  <si>
    <t>B</t>
  </si>
  <si>
    <t>scoretabel</t>
  </si>
  <si>
    <t>O</t>
  </si>
  <si>
    <t>P</t>
  </si>
  <si>
    <t>Q</t>
  </si>
  <si>
    <t>R</t>
  </si>
  <si>
    <t>S</t>
  </si>
  <si>
    <t>T</t>
  </si>
  <si>
    <t>W</t>
  </si>
  <si>
    <t>Deze bovenstaande tabel wordt in de presentatie van de matrix (tabblad "confrontaties") gebruikt voor de horizontale as</t>
  </si>
  <si>
    <t>NB. Het is van belang dat er volledige en exacte consistentie is tussen de waarden in de waardelijsten, de waarden in de scoretabel, de formules in de scoretabel, en de formules in de rekentabellen.</t>
  </si>
  <si>
    <t>VERTICAAL</t>
  </si>
  <si>
    <t>HORIZONTAAL</t>
  </si>
  <si>
    <t>perspectief op werkelijkheid</t>
  </si>
  <si>
    <t>Verticaal</t>
  </si>
  <si>
    <t>Horizontaal</t>
  </si>
  <si>
    <t>ding tegenover verbinding</t>
  </si>
  <si>
    <t>categorie tegenover exemplaar</t>
  </si>
  <si>
    <t>opspannen tegenover beperken</t>
  </si>
  <si>
    <t>maken van modellen</t>
  </si>
  <si>
    <t>verbinden / verzoenen van modellen</t>
  </si>
  <si>
    <t>onderhouden van modellen</t>
  </si>
  <si>
    <t>executeren van modellen</t>
  </si>
  <si>
    <t>afbeelden van modellen</t>
  </si>
  <si>
    <t>communiceren van modellen</t>
  </si>
  <si>
    <t>analyseren van / redeneren met modellen</t>
  </si>
  <si>
    <t>ontwerpen van systemen en processen</t>
  </si>
  <si>
    <t>ontwerpen van elektronische uitwisseling</t>
  </si>
  <si>
    <t>combineren van bronnen</t>
  </si>
  <si>
    <t>combineren
van
bronnen</t>
  </si>
  <si>
    <t>begripsvorming tussen mensen</t>
  </si>
  <si>
    <t>X</t>
  </si>
  <si>
    <t>Y</t>
  </si>
  <si>
    <t>Z</t>
  </si>
  <si>
    <t>materiekenners (als bron)</t>
  </si>
  <si>
    <t>beslissers (als vaststellers)</t>
  </si>
  <si>
    <t>ontwerpers (als toepassers)</t>
  </si>
  <si>
    <t>overige doelgroepen</t>
  </si>
  <si>
    <t>doelgroepdekking</t>
  </si>
  <si>
    <t>AA</t>
  </si>
  <si>
    <t>AB</t>
  </si>
  <si>
    <t>AC</t>
  </si>
  <si>
    <t>AD</t>
  </si>
  <si>
    <t>AE</t>
  </si>
  <si>
    <t>AF</t>
  </si>
  <si>
    <t>(semantisch architect</t>
  </si>
  <si>
    <t>(semantisch)
architect</t>
  </si>
  <si>
    <t>upward traceability</t>
  </si>
  <si>
    <t>downward traceability</t>
  </si>
  <si>
    <t>eigenaarschap en gezamenlijk beheer</t>
  </si>
  <si>
    <t>flexibiliteit in de uitdrukkingswijze</t>
  </si>
  <si>
    <t>flexibiliteit in het beheer</t>
  </si>
  <si>
    <t>schaalbaarheid in de uitdrukkingswijze</t>
  </si>
  <si>
    <t>schaalbaarheid in het beheer</t>
  </si>
  <si>
    <t>beschikbaarheid van kennis</t>
  </si>
  <si>
    <t>beschikbaarheid van tooling</t>
  </si>
  <si>
    <t>standaardisatie organisatie</t>
  </si>
  <si>
    <t>standaardisatie status</t>
  </si>
  <si>
    <t>openheid van uitdrukkingswijze</t>
  </si>
  <si>
    <t>openheid van tooling</t>
  </si>
  <si>
    <t>openheid van werkwijze</t>
  </si>
  <si>
    <t>verspreiding geografisch</t>
  </si>
  <si>
    <t>verspreiding sectoraal</t>
  </si>
  <si>
    <t>verspreiding soort informatie</t>
  </si>
  <si>
    <t>samenvattend volwassenheid</t>
  </si>
  <si>
    <t>samenvattend doelmatigheid</t>
  </si>
  <si>
    <t>AI</t>
  </si>
  <si>
    <t>AJ</t>
  </si>
  <si>
    <t>AL</t>
  </si>
  <si>
    <t>AN</t>
  </si>
  <si>
    <t>AO</t>
  </si>
  <si>
    <t>AP</t>
  </si>
  <si>
    <t>AQ</t>
  </si>
  <si>
    <t>AT</t>
  </si>
  <si>
    <t>AW</t>
  </si>
  <si>
    <t>AX</t>
  </si>
  <si>
    <t>geen waardelijst; vrije tekst</t>
  </si>
  <si>
    <t>CRITERIUM NR</t>
  </si>
  <si>
    <r>
      <t>1.1</t>
    </r>
    <r>
      <rPr>
        <b/>
        <sz val="7"/>
        <color theme="1"/>
        <rFont val="Times New Roman"/>
        <family val="1"/>
      </rPr>
      <t xml:space="preserve">        </t>
    </r>
    <r>
      <rPr>
        <b/>
        <sz val="12"/>
        <color theme="1"/>
        <rFont val="Calibri"/>
        <family val="2"/>
        <scheme val="minor"/>
      </rPr>
      <t>Functionele uitleg van de werking van de Landkaart-XLS</t>
    </r>
  </si>
  <si>
    <r>
      <t>1.1.1</t>
    </r>
    <r>
      <rPr>
        <i/>
        <sz val="7"/>
        <color theme="1"/>
        <rFont val="Times New Roman"/>
        <family val="1"/>
      </rPr>
      <t xml:space="preserve">        </t>
    </r>
    <r>
      <rPr>
        <i/>
        <sz val="10.5"/>
        <color theme="1"/>
        <rFont val="Calibri"/>
        <family val="2"/>
        <scheme val="minor"/>
      </rPr>
      <t>Algemene functionaliteit / werking</t>
    </r>
  </si>
  <si>
    <t>Hieronder volgt een praktische uitleg omtrent de functionaliteit en werking van het Landkaart-Excel model (XLS-bestand). Het Excel bestand bestaat uit de volgende onderdelen (tabbladen)</t>
  </si>
  <si>
    <r>
      <t>·</t>
    </r>
    <r>
      <rPr>
        <sz val="7"/>
        <color theme="1"/>
        <rFont val="Times New Roman"/>
        <family val="1"/>
      </rPr>
      <t xml:space="preserve">        </t>
    </r>
    <r>
      <rPr>
        <sz val="10.5"/>
        <color theme="1"/>
        <rFont val="Calibri"/>
        <family val="2"/>
        <scheme val="minor"/>
      </rPr>
      <t>Scoretabel</t>
    </r>
  </si>
  <si>
    <r>
      <t>·</t>
    </r>
    <r>
      <rPr>
        <sz val="7"/>
        <color theme="1"/>
        <rFont val="Times New Roman"/>
        <family val="1"/>
      </rPr>
      <t xml:space="preserve">        </t>
    </r>
    <r>
      <rPr>
        <sz val="10.5"/>
        <color theme="1"/>
        <rFont val="Calibri"/>
        <family val="2"/>
        <scheme val="minor"/>
      </rPr>
      <t>Waardelijsten</t>
    </r>
  </si>
  <si>
    <r>
      <t>·</t>
    </r>
    <r>
      <rPr>
        <sz val="7"/>
        <color theme="1"/>
        <rFont val="Times New Roman"/>
        <family val="1"/>
      </rPr>
      <t xml:space="preserve">        </t>
    </r>
    <r>
      <rPr>
        <sz val="10.5"/>
        <color theme="1"/>
        <rFont val="Calibri"/>
        <family val="2"/>
        <scheme val="minor"/>
      </rPr>
      <t>Rekentabellen</t>
    </r>
  </si>
  <si>
    <r>
      <t>·</t>
    </r>
    <r>
      <rPr>
        <sz val="7"/>
        <color theme="1"/>
        <rFont val="Times New Roman"/>
        <family val="1"/>
      </rPr>
      <t xml:space="preserve">        </t>
    </r>
    <r>
      <rPr>
        <sz val="10.5"/>
        <color theme="1"/>
        <rFont val="Calibri"/>
        <family val="2"/>
        <scheme val="minor"/>
      </rPr>
      <t>Confrontaties</t>
    </r>
  </si>
  <si>
    <r>
      <t>·</t>
    </r>
    <r>
      <rPr>
        <sz val="7"/>
        <color theme="1"/>
        <rFont val="Times New Roman"/>
        <family val="1"/>
      </rPr>
      <t xml:space="preserve">        </t>
    </r>
    <r>
      <rPr>
        <sz val="10.5"/>
        <color theme="1"/>
        <rFont val="Calibri"/>
        <family val="2"/>
        <scheme val="minor"/>
      </rPr>
      <t>Voorbeeldconfrontaties</t>
    </r>
  </si>
  <si>
    <t>Ad tabblad Scoretabel:</t>
  </si>
  <si>
    <t>De scoretabel bestaat uit:</t>
  </si>
  <si>
    <r>
      <t>·</t>
    </r>
    <r>
      <rPr>
        <sz val="7"/>
        <color theme="1"/>
        <rFont val="Times New Roman"/>
        <family val="1"/>
      </rPr>
      <t xml:space="preserve">        </t>
    </r>
    <r>
      <rPr>
        <sz val="10.5"/>
        <color theme="1"/>
        <rFont val="Calibri"/>
        <family val="2"/>
        <scheme val="minor"/>
      </rPr>
      <t>Verticaal: de (voorlopig) 16 in dit onderzoek meegenomen benaderingen; aangevuld alvast met 4 extra vrij te gebruiken benaderingen;</t>
    </r>
  </si>
  <si>
    <r>
      <t>·</t>
    </r>
    <r>
      <rPr>
        <sz val="7"/>
        <color theme="1"/>
        <rFont val="Times New Roman"/>
        <family val="1"/>
      </rPr>
      <t xml:space="preserve">        </t>
    </r>
    <r>
      <rPr>
        <sz val="10.5"/>
        <color theme="1"/>
        <rFont val="Calibri"/>
        <family val="2"/>
        <scheme val="minor"/>
      </rPr>
      <t>Horizontaal: de 50 beoordelingscriteria, onderverdeeld in (van links naar rechts)</t>
    </r>
  </si>
  <si>
    <r>
      <t>o</t>
    </r>
    <r>
      <rPr>
        <sz val="7"/>
        <color theme="1"/>
        <rFont val="Times New Roman"/>
        <family val="1"/>
      </rPr>
      <t xml:space="preserve">   </t>
    </r>
    <r>
      <rPr>
        <sz val="10.5"/>
        <color theme="1"/>
        <rFont val="Calibri"/>
        <family val="2"/>
        <scheme val="minor"/>
      </rPr>
      <t>Inhoudelijke criteria</t>
    </r>
  </si>
  <si>
    <r>
      <t>o</t>
    </r>
    <r>
      <rPr>
        <sz val="7"/>
        <color theme="1"/>
        <rFont val="Times New Roman"/>
        <family val="1"/>
      </rPr>
      <t xml:space="preserve">   </t>
    </r>
    <r>
      <rPr>
        <sz val="10.5"/>
        <color theme="1"/>
        <rFont val="Calibri"/>
        <family val="2"/>
        <scheme val="minor"/>
      </rPr>
      <t>Functionele criteria</t>
    </r>
  </si>
  <si>
    <r>
      <t>o</t>
    </r>
    <r>
      <rPr>
        <sz val="7"/>
        <color theme="1"/>
        <rFont val="Times New Roman"/>
        <family val="1"/>
      </rPr>
      <t xml:space="preserve">   </t>
    </r>
    <r>
      <rPr>
        <sz val="10.5"/>
        <color theme="1"/>
        <rFont val="Calibri"/>
        <family val="2"/>
        <scheme val="minor"/>
      </rPr>
      <t>Prestatiecriteria</t>
    </r>
  </si>
  <si>
    <r>
      <t>o</t>
    </r>
    <r>
      <rPr>
        <sz val="7"/>
        <color theme="1"/>
        <rFont val="Times New Roman"/>
        <family val="1"/>
      </rPr>
      <t xml:space="preserve">   </t>
    </r>
    <r>
      <rPr>
        <sz val="10.5"/>
        <color theme="1"/>
        <rFont val="Calibri"/>
        <family val="2"/>
        <scheme val="minor"/>
      </rPr>
      <t>Actuele criteria</t>
    </r>
  </si>
  <si>
    <t>Op de criteria is een standaard Excel-Filter gezet. Hiermee kan via de standaard filter-functionaliteit eenvoudig per criterium worden gefilterd op 1 of meerdere aanwezige waardes.</t>
  </si>
  <si>
    <t xml:space="preserve">Vrijwel alle criteria (cellen) zijn voorzien van een zgn. gegevensvalidatie, door het refereren aan een lijst van mogelijke waarden zoals opgenomen in het tabblad Waardelijsten. </t>
  </si>
  <si>
    <r>
      <t xml:space="preserve">Enkele criteria / cellen kunnen met vrije tekst worden ingevuld, zoals het criterium </t>
    </r>
    <r>
      <rPr>
        <i/>
        <sz val="10.5"/>
        <color theme="1"/>
        <rFont val="Calibri"/>
        <family val="2"/>
        <scheme val="minor"/>
      </rPr>
      <t>sectoraal</t>
    </r>
    <r>
      <rPr>
        <sz val="10.5"/>
        <color theme="1"/>
        <rFont val="Calibri"/>
        <family val="2"/>
        <scheme val="minor"/>
      </rPr>
      <t xml:space="preserve"> en </t>
    </r>
    <r>
      <rPr>
        <i/>
        <sz val="10.5"/>
        <color theme="1"/>
        <rFont val="Calibri"/>
        <family val="2"/>
        <scheme val="minor"/>
      </rPr>
      <t>soort informatie.</t>
    </r>
  </si>
  <si>
    <r>
      <t xml:space="preserve">Voor enkele criteria / cellen worden de scores afgeleid op basis van een formule die refereert aan de score(s) uit andere criteria. Deze cellen zijn GEEL gemarkeerd, zoals het criterium </t>
    </r>
    <r>
      <rPr>
        <i/>
        <sz val="10.5"/>
        <color theme="1"/>
        <rFont val="Calibri"/>
        <family val="2"/>
        <scheme val="minor"/>
      </rPr>
      <t>doelgroepdekking</t>
    </r>
    <r>
      <rPr>
        <sz val="10.5"/>
        <color theme="1"/>
        <rFont val="Calibri"/>
        <family val="2"/>
        <scheme val="minor"/>
      </rPr>
      <t xml:space="preserve"> en de criteria onder </t>
    </r>
    <r>
      <rPr>
        <i/>
        <sz val="10.5"/>
        <color theme="1"/>
        <rFont val="Calibri"/>
        <family val="2"/>
        <scheme val="minor"/>
      </rPr>
      <t>flexibiliteit</t>
    </r>
    <r>
      <rPr>
        <sz val="10.5"/>
        <color theme="1"/>
        <rFont val="Calibri"/>
        <family val="2"/>
        <scheme val="minor"/>
      </rPr>
      <t xml:space="preserve"> en </t>
    </r>
    <r>
      <rPr>
        <i/>
        <sz val="10.5"/>
        <color theme="1"/>
        <rFont val="Calibri"/>
        <family val="2"/>
        <scheme val="minor"/>
      </rPr>
      <t>schaalbaarheid</t>
    </r>
    <r>
      <rPr>
        <sz val="10.5"/>
        <color theme="1"/>
        <rFont val="Calibri"/>
        <family val="2"/>
        <scheme val="minor"/>
      </rPr>
      <t>.</t>
    </r>
  </si>
  <si>
    <t>Verder krijgen de meeste criteria / cellen automatisch een kleur op basis van de geselecteerde/ingevulde score/waarde.</t>
  </si>
  <si>
    <t>Ad tabblad Waardelijsten:</t>
  </si>
  <si>
    <r>
      <t xml:space="preserve">Voor alle criteria waarop in het tabblad </t>
    </r>
    <r>
      <rPr>
        <i/>
        <sz val="10.5"/>
        <color theme="1"/>
        <rFont val="Calibri"/>
        <family val="2"/>
        <scheme val="minor"/>
      </rPr>
      <t>scoretabel</t>
    </r>
    <r>
      <rPr>
        <sz val="10.5"/>
        <color theme="1"/>
        <rFont val="Calibri"/>
        <family val="2"/>
        <scheme val="minor"/>
      </rPr>
      <t xml:space="preserve"> gegevensvalidatie van toepassing is, is er een eigen specifieke waardelijst opgenomen. </t>
    </r>
  </si>
  <si>
    <r>
      <t xml:space="preserve">In het tabblad zijn extra kolom / gegevens en een getransponeerde tabel opgenomen, t.b.v. het automatisch kunnen genereren en presenteren van de matrix in het tabblad </t>
    </r>
    <r>
      <rPr>
        <i/>
        <sz val="10.5"/>
        <color theme="1"/>
        <rFont val="Calibri"/>
        <family val="2"/>
        <scheme val="minor"/>
      </rPr>
      <t>Confrontaties</t>
    </r>
  </si>
  <si>
    <r>
      <t xml:space="preserve">NB. Het is van belang dat er volledige en exacte consistentie is tussen de waarden in de </t>
    </r>
    <r>
      <rPr>
        <i/>
        <sz val="10.5"/>
        <color theme="1"/>
        <rFont val="Calibri"/>
        <family val="2"/>
        <scheme val="minor"/>
      </rPr>
      <t>waardelijsten</t>
    </r>
    <r>
      <rPr>
        <sz val="10.5"/>
        <color theme="1"/>
        <rFont val="Calibri"/>
        <family val="2"/>
        <scheme val="minor"/>
      </rPr>
      <t xml:space="preserve">, de waarden in de </t>
    </r>
    <r>
      <rPr>
        <i/>
        <sz val="10.5"/>
        <color theme="1"/>
        <rFont val="Calibri"/>
        <family val="2"/>
        <scheme val="minor"/>
      </rPr>
      <t>scoretabel</t>
    </r>
    <r>
      <rPr>
        <sz val="10.5"/>
        <color theme="1"/>
        <rFont val="Calibri"/>
        <family val="2"/>
        <scheme val="minor"/>
      </rPr>
      <t xml:space="preserve">, de formules in de </t>
    </r>
    <r>
      <rPr>
        <i/>
        <sz val="10.5"/>
        <color theme="1"/>
        <rFont val="Calibri"/>
        <family val="2"/>
        <scheme val="minor"/>
      </rPr>
      <t>scoretabel</t>
    </r>
    <r>
      <rPr>
        <sz val="10.5"/>
        <color theme="1"/>
        <rFont val="Calibri"/>
        <family val="2"/>
        <scheme val="minor"/>
      </rPr>
      <t xml:space="preserve">, en de formules in de </t>
    </r>
    <r>
      <rPr>
        <i/>
        <sz val="10.5"/>
        <color theme="1"/>
        <rFont val="Calibri"/>
        <family val="2"/>
        <scheme val="minor"/>
      </rPr>
      <t>rekentabellen</t>
    </r>
    <r>
      <rPr>
        <sz val="10.5"/>
        <color theme="1"/>
        <rFont val="Calibri"/>
        <family val="2"/>
        <scheme val="minor"/>
      </rPr>
      <t>.</t>
    </r>
  </si>
  <si>
    <t>Ad tabblad Rekentabellen:</t>
  </si>
  <si>
    <t>We hebben 4 rekentabellen opgenomen voor de volgende samengestelde criteria:</t>
  </si>
  <si>
    <r>
      <t>·</t>
    </r>
    <r>
      <rPr>
        <sz val="7"/>
        <color theme="1"/>
        <rFont val="Times New Roman"/>
        <family val="1"/>
      </rPr>
      <t xml:space="preserve">        </t>
    </r>
    <r>
      <rPr>
        <i/>
        <sz val="10.5"/>
        <color theme="1"/>
        <rFont val="Calibri"/>
        <family val="2"/>
        <scheme val="minor"/>
      </rPr>
      <t>Schaalbaarheid</t>
    </r>
  </si>
  <si>
    <r>
      <t>·</t>
    </r>
    <r>
      <rPr>
        <sz val="7"/>
        <color theme="1"/>
        <rFont val="Times New Roman"/>
        <family val="1"/>
      </rPr>
      <t xml:space="preserve">        </t>
    </r>
    <r>
      <rPr>
        <i/>
        <sz val="10.5"/>
        <color theme="1"/>
        <rFont val="Calibri"/>
        <family val="2"/>
        <scheme val="minor"/>
      </rPr>
      <t>Flexibiliteit</t>
    </r>
  </si>
  <si>
    <r>
      <t>·</t>
    </r>
    <r>
      <rPr>
        <sz val="7"/>
        <color theme="1"/>
        <rFont val="Times New Roman"/>
        <family val="1"/>
      </rPr>
      <t xml:space="preserve">        </t>
    </r>
    <r>
      <rPr>
        <i/>
        <sz val="10.5"/>
        <color theme="1"/>
        <rFont val="Calibri"/>
        <family val="2"/>
        <scheme val="minor"/>
      </rPr>
      <t>Volwassenheid</t>
    </r>
  </si>
  <si>
    <r>
      <t>·</t>
    </r>
    <r>
      <rPr>
        <sz val="7"/>
        <color theme="1"/>
        <rFont val="Times New Roman"/>
        <family val="1"/>
      </rPr>
      <t xml:space="preserve">        </t>
    </r>
    <r>
      <rPr>
        <i/>
        <sz val="10.5"/>
        <color theme="1"/>
        <rFont val="Calibri"/>
        <family val="2"/>
        <scheme val="minor"/>
      </rPr>
      <t>Doelmatigheid</t>
    </r>
  </si>
  <si>
    <t>Vrijwel alle cellen zijn hier GEEL gemarkeerd dat wil zeggen dat ze een referentie of formule bevatten.</t>
  </si>
  <si>
    <t>De logica / formules is voor alle 4 iets verschillend, maar wel zo opgezet dat er altijd een waarde / score tussen 1 en 5 uitkomt. Als voor 1 of meerdere onderliggende criteria de scores onbekend zijn resulteert dit in een score “onbekend”.</t>
  </si>
  <si>
    <r>
      <t xml:space="preserve">NB. Voor de criteria </t>
    </r>
    <r>
      <rPr>
        <i/>
        <sz val="10.5"/>
        <color theme="1"/>
        <rFont val="Calibri"/>
        <family val="2"/>
        <scheme val="minor"/>
      </rPr>
      <t>Schaalbaarheid</t>
    </r>
    <r>
      <rPr>
        <sz val="10.5"/>
        <color theme="1"/>
        <rFont val="Calibri"/>
        <family val="2"/>
        <scheme val="minor"/>
      </rPr>
      <t xml:space="preserve">, </t>
    </r>
    <r>
      <rPr>
        <i/>
        <sz val="10.5"/>
        <color theme="1"/>
        <rFont val="Calibri"/>
        <family val="2"/>
        <scheme val="minor"/>
      </rPr>
      <t xml:space="preserve">Flexibiliteit </t>
    </r>
    <r>
      <rPr>
        <sz val="10.5"/>
        <color theme="1"/>
        <rFont val="Calibri"/>
        <family val="2"/>
        <scheme val="minor"/>
      </rPr>
      <t xml:space="preserve">en </t>
    </r>
    <r>
      <rPr>
        <i/>
        <sz val="10.5"/>
        <color theme="1"/>
        <rFont val="Calibri"/>
        <family val="2"/>
        <scheme val="minor"/>
      </rPr>
      <t>Doelmatigheid</t>
    </r>
    <r>
      <rPr>
        <sz val="10.5"/>
        <color theme="1"/>
        <rFont val="Calibri"/>
        <family val="2"/>
        <scheme val="minor"/>
      </rPr>
      <t xml:space="preserve"> kunnen per kolom nog gewichten worden aangegeven.  Initieel staan deze nu vrijwel allemaal op 1.</t>
    </r>
  </si>
  <si>
    <t>Ad tabblad Confrontaties:</t>
  </si>
  <si>
    <r>
      <t xml:space="preserve">Het tabblad </t>
    </r>
    <r>
      <rPr>
        <i/>
        <sz val="10.5"/>
        <color theme="1"/>
        <rFont val="Calibri"/>
        <family val="2"/>
        <scheme val="minor"/>
      </rPr>
      <t>Confrontaties</t>
    </r>
    <r>
      <rPr>
        <sz val="10.5"/>
        <color theme="1"/>
        <rFont val="Calibri"/>
        <family val="2"/>
        <scheme val="minor"/>
      </rPr>
      <t xml:space="preserve"> biedt de mogelijkheid om willekeurig 2 criteria tegenover elkaar af te zetten en aldus een matrix te genereren waarin die 2 criteria met mogelijke scores  worden weergegeven op de verticale respectievelijk horizontale as. </t>
    </r>
  </si>
  <si>
    <t>Geef de 2 criteria op door het invullen van de 2 parameters, met</t>
  </si>
  <si>
    <r>
      <t>·</t>
    </r>
    <r>
      <rPr>
        <sz val="7"/>
        <color theme="1"/>
        <rFont val="Times New Roman"/>
        <family val="1"/>
      </rPr>
      <t xml:space="preserve">        </t>
    </r>
    <r>
      <rPr>
        <sz val="10.5"/>
        <color theme="1"/>
        <rFont val="Calibri"/>
        <family val="2"/>
        <scheme val="minor"/>
      </rPr>
      <t>in cel B22 het nummer (1 – 50) voor het verticale criterium</t>
    </r>
  </si>
  <si>
    <r>
      <t>·</t>
    </r>
    <r>
      <rPr>
        <sz val="7"/>
        <color theme="1"/>
        <rFont val="Times New Roman"/>
        <family val="1"/>
      </rPr>
      <t xml:space="preserve">        </t>
    </r>
    <r>
      <rPr>
        <sz val="10.5"/>
        <color theme="1"/>
        <rFont val="Calibri"/>
        <family val="2"/>
        <scheme val="minor"/>
      </rPr>
      <t>in cel B26 het nummer (1 – 50) voor het horizontale criterium</t>
    </r>
  </si>
  <si>
    <t>Alle 16 benaderingen (+ de 4 extra toegevoegde benaderingen) van de scoretabel worden vervolgens automatisch geplot in de matrix op basis van de scores in de scoretabel.</t>
  </si>
  <si>
    <t>TIP:</t>
  </si>
  <si>
    <r>
      <t>·</t>
    </r>
    <r>
      <rPr>
        <sz val="7"/>
        <color theme="1"/>
        <rFont val="Times New Roman"/>
        <family val="1"/>
      </rPr>
      <t xml:space="preserve">        </t>
    </r>
    <r>
      <rPr>
        <sz val="10.5"/>
        <color theme="1"/>
        <rFont val="Calibri"/>
        <family val="2"/>
        <scheme val="minor"/>
      </rPr>
      <t xml:space="preserve">Maak een copy van de matrix van interessante confrontaties en neem die op in het tabblad </t>
    </r>
    <r>
      <rPr>
        <i/>
        <sz val="10.5"/>
        <color theme="1"/>
        <rFont val="Calibri"/>
        <family val="2"/>
        <scheme val="minor"/>
      </rPr>
      <t>Voorbeeldconfrontaties</t>
    </r>
    <r>
      <rPr>
        <sz val="10.5"/>
        <color theme="1"/>
        <rFont val="Calibri"/>
        <family val="2"/>
        <scheme val="minor"/>
      </rPr>
      <t xml:space="preserve"> als volgt:</t>
    </r>
  </si>
  <si>
    <r>
      <t>o</t>
    </r>
    <r>
      <rPr>
        <sz val="7"/>
        <color theme="1"/>
        <rFont val="Times New Roman"/>
        <family val="1"/>
      </rPr>
      <t xml:space="preserve">   </t>
    </r>
    <r>
      <rPr>
        <sz val="10.5"/>
        <color theme="1"/>
        <rFont val="Calibri"/>
        <family val="2"/>
        <scheme val="minor"/>
      </rPr>
      <t>Selecteer de range van cellen B3 : H9</t>
    </r>
  </si>
  <si>
    <r>
      <t>o</t>
    </r>
    <r>
      <rPr>
        <sz val="7"/>
        <color theme="1"/>
        <rFont val="Times New Roman"/>
        <family val="1"/>
      </rPr>
      <t xml:space="preserve">   </t>
    </r>
    <r>
      <rPr>
        <sz val="10.5"/>
        <color theme="1"/>
        <rFont val="Calibri"/>
        <family val="2"/>
        <scheme val="minor"/>
      </rPr>
      <t xml:space="preserve">Kopieer die range via </t>
    </r>
    <r>
      <rPr>
        <i/>
        <sz val="10.5"/>
        <color theme="1"/>
        <rFont val="Calibri"/>
        <family val="2"/>
        <scheme val="minor"/>
      </rPr>
      <t>Ctrl-C</t>
    </r>
  </si>
  <si>
    <r>
      <t>o</t>
    </r>
    <r>
      <rPr>
        <sz val="7"/>
        <color theme="1"/>
        <rFont val="Times New Roman"/>
        <family val="1"/>
      </rPr>
      <t xml:space="preserve">   </t>
    </r>
    <r>
      <rPr>
        <sz val="10.5"/>
        <color theme="1"/>
        <rFont val="Calibri"/>
        <family val="2"/>
        <scheme val="minor"/>
      </rPr>
      <t xml:space="preserve">Ga naar tabblad </t>
    </r>
    <r>
      <rPr>
        <i/>
        <sz val="10.5"/>
        <color theme="1"/>
        <rFont val="Calibri"/>
        <family val="2"/>
        <scheme val="minor"/>
      </rPr>
      <t>Voorbeeldconfrontaties</t>
    </r>
  </si>
  <si>
    <r>
      <t>o</t>
    </r>
    <r>
      <rPr>
        <sz val="7"/>
        <color theme="1"/>
        <rFont val="Times New Roman"/>
        <family val="1"/>
      </rPr>
      <t xml:space="preserve">   </t>
    </r>
    <r>
      <rPr>
        <sz val="10.5"/>
        <color theme="1"/>
        <rFont val="Calibri"/>
        <family val="2"/>
        <scheme val="minor"/>
      </rPr>
      <t xml:space="preserve">En voer uit </t>
    </r>
    <r>
      <rPr>
        <i/>
        <sz val="10.5"/>
        <color theme="1"/>
        <rFont val="Calibri"/>
        <family val="2"/>
        <scheme val="minor"/>
      </rPr>
      <t xml:space="preserve">Plak als afbeelding </t>
    </r>
  </si>
  <si>
    <r>
      <t>1.1.2</t>
    </r>
    <r>
      <rPr>
        <i/>
        <sz val="7"/>
        <color theme="1"/>
        <rFont val="Times New Roman"/>
        <family val="1"/>
      </rPr>
      <t xml:space="preserve">        </t>
    </r>
    <r>
      <rPr>
        <i/>
        <sz val="10.5"/>
        <color theme="1"/>
        <rFont val="Calibri"/>
        <family val="2"/>
        <scheme val="minor"/>
      </rPr>
      <t>Het toevoegen van benaderingen:</t>
    </r>
  </si>
  <si>
    <t>Het is goed mogelijk om zelf voor eigen gebruik (individueel of voor de eigen organisatie) benaderingen toe te voegen. Voor het uitwerken / uitvoeren van enkele Use Cases (zie par. 2.4.3) wordt daar ook aan gerefereerd.</t>
  </si>
  <si>
    <t>De volgende acties moeten worden uitgevoerd bij het toevoegen van een nieuwe benadering in de XLS.</t>
  </si>
  <si>
    <t xml:space="preserve"> </t>
  </si>
  <si>
    <r>
      <t>·</t>
    </r>
    <r>
      <rPr>
        <sz val="7"/>
        <color theme="1"/>
        <rFont val="Times New Roman"/>
        <family val="1"/>
      </rPr>
      <t xml:space="preserve">        </t>
    </r>
    <r>
      <rPr>
        <sz val="10.5"/>
        <color theme="1"/>
        <rFont val="Calibri"/>
        <family val="2"/>
        <scheme val="minor"/>
      </rPr>
      <t>Voeg in de XLS–tab-</t>
    </r>
    <r>
      <rPr>
        <i/>
        <sz val="10.5"/>
        <color theme="1"/>
        <rFont val="Calibri"/>
        <family val="2"/>
        <scheme val="minor"/>
      </rPr>
      <t>scoretabel</t>
    </r>
    <r>
      <rPr>
        <sz val="10.5"/>
        <color theme="1"/>
        <rFont val="Calibri"/>
        <family val="2"/>
        <scheme val="minor"/>
      </rPr>
      <t xml:space="preserve"> gewoon een nieuwe regel / benadering toe door het maken van een copy / paste van de laatste regel / benadering. </t>
    </r>
  </si>
  <si>
    <r>
      <t>o</t>
    </r>
    <r>
      <rPr>
        <sz val="7"/>
        <color theme="1"/>
        <rFont val="Times New Roman"/>
        <family val="1"/>
      </rPr>
      <t xml:space="preserve">   </t>
    </r>
    <r>
      <rPr>
        <sz val="10.5"/>
        <color theme="1"/>
        <rFont val="Calibri"/>
        <family val="2"/>
        <scheme val="minor"/>
      </rPr>
      <t xml:space="preserve">Aldus worden cellen automatisch correct geformatteerd en voorzien van gegevensvalidatie (referentie aan de de waardelijsten) </t>
    </r>
  </si>
  <si>
    <r>
      <t>o</t>
    </r>
    <r>
      <rPr>
        <sz val="7"/>
        <color theme="1"/>
        <rFont val="Times New Roman"/>
        <family val="1"/>
      </rPr>
      <t xml:space="preserve">   </t>
    </r>
    <r>
      <rPr>
        <sz val="10.5"/>
        <color theme="1"/>
        <rFont val="Calibri"/>
        <family val="2"/>
        <scheme val="minor"/>
      </rPr>
      <t>Selecteer die regel vervolgens en delete alle inhoud; het format van de cellen blijft hierbij gehandhaafd</t>
    </r>
  </si>
  <si>
    <r>
      <t>o</t>
    </r>
    <r>
      <rPr>
        <sz val="7"/>
        <color theme="1"/>
        <rFont val="Times New Roman"/>
        <family val="1"/>
      </rPr>
      <t xml:space="preserve">   </t>
    </r>
    <r>
      <rPr>
        <sz val="10.5"/>
        <color theme="1"/>
        <rFont val="Calibri"/>
        <family val="2"/>
        <scheme val="minor"/>
      </rPr>
      <t>NB. De GELE cellen bevatten formules; de inhoud daarvan moet je via copy / paste overnemen van een vorige regel.</t>
    </r>
  </si>
  <si>
    <r>
      <t>o</t>
    </r>
    <r>
      <rPr>
        <sz val="7"/>
        <color theme="1"/>
        <rFont val="Times New Roman"/>
        <family val="1"/>
      </rPr>
      <t xml:space="preserve">   </t>
    </r>
    <r>
      <rPr>
        <sz val="10.5"/>
        <color theme="1"/>
        <rFont val="Calibri"/>
        <family val="2"/>
        <scheme val="minor"/>
      </rPr>
      <t>Vul de naam in van de benadering</t>
    </r>
  </si>
  <si>
    <r>
      <t>·</t>
    </r>
    <r>
      <rPr>
        <sz val="7"/>
        <color theme="1"/>
        <rFont val="Times New Roman"/>
        <family val="1"/>
      </rPr>
      <t xml:space="preserve">        </t>
    </r>
    <r>
      <rPr>
        <sz val="10.5"/>
        <color theme="1"/>
        <rFont val="Calibri"/>
        <family val="2"/>
        <scheme val="minor"/>
      </rPr>
      <t xml:space="preserve">Voeg in de XLS-tab-rekentabellen op dezelfde wijze via copy / paste een nieuw regel toe; </t>
    </r>
  </si>
  <si>
    <r>
      <t>o</t>
    </r>
    <r>
      <rPr>
        <sz val="7"/>
        <color theme="1"/>
        <rFont val="Times New Roman"/>
        <family val="1"/>
      </rPr>
      <t xml:space="preserve">   </t>
    </r>
    <r>
      <rPr>
        <sz val="10.5"/>
        <color theme="1"/>
        <rFont val="Calibri"/>
        <family val="2"/>
        <scheme val="minor"/>
      </rPr>
      <t>NB. deze regel / GELE cellen niet leegmaken, aangezien er formules in zitten.</t>
    </r>
  </si>
  <si>
    <r>
      <t>·</t>
    </r>
    <r>
      <rPr>
        <sz val="7"/>
        <color theme="1"/>
        <rFont val="Times New Roman"/>
        <family val="1"/>
      </rPr>
      <t xml:space="preserve">        </t>
    </r>
    <r>
      <rPr>
        <sz val="10.5"/>
        <color theme="1"/>
        <rFont val="Calibri"/>
        <family val="2"/>
        <scheme val="minor"/>
      </rPr>
      <t xml:space="preserve">Voeg in het XLS-tabblad-confrontaties geheel rechts de 5 kolommen toe conform de andere benaderingen; </t>
    </r>
  </si>
  <si>
    <r>
      <t>o</t>
    </r>
    <r>
      <rPr>
        <sz val="7"/>
        <color theme="1"/>
        <rFont val="Times New Roman"/>
        <family val="1"/>
      </rPr>
      <t xml:space="preserve">   </t>
    </r>
    <r>
      <rPr>
        <sz val="10.5"/>
        <color theme="1"/>
        <rFont val="Calibri"/>
        <family val="2"/>
        <scheme val="minor"/>
      </rPr>
      <t>Selecteer de laatste 5 kolommen CF t/m CJ</t>
    </r>
  </si>
  <si>
    <r>
      <t>o</t>
    </r>
    <r>
      <rPr>
        <sz val="7"/>
        <color theme="1"/>
        <rFont val="Times New Roman"/>
        <family val="1"/>
      </rPr>
      <t xml:space="preserve">   </t>
    </r>
    <r>
      <rPr>
        <sz val="10.5"/>
        <color theme="1"/>
        <rFont val="Calibri"/>
        <family val="2"/>
        <scheme val="minor"/>
      </rPr>
      <t>Plaats ze via copy / paste in 1 keer in kolom CK t/m CO</t>
    </r>
  </si>
  <si>
    <r>
      <t>o</t>
    </r>
    <r>
      <rPr>
        <sz val="7"/>
        <color theme="1"/>
        <rFont val="Times New Roman"/>
        <family val="1"/>
      </rPr>
      <t xml:space="preserve">   </t>
    </r>
    <r>
      <rPr>
        <sz val="10.5"/>
        <color theme="1"/>
        <rFont val="Calibri"/>
        <family val="2"/>
        <scheme val="minor"/>
      </rPr>
      <t>Breidt de formules in alle cellen van de matrix uit met de desbetreffende kolommen CK t/m CO; doe dat voor 1 regel (5 cellen) in de matrix en kopieer die vervolgens naar de 4 regels daaronder.</t>
    </r>
  </si>
  <si>
    <t>NB. Voor het gemak zijn er alvast 4 extra / nieuwe benaderingen “EXTRA Benadering –x”  toegevoegd en voorbereid volgens de hierboven beschreven acties.</t>
  </si>
  <si>
    <r>
      <t>1.1.3</t>
    </r>
    <r>
      <rPr>
        <i/>
        <sz val="7"/>
        <color theme="1"/>
        <rFont val="Times New Roman"/>
        <family val="1"/>
      </rPr>
      <t xml:space="preserve">        </t>
    </r>
    <r>
      <rPr>
        <i/>
        <sz val="10.5"/>
        <color theme="1"/>
        <rFont val="Calibri"/>
        <family val="2"/>
        <scheme val="minor"/>
      </rPr>
      <t xml:space="preserve">Groot onderhoud door Centraal Beheer </t>
    </r>
  </si>
  <si>
    <t>Om het XLS-model consistent te houden worden o.a. de volgende zaken als “groot onderhoud” gezien en centraal belegd bij Logius Beheer Landkaart</t>
  </si>
  <si>
    <r>
      <t>·</t>
    </r>
    <r>
      <rPr>
        <sz val="7"/>
        <color theme="1"/>
        <rFont val="Times New Roman"/>
        <family val="1"/>
      </rPr>
      <t xml:space="preserve">        </t>
    </r>
    <r>
      <rPr>
        <sz val="10.5"/>
        <color theme="1"/>
        <rFont val="Calibri"/>
        <family val="2"/>
        <scheme val="minor"/>
      </rPr>
      <t>Het toevoegen van nieuwe criteria of het nader uitsplitsen van bestaande criteria;</t>
    </r>
  </si>
  <si>
    <r>
      <t>·</t>
    </r>
    <r>
      <rPr>
        <sz val="7"/>
        <color theme="1"/>
        <rFont val="Times New Roman"/>
        <family val="1"/>
      </rPr>
      <t xml:space="preserve">        </t>
    </r>
    <r>
      <rPr>
        <sz val="10.5"/>
        <color theme="1"/>
        <rFont val="Calibri"/>
        <family val="2"/>
        <scheme val="minor"/>
      </rPr>
      <t>Het toevoegen / uitbreiden van de waardetabellen met aanvullende waarden;</t>
    </r>
  </si>
  <si>
    <r>
      <t>·</t>
    </r>
    <r>
      <rPr>
        <sz val="7"/>
        <color theme="1"/>
        <rFont val="Times New Roman"/>
        <family val="1"/>
      </rPr>
      <t xml:space="preserve">        </t>
    </r>
    <r>
      <rPr>
        <sz val="10.5"/>
        <color theme="1"/>
        <rFont val="Calibri"/>
        <family val="2"/>
        <scheme val="minor"/>
      </rPr>
      <t>Het aanpassen van de diverse reken-formules en logica;</t>
    </r>
  </si>
  <si>
    <r>
      <t>·</t>
    </r>
    <r>
      <rPr>
        <sz val="7"/>
        <color theme="1"/>
        <rFont val="Times New Roman"/>
        <family val="1"/>
      </rPr>
      <t xml:space="preserve">        </t>
    </r>
    <r>
      <rPr>
        <sz val="10.5"/>
        <color theme="1"/>
        <rFont val="Calibri"/>
        <family val="2"/>
        <scheme val="minor"/>
      </rPr>
      <t>Etc….</t>
    </r>
  </si>
  <si>
    <r>
      <rPr>
        <b/>
        <i/>
        <sz val="11"/>
        <color theme="1"/>
        <rFont val="Calibri"/>
        <family val="2"/>
        <scheme val="minor"/>
      </rPr>
      <t xml:space="preserve">Deze kolom G </t>
    </r>
    <r>
      <rPr>
        <i/>
        <sz val="11"/>
        <color theme="1"/>
        <rFont val="Calibri"/>
        <family val="2"/>
        <scheme val="minor"/>
      </rPr>
      <t>refereert aan de bijbehorende kolom in tabblad scoretabel</t>
    </r>
  </si>
  <si>
    <r>
      <rPr>
        <b/>
        <i/>
        <sz val="11"/>
        <color theme="1"/>
        <rFont val="Calibri"/>
        <family val="2"/>
        <scheme val="minor"/>
      </rPr>
      <t>Deze kolom H</t>
    </r>
    <r>
      <rPr>
        <i/>
        <sz val="11"/>
        <color theme="1"/>
        <rFont val="Calibri"/>
        <family val="2"/>
        <scheme val="minor"/>
      </rPr>
      <t xml:space="preserve"> refereert aan de overeenkomstige getransponeerde kolom hieronder (dwz horizontaal alle criteria).</t>
    </r>
  </si>
  <si>
    <r>
      <t xml:space="preserve">Aldus worden </t>
    </r>
    <r>
      <rPr>
        <b/>
        <i/>
        <sz val="11"/>
        <color theme="1"/>
        <rFont val="Calibri"/>
        <family val="2"/>
        <scheme val="minor"/>
      </rPr>
      <t>Kolom A en kolom H</t>
    </r>
    <r>
      <rPr>
        <i/>
        <sz val="11"/>
        <color theme="1"/>
        <rFont val="Calibri"/>
        <family val="2"/>
        <scheme val="minor"/>
      </rPr>
      <t xml:space="preserve"> gebruikt voor presentatie van de matrix in tabblad "confrontaties"</t>
    </r>
  </si>
  <si>
    <t>Criterium Nr.  ==&gt;</t>
  </si>
  <si>
    <t>GEW</t>
  </si>
  <si>
    <t>SC1</t>
  </si>
  <si>
    <t>SC2</t>
  </si>
  <si>
    <t>SC3</t>
  </si>
  <si>
    <t>SC4</t>
  </si>
  <si>
    <t>SC5</t>
  </si>
  <si>
    <t>KOL</t>
  </si>
  <si>
    <t>BENADERING</t>
  </si>
  <si>
    <t>TOTAAL-SCORE</t>
  </si>
  <si>
    <t>RIJ</t>
  </si>
  <si>
    <t>SCORE</t>
  </si>
  <si>
    <t>Criterium</t>
  </si>
  <si>
    <t>Score 1</t>
  </si>
  <si>
    <t>Score 2</t>
  </si>
  <si>
    <t>Score 3</t>
  </si>
  <si>
    <t>Score 4</t>
  </si>
  <si>
    <t>Score 5</t>
  </si>
  <si>
    <t>GSC1</t>
  </si>
  <si>
    <t>GSC2</t>
  </si>
  <si>
    <t>GSC3</t>
  </si>
  <si>
    <t>GSC4</t>
  </si>
  <si>
    <t>GSC5</t>
  </si>
  <si>
    <t>GWCR</t>
  </si>
  <si>
    <t>NR</t>
  </si>
  <si>
    <t>CTRL</t>
  </si>
  <si>
    <t>C1-Inh1</t>
  </si>
  <si>
    <t>C2-Inh2</t>
  </si>
  <si>
    <t>C3-Func</t>
  </si>
  <si>
    <t>C4-Prest</t>
  </si>
  <si>
    <t>C5-Actu</t>
  </si>
  <si>
    <t>De controle kolom R moet 0 zijn</t>
  </si>
  <si>
    <t>Kolom S t/m W geven de scores per sub-set van criteria C1 t/m C5</t>
  </si>
  <si>
    <t>TOTAAL-SCORE WORDT AUTOMATISCH BEREKEND</t>
  </si>
  <si>
    <t>IDEM OOK DE KLEUR VAN DE RANKING O.B.V.TOTAAL-SCORE</t>
  </si>
  <si>
    <t>Kolom G = GEWICHT van het criterium</t>
  </si>
  <si>
    <t>Kolom H t/m L = GEWICHT van de scores SC1 t/m SC5</t>
  </si>
  <si>
    <t>HIERONDER DE GEWICHTEN INVULLEN !!!</t>
  </si>
  <si>
    <t>NB3. KOLOM GEWICHT, en SCORES 1, 2, 3, 4, 5  hierboven invullen met de "gewichten:"  (0 - stel 3 of 5)</t>
  </si>
  <si>
    <t>NB1. Kolom Z t/m CJ zijn verborgen; bevatten de punten per benadering per criterium</t>
  </si>
  <si>
    <t>NB2. Zie hieronder het automatisch gegenereerde SPIN-diagram</t>
  </si>
  <si>
    <t>NEN3610</t>
  </si>
  <si>
    <t>NEN</t>
  </si>
  <si>
    <t>geo-objecten</t>
  </si>
  <si>
    <t>Tarski centrum Open Universiteit NL</t>
  </si>
  <si>
    <t>Merode</t>
  </si>
  <si>
    <t>KU Leuven</t>
  </si>
  <si>
    <t>Wijzigingenbeheer</t>
  </si>
  <si>
    <t xml:space="preserve"> - 3 extra benaderingen toegevoegd nl.:  NEN3610, Ampersand en Merode</t>
  </si>
  <si>
    <t xml:space="preserve"> - beveiliging van velden die niet ingevuld moeten kunnen worden, op alle sheets; NB. Het wachtwoord op iedere sheet / tabblad is "welkom"</t>
  </si>
  <si>
    <t>alleen volgende de parameter- of invul-velden zijn invulbaar / wijzigbaar op de volgende sheets:</t>
  </si>
  <si>
    <t xml:space="preserve"> - sheet "rekentabellen" :  de gewichten op regel 8</t>
  </si>
  <si>
    <t xml:space="preserve"> - sheet "confrontaties": de 2 parameters: criterium "verticaal" (cel B22)  en criterium "horizontaal" (cel B26)</t>
  </si>
  <si>
    <t xml:space="preserve"> - sheet "Dashboard": alle invoerparameters in het celbereik  (G3 : L52)</t>
  </si>
  <si>
    <t>wijzigingen van vs 1.4 (dd 25-02-2013) t.o.v. vs 1.0 d.d. 24-10-2012 betreffen:</t>
  </si>
  <si>
    <t>gemeenten(basisgegevens) en overheid(zaakgericht werken)</t>
  </si>
  <si>
    <t>gemeentelijke basisgegevens en zaakgerichtwerken</t>
  </si>
  <si>
    <t xml:space="preserve"> - de benadering "metamodel RGB" score aangepast op 5 criteria, nl:   </t>
  </si>
  <si>
    <t xml:space="preserve">  - nr 11 modelvorm: grafisch =&gt; beide;  nr 41 status: in ontwikkeling =&gt; standaard;  nr 42 uitdrukkingswijze: half-open =&gt; open;  </t>
  </si>
  <si>
    <t xml:space="preserve"> - en de nrs. 47 en 48, verspreiding: uitgebreid met "zaakgericht werken"</t>
  </si>
  <si>
    <t>PRIOS/WEGINGEN IND-VOORBEELDCASUS</t>
  </si>
  <si>
    <t>PRIOS/WEGINGEN E-PORTFOLIO-VOORBEELDCASUS</t>
  </si>
  <si>
    <t>Ampersand</t>
  </si>
  <si>
    <t>INCLUSIEF SHOULDS</t>
  </si>
  <si>
    <t>NB4. Hierboven ter illustratie de (ongeveer) prioritering / gewichten n.a.v. de IND-Casus resp. e-portfolio casus.</t>
  </si>
  <si>
    <t>EXTRA Benadering-4</t>
  </si>
  <si>
    <t>Ad tabblad Dashboard</t>
  </si>
  <si>
    <r>
      <t xml:space="preserve">Het tabblad </t>
    </r>
    <r>
      <rPr>
        <i/>
        <sz val="10.5"/>
        <color theme="1"/>
        <rFont val="Calibri"/>
        <family val="2"/>
        <scheme val="minor"/>
      </rPr>
      <t>Dashboard</t>
    </r>
    <r>
      <rPr>
        <sz val="10.5"/>
        <color theme="1"/>
        <rFont val="Calibri"/>
        <family val="2"/>
        <scheme val="minor"/>
      </rPr>
      <t xml:space="preserve"> biedt de mogelijkheid om willekeurig en specifiek gewichten mee te geven aan criteria en daarbinnen aan gewenste scores.</t>
    </r>
  </si>
  <si>
    <t xml:space="preserve">Geef de gewichten op voor de mee te nemen criteria door het invullen van de parameters in kolom G;  </t>
  </si>
  <si>
    <r>
      <t>·</t>
    </r>
    <r>
      <rPr>
        <sz val="7"/>
        <color theme="1"/>
        <rFont val="Times New Roman"/>
        <family val="1"/>
      </rPr>
      <t xml:space="preserve">         </t>
    </r>
    <r>
      <rPr>
        <sz val="10.5"/>
        <color theme="1"/>
        <rFont val="Calibri"/>
        <family val="2"/>
        <scheme val="minor"/>
      </rPr>
      <t xml:space="preserve">In celbereik  G3 t/m G52;   </t>
    </r>
  </si>
  <si>
    <r>
      <t>·</t>
    </r>
    <r>
      <rPr>
        <sz val="7"/>
        <color theme="1"/>
        <rFont val="Times New Roman"/>
        <family val="1"/>
      </rPr>
      <t xml:space="preserve">         </t>
    </r>
    <r>
      <rPr>
        <sz val="10.5"/>
        <color theme="1"/>
        <rFont val="Calibri"/>
        <family val="2"/>
        <scheme val="minor"/>
      </rPr>
      <t>bijv. een 3 voor Must, 2 voor Should en 1 voor Could haves en 0 indien het criterium niet meetelt.</t>
    </r>
  </si>
  <si>
    <t>Geef per criterium (voor die je mee wilt nemen) gewichten aan de gewenste scores  in kolom H t/m L</t>
  </si>
  <si>
    <r>
      <t>·</t>
    </r>
    <r>
      <rPr>
        <sz val="7"/>
        <color theme="1"/>
        <rFont val="Times New Roman"/>
        <family val="1"/>
      </rPr>
      <t xml:space="preserve">         </t>
    </r>
    <r>
      <rPr>
        <sz val="10.5"/>
        <color theme="1"/>
        <rFont val="Calibri"/>
        <family val="2"/>
        <scheme val="minor"/>
      </rPr>
      <t>In celbereik H3 : L52;</t>
    </r>
  </si>
  <si>
    <r>
      <t>·</t>
    </r>
    <r>
      <rPr>
        <sz val="7"/>
        <color theme="1"/>
        <rFont val="Times New Roman"/>
        <family val="1"/>
      </rPr>
      <t xml:space="preserve">         </t>
    </r>
    <r>
      <rPr>
        <sz val="10.5"/>
        <color theme="1"/>
        <rFont val="Calibri"/>
        <family val="2"/>
        <scheme val="minor"/>
      </rPr>
      <t>meerdere scores kunnen per criterium worden meegenomen;</t>
    </r>
  </si>
  <si>
    <r>
      <t>·</t>
    </r>
    <r>
      <rPr>
        <sz val="7"/>
        <color theme="1"/>
        <rFont val="Times New Roman"/>
        <family val="1"/>
      </rPr>
      <t xml:space="preserve">         </t>
    </r>
    <r>
      <rPr>
        <sz val="10.5"/>
        <color theme="1"/>
        <rFont val="Calibri"/>
        <family val="2"/>
        <scheme val="minor"/>
      </rPr>
      <t>bijv. een score 3 voor de meest gewenste score en een score 1 voor minder gewenste, en score 0 indien een score niet meetelt.</t>
    </r>
  </si>
  <si>
    <t>Bij / na invulling van de gewichten voor criteria wordt automatisch in kolom Q de totaalscore per benadering berekent, voorzien van kleuring o.b.v. ranking (GROEN is hoog, ROOD is laag).</t>
  </si>
  <si>
    <t xml:space="preserve"> - sheet "Dashboard" toegevoeg; zie ook toelichting hieronder; </t>
  </si>
</sst>
</file>

<file path=xl/styles.xml><?xml version="1.0" encoding="utf-8"?>
<styleSheet xmlns="http://schemas.openxmlformats.org/spreadsheetml/2006/main">
  <fonts count="31">
    <font>
      <sz val="11"/>
      <color theme="1"/>
      <name val="Calibri"/>
      <family val="2"/>
      <scheme val="minor"/>
    </font>
    <font>
      <b/>
      <sz val="11"/>
      <color theme="1"/>
      <name val="Calibri"/>
      <family val="2"/>
      <scheme val="minor"/>
    </font>
    <font>
      <sz val="10"/>
      <color theme="1"/>
      <name val="Calibri"/>
      <family val="2"/>
      <scheme val="minor"/>
    </font>
    <font>
      <sz val="16"/>
      <color theme="1"/>
      <name val="Calibri"/>
      <family val="2"/>
      <scheme val="minor"/>
    </font>
    <font>
      <u/>
      <sz val="11"/>
      <color theme="10"/>
      <name val="Calibri"/>
      <family val="2"/>
    </font>
    <font>
      <b/>
      <sz val="10"/>
      <color theme="1"/>
      <name val="Calibri"/>
      <family val="2"/>
      <scheme val="minor"/>
    </font>
    <font>
      <b/>
      <i/>
      <sz val="11"/>
      <color theme="1"/>
      <name val="Calibri"/>
      <family val="2"/>
      <scheme val="minor"/>
    </font>
    <font>
      <b/>
      <sz val="14"/>
      <color theme="0"/>
      <name val="Calibri"/>
      <family val="2"/>
      <scheme val="minor"/>
    </font>
    <font>
      <sz val="10"/>
      <name val="Calibri"/>
      <family val="2"/>
    </font>
    <font>
      <b/>
      <sz val="20"/>
      <color theme="1"/>
      <name val="Calibri"/>
      <family val="2"/>
      <scheme val="minor"/>
    </font>
    <font>
      <b/>
      <sz val="16"/>
      <color theme="1"/>
      <name val="Calibri"/>
      <family val="2"/>
      <scheme val="minor"/>
    </font>
    <font>
      <b/>
      <sz val="10.5"/>
      <color theme="1"/>
      <name val="Calibri"/>
      <family val="2"/>
      <scheme val="minor"/>
    </font>
    <font>
      <i/>
      <sz val="11"/>
      <color theme="1"/>
      <name val="Calibri"/>
      <family val="2"/>
      <scheme val="minor"/>
    </font>
    <font>
      <i/>
      <sz val="10.5"/>
      <color theme="1"/>
      <name val="Calibri"/>
      <family val="2"/>
      <scheme val="minor"/>
    </font>
    <font>
      <b/>
      <sz val="12"/>
      <color theme="1"/>
      <name val="Calibri"/>
      <family val="2"/>
      <scheme val="minor"/>
    </font>
    <font>
      <b/>
      <sz val="7"/>
      <color theme="1"/>
      <name val="Times New Roman"/>
      <family val="1"/>
    </font>
    <font>
      <i/>
      <sz val="7"/>
      <color theme="1"/>
      <name val="Times New Roman"/>
      <family val="1"/>
    </font>
    <font>
      <sz val="10.5"/>
      <color theme="1"/>
      <name val="Calibri"/>
      <family val="2"/>
      <scheme val="minor"/>
    </font>
    <font>
      <sz val="10.5"/>
      <color theme="1"/>
      <name val="Symbol"/>
      <family val="1"/>
      <charset val="2"/>
    </font>
    <font>
      <sz val="7"/>
      <color theme="1"/>
      <name val="Times New Roman"/>
      <family val="1"/>
    </font>
    <font>
      <i/>
      <u/>
      <sz val="10.5"/>
      <color theme="1"/>
      <name val="Calibri"/>
      <family val="2"/>
      <scheme val="minor"/>
    </font>
    <font>
      <sz val="10.5"/>
      <color theme="1"/>
      <name val="Courier New"/>
      <family val="3"/>
    </font>
    <font>
      <sz val="12"/>
      <color theme="1"/>
      <name val="Calibri"/>
      <family val="2"/>
      <scheme val="minor"/>
    </font>
    <font>
      <sz val="11"/>
      <name val="Calibri"/>
      <family val="2"/>
      <scheme val="minor"/>
    </font>
    <font>
      <b/>
      <sz val="16"/>
      <name val="Calibri"/>
      <family val="2"/>
      <scheme val="minor"/>
    </font>
    <font>
      <b/>
      <sz val="14"/>
      <color theme="1"/>
      <name val="Calibri"/>
      <family val="2"/>
      <scheme val="minor"/>
    </font>
    <font>
      <b/>
      <sz val="28"/>
      <color theme="1"/>
      <name val="Calibri"/>
      <family val="2"/>
      <scheme val="minor"/>
    </font>
    <font>
      <b/>
      <sz val="18"/>
      <color theme="1"/>
      <name val="Calibri"/>
      <family val="2"/>
      <scheme val="minor"/>
    </font>
    <font>
      <sz val="14"/>
      <name val="Calibri"/>
      <family val="2"/>
      <scheme val="minor"/>
    </font>
    <font>
      <b/>
      <sz val="9"/>
      <color indexed="81"/>
      <name val="Tahoma"/>
      <family val="2"/>
    </font>
    <font>
      <sz val="9"/>
      <color indexed="81"/>
      <name val="Tahoma"/>
      <family val="2"/>
    </font>
  </fonts>
  <fills count="20">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660066"/>
        <bgColor indexed="64"/>
      </patternFill>
    </fill>
    <fill>
      <patternFill patternType="solid">
        <fgColor theme="0"/>
        <bgColor indexed="64"/>
      </patternFill>
    </fill>
    <fill>
      <patternFill patternType="solid">
        <fgColor rgb="FFFFFF00"/>
        <bgColor indexed="64"/>
      </patternFill>
    </fill>
    <fill>
      <patternFill patternType="solid">
        <fgColor rgb="FFFF7C80"/>
        <bgColor indexed="64"/>
      </patternFill>
    </fill>
    <fill>
      <patternFill patternType="solid">
        <fgColor rgb="FFFFC000"/>
        <bgColor indexed="64"/>
      </patternFill>
    </fill>
    <fill>
      <patternFill patternType="solid">
        <fgColor theme="3" tint="0.59999389629810485"/>
        <bgColor indexed="64"/>
      </patternFill>
    </fill>
    <fill>
      <patternFill patternType="solid">
        <fgColor rgb="FFFBA7A7"/>
        <bgColor indexed="64"/>
      </patternFill>
    </fill>
    <fill>
      <patternFill patternType="solid">
        <fgColor theme="3" tint="0.39997558519241921"/>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3" tint="0.79998168889431442"/>
        <bgColor indexed="64"/>
      </patternFill>
    </fill>
  </fills>
  <borders count="46">
    <border>
      <left/>
      <right/>
      <top/>
      <bottom/>
      <diagonal/>
    </border>
    <border>
      <left style="double">
        <color auto="1"/>
      </left>
      <right/>
      <top/>
      <bottom/>
      <diagonal/>
    </border>
    <border>
      <left style="medium">
        <color auto="1"/>
      </left>
      <right/>
      <top/>
      <bottom/>
      <diagonal/>
    </border>
    <border>
      <left/>
      <right style="medium">
        <color auto="1"/>
      </right>
      <top/>
      <bottom/>
      <diagonal/>
    </border>
    <border>
      <left style="thick">
        <color auto="1"/>
      </left>
      <right style="double">
        <color auto="1"/>
      </right>
      <top style="thick">
        <color auto="1"/>
      </top>
      <bottom/>
      <diagonal/>
    </border>
    <border>
      <left style="thick">
        <color auto="1"/>
      </left>
      <right style="double">
        <color auto="1"/>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n">
        <color indexed="64"/>
      </left>
      <right/>
      <top/>
      <bottom/>
      <diagonal/>
    </border>
    <border>
      <left style="thin">
        <color indexed="64"/>
      </left>
      <right style="thin">
        <color indexed="64"/>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style="thin">
        <color indexed="64"/>
      </left>
      <right style="thin">
        <color indexed="64"/>
      </right>
      <top style="thin">
        <color auto="1"/>
      </top>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ck">
        <color indexed="64"/>
      </top>
      <bottom style="thin">
        <color indexed="64"/>
      </bottom>
      <diagonal/>
    </border>
    <border>
      <left style="thick">
        <color indexed="64"/>
      </left>
      <right style="thin">
        <color indexed="64"/>
      </right>
      <top/>
      <bottom/>
      <diagonal/>
    </border>
    <border>
      <left style="medium">
        <color indexed="64"/>
      </left>
      <right style="thin">
        <color auto="1"/>
      </right>
      <top style="medium">
        <color indexed="64"/>
      </top>
      <bottom style="thin">
        <color auto="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auto="1"/>
      </bottom>
      <diagonal/>
    </border>
    <border>
      <left style="medium">
        <color indexed="64"/>
      </left>
      <right style="thin">
        <color indexed="64"/>
      </right>
      <top style="thin">
        <color indexed="64"/>
      </top>
      <bottom style="thin">
        <color indexed="64"/>
      </bottom>
      <diagonal/>
    </border>
    <border>
      <left style="thick">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240">
    <xf numFmtId="0" fontId="0" fillId="0" borderId="0" xfId="0"/>
    <xf numFmtId="0" fontId="0" fillId="0" borderId="0" xfId="0" applyAlignment="1">
      <alignment horizontal="center"/>
    </xf>
    <xf numFmtId="0" fontId="2" fillId="0" borderId="1" xfId="0" applyFont="1" applyBorder="1" applyAlignment="1">
      <alignment horizontal="center"/>
    </xf>
    <xf numFmtId="0" fontId="3" fillId="3" borderId="4" xfId="0" applyFont="1" applyFill="1" applyBorder="1" applyAlignment="1" applyProtection="1">
      <alignment horizontal="left" vertical="center"/>
    </xf>
    <xf numFmtId="0" fontId="2" fillId="4" borderId="5" xfId="0" applyFont="1" applyFill="1" applyBorder="1" applyAlignment="1" applyProtection="1">
      <alignment vertical="center" wrapText="1"/>
    </xf>
    <xf numFmtId="0" fontId="0" fillId="0" borderId="0" xfId="0" applyProtection="1"/>
    <xf numFmtId="0" fontId="2" fillId="0" borderId="0" xfId="0" applyFont="1" applyBorder="1" applyAlignment="1">
      <alignment horizontal="center"/>
    </xf>
    <xf numFmtId="0" fontId="2" fillId="0" borderId="2" xfId="0" applyFont="1" applyBorder="1" applyAlignment="1">
      <alignment horizontal="center"/>
    </xf>
    <xf numFmtId="0" fontId="0" fillId="0" borderId="0" xfId="0" applyAlignment="1" applyProtection="1">
      <alignment horizontal="center"/>
    </xf>
    <xf numFmtId="0" fontId="2" fillId="0" borderId="3" xfId="0" applyFont="1" applyBorder="1" applyAlignment="1">
      <alignment horizontal="center"/>
    </xf>
    <xf numFmtId="0" fontId="2" fillId="0" borderId="0" xfId="0" applyFont="1"/>
    <xf numFmtId="0" fontId="2" fillId="0" borderId="9" xfId="0" applyFont="1" applyBorder="1" applyAlignment="1">
      <alignment horizontal="center"/>
    </xf>
    <xf numFmtId="0" fontId="0" fillId="0" borderId="0" xfId="0" applyBorder="1"/>
    <xf numFmtId="0" fontId="8" fillId="0" borderId="2" xfId="1" applyFont="1" applyBorder="1" applyAlignment="1" applyProtection="1">
      <alignment horizontal="center"/>
    </xf>
    <xf numFmtId="0" fontId="2" fillId="7" borderId="2" xfId="0" applyFont="1" applyFill="1" applyBorder="1" applyAlignment="1">
      <alignment horizontal="center"/>
    </xf>
    <xf numFmtId="0" fontId="2" fillId="7" borderId="0" xfId="0" applyFont="1" applyFill="1" applyBorder="1" applyAlignment="1">
      <alignment horizontal="center"/>
    </xf>
    <xf numFmtId="0" fontId="2" fillId="7" borderId="0" xfId="0" applyFont="1" applyFill="1" applyBorder="1" applyAlignment="1" applyProtection="1">
      <alignment horizontal="center"/>
    </xf>
    <xf numFmtId="0" fontId="2" fillId="0" borderId="9" xfId="0" applyFont="1" applyBorder="1"/>
    <xf numFmtId="0" fontId="2" fillId="0" borderId="17" xfId="0" applyFont="1" applyBorder="1"/>
    <xf numFmtId="0" fontId="2" fillId="7" borderId="0" xfId="0" applyFont="1" applyFill="1"/>
    <xf numFmtId="0" fontId="2" fillId="7" borderId="14" xfId="0" applyFont="1" applyFill="1" applyBorder="1"/>
    <xf numFmtId="0" fontId="2" fillId="7" borderId="15" xfId="0" applyFont="1" applyFill="1" applyBorder="1"/>
    <xf numFmtId="0" fontId="5" fillId="7" borderId="16" xfId="0" applyFont="1" applyFill="1" applyBorder="1"/>
    <xf numFmtId="0" fontId="5" fillId="7" borderId="16" xfId="0" applyFont="1" applyFill="1" applyBorder="1" applyAlignment="1">
      <alignment horizontal="center"/>
    </xf>
    <xf numFmtId="0" fontId="2" fillId="7" borderId="11" xfId="0" applyFont="1" applyFill="1" applyBorder="1"/>
    <xf numFmtId="0" fontId="2" fillId="7" borderId="0" xfId="0" applyFont="1" applyFill="1" applyBorder="1"/>
    <xf numFmtId="0" fontId="5" fillId="7" borderId="12" xfId="0" applyFont="1" applyFill="1" applyBorder="1"/>
    <xf numFmtId="0" fontId="5" fillId="7" borderId="12" xfId="0" applyFont="1" applyFill="1" applyBorder="1" applyAlignment="1">
      <alignment horizontal="center"/>
    </xf>
    <xf numFmtId="0" fontId="5" fillId="7" borderId="11" xfId="0" applyFont="1" applyFill="1" applyBorder="1" applyAlignment="1">
      <alignment horizontal="center"/>
    </xf>
    <xf numFmtId="0" fontId="5" fillId="4" borderId="0" xfId="0" applyFont="1" applyFill="1"/>
    <xf numFmtId="0" fontId="5" fillId="4" borderId="0" xfId="0" applyFont="1" applyFill="1" applyAlignment="1">
      <alignment horizontal="center"/>
    </xf>
    <xf numFmtId="0" fontId="2" fillId="7" borderId="13" xfId="0" applyFont="1" applyFill="1" applyBorder="1"/>
    <xf numFmtId="0" fontId="5" fillId="4" borderId="17" xfId="0" applyFont="1" applyFill="1" applyBorder="1"/>
    <xf numFmtId="0" fontId="5" fillId="4" borderId="17" xfId="0" applyFont="1" applyFill="1" applyBorder="1" applyAlignment="1">
      <alignment horizontal="center"/>
    </xf>
    <xf numFmtId="0" fontId="2" fillId="7" borderId="16" xfId="0" applyFont="1" applyFill="1" applyBorder="1"/>
    <xf numFmtId="0" fontId="2" fillId="7" borderId="12" xfId="0" applyFont="1" applyFill="1" applyBorder="1"/>
    <xf numFmtId="0" fontId="9" fillId="0" borderId="0" xfId="0" applyFont="1"/>
    <xf numFmtId="0" fontId="2" fillId="7" borderId="21" xfId="0" applyFont="1" applyFill="1" applyBorder="1"/>
    <xf numFmtId="0" fontId="2" fillId="7" borderId="10" xfId="0" applyFont="1" applyFill="1" applyBorder="1" applyAlignment="1">
      <alignment horizontal="center"/>
    </xf>
    <xf numFmtId="0" fontId="0" fillId="7" borderId="0" xfId="0" applyFill="1" applyProtection="1"/>
    <xf numFmtId="0" fontId="1" fillId="0" borderId="0" xfId="0" applyFont="1"/>
    <xf numFmtId="0" fontId="0" fillId="7" borderId="0" xfId="0" applyFill="1" applyAlignment="1" applyProtection="1">
      <alignment horizontal="center"/>
    </xf>
    <xf numFmtId="0" fontId="1" fillId="8" borderId="0" xfId="0" applyFont="1" applyFill="1"/>
    <xf numFmtId="0" fontId="12" fillId="7" borderId="0" xfId="0" applyFont="1" applyFill="1" applyAlignment="1" applyProtection="1">
      <alignment horizontal="left"/>
    </xf>
    <xf numFmtId="0" fontId="13" fillId="7" borderId="0" xfId="0" applyFont="1" applyFill="1"/>
    <xf numFmtId="0" fontId="0" fillId="7" borderId="0" xfId="0" applyFill="1"/>
    <xf numFmtId="0" fontId="2" fillId="9" borderId="5" xfId="0" applyFont="1" applyFill="1" applyBorder="1" applyAlignment="1" applyProtection="1">
      <alignment vertical="center" wrapText="1"/>
    </xf>
    <xf numFmtId="0" fontId="0" fillId="0" borderId="0" xfId="0" applyFill="1"/>
    <xf numFmtId="0" fontId="0" fillId="11" borderId="0" xfId="0" applyFill="1"/>
    <xf numFmtId="0" fontId="1" fillId="11" borderId="0" xfId="0" applyFont="1" applyFill="1"/>
    <xf numFmtId="0" fontId="0" fillId="13" borderId="0" xfId="0" applyFill="1"/>
    <xf numFmtId="0" fontId="1" fillId="13" borderId="0" xfId="0" applyFont="1" applyFill="1"/>
    <xf numFmtId="0" fontId="0" fillId="2" borderId="0" xfId="0" applyFill="1" applyBorder="1" applyAlignment="1" applyProtection="1">
      <alignment horizontal="center"/>
    </xf>
    <xf numFmtId="0" fontId="0" fillId="0" borderId="0" xfId="0" applyFill="1" applyProtection="1"/>
    <xf numFmtId="0" fontId="3" fillId="10" borderId="7" xfId="0" applyFont="1" applyFill="1" applyBorder="1" applyAlignment="1" applyProtection="1">
      <alignment horizontal="center"/>
    </xf>
    <xf numFmtId="0" fontId="1" fillId="10" borderId="0" xfId="0" applyFont="1" applyFill="1" applyProtection="1"/>
    <xf numFmtId="0" fontId="1" fillId="8" borderId="0" xfId="0" applyFont="1" applyFill="1" applyProtection="1"/>
    <xf numFmtId="0" fontId="11" fillId="0" borderId="0" xfId="0" applyFont="1" applyFill="1"/>
    <xf numFmtId="0" fontId="1" fillId="15" borderId="0" xfId="0" applyFont="1" applyFill="1" applyProtection="1"/>
    <xf numFmtId="0" fontId="1" fillId="16" borderId="0" xfId="0" applyFont="1" applyFill="1" applyProtection="1"/>
    <xf numFmtId="0" fontId="0" fillId="0" borderId="0" xfId="0" applyFill="1" applyAlignment="1" applyProtection="1">
      <alignment horizontal="center"/>
    </xf>
    <xf numFmtId="0" fontId="6" fillId="4" borderId="0" xfId="0" applyFont="1" applyFill="1" applyProtection="1"/>
    <xf numFmtId="0" fontId="0" fillId="4" borderId="0" xfId="0" applyFill="1" applyProtection="1"/>
    <xf numFmtId="0" fontId="1" fillId="7" borderId="0" xfId="0" applyFont="1" applyFill="1"/>
    <xf numFmtId="0" fontId="1" fillId="4" borderId="0" xfId="0" applyFont="1" applyFill="1"/>
    <xf numFmtId="0" fontId="1" fillId="10" borderId="0" xfId="0" applyFont="1" applyFill="1"/>
    <xf numFmtId="0" fontId="1" fillId="15" borderId="0" xfId="0" applyFont="1" applyFill="1"/>
    <xf numFmtId="0" fontId="0" fillId="15" borderId="9" xfId="0" applyFill="1" applyBorder="1" applyAlignment="1" applyProtection="1">
      <alignment horizontal="center" textRotation="90" wrapText="1"/>
    </xf>
    <xf numFmtId="0" fontId="0" fillId="15" borderId="0" xfId="0" applyFill="1" applyBorder="1" applyAlignment="1" applyProtection="1">
      <alignment horizontal="center" textRotation="90" wrapText="1"/>
    </xf>
    <xf numFmtId="0" fontId="0" fillId="15" borderId="3" xfId="0" applyFill="1" applyBorder="1" applyAlignment="1" applyProtection="1">
      <alignment horizontal="center" textRotation="90" wrapText="1"/>
    </xf>
    <xf numFmtId="0" fontId="0" fillId="15" borderId="2" xfId="0" applyFill="1" applyBorder="1" applyAlignment="1" applyProtection="1">
      <alignment horizontal="center" textRotation="90" wrapText="1"/>
    </xf>
    <xf numFmtId="0" fontId="0" fillId="8" borderId="2" xfId="0" applyFill="1" applyBorder="1" applyAlignment="1" applyProtection="1">
      <alignment horizontal="center" textRotation="90" wrapText="1"/>
    </xf>
    <xf numFmtId="0" fontId="0" fillId="8" borderId="0" xfId="0" applyFill="1" applyBorder="1" applyAlignment="1" applyProtection="1">
      <alignment horizontal="center" textRotation="90" wrapText="1"/>
    </xf>
    <xf numFmtId="0" fontId="0" fillId="8" borderId="9" xfId="0" applyFill="1" applyBorder="1" applyAlignment="1" applyProtection="1">
      <alignment horizontal="center" textRotation="90" wrapText="1"/>
    </xf>
    <xf numFmtId="0" fontId="0" fillId="16" borderId="0" xfId="0" applyFill="1" applyBorder="1" applyAlignment="1" applyProtection="1">
      <alignment horizontal="center" textRotation="90" wrapText="1"/>
    </xf>
    <xf numFmtId="0" fontId="0" fillId="16" borderId="2" xfId="0" applyFill="1" applyBorder="1" applyAlignment="1" applyProtection="1">
      <alignment horizontal="center" textRotation="90" wrapText="1"/>
    </xf>
    <xf numFmtId="0" fontId="0" fillId="16" borderId="3" xfId="0" applyFill="1" applyBorder="1" applyAlignment="1" applyProtection="1">
      <alignment horizontal="center" textRotation="90" wrapText="1"/>
    </xf>
    <xf numFmtId="0" fontId="0" fillId="10" borderId="1" xfId="0" applyFill="1" applyBorder="1" applyAlignment="1" applyProtection="1">
      <alignment horizontal="center" textRotation="90" wrapText="1"/>
    </xf>
    <xf numFmtId="0" fontId="0" fillId="10" borderId="0" xfId="0" applyFill="1" applyBorder="1" applyAlignment="1" applyProtection="1">
      <alignment horizontal="center" textRotation="90" wrapText="1"/>
    </xf>
    <xf numFmtId="0" fontId="0" fillId="10" borderId="2" xfId="0" applyFill="1" applyBorder="1" applyAlignment="1" applyProtection="1">
      <alignment horizontal="center" textRotation="90" wrapText="1"/>
    </xf>
    <xf numFmtId="0" fontId="0" fillId="10" borderId="3" xfId="0" applyFill="1" applyBorder="1" applyAlignment="1" applyProtection="1">
      <alignment horizontal="center" textRotation="90" wrapText="1"/>
    </xf>
    <xf numFmtId="0" fontId="1" fillId="2" borderId="0" xfId="0" applyFont="1" applyFill="1" applyBorder="1" applyAlignment="1" applyProtection="1">
      <alignment horizontal="center"/>
    </xf>
    <xf numFmtId="0" fontId="0" fillId="16" borderId="9" xfId="0" applyFill="1" applyBorder="1" applyAlignment="1" applyProtection="1">
      <alignment horizontal="center" textRotation="90" wrapText="1"/>
    </xf>
    <xf numFmtId="0" fontId="0" fillId="16" borderId="10" xfId="0" applyFill="1" applyBorder="1" applyAlignment="1" applyProtection="1">
      <alignment horizontal="center" textRotation="90" wrapText="1"/>
    </xf>
    <xf numFmtId="0" fontId="14" fillId="0" borderId="0" xfId="0" applyFont="1" applyAlignment="1">
      <alignment horizontal="left" indent="4"/>
    </xf>
    <xf numFmtId="0" fontId="13" fillId="0" borderId="0" xfId="0" applyFont="1"/>
    <xf numFmtId="0" fontId="13" fillId="0" borderId="0" xfId="0" applyFont="1" applyAlignment="1">
      <alignment horizontal="left" indent="5"/>
    </xf>
    <xf numFmtId="0" fontId="17" fillId="0" borderId="0" xfId="0" applyFont="1"/>
    <xf numFmtId="0" fontId="18" fillId="0" borderId="0" xfId="0" applyFont="1" applyAlignment="1">
      <alignment horizontal="left" indent="5"/>
    </xf>
    <xf numFmtId="0" fontId="20" fillId="0" borderId="0" xfId="0" applyFont="1"/>
    <xf numFmtId="0" fontId="21" fillId="0" borderId="0" xfId="0" applyFont="1" applyAlignment="1">
      <alignment horizontal="left" indent="10"/>
    </xf>
    <xf numFmtId="0" fontId="11" fillId="0" borderId="0" xfId="0" applyFont="1"/>
    <xf numFmtId="0" fontId="0" fillId="10" borderId="0" xfId="0" applyFill="1"/>
    <xf numFmtId="0" fontId="0" fillId="15" borderId="0" xfId="0" applyFill="1"/>
    <xf numFmtId="0" fontId="0" fillId="8" borderId="0" xfId="0" applyFill="1"/>
    <xf numFmtId="0" fontId="0" fillId="16" borderId="0" xfId="0" applyFill="1"/>
    <xf numFmtId="0" fontId="10" fillId="12" borderId="25" xfId="0" applyFont="1" applyFill="1" applyBorder="1" applyAlignment="1">
      <alignment horizontal="center"/>
    </xf>
    <xf numFmtId="0" fontId="22" fillId="6" borderId="24" xfId="0" applyFont="1" applyFill="1" applyBorder="1" applyAlignment="1">
      <alignment horizontal="center" vertical="center" wrapText="1"/>
    </xf>
    <xf numFmtId="0" fontId="14" fillId="3" borderId="22" xfId="0" applyFont="1" applyFill="1" applyBorder="1" applyAlignment="1">
      <alignment horizontal="center" vertical="center"/>
    </xf>
    <xf numFmtId="0" fontId="14" fillId="3" borderId="7" xfId="0" applyFont="1" applyFill="1" applyBorder="1" applyAlignment="1">
      <alignment horizontal="center" vertical="center"/>
    </xf>
    <xf numFmtId="0" fontId="14" fillId="3" borderId="13" xfId="0" applyFont="1" applyFill="1" applyBorder="1" applyAlignment="1">
      <alignment horizontal="center" vertical="center"/>
    </xf>
    <xf numFmtId="0" fontId="14" fillId="3" borderId="23" xfId="0" applyFont="1" applyFill="1" applyBorder="1" applyAlignment="1">
      <alignment horizontal="center" vertical="center"/>
    </xf>
    <xf numFmtId="0" fontId="14" fillId="3" borderId="27" xfId="0" applyFont="1" applyFill="1" applyBorder="1" applyAlignment="1">
      <alignment horizontal="center" vertical="center"/>
    </xf>
    <xf numFmtId="0" fontId="22" fillId="6" borderId="28" xfId="0" applyFont="1" applyFill="1" applyBorder="1" applyAlignment="1">
      <alignment horizontal="center" vertical="center" wrapText="1"/>
    </xf>
    <xf numFmtId="0" fontId="14" fillId="3" borderId="30" xfId="0" applyFont="1" applyFill="1" applyBorder="1" applyAlignment="1">
      <alignment horizontal="center" vertical="center"/>
    </xf>
    <xf numFmtId="0" fontId="10" fillId="14" borderId="32" xfId="0" applyFont="1" applyFill="1" applyBorder="1" applyAlignment="1">
      <alignment horizontal="center"/>
    </xf>
    <xf numFmtId="0" fontId="23" fillId="17" borderId="0" xfId="0" applyFont="1" applyFill="1"/>
    <xf numFmtId="0" fontId="24" fillId="17" borderId="0" xfId="0" applyFont="1" applyFill="1"/>
    <xf numFmtId="0" fontId="0" fillId="14" borderId="0" xfId="0" applyFill="1" applyProtection="1"/>
    <xf numFmtId="0" fontId="0" fillId="0" borderId="25" xfId="0" applyBorder="1" applyAlignment="1" applyProtection="1">
      <alignment horizontal="center"/>
    </xf>
    <xf numFmtId="0" fontId="1" fillId="4" borderId="25" xfId="0" applyFont="1" applyFill="1" applyBorder="1"/>
    <xf numFmtId="0" fontId="0" fillId="18" borderId="0" xfId="0" applyFill="1"/>
    <xf numFmtId="0" fontId="1" fillId="2" borderId="0" xfId="0" applyFont="1" applyFill="1"/>
    <xf numFmtId="0" fontId="0" fillId="19" borderId="0" xfId="0" applyFont="1" applyFill="1" applyProtection="1"/>
    <xf numFmtId="0" fontId="0" fillId="10" borderId="0" xfId="0" applyFont="1" applyFill="1" applyProtection="1"/>
    <xf numFmtId="0" fontId="0" fillId="8" borderId="0" xfId="0" applyFont="1" applyFill="1" applyProtection="1"/>
    <xf numFmtId="0" fontId="0" fillId="15" borderId="0" xfId="0" applyFont="1" applyFill="1" applyProtection="1"/>
    <xf numFmtId="0" fontId="0" fillId="16" borderId="0" xfId="0" applyFont="1" applyFill="1" applyProtection="1"/>
    <xf numFmtId="0" fontId="0" fillId="2" borderId="0" xfId="0" applyFill="1"/>
    <xf numFmtId="0" fontId="0" fillId="0" borderId="0" xfId="0" applyFont="1" applyFill="1" applyProtection="1"/>
    <xf numFmtId="0" fontId="1" fillId="0" borderId="0" xfId="0" applyFont="1" applyFill="1"/>
    <xf numFmtId="0" fontId="9" fillId="15" borderId="26" xfId="0" applyFont="1" applyFill="1" applyBorder="1"/>
    <xf numFmtId="0" fontId="9" fillId="15" borderId="36" xfId="0" applyFont="1" applyFill="1" applyBorder="1"/>
    <xf numFmtId="0" fontId="9" fillId="15" borderId="37" xfId="0" applyFont="1" applyFill="1" applyBorder="1"/>
    <xf numFmtId="0" fontId="9" fillId="15" borderId="2" xfId="0" applyFont="1" applyFill="1" applyBorder="1"/>
    <xf numFmtId="0" fontId="9" fillId="15" borderId="0" xfId="0" applyFont="1" applyFill="1" applyBorder="1"/>
    <xf numFmtId="0" fontId="9" fillId="15" borderId="3" xfId="0" applyFont="1" applyFill="1" applyBorder="1"/>
    <xf numFmtId="0" fontId="9" fillId="15" borderId="38" xfId="0" applyFont="1" applyFill="1" applyBorder="1"/>
    <xf numFmtId="0" fontId="9" fillId="15" borderId="33" xfId="0" applyFont="1" applyFill="1" applyBorder="1"/>
    <xf numFmtId="0" fontId="9" fillId="15" borderId="34" xfId="0" applyFont="1" applyFill="1" applyBorder="1"/>
    <xf numFmtId="0" fontId="27" fillId="15" borderId="26" xfId="0" applyFont="1" applyFill="1" applyBorder="1"/>
    <xf numFmtId="0" fontId="27" fillId="15" borderId="36" xfId="0" applyFont="1" applyFill="1" applyBorder="1"/>
    <xf numFmtId="0" fontId="27" fillId="15" borderId="37" xfId="0" applyFont="1" applyFill="1" applyBorder="1"/>
    <xf numFmtId="0" fontId="27" fillId="15" borderId="2" xfId="0" applyFont="1" applyFill="1" applyBorder="1"/>
    <xf numFmtId="0" fontId="27" fillId="15" borderId="0" xfId="0" applyFont="1" applyFill="1" applyBorder="1"/>
    <xf numFmtId="0" fontId="27" fillId="15" borderId="3" xfId="0" applyFont="1" applyFill="1" applyBorder="1"/>
    <xf numFmtId="0" fontId="27" fillId="15" borderId="38" xfId="0" applyFont="1" applyFill="1" applyBorder="1"/>
    <xf numFmtId="0" fontId="27" fillId="15" borderId="33" xfId="0" applyFont="1" applyFill="1" applyBorder="1"/>
    <xf numFmtId="0" fontId="27" fillId="15" borderId="34" xfId="0" applyFont="1" applyFill="1" applyBorder="1"/>
    <xf numFmtId="0" fontId="25" fillId="4" borderId="25" xfId="0" applyFont="1" applyFill="1" applyBorder="1"/>
    <xf numFmtId="0" fontId="0" fillId="4" borderId="25" xfId="0" applyFill="1" applyBorder="1" applyAlignment="1">
      <alignment horizontal="center"/>
    </xf>
    <xf numFmtId="0" fontId="0" fillId="0" borderId="25" xfId="0" applyBorder="1" applyAlignment="1">
      <alignment horizontal="center"/>
    </xf>
    <xf numFmtId="0" fontId="0" fillId="19" borderId="25" xfId="0" applyFont="1" applyFill="1" applyBorder="1" applyAlignment="1" applyProtection="1">
      <alignment horizontal="center"/>
    </xf>
    <xf numFmtId="0" fontId="0" fillId="10" borderId="25" xfId="0" applyFont="1" applyFill="1" applyBorder="1" applyAlignment="1" applyProtection="1">
      <alignment horizontal="center"/>
    </xf>
    <xf numFmtId="0" fontId="0" fillId="8" borderId="25" xfId="0" applyFont="1" applyFill="1" applyBorder="1" applyAlignment="1" applyProtection="1">
      <alignment horizontal="center"/>
    </xf>
    <xf numFmtId="0" fontId="0" fillId="15" borderId="25" xfId="0" applyFont="1" applyFill="1" applyBorder="1" applyAlignment="1" applyProtection="1">
      <alignment horizontal="center"/>
    </xf>
    <xf numFmtId="0" fontId="0" fillId="16" borderId="25" xfId="0" applyFont="1" applyFill="1" applyBorder="1" applyAlignment="1" applyProtection="1">
      <alignment horizontal="center"/>
    </xf>
    <xf numFmtId="0" fontId="28" fillId="4" borderId="25" xfId="0" applyFont="1" applyFill="1" applyBorder="1"/>
    <xf numFmtId="0" fontId="25" fillId="16" borderId="25" xfId="0" applyFont="1" applyFill="1" applyBorder="1" applyAlignment="1">
      <alignment horizontal="center"/>
    </xf>
    <xf numFmtId="0" fontId="28" fillId="9" borderId="25" xfId="0" applyFont="1" applyFill="1" applyBorder="1"/>
    <xf numFmtId="0" fontId="1" fillId="2" borderId="25" xfId="0" applyFont="1" applyFill="1" applyBorder="1"/>
    <xf numFmtId="0" fontId="1" fillId="19" borderId="25" xfId="0" applyFont="1" applyFill="1" applyBorder="1" applyProtection="1"/>
    <xf numFmtId="0" fontId="1" fillId="10" borderId="25" xfId="0" applyFont="1" applyFill="1" applyBorder="1" applyProtection="1"/>
    <xf numFmtId="0" fontId="0" fillId="7" borderId="25" xfId="0" applyFill="1" applyBorder="1" applyProtection="1"/>
    <xf numFmtId="0" fontId="1" fillId="8" borderId="25" xfId="0" applyFont="1" applyFill="1" applyBorder="1" applyProtection="1"/>
    <xf numFmtId="0" fontId="0" fillId="0" borderId="25" xfId="0" applyFill="1" applyBorder="1" applyProtection="1"/>
    <xf numFmtId="0" fontId="1" fillId="15" borderId="25" xfId="0" applyFont="1" applyFill="1" applyBorder="1" applyProtection="1"/>
    <xf numFmtId="0" fontId="1" fillId="16" borderId="25" xfId="0" applyFont="1" applyFill="1" applyBorder="1" applyProtection="1"/>
    <xf numFmtId="0" fontId="0" fillId="14" borderId="25" xfId="0" applyFill="1" applyBorder="1" applyProtection="1"/>
    <xf numFmtId="0" fontId="0" fillId="0" borderId="25" xfId="0" applyFill="1" applyBorder="1" applyAlignment="1" applyProtection="1">
      <alignment horizontal="center"/>
    </xf>
    <xf numFmtId="0" fontId="1" fillId="2" borderId="0" xfId="0" applyFont="1" applyFill="1" applyAlignment="1">
      <alignment horizontal="center"/>
    </xf>
    <xf numFmtId="0" fontId="27" fillId="15" borderId="39" xfId="0" applyFont="1" applyFill="1" applyBorder="1"/>
    <xf numFmtId="0" fontId="27" fillId="15" borderId="40" xfId="0" applyFont="1" applyFill="1" applyBorder="1"/>
    <xf numFmtId="0" fontId="27" fillId="15" borderId="41" xfId="0" applyFont="1" applyFill="1" applyBorder="1"/>
    <xf numFmtId="0" fontId="0" fillId="15" borderId="40" xfId="0" applyFill="1" applyBorder="1"/>
    <xf numFmtId="0" fontId="0" fillId="15" borderId="41" xfId="0" applyFill="1" applyBorder="1"/>
    <xf numFmtId="0" fontId="0" fillId="0" borderId="0" xfId="0" applyAlignment="1">
      <alignment horizontal="left"/>
    </xf>
    <xf numFmtId="0" fontId="2" fillId="7" borderId="5" xfId="0" applyFont="1" applyFill="1" applyBorder="1" applyAlignment="1" applyProtection="1">
      <alignment vertical="center" wrapText="1"/>
    </xf>
    <xf numFmtId="0" fontId="28" fillId="7" borderId="25" xfId="0" applyFont="1" applyFill="1" applyBorder="1"/>
    <xf numFmtId="0" fontId="2" fillId="0" borderId="18" xfId="0" applyFont="1" applyFill="1" applyBorder="1" applyProtection="1">
      <protection locked="0"/>
    </xf>
    <xf numFmtId="0" fontId="2" fillId="0" borderId="19" xfId="0" applyFont="1" applyFill="1" applyBorder="1" applyProtection="1">
      <protection locked="0"/>
    </xf>
    <xf numFmtId="0" fontId="2" fillId="0" borderId="20" xfId="0" applyFont="1" applyFill="1" applyBorder="1" applyProtection="1">
      <protection locked="0"/>
    </xf>
    <xf numFmtId="0" fontId="2" fillId="0" borderId="18" xfId="0" applyFont="1" applyBorder="1" applyProtection="1">
      <protection locked="0"/>
    </xf>
    <xf numFmtId="0" fontId="0" fillId="0" borderId="19" xfId="0" applyBorder="1" applyProtection="1">
      <protection locked="0"/>
    </xf>
    <xf numFmtId="0" fontId="2" fillId="0" borderId="20" xfId="0" applyFont="1" applyBorder="1" applyProtection="1">
      <protection locked="0"/>
    </xf>
    <xf numFmtId="0" fontId="2" fillId="0" borderId="19" xfId="0" applyFont="1" applyBorder="1" applyProtection="1">
      <protection locked="0"/>
    </xf>
    <xf numFmtId="0" fontId="0" fillId="0" borderId="18" xfId="0" applyBorder="1" applyAlignment="1" applyProtection="1">
      <alignment horizontal="center"/>
    </xf>
    <xf numFmtId="0" fontId="0" fillId="7" borderId="18" xfId="0" applyFill="1" applyBorder="1" applyProtection="1"/>
    <xf numFmtId="0" fontId="0" fillId="0" borderId="18" xfId="0" applyFill="1" applyBorder="1" applyProtection="1"/>
    <xf numFmtId="0" fontId="0" fillId="0" borderId="18" xfId="0" applyBorder="1" applyProtection="1"/>
    <xf numFmtId="0" fontId="0" fillId="14" borderId="18" xfId="0" applyFill="1" applyBorder="1" applyProtection="1"/>
    <xf numFmtId="0" fontId="0" fillId="0" borderId="18" xfId="0" applyFill="1" applyBorder="1" applyAlignment="1" applyProtection="1">
      <alignment horizontal="center"/>
    </xf>
    <xf numFmtId="0" fontId="0" fillId="7" borderId="26" xfId="0" applyFill="1" applyBorder="1"/>
    <xf numFmtId="0" fontId="0" fillId="7" borderId="36" xfId="0" applyFill="1" applyBorder="1"/>
    <xf numFmtId="0" fontId="0" fillId="7" borderId="37" xfId="0" applyFill="1" applyBorder="1"/>
    <xf numFmtId="0" fontId="0" fillId="7" borderId="2" xfId="0" applyFill="1" applyBorder="1"/>
    <xf numFmtId="0" fontId="0" fillId="7" borderId="0" xfId="0" applyFill="1" applyBorder="1"/>
    <xf numFmtId="0" fontId="0" fillId="7" borderId="3" xfId="0" applyFill="1" applyBorder="1"/>
    <xf numFmtId="0" fontId="0" fillId="7" borderId="38" xfId="0" applyFill="1" applyBorder="1"/>
    <xf numFmtId="0" fontId="0" fillId="7" borderId="33" xfId="0" applyFill="1" applyBorder="1"/>
    <xf numFmtId="0" fontId="0" fillId="7" borderId="34" xfId="0" applyFill="1" applyBorder="1"/>
    <xf numFmtId="0" fontId="1" fillId="7" borderId="0" xfId="0" applyFont="1" applyFill="1" applyBorder="1"/>
    <xf numFmtId="0" fontId="26" fillId="12" borderId="35" xfId="0" applyFont="1" applyFill="1" applyBorder="1" applyAlignment="1" applyProtection="1">
      <alignment horizontal="center"/>
      <protection locked="0"/>
    </xf>
    <xf numFmtId="0" fontId="26" fillId="14" borderId="35" xfId="0" applyFont="1" applyFill="1" applyBorder="1" applyAlignment="1" applyProtection="1">
      <alignment horizontal="center"/>
      <protection locked="0"/>
    </xf>
    <xf numFmtId="0" fontId="0" fillId="0" borderId="24" xfId="0" applyBorder="1" applyAlignment="1" applyProtection="1">
      <alignment horizontal="center"/>
    </xf>
    <xf numFmtId="0" fontId="0" fillId="0" borderId="42" xfId="0" applyBorder="1" applyProtection="1"/>
    <xf numFmtId="0" fontId="0" fillId="0" borderId="43" xfId="0" applyBorder="1" applyProtection="1"/>
    <xf numFmtId="0" fontId="0" fillId="0" borderId="29" xfId="0" applyBorder="1" applyAlignment="1" applyProtection="1">
      <alignment horizontal="center"/>
    </xf>
    <xf numFmtId="0" fontId="0" fillId="0" borderId="25" xfId="0" applyBorder="1" applyProtection="1"/>
    <xf numFmtId="0" fontId="0" fillId="0" borderId="44" xfId="0" applyBorder="1" applyProtection="1"/>
    <xf numFmtId="0" fontId="1" fillId="14" borderId="29" xfId="0" applyFont="1" applyFill="1" applyBorder="1" applyAlignment="1" applyProtection="1">
      <alignment horizontal="center"/>
    </xf>
    <xf numFmtId="0" fontId="1" fillId="0" borderId="29" xfId="0" applyFont="1" applyBorder="1" applyAlignment="1" applyProtection="1">
      <alignment horizontal="center"/>
    </xf>
    <xf numFmtId="0" fontId="0" fillId="0" borderId="31" xfId="0" applyBorder="1" applyAlignment="1" applyProtection="1">
      <alignment horizontal="center"/>
    </xf>
    <xf numFmtId="0" fontId="0" fillId="0" borderId="32" xfId="0" applyBorder="1" applyProtection="1"/>
    <xf numFmtId="0" fontId="0" fillId="0" borderId="45" xfId="0" applyBorder="1" applyProtection="1"/>
    <xf numFmtId="0" fontId="27" fillId="12" borderId="29" xfId="0" applyFont="1" applyFill="1" applyBorder="1" applyAlignment="1">
      <alignment horizontal="center"/>
    </xf>
    <xf numFmtId="0" fontId="27" fillId="14" borderId="31" xfId="0" applyFont="1" applyFill="1" applyBorder="1" applyAlignment="1">
      <alignment horizontal="center"/>
    </xf>
    <xf numFmtId="0" fontId="27" fillId="7" borderId="0" xfId="0" applyFont="1" applyFill="1"/>
    <xf numFmtId="0" fontId="1" fillId="16" borderId="0" xfId="0" applyFont="1" applyFill="1"/>
    <xf numFmtId="0" fontId="0" fillId="0" borderId="24" xfId="0" applyBorder="1" applyAlignment="1" applyProtection="1">
      <alignment horizontal="center"/>
      <protection locked="0"/>
    </xf>
    <xf numFmtId="0" fontId="0" fillId="0" borderId="42" xfId="0" applyBorder="1" applyProtection="1">
      <protection locked="0"/>
    </xf>
    <xf numFmtId="0" fontId="0" fillId="0" borderId="29" xfId="0" applyBorder="1" applyAlignment="1" applyProtection="1">
      <alignment horizontal="center"/>
      <protection locked="0"/>
    </xf>
    <xf numFmtId="0" fontId="0" fillId="0" borderId="25" xfId="0" applyBorder="1" applyProtection="1">
      <protection locked="0"/>
    </xf>
    <xf numFmtId="0" fontId="1" fillId="14" borderId="29" xfId="0" applyFont="1" applyFill="1" applyBorder="1" applyAlignment="1" applyProtection="1">
      <alignment horizontal="center"/>
      <protection locked="0"/>
    </xf>
    <xf numFmtId="0" fontId="1" fillId="0" borderId="29" xfId="0" applyFont="1" applyBorder="1" applyAlignment="1" applyProtection="1">
      <alignment horizontal="center"/>
      <protection locked="0"/>
    </xf>
    <xf numFmtId="0" fontId="0" fillId="0" borderId="31" xfId="0" applyBorder="1" applyAlignment="1" applyProtection="1">
      <alignment horizontal="center"/>
      <protection locked="0"/>
    </xf>
    <xf numFmtId="0" fontId="0" fillId="0" borderId="32" xfId="0" applyBorder="1" applyProtection="1">
      <protection locked="0"/>
    </xf>
    <xf numFmtId="0" fontId="3" fillId="16" borderId="6" xfId="0" applyFont="1" applyFill="1" applyBorder="1" applyAlignment="1" applyProtection="1">
      <alignment horizontal="center"/>
    </xf>
    <xf numFmtId="0" fontId="3" fillId="16" borderId="7" xfId="0" applyFont="1" applyFill="1" applyBorder="1" applyAlignment="1" applyProtection="1">
      <alignment horizontal="center"/>
    </xf>
    <xf numFmtId="0" fontId="3" fillId="16" borderId="8" xfId="0" applyFont="1" applyFill="1" applyBorder="1" applyAlignment="1" applyProtection="1">
      <alignment horizontal="center"/>
    </xf>
    <xf numFmtId="0" fontId="1" fillId="2" borderId="2" xfId="0" applyFont="1" applyFill="1" applyBorder="1" applyAlignment="1" applyProtection="1">
      <alignment horizontal="center"/>
    </xf>
    <xf numFmtId="0" fontId="1" fillId="2" borderId="3" xfId="0" applyFont="1" applyFill="1" applyBorder="1" applyAlignment="1" applyProtection="1">
      <alignment horizontal="center"/>
    </xf>
    <xf numFmtId="0" fontId="1" fillId="2" borderId="9" xfId="0" applyFont="1" applyFill="1" applyBorder="1" applyAlignment="1" applyProtection="1">
      <alignment horizontal="center"/>
    </xf>
    <xf numFmtId="0" fontId="1" fillId="2" borderId="0" xfId="0" applyFont="1" applyFill="1" applyBorder="1" applyAlignment="1" applyProtection="1">
      <alignment horizontal="center"/>
    </xf>
    <xf numFmtId="0" fontId="1" fillId="2" borderId="10" xfId="0" applyFont="1" applyFill="1" applyBorder="1" applyAlignment="1" applyProtection="1">
      <alignment horizontal="center"/>
    </xf>
    <xf numFmtId="0" fontId="3" fillId="8" borderId="6" xfId="0" applyFont="1" applyFill="1" applyBorder="1" applyAlignment="1" applyProtection="1">
      <alignment horizontal="center"/>
    </xf>
    <xf numFmtId="0" fontId="3" fillId="8" borderId="7" xfId="0" applyFont="1" applyFill="1" applyBorder="1" applyAlignment="1" applyProtection="1">
      <alignment horizontal="center"/>
    </xf>
    <xf numFmtId="0" fontId="1" fillId="2" borderId="2" xfId="0" applyFont="1" applyFill="1" applyBorder="1" applyAlignment="1" applyProtection="1">
      <alignment horizontal="center" wrapText="1"/>
    </xf>
    <xf numFmtId="0" fontId="1" fillId="2" borderId="0" xfId="0" applyFont="1" applyFill="1" applyBorder="1" applyAlignment="1" applyProtection="1">
      <alignment horizontal="center" wrapText="1"/>
    </xf>
    <xf numFmtId="0" fontId="3" fillId="15" borderId="6" xfId="0" applyFont="1" applyFill="1" applyBorder="1" applyAlignment="1" applyProtection="1">
      <alignment horizontal="center"/>
    </xf>
    <xf numFmtId="0" fontId="3" fillId="15" borderId="7" xfId="0" applyFont="1" applyFill="1" applyBorder="1" applyAlignment="1" applyProtection="1">
      <alignment horizontal="center"/>
    </xf>
    <xf numFmtId="0" fontId="3" fillId="10" borderId="6" xfId="0" applyFont="1" applyFill="1" applyBorder="1" applyAlignment="1" applyProtection="1">
      <alignment horizontal="center"/>
    </xf>
    <xf numFmtId="0" fontId="3" fillId="10" borderId="7" xfId="0" applyFont="1" applyFill="1" applyBorder="1" applyAlignment="1" applyProtection="1">
      <alignment horizontal="center"/>
    </xf>
    <xf numFmtId="0" fontId="5" fillId="4" borderId="0" xfId="0" applyFont="1" applyFill="1" applyAlignment="1">
      <alignment horizontal="center"/>
    </xf>
    <xf numFmtId="0" fontId="2" fillId="4" borderId="0" xfId="0" applyFont="1" applyFill="1" applyAlignment="1">
      <alignment horizontal="center"/>
    </xf>
    <xf numFmtId="0" fontId="5" fillId="4" borderId="17" xfId="0" applyFont="1" applyFill="1" applyBorder="1" applyAlignment="1">
      <alignment horizontal="center"/>
    </xf>
    <xf numFmtId="0" fontId="7" fillId="5" borderId="26" xfId="0" applyFont="1" applyFill="1" applyBorder="1" applyAlignment="1">
      <alignment horizontal="center" vertical="center" textRotation="90"/>
    </xf>
    <xf numFmtId="0" fontId="7" fillId="5" borderId="2" xfId="0" applyFont="1" applyFill="1" applyBorder="1" applyAlignment="1">
      <alignment horizontal="center" vertical="center" textRotation="90"/>
    </xf>
    <xf numFmtId="0" fontId="7" fillId="5" borderId="33" xfId="0" applyFont="1" applyFill="1" applyBorder="1" applyAlignment="1">
      <alignment horizontal="center" vertical="center"/>
    </xf>
    <xf numFmtId="0" fontId="7" fillId="5" borderId="34" xfId="0" applyFont="1" applyFill="1" applyBorder="1" applyAlignment="1">
      <alignment horizontal="center" vertical="center"/>
    </xf>
  </cellXfs>
  <cellStyles count="2">
    <cellStyle name="Hyperlink" xfId="1" builtinId="8"/>
    <cellStyle name="Standaard" xfId="0" builtinId="0"/>
  </cellStyles>
  <dxfs count="212">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rgb="FF92D050"/>
        </patternFill>
      </fill>
    </dxf>
    <dxf>
      <fill>
        <patternFill>
          <bgColor rgb="FFFFFF00"/>
        </patternFill>
      </fill>
    </dxf>
    <dxf>
      <fill>
        <patternFill>
          <bgColor rgb="FFFFC000"/>
        </patternFill>
      </fill>
    </dxf>
    <dxf>
      <fill>
        <patternFill>
          <bgColor rgb="FFFF000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rgb="FF92D050"/>
        </patternFill>
      </fill>
    </dxf>
    <dxf>
      <fill>
        <patternFill>
          <bgColor rgb="FFFFFF00"/>
        </patternFill>
      </fill>
    </dxf>
    <dxf>
      <fill>
        <patternFill>
          <bgColor rgb="FFFFC000"/>
        </patternFill>
      </fill>
    </dxf>
    <dxf>
      <fill>
        <patternFill>
          <bgColor rgb="FFFF000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rgb="FF92D050"/>
        </patternFill>
      </fill>
    </dxf>
    <dxf>
      <fill>
        <patternFill>
          <bgColor rgb="FFFFFF00"/>
        </patternFill>
      </fill>
    </dxf>
    <dxf>
      <fill>
        <patternFill>
          <bgColor rgb="FFFFC000"/>
        </patternFill>
      </fill>
    </dxf>
    <dxf>
      <fill>
        <patternFill>
          <bgColor rgb="FFFF000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rgb="FF92D050"/>
        </patternFill>
      </fill>
    </dxf>
    <dxf>
      <fill>
        <patternFill>
          <bgColor rgb="FFFFFF00"/>
        </patternFill>
      </fill>
    </dxf>
    <dxf>
      <fill>
        <patternFill>
          <bgColor rgb="FFFFC000"/>
        </patternFill>
      </fill>
    </dxf>
    <dxf>
      <fill>
        <patternFill>
          <bgColor rgb="FFFF000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rgb="FF92D050"/>
        </patternFill>
      </fill>
    </dxf>
    <dxf>
      <fill>
        <patternFill>
          <bgColor rgb="FFFFFF00"/>
        </patternFill>
      </fill>
    </dxf>
    <dxf>
      <fill>
        <patternFill>
          <bgColor rgb="FFFFC000"/>
        </patternFill>
      </fill>
    </dxf>
    <dxf>
      <fill>
        <patternFill>
          <bgColor rgb="FFFF000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rgb="FF92D050"/>
        </patternFill>
      </fill>
    </dxf>
    <dxf>
      <fill>
        <patternFill>
          <bgColor rgb="FFFFFF00"/>
        </patternFill>
      </fill>
    </dxf>
    <dxf>
      <fill>
        <patternFill>
          <bgColor rgb="FFFFC000"/>
        </patternFill>
      </fill>
    </dxf>
    <dxf>
      <fill>
        <patternFill>
          <bgColor rgb="FFFF000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rgb="FF92D050"/>
        </patternFill>
      </fill>
    </dxf>
    <dxf>
      <fill>
        <patternFill>
          <bgColor rgb="FFFF000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rgb="FF92D050"/>
        </patternFill>
      </fill>
    </dxf>
    <dxf>
      <fill>
        <patternFill>
          <bgColor rgb="FFFFFF00"/>
        </patternFill>
      </fill>
    </dxf>
    <dxf>
      <fill>
        <patternFill>
          <bgColor rgb="FFFFC000"/>
        </patternFill>
      </fill>
    </dxf>
    <dxf>
      <fill>
        <patternFill>
          <bgColor rgb="FFFF000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rgb="FF92D050"/>
        </patternFill>
      </fill>
    </dxf>
    <dxf>
      <fill>
        <patternFill>
          <bgColor rgb="FFFFFF00"/>
        </patternFill>
      </fill>
    </dxf>
    <dxf>
      <fill>
        <patternFill>
          <bgColor rgb="FFFFC000"/>
        </patternFill>
      </fill>
    </dxf>
    <dxf>
      <fill>
        <patternFill>
          <bgColor rgb="FFFF000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rgb="FF92D050"/>
        </patternFill>
      </fill>
    </dxf>
    <dxf>
      <fill>
        <patternFill>
          <bgColor rgb="FFFFFF00"/>
        </patternFill>
      </fill>
    </dxf>
    <dxf>
      <fill>
        <patternFill>
          <bgColor rgb="FFFFC000"/>
        </patternFill>
      </fill>
    </dxf>
    <dxf>
      <fill>
        <patternFill>
          <bgColor rgb="FFFF000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rgb="FF92D050"/>
        </patternFill>
      </fill>
    </dxf>
    <dxf>
      <fill>
        <patternFill>
          <bgColor rgb="FFFFFF00"/>
        </patternFill>
      </fill>
    </dxf>
    <dxf>
      <fill>
        <patternFill>
          <bgColor rgb="FFFFC000"/>
        </patternFill>
      </fill>
    </dxf>
    <dxf>
      <fill>
        <patternFill>
          <bgColor rgb="FFFF000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rgb="FF92D050"/>
        </patternFill>
      </fill>
    </dxf>
    <dxf>
      <fill>
        <patternFill>
          <bgColor rgb="FFFF0000"/>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rgb="FF92D050"/>
        </patternFill>
      </fill>
    </dxf>
    <dxf>
      <fill>
        <patternFill>
          <bgColor rgb="FFFFFF00"/>
        </patternFill>
      </fill>
    </dxf>
    <dxf>
      <fill>
        <patternFill>
          <bgColor rgb="FFFFC000"/>
        </patternFill>
      </fill>
    </dxf>
    <dxf>
      <fill>
        <patternFill>
          <bgColor rgb="FFFF000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theme="6" tint="0.59996337778862885"/>
        </patternFill>
      </fill>
    </dxf>
    <dxf>
      <fill>
        <patternFill>
          <bgColor theme="5" tint="0.59996337778862885"/>
        </patternFill>
      </fill>
    </dxf>
    <dxf>
      <fill>
        <patternFill>
          <bgColor theme="5" tint="0.59996337778862885"/>
        </patternFill>
      </fill>
    </dxf>
    <dxf>
      <fill>
        <patternFill>
          <bgColor theme="6" tint="0.59996337778862885"/>
        </patternFill>
      </fill>
    </dxf>
    <dxf>
      <fill>
        <patternFill>
          <bgColor theme="6" tint="0.59996337778862885"/>
        </patternFill>
      </fill>
    </dxf>
    <dxf>
      <fill>
        <patternFill>
          <bgColor theme="5" tint="0.59996337778862885"/>
        </patternFill>
      </fill>
    </dxf>
    <dxf>
      <fill>
        <patternFill>
          <bgColor theme="4" tint="0.59996337778862885"/>
        </patternFill>
      </fill>
    </dxf>
    <dxf>
      <fill>
        <patternFill>
          <bgColor theme="6" tint="0.59996337778862885"/>
        </patternFill>
      </fill>
    </dxf>
    <dxf>
      <fill>
        <patternFill>
          <bgColor theme="9" tint="0.59996337778862885"/>
        </patternFill>
      </fill>
    </dxf>
    <dxf>
      <fill>
        <patternFill>
          <bgColor theme="4" tint="0.59996337778862885"/>
        </patternFill>
      </fill>
    </dxf>
    <dxf>
      <fill>
        <patternFill>
          <bgColor theme="9" tint="0.59996337778862885"/>
        </patternFill>
      </fill>
    </dxf>
    <dxf>
      <fill>
        <patternFill>
          <bgColor theme="9" tint="0.59996337778862885"/>
        </patternFill>
      </fill>
    </dxf>
    <dxf>
      <fill>
        <patternFill>
          <bgColor theme="4" tint="0.59996337778862885"/>
        </patternFill>
      </fill>
    </dxf>
    <dxf>
      <fill>
        <patternFill>
          <bgColor theme="4" tint="0.59996337778862885"/>
        </patternFill>
      </fill>
    </dxf>
    <dxf>
      <fill>
        <patternFill>
          <bgColor theme="9" tint="0.59996337778862885"/>
        </patternFill>
      </fill>
    </dxf>
    <dxf>
      <fill>
        <patternFill>
          <bgColor theme="6" tint="0.59996337778862885"/>
        </patternFill>
      </fill>
    </dxf>
    <dxf>
      <fill>
        <patternFill>
          <bgColor theme="6" tint="0.59996337778862885"/>
        </patternFill>
      </fill>
    </dxf>
    <dxf>
      <fill>
        <patternFill>
          <bgColor theme="4" tint="0.59996337778862885"/>
        </patternFill>
      </fill>
    </dxf>
    <dxf>
      <fill>
        <patternFill>
          <bgColor theme="9" tint="0.59996337778862885"/>
        </patternFill>
      </fill>
    </dxf>
    <dxf>
      <fill>
        <patternFill>
          <bgColor theme="4" tint="0.59996337778862885"/>
        </patternFill>
      </fill>
    </dxf>
    <dxf>
      <fill>
        <patternFill>
          <bgColor theme="6" tint="0.59996337778862885"/>
        </patternFill>
      </fill>
    </dxf>
    <dxf>
      <fill>
        <patternFill>
          <bgColor theme="9" tint="0.59996337778862885"/>
        </patternFill>
      </fill>
    </dxf>
    <dxf>
      <fill>
        <patternFill>
          <bgColor theme="9" tint="0.59996337778862885"/>
        </patternFill>
      </fill>
    </dxf>
    <dxf>
      <fill>
        <patternFill>
          <bgColor theme="4" tint="0.59996337778862885"/>
        </patternFill>
      </fill>
    </dxf>
    <dxf>
      <fill>
        <patternFill>
          <bgColor theme="6" tint="0.59996337778862885"/>
        </patternFill>
      </fill>
    </dxf>
    <dxf>
      <fill>
        <patternFill>
          <bgColor theme="4" tint="0.59996337778862885"/>
        </patternFill>
      </fill>
    </dxf>
    <dxf>
      <fill>
        <patternFill>
          <bgColor theme="6" tint="0.59996337778862885"/>
        </patternFill>
      </fill>
    </dxf>
    <dxf>
      <fill>
        <patternFill>
          <bgColor rgb="FFFBA7A7"/>
        </patternFill>
      </fill>
    </dxf>
    <dxf>
      <fill>
        <patternFill>
          <bgColor rgb="FFFFFF99"/>
        </patternFill>
      </fill>
    </dxf>
    <dxf>
      <fill>
        <patternFill>
          <bgColor theme="9" tint="0.59996337778862885"/>
        </patternFill>
      </fill>
    </dxf>
    <dxf>
      <fill>
        <patternFill>
          <bgColor theme="6" tint="0.59996337778862885"/>
        </patternFill>
      </fill>
    </dxf>
    <dxf>
      <fill>
        <patternFill>
          <bgColor theme="5" tint="0.59996337778862885"/>
        </patternFill>
      </fill>
    </dxf>
    <dxf>
      <fill>
        <patternFill>
          <bgColor theme="5" tint="0.59996337778862885"/>
        </patternFill>
      </fill>
    </dxf>
    <dxf>
      <fill>
        <patternFill>
          <bgColor theme="6" tint="0.59996337778862885"/>
        </patternFill>
      </fill>
    </dxf>
    <dxf>
      <fill>
        <patternFill>
          <bgColor theme="6" tint="0.59996337778862885"/>
        </patternFill>
      </fill>
    </dxf>
    <dxf>
      <fill>
        <patternFill>
          <bgColor theme="5" tint="0.59996337778862885"/>
        </patternFill>
      </fill>
    </dxf>
    <dxf>
      <fill>
        <patternFill>
          <bgColor theme="4" tint="0.59996337778862885"/>
        </patternFill>
      </fill>
    </dxf>
    <dxf>
      <fill>
        <patternFill>
          <bgColor theme="6" tint="0.59996337778862885"/>
        </patternFill>
      </fill>
    </dxf>
    <dxf>
      <fill>
        <patternFill>
          <bgColor theme="9" tint="0.59996337778862885"/>
        </patternFill>
      </fill>
    </dxf>
    <dxf>
      <fill>
        <patternFill>
          <bgColor theme="4" tint="0.59996337778862885"/>
        </patternFill>
      </fill>
    </dxf>
    <dxf>
      <fill>
        <patternFill>
          <bgColor theme="9" tint="0.59996337778862885"/>
        </patternFill>
      </fill>
    </dxf>
    <dxf>
      <fill>
        <patternFill>
          <bgColor theme="9" tint="0.59996337778862885"/>
        </patternFill>
      </fill>
    </dxf>
    <dxf>
      <fill>
        <patternFill>
          <bgColor theme="4" tint="0.59996337778862885"/>
        </patternFill>
      </fill>
    </dxf>
    <dxf>
      <fill>
        <patternFill>
          <bgColor theme="4" tint="0.59996337778862885"/>
        </patternFill>
      </fill>
    </dxf>
    <dxf>
      <fill>
        <patternFill>
          <bgColor theme="9" tint="0.59996337778862885"/>
        </patternFill>
      </fill>
    </dxf>
    <dxf>
      <fill>
        <patternFill>
          <bgColor theme="6" tint="0.59996337778862885"/>
        </patternFill>
      </fill>
    </dxf>
    <dxf>
      <fill>
        <patternFill>
          <bgColor theme="6" tint="0.59996337778862885"/>
        </patternFill>
      </fill>
    </dxf>
    <dxf>
      <fill>
        <patternFill>
          <bgColor theme="4" tint="0.59996337778862885"/>
        </patternFill>
      </fill>
    </dxf>
    <dxf>
      <fill>
        <patternFill>
          <bgColor theme="9" tint="0.59996337778862885"/>
        </patternFill>
      </fill>
    </dxf>
    <dxf>
      <fill>
        <patternFill>
          <bgColor theme="4" tint="0.59996337778862885"/>
        </patternFill>
      </fill>
    </dxf>
    <dxf>
      <fill>
        <patternFill>
          <bgColor theme="6" tint="0.59996337778862885"/>
        </patternFill>
      </fill>
    </dxf>
    <dxf>
      <fill>
        <patternFill>
          <bgColor theme="9" tint="0.59996337778862885"/>
        </patternFill>
      </fill>
    </dxf>
    <dxf>
      <fill>
        <patternFill>
          <bgColor theme="9" tint="0.59996337778862885"/>
        </patternFill>
      </fill>
    </dxf>
    <dxf>
      <fill>
        <patternFill>
          <bgColor theme="4" tint="0.59996337778862885"/>
        </patternFill>
      </fill>
    </dxf>
    <dxf>
      <fill>
        <patternFill>
          <bgColor theme="6" tint="0.59996337778862885"/>
        </patternFill>
      </fill>
    </dxf>
    <dxf>
      <fill>
        <patternFill>
          <bgColor theme="4" tint="0.59996337778862885"/>
        </patternFill>
      </fill>
    </dxf>
    <dxf>
      <fill>
        <patternFill>
          <bgColor theme="6" tint="0.59996337778862885"/>
        </patternFill>
      </fill>
    </dxf>
    <dxf>
      <fill>
        <patternFill>
          <bgColor rgb="FFFBA7A7"/>
        </patternFill>
      </fill>
    </dxf>
    <dxf>
      <fill>
        <patternFill>
          <bgColor rgb="FFFFFF99"/>
        </patternFill>
      </fill>
    </dxf>
    <dxf>
      <fill>
        <patternFill>
          <bgColor theme="9" tint="0.59996337778862885"/>
        </patternFill>
      </fill>
    </dxf>
  </dxfs>
  <tableStyles count="0" defaultTableStyle="TableStyleMedium9" defaultPivotStyle="PivotStyleLight16"/>
  <colors>
    <mruColors>
      <color rgb="FFFFFF99"/>
      <color rgb="FFFF7C80"/>
      <color rgb="FFFBA7A7"/>
      <color rgb="FF660066"/>
      <color rgb="FF660033"/>
      <color rgb="FFDDDDDD"/>
      <color rgb="FFFB9B9B"/>
    </mruColors>
  </colors>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nl-NL"/>
  <c:chart>
    <c:plotArea>
      <c:layout>
        <c:manualLayout>
          <c:layoutTarget val="inner"/>
          <c:xMode val="edge"/>
          <c:yMode val="edge"/>
          <c:x val="9.5648770258263224E-2"/>
          <c:y val="3.6586036755008051E-2"/>
          <c:w val="0.54537291752926198"/>
          <c:h val="0.9041436191722767"/>
        </c:manualLayout>
      </c:layout>
      <c:radarChart>
        <c:radarStyle val="marker"/>
        <c:ser>
          <c:idx val="0"/>
          <c:order val="0"/>
          <c:tx>
            <c:strRef>
              <c:f>Dashboard!$P$3</c:f>
              <c:strCache>
                <c:ptCount val="1"/>
                <c:pt idx="0">
                  <c:v>metamodel RGB</c:v>
                </c:pt>
              </c:strCache>
            </c:strRef>
          </c:tx>
          <c:cat>
            <c:strRef>
              <c:f>Dashboard!$U$2:$X$2</c:f>
              <c:strCache>
                <c:ptCount val="4"/>
                <c:pt idx="0">
                  <c:v>C2-Inh2</c:v>
                </c:pt>
                <c:pt idx="1">
                  <c:v>C3-Func</c:v>
                </c:pt>
                <c:pt idx="2">
                  <c:v>C4-Prest</c:v>
                </c:pt>
                <c:pt idx="3">
                  <c:v>C5-Actu</c:v>
                </c:pt>
              </c:strCache>
            </c:strRef>
          </c:cat>
          <c:val>
            <c:numRef>
              <c:f>Dashboard!$U$3:$X$3</c:f>
              <c:numCache>
                <c:formatCode>General</c:formatCode>
                <c:ptCount val="4"/>
                <c:pt idx="0">
                  <c:v>2</c:v>
                </c:pt>
                <c:pt idx="1">
                  <c:v>5</c:v>
                </c:pt>
                <c:pt idx="2">
                  <c:v>3</c:v>
                </c:pt>
                <c:pt idx="3">
                  <c:v>2</c:v>
                </c:pt>
              </c:numCache>
            </c:numRef>
          </c:val>
        </c:ser>
        <c:ser>
          <c:idx val="1"/>
          <c:order val="1"/>
          <c:tx>
            <c:strRef>
              <c:f>Dashboard!$P$4</c:f>
              <c:strCache>
                <c:ptCount val="1"/>
                <c:pt idx="0">
                  <c:v>SUWI-aanpak</c:v>
                </c:pt>
              </c:strCache>
            </c:strRef>
          </c:tx>
          <c:cat>
            <c:strRef>
              <c:f>Dashboard!$U$2:$X$2</c:f>
              <c:strCache>
                <c:ptCount val="4"/>
                <c:pt idx="0">
                  <c:v>C2-Inh2</c:v>
                </c:pt>
                <c:pt idx="1">
                  <c:v>C3-Func</c:v>
                </c:pt>
                <c:pt idx="2">
                  <c:v>C4-Prest</c:v>
                </c:pt>
                <c:pt idx="3">
                  <c:v>C5-Actu</c:v>
                </c:pt>
              </c:strCache>
            </c:strRef>
          </c:cat>
          <c:val>
            <c:numRef>
              <c:f>Dashboard!$U$4:$X$4</c:f>
              <c:numCache>
                <c:formatCode>General</c:formatCode>
                <c:ptCount val="4"/>
                <c:pt idx="0">
                  <c:v>2</c:v>
                </c:pt>
                <c:pt idx="1">
                  <c:v>4</c:v>
                </c:pt>
                <c:pt idx="2">
                  <c:v>2</c:v>
                </c:pt>
                <c:pt idx="3">
                  <c:v>0</c:v>
                </c:pt>
              </c:numCache>
            </c:numRef>
          </c:val>
        </c:ser>
        <c:ser>
          <c:idx val="2"/>
          <c:order val="2"/>
          <c:tx>
            <c:strRef>
              <c:f>Dashboard!$P$5</c:f>
              <c:strCache>
                <c:ptCount val="1"/>
                <c:pt idx="0">
                  <c:v>XBRL-aanpak</c:v>
                </c:pt>
              </c:strCache>
            </c:strRef>
          </c:tx>
          <c:cat>
            <c:strRef>
              <c:f>Dashboard!$U$2:$X$2</c:f>
              <c:strCache>
                <c:ptCount val="4"/>
                <c:pt idx="0">
                  <c:v>C2-Inh2</c:v>
                </c:pt>
                <c:pt idx="1">
                  <c:v>C3-Func</c:v>
                </c:pt>
                <c:pt idx="2">
                  <c:v>C4-Prest</c:v>
                </c:pt>
                <c:pt idx="3">
                  <c:v>C5-Actu</c:v>
                </c:pt>
              </c:strCache>
            </c:strRef>
          </c:cat>
          <c:val>
            <c:numRef>
              <c:f>Dashboard!$U$5:$X$5</c:f>
              <c:numCache>
                <c:formatCode>General</c:formatCode>
                <c:ptCount val="4"/>
                <c:pt idx="0">
                  <c:v>2</c:v>
                </c:pt>
                <c:pt idx="1">
                  <c:v>4</c:v>
                </c:pt>
                <c:pt idx="2">
                  <c:v>2</c:v>
                </c:pt>
                <c:pt idx="3">
                  <c:v>2</c:v>
                </c:pt>
              </c:numCache>
            </c:numRef>
          </c:val>
        </c:ser>
        <c:ser>
          <c:idx val="3"/>
          <c:order val="3"/>
          <c:tx>
            <c:strRef>
              <c:f>Dashboard!$P$6</c:f>
              <c:strCache>
                <c:ptCount val="1"/>
                <c:pt idx="0">
                  <c:v>Infrastructurele Benadering</c:v>
                </c:pt>
              </c:strCache>
            </c:strRef>
          </c:tx>
          <c:cat>
            <c:strRef>
              <c:f>Dashboard!$U$2:$X$2</c:f>
              <c:strCache>
                <c:ptCount val="4"/>
                <c:pt idx="0">
                  <c:v>C2-Inh2</c:v>
                </c:pt>
                <c:pt idx="1">
                  <c:v>C3-Func</c:v>
                </c:pt>
                <c:pt idx="2">
                  <c:v>C4-Prest</c:v>
                </c:pt>
                <c:pt idx="3">
                  <c:v>C5-Actu</c:v>
                </c:pt>
              </c:strCache>
            </c:strRef>
          </c:cat>
          <c:val>
            <c:numRef>
              <c:f>Dashboard!$U$6:$X$6</c:f>
              <c:numCache>
                <c:formatCode>General</c:formatCode>
                <c:ptCount val="4"/>
                <c:pt idx="0">
                  <c:v>1</c:v>
                </c:pt>
                <c:pt idx="1">
                  <c:v>5</c:v>
                </c:pt>
                <c:pt idx="2">
                  <c:v>4</c:v>
                </c:pt>
                <c:pt idx="3">
                  <c:v>0</c:v>
                </c:pt>
              </c:numCache>
            </c:numRef>
          </c:val>
        </c:ser>
        <c:ser>
          <c:idx val="4"/>
          <c:order val="4"/>
          <c:tx>
            <c:strRef>
              <c:f>Dashboard!$P$7</c:f>
              <c:strCache>
                <c:ptCount val="1"/>
                <c:pt idx="0">
                  <c:v>CCTS</c:v>
                </c:pt>
              </c:strCache>
            </c:strRef>
          </c:tx>
          <c:cat>
            <c:strRef>
              <c:f>Dashboard!$U$2:$X$2</c:f>
              <c:strCache>
                <c:ptCount val="4"/>
                <c:pt idx="0">
                  <c:v>C2-Inh2</c:v>
                </c:pt>
                <c:pt idx="1">
                  <c:v>C3-Func</c:v>
                </c:pt>
                <c:pt idx="2">
                  <c:v>C4-Prest</c:v>
                </c:pt>
                <c:pt idx="3">
                  <c:v>C5-Actu</c:v>
                </c:pt>
              </c:strCache>
            </c:strRef>
          </c:cat>
          <c:val>
            <c:numRef>
              <c:f>Dashboard!$U$7:$X$7</c:f>
              <c:numCache>
                <c:formatCode>General</c:formatCode>
                <c:ptCount val="4"/>
                <c:pt idx="0">
                  <c:v>2</c:v>
                </c:pt>
                <c:pt idx="1">
                  <c:v>4</c:v>
                </c:pt>
                <c:pt idx="2">
                  <c:v>4</c:v>
                </c:pt>
                <c:pt idx="3">
                  <c:v>2</c:v>
                </c:pt>
              </c:numCache>
            </c:numRef>
          </c:val>
        </c:ser>
        <c:ser>
          <c:idx val="5"/>
          <c:order val="5"/>
          <c:tx>
            <c:strRef>
              <c:f>Dashboard!$P$8</c:f>
              <c:strCache>
                <c:ptCount val="1"/>
                <c:pt idx="0">
                  <c:v>ERD</c:v>
                </c:pt>
              </c:strCache>
            </c:strRef>
          </c:tx>
          <c:cat>
            <c:strRef>
              <c:f>Dashboard!$U$2:$X$2</c:f>
              <c:strCache>
                <c:ptCount val="4"/>
                <c:pt idx="0">
                  <c:v>C2-Inh2</c:v>
                </c:pt>
                <c:pt idx="1">
                  <c:v>C3-Func</c:v>
                </c:pt>
                <c:pt idx="2">
                  <c:v>C4-Prest</c:v>
                </c:pt>
                <c:pt idx="3">
                  <c:v>C5-Actu</c:v>
                </c:pt>
              </c:strCache>
            </c:strRef>
          </c:cat>
          <c:val>
            <c:numRef>
              <c:f>Dashboard!$U$8:$X$8</c:f>
              <c:numCache>
                <c:formatCode>General</c:formatCode>
                <c:ptCount val="4"/>
                <c:pt idx="0">
                  <c:v>2</c:v>
                </c:pt>
                <c:pt idx="1">
                  <c:v>7</c:v>
                </c:pt>
                <c:pt idx="2">
                  <c:v>5</c:v>
                </c:pt>
                <c:pt idx="3">
                  <c:v>1</c:v>
                </c:pt>
              </c:numCache>
            </c:numRef>
          </c:val>
        </c:ser>
        <c:ser>
          <c:idx val="6"/>
          <c:order val="6"/>
          <c:tx>
            <c:strRef>
              <c:f>Dashboard!$P$9</c:f>
              <c:strCache>
                <c:ptCount val="1"/>
                <c:pt idx="0">
                  <c:v>Essence</c:v>
                </c:pt>
              </c:strCache>
            </c:strRef>
          </c:tx>
          <c:cat>
            <c:strRef>
              <c:f>Dashboard!$U$2:$X$2</c:f>
              <c:strCache>
                <c:ptCount val="4"/>
                <c:pt idx="0">
                  <c:v>C2-Inh2</c:v>
                </c:pt>
                <c:pt idx="1">
                  <c:v>C3-Func</c:v>
                </c:pt>
                <c:pt idx="2">
                  <c:v>C4-Prest</c:v>
                </c:pt>
                <c:pt idx="3">
                  <c:v>C5-Actu</c:v>
                </c:pt>
              </c:strCache>
            </c:strRef>
          </c:cat>
          <c:val>
            <c:numRef>
              <c:f>Dashboard!$U$9:$X$9</c:f>
              <c:numCache>
                <c:formatCode>General</c:formatCode>
                <c:ptCount val="4"/>
                <c:pt idx="0">
                  <c:v>2</c:v>
                </c:pt>
                <c:pt idx="1">
                  <c:v>7</c:v>
                </c:pt>
                <c:pt idx="2">
                  <c:v>6</c:v>
                </c:pt>
                <c:pt idx="3">
                  <c:v>5</c:v>
                </c:pt>
              </c:numCache>
            </c:numRef>
          </c:val>
        </c:ser>
        <c:ser>
          <c:idx val="7"/>
          <c:order val="7"/>
          <c:tx>
            <c:strRef>
              <c:f>Dashboard!$P$10</c:f>
              <c:strCache>
                <c:ptCount val="1"/>
                <c:pt idx="0">
                  <c:v>Metapattern</c:v>
                </c:pt>
              </c:strCache>
            </c:strRef>
          </c:tx>
          <c:cat>
            <c:strRef>
              <c:f>Dashboard!$U$2:$X$2</c:f>
              <c:strCache>
                <c:ptCount val="4"/>
                <c:pt idx="0">
                  <c:v>C2-Inh2</c:v>
                </c:pt>
                <c:pt idx="1">
                  <c:v>C3-Func</c:v>
                </c:pt>
                <c:pt idx="2">
                  <c:v>C4-Prest</c:v>
                </c:pt>
                <c:pt idx="3">
                  <c:v>C5-Actu</c:v>
                </c:pt>
              </c:strCache>
            </c:strRef>
          </c:cat>
          <c:val>
            <c:numRef>
              <c:f>Dashboard!$U$10:$X$10</c:f>
              <c:numCache>
                <c:formatCode>General</c:formatCode>
                <c:ptCount val="4"/>
                <c:pt idx="0">
                  <c:v>0</c:v>
                </c:pt>
                <c:pt idx="1">
                  <c:v>1</c:v>
                </c:pt>
                <c:pt idx="2">
                  <c:v>0</c:v>
                </c:pt>
                <c:pt idx="3">
                  <c:v>0</c:v>
                </c:pt>
              </c:numCache>
            </c:numRef>
          </c:val>
        </c:ser>
        <c:ser>
          <c:idx val="8"/>
          <c:order val="8"/>
          <c:tx>
            <c:strRef>
              <c:f>Dashboard!$P$11</c:f>
              <c:strCache>
                <c:ptCount val="1"/>
                <c:pt idx="0">
                  <c:v>NIEM</c:v>
                </c:pt>
              </c:strCache>
            </c:strRef>
          </c:tx>
          <c:cat>
            <c:strRef>
              <c:f>Dashboard!$U$2:$X$2</c:f>
              <c:strCache>
                <c:ptCount val="4"/>
                <c:pt idx="0">
                  <c:v>C2-Inh2</c:v>
                </c:pt>
                <c:pt idx="1">
                  <c:v>C3-Func</c:v>
                </c:pt>
                <c:pt idx="2">
                  <c:v>C4-Prest</c:v>
                </c:pt>
                <c:pt idx="3">
                  <c:v>C5-Actu</c:v>
                </c:pt>
              </c:strCache>
            </c:strRef>
          </c:cat>
          <c:val>
            <c:numRef>
              <c:f>Dashboard!$U$11:$X$11</c:f>
              <c:numCache>
                <c:formatCode>General</c:formatCode>
                <c:ptCount val="4"/>
                <c:pt idx="0">
                  <c:v>2</c:v>
                </c:pt>
                <c:pt idx="1">
                  <c:v>4</c:v>
                </c:pt>
                <c:pt idx="2">
                  <c:v>2</c:v>
                </c:pt>
                <c:pt idx="3">
                  <c:v>0</c:v>
                </c:pt>
              </c:numCache>
            </c:numRef>
          </c:val>
        </c:ser>
        <c:ser>
          <c:idx val="9"/>
          <c:order val="9"/>
          <c:tx>
            <c:strRef>
              <c:f>Dashboard!$P$12</c:f>
              <c:strCache>
                <c:ptCount val="1"/>
                <c:pt idx="0">
                  <c:v>Object Role Modelling</c:v>
                </c:pt>
              </c:strCache>
            </c:strRef>
          </c:tx>
          <c:cat>
            <c:strRef>
              <c:f>Dashboard!$U$2:$X$2</c:f>
              <c:strCache>
                <c:ptCount val="4"/>
                <c:pt idx="0">
                  <c:v>C2-Inh2</c:v>
                </c:pt>
                <c:pt idx="1">
                  <c:v>C3-Func</c:v>
                </c:pt>
                <c:pt idx="2">
                  <c:v>C4-Prest</c:v>
                </c:pt>
                <c:pt idx="3">
                  <c:v>C5-Actu</c:v>
                </c:pt>
              </c:strCache>
            </c:strRef>
          </c:cat>
          <c:val>
            <c:numRef>
              <c:f>Dashboard!$U$12:$X$12</c:f>
              <c:numCache>
                <c:formatCode>General</c:formatCode>
                <c:ptCount val="4"/>
                <c:pt idx="0">
                  <c:v>1</c:v>
                </c:pt>
                <c:pt idx="1">
                  <c:v>5</c:v>
                </c:pt>
                <c:pt idx="2">
                  <c:v>3</c:v>
                </c:pt>
                <c:pt idx="3">
                  <c:v>1</c:v>
                </c:pt>
              </c:numCache>
            </c:numRef>
          </c:val>
        </c:ser>
        <c:ser>
          <c:idx val="10"/>
          <c:order val="10"/>
          <c:tx>
            <c:strRef>
              <c:f>Dashboard!$P$13</c:f>
              <c:strCache>
                <c:ptCount val="1"/>
                <c:pt idx="0">
                  <c:v>OWL DL</c:v>
                </c:pt>
              </c:strCache>
            </c:strRef>
          </c:tx>
          <c:cat>
            <c:strRef>
              <c:f>Dashboard!$U$2:$X$2</c:f>
              <c:strCache>
                <c:ptCount val="4"/>
                <c:pt idx="0">
                  <c:v>C2-Inh2</c:v>
                </c:pt>
                <c:pt idx="1">
                  <c:v>C3-Func</c:v>
                </c:pt>
                <c:pt idx="2">
                  <c:v>C4-Prest</c:v>
                </c:pt>
                <c:pt idx="3">
                  <c:v>C5-Actu</c:v>
                </c:pt>
              </c:strCache>
            </c:strRef>
          </c:cat>
          <c:val>
            <c:numRef>
              <c:f>Dashboard!$U$13:$X$13</c:f>
              <c:numCache>
                <c:formatCode>General</c:formatCode>
                <c:ptCount val="4"/>
                <c:pt idx="0">
                  <c:v>2</c:v>
                </c:pt>
                <c:pt idx="1">
                  <c:v>4</c:v>
                </c:pt>
                <c:pt idx="2">
                  <c:v>2</c:v>
                </c:pt>
                <c:pt idx="3">
                  <c:v>4</c:v>
                </c:pt>
              </c:numCache>
            </c:numRef>
          </c:val>
        </c:ser>
        <c:ser>
          <c:idx val="11"/>
          <c:order val="11"/>
          <c:tx>
            <c:strRef>
              <c:f>Dashboard!$P$14</c:f>
              <c:strCache>
                <c:ptCount val="1"/>
                <c:pt idx="0">
                  <c:v>RDF-S</c:v>
                </c:pt>
              </c:strCache>
            </c:strRef>
          </c:tx>
          <c:cat>
            <c:strRef>
              <c:f>Dashboard!$U$2:$X$2</c:f>
              <c:strCache>
                <c:ptCount val="4"/>
                <c:pt idx="0">
                  <c:v>C2-Inh2</c:v>
                </c:pt>
                <c:pt idx="1">
                  <c:v>C3-Func</c:v>
                </c:pt>
                <c:pt idx="2">
                  <c:v>C4-Prest</c:v>
                </c:pt>
                <c:pt idx="3">
                  <c:v>C5-Actu</c:v>
                </c:pt>
              </c:strCache>
            </c:strRef>
          </c:cat>
          <c:val>
            <c:numRef>
              <c:f>Dashboard!$U$14:$X$14</c:f>
              <c:numCache>
                <c:formatCode>General</c:formatCode>
                <c:ptCount val="4"/>
                <c:pt idx="0">
                  <c:v>2</c:v>
                </c:pt>
                <c:pt idx="1">
                  <c:v>5</c:v>
                </c:pt>
                <c:pt idx="2">
                  <c:v>4</c:v>
                </c:pt>
                <c:pt idx="3">
                  <c:v>4</c:v>
                </c:pt>
              </c:numCache>
            </c:numRef>
          </c:val>
        </c:ser>
        <c:ser>
          <c:idx val="12"/>
          <c:order val="12"/>
          <c:tx>
            <c:strRef>
              <c:f>Dashboard!$P$15</c:f>
              <c:strCache>
                <c:ptCount val="1"/>
                <c:pt idx="0">
                  <c:v>RuleSpeak</c:v>
                </c:pt>
              </c:strCache>
            </c:strRef>
          </c:tx>
          <c:cat>
            <c:strRef>
              <c:f>Dashboard!$U$2:$X$2</c:f>
              <c:strCache>
                <c:ptCount val="4"/>
                <c:pt idx="0">
                  <c:v>C2-Inh2</c:v>
                </c:pt>
                <c:pt idx="1">
                  <c:v>C3-Func</c:v>
                </c:pt>
                <c:pt idx="2">
                  <c:v>C4-Prest</c:v>
                </c:pt>
                <c:pt idx="3">
                  <c:v>C5-Actu</c:v>
                </c:pt>
              </c:strCache>
            </c:strRef>
          </c:cat>
          <c:val>
            <c:numRef>
              <c:f>Dashboard!$U$15:$X$15</c:f>
              <c:numCache>
                <c:formatCode>General</c:formatCode>
                <c:ptCount val="4"/>
                <c:pt idx="0">
                  <c:v>1</c:v>
                </c:pt>
                <c:pt idx="1">
                  <c:v>5</c:v>
                </c:pt>
                <c:pt idx="2">
                  <c:v>4</c:v>
                </c:pt>
                <c:pt idx="3">
                  <c:v>0</c:v>
                </c:pt>
              </c:numCache>
            </c:numRef>
          </c:val>
        </c:ser>
        <c:ser>
          <c:idx val="13"/>
          <c:order val="13"/>
          <c:tx>
            <c:strRef>
              <c:f>Dashboard!$P$16</c:f>
              <c:strCache>
                <c:ptCount val="1"/>
                <c:pt idx="0">
                  <c:v>SBVR</c:v>
                </c:pt>
              </c:strCache>
            </c:strRef>
          </c:tx>
          <c:cat>
            <c:strRef>
              <c:f>Dashboard!$U$2:$X$2</c:f>
              <c:strCache>
                <c:ptCount val="4"/>
                <c:pt idx="0">
                  <c:v>C2-Inh2</c:v>
                </c:pt>
                <c:pt idx="1">
                  <c:v>C3-Func</c:v>
                </c:pt>
                <c:pt idx="2">
                  <c:v>C4-Prest</c:v>
                </c:pt>
                <c:pt idx="3">
                  <c:v>C5-Actu</c:v>
                </c:pt>
              </c:strCache>
            </c:strRef>
          </c:cat>
          <c:val>
            <c:numRef>
              <c:f>Dashboard!$U$16:$X$16</c:f>
              <c:numCache>
                <c:formatCode>General</c:formatCode>
                <c:ptCount val="4"/>
                <c:pt idx="0">
                  <c:v>2</c:v>
                </c:pt>
                <c:pt idx="1">
                  <c:v>3</c:v>
                </c:pt>
                <c:pt idx="2">
                  <c:v>4</c:v>
                </c:pt>
                <c:pt idx="3">
                  <c:v>2</c:v>
                </c:pt>
              </c:numCache>
            </c:numRef>
          </c:val>
        </c:ser>
        <c:ser>
          <c:idx val="14"/>
          <c:order val="14"/>
          <c:tx>
            <c:strRef>
              <c:f>Dashboard!$P$17</c:f>
              <c:strCache>
                <c:ptCount val="1"/>
                <c:pt idx="0">
                  <c:v>SKOS</c:v>
                </c:pt>
              </c:strCache>
            </c:strRef>
          </c:tx>
          <c:cat>
            <c:strRef>
              <c:f>Dashboard!$U$2:$X$2</c:f>
              <c:strCache>
                <c:ptCount val="4"/>
                <c:pt idx="0">
                  <c:v>C2-Inh2</c:v>
                </c:pt>
                <c:pt idx="1">
                  <c:v>C3-Func</c:v>
                </c:pt>
                <c:pt idx="2">
                  <c:v>C4-Prest</c:v>
                </c:pt>
                <c:pt idx="3">
                  <c:v>C5-Actu</c:v>
                </c:pt>
              </c:strCache>
            </c:strRef>
          </c:cat>
          <c:val>
            <c:numRef>
              <c:f>Dashboard!$U$17:$X$17</c:f>
              <c:numCache>
                <c:formatCode>General</c:formatCode>
                <c:ptCount val="4"/>
                <c:pt idx="0">
                  <c:v>1</c:v>
                </c:pt>
                <c:pt idx="1">
                  <c:v>4</c:v>
                </c:pt>
                <c:pt idx="2">
                  <c:v>2</c:v>
                </c:pt>
                <c:pt idx="3">
                  <c:v>4</c:v>
                </c:pt>
              </c:numCache>
            </c:numRef>
          </c:val>
        </c:ser>
        <c:ser>
          <c:idx val="15"/>
          <c:order val="15"/>
          <c:tx>
            <c:strRef>
              <c:f>Dashboard!$P$18</c:f>
              <c:strCache>
                <c:ptCount val="1"/>
                <c:pt idx="0">
                  <c:v>UML Class Diagrams</c:v>
                </c:pt>
              </c:strCache>
            </c:strRef>
          </c:tx>
          <c:cat>
            <c:strRef>
              <c:f>Dashboard!$U$2:$X$2</c:f>
              <c:strCache>
                <c:ptCount val="4"/>
                <c:pt idx="0">
                  <c:v>C2-Inh2</c:v>
                </c:pt>
                <c:pt idx="1">
                  <c:v>C3-Func</c:v>
                </c:pt>
                <c:pt idx="2">
                  <c:v>C4-Prest</c:v>
                </c:pt>
                <c:pt idx="3">
                  <c:v>C5-Actu</c:v>
                </c:pt>
              </c:strCache>
            </c:strRef>
          </c:cat>
          <c:val>
            <c:numRef>
              <c:f>Dashboard!$U$18:$X$18</c:f>
              <c:numCache>
                <c:formatCode>General</c:formatCode>
                <c:ptCount val="4"/>
                <c:pt idx="0">
                  <c:v>2</c:v>
                </c:pt>
                <c:pt idx="1">
                  <c:v>5</c:v>
                </c:pt>
                <c:pt idx="2">
                  <c:v>5</c:v>
                </c:pt>
                <c:pt idx="3">
                  <c:v>3</c:v>
                </c:pt>
              </c:numCache>
            </c:numRef>
          </c:val>
        </c:ser>
        <c:ser>
          <c:idx val="16"/>
          <c:order val="16"/>
          <c:tx>
            <c:strRef>
              <c:f>Dashboard!$P$19</c:f>
              <c:strCache>
                <c:ptCount val="1"/>
                <c:pt idx="0">
                  <c:v>NEN3610</c:v>
                </c:pt>
              </c:strCache>
            </c:strRef>
          </c:tx>
          <c:cat>
            <c:strRef>
              <c:f>Dashboard!$U$2:$X$2</c:f>
              <c:strCache>
                <c:ptCount val="4"/>
                <c:pt idx="0">
                  <c:v>C2-Inh2</c:v>
                </c:pt>
                <c:pt idx="1">
                  <c:v>C3-Func</c:v>
                </c:pt>
                <c:pt idx="2">
                  <c:v>C4-Prest</c:v>
                </c:pt>
                <c:pt idx="3">
                  <c:v>C5-Actu</c:v>
                </c:pt>
              </c:strCache>
            </c:strRef>
          </c:cat>
          <c:val>
            <c:numRef>
              <c:f>Dashboard!$U$19:$X$19</c:f>
              <c:numCache>
                <c:formatCode>General</c:formatCode>
                <c:ptCount val="4"/>
                <c:pt idx="0">
                  <c:v>2</c:v>
                </c:pt>
                <c:pt idx="1">
                  <c:v>4</c:v>
                </c:pt>
                <c:pt idx="2">
                  <c:v>4</c:v>
                </c:pt>
                <c:pt idx="3">
                  <c:v>1</c:v>
                </c:pt>
              </c:numCache>
            </c:numRef>
          </c:val>
        </c:ser>
        <c:ser>
          <c:idx val="17"/>
          <c:order val="17"/>
          <c:tx>
            <c:strRef>
              <c:f>Dashboard!$P$20</c:f>
              <c:strCache>
                <c:ptCount val="1"/>
                <c:pt idx="0">
                  <c:v>Ampersand</c:v>
                </c:pt>
              </c:strCache>
            </c:strRef>
          </c:tx>
          <c:cat>
            <c:strRef>
              <c:f>Dashboard!$U$2:$X$2</c:f>
              <c:strCache>
                <c:ptCount val="4"/>
                <c:pt idx="0">
                  <c:v>C2-Inh2</c:v>
                </c:pt>
                <c:pt idx="1">
                  <c:v>C3-Func</c:v>
                </c:pt>
                <c:pt idx="2">
                  <c:v>C4-Prest</c:v>
                </c:pt>
                <c:pt idx="3">
                  <c:v>C5-Actu</c:v>
                </c:pt>
              </c:strCache>
            </c:strRef>
          </c:cat>
          <c:val>
            <c:numRef>
              <c:f>Dashboard!$U$20:$X$20</c:f>
              <c:numCache>
                <c:formatCode>General</c:formatCode>
                <c:ptCount val="4"/>
                <c:pt idx="0">
                  <c:v>3</c:v>
                </c:pt>
                <c:pt idx="1">
                  <c:v>9</c:v>
                </c:pt>
                <c:pt idx="2">
                  <c:v>6</c:v>
                </c:pt>
                <c:pt idx="3">
                  <c:v>5</c:v>
                </c:pt>
              </c:numCache>
            </c:numRef>
          </c:val>
        </c:ser>
        <c:axId val="110994560"/>
        <c:axId val="110996096"/>
      </c:radarChart>
      <c:catAx>
        <c:axId val="110994560"/>
        <c:scaling>
          <c:orientation val="minMax"/>
        </c:scaling>
        <c:axPos val="b"/>
        <c:majorGridlines/>
        <c:tickLblPos val="nextTo"/>
        <c:crossAx val="110996096"/>
        <c:crosses val="autoZero"/>
        <c:auto val="1"/>
        <c:lblAlgn val="ctr"/>
        <c:lblOffset val="100"/>
      </c:catAx>
      <c:valAx>
        <c:axId val="110996096"/>
        <c:scaling>
          <c:orientation val="minMax"/>
        </c:scaling>
        <c:axPos val="l"/>
        <c:majorGridlines/>
        <c:numFmt formatCode="General" sourceLinked="1"/>
        <c:majorTickMark val="cross"/>
        <c:tickLblPos val="nextTo"/>
        <c:crossAx val="110994560"/>
        <c:crosses val="autoZero"/>
        <c:crossBetween val="between"/>
      </c:valAx>
    </c:plotArea>
    <c:legend>
      <c:legendPos val="r"/>
      <c:layout/>
    </c:legend>
    <c:plotVisOnly val="1"/>
  </c:chart>
  <c:printSettings>
    <c:headerFooter/>
    <c:pageMargins b="0.75000000000000355" l="0.70000000000000062" r="0.70000000000000062" t="0.75000000000000355"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174625</xdr:rowOff>
    </xdr:from>
    <xdr:to>
      <xdr:col>15</xdr:col>
      <xdr:colOff>371475</xdr:colOff>
      <xdr:row>31</xdr:row>
      <xdr:rowOff>146050</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03250" y="365125"/>
          <a:ext cx="8816975" cy="5686425"/>
        </a:xfrm>
        <a:prstGeom prst="rect">
          <a:avLst/>
        </a:prstGeom>
        <a:noFill/>
      </xdr:spPr>
    </xdr:pic>
    <xdr:clientData/>
  </xdr:twoCellAnchor>
  <xdr:twoCellAnchor editAs="oneCell">
    <xdr:from>
      <xdr:col>17</xdr:col>
      <xdr:colOff>0</xdr:colOff>
      <xdr:row>1</xdr:row>
      <xdr:rowOff>174625</xdr:rowOff>
    </xdr:from>
    <xdr:to>
      <xdr:col>31</xdr:col>
      <xdr:colOff>371475</xdr:colOff>
      <xdr:row>31</xdr:row>
      <xdr:rowOff>146050</xdr:rowOff>
    </xdr:to>
    <xdr:pic>
      <xdr:nvPicPr>
        <xdr:cNvPr id="2050"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0255250" y="365125"/>
          <a:ext cx="8816975" cy="568642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111125</xdr:colOff>
      <xdr:row>62</xdr:row>
      <xdr:rowOff>164041</xdr:rowOff>
    </xdr:from>
    <xdr:to>
      <xdr:col>26</xdr:col>
      <xdr:colOff>190500</xdr:colOff>
      <xdr:row>118</xdr:row>
      <xdr:rowOff>47625</xdr:rowOff>
    </xdr:to>
    <xdr:graphicFrame macro="">
      <xdr:nvGraphicFramePr>
        <xdr:cNvPr id="12" name="Grafiek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erode%20toegevoegd.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Legenda"/>
      <sheetName val="scoretabel"/>
      <sheetName val="waardelijsten"/>
      <sheetName val="rekentabellen"/>
      <sheetName val="confrontaties"/>
      <sheetName val="VoorbeeldConfrontaties"/>
      <sheetName val="Dashboard"/>
      <sheetName val="Blad1"/>
    </sheetNames>
    <sheetDataSet>
      <sheetData sheetId="0" refreshError="1"/>
      <sheetData sheetId="1" refreshError="1"/>
      <sheetData sheetId="2"/>
      <sheetData sheetId="3"/>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B1:P123"/>
  <sheetViews>
    <sheetView zoomScale="90" zoomScaleNormal="90" workbookViewId="0">
      <selection activeCell="A18" sqref="A18"/>
    </sheetView>
  </sheetViews>
  <sheetFormatPr defaultRowHeight="15"/>
  <sheetData>
    <row r="1" spans="2:16">
      <c r="B1" s="182" t="s">
        <v>384</v>
      </c>
      <c r="C1" s="183"/>
      <c r="D1" s="183"/>
      <c r="E1" s="183"/>
      <c r="F1" s="183"/>
      <c r="G1" s="183"/>
      <c r="H1" s="183"/>
      <c r="I1" s="183"/>
      <c r="J1" s="183"/>
      <c r="K1" s="183"/>
      <c r="L1" s="183"/>
      <c r="M1" s="183"/>
      <c r="N1" s="183"/>
      <c r="O1" s="183"/>
      <c r="P1" s="184"/>
    </row>
    <row r="2" spans="2:16">
      <c r="B2" s="185"/>
      <c r="C2" s="191" t="s">
        <v>391</v>
      </c>
      <c r="D2" s="186"/>
      <c r="E2" s="186"/>
      <c r="F2" s="186"/>
      <c r="G2" s="186"/>
      <c r="H2" s="186"/>
      <c r="I2" s="186"/>
      <c r="J2" s="186"/>
      <c r="K2" s="186"/>
      <c r="L2" s="186"/>
      <c r="M2" s="186"/>
      <c r="N2" s="186"/>
      <c r="O2" s="186"/>
      <c r="P2" s="187"/>
    </row>
    <row r="3" spans="2:16">
      <c r="B3" s="185"/>
      <c r="C3" s="186" t="s">
        <v>385</v>
      </c>
      <c r="D3" s="186"/>
      <c r="E3" s="186"/>
      <c r="F3" s="186"/>
      <c r="G3" s="186"/>
      <c r="H3" s="186"/>
      <c r="I3" s="186"/>
      <c r="J3" s="186"/>
      <c r="K3" s="186"/>
      <c r="L3" s="186"/>
      <c r="M3" s="186"/>
      <c r="N3" s="186"/>
      <c r="O3" s="186"/>
      <c r="P3" s="187"/>
    </row>
    <row r="4" spans="2:16">
      <c r="B4" s="185"/>
      <c r="C4" s="186" t="s">
        <v>394</v>
      </c>
      <c r="D4" s="186"/>
      <c r="E4" s="186"/>
      <c r="F4" s="186"/>
      <c r="G4" s="186"/>
      <c r="H4" s="186"/>
      <c r="I4" s="186"/>
      <c r="J4" s="186"/>
      <c r="K4" s="186"/>
      <c r="L4" s="186"/>
      <c r="M4" s="186"/>
      <c r="N4" s="186"/>
      <c r="O4" s="186"/>
      <c r="P4" s="187"/>
    </row>
    <row r="5" spans="2:16">
      <c r="B5" s="185"/>
      <c r="C5" s="186"/>
      <c r="D5" s="186" t="s">
        <v>395</v>
      </c>
      <c r="E5" s="186"/>
      <c r="F5" s="186"/>
      <c r="G5" s="186"/>
      <c r="H5" s="186"/>
      <c r="I5" s="186"/>
      <c r="J5" s="186"/>
      <c r="K5" s="186"/>
      <c r="L5" s="186"/>
      <c r="M5" s="186"/>
      <c r="N5" s="186"/>
      <c r="O5" s="186"/>
      <c r="P5" s="187"/>
    </row>
    <row r="6" spans="2:16">
      <c r="B6" s="185"/>
      <c r="C6" s="186"/>
      <c r="D6" s="186" t="s">
        <v>396</v>
      </c>
      <c r="E6" s="186"/>
      <c r="F6" s="186"/>
      <c r="G6" s="186"/>
      <c r="H6" s="186"/>
      <c r="I6" s="186"/>
      <c r="J6" s="186"/>
      <c r="K6" s="186"/>
      <c r="L6" s="186"/>
      <c r="M6" s="186"/>
      <c r="N6" s="186"/>
      <c r="O6" s="186"/>
      <c r="P6" s="187"/>
    </row>
    <row r="7" spans="2:16">
      <c r="B7" s="185"/>
      <c r="C7" s="186" t="s">
        <v>386</v>
      </c>
      <c r="D7" s="186"/>
      <c r="E7" s="186"/>
      <c r="F7" s="186"/>
      <c r="G7" s="186"/>
      <c r="H7" s="186"/>
      <c r="I7" s="186"/>
      <c r="J7" s="186"/>
      <c r="K7" s="186"/>
      <c r="L7" s="186"/>
      <c r="M7" s="186"/>
      <c r="N7" s="186"/>
      <c r="O7" s="186"/>
      <c r="P7" s="187"/>
    </row>
    <row r="8" spans="2:16">
      <c r="B8" s="185"/>
      <c r="C8" s="186"/>
      <c r="D8" s="186" t="s">
        <v>387</v>
      </c>
      <c r="E8" s="186"/>
      <c r="F8" s="186"/>
      <c r="G8" s="186"/>
      <c r="H8" s="186"/>
      <c r="I8" s="186"/>
      <c r="J8" s="186"/>
      <c r="K8" s="186"/>
      <c r="L8" s="186"/>
      <c r="M8" s="186"/>
      <c r="N8" s="186"/>
      <c r="O8" s="186"/>
      <c r="P8" s="187"/>
    </row>
    <row r="9" spans="2:16">
      <c r="B9" s="185"/>
      <c r="C9" s="186"/>
      <c r="D9" s="186" t="s">
        <v>388</v>
      </c>
      <c r="E9" s="186"/>
      <c r="F9" s="186"/>
      <c r="G9" s="186"/>
      <c r="H9" s="186"/>
      <c r="I9" s="186"/>
      <c r="J9" s="186"/>
      <c r="K9" s="186"/>
      <c r="L9" s="186"/>
      <c r="M9" s="186"/>
      <c r="N9" s="186"/>
      <c r="O9" s="186"/>
      <c r="P9" s="187"/>
    </row>
    <row r="10" spans="2:16">
      <c r="B10" s="185"/>
      <c r="C10" s="186"/>
      <c r="D10" s="186" t="s">
        <v>389</v>
      </c>
      <c r="E10" s="186"/>
      <c r="F10" s="186"/>
      <c r="G10" s="186"/>
      <c r="H10" s="186"/>
      <c r="I10" s="186"/>
      <c r="J10" s="186"/>
      <c r="K10" s="186"/>
      <c r="L10" s="186"/>
      <c r="M10" s="186"/>
      <c r="N10" s="186"/>
      <c r="O10" s="186"/>
      <c r="P10" s="187"/>
    </row>
    <row r="11" spans="2:16">
      <c r="B11" s="185"/>
      <c r="C11" s="186"/>
      <c r="D11" s="186" t="s">
        <v>390</v>
      </c>
      <c r="E11" s="186"/>
      <c r="F11" s="186"/>
      <c r="G11" s="186"/>
      <c r="H11" s="186"/>
      <c r="I11" s="186"/>
      <c r="J11" s="186"/>
      <c r="K11" s="186"/>
      <c r="L11" s="186"/>
      <c r="M11" s="186"/>
      <c r="N11" s="186"/>
      <c r="O11" s="186"/>
      <c r="P11" s="187"/>
    </row>
    <row r="12" spans="2:16">
      <c r="B12" s="185"/>
      <c r="C12" s="186" t="s">
        <v>413</v>
      </c>
      <c r="D12" s="186"/>
      <c r="E12" s="186"/>
      <c r="F12" s="186"/>
      <c r="G12" s="186"/>
      <c r="H12" s="186"/>
      <c r="I12" s="186"/>
      <c r="J12" s="186"/>
      <c r="K12" s="186"/>
      <c r="L12" s="186"/>
      <c r="M12" s="186"/>
      <c r="N12" s="186"/>
      <c r="O12" s="186"/>
      <c r="P12" s="187"/>
    </row>
    <row r="13" spans="2:16" ht="15.75" thickBot="1">
      <c r="B13" s="188"/>
      <c r="C13" s="189"/>
      <c r="D13" s="189"/>
      <c r="E13" s="189"/>
      <c r="F13" s="189"/>
      <c r="G13" s="189"/>
      <c r="H13" s="189"/>
      <c r="I13" s="189"/>
      <c r="J13" s="189"/>
      <c r="K13" s="189"/>
      <c r="L13" s="189"/>
      <c r="M13" s="189"/>
      <c r="N13" s="189"/>
      <c r="O13" s="189"/>
      <c r="P13" s="190"/>
    </row>
    <row r="15" spans="2:16" ht="15.75">
      <c r="B15" s="84" t="s">
        <v>266</v>
      </c>
    </row>
    <row r="16" spans="2:16">
      <c r="B16" s="86" t="s">
        <v>267</v>
      </c>
    </row>
    <row r="17" spans="2:5">
      <c r="B17" s="87"/>
    </row>
    <row r="18" spans="2:5">
      <c r="B18" s="87" t="s">
        <v>268</v>
      </c>
    </row>
    <row r="19" spans="2:5">
      <c r="B19" s="88" t="s">
        <v>269</v>
      </c>
    </row>
    <row r="20" spans="2:5">
      <c r="B20" s="88" t="s">
        <v>270</v>
      </c>
    </row>
    <row r="21" spans="2:5">
      <c r="B21" s="88" t="s">
        <v>271</v>
      </c>
    </row>
    <row r="22" spans="2:5">
      <c r="B22" s="88" t="s">
        <v>272</v>
      </c>
    </row>
    <row r="23" spans="2:5">
      <c r="B23" s="88" t="s">
        <v>273</v>
      </c>
    </row>
    <row r="24" spans="2:5">
      <c r="B24" s="87"/>
    </row>
    <row r="25" spans="2:5">
      <c r="B25" s="89" t="s">
        <v>274</v>
      </c>
    </row>
    <row r="26" spans="2:5">
      <c r="B26" s="87"/>
    </row>
    <row r="27" spans="2:5">
      <c r="B27" s="87" t="s">
        <v>275</v>
      </c>
    </row>
    <row r="28" spans="2:5">
      <c r="B28" s="88" t="s">
        <v>276</v>
      </c>
    </row>
    <row r="29" spans="2:5">
      <c r="B29" s="88" t="s">
        <v>277</v>
      </c>
    </row>
    <row r="30" spans="2:5">
      <c r="B30" s="90" t="s">
        <v>278</v>
      </c>
      <c r="C30" s="92"/>
      <c r="D30" s="92"/>
      <c r="E30" s="92"/>
    </row>
    <row r="31" spans="2:5">
      <c r="B31" s="90" t="s">
        <v>279</v>
      </c>
      <c r="C31" s="94"/>
      <c r="D31" s="94"/>
      <c r="E31" s="94"/>
    </row>
    <row r="32" spans="2:5">
      <c r="B32" s="90" t="s">
        <v>280</v>
      </c>
      <c r="C32" s="93"/>
      <c r="D32" s="93"/>
      <c r="E32" s="93"/>
    </row>
    <row r="33" spans="2:5">
      <c r="B33" s="90" t="s">
        <v>281</v>
      </c>
      <c r="C33" s="95"/>
      <c r="D33" s="95"/>
      <c r="E33" s="95"/>
    </row>
    <row r="34" spans="2:5">
      <c r="B34" s="87"/>
    </row>
    <row r="35" spans="2:5">
      <c r="B35" s="87" t="s">
        <v>282</v>
      </c>
    </row>
    <row r="36" spans="2:5">
      <c r="B36" s="87" t="s">
        <v>283</v>
      </c>
    </row>
    <row r="37" spans="2:5">
      <c r="B37" s="87" t="s">
        <v>284</v>
      </c>
    </row>
    <row r="38" spans="2:5">
      <c r="B38" s="87" t="s">
        <v>285</v>
      </c>
    </row>
    <row r="39" spans="2:5">
      <c r="B39" s="87" t="s">
        <v>286</v>
      </c>
    </row>
    <row r="40" spans="2:5">
      <c r="B40" s="87"/>
    </row>
    <row r="41" spans="2:5">
      <c r="B41" s="89" t="s">
        <v>287</v>
      </c>
    </row>
    <row r="42" spans="2:5">
      <c r="B42" s="87"/>
    </row>
    <row r="43" spans="2:5">
      <c r="B43" s="87" t="s">
        <v>288</v>
      </c>
    </row>
    <row r="44" spans="2:5">
      <c r="B44" s="87"/>
    </row>
    <row r="45" spans="2:5">
      <c r="B45" s="87" t="s">
        <v>289</v>
      </c>
    </row>
    <row r="46" spans="2:5">
      <c r="B46" s="87"/>
    </row>
    <row r="47" spans="2:5">
      <c r="B47" s="87" t="s">
        <v>290</v>
      </c>
    </row>
    <row r="48" spans="2:5">
      <c r="B48" s="85"/>
    </row>
    <row r="49" spans="2:2">
      <c r="B49" s="89" t="s">
        <v>291</v>
      </c>
    </row>
    <row r="50" spans="2:2">
      <c r="B50" s="89"/>
    </row>
    <row r="51" spans="2:2">
      <c r="B51" s="87" t="s">
        <v>292</v>
      </c>
    </row>
    <row r="52" spans="2:2">
      <c r="B52" s="88" t="s">
        <v>293</v>
      </c>
    </row>
    <row r="53" spans="2:2">
      <c r="B53" s="88" t="s">
        <v>294</v>
      </c>
    </row>
    <row r="54" spans="2:2">
      <c r="B54" s="88" t="s">
        <v>295</v>
      </c>
    </row>
    <row r="55" spans="2:2">
      <c r="B55" s="88" t="s">
        <v>296</v>
      </c>
    </row>
    <row r="56" spans="2:2">
      <c r="B56" s="87"/>
    </row>
    <row r="57" spans="2:2">
      <c r="B57" s="87" t="s">
        <v>297</v>
      </c>
    </row>
    <row r="58" spans="2:2">
      <c r="B58" s="87"/>
    </row>
    <row r="59" spans="2:2">
      <c r="B59" s="87" t="s">
        <v>298</v>
      </c>
    </row>
    <row r="60" spans="2:2">
      <c r="B60" s="85"/>
    </row>
    <row r="61" spans="2:2">
      <c r="B61" s="87" t="s">
        <v>299</v>
      </c>
    </row>
    <row r="62" spans="2:2">
      <c r="B62" s="85"/>
    </row>
    <row r="63" spans="2:2">
      <c r="B63" s="85"/>
    </row>
    <row r="64" spans="2:2">
      <c r="B64" s="89" t="s">
        <v>300</v>
      </c>
    </row>
    <row r="65" spans="2:2">
      <c r="B65" s="87"/>
    </row>
    <row r="66" spans="2:2">
      <c r="B66" s="87" t="s">
        <v>301</v>
      </c>
    </row>
    <row r="67" spans="2:2">
      <c r="B67" s="87"/>
    </row>
    <row r="68" spans="2:2">
      <c r="B68" s="87" t="s">
        <v>302</v>
      </c>
    </row>
    <row r="69" spans="2:2">
      <c r="B69" s="88" t="s">
        <v>303</v>
      </c>
    </row>
    <row r="70" spans="2:2">
      <c r="B70" s="88" t="s">
        <v>304</v>
      </c>
    </row>
    <row r="71" spans="2:2">
      <c r="B71" s="87"/>
    </row>
    <row r="72" spans="2:2">
      <c r="B72" s="87" t="s">
        <v>305</v>
      </c>
    </row>
    <row r="73" spans="2:2">
      <c r="B73" s="87"/>
    </row>
    <row r="74" spans="2:2">
      <c r="B74" s="87" t="s">
        <v>306</v>
      </c>
    </row>
    <row r="75" spans="2:2">
      <c r="B75" s="88" t="s">
        <v>307</v>
      </c>
    </row>
    <row r="76" spans="2:2">
      <c r="B76" s="90" t="s">
        <v>308</v>
      </c>
    </row>
    <row r="77" spans="2:2">
      <c r="B77" s="90" t="s">
        <v>309</v>
      </c>
    </row>
    <row r="78" spans="2:2">
      <c r="B78" s="90" t="s">
        <v>310</v>
      </c>
    </row>
    <row r="79" spans="2:2">
      <c r="B79" s="90" t="s">
        <v>311</v>
      </c>
    </row>
    <row r="80" spans="2:2">
      <c r="B80" s="90"/>
    </row>
    <row r="81" spans="2:2">
      <c r="B81" s="89" t="s">
        <v>403</v>
      </c>
    </row>
    <row r="82" spans="2:2">
      <c r="B82" s="89"/>
    </row>
    <row r="83" spans="2:2">
      <c r="B83" s="87" t="s">
        <v>404</v>
      </c>
    </row>
    <row r="84" spans="2:2">
      <c r="B84" s="87"/>
    </row>
    <row r="85" spans="2:2">
      <c r="B85" s="87" t="s">
        <v>405</v>
      </c>
    </row>
    <row r="86" spans="2:2">
      <c r="B86" s="88" t="s">
        <v>406</v>
      </c>
    </row>
    <row r="87" spans="2:2">
      <c r="B87" s="88" t="s">
        <v>407</v>
      </c>
    </row>
    <row r="88" spans="2:2">
      <c r="B88" s="87"/>
    </row>
    <row r="89" spans="2:2">
      <c r="B89" s="87" t="s">
        <v>408</v>
      </c>
    </row>
    <row r="90" spans="2:2">
      <c r="B90" s="88" t="s">
        <v>409</v>
      </c>
    </row>
    <row r="91" spans="2:2">
      <c r="B91" s="88" t="s">
        <v>410</v>
      </c>
    </row>
    <row r="92" spans="2:2">
      <c r="B92" s="88" t="s">
        <v>411</v>
      </c>
    </row>
    <row r="93" spans="2:2">
      <c r="B93" s="87"/>
    </row>
    <row r="94" spans="2:2">
      <c r="B94" s="87" t="s">
        <v>412</v>
      </c>
    </row>
    <row r="95" spans="2:2">
      <c r="B95" s="90"/>
    </row>
    <row r="96" spans="2:2">
      <c r="B96" s="87"/>
    </row>
    <row r="97" spans="2:2">
      <c r="B97" s="86" t="s">
        <v>312</v>
      </c>
    </row>
    <row r="98" spans="2:2">
      <c r="B98" s="87"/>
    </row>
    <row r="99" spans="2:2">
      <c r="B99" s="87" t="s">
        <v>313</v>
      </c>
    </row>
    <row r="100" spans="2:2">
      <c r="B100" s="87"/>
    </row>
    <row r="101" spans="2:2">
      <c r="B101" s="87" t="s">
        <v>314</v>
      </c>
    </row>
    <row r="102" spans="2:2">
      <c r="B102" s="87" t="s">
        <v>315</v>
      </c>
    </row>
    <row r="103" spans="2:2">
      <c r="B103" s="88" t="s">
        <v>316</v>
      </c>
    </row>
    <row r="104" spans="2:2">
      <c r="B104" s="90" t="s">
        <v>317</v>
      </c>
    </row>
    <row r="105" spans="2:2">
      <c r="B105" s="90" t="s">
        <v>318</v>
      </c>
    </row>
    <row r="106" spans="2:2">
      <c r="B106" s="90" t="s">
        <v>319</v>
      </c>
    </row>
    <row r="107" spans="2:2">
      <c r="B107" s="90" t="s">
        <v>320</v>
      </c>
    </row>
    <row r="108" spans="2:2">
      <c r="B108" s="88" t="s">
        <v>321</v>
      </c>
    </row>
    <row r="109" spans="2:2">
      <c r="B109" s="90" t="s">
        <v>322</v>
      </c>
    </row>
    <row r="110" spans="2:2">
      <c r="B110" s="88" t="s">
        <v>323</v>
      </c>
    </row>
    <row r="111" spans="2:2">
      <c r="B111" s="90" t="s">
        <v>324</v>
      </c>
    </row>
    <row r="112" spans="2:2">
      <c r="B112" s="90" t="s">
        <v>325</v>
      </c>
    </row>
    <row r="113" spans="2:2">
      <c r="B113" s="90" t="s">
        <v>326</v>
      </c>
    </row>
    <row r="114" spans="2:2">
      <c r="B114" s="87"/>
    </row>
    <row r="115" spans="2:2">
      <c r="B115" s="91" t="s">
        <v>327</v>
      </c>
    </row>
    <row r="116" spans="2:2">
      <c r="B116" s="87"/>
    </row>
    <row r="117" spans="2:2">
      <c r="B117" s="86" t="s">
        <v>328</v>
      </c>
    </row>
    <row r="118" spans="2:2">
      <c r="B118" s="87"/>
    </row>
    <row r="119" spans="2:2">
      <c r="B119" s="87" t="s">
        <v>329</v>
      </c>
    </row>
    <row r="120" spans="2:2">
      <c r="B120" s="88" t="s">
        <v>330</v>
      </c>
    </row>
    <row r="121" spans="2:2">
      <c r="B121" s="88" t="s">
        <v>331</v>
      </c>
    </row>
    <row r="122" spans="2:2">
      <c r="B122" s="88" t="s">
        <v>332</v>
      </c>
    </row>
    <row r="123" spans="2:2">
      <c r="B123" s="88" t="s">
        <v>333</v>
      </c>
    </row>
  </sheetData>
  <sheetProtection password="DC47" sheet="1" objects="1" scenarios="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B1:AZ24"/>
  <sheetViews>
    <sheetView zoomScale="80" zoomScaleNormal="80" workbookViewId="0">
      <selection activeCell="A4" sqref="A4"/>
    </sheetView>
  </sheetViews>
  <sheetFormatPr defaultRowHeight="15"/>
  <cols>
    <col min="1" max="1" width="2.28515625" customWidth="1"/>
    <col min="2" max="2" width="24.85546875" customWidth="1"/>
    <col min="3" max="3" width="12.7109375" customWidth="1"/>
    <col min="4" max="4" width="10.85546875" customWidth="1"/>
    <col min="5" max="6" width="10.42578125" customWidth="1"/>
    <col min="7" max="7" width="9.7109375" customWidth="1"/>
    <col min="8" max="8" width="10.42578125" customWidth="1"/>
    <col min="9" max="9" width="14.85546875" customWidth="1"/>
    <col min="10" max="10" width="13.28515625" customWidth="1"/>
    <col min="11" max="11" width="8.28515625" customWidth="1"/>
    <col min="12" max="12" width="11.140625" customWidth="1"/>
    <col min="13" max="13" width="9.42578125" customWidth="1"/>
    <col min="14" max="20" width="9.140625" customWidth="1"/>
    <col min="21" max="21" width="6.7109375" customWidth="1"/>
    <col min="22" max="26" width="9.140625" customWidth="1"/>
    <col min="27" max="32" width="10.7109375" customWidth="1"/>
    <col min="33" max="33" width="6.7109375" customWidth="1"/>
    <col min="34" max="35" width="12.28515625" customWidth="1"/>
    <col min="36" max="36" width="11.140625" customWidth="1"/>
    <col min="37" max="42" width="8.7109375" customWidth="1"/>
    <col min="43" max="43" width="23.42578125" bestFit="1" customWidth="1"/>
    <col min="44" max="44" width="13.140625" customWidth="1"/>
    <col min="45" max="45" width="8.85546875" customWidth="1"/>
    <col min="46" max="46" width="9.42578125" customWidth="1"/>
    <col min="47" max="47" width="12.5703125" customWidth="1"/>
    <col min="48" max="48" width="10.28515625" customWidth="1"/>
    <col min="49" max="49" width="23.42578125" customWidth="1"/>
    <col min="50" max="50" width="23.85546875" bestFit="1" customWidth="1"/>
    <col min="51" max="51" width="6.7109375" customWidth="1"/>
    <col min="52" max="52" width="8" customWidth="1"/>
  </cols>
  <sheetData>
    <row r="1" spans="2:52" ht="15.75" thickBot="1">
      <c r="B1" s="64" t="s">
        <v>265</v>
      </c>
      <c r="C1" s="65">
        <v>1</v>
      </c>
      <c r="D1" s="65">
        <f>C1+1</f>
        <v>2</v>
      </c>
      <c r="E1" s="65">
        <f t="shared" ref="E1:AZ1" si="0">D1+1</f>
        <v>3</v>
      </c>
      <c r="F1" s="65">
        <f t="shared" ref="F1" si="1">E1+1</f>
        <v>4</v>
      </c>
      <c r="G1" s="65">
        <f t="shared" ref="G1" si="2">F1+1</f>
        <v>5</v>
      </c>
      <c r="H1" s="65">
        <f t="shared" ref="H1" si="3">G1+1</f>
        <v>6</v>
      </c>
      <c r="I1" s="65">
        <f t="shared" ref="I1" si="4">H1+1</f>
        <v>7</v>
      </c>
      <c r="J1" s="65">
        <f t="shared" ref="J1" si="5">I1+1</f>
        <v>8</v>
      </c>
      <c r="K1" s="65">
        <f t="shared" ref="K1" si="6">J1+1</f>
        <v>9</v>
      </c>
      <c r="L1" s="65">
        <f t="shared" ref="L1" si="7">K1+1</f>
        <v>10</v>
      </c>
      <c r="M1" s="65">
        <f t="shared" ref="M1" si="8">L1+1</f>
        <v>11</v>
      </c>
      <c r="N1" s="65">
        <f t="shared" ref="N1" si="9">M1+1</f>
        <v>12</v>
      </c>
      <c r="O1" s="65">
        <f t="shared" ref="O1" si="10">N1+1</f>
        <v>13</v>
      </c>
      <c r="P1" s="65">
        <f t="shared" ref="P1" si="11">O1+1</f>
        <v>14</v>
      </c>
      <c r="Q1" s="65">
        <f t="shared" ref="Q1" si="12">P1+1</f>
        <v>15</v>
      </c>
      <c r="R1" s="65">
        <f t="shared" ref="R1" si="13">Q1+1</f>
        <v>16</v>
      </c>
      <c r="S1" s="65">
        <f t="shared" ref="S1" si="14">R1+1</f>
        <v>17</v>
      </c>
      <c r="T1" s="65">
        <f t="shared" ref="T1" si="15">S1+1</f>
        <v>18</v>
      </c>
      <c r="U1" s="65">
        <f t="shared" ref="U1" si="16">T1+1</f>
        <v>19</v>
      </c>
      <c r="V1" s="42">
        <f t="shared" ref="V1" si="17">U1+1</f>
        <v>20</v>
      </c>
      <c r="W1" s="42">
        <f t="shared" ref="W1" si="18">V1+1</f>
        <v>21</v>
      </c>
      <c r="X1" s="42">
        <f t="shared" ref="X1" si="19">W1+1</f>
        <v>22</v>
      </c>
      <c r="Y1" s="42">
        <f t="shared" si="0"/>
        <v>23</v>
      </c>
      <c r="Z1" s="42">
        <f t="shared" ref="Z1" si="20">Y1+1</f>
        <v>24</v>
      </c>
      <c r="AA1" s="42">
        <f t="shared" ref="AA1" si="21">Z1+1</f>
        <v>25</v>
      </c>
      <c r="AB1" s="42">
        <f t="shared" ref="AB1" si="22">AA1+1</f>
        <v>26</v>
      </c>
      <c r="AC1" s="42">
        <f t="shared" ref="AC1" si="23">AB1+1</f>
        <v>27</v>
      </c>
      <c r="AD1" s="42">
        <f t="shared" ref="AD1" si="24">AC1+1</f>
        <v>28</v>
      </c>
      <c r="AE1" s="42">
        <f t="shared" ref="AE1" si="25">AD1+1</f>
        <v>29</v>
      </c>
      <c r="AF1" s="42">
        <f t="shared" ref="AF1" si="26">AE1+1</f>
        <v>30</v>
      </c>
      <c r="AG1" s="42">
        <f t="shared" ref="AG1" si="27">AF1+1</f>
        <v>31</v>
      </c>
      <c r="AH1" s="66">
        <f>AG1+1</f>
        <v>32</v>
      </c>
      <c r="AI1" s="66">
        <f t="shared" ref="AI1:AN1" si="28">AH1+1</f>
        <v>33</v>
      </c>
      <c r="AJ1" s="66">
        <f t="shared" si="28"/>
        <v>34</v>
      </c>
      <c r="AK1" s="66">
        <f t="shared" si="28"/>
        <v>35</v>
      </c>
      <c r="AL1" s="66">
        <f t="shared" si="28"/>
        <v>36</v>
      </c>
      <c r="AM1" s="66">
        <f t="shared" si="28"/>
        <v>37</v>
      </c>
      <c r="AN1" s="66">
        <f t="shared" si="28"/>
        <v>38</v>
      </c>
      <c r="AO1" s="208">
        <f t="shared" si="0"/>
        <v>39</v>
      </c>
      <c r="AP1" s="208">
        <f t="shared" si="0"/>
        <v>40</v>
      </c>
      <c r="AQ1" s="208">
        <f t="shared" si="0"/>
        <v>41</v>
      </c>
      <c r="AR1" s="208">
        <f t="shared" si="0"/>
        <v>42</v>
      </c>
      <c r="AS1" s="208">
        <f t="shared" si="0"/>
        <v>43</v>
      </c>
      <c r="AT1" s="208">
        <f t="shared" si="0"/>
        <v>44</v>
      </c>
      <c r="AU1" s="208">
        <f t="shared" si="0"/>
        <v>45</v>
      </c>
      <c r="AV1" s="208">
        <f t="shared" si="0"/>
        <v>46</v>
      </c>
      <c r="AW1" s="208">
        <f t="shared" si="0"/>
        <v>47</v>
      </c>
      <c r="AX1" s="208">
        <f t="shared" si="0"/>
        <v>48</v>
      </c>
      <c r="AY1" s="208">
        <f t="shared" si="0"/>
        <v>49</v>
      </c>
      <c r="AZ1" s="208">
        <f t="shared" si="0"/>
        <v>50</v>
      </c>
    </row>
    <row r="2" spans="2:52" ht="21.75" thickTop="1">
      <c r="C2" s="231" t="s">
        <v>10</v>
      </c>
      <c r="D2" s="232"/>
      <c r="E2" s="232"/>
      <c r="F2" s="232"/>
      <c r="G2" s="232"/>
      <c r="H2" s="232"/>
      <c r="I2" s="232"/>
      <c r="J2" s="232"/>
      <c r="K2" s="232"/>
      <c r="L2" s="232"/>
      <c r="M2" s="232"/>
      <c r="N2" s="232"/>
      <c r="O2" s="232"/>
      <c r="P2" s="232"/>
      <c r="Q2" s="232"/>
      <c r="R2" s="232"/>
      <c r="S2" s="232"/>
      <c r="T2" s="232"/>
      <c r="U2" s="54"/>
      <c r="V2" s="225" t="s">
        <v>21</v>
      </c>
      <c r="W2" s="226"/>
      <c r="X2" s="226"/>
      <c r="Y2" s="226"/>
      <c r="Z2" s="226"/>
      <c r="AA2" s="226"/>
      <c r="AB2" s="226"/>
      <c r="AC2" s="226"/>
      <c r="AD2" s="226"/>
      <c r="AE2" s="226"/>
      <c r="AF2" s="226"/>
      <c r="AG2" s="226"/>
      <c r="AH2" s="229" t="s">
        <v>31</v>
      </c>
      <c r="AI2" s="230"/>
      <c r="AJ2" s="230"/>
      <c r="AK2" s="230"/>
      <c r="AL2" s="230"/>
      <c r="AM2" s="230"/>
      <c r="AN2" s="230"/>
      <c r="AO2" s="217" t="s">
        <v>120</v>
      </c>
      <c r="AP2" s="218"/>
      <c r="AQ2" s="218"/>
      <c r="AR2" s="218"/>
      <c r="AS2" s="218"/>
      <c r="AT2" s="218"/>
      <c r="AU2" s="218"/>
      <c r="AV2" s="218"/>
      <c r="AW2" s="218"/>
      <c r="AX2" s="218"/>
      <c r="AY2" s="218"/>
      <c r="AZ2" s="219"/>
    </row>
    <row r="3" spans="2:52" ht="15.75" thickBot="1">
      <c r="C3" s="222" t="s">
        <v>11</v>
      </c>
      <c r="D3" s="223"/>
      <c r="E3" s="220" t="s">
        <v>12</v>
      </c>
      <c r="F3" s="223"/>
      <c r="G3" s="223"/>
      <c r="H3" s="223"/>
      <c r="I3" s="223"/>
      <c r="J3" s="223"/>
      <c r="K3" s="223"/>
      <c r="L3" s="223"/>
      <c r="M3" s="221"/>
      <c r="N3" s="223" t="s">
        <v>13</v>
      </c>
      <c r="O3" s="223"/>
      <c r="P3" s="223"/>
      <c r="Q3" s="223"/>
      <c r="R3" s="223"/>
      <c r="S3" s="223"/>
      <c r="T3" s="223"/>
      <c r="U3" s="52"/>
      <c r="V3" s="222" t="s">
        <v>22</v>
      </c>
      <c r="W3" s="223"/>
      <c r="X3" s="223"/>
      <c r="Y3" s="223"/>
      <c r="Z3" s="81"/>
      <c r="AA3" s="220" t="s">
        <v>25</v>
      </c>
      <c r="AB3" s="223"/>
      <c r="AC3" s="223"/>
      <c r="AD3" s="223"/>
      <c r="AE3" s="223"/>
      <c r="AF3" s="223"/>
      <c r="AG3" s="223"/>
      <c r="AH3" s="222" t="s">
        <v>99</v>
      </c>
      <c r="AI3" s="223"/>
      <c r="AJ3" s="221"/>
      <c r="AK3" s="223" t="s">
        <v>32</v>
      </c>
      <c r="AL3" s="223"/>
      <c r="AM3" s="227" t="s">
        <v>33</v>
      </c>
      <c r="AN3" s="228"/>
      <c r="AO3" s="222" t="s">
        <v>36</v>
      </c>
      <c r="AP3" s="221"/>
      <c r="AQ3" s="220" t="s">
        <v>37</v>
      </c>
      <c r="AR3" s="221"/>
      <c r="AS3" s="223" t="s">
        <v>40</v>
      </c>
      <c r="AT3" s="223"/>
      <c r="AU3" s="223"/>
      <c r="AV3" s="220" t="s">
        <v>45</v>
      </c>
      <c r="AW3" s="223"/>
      <c r="AX3" s="221"/>
      <c r="AY3" s="220" t="s">
        <v>102</v>
      </c>
      <c r="AZ3" s="224"/>
    </row>
    <row r="4" spans="2:52" s="1" customFormat="1" ht="92.25" thickTop="1">
      <c r="B4" s="3" t="s">
        <v>0</v>
      </c>
      <c r="C4" s="77" t="s">
        <v>15</v>
      </c>
      <c r="D4" s="78" t="s">
        <v>122</v>
      </c>
      <c r="E4" s="79" t="s">
        <v>124</v>
      </c>
      <c r="F4" s="78" t="s">
        <v>125</v>
      </c>
      <c r="G4" s="78" t="s">
        <v>126</v>
      </c>
      <c r="H4" s="78" t="s">
        <v>127</v>
      </c>
      <c r="I4" s="78" t="s">
        <v>128</v>
      </c>
      <c r="J4" s="78" t="s">
        <v>129</v>
      </c>
      <c r="K4" s="78" t="s">
        <v>138</v>
      </c>
      <c r="L4" s="78" t="s">
        <v>121</v>
      </c>
      <c r="M4" s="80" t="s">
        <v>72</v>
      </c>
      <c r="N4" s="78" t="s">
        <v>16</v>
      </c>
      <c r="O4" s="78" t="s">
        <v>17</v>
      </c>
      <c r="P4" s="78" t="s">
        <v>18</v>
      </c>
      <c r="Q4" s="78" t="s">
        <v>19</v>
      </c>
      <c r="R4" s="78" t="s">
        <v>98</v>
      </c>
      <c r="S4" s="78" t="s">
        <v>20</v>
      </c>
      <c r="T4" s="78" t="s">
        <v>97</v>
      </c>
      <c r="U4" s="78" t="s">
        <v>152</v>
      </c>
      <c r="V4" s="73" t="s">
        <v>24</v>
      </c>
      <c r="W4" s="72" t="s">
        <v>140</v>
      </c>
      <c r="X4" s="72" t="s">
        <v>217</v>
      </c>
      <c r="Y4" s="72" t="s">
        <v>23</v>
      </c>
      <c r="Z4" s="72" t="s">
        <v>139</v>
      </c>
      <c r="AA4" s="71" t="s">
        <v>112</v>
      </c>
      <c r="AB4" s="72" t="s">
        <v>113</v>
      </c>
      <c r="AC4" s="72" t="s">
        <v>114</v>
      </c>
      <c r="AD4" s="72" t="s">
        <v>115</v>
      </c>
      <c r="AE4" s="72" t="s">
        <v>234</v>
      </c>
      <c r="AF4" s="72" t="s">
        <v>116</v>
      </c>
      <c r="AG4" s="72" t="s">
        <v>119</v>
      </c>
      <c r="AH4" s="67" t="s">
        <v>35</v>
      </c>
      <c r="AI4" s="68" t="s">
        <v>34</v>
      </c>
      <c r="AJ4" s="69" t="s">
        <v>104</v>
      </c>
      <c r="AK4" s="68" t="s">
        <v>135</v>
      </c>
      <c r="AL4" s="68" t="s">
        <v>103</v>
      </c>
      <c r="AM4" s="70" t="s">
        <v>135</v>
      </c>
      <c r="AN4" s="68" t="s">
        <v>103</v>
      </c>
      <c r="AO4" s="82" t="s">
        <v>41</v>
      </c>
      <c r="AP4" s="76" t="s">
        <v>42</v>
      </c>
      <c r="AQ4" s="75" t="s">
        <v>38</v>
      </c>
      <c r="AR4" s="76" t="s">
        <v>39</v>
      </c>
      <c r="AS4" s="74" t="s">
        <v>105</v>
      </c>
      <c r="AT4" s="74" t="s">
        <v>43</v>
      </c>
      <c r="AU4" s="74" t="s">
        <v>44</v>
      </c>
      <c r="AV4" s="75" t="s">
        <v>46</v>
      </c>
      <c r="AW4" s="74" t="s">
        <v>47</v>
      </c>
      <c r="AX4" s="76" t="s">
        <v>123</v>
      </c>
      <c r="AY4" s="74" t="s">
        <v>101</v>
      </c>
      <c r="AZ4" s="83" t="s">
        <v>106</v>
      </c>
    </row>
    <row r="5" spans="2:52">
      <c r="B5" s="4" t="s">
        <v>145</v>
      </c>
      <c r="C5" s="2" t="s">
        <v>26</v>
      </c>
      <c r="D5" s="6" t="s">
        <v>49</v>
      </c>
      <c r="E5" s="7" t="s">
        <v>130</v>
      </c>
      <c r="F5" s="6" t="s">
        <v>53</v>
      </c>
      <c r="G5" s="6" t="s">
        <v>58</v>
      </c>
      <c r="H5" s="6" t="s">
        <v>130</v>
      </c>
      <c r="I5" s="6" t="s">
        <v>130</v>
      </c>
      <c r="J5" s="6" t="s">
        <v>61</v>
      </c>
      <c r="K5" s="6" t="s">
        <v>68</v>
      </c>
      <c r="L5" s="6" t="s">
        <v>64</v>
      </c>
      <c r="M5" s="9" t="s">
        <v>62</v>
      </c>
      <c r="N5" s="6" t="s">
        <v>69</v>
      </c>
      <c r="O5" s="6" t="s">
        <v>69</v>
      </c>
      <c r="P5" s="6" t="s">
        <v>69</v>
      </c>
      <c r="Q5" s="6" t="s">
        <v>69</v>
      </c>
      <c r="R5" s="6" t="s">
        <v>68</v>
      </c>
      <c r="S5" s="6" t="s">
        <v>69</v>
      </c>
      <c r="T5" s="6" t="s">
        <v>69</v>
      </c>
      <c r="U5" s="15">
        <f>(N5="aanwezig")+(O5="aanwezig")+(P5="aanwezig")+(Q5="aanwezig")+(R5="aanwezig")+(S5="aanwezig")+(T5="aanwezig")</f>
        <v>1</v>
      </c>
      <c r="V5" s="11" t="s">
        <v>71</v>
      </c>
      <c r="W5" s="6" t="s">
        <v>70</v>
      </c>
      <c r="X5" s="6" t="s">
        <v>71</v>
      </c>
      <c r="Y5" s="6" t="s">
        <v>65</v>
      </c>
      <c r="Z5" s="6" t="s">
        <v>65</v>
      </c>
      <c r="AA5" s="7" t="s">
        <v>118</v>
      </c>
      <c r="AB5" s="6" t="s">
        <v>118</v>
      </c>
      <c r="AC5" s="6" t="s">
        <v>118</v>
      </c>
      <c r="AD5" s="6" t="s">
        <v>117</v>
      </c>
      <c r="AE5" s="6" t="s">
        <v>117</v>
      </c>
      <c r="AF5" s="6" t="s">
        <v>118</v>
      </c>
      <c r="AG5" s="15">
        <f>(AA5="bediend")+(AB5="bediend")+(AC5="bediend")+(AD5="bediend")+(AE5="bediend")</f>
        <v>2</v>
      </c>
      <c r="AH5" s="11" t="s">
        <v>64</v>
      </c>
      <c r="AI5" s="6" t="s">
        <v>64</v>
      </c>
      <c r="AJ5" s="9" t="s">
        <v>55</v>
      </c>
      <c r="AK5" s="16">
        <f>rekentabellen!W9</f>
        <v>2</v>
      </c>
      <c r="AL5" s="15">
        <f t="shared" ref="AL5:AL24" si="29">1+(P5="aanwezig")+(Q5="aanwezig")+(R5="aanwezig")+(AI5="in beheerwijze")+(AI5="in model")</f>
        <v>2</v>
      </c>
      <c r="AM5" s="14">
        <f>rekentabellen!K9</f>
        <v>2</v>
      </c>
      <c r="AN5" s="15">
        <f>1+ROUND(((O5="aanwezig")+(M5="beide")+(P5="aanwezig")+(AP5&gt;2)+(AJ5="in methode")+(AJ5="in model"))*4/5,0)</f>
        <v>2</v>
      </c>
      <c r="AO5" s="11">
        <v>2</v>
      </c>
      <c r="AP5" s="9">
        <v>1</v>
      </c>
      <c r="AQ5" s="7" t="s">
        <v>74</v>
      </c>
      <c r="AR5" s="9" t="s">
        <v>84</v>
      </c>
      <c r="AS5" s="6" t="s">
        <v>89</v>
      </c>
      <c r="AT5" s="6" t="s">
        <v>85</v>
      </c>
      <c r="AU5" s="6" t="s">
        <v>85</v>
      </c>
      <c r="AV5" s="7" t="s">
        <v>91</v>
      </c>
      <c r="AW5" s="6" t="s">
        <v>392</v>
      </c>
      <c r="AX5" s="9" t="s">
        <v>393</v>
      </c>
      <c r="AY5" s="15">
        <f>rekentabellen!AA9</f>
        <v>2</v>
      </c>
      <c r="AZ5" s="38">
        <f>rekentabellen!AI9</f>
        <v>2</v>
      </c>
    </row>
    <row r="6" spans="2:52">
      <c r="B6" s="4" t="s">
        <v>142</v>
      </c>
      <c r="C6" s="2" t="s">
        <v>27</v>
      </c>
      <c r="D6" s="6" t="s">
        <v>49</v>
      </c>
      <c r="E6" s="7" t="s">
        <v>130</v>
      </c>
      <c r="F6" s="6" t="s">
        <v>53</v>
      </c>
      <c r="G6" s="6" t="s">
        <v>57</v>
      </c>
      <c r="H6" s="6" t="s">
        <v>130</v>
      </c>
      <c r="I6" s="6" t="s">
        <v>130</v>
      </c>
      <c r="J6" s="6" t="s">
        <v>61</v>
      </c>
      <c r="K6" s="6" t="s">
        <v>68</v>
      </c>
      <c r="L6" s="6" t="s">
        <v>64</v>
      </c>
      <c r="M6" s="9" t="s">
        <v>55</v>
      </c>
      <c r="N6" s="6" t="s">
        <v>69</v>
      </c>
      <c r="O6" s="6" t="s">
        <v>69</v>
      </c>
      <c r="P6" s="6" t="s">
        <v>69</v>
      </c>
      <c r="Q6" s="6" t="s">
        <v>69</v>
      </c>
      <c r="R6" s="6" t="s">
        <v>68</v>
      </c>
      <c r="S6" s="6" t="s">
        <v>69</v>
      </c>
      <c r="T6" s="6" t="s">
        <v>69</v>
      </c>
      <c r="U6" s="15">
        <f t="shared" ref="U6:U24" si="30">(N6="aanwezig")+(O6="aanwezig")+(P6="aanwezig")+(Q6="aanwezig")+(R6="aanwezig")+(S6="aanwezig")+(T6="aanwezig")</f>
        <v>1</v>
      </c>
      <c r="V6" s="11" t="s">
        <v>65</v>
      </c>
      <c r="W6" s="6" t="s">
        <v>70</v>
      </c>
      <c r="X6" s="6" t="s">
        <v>71</v>
      </c>
      <c r="Y6" s="6" t="s">
        <v>65</v>
      </c>
      <c r="Z6" s="6" t="s">
        <v>65</v>
      </c>
      <c r="AA6" s="7" t="s">
        <v>118</v>
      </c>
      <c r="AB6" s="6" t="s">
        <v>118</v>
      </c>
      <c r="AC6" s="6" t="s">
        <v>118</v>
      </c>
      <c r="AD6" s="6" t="s">
        <v>117</v>
      </c>
      <c r="AE6" s="6" t="s">
        <v>117</v>
      </c>
      <c r="AF6" s="6" t="s">
        <v>118</v>
      </c>
      <c r="AG6" s="15">
        <f t="shared" ref="AG6:AG24" si="31">(AA6="bediend")+(AB6="bediend")+(AC6="bediend")+(AD6="bediend")+(AE6="bediend")</f>
        <v>2</v>
      </c>
      <c r="AH6" s="11" t="s">
        <v>148</v>
      </c>
      <c r="AI6" s="6" t="s">
        <v>148</v>
      </c>
      <c r="AJ6" s="9" t="s">
        <v>55</v>
      </c>
      <c r="AK6" s="16">
        <f>rekentabellen!W10</f>
        <v>1</v>
      </c>
      <c r="AL6" s="15">
        <f t="shared" si="29"/>
        <v>2</v>
      </c>
      <c r="AM6" s="14">
        <f>rekentabellen!K10</f>
        <v>2</v>
      </c>
      <c r="AN6" s="15">
        <f t="shared" ref="AN6:AN24" si="32">1+ROUND(((O6="aanwezig")+(M6="beide")+(P6="aanwezig")+(AP6&gt;2)+(AJ6="in methode")+(AJ6="in model"))*4/5,0)</f>
        <v>1</v>
      </c>
      <c r="AO6" s="11">
        <v>2</v>
      </c>
      <c r="AP6" s="9">
        <v>1</v>
      </c>
      <c r="AQ6" s="7" t="s">
        <v>81</v>
      </c>
      <c r="AR6" s="9" t="s">
        <v>84</v>
      </c>
      <c r="AS6" s="6" t="s">
        <v>87</v>
      </c>
      <c r="AT6" s="6" t="s">
        <v>87</v>
      </c>
      <c r="AU6" s="6" t="s">
        <v>85</v>
      </c>
      <c r="AV6" s="7" t="s">
        <v>91</v>
      </c>
      <c r="AW6" s="6" t="s">
        <v>151</v>
      </c>
      <c r="AX6" s="9" t="s">
        <v>147</v>
      </c>
      <c r="AY6" s="15">
        <f>rekentabellen!AA10</f>
        <v>2</v>
      </c>
      <c r="AZ6" s="38">
        <f>rekentabellen!AI10</f>
        <v>2</v>
      </c>
    </row>
    <row r="7" spans="2:52">
      <c r="B7" s="4" t="s">
        <v>143</v>
      </c>
      <c r="C7" s="2" t="s">
        <v>26</v>
      </c>
      <c r="D7" s="6" t="s">
        <v>49</v>
      </c>
      <c r="E7" s="7" t="s">
        <v>130</v>
      </c>
      <c r="F7" s="6" t="s">
        <v>130</v>
      </c>
      <c r="G7" s="6" t="s">
        <v>57</v>
      </c>
      <c r="H7" s="6" t="s">
        <v>130</v>
      </c>
      <c r="I7" s="6" t="s">
        <v>130</v>
      </c>
      <c r="J7" s="6" t="s">
        <v>61</v>
      </c>
      <c r="K7" s="6" t="s">
        <v>68</v>
      </c>
      <c r="L7" s="6" t="s">
        <v>63</v>
      </c>
      <c r="M7" s="9" t="s">
        <v>66</v>
      </c>
      <c r="N7" s="6" t="s">
        <v>69</v>
      </c>
      <c r="O7" s="6" t="s">
        <v>69</v>
      </c>
      <c r="P7" s="6" t="s">
        <v>69</v>
      </c>
      <c r="Q7" s="6" t="s">
        <v>69</v>
      </c>
      <c r="R7" s="6" t="s">
        <v>68</v>
      </c>
      <c r="S7" s="6" t="s">
        <v>69</v>
      </c>
      <c r="T7" s="6" t="s">
        <v>69</v>
      </c>
      <c r="U7" s="15">
        <f t="shared" si="30"/>
        <v>1</v>
      </c>
      <c r="V7" s="11" t="s">
        <v>65</v>
      </c>
      <c r="W7" s="6" t="s">
        <v>70</v>
      </c>
      <c r="X7" s="6" t="s">
        <v>65</v>
      </c>
      <c r="Y7" s="6" t="s">
        <v>65</v>
      </c>
      <c r="Z7" s="6" t="s">
        <v>65</v>
      </c>
      <c r="AA7" s="7" t="s">
        <v>118</v>
      </c>
      <c r="AB7" s="6" t="s">
        <v>118</v>
      </c>
      <c r="AC7" s="6" t="s">
        <v>118</v>
      </c>
      <c r="AD7" s="6" t="s">
        <v>117</v>
      </c>
      <c r="AE7" s="6" t="s">
        <v>117</v>
      </c>
      <c r="AF7" s="6" t="s">
        <v>118</v>
      </c>
      <c r="AG7" s="15">
        <f t="shared" si="31"/>
        <v>2</v>
      </c>
      <c r="AH7" s="11" t="s">
        <v>148</v>
      </c>
      <c r="AI7" s="6" t="s">
        <v>64</v>
      </c>
      <c r="AJ7" s="9" t="s">
        <v>64</v>
      </c>
      <c r="AK7" s="16">
        <f>rekentabellen!W11</f>
        <v>1</v>
      </c>
      <c r="AL7" s="15">
        <f t="shared" si="29"/>
        <v>2</v>
      </c>
      <c r="AM7" s="14">
        <f>rekentabellen!K11</f>
        <v>1</v>
      </c>
      <c r="AN7" s="15">
        <f t="shared" si="32"/>
        <v>1</v>
      </c>
      <c r="AO7" s="11">
        <v>3</v>
      </c>
      <c r="AP7" s="9">
        <v>2</v>
      </c>
      <c r="AQ7" s="7" t="s">
        <v>75</v>
      </c>
      <c r="AR7" s="9" t="s">
        <v>84</v>
      </c>
      <c r="AS7" s="6" t="s">
        <v>89</v>
      </c>
      <c r="AT7" s="6" t="s">
        <v>85</v>
      </c>
      <c r="AU7" s="6" t="s">
        <v>87</v>
      </c>
      <c r="AV7" s="7" t="s">
        <v>94</v>
      </c>
      <c r="AW7" s="6" t="s">
        <v>150</v>
      </c>
      <c r="AX7" s="9" t="s">
        <v>95</v>
      </c>
      <c r="AY7" s="15">
        <f>rekentabellen!AA11</f>
        <v>3</v>
      </c>
      <c r="AZ7" s="38">
        <f>rekentabellen!AI11</f>
        <v>2</v>
      </c>
    </row>
    <row r="8" spans="2:52">
      <c r="B8" s="4" t="s">
        <v>109</v>
      </c>
      <c r="C8" s="2" t="s">
        <v>26</v>
      </c>
      <c r="D8" s="6" t="s">
        <v>49</v>
      </c>
      <c r="E8" s="7" t="s">
        <v>53</v>
      </c>
      <c r="F8" s="6" t="s">
        <v>53</v>
      </c>
      <c r="G8" s="6" t="s">
        <v>57</v>
      </c>
      <c r="H8" s="6" t="s">
        <v>53</v>
      </c>
      <c r="I8" s="6" t="s">
        <v>130</v>
      </c>
      <c r="J8" s="6" t="s">
        <v>61</v>
      </c>
      <c r="K8" s="6" t="s">
        <v>68</v>
      </c>
      <c r="L8" s="6" t="s">
        <v>64</v>
      </c>
      <c r="M8" s="9" t="s">
        <v>62</v>
      </c>
      <c r="N8" s="6" t="s">
        <v>68</v>
      </c>
      <c r="O8" s="6" t="s">
        <v>69</v>
      </c>
      <c r="P8" s="6" t="s">
        <v>69</v>
      </c>
      <c r="Q8" s="6" t="s">
        <v>69</v>
      </c>
      <c r="R8" s="6" t="s">
        <v>69</v>
      </c>
      <c r="S8" s="6" t="s">
        <v>68</v>
      </c>
      <c r="T8" s="6" t="s">
        <v>68</v>
      </c>
      <c r="U8" s="15">
        <f t="shared" si="30"/>
        <v>3</v>
      </c>
      <c r="V8" s="11" t="s">
        <v>70</v>
      </c>
      <c r="W8" s="6" t="s">
        <v>71</v>
      </c>
      <c r="X8" s="6" t="s">
        <v>71</v>
      </c>
      <c r="Y8" s="6" t="s">
        <v>71</v>
      </c>
      <c r="Z8" s="6" t="s">
        <v>71</v>
      </c>
      <c r="AA8" s="7" t="s">
        <v>117</v>
      </c>
      <c r="AB8" s="6" t="s">
        <v>118</v>
      </c>
      <c r="AC8" s="6" t="s">
        <v>118</v>
      </c>
      <c r="AD8" s="6" t="s">
        <v>118</v>
      </c>
      <c r="AE8" s="6" t="s">
        <v>117</v>
      </c>
      <c r="AF8" s="6" t="s">
        <v>118</v>
      </c>
      <c r="AG8" s="15">
        <f t="shared" si="31"/>
        <v>2</v>
      </c>
      <c r="AH8" s="11" t="s">
        <v>64</v>
      </c>
      <c r="AI8" s="6" t="s">
        <v>64</v>
      </c>
      <c r="AJ8" s="9" t="s">
        <v>55</v>
      </c>
      <c r="AK8" s="16">
        <f>rekentabellen!W12</f>
        <v>2</v>
      </c>
      <c r="AL8" s="15">
        <f t="shared" si="29"/>
        <v>1</v>
      </c>
      <c r="AM8" s="14">
        <f>rekentabellen!K12</f>
        <v>3</v>
      </c>
      <c r="AN8" s="15">
        <f t="shared" si="32"/>
        <v>2</v>
      </c>
      <c r="AO8" s="11">
        <v>5</v>
      </c>
      <c r="AP8" s="9">
        <v>1</v>
      </c>
      <c r="AQ8" s="7" t="s">
        <v>107</v>
      </c>
      <c r="AR8" s="9" t="s">
        <v>83</v>
      </c>
      <c r="AS8" s="6" t="s">
        <v>88</v>
      </c>
      <c r="AT8" s="6" t="s">
        <v>88</v>
      </c>
      <c r="AU8" s="6" t="s">
        <v>85</v>
      </c>
      <c r="AV8" s="7" t="s">
        <v>91</v>
      </c>
      <c r="AW8" s="6" t="s">
        <v>146</v>
      </c>
      <c r="AX8" s="9" t="s">
        <v>147</v>
      </c>
      <c r="AY8" s="15">
        <f>rekentabellen!AA12</f>
        <v>1</v>
      </c>
      <c r="AZ8" s="38">
        <f>rekentabellen!AI12</f>
        <v>2</v>
      </c>
    </row>
    <row r="9" spans="2:52">
      <c r="B9" s="4" t="s">
        <v>144</v>
      </c>
      <c r="C9" s="2" t="s">
        <v>26</v>
      </c>
      <c r="D9" s="6" t="s">
        <v>49</v>
      </c>
      <c r="E9" s="7" t="s">
        <v>130</v>
      </c>
      <c r="F9" s="6" t="s">
        <v>130</v>
      </c>
      <c r="G9" s="6" t="s">
        <v>57</v>
      </c>
      <c r="H9" s="6" t="s">
        <v>130</v>
      </c>
      <c r="I9" s="6" t="s">
        <v>130</v>
      </c>
      <c r="J9" s="6" t="s">
        <v>61</v>
      </c>
      <c r="K9" s="6" t="s">
        <v>68</v>
      </c>
      <c r="L9" s="6" t="s">
        <v>64</v>
      </c>
      <c r="M9" s="9" t="s">
        <v>66</v>
      </c>
      <c r="N9" s="6" t="s">
        <v>68</v>
      </c>
      <c r="O9" s="6" t="s">
        <v>69</v>
      </c>
      <c r="P9" s="6" t="s">
        <v>69</v>
      </c>
      <c r="Q9" s="6" t="s">
        <v>69</v>
      </c>
      <c r="R9" s="6" t="s">
        <v>68</v>
      </c>
      <c r="S9" s="6" t="s">
        <v>69</v>
      </c>
      <c r="T9" s="6" t="s">
        <v>69</v>
      </c>
      <c r="U9" s="15">
        <f t="shared" si="30"/>
        <v>2</v>
      </c>
      <c r="V9" s="11" t="s">
        <v>65</v>
      </c>
      <c r="W9" s="6" t="s">
        <v>70</v>
      </c>
      <c r="X9" s="6" t="s">
        <v>65</v>
      </c>
      <c r="Y9" s="6" t="s">
        <v>65</v>
      </c>
      <c r="Z9" s="6" t="s">
        <v>65</v>
      </c>
      <c r="AA9" s="7" t="s">
        <v>118</v>
      </c>
      <c r="AB9" s="6" t="s">
        <v>118</v>
      </c>
      <c r="AC9" s="6" t="s">
        <v>118</v>
      </c>
      <c r="AD9" s="6" t="s">
        <v>117</v>
      </c>
      <c r="AE9" s="6" t="s">
        <v>117</v>
      </c>
      <c r="AF9" s="6" t="s">
        <v>118</v>
      </c>
      <c r="AG9" s="15">
        <f t="shared" si="31"/>
        <v>2</v>
      </c>
      <c r="AH9" s="11" t="s">
        <v>148</v>
      </c>
      <c r="AI9" s="6" t="s">
        <v>148</v>
      </c>
      <c r="AJ9" s="9" t="s">
        <v>148</v>
      </c>
      <c r="AK9" s="16">
        <f>rekentabellen!W13</f>
        <v>1</v>
      </c>
      <c r="AL9" s="15">
        <f t="shared" si="29"/>
        <v>2</v>
      </c>
      <c r="AM9" s="14">
        <f>rekentabellen!K13</f>
        <v>1</v>
      </c>
      <c r="AN9" s="15">
        <f t="shared" si="32"/>
        <v>1</v>
      </c>
      <c r="AO9" s="11">
        <v>3</v>
      </c>
      <c r="AP9" s="9">
        <v>2</v>
      </c>
      <c r="AQ9" s="7" t="s">
        <v>76</v>
      </c>
      <c r="AR9" s="9" t="s">
        <v>84</v>
      </c>
      <c r="AS9" s="6" t="s">
        <v>89</v>
      </c>
      <c r="AT9" s="6" t="s">
        <v>85</v>
      </c>
      <c r="AU9" s="6" t="s">
        <v>87</v>
      </c>
      <c r="AV9" s="7" t="s">
        <v>94</v>
      </c>
      <c r="AW9" s="6" t="s">
        <v>146</v>
      </c>
      <c r="AX9" s="9" t="s">
        <v>147</v>
      </c>
      <c r="AY9" s="15">
        <f>rekentabellen!AA13</f>
        <v>3</v>
      </c>
      <c r="AZ9" s="38">
        <f>rekentabellen!AI13</f>
        <v>2</v>
      </c>
    </row>
    <row r="10" spans="2:52">
      <c r="B10" s="4" t="s">
        <v>4</v>
      </c>
      <c r="C10" s="2" t="s">
        <v>27</v>
      </c>
      <c r="D10" s="6" t="s">
        <v>49</v>
      </c>
      <c r="E10" s="7" t="s">
        <v>130</v>
      </c>
      <c r="F10" s="6" t="s">
        <v>53</v>
      </c>
      <c r="G10" s="6" t="s">
        <v>57</v>
      </c>
      <c r="H10" s="6" t="s">
        <v>130</v>
      </c>
      <c r="I10" s="6" t="s">
        <v>130</v>
      </c>
      <c r="J10" s="6" t="s">
        <v>61</v>
      </c>
      <c r="K10" s="6" t="s">
        <v>69</v>
      </c>
      <c r="L10" s="6" t="s">
        <v>64</v>
      </c>
      <c r="M10" s="9" t="s">
        <v>67</v>
      </c>
      <c r="N10" s="6" t="s">
        <v>68</v>
      </c>
      <c r="O10" s="6" t="s">
        <v>69</v>
      </c>
      <c r="P10" s="6" t="s">
        <v>68</v>
      </c>
      <c r="Q10" s="6" t="s">
        <v>68</v>
      </c>
      <c r="R10" s="6" t="s">
        <v>68</v>
      </c>
      <c r="S10" s="6" t="s">
        <v>69</v>
      </c>
      <c r="T10" s="6" t="s">
        <v>69</v>
      </c>
      <c r="U10" s="15">
        <f t="shared" si="30"/>
        <v>4</v>
      </c>
      <c r="V10" s="11" t="s">
        <v>70</v>
      </c>
      <c r="W10" s="6" t="s">
        <v>71</v>
      </c>
      <c r="X10" s="6" t="s">
        <v>71</v>
      </c>
      <c r="Y10" s="6" t="s">
        <v>65</v>
      </c>
      <c r="Z10" s="6" t="s">
        <v>65</v>
      </c>
      <c r="AA10" s="7" t="s">
        <v>117</v>
      </c>
      <c r="AB10" s="6" t="s">
        <v>118</v>
      </c>
      <c r="AC10" s="6" t="s">
        <v>118</v>
      </c>
      <c r="AD10" s="6" t="s">
        <v>117</v>
      </c>
      <c r="AE10" s="6" t="s">
        <v>117</v>
      </c>
      <c r="AF10" s="6" t="s">
        <v>118</v>
      </c>
      <c r="AG10" s="15">
        <f t="shared" si="31"/>
        <v>3</v>
      </c>
      <c r="AH10" s="11" t="s">
        <v>148</v>
      </c>
      <c r="AI10" s="6" t="s">
        <v>148</v>
      </c>
      <c r="AJ10" s="9" t="s">
        <v>148</v>
      </c>
      <c r="AK10" s="16">
        <f>rekentabellen!W14</f>
        <v>1</v>
      </c>
      <c r="AL10" s="15">
        <f t="shared" si="29"/>
        <v>4</v>
      </c>
      <c r="AM10" s="14">
        <f>rekentabellen!K14</f>
        <v>2</v>
      </c>
      <c r="AN10" s="15">
        <f t="shared" si="32"/>
        <v>3</v>
      </c>
      <c r="AO10" s="11">
        <v>5</v>
      </c>
      <c r="AP10" s="9">
        <v>5</v>
      </c>
      <c r="AQ10" s="7" t="s">
        <v>107</v>
      </c>
      <c r="AR10" s="9" t="s">
        <v>85</v>
      </c>
      <c r="AS10" s="6" t="s">
        <v>88</v>
      </c>
      <c r="AT10" s="6" t="s">
        <v>88</v>
      </c>
      <c r="AU10" s="6" t="s">
        <v>90</v>
      </c>
      <c r="AV10" s="7" t="s">
        <v>94</v>
      </c>
      <c r="AW10" s="6" t="s">
        <v>146</v>
      </c>
      <c r="AX10" s="9" t="s">
        <v>147</v>
      </c>
      <c r="AY10" s="15">
        <f>rekentabellen!AA14</f>
        <v>3</v>
      </c>
      <c r="AZ10" s="38">
        <f>rekentabellen!AI14</f>
        <v>3</v>
      </c>
    </row>
    <row r="11" spans="2:52">
      <c r="B11" s="4" t="s">
        <v>8</v>
      </c>
      <c r="C11" s="2" t="s">
        <v>30</v>
      </c>
      <c r="D11" s="6" t="s">
        <v>50</v>
      </c>
      <c r="E11" s="7" t="s">
        <v>54</v>
      </c>
      <c r="F11" s="6" t="s">
        <v>54</v>
      </c>
      <c r="G11" s="6" t="s">
        <v>54</v>
      </c>
      <c r="H11" s="6" t="s">
        <v>54</v>
      </c>
      <c r="I11" s="6" t="s">
        <v>130</v>
      </c>
      <c r="J11" s="6" t="s">
        <v>62</v>
      </c>
      <c r="K11" s="6" t="s">
        <v>68</v>
      </c>
      <c r="L11" s="6" t="s">
        <v>64</v>
      </c>
      <c r="M11" s="9" t="s">
        <v>67</v>
      </c>
      <c r="N11" s="6" t="s">
        <v>68</v>
      </c>
      <c r="O11" s="6" t="s">
        <v>68</v>
      </c>
      <c r="P11" s="6" t="s">
        <v>69</v>
      </c>
      <c r="Q11" s="6" t="s">
        <v>69</v>
      </c>
      <c r="R11" s="6" t="s">
        <v>68</v>
      </c>
      <c r="S11" s="6" t="s">
        <v>69</v>
      </c>
      <c r="T11" s="6" t="s">
        <v>69</v>
      </c>
      <c r="U11" s="15">
        <f t="shared" si="30"/>
        <v>3</v>
      </c>
      <c r="V11" s="11" t="s">
        <v>70</v>
      </c>
      <c r="W11" s="6" t="s">
        <v>70</v>
      </c>
      <c r="X11" s="6" t="s">
        <v>70</v>
      </c>
      <c r="Y11" s="6" t="s">
        <v>71</v>
      </c>
      <c r="Z11" s="6" t="s">
        <v>71</v>
      </c>
      <c r="AA11" s="7" t="s">
        <v>117</v>
      </c>
      <c r="AB11" s="6" t="s">
        <v>118</v>
      </c>
      <c r="AC11" s="6" t="s">
        <v>118</v>
      </c>
      <c r="AD11" s="6" t="s">
        <v>118</v>
      </c>
      <c r="AE11" s="6" t="s">
        <v>117</v>
      </c>
      <c r="AF11" s="6" t="s">
        <v>118</v>
      </c>
      <c r="AG11" s="15">
        <f t="shared" si="31"/>
        <v>2</v>
      </c>
      <c r="AH11" s="11" t="s">
        <v>64</v>
      </c>
      <c r="AI11" s="6" t="s">
        <v>64</v>
      </c>
      <c r="AJ11" s="9" t="s">
        <v>73</v>
      </c>
      <c r="AK11" s="16">
        <f>rekentabellen!W15</f>
        <v>5</v>
      </c>
      <c r="AL11" s="15">
        <f t="shared" si="29"/>
        <v>2</v>
      </c>
      <c r="AM11" s="14">
        <f>rekentabellen!K15</f>
        <v>5</v>
      </c>
      <c r="AN11" s="15">
        <f t="shared" si="32"/>
        <v>3</v>
      </c>
      <c r="AO11" s="11">
        <v>1</v>
      </c>
      <c r="AP11" s="9">
        <v>1</v>
      </c>
      <c r="AQ11" s="7" t="s">
        <v>77</v>
      </c>
      <c r="AR11" s="9" t="s">
        <v>83</v>
      </c>
      <c r="AS11" s="6" t="s">
        <v>89</v>
      </c>
      <c r="AT11" s="6" t="s">
        <v>89</v>
      </c>
      <c r="AU11" s="6" t="s">
        <v>89</v>
      </c>
      <c r="AV11" s="7" t="s">
        <v>91</v>
      </c>
      <c r="AW11" s="6" t="s">
        <v>96</v>
      </c>
      <c r="AX11" s="9" t="s">
        <v>147</v>
      </c>
      <c r="AY11" s="15">
        <f>rekentabellen!AA15</f>
        <v>1</v>
      </c>
      <c r="AZ11" s="38">
        <f>rekentabellen!AI15</f>
        <v>3</v>
      </c>
    </row>
    <row r="12" spans="2:52">
      <c r="B12" s="4" t="s">
        <v>9</v>
      </c>
      <c r="C12" s="2" t="s">
        <v>30</v>
      </c>
      <c r="D12" s="6" t="s">
        <v>50</v>
      </c>
      <c r="E12" s="7" t="s">
        <v>55</v>
      </c>
      <c r="F12" s="6" t="s">
        <v>55</v>
      </c>
      <c r="G12" s="6" t="s">
        <v>54</v>
      </c>
      <c r="H12" s="6" t="s">
        <v>55</v>
      </c>
      <c r="I12" s="6" t="s">
        <v>55</v>
      </c>
      <c r="J12" s="6" t="s">
        <v>62</v>
      </c>
      <c r="K12" s="6" t="s">
        <v>68</v>
      </c>
      <c r="L12" s="6" t="s">
        <v>55</v>
      </c>
      <c r="M12" s="9" t="s">
        <v>67</v>
      </c>
      <c r="N12" s="6" t="s">
        <v>69</v>
      </c>
      <c r="O12" s="6" t="s">
        <v>69</v>
      </c>
      <c r="P12" s="6" t="s">
        <v>69</v>
      </c>
      <c r="Q12" s="6" t="s">
        <v>69</v>
      </c>
      <c r="R12" s="6" t="s">
        <v>69</v>
      </c>
      <c r="S12" s="6" t="s">
        <v>69</v>
      </c>
      <c r="T12" s="6" t="s">
        <v>69</v>
      </c>
      <c r="U12" s="15">
        <f t="shared" si="30"/>
        <v>0</v>
      </c>
      <c r="V12" s="11" t="s">
        <v>70</v>
      </c>
      <c r="W12" s="6" t="s">
        <v>55</v>
      </c>
      <c r="X12" s="6" t="s">
        <v>55</v>
      </c>
      <c r="Y12" s="6" t="s">
        <v>55</v>
      </c>
      <c r="Z12" s="6" t="s">
        <v>55</v>
      </c>
      <c r="AA12" s="7" t="s">
        <v>118</v>
      </c>
      <c r="AB12" s="6" t="s">
        <v>118</v>
      </c>
      <c r="AC12" s="6" t="s">
        <v>118</v>
      </c>
      <c r="AD12" s="6" t="s">
        <v>118</v>
      </c>
      <c r="AE12" s="6" t="s">
        <v>117</v>
      </c>
      <c r="AF12" s="6" t="s">
        <v>118</v>
      </c>
      <c r="AG12" s="15">
        <f t="shared" si="31"/>
        <v>1</v>
      </c>
      <c r="AH12" s="11" t="s">
        <v>55</v>
      </c>
      <c r="AI12" s="6" t="s">
        <v>55</v>
      </c>
      <c r="AJ12" s="9" t="s">
        <v>55</v>
      </c>
      <c r="AK12" s="16" t="str">
        <f>rekentabellen!W16</f>
        <v>onbekend</v>
      </c>
      <c r="AL12" s="15">
        <f t="shared" si="29"/>
        <v>1</v>
      </c>
      <c r="AM12" s="14" t="str">
        <f>rekentabellen!K16</f>
        <v>onbekend</v>
      </c>
      <c r="AN12" s="15">
        <f t="shared" si="32"/>
        <v>1</v>
      </c>
      <c r="AO12" s="11">
        <v>1</v>
      </c>
      <c r="AP12" s="9">
        <v>1</v>
      </c>
      <c r="AQ12" s="7" t="s">
        <v>82</v>
      </c>
      <c r="AR12" s="9" t="s">
        <v>85</v>
      </c>
      <c r="AS12" s="6" t="s">
        <v>87</v>
      </c>
      <c r="AT12" s="6" t="s">
        <v>87</v>
      </c>
      <c r="AU12" s="6" t="s">
        <v>87</v>
      </c>
      <c r="AV12" s="7" t="s">
        <v>91</v>
      </c>
      <c r="AW12" s="6" t="s">
        <v>55</v>
      </c>
      <c r="AX12" s="9" t="s">
        <v>147</v>
      </c>
      <c r="AY12" s="15">
        <f>rekentabellen!AA16</f>
        <v>1</v>
      </c>
      <c r="AZ12" s="38">
        <f>rekentabellen!AI16</f>
        <v>1</v>
      </c>
    </row>
    <row r="13" spans="2:52">
      <c r="B13" s="4" t="s">
        <v>2</v>
      </c>
      <c r="C13" s="2" t="s">
        <v>26</v>
      </c>
      <c r="D13" s="6" t="s">
        <v>49</v>
      </c>
      <c r="E13" s="7" t="s">
        <v>130</v>
      </c>
      <c r="F13" s="6" t="s">
        <v>130</v>
      </c>
      <c r="G13" s="6" t="s">
        <v>57</v>
      </c>
      <c r="H13" s="6" t="s">
        <v>130</v>
      </c>
      <c r="I13" s="6" t="s">
        <v>130</v>
      </c>
      <c r="J13" s="6" t="s">
        <v>61</v>
      </c>
      <c r="K13" s="6" t="s">
        <v>68</v>
      </c>
      <c r="L13" s="6" t="s">
        <v>64</v>
      </c>
      <c r="M13" s="9" t="s">
        <v>67</v>
      </c>
      <c r="N13" s="6" t="s">
        <v>69</v>
      </c>
      <c r="O13" s="6" t="s">
        <v>69</v>
      </c>
      <c r="P13" s="6" t="s">
        <v>69</v>
      </c>
      <c r="Q13" s="6" t="s">
        <v>69</v>
      </c>
      <c r="R13" s="6" t="s">
        <v>68</v>
      </c>
      <c r="S13" s="6" t="s">
        <v>69</v>
      </c>
      <c r="T13" s="6" t="s">
        <v>69</v>
      </c>
      <c r="U13" s="15">
        <f t="shared" si="30"/>
        <v>1</v>
      </c>
      <c r="V13" s="11" t="s">
        <v>65</v>
      </c>
      <c r="W13" s="6" t="s">
        <v>70</v>
      </c>
      <c r="X13" s="6" t="s">
        <v>65</v>
      </c>
      <c r="Y13" s="6" t="s">
        <v>65</v>
      </c>
      <c r="Z13" s="6" t="s">
        <v>65</v>
      </c>
      <c r="AA13" s="7" t="s">
        <v>118</v>
      </c>
      <c r="AB13" s="6" t="s">
        <v>118</v>
      </c>
      <c r="AC13" s="6" t="s">
        <v>118</v>
      </c>
      <c r="AD13" s="6" t="s">
        <v>117</v>
      </c>
      <c r="AE13" s="6" t="s">
        <v>117</v>
      </c>
      <c r="AF13" s="6" t="s">
        <v>118</v>
      </c>
      <c r="AG13" s="15">
        <f t="shared" si="31"/>
        <v>2</v>
      </c>
      <c r="AH13" s="11" t="s">
        <v>64</v>
      </c>
      <c r="AI13" s="6" t="s">
        <v>64</v>
      </c>
      <c r="AJ13" s="9" t="s">
        <v>55</v>
      </c>
      <c r="AK13" s="16">
        <f>rekentabellen!W17</f>
        <v>1</v>
      </c>
      <c r="AL13" s="15">
        <f t="shared" si="29"/>
        <v>2</v>
      </c>
      <c r="AM13" s="14">
        <f>rekentabellen!K17</f>
        <v>1</v>
      </c>
      <c r="AN13" s="15">
        <f t="shared" si="32"/>
        <v>2</v>
      </c>
      <c r="AO13" s="11">
        <v>1</v>
      </c>
      <c r="AP13" s="9">
        <v>4</v>
      </c>
      <c r="AQ13" s="7" t="s">
        <v>86</v>
      </c>
      <c r="AR13" s="9" t="s">
        <v>84</v>
      </c>
      <c r="AS13" s="6" t="s">
        <v>87</v>
      </c>
      <c r="AT13" s="6" t="s">
        <v>87</v>
      </c>
      <c r="AU13" s="6" t="s">
        <v>87</v>
      </c>
      <c r="AV13" s="7" t="s">
        <v>93</v>
      </c>
      <c r="AW13" s="6" t="s">
        <v>108</v>
      </c>
      <c r="AX13" s="9" t="s">
        <v>147</v>
      </c>
      <c r="AY13" s="15">
        <f>rekentabellen!AA17</f>
        <v>2</v>
      </c>
      <c r="AZ13" s="38">
        <f>rekentabellen!AI17</f>
        <v>2</v>
      </c>
    </row>
    <row r="14" spans="2:52">
      <c r="B14" s="4" t="s">
        <v>141</v>
      </c>
      <c r="C14" s="2" t="s">
        <v>29</v>
      </c>
      <c r="D14" s="6" t="s">
        <v>48</v>
      </c>
      <c r="E14" s="7" t="s">
        <v>53</v>
      </c>
      <c r="F14" s="6" t="s">
        <v>53</v>
      </c>
      <c r="G14" s="6" t="s">
        <v>57</v>
      </c>
      <c r="H14" s="6" t="s">
        <v>130</v>
      </c>
      <c r="I14" s="6" t="s">
        <v>130</v>
      </c>
      <c r="J14" s="6" t="s">
        <v>61</v>
      </c>
      <c r="K14" s="6" t="s">
        <v>69</v>
      </c>
      <c r="L14" s="6" t="s">
        <v>64</v>
      </c>
      <c r="M14" s="9" t="s">
        <v>62</v>
      </c>
      <c r="N14" s="6" t="s">
        <v>68</v>
      </c>
      <c r="O14" s="6" t="s">
        <v>69</v>
      </c>
      <c r="P14" s="6" t="s">
        <v>68</v>
      </c>
      <c r="Q14" s="6" t="s">
        <v>69</v>
      </c>
      <c r="R14" s="6" t="s">
        <v>69</v>
      </c>
      <c r="S14" s="6" t="s">
        <v>68</v>
      </c>
      <c r="T14" s="6" t="s">
        <v>69</v>
      </c>
      <c r="U14" s="15">
        <f t="shared" si="30"/>
        <v>3</v>
      </c>
      <c r="V14" s="11" t="s">
        <v>70</v>
      </c>
      <c r="W14" s="6" t="s">
        <v>71</v>
      </c>
      <c r="X14" s="6" t="s">
        <v>71</v>
      </c>
      <c r="Y14" s="6" t="s">
        <v>71</v>
      </c>
      <c r="Z14" s="6" t="s">
        <v>71</v>
      </c>
      <c r="AA14" s="7" t="s">
        <v>117</v>
      </c>
      <c r="AB14" s="6" t="s">
        <v>118</v>
      </c>
      <c r="AC14" s="6" t="s">
        <v>118</v>
      </c>
      <c r="AD14" s="6" t="s">
        <v>118</v>
      </c>
      <c r="AE14" s="6" t="s">
        <v>117</v>
      </c>
      <c r="AF14" s="6" t="s">
        <v>118</v>
      </c>
      <c r="AG14" s="15">
        <f t="shared" si="31"/>
        <v>2</v>
      </c>
      <c r="AH14" s="11" t="s">
        <v>64</v>
      </c>
      <c r="AI14" s="6" t="s">
        <v>64</v>
      </c>
      <c r="AJ14" s="9" t="s">
        <v>55</v>
      </c>
      <c r="AK14" s="16">
        <f>rekentabellen!W18</f>
        <v>2</v>
      </c>
      <c r="AL14" s="15">
        <f t="shared" si="29"/>
        <v>2</v>
      </c>
      <c r="AM14" s="14">
        <f>rekentabellen!K18</f>
        <v>2</v>
      </c>
      <c r="AN14" s="15">
        <f t="shared" si="32"/>
        <v>3</v>
      </c>
      <c r="AO14" s="11">
        <v>4</v>
      </c>
      <c r="AP14" s="9">
        <v>3</v>
      </c>
      <c r="AQ14" s="13" t="s">
        <v>149</v>
      </c>
      <c r="AR14" s="9" t="s">
        <v>111</v>
      </c>
      <c r="AS14" s="6" t="s">
        <v>87</v>
      </c>
      <c r="AT14" s="6" t="s">
        <v>87</v>
      </c>
      <c r="AU14" s="6" t="s">
        <v>87</v>
      </c>
      <c r="AV14" s="7" t="s">
        <v>94</v>
      </c>
      <c r="AW14" s="6" t="s">
        <v>96</v>
      </c>
      <c r="AX14" s="9" t="s">
        <v>147</v>
      </c>
      <c r="AY14" s="15">
        <f>rekentabellen!AA18</f>
        <v>2</v>
      </c>
      <c r="AZ14" s="38">
        <f>rekentabellen!AI18</f>
        <v>3</v>
      </c>
    </row>
    <row r="15" spans="2:52">
      <c r="B15" s="4" t="s">
        <v>5</v>
      </c>
      <c r="C15" s="2" t="s">
        <v>29</v>
      </c>
      <c r="D15" s="6" t="s">
        <v>48</v>
      </c>
      <c r="E15" s="7" t="s">
        <v>130</v>
      </c>
      <c r="F15" s="6" t="s">
        <v>130</v>
      </c>
      <c r="G15" s="6" t="s">
        <v>57</v>
      </c>
      <c r="H15" s="6" t="s">
        <v>130</v>
      </c>
      <c r="I15" s="6" t="s">
        <v>130</v>
      </c>
      <c r="J15" s="6" t="s">
        <v>61</v>
      </c>
      <c r="K15" s="6" t="s">
        <v>68</v>
      </c>
      <c r="L15" s="6" t="s">
        <v>63</v>
      </c>
      <c r="M15" s="9" t="s">
        <v>62</v>
      </c>
      <c r="N15" s="6" t="s">
        <v>68</v>
      </c>
      <c r="O15" s="6" t="s">
        <v>69</v>
      </c>
      <c r="P15" s="6" t="s">
        <v>69</v>
      </c>
      <c r="Q15" s="6" t="s">
        <v>69</v>
      </c>
      <c r="R15" s="6" t="s">
        <v>68</v>
      </c>
      <c r="S15" s="6" t="s">
        <v>69</v>
      </c>
      <c r="T15" s="6" t="s">
        <v>68</v>
      </c>
      <c r="U15" s="15">
        <f t="shared" si="30"/>
        <v>3</v>
      </c>
      <c r="V15" s="11" t="s">
        <v>65</v>
      </c>
      <c r="W15" s="6" t="s">
        <v>65</v>
      </c>
      <c r="X15" s="6" t="s">
        <v>70</v>
      </c>
      <c r="Y15" s="6" t="s">
        <v>65</v>
      </c>
      <c r="Z15" s="6" t="s">
        <v>71</v>
      </c>
      <c r="AA15" s="7" t="s">
        <v>117</v>
      </c>
      <c r="AB15" s="6" t="s">
        <v>118</v>
      </c>
      <c r="AC15" s="6" t="s">
        <v>118</v>
      </c>
      <c r="AD15" s="6" t="s">
        <v>118</v>
      </c>
      <c r="AE15" s="6" t="s">
        <v>117</v>
      </c>
      <c r="AF15" s="6" t="s">
        <v>118</v>
      </c>
      <c r="AG15" s="15">
        <f t="shared" si="31"/>
        <v>2</v>
      </c>
      <c r="AH15" s="11" t="s">
        <v>148</v>
      </c>
      <c r="AI15" s="6" t="s">
        <v>148</v>
      </c>
      <c r="AJ15" s="9" t="s">
        <v>55</v>
      </c>
      <c r="AK15" s="16">
        <f>rekentabellen!W19</f>
        <v>1</v>
      </c>
      <c r="AL15" s="15">
        <f t="shared" si="29"/>
        <v>2</v>
      </c>
      <c r="AM15" s="14">
        <f>rekentabellen!K19</f>
        <v>1</v>
      </c>
      <c r="AN15" s="15">
        <f t="shared" si="32"/>
        <v>3</v>
      </c>
      <c r="AO15" s="11">
        <v>3</v>
      </c>
      <c r="AP15" s="9">
        <v>3</v>
      </c>
      <c r="AQ15" s="7" t="s">
        <v>78</v>
      </c>
      <c r="AR15" s="9" t="s">
        <v>84</v>
      </c>
      <c r="AS15" s="6" t="s">
        <v>89</v>
      </c>
      <c r="AT15" s="6" t="s">
        <v>89</v>
      </c>
      <c r="AU15" s="6" t="s">
        <v>90</v>
      </c>
      <c r="AV15" s="7" t="s">
        <v>94</v>
      </c>
      <c r="AW15" s="6" t="s">
        <v>146</v>
      </c>
      <c r="AX15" s="9" t="s">
        <v>147</v>
      </c>
      <c r="AY15" s="15">
        <f>rekentabellen!AA19</f>
        <v>3</v>
      </c>
      <c r="AZ15" s="38">
        <f>rekentabellen!AI19</f>
        <v>2</v>
      </c>
    </row>
    <row r="16" spans="2:52">
      <c r="B16" s="4" t="s">
        <v>136</v>
      </c>
      <c r="C16" s="2" t="s">
        <v>27</v>
      </c>
      <c r="D16" s="6" t="s">
        <v>48</v>
      </c>
      <c r="E16" s="7" t="s">
        <v>54</v>
      </c>
      <c r="F16" s="6" t="s">
        <v>54</v>
      </c>
      <c r="G16" s="6" t="s">
        <v>57</v>
      </c>
      <c r="H16" s="6" t="s">
        <v>54</v>
      </c>
      <c r="I16" s="6" t="s">
        <v>130</v>
      </c>
      <c r="J16" s="6" t="s">
        <v>61</v>
      </c>
      <c r="K16" s="6" t="s">
        <v>69</v>
      </c>
      <c r="L16" s="6" t="s">
        <v>64</v>
      </c>
      <c r="M16" s="9" t="s">
        <v>62</v>
      </c>
      <c r="N16" s="6" t="s">
        <v>69</v>
      </c>
      <c r="O16" s="6" t="s">
        <v>69</v>
      </c>
      <c r="P16" s="6" t="s">
        <v>69</v>
      </c>
      <c r="Q16" s="6" t="s">
        <v>69</v>
      </c>
      <c r="R16" s="6" t="s">
        <v>68</v>
      </c>
      <c r="S16" s="6" t="s">
        <v>69</v>
      </c>
      <c r="T16" s="6" t="s">
        <v>69</v>
      </c>
      <c r="U16" s="15">
        <f t="shared" si="30"/>
        <v>1</v>
      </c>
      <c r="V16" s="11" t="s">
        <v>71</v>
      </c>
      <c r="W16" s="6" t="s">
        <v>65</v>
      </c>
      <c r="X16" s="6" t="s">
        <v>70</v>
      </c>
      <c r="Y16" s="6" t="s">
        <v>65</v>
      </c>
      <c r="Z16" s="6" t="s">
        <v>71</v>
      </c>
      <c r="AA16" s="7" t="s">
        <v>118</v>
      </c>
      <c r="AB16" s="6" t="s">
        <v>118</v>
      </c>
      <c r="AC16" s="6" t="s">
        <v>118</v>
      </c>
      <c r="AD16" s="6" t="s">
        <v>117</v>
      </c>
      <c r="AE16" s="6" t="s">
        <v>117</v>
      </c>
      <c r="AF16" s="6" t="s">
        <v>118</v>
      </c>
      <c r="AG16" s="15">
        <f t="shared" si="31"/>
        <v>2</v>
      </c>
      <c r="AH16" s="11" t="s">
        <v>148</v>
      </c>
      <c r="AI16" s="6" t="s">
        <v>148</v>
      </c>
      <c r="AJ16" s="9" t="s">
        <v>55</v>
      </c>
      <c r="AK16" s="16">
        <f>rekentabellen!W20</f>
        <v>3</v>
      </c>
      <c r="AL16" s="15">
        <f t="shared" si="29"/>
        <v>2</v>
      </c>
      <c r="AM16" s="14">
        <f>rekentabellen!K20</f>
        <v>4</v>
      </c>
      <c r="AN16" s="15">
        <f t="shared" si="32"/>
        <v>3</v>
      </c>
      <c r="AO16" s="11">
        <v>3</v>
      </c>
      <c r="AP16" s="9">
        <v>3</v>
      </c>
      <c r="AQ16" s="7" t="s">
        <v>78</v>
      </c>
      <c r="AR16" s="9" t="s">
        <v>84</v>
      </c>
      <c r="AS16" s="6" t="s">
        <v>89</v>
      </c>
      <c r="AT16" s="6" t="s">
        <v>89</v>
      </c>
      <c r="AU16" s="6" t="s">
        <v>90</v>
      </c>
      <c r="AV16" s="7" t="s">
        <v>94</v>
      </c>
      <c r="AW16" s="6" t="s">
        <v>146</v>
      </c>
      <c r="AX16" s="9" t="s">
        <v>147</v>
      </c>
      <c r="AY16" s="15">
        <f>rekentabellen!AA20</f>
        <v>3</v>
      </c>
      <c r="AZ16" s="38">
        <f>rekentabellen!AI20</f>
        <v>3</v>
      </c>
    </row>
    <row r="17" spans="2:52">
      <c r="B17" s="4" t="s">
        <v>6</v>
      </c>
      <c r="C17" s="2" t="s">
        <v>28</v>
      </c>
      <c r="D17" s="6" t="s">
        <v>48</v>
      </c>
      <c r="E17" s="7" t="s">
        <v>53</v>
      </c>
      <c r="F17" s="6" t="s">
        <v>53</v>
      </c>
      <c r="G17" s="6" t="s">
        <v>54</v>
      </c>
      <c r="H17" s="6" t="s">
        <v>53</v>
      </c>
      <c r="I17" s="6" t="s">
        <v>130</v>
      </c>
      <c r="J17" s="6" t="s">
        <v>61</v>
      </c>
      <c r="K17" s="6" t="s">
        <v>69</v>
      </c>
      <c r="L17" s="6" t="s">
        <v>63</v>
      </c>
      <c r="M17" s="9" t="s">
        <v>66</v>
      </c>
      <c r="N17" s="6" t="s">
        <v>68</v>
      </c>
      <c r="O17" s="6" t="s">
        <v>69</v>
      </c>
      <c r="P17" s="6" t="s">
        <v>69</v>
      </c>
      <c r="Q17" s="6" t="s">
        <v>69</v>
      </c>
      <c r="R17" s="6" t="s">
        <v>69</v>
      </c>
      <c r="S17" s="6" t="s">
        <v>68</v>
      </c>
      <c r="T17" s="6" t="s">
        <v>69</v>
      </c>
      <c r="U17" s="15">
        <f t="shared" si="30"/>
        <v>2</v>
      </c>
      <c r="V17" s="11" t="s">
        <v>70</v>
      </c>
      <c r="W17" s="6" t="s">
        <v>70</v>
      </c>
      <c r="X17" s="6" t="s">
        <v>65</v>
      </c>
      <c r="Y17" s="6" t="s">
        <v>65</v>
      </c>
      <c r="Z17" s="6" t="s">
        <v>71</v>
      </c>
      <c r="AA17" s="7" t="s">
        <v>117</v>
      </c>
      <c r="AB17" s="6" t="s">
        <v>118</v>
      </c>
      <c r="AC17" s="6" t="s">
        <v>118</v>
      </c>
      <c r="AD17" s="6" t="s">
        <v>118</v>
      </c>
      <c r="AE17" s="6" t="s">
        <v>117</v>
      </c>
      <c r="AF17" s="6" t="s">
        <v>118</v>
      </c>
      <c r="AG17" s="15">
        <f t="shared" si="31"/>
        <v>2</v>
      </c>
      <c r="AH17" s="11" t="s">
        <v>64</v>
      </c>
      <c r="AI17" s="6" t="s">
        <v>64</v>
      </c>
      <c r="AJ17" s="9" t="s">
        <v>55</v>
      </c>
      <c r="AK17" s="16">
        <f>rekentabellen!W21</f>
        <v>4</v>
      </c>
      <c r="AL17" s="15">
        <f t="shared" si="29"/>
        <v>1</v>
      </c>
      <c r="AM17" s="14">
        <f>rekentabellen!K21</f>
        <v>4</v>
      </c>
      <c r="AN17" s="15">
        <f t="shared" si="32"/>
        <v>1</v>
      </c>
      <c r="AO17" s="11">
        <v>2</v>
      </c>
      <c r="AP17" s="9">
        <v>1</v>
      </c>
      <c r="AQ17" s="10" t="s">
        <v>80</v>
      </c>
      <c r="AR17" s="9" t="s">
        <v>84</v>
      </c>
      <c r="AS17" s="6" t="s">
        <v>88</v>
      </c>
      <c r="AT17" s="6" t="s">
        <v>85</v>
      </c>
      <c r="AU17" s="6" t="s">
        <v>85</v>
      </c>
      <c r="AV17" s="7" t="s">
        <v>92</v>
      </c>
      <c r="AW17" s="6" t="s">
        <v>146</v>
      </c>
      <c r="AX17" s="9" t="s">
        <v>147</v>
      </c>
      <c r="AY17" s="15">
        <f>rekentabellen!AA21</f>
        <v>3</v>
      </c>
      <c r="AZ17" s="38">
        <f>rekentabellen!AI21</f>
        <v>2</v>
      </c>
    </row>
    <row r="18" spans="2:52">
      <c r="B18" s="4" t="s">
        <v>7</v>
      </c>
      <c r="C18" s="2" t="s">
        <v>28</v>
      </c>
      <c r="D18" s="6" t="s">
        <v>48</v>
      </c>
      <c r="E18" s="7" t="s">
        <v>53</v>
      </c>
      <c r="F18" s="6" t="s">
        <v>53</v>
      </c>
      <c r="G18" s="6" t="s">
        <v>54</v>
      </c>
      <c r="H18" s="6" t="s">
        <v>53</v>
      </c>
      <c r="I18" s="6" t="s">
        <v>130</v>
      </c>
      <c r="J18" s="6" t="s">
        <v>61</v>
      </c>
      <c r="K18" s="6" t="s">
        <v>69</v>
      </c>
      <c r="L18" s="6" t="s">
        <v>63</v>
      </c>
      <c r="M18" s="9" t="s">
        <v>66</v>
      </c>
      <c r="N18" s="6" t="s">
        <v>69</v>
      </c>
      <c r="O18" s="6" t="s">
        <v>69</v>
      </c>
      <c r="P18" s="6" t="s">
        <v>69</v>
      </c>
      <c r="Q18" s="6" t="s">
        <v>69</v>
      </c>
      <c r="R18" s="6" t="s">
        <v>68</v>
      </c>
      <c r="S18" s="6" t="s">
        <v>69</v>
      </c>
      <c r="T18" s="6" t="s">
        <v>69</v>
      </c>
      <c r="U18" s="15">
        <f t="shared" si="30"/>
        <v>1</v>
      </c>
      <c r="V18" s="11" t="s">
        <v>70</v>
      </c>
      <c r="W18" s="6" t="s">
        <v>70</v>
      </c>
      <c r="X18" s="6" t="s">
        <v>65</v>
      </c>
      <c r="Y18" s="6" t="s">
        <v>65</v>
      </c>
      <c r="Z18" s="6" t="s">
        <v>71</v>
      </c>
      <c r="AA18" s="7" t="s">
        <v>118</v>
      </c>
      <c r="AB18" s="6" t="s">
        <v>118</v>
      </c>
      <c r="AC18" s="6" t="s">
        <v>118</v>
      </c>
      <c r="AD18" s="6" t="s">
        <v>118</v>
      </c>
      <c r="AE18" s="6" t="s">
        <v>117</v>
      </c>
      <c r="AF18" s="6" t="s">
        <v>118</v>
      </c>
      <c r="AG18" s="15">
        <f t="shared" si="31"/>
        <v>1</v>
      </c>
      <c r="AH18" s="11" t="s">
        <v>64</v>
      </c>
      <c r="AI18" s="6" t="s">
        <v>64</v>
      </c>
      <c r="AJ18" s="9" t="s">
        <v>55</v>
      </c>
      <c r="AK18" s="16">
        <f>rekentabellen!W22</f>
        <v>4</v>
      </c>
      <c r="AL18" s="15">
        <f t="shared" si="29"/>
        <v>2</v>
      </c>
      <c r="AM18" s="14">
        <f>rekentabellen!K22</f>
        <v>4</v>
      </c>
      <c r="AN18" s="15">
        <f t="shared" si="32"/>
        <v>1</v>
      </c>
      <c r="AO18" s="11">
        <v>2</v>
      </c>
      <c r="AP18" s="9">
        <v>2</v>
      </c>
      <c r="AQ18" s="7" t="s">
        <v>79</v>
      </c>
      <c r="AR18" s="9" t="s">
        <v>84</v>
      </c>
      <c r="AS18" s="6" t="s">
        <v>89</v>
      </c>
      <c r="AT18" s="6" t="s">
        <v>85</v>
      </c>
      <c r="AU18" s="6" t="s">
        <v>90</v>
      </c>
      <c r="AV18" s="7" t="s">
        <v>94</v>
      </c>
      <c r="AW18" s="6" t="s">
        <v>146</v>
      </c>
      <c r="AX18" s="9" t="s">
        <v>147</v>
      </c>
      <c r="AY18" s="15">
        <f>rekentabellen!AA22</f>
        <v>3</v>
      </c>
      <c r="AZ18" s="38">
        <f>rekentabellen!AI22</f>
        <v>3</v>
      </c>
    </row>
    <row r="19" spans="2:52">
      <c r="B19" s="4" t="s">
        <v>1</v>
      </c>
      <c r="C19" s="2" t="s">
        <v>27</v>
      </c>
      <c r="D19" s="6" t="s">
        <v>48</v>
      </c>
      <c r="E19" s="7" t="s">
        <v>54</v>
      </c>
      <c r="F19" s="6" t="s">
        <v>54</v>
      </c>
      <c r="G19" s="6" t="s">
        <v>57</v>
      </c>
      <c r="H19" s="6" t="s">
        <v>54</v>
      </c>
      <c r="I19" s="6" t="s">
        <v>130</v>
      </c>
      <c r="J19" s="6" t="s">
        <v>61</v>
      </c>
      <c r="K19" s="6" t="s">
        <v>69</v>
      </c>
      <c r="L19" s="6" t="s">
        <v>65</v>
      </c>
      <c r="M19" s="9" t="s">
        <v>62</v>
      </c>
      <c r="N19" s="6" t="s">
        <v>68</v>
      </c>
      <c r="O19" s="6" t="s">
        <v>69</v>
      </c>
      <c r="P19" s="6" t="s">
        <v>68</v>
      </c>
      <c r="Q19" s="6" t="s">
        <v>69</v>
      </c>
      <c r="R19" s="6" t="s">
        <v>69</v>
      </c>
      <c r="S19" s="6" t="s">
        <v>68</v>
      </c>
      <c r="T19" s="6" t="s">
        <v>69</v>
      </c>
      <c r="U19" s="15">
        <f t="shared" si="30"/>
        <v>3</v>
      </c>
      <c r="V19" s="11" t="s">
        <v>65</v>
      </c>
      <c r="W19" s="6" t="s">
        <v>71</v>
      </c>
      <c r="X19" s="6" t="s">
        <v>71</v>
      </c>
      <c r="Y19" s="6" t="s">
        <v>65</v>
      </c>
      <c r="Z19" s="6" t="s">
        <v>70</v>
      </c>
      <c r="AA19" s="7" t="s">
        <v>117</v>
      </c>
      <c r="AB19" s="6" t="s">
        <v>118</v>
      </c>
      <c r="AC19" s="6" t="s">
        <v>118</v>
      </c>
      <c r="AD19" s="6" t="s">
        <v>118</v>
      </c>
      <c r="AE19" s="6" t="s">
        <v>117</v>
      </c>
      <c r="AF19" s="6" t="s">
        <v>118</v>
      </c>
      <c r="AG19" s="15">
        <f t="shared" si="31"/>
        <v>2</v>
      </c>
      <c r="AH19" s="11" t="s">
        <v>55</v>
      </c>
      <c r="AI19" s="6" t="s">
        <v>55</v>
      </c>
      <c r="AJ19" s="9" t="s">
        <v>55</v>
      </c>
      <c r="AK19" s="16">
        <f>rekentabellen!W23</f>
        <v>3</v>
      </c>
      <c r="AL19" s="15">
        <f t="shared" si="29"/>
        <v>2</v>
      </c>
      <c r="AM19" s="14">
        <f>rekentabellen!K23</f>
        <v>4</v>
      </c>
      <c r="AN19" s="15">
        <f t="shared" si="32"/>
        <v>3</v>
      </c>
      <c r="AO19" s="11">
        <v>3</v>
      </c>
      <c r="AP19" s="9">
        <v>4</v>
      </c>
      <c r="AQ19" s="7" t="s">
        <v>78</v>
      </c>
      <c r="AR19" s="9" t="s">
        <v>84</v>
      </c>
      <c r="AS19" s="6" t="s">
        <v>89</v>
      </c>
      <c r="AT19" s="6" t="s">
        <v>89</v>
      </c>
      <c r="AU19" s="6" t="s">
        <v>87</v>
      </c>
      <c r="AV19" s="7" t="s">
        <v>94</v>
      </c>
      <c r="AW19" s="6" t="s">
        <v>110</v>
      </c>
      <c r="AX19" s="9" t="s">
        <v>147</v>
      </c>
      <c r="AY19" s="15">
        <f>rekentabellen!AA23</f>
        <v>3</v>
      </c>
      <c r="AZ19" s="38">
        <f>rekentabellen!AI23</f>
        <v>3</v>
      </c>
    </row>
    <row r="20" spans="2:52">
      <c r="B20" s="4" t="s">
        <v>3</v>
      </c>
      <c r="C20" s="2" t="s">
        <v>26</v>
      </c>
      <c r="D20" s="6" t="s">
        <v>49</v>
      </c>
      <c r="E20" s="7" t="s">
        <v>130</v>
      </c>
      <c r="F20" s="6" t="s">
        <v>53</v>
      </c>
      <c r="G20" s="6" t="s">
        <v>57</v>
      </c>
      <c r="H20" s="6" t="s">
        <v>130</v>
      </c>
      <c r="I20" s="6" t="s">
        <v>130</v>
      </c>
      <c r="J20" s="6" t="s">
        <v>61</v>
      </c>
      <c r="K20" s="6" t="s">
        <v>68</v>
      </c>
      <c r="L20" s="6" t="s">
        <v>64</v>
      </c>
      <c r="M20" s="9" t="s">
        <v>67</v>
      </c>
      <c r="N20" s="6" t="s">
        <v>68</v>
      </c>
      <c r="O20" s="6" t="s">
        <v>69</v>
      </c>
      <c r="P20" s="6" t="s">
        <v>68</v>
      </c>
      <c r="Q20" s="6" t="s">
        <v>68</v>
      </c>
      <c r="R20" s="6" t="s">
        <v>68</v>
      </c>
      <c r="S20" s="6" t="s">
        <v>69</v>
      </c>
      <c r="T20" s="6" t="s">
        <v>69</v>
      </c>
      <c r="U20" s="15">
        <f t="shared" si="30"/>
        <v>4</v>
      </c>
      <c r="V20" s="11" t="s">
        <v>70</v>
      </c>
      <c r="W20" s="6" t="s">
        <v>71</v>
      </c>
      <c r="X20" s="6" t="s">
        <v>71</v>
      </c>
      <c r="Y20" s="6" t="s">
        <v>65</v>
      </c>
      <c r="Z20" s="6" t="s">
        <v>65</v>
      </c>
      <c r="AA20" s="7" t="s">
        <v>118</v>
      </c>
      <c r="AB20" s="6" t="s">
        <v>118</v>
      </c>
      <c r="AC20" s="6" t="s">
        <v>118</v>
      </c>
      <c r="AD20" s="6" t="s">
        <v>117</v>
      </c>
      <c r="AE20" s="6" t="s">
        <v>117</v>
      </c>
      <c r="AF20" s="6" t="s">
        <v>118</v>
      </c>
      <c r="AG20" s="15">
        <f t="shared" si="31"/>
        <v>2</v>
      </c>
      <c r="AH20" s="11" t="s">
        <v>148</v>
      </c>
      <c r="AI20" s="6" t="s">
        <v>148</v>
      </c>
      <c r="AJ20" s="9" t="s">
        <v>148</v>
      </c>
      <c r="AK20" s="16">
        <f>rekentabellen!W24</f>
        <v>1</v>
      </c>
      <c r="AL20" s="15">
        <f t="shared" si="29"/>
        <v>4</v>
      </c>
      <c r="AM20" s="14">
        <f>rekentabellen!K24</f>
        <v>2</v>
      </c>
      <c r="AN20" s="15">
        <f t="shared" si="32"/>
        <v>3</v>
      </c>
      <c r="AO20" s="11">
        <v>5</v>
      </c>
      <c r="AP20" s="9">
        <v>5</v>
      </c>
      <c r="AQ20" s="7" t="s">
        <v>79</v>
      </c>
      <c r="AR20" s="9" t="s">
        <v>84</v>
      </c>
      <c r="AS20" s="6" t="s">
        <v>89</v>
      </c>
      <c r="AT20" s="6" t="s">
        <v>88</v>
      </c>
      <c r="AU20" s="6" t="s">
        <v>90</v>
      </c>
      <c r="AV20" s="7" t="s">
        <v>94</v>
      </c>
      <c r="AW20" s="6" t="s">
        <v>146</v>
      </c>
      <c r="AX20" s="9" t="s">
        <v>147</v>
      </c>
      <c r="AY20" s="15">
        <f>rekentabellen!AA24</f>
        <v>4</v>
      </c>
      <c r="AZ20" s="38">
        <f>rekentabellen!AI24</f>
        <v>3</v>
      </c>
    </row>
    <row r="21" spans="2:52">
      <c r="B21" s="46" t="s">
        <v>378</v>
      </c>
      <c r="C21" s="2" t="s">
        <v>26</v>
      </c>
      <c r="D21" s="6" t="s">
        <v>48</v>
      </c>
      <c r="E21" s="7" t="s">
        <v>130</v>
      </c>
      <c r="F21" s="6" t="s">
        <v>53</v>
      </c>
      <c r="G21" s="6" t="s">
        <v>54</v>
      </c>
      <c r="H21" s="6" t="s">
        <v>130</v>
      </c>
      <c r="I21" s="6" t="s">
        <v>130</v>
      </c>
      <c r="J21" s="6" t="s">
        <v>61</v>
      </c>
      <c r="K21" s="6" t="s">
        <v>68</v>
      </c>
      <c r="L21" s="6" t="s">
        <v>64</v>
      </c>
      <c r="M21" s="9" t="s">
        <v>62</v>
      </c>
      <c r="N21" s="6" t="s">
        <v>55</v>
      </c>
      <c r="O21" s="6" t="s">
        <v>69</v>
      </c>
      <c r="P21" s="6" t="s">
        <v>55</v>
      </c>
      <c r="Q21" s="6" t="s">
        <v>69</v>
      </c>
      <c r="R21" s="6" t="s">
        <v>68</v>
      </c>
      <c r="S21" s="6" t="s">
        <v>69</v>
      </c>
      <c r="T21" s="6" t="s">
        <v>69</v>
      </c>
      <c r="U21" s="15">
        <f t="shared" si="30"/>
        <v>1</v>
      </c>
      <c r="V21" s="11" t="s">
        <v>65</v>
      </c>
      <c r="W21" s="6" t="s">
        <v>70</v>
      </c>
      <c r="X21" s="6" t="s">
        <v>71</v>
      </c>
      <c r="Y21" s="6" t="s">
        <v>65</v>
      </c>
      <c r="Z21" s="6" t="s">
        <v>65</v>
      </c>
      <c r="AA21" s="7" t="s">
        <v>118</v>
      </c>
      <c r="AB21" s="6" t="s">
        <v>118</v>
      </c>
      <c r="AC21" s="6" t="s">
        <v>118</v>
      </c>
      <c r="AD21" s="6" t="s">
        <v>117</v>
      </c>
      <c r="AE21" s="6" t="s">
        <v>117</v>
      </c>
      <c r="AF21" s="6" t="s">
        <v>118</v>
      </c>
      <c r="AG21" s="15">
        <f t="shared" si="31"/>
        <v>2</v>
      </c>
      <c r="AH21" s="11" t="s">
        <v>64</v>
      </c>
      <c r="AI21" s="6" t="s">
        <v>64</v>
      </c>
      <c r="AJ21" s="9" t="s">
        <v>64</v>
      </c>
      <c r="AK21" s="16">
        <f>rekentabellen!W25</f>
        <v>3</v>
      </c>
      <c r="AL21" s="15">
        <f t="shared" si="29"/>
        <v>2</v>
      </c>
      <c r="AM21" s="14">
        <f>rekentabellen!K25</f>
        <v>3</v>
      </c>
      <c r="AN21" s="15">
        <f t="shared" si="32"/>
        <v>3</v>
      </c>
      <c r="AO21" s="11">
        <v>2</v>
      </c>
      <c r="AP21" s="9">
        <v>5</v>
      </c>
      <c r="AQ21" s="7" t="s">
        <v>379</v>
      </c>
      <c r="AR21" s="9" t="s">
        <v>84</v>
      </c>
      <c r="AS21" s="6" t="s">
        <v>88</v>
      </c>
      <c r="AT21" s="6" t="s">
        <v>85</v>
      </c>
      <c r="AU21" s="6" t="s">
        <v>90</v>
      </c>
      <c r="AV21" s="7" t="s">
        <v>91</v>
      </c>
      <c r="AW21" s="6" t="s">
        <v>146</v>
      </c>
      <c r="AX21" s="9" t="s">
        <v>380</v>
      </c>
      <c r="AY21" s="15">
        <f>rekentabellen!AA25</f>
        <v>2</v>
      </c>
      <c r="AZ21" s="38">
        <f>rekentabellen!AI25</f>
        <v>3</v>
      </c>
    </row>
    <row r="22" spans="2:52">
      <c r="B22" s="46" t="s">
        <v>399</v>
      </c>
      <c r="C22" s="2" t="s">
        <v>28</v>
      </c>
      <c r="D22" s="6" t="s">
        <v>49</v>
      </c>
      <c r="E22" s="7" t="s">
        <v>54</v>
      </c>
      <c r="F22" s="6" t="s">
        <v>130</v>
      </c>
      <c r="G22" s="6" t="s">
        <v>57</v>
      </c>
      <c r="H22" s="6" t="s">
        <v>130</v>
      </c>
      <c r="I22" s="6" t="s">
        <v>130</v>
      </c>
      <c r="J22" s="6" t="s">
        <v>61</v>
      </c>
      <c r="K22" s="6" t="s">
        <v>68</v>
      </c>
      <c r="L22" s="6" t="s">
        <v>63</v>
      </c>
      <c r="M22" s="9" t="s">
        <v>62</v>
      </c>
      <c r="N22" s="6" t="s">
        <v>68</v>
      </c>
      <c r="O22" s="6" t="s">
        <v>68</v>
      </c>
      <c r="P22" s="6" t="s">
        <v>69</v>
      </c>
      <c r="Q22" s="6" t="s">
        <v>68</v>
      </c>
      <c r="R22" s="6" t="s">
        <v>68</v>
      </c>
      <c r="S22" s="6" t="s">
        <v>68</v>
      </c>
      <c r="T22" s="6" t="s">
        <v>68</v>
      </c>
      <c r="U22" s="15">
        <f t="shared" si="30"/>
        <v>6</v>
      </c>
      <c r="V22" s="11" t="s">
        <v>70</v>
      </c>
      <c r="W22" s="6" t="s">
        <v>71</v>
      </c>
      <c r="X22" s="6" t="s">
        <v>70</v>
      </c>
      <c r="Y22" s="6" t="s">
        <v>71</v>
      </c>
      <c r="Z22" s="6" t="s">
        <v>70</v>
      </c>
      <c r="AA22" s="7" t="s">
        <v>117</v>
      </c>
      <c r="AB22" s="6" t="s">
        <v>118</v>
      </c>
      <c r="AC22" s="6" t="s">
        <v>118</v>
      </c>
      <c r="AD22" s="6" t="s">
        <v>117</v>
      </c>
      <c r="AE22" s="6" t="s">
        <v>117</v>
      </c>
      <c r="AF22" s="6" t="s">
        <v>117</v>
      </c>
      <c r="AG22" s="15">
        <f t="shared" si="31"/>
        <v>3</v>
      </c>
      <c r="AH22" s="11" t="s">
        <v>73</v>
      </c>
      <c r="AI22" s="6" t="s">
        <v>64</v>
      </c>
      <c r="AJ22" s="9" t="s">
        <v>148</v>
      </c>
      <c r="AK22" s="16">
        <f>rekentabellen!W26</f>
        <v>2</v>
      </c>
      <c r="AL22" s="15">
        <f t="shared" si="29"/>
        <v>3</v>
      </c>
      <c r="AM22" s="14">
        <f>rekentabellen!K26</f>
        <v>2</v>
      </c>
      <c r="AN22" s="15">
        <f t="shared" si="32"/>
        <v>3</v>
      </c>
      <c r="AO22" s="11">
        <v>2</v>
      </c>
      <c r="AP22" s="9">
        <v>2</v>
      </c>
      <c r="AQ22" s="166" t="s">
        <v>381</v>
      </c>
      <c r="AR22" s="9" t="s">
        <v>83</v>
      </c>
      <c r="AS22" s="6" t="s">
        <v>89</v>
      </c>
      <c r="AT22" s="6" t="s">
        <v>89</v>
      </c>
      <c r="AU22" s="6" t="s">
        <v>89</v>
      </c>
      <c r="AV22" s="7" t="s">
        <v>91</v>
      </c>
      <c r="AW22" s="6" t="s">
        <v>146</v>
      </c>
      <c r="AX22" s="9" t="s">
        <v>147</v>
      </c>
      <c r="AY22" s="15">
        <f>rekentabellen!AA26</f>
        <v>2</v>
      </c>
      <c r="AZ22" s="38">
        <f>rekentabellen!AI26</f>
        <v>2</v>
      </c>
    </row>
    <row r="23" spans="2:52">
      <c r="B23" s="46" t="s">
        <v>382</v>
      </c>
      <c r="C23" s="2" t="s">
        <v>26</v>
      </c>
      <c r="D23" s="6" t="s">
        <v>49</v>
      </c>
      <c r="E23" s="7" t="s">
        <v>130</v>
      </c>
      <c r="F23" s="6" t="s">
        <v>53</v>
      </c>
      <c r="G23" s="6" t="s">
        <v>58</v>
      </c>
      <c r="H23" s="6" t="s">
        <v>130</v>
      </c>
      <c r="I23" s="6" t="s">
        <v>130</v>
      </c>
      <c r="J23" s="6" t="s">
        <v>61</v>
      </c>
      <c r="K23" s="6" t="s">
        <v>68</v>
      </c>
      <c r="L23" s="6" t="s">
        <v>63</v>
      </c>
      <c r="M23" s="9" t="s">
        <v>67</v>
      </c>
      <c r="N23" s="6" t="s">
        <v>68</v>
      </c>
      <c r="O23" s="6" t="s">
        <v>69</v>
      </c>
      <c r="P23" s="6" t="s">
        <v>69</v>
      </c>
      <c r="Q23" s="6" t="s">
        <v>68</v>
      </c>
      <c r="R23" s="6" t="s">
        <v>69</v>
      </c>
      <c r="S23" s="6" t="s">
        <v>69</v>
      </c>
      <c r="T23" s="6" t="s">
        <v>69</v>
      </c>
      <c r="U23" s="15">
        <f t="shared" si="30"/>
        <v>2</v>
      </c>
      <c r="V23" s="11" t="s">
        <v>70</v>
      </c>
      <c r="W23" s="6" t="s">
        <v>71</v>
      </c>
      <c r="X23" s="6" t="s">
        <v>65</v>
      </c>
      <c r="Y23" s="6" t="s">
        <v>65</v>
      </c>
      <c r="Z23" s="6" t="s">
        <v>65</v>
      </c>
      <c r="AA23" s="7" t="s">
        <v>118</v>
      </c>
      <c r="AB23" s="6" t="s">
        <v>118</v>
      </c>
      <c r="AC23" s="6" t="s">
        <v>118</v>
      </c>
      <c r="AD23" s="6" t="s">
        <v>117</v>
      </c>
      <c r="AE23" s="6" t="s">
        <v>117</v>
      </c>
      <c r="AF23" s="6" t="s">
        <v>118</v>
      </c>
      <c r="AG23" s="15">
        <f t="shared" si="31"/>
        <v>2</v>
      </c>
      <c r="AH23" s="11" t="s">
        <v>64</v>
      </c>
      <c r="AI23" s="6" t="s">
        <v>64</v>
      </c>
      <c r="AJ23" s="9" t="s">
        <v>64</v>
      </c>
      <c r="AK23" s="16">
        <f>rekentabellen!W27</f>
        <v>2</v>
      </c>
      <c r="AL23" s="15">
        <f t="shared" si="29"/>
        <v>2</v>
      </c>
      <c r="AM23" s="14">
        <f>rekentabellen!K27</f>
        <v>2</v>
      </c>
      <c r="AN23" s="15">
        <f t="shared" si="32"/>
        <v>1</v>
      </c>
      <c r="AO23" s="11">
        <v>2</v>
      </c>
      <c r="AP23" s="9">
        <v>2</v>
      </c>
      <c r="AQ23" s="7" t="s">
        <v>383</v>
      </c>
      <c r="AR23" s="9" t="s">
        <v>83</v>
      </c>
      <c r="AS23" s="6" t="s">
        <v>87</v>
      </c>
      <c r="AT23" s="6" t="s">
        <v>87</v>
      </c>
      <c r="AU23" s="6" t="s">
        <v>87</v>
      </c>
      <c r="AV23" s="7" t="s">
        <v>91</v>
      </c>
      <c r="AW23" s="6" t="s">
        <v>146</v>
      </c>
      <c r="AX23" s="9" t="s">
        <v>147</v>
      </c>
      <c r="AY23" s="15">
        <f>rekentabellen!AA27</f>
        <v>1</v>
      </c>
      <c r="AZ23" s="38">
        <f>rekentabellen!AI27</f>
        <v>2</v>
      </c>
    </row>
    <row r="24" spans="2:52">
      <c r="B24" s="167" t="s">
        <v>402</v>
      </c>
      <c r="C24" s="2"/>
      <c r="D24" s="6" t="s">
        <v>51</v>
      </c>
      <c r="E24" s="7" t="s">
        <v>55</v>
      </c>
      <c r="F24" s="6" t="s">
        <v>55</v>
      </c>
      <c r="G24" s="6" t="s">
        <v>55</v>
      </c>
      <c r="H24" s="6" t="s">
        <v>55</v>
      </c>
      <c r="I24" s="6" t="s">
        <v>55</v>
      </c>
      <c r="J24" s="6" t="s">
        <v>55</v>
      </c>
      <c r="K24" s="6" t="s">
        <v>55</v>
      </c>
      <c r="L24" s="6" t="s">
        <v>55</v>
      </c>
      <c r="M24" s="9" t="s">
        <v>55</v>
      </c>
      <c r="N24" s="6" t="s">
        <v>55</v>
      </c>
      <c r="O24" s="6" t="s">
        <v>55</v>
      </c>
      <c r="P24" s="6" t="s">
        <v>55</v>
      </c>
      <c r="Q24" s="6" t="s">
        <v>55</v>
      </c>
      <c r="R24" s="6" t="s">
        <v>55</v>
      </c>
      <c r="S24" s="6" t="s">
        <v>55</v>
      </c>
      <c r="T24" s="6" t="s">
        <v>55</v>
      </c>
      <c r="U24" s="15">
        <f t="shared" si="30"/>
        <v>0</v>
      </c>
      <c r="V24" s="11" t="s">
        <v>55</v>
      </c>
      <c r="W24" s="6" t="s">
        <v>55</v>
      </c>
      <c r="X24" s="6" t="s">
        <v>55</v>
      </c>
      <c r="Y24" s="6" t="s">
        <v>55</v>
      </c>
      <c r="Z24" s="6" t="s">
        <v>55</v>
      </c>
      <c r="AA24" s="7" t="s">
        <v>55</v>
      </c>
      <c r="AB24" s="6" t="s">
        <v>55</v>
      </c>
      <c r="AC24" s="6" t="s">
        <v>55</v>
      </c>
      <c r="AD24" s="6" t="s">
        <v>55</v>
      </c>
      <c r="AE24" s="6" t="s">
        <v>55</v>
      </c>
      <c r="AF24" s="6" t="s">
        <v>55</v>
      </c>
      <c r="AG24" s="15">
        <f t="shared" si="31"/>
        <v>0</v>
      </c>
      <c r="AH24" s="11" t="s">
        <v>55</v>
      </c>
      <c r="AI24" s="6" t="s">
        <v>55</v>
      </c>
      <c r="AJ24" s="9" t="s">
        <v>55</v>
      </c>
      <c r="AK24" s="16" t="str">
        <f>rekentabellen!W28</f>
        <v>onbekend</v>
      </c>
      <c r="AL24" s="15">
        <f t="shared" si="29"/>
        <v>1</v>
      </c>
      <c r="AM24" s="14" t="str">
        <f>rekentabellen!K28</f>
        <v>onbekend</v>
      </c>
      <c r="AN24" s="15">
        <f t="shared" si="32"/>
        <v>1</v>
      </c>
      <c r="AO24" s="11">
        <v>1</v>
      </c>
      <c r="AP24" s="9">
        <v>1</v>
      </c>
      <c r="AQ24" s="7" t="s">
        <v>107</v>
      </c>
      <c r="AR24" s="9" t="s">
        <v>85</v>
      </c>
      <c r="AS24" s="6" t="s">
        <v>85</v>
      </c>
      <c r="AT24" s="6" t="s">
        <v>85</v>
      </c>
      <c r="AU24" s="6" t="s">
        <v>85</v>
      </c>
      <c r="AV24" s="7" t="s">
        <v>91</v>
      </c>
      <c r="AW24" s="6" t="s">
        <v>55</v>
      </c>
      <c r="AX24" s="9" t="s">
        <v>55</v>
      </c>
      <c r="AY24" s="15">
        <f>rekentabellen!AA28</f>
        <v>0</v>
      </c>
      <c r="AZ24" s="38">
        <f>rekentabellen!AI28</f>
        <v>1</v>
      </c>
    </row>
  </sheetData>
  <sheetProtection password="DC47" sheet="1" objects="1" scenarios="1" autoFilter="0"/>
  <autoFilter ref="B4:AZ23">
    <filterColumn colId="0"/>
    <filterColumn colId="3"/>
    <filterColumn colId="16"/>
    <filterColumn colId="19"/>
    <filterColumn colId="33"/>
  </autoFilter>
  <sortState ref="B2:B16">
    <sortCondition ref="B2:B16"/>
  </sortState>
  <mergeCells count="17">
    <mergeCell ref="C3:D3"/>
    <mergeCell ref="E3:M3"/>
    <mergeCell ref="N3:T3"/>
    <mergeCell ref="C2:T2"/>
    <mergeCell ref="V3:Y3"/>
    <mergeCell ref="AA3:AG3"/>
    <mergeCell ref="V2:AG2"/>
    <mergeCell ref="AH3:AJ3"/>
    <mergeCell ref="AK3:AL3"/>
    <mergeCell ref="AM3:AN3"/>
    <mergeCell ref="AH2:AN2"/>
    <mergeCell ref="AO2:AZ2"/>
    <mergeCell ref="AQ3:AR3"/>
    <mergeCell ref="AO3:AP3"/>
    <mergeCell ref="AS3:AU3"/>
    <mergeCell ref="AV3:AX3"/>
    <mergeCell ref="AY3:AZ3"/>
  </mergeCells>
  <conditionalFormatting sqref="C5:C23">
    <cfRule type="cellIs" dxfId="211" priority="954" stopIfTrue="1" operator="equal">
      <formula>"context-gericht"</formula>
    </cfRule>
    <cfRule type="cellIs" dxfId="210" priority="955" stopIfTrue="1" operator="equal">
      <formula>"logica-gericht"</formula>
    </cfRule>
    <cfRule type="cellIs" dxfId="209" priority="956" stopIfTrue="1" operator="equal">
      <formula>"regel-gericht"</formula>
    </cfRule>
    <cfRule type="cellIs" dxfId="208" priority="957" stopIfTrue="1" operator="equal">
      <formula>"relatie-gericht"</formula>
    </cfRule>
    <cfRule type="cellIs" dxfId="207" priority="958" stopIfTrue="1" operator="equal">
      <formula>"object-gericht"</formula>
    </cfRule>
  </conditionalFormatting>
  <conditionalFormatting sqref="D5:D23">
    <cfRule type="cellIs" dxfId="206" priority="951" operator="equal">
      <formula>"extensioneel"</formula>
    </cfRule>
    <cfRule type="cellIs" dxfId="205" priority="952" operator="equal">
      <formula>"intensioneel"</formula>
    </cfRule>
    <cfRule type="cellIs" dxfId="204" priority="953" operator="equal">
      <formula>"intentioneel"</formula>
    </cfRule>
  </conditionalFormatting>
  <conditionalFormatting sqref="H5:H23 E5:E23">
    <cfRule type="cellIs" dxfId="203" priority="948" operator="equal">
      <formula>"verenigd"</formula>
    </cfRule>
    <cfRule type="cellIs" dxfId="202" priority="949" operator="equal">
      <formula>"verenigbaar"</formula>
    </cfRule>
    <cfRule type="cellIs" dxfId="201" priority="950" operator="equal">
      <formula>"apart"</formula>
    </cfRule>
  </conditionalFormatting>
  <conditionalFormatting sqref="F5:F23">
    <cfRule type="cellIs" dxfId="200" priority="945" operator="equal">
      <formula>"verenigd"</formula>
    </cfRule>
    <cfRule type="cellIs" dxfId="199" priority="946" operator="equal">
      <formula>"apart"</formula>
    </cfRule>
    <cfRule type="cellIs" dxfId="198" priority="947" operator="equal">
      <formula>"verenigbaar"</formula>
    </cfRule>
  </conditionalFormatting>
  <conditionalFormatting sqref="G5:G23">
    <cfRule type="cellIs" dxfId="197" priority="942" operator="equal">
      <formula>"gescheiden"</formula>
    </cfRule>
    <cfRule type="cellIs" dxfId="196" priority="943" operator="equal">
      <formula>"verenigd"</formula>
    </cfRule>
    <cfRule type="cellIs" dxfId="195" priority="944" operator="equal">
      <formula>"geen tijd"</formula>
    </cfRule>
  </conditionalFormatting>
  <conditionalFormatting sqref="I5:I23">
    <cfRule type="cellIs" dxfId="194" priority="937" operator="equal">
      <formula>"geen onderscheid"</formula>
    </cfRule>
    <cfRule type="cellIs" dxfId="193" priority="938" operator="equal">
      <formula>"apart"</formula>
    </cfRule>
  </conditionalFormatting>
  <conditionalFormatting sqref="J5:K23">
    <cfRule type="cellIs" dxfId="192" priority="935" operator="equal">
      <formula>"beide"</formula>
    </cfRule>
    <cfRule type="cellIs" dxfId="191" priority="936" operator="equal">
      <formula>"alleen objectief"</formula>
    </cfRule>
  </conditionalFormatting>
  <conditionalFormatting sqref="L5:L23">
    <cfRule type="cellIs" dxfId="190" priority="932" operator="equal">
      <formula>"inclusief"</formula>
    </cfRule>
    <cfRule type="cellIs" dxfId="189" priority="933" operator="equal">
      <formula>"toe te voegen"</formula>
    </cfRule>
    <cfRule type="cellIs" dxfId="188" priority="934" operator="equal">
      <formula>"ongeschikt"</formula>
    </cfRule>
  </conditionalFormatting>
  <conditionalFormatting sqref="N5:U23">
    <cfRule type="cellIs" dxfId="187" priority="930" operator="equal">
      <formula>"afwezig"</formula>
    </cfRule>
    <cfRule type="cellIs" dxfId="186" priority="931" operator="equal">
      <formula>"aanwezig"</formula>
    </cfRule>
  </conditionalFormatting>
  <conditionalFormatting sqref="K5:K23">
    <cfRule type="cellIs" dxfId="185" priority="928" operator="equal">
      <formula>"aanwezig"</formula>
    </cfRule>
    <cfRule type="cellIs" dxfId="184" priority="929" operator="equal">
      <formula>"afwezig"</formula>
    </cfRule>
  </conditionalFormatting>
  <conditionalFormatting sqref="AA5:AF23">
    <cfRule type="cellIs" dxfId="183" priority="923" operator="equal">
      <formula>"niet bediend"</formula>
    </cfRule>
    <cfRule type="cellIs" dxfId="182" priority="924" operator="equal">
      <formula>"bediend"</formula>
    </cfRule>
  </conditionalFormatting>
  <conditionalFormatting sqref="C24">
    <cfRule type="cellIs" dxfId="181" priority="26" stopIfTrue="1" operator="equal">
      <formula>"context-gericht"</formula>
    </cfRule>
    <cfRule type="cellIs" dxfId="180" priority="27" stopIfTrue="1" operator="equal">
      <formula>"logica-gericht"</formula>
    </cfRule>
    <cfRule type="cellIs" dxfId="179" priority="28" stopIfTrue="1" operator="equal">
      <formula>"regel-gericht"</formula>
    </cfRule>
    <cfRule type="cellIs" dxfId="178" priority="29" stopIfTrue="1" operator="equal">
      <formula>"relatie-gericht"</formula>
    </cfRule>
    <cfRule type="cellIs" dxfId="177" priority="30" stopIfTrue="1" operator="equal">
      <formula>"object-gericht"</formula>
    </cfRule>
  </conditionalFormatting>
  <conditionalFormatting sqref="D24">
    <cfRule type="cellIs" dxfId="176" priority="23" operator="equal">
      <formula>"extensioneel"</formula>
    </cfRule>
    <cfRule type="cellIs" dxfId="175" priority="24" operator="equal">
      <formula>"intensioneel"</formula>
    </cfRule>
    <cfRule type="cellIs" dxfId="174" priority="25" operator="equal">
      <formula>"intentioneel"</formula>
    </cfRule>
  </conditionalFormatting>
  <conditionalFormatting sqref="E24 H24">
    <cfRule type="cellIs" dxfId="173" priority="20" operator="equal">
      <formula>"verenigd"</formula>
    </cfRule>
    <cfRule type="cellIs" dxfId="172" priority="21" operator="equal">
      <formula>"verenigbaar"</formula>
    </cfRule>
    <cfRule type="cellIs" dxfId="171" priority="22" operator="equal">
      <formula>"apart"</formula>
    </cfRule>
  </conditionalFormatting>
  <conditionalFormatting sqref="F24">
    <cfRule type="cellIs" dxfId="170" priority="17" operator="equal">
      <formula>"verenigd"</formula>
    </cfRule>
    <cfRule type="cellIs" dxfId="169" priority="18" operator="equal">
      <formula>"apart"</formula>
    </cfRule>
    <cfRule type="cellIs" dxfId="168" priority="19" operator="equal">
      <formula>"verenigbaar"</formula>
    </cfRule>
  </conditionalFormatting>
  <conditionalFormatting sqref="G24">
    <cfRule type="cellIs" dxfId="167" priority="14" operator="equal">
      <formula>"gescheiden"</formula>
    </cfRule>
    <cfRule type="cellIs" dxfId="166" priority="15" operator="equal">
      <formula>"verenigd"</formula>
    </cfRule>
    <cfRule type="cellIs" dxfId="165" priority="16" operator="equal">
      <formula>"geen tijd"</formula>
    </cfRule>
  </conditionalFormatting>
  <conditionalFormatting sqref="I24">
    <cfRule type="cellIs" dxfId="164" priority="12" operator="equal">
      <formula>"geen onderscheid"</formula>
    </cfRule>
    <cfRule type="cellIs" dxfId="163" priority="13" operator="equal">
      <formula>"apart"</formula>
    </cfRule>
  </conditionalFormatting>
  <conditionalFormatting sqref="J24:K24">
    <cfRule type="cellIs" dxfId="162" priority="10" operator="equal">
      <formula>"beide"</formula>
    </cfRule>
    <cfRule type="cellIs" dxfId="161" priority="11" operator="equal">
      <formula>"alleen objectief"</formula>
    </cfRule>
  </conditionalFormatting>
  <conditionalFormatting sqref="L24">
    <cfRule type="cellIs" dxfId="160" priority="7" operator="equal">
      <formula>"inclusief"</formula>
    </cfRule>
    <cfRule type="cellIs" dxfId="159" priority="8" operator="equal">
      <formula>"toe te voegen"</formula>
    </cfRule>
    <cfRule type="cellIs" dxfId="158" priority="9" operator="equal">
      <formula>"ongeschikt"</formula>
    </cfRule>
  </conditionalFormatting>
  <conditionalFormatting sqref="N24:U24">
    <cfRule type="cellIs" dxfId="157" priority="5" operator="equal">
      <formula>"afwezig"</formula>
    </cfRule>
    <cfRule type="cellIs" dxfId="156" priority="6" operator="equal">
      <formula>"aanwezig"</formula>
    </cfRule>
  </conditionalFormatting>
  <conditionalFormatting sqref="K24">
    <cfRule type="cellIs" dxfId="155" priority="3" operator="equal">
      <formula>"aanwezig"</formula>
    </cfRule>
    <cfRule type="cellIs" dxfId="154" priority="4" operator="equal">
      <formula>"afwezig"</formula>
    </cfRule>
  </conditionalFormatting>
  <conditionalFormatting sqref="AA24:AF24">
    <cfRule type="cellIs" dxfId="153" priority="1" operator="equal">
      <formula>"niet bediend"</formula>
    </cfRule>
    <cfRule type="cellIs" dxfId="152" priority="2" operator="equal">
      <formula>"bediend"</formula>
    </cfRule>
  </conditionalFormatting>
  <dataValidations count="59">
    <dataValidation type="whole" allowBlank="1" showInputMessage="1" showErrorMessage="1" sqref="AK5:AL24 AN5:AP24 AY5:AY24">
      <formula1>1</formula1>
      <formula2>5</formula2>
    </dataValidation>
    <dataValidation type="list" allowBlank="1" showInputMessage="1" showErrorMessage="1" sqref="AR5:AR23">
      <formula1>waardelijsten!$B$42:$E$42</formula1>
    </dataValidation>
    <dataValidation type="list" allowBlank="1" showInputMessage="1" showErrorMessage="1" sqref="AS5:AT23">
      <formula1>waardelijsten!$B$43:$E$43</formula1>
    </dataValidation>
    <dataValidation type="list" allowBlank="1" showInputMessage="1" showErrorMessage="1" sqref="AU5:AU23">
      <formula1>waardelijsten!$B$45:$E$45</formula1>
    </dataValidation>
    <dataValidation type="list" allowBlank="1" showInputMessage="1" showErrorMessage="1" sqref="AV5:AV23">
      <formula1>waardelijsten!$B$46:$E$46</formula1>
    </dataValidation>
    <dataValidation type="list" allowBlank="1" showInputMessage="1" showErrorMessage="1" sqref="C5:C23">
      <formula1>waardelijsten!$B$1:$F$1</formula1>
    </dataValidation>
    <dataValidation type="list" allowBlank="1" showInputMessage="1" showErrorMessage="1" sqref="D5:D23">
      <formula1>waardelijsten!$B$2:$E$2</formula1>
    </dataValidation>
    <dataValidation type="list" allowBlank="1" showInputMessage="1" showErrorMessage="1" sqref="E5:E23">
      <formula1>waardelijsten!$B$3:$E$3</formula1>
    </dataValidation>
    <dataValidation type="list" allowBlank="1" showInputMessage="1" showErrorMessage="1" sqref="F5:F23">
      <formula1>waardelijsten!$B$4:$E$4</formula1>
    </dataValidation>
    <dataValidation type="list" allowBlank="1" showInputMessage="1" showErrorMessage="1" sqref="G5:G23">
      <formula1>waardelijsten!$B$5:$E$5</formula1>
    </dataValidation>
    <dataValidation type="list" allowBlank="1" showInputMessage="1" showErrorMessage="1" sqref="H5:H23">
      <formula1>waardelijsten!$B$6:$E$6</formula1>
    </dataValidation>
    <dataValidation type="list" allowBlank="1" showInputMessage="1" showErrorMessage="1" sqref="I5:I23">
      <formula1>waardelijsten!$B$7:$D$7</formula1>
    </dataValidation>
    <dataValidation type="list" allowBlank="1" showInputMessage="1" showErrorMessage="1" sqref="J5:J23">
      <formula1>waardelijsten!$B$8:$D$8</formula1>
    </dataValidation>
    <dataValidation type="list" allowBlank="1" showInputMessage="1" showErrorMessage="1" sqref="L5:L23">
      <formula1>waardelijsten!$B$10:$E$10</formula1>
    </dataValidation>
    <dataValidation type="list" allowBlank="1" showInputMessage="1" showErrorMessage="1" sqref="M5:M23">
      <formula1>waardelijsten!$B$11:$F$11</formula1>
    </dataValidation>
    <dataValidation type="list" allowBlank="1" showInputMessage="1" showErrorMessage="1" sqref="N5:N23">
      <formula1>waardelijsten!$B$12:$D$12</formula1>
    </dataValidation>
    <dataValidation type="list" allowBlank="1" showInputMessage="1" showErrorMessage="1" sqref="Z5:Z23">
      <formula1>waardelijsten!$B$24:$E$24</formula1>
    </dataValidation>
    <dataValidation type="list" allowBlank="1" showInputMessage="1" showErrorMessage="1" sqref="AA5:AF23">
      <formula1>waardelijsten!$B$25:$D$25</formula1>
    </dataValidation>
    <dataValidation type="list" allowBlank="1" showInputMessage="1" showErrorMessage="1" sqref="K5:K23">
      <formula1>waardelijsten!$B$9:$D$9</formula1>
    </dataValidation>
    <dataValidation type="list" allowBlank="1" showInputMessage="1" showErrorMessage="1" sqref="AH5:AJ23">
      <formula1>waardelijsten!$B$32:$F$32</formula1>
    </dataValidation>
    <dataValidation type="list" allowBlank="1" showInputMessage="1" showErrorMessage="1" sqref="O5:O23">
      <formula1>waardelijsten!$B$13:$D$13</formula1>
    </dataValidation>
    <dataValidation type="list" allowBlank="1" showInputMessage="1" showErrorMessage="1" sqref="P5:P23">
      <formula1>waardelijsten!$B$14:$D$14</formula1>
    </dataValidation>
    <dataValidation type="list" allowBlank="1" showInputMessage="1" showErrorMessage="1" sqref="Q5:Q23">
      <formula1>waardelijsten!$B$15:$D$15</formula1>
    </dataValidation>
    <dataValidation type="list" allowBlank="1" showInputMessage="1" showErrorMessage="1" sqref="R5:R23">
      <formula1>waardelijsten!$B$16:$D$16</formula1>
    </dataValidation>
    <dataValidation type="list" allowBlank="1" showInputMessage="1" showErrorMessage="1" sqref="S5:S23">
      <formula1>waardelijsten!$B$17:$D$17</formula1>
    </dataValidation>
    <dataValidation type="list" allowBlank="1" showInputMessage="1" showErrorMessage="1" sqref="T5:T23">
      <formula1>waardelijsten!$B$18:$D$18</formula1>
    </dataValidation>
    <dataValidation type="list" allowBlank="1" showInputMessage="1" showErrorMessage="1" sqref="V5:V23">
      <formula1>waardelijsten!$B$20:$E$20</formula1>
    </dataValidation>
    <dataValidation type="list" allowBlank="1" showInputMessage="1" showErrorMessage="1" sqref="W5:W23">
      <formula1>waardelijsten!$B$21:$E$21</formula1>
    </dataValidation>
    <dataValidation type="list" allowBlank="1" showInputMessage="1" showErrorMessage="1" sqref="X5:X23">
      <formula1>waardelijsten!$B$22:$E$22</formula1>
    </dataValidation>
    <dataValidation type="list" allowBlank="1" showInputMessage="1" showErrorMessage="1" sqref="Y5:Y23">
      <formula1>waardelijsten!$B$23:$E$23</formula1>
    </dataValidation>
    <dataValidation type="list" allowBlank="1" showInputMessage="1" showErrorMessage="1" sqref="Y24">
      <formula1>[1]waardelijsten!$B$23:$E$23</formula1>
    </dataValidation>
    <dataValidation type="list" allowBlank="1" showInputMessage="1" showErrorMessage="1" sqref="X24">
      <formula1>[1]waardelijsten!$B$22:$E$22</formula1>
    </dataValidation>
    <dataValidation type="list" allowBlank="1" showInputMessage="1" showErrorMessage="1" sqref="W24">
      <formula1>[1]waardelijsten!$B$21:$E$21</formula1>
    </dataValidation>
    <dataValidation type="list" allowBlank="1" showInputMessage="1" showErrorMessage="1" sqref="V24">
      <formula1>[1]waardelijsten!$B$20:$E$20</formula1>
    </dataValidation>
    <dataValidation type="list" allowBlank="1" showInputMessage="1" showErrorMessage="1" sqref="T24">
      <formula1>[1]waardelijsten!$B$18:$D$18</formula1>
    </dataValidation>
    <dataValidation type="list" allowBlank="1" showInputMessage="1" showErrorMessage="1" sqref="S24">
      <formula1>[1]waardelijsten!$B$17:$D$17</formula1>
    </dataValidation>
    <dataValidation type="list" allowBlank="1" showInputMessage="1" showErrorMessage="1" sqref="R24">
      <formula1>[1]waardelijsten!$B$16:$D$16</formula1>
    </dataValidation>
    <dataValidation type="list" allowBlank="1" showInputMessage="1" showErrorMessage="1" sqref="Q24">
      <formula1>[1]waardelijsten!$B$15:$D$15</formula1>
    </dataValidation>
    <dataValidation type="list" allowBlank="1" showInputMessage="1" showErrorMessage="1" sqref="P24">
      <formula1>[1]waardelijsten!$B$14:$D$14</formula1>
    </dataValidation>
    <dataValidation type="list" allowBlank="1" showInputMessage="1" showErrorMessage="1" sqref="O24">
      <formula1>[1]waardelijsten!$B$13:$D$13</formula1>
    </dataValidation>
    <dataValidation type="list" allowBlank="1" showInputMessage="1" showErrorMessage="1" sqref="AH24:AJ24">
      <formula1>[1]waardelijsten!$B$32:$F$32</formula1>
    </dataValidation>
    <dataValidation type="list" allowBlank="1" showInputMessage="1" showErrorMessage="1" sqref="K24">
      <formula1>[1]waardelijsten!$B$9:$D$9</formula1>
    </dataValidation>
    <dataValidation type="list" allowBlank="1" showInputMessage="1" showErrorMessage="1" sqref="AA24:AF24">
      <formula1>[1]waardelijsten!$B$25:$D$25</formula1>
    </dataValidation>
    <dataValidation type="list" allowBlank="1" showInputMessage="1" showErrorMessage="1" sqref="Z24">
      <formula1>[1]waardelijsten!$B$24:$E$24</formula1>
    </dataValidation>
    <dataValidation type="list" allowBlank="1" showInputMessage="1" showErrorMessage="1" sqref="N24">
      <formula1>[1]waardelijsten!$B$12:$D$12</formula1>
    </dataValidation>
    <dataValidation type="list" allowBlank="1" showInputMessage="1" showErrorMessage="1" sqref="M24">
      <formula1>[1]waardelijsten!$B$11:$F$11</formula1>
    </dataValidation>
    <dataValidation type="list" allowBlank="1" showInputMessage="1" showErrorMessage="1" sqref="L24">
      <formula1>[1]waardelijsten!$B$10:$E$10</formula1>
    </dataValidation>
    <dataValidation type="list" allowBlank="1" showInputMessage="1" showErrorMessage="1" sqref="J24">
      <formula1>[1]waardelijsten!$B$8:$D$8</formula1>
    </dataValidation>
    <dataValidation type="list" allowBlank="1" showInputMessage="1" showErrorMessage="1" sqref="I24">
      <formula1>[1]waardelijsten!$B$7:$D$7</formula1>
    </dataValidation>
    <dataValidation type="list" allowBlank="1" showInputMessage="1" showErrorMessage="1" sqref="H24">
      <formula1>[1]waardelijsten!$B$6:$E$6</formula1>
    </dataValidation>
    <dataValidation type="list" allowBlank="1" showInputMessage="1" showErrorMessage="1" sqref="G24">
      <formula1>[1]waardelijsten!$B$5:$E$5</formula1>
    </dataValidation>
    <dataValidation type="list" allowBlank="1" showInputMessage="1" showErrorMessage="1" sqref="F24">
      <formula1>[1]waardelijsten!$B$4:$E$4</formula1>
    </dataValidation>
    <dataValidation type="list" allowBlank="1" showInputMessage="1" showErrorMessage="1" sqref="E24">
      <formula1>[1]waardelijsten!$B$3:$E$3</formula1>
    </dataValidation>
    <dataValidation type="list" allowBlank="1" showInputMessage="1" showErrorMessage="1" sqref="D24">
      <formula1>[1]waardelijsten!$B$2:$E$2</formula1>
    </dataValidation>
    <dataValidation type="list" allowBlank="1" showInputMessage="1" showErrorMessage="1" sqref="C24">
      <formula1>[1]waardelijsten!$B$1:$F$1</formula1>
    </dataValidation>
    <dataValidation type="list" allowBlank="1" showInputMessage="1" showErrorMessage="1" sqref="AV24">
      <formula1>[1]waardelijsten!$B$46:$E$46</formula1>
    </dataValidation>
    <dataValidation type="list" allowBlank="1" showInputMessage="1" showErrorMessage="1" sqref="AU24">
      <formula1>[1]waardelijsten!$B$45:$E$45</formula1>
    </dataValidation>
    <dataValidation type="list" allowBlank="1" showInputMessage="1" showErrorMessage="1" sqref="AS24:AT24">
      <formula1>[1]waardelijsten!$B$43:$E$43</formula1>
    </dataValidation>
    <dataValidation type="list" allowBlank="1" showInputMessage="1" showErrorMessage="1" sqref="AR24">
      <formula1>[1]waardelijsten!$B$42:$E$42</formula1>
    </dataValidation>
  </dataValidations>
  <pageMargins left="3.937007874015748E-2" right="3.937007874015748E-2" top="0.74803149606299213" bottom="0.74803149606299213" header="0.31496062992125984" footer="0.31496062992125984"/>
  <pageSetup paperSize="9" orientation="landscape" r:id="rId1"/>
  <legacyDrawing r:id="rId2"/>
</worksheet>
</file>

<file path=xl/worksheets/sheet3.xml><?xml version="1.0" encoding="utf-8"?>
<worksheet xmlns="http://schemas.openxmlformats.org/spreadsheetml/2006/main" xmlns:r="http://schemas.openxmlformats.org/officeDocument/2006/relationships">
  <dimension ref="A1:S55"/>
  <sheetViews>
    <sheetView zoomScale="80" zoomScaleNormal="80" workbookViewId="0">
      <selection activeCell="A58" sqref="A58"/>
    </sheetView>
  </sheetViews>
  <sheetFormatPr defaultColWidth="9.140625" defaultRowHeight="15"/>
  <cols>
    <col min="1" max="1" width="37.7109375" style="5" bestFit="1" customWidth="1"/>
    <col min="2" max="6" width="22.140625" style="5" customWidth="1"/>
    <col min="7" max="9" width="9.140625" style="5"/>
    <col min="10" max="13" width="16" style="5" customWidth="1"/>
    <col min="14" max="16384" width="9.140625" style="5"/>
  </cols>
  <sheetData>
    <row r="1" spans="1:19">
      <c r="A1" s="55" t="s">
        <v>201</v>
      </c>
      <c r="B1" s="8" t="s">
        <v>26</v>
      </c>
      <c r="C1" s="8" t="s">
        <v>27</v>
      </c>
      <c r="D1" s="8" t="s">
        <v>30</v>
      </c>
      <c r="E1" s="8" t="s">
        <v>28</v>
      </c>
      <c r="F1" s="8" t="s">
        <v>29</v>
      </c>
      <c r="G1" s="41" t="s">
        <v>163</v>
      </c>
      <c r="H1" s="41" t="s">
        <v>162</v>
      </c>
      <c r="I1"/>
      <c r="J1" s="8"/>
      <c r="K1"/>
      <c r="L1"/>
      <c r="M1"/>
      <c r="N1"/>
      <c r="O1"/>
      <c r="P1"/>
      <c r="Q1"/>
      <c r="R1"/>
      <c r="S1"/>
    </row>
    <row r="2" spans="1:19">
      <c r="A2" s="55" t="s">
        <v>14</v>
      </c>
      <c r="B2" s="8" t="s">
        <v>48</v>
      </c>
      <c r="C2" s="8" t="s">
        <v>49</v>
      </c>
      <c r="D2" s="8" t="s">
        <v>50</v>
      </c>
      <c r="E2" s="8" t="s">
        <v>51</v>
      </c>
      <c r="F2" s="8"/>
      <c r="G2" s="41" t="s">
        <v>165</v>
      </c>
      <c r="H2" s="41" t="s">
        <v>188</v>
      </c>
      <c r="I2"/>
      <c r="J2"/>
      <c r="K2"/>
      <c r="L2"/>
      <c r="M2"/>
      <c r="N2"/>
      <c r="O2"/>
      <c r="P2"/>
      <c r="Q2"/>
      <c r="R2"/>
      <c r="S2"/>
    </row>
    <row r="3" spans="1:19">
      <c r="A3" s="55" t="s">
        <v>52</v>
      </c>
      <c r="B3" s="8" t="s">
        <v>55</v>
      </c>
      <c r="C3" s="8" t="s">
        <v>130</v>
      </c>
      <c r="D3" s="8" t="s">
        <v>53</v>
      </c>
      <c r="E3" s="8" t="s">
        <v>54</v>
      </c>
      <c r="F3" s="8"/>
      <c r="G3" s="41" t="s">
        <v>166</v>
      </c>
      <c r="H3" s="41" t="s">
        <v>163</v>
      </c>
      <c r="I3"/>
      <c r="J3"/>
      <c r="K3"/>
      <c r="L3"/>
      <c r="M3"/>
      <c r="N3"/>
      <c r="O3"/>
      <c r="P3"/>
      <c r="Q3"/>
      <c r="R3"/>
      <c r="S3"/>
    </row>
    <row r="4" spans="1:19">
      <c r="A4" s="55" t="s">
        <v>204</v>
      </c>
      <c r="B4" s="8" t="s">
        <v>55</v>
      </c>
      <c r="C4" s="8" t="s">
        <v>130</v>
      </c>
      <c r="D4" s="8" t="s">
        <v>53</v>
      </c>
      <c r="E4" s="8" t="s">
        <v>54</v>
      </c>
      <c r="F4" s="8"/>
      <c r="G4" s="41" t="s">
        <v>167</v>
      </c>
      <c r="H4" s="41" t="s">
        <v>165</v>
      </c>
      <c r="I4"/>
      <c r="J4"/>
      <c r="K4"/>
      <c r="L4"/>
      <c r="M4"/>
      <c r="N4"/>
      <c r="O4"/>
      <c r="P4"/>
      <c r="Q4"/>
      <c r="R4"/>
      <c r="S4"/>
    </row>
    <row r="5" spans="1:19">
      <c r="A5" s="55" t="s">
        <v>56</v>
      </c>
      <c r="B5" s="8" t="s">
        <v>55</v>
      </c>
      <c r="C5" s="8" t="s">
        <v>57</v>
      </c>
      <c r="D5" s="8" t="s">
        <v>58</v>
      </c>
      <c r="E5" s="8" t="s">
        <v>54</v>
      </c>
      <c r="F5" s="8"/>
      <c r="G5" s="41" t="s">
        <v>168</v>
      </c>
      <c r="H5" s="41" t="s">
        <v>166</v>
      </c>
      <c r="I5"/>
      <c r="J5"/>
      <c r="K5"/>
      <c r="L5"/>
      <c r="M5"/>
      <c r="N5"/>
      <c r="O5"/>
      <c r="P5"/>
      <c r="Q5"/>
      <c r="R5"/>
      <c r="S5"/>
    </row>
    <row r="6" spans="1:19">
      <c r="A6" s="55" t="s">
        <v>205</v>
      </c>
      <c r="B6" s="8" t="s">
        <v>55</v>
      </c>
      <c r="C6" s="8" t="s">
        <v>130</v>
      </c>
      <c r="D6" s="8" t="s">
        <v>53</v>
      </c>
      <c r="E6" s="8" t="s">
        <v>54</v>
      </c>
      <c r="F6" s="8"/>
      <c r="G6" s="41" t="s">
        <v>169</v>
      </c>
      <c r="H6" s="41" t="s">
        <v>167</v>
      </c>
      <c r="I6"/>
      <c r="J6"/>
      <c r="K6"/>
      <c r="L6"/>
      <c r="M6"/>
      <c r="N6"/>
      <c r="O6"/>
      <c r="P6"/>
      <c r="Q6"/>
      <c r="R6"/>
      <c r="S6"/>
    </row>
    <row r="7" spans="1:19">
      <c r="A7" s="55" t="s">
        <v>59</v>
      </c>
      <c r="B7" s="8" t="s">
        <v>55</v>
      </c>
      <c r="C7" s="8" t="s">
        <v>130</v>
      </c>
      <c r="D7" s="8" t="s">
        <v>137</v>
      </c>
      <c r="E7" s="8"/>
      <c r="F7" s="8"/>
      <c r="G7" s="41" t="s">
        <v>170</v>
      </c>
      <c r="H7" s="41" t="s">
        <v>168</v>
      </c>
      <c r="I7"/>
      <c r="J7"/>
      <c r="K7"/>
      <c r="L7"/>
      <c r="M7"/>
      <c r="N7"/>
      <c r="O7"/>
      <c r="P7"/>
      <c r="Q7"/>
      <c r="R7"/>
      <c r="S7"/>
    </row>
    <row r="8" spans="1:19">
      <c r="A8" s="55" t="s">
        <v>60</v>
      </c>
      <c r="B8" s="8" t="s">
        <v>55</v>
      </c>
      <c r="C8" s="8" t="s">
        <v>61</v>
      </c>
      <c r="D8" s="8" t="s">
        <v>62</v>
      </c>
      <c r="E8" s="8"/>
      <c r="F8" s="8"/>
      <c r="G8" s="41" t="s">
        <v>171</v>
      </c>
      <c r="H8" s="41" t="s">
        <v>169</v>
      </c>
      <c r="I8"/>
      <c r="J8"/>
      <c r="K8"/>
      <c r="L8"/>
      <c r="M8"/>
      <c r="N8"/>
      <c r="O8"/>
      <c r="P8"/>
      <c r="Q8"/>
      <c r="R8"/>
      <c r="S8"/>
    </row>
    <row r="9" spans="1:19">
      <c r="A9" s="55" t="s">
        <v>138</v>
      </c>
      <c r="B9" s="8" t="s">
        <v>55</v>
      </c>
      <c r="C9" s="8" t="s">
        <v>69</v>
      </c>
      <c r="D9" s="8" t="s">
        <v>68</v>
      </c>
      <c r="E9" s="8"/>
      <c r="F9" s="8"/>
      <c r="G9" s="41" t="s">
        <v>172</v>
      </c>
      <c r="H9" s="41" t="s">
        <v>170</v>
      </c>
      <c r="I9"/>
      <c r="J9"/>
      <c r="K9"/>
      <c r="L9"/>
      <c r="M9"/>
      <c r="N9"/>
      <c r="O9"/>
      <c r="P9"/>
      <c r="Q9"/>
      <c r="R9"/>
      <c r="S9"/>
    </row>
    <row r="10" spans="1:19">
      <c r="A10" s="55" t="s">
        <v>206</v>
      </c>
      <c r="B10" s="8" t="s">
        <v>55</v>
      </c>
      <c r="C10" s="8" t="s">
        <v>65</v>
      </c>
      <c r="D10" s="8" t="s">
        <v>64</v>
      </c>
      <c r="E10" s="8" t="s">
        <v>63</v>
      </c>
      <c r="F10" s="8"/>
      <c r="G10" s="41" t="s">
        <v>173</v>
      </c>
      <c r="H10" s="41" t="s">
        <v>171</v>
      </c>
      <c r="I10"/>
      <c r="J10"/>
      <c r="K10"/>
      <c r="L10"/>
      <c r="M10"/>
      <c r="N10"/>
      <c r="O10"/>
      <c r="P10"/>
      <c r="Q10"/>
      <c r="R10"/>
      <c r="S10"/>
    </row>
    <row r="11" spans="1:19">
      <c r="A11" s="55" t="s">
        <v>72</v>
      </c>
      <c r="B11" s="8" t="s">
        <v>55</v>
      </c>
      <c r="C11" s="8" t="s">
        <v>51</v>
      </c>
      <c r="D11" s="8" t="s">
        <v>66</v>
      </c>
      <c r="E11" s="8" t="s">
        <v>67</v>
      </c>
      <c r="F11" s="8" t="s">
        <v>62</v>
      </c>
      <c r="G11" s="41" t="s">
        <v>174</v>
      </c>
      <c r="H11" s="41" t="s">
        <v>172</v>
      </c>
      <c r="I11"/>
      <c r="J11"/>
      <c r="K11"/>
      <c r="L11"/>
      <c r="M11"/>
      <c r="N11"/>
      <c r="O11"/>
      <c r="P11"/>
      <c r="Q11"/>
      <c r="R11"/>
      <c r="S11"/>
    </row>
    <row r="12" spans="1:19">
      <c r="A12" s="55" t="s">
        <v>207</v>
      </c>
      <c r="B12" s="8" t="s">
        <v>55</v>
      </c>
      <c r="C12" s="8" t="s">
        <v>69</v>
      </c>
      <c r="D12" s="8" t="s">
        <v>68</v>
      </c>
      <c r="E12" s="8"/>
      <c r="F12" s="8"/>
      <c r="G12" s="41" t="s">
        <v>175</v>
      </c>
      <c r="H12" s="41" t="s">
        <v>173</v>
      </c>
      <c r="I12"/>
      <c r="J12"/>
      <c r="K12"/>
      <c r="L12"/>
      <c r="M12"/>
      <c r="N12"/>
      <c r="O12"/>
      <c r="P12"/>
      <c r="Q12"/>
      <c r="R12"/>
      <c r="S12"/>
    </row>
    <row r="13" spans="1:19">
      <c r="A13" s="55" t="s">
        <v>208</v>
      </c>
      <c r="B13" s="8" t="s">
        <v>55</v>
      </c>
      <c r="C13" s="8" t="s">
        <v>69</v>
      </c>
      <c r="D13" s="8" t="s">
        <v>68</v>
      </c>
      <c r="E13" s="8"/>
      <c r="F13" s="8"/>
      <c r="G13" s="41" t="s">
        <v>190</v>
      </c>
      <c r="H13" s="41" t="s">
        <v>174</v>
      </c>
      <c r="I13"/>
      <c r="J13"/>
      <c r="K13"/>
      <c r="L13"/>
      <c r="M13"/>
      <c r="N13"/>
      <c r="O13"/>
      <c r="P13"/>
      <c r="Q13"/>
      <c r="R13"/>
      <c r="S13"/>
    </row>
    <row r="14" spans="1:19">
      <c r="A14" s="55" t="s">
        <v>209</v>
      </c>
      <c r="B14" s="8" t="s">
        <v>55</v>
      </c>
      <c r="C14" s="8" t="s">
        <v>69</v>
      </c>
      <c r="D14" s="8" t="s">
        <v>68</v>
      </c>
      <c r="E14" s="8"/>
      <c r="F14" s="8"/>
      <c r="G14" s="41" t="s">
        <v>191</v>
      </c>
      <c r="H14" s="41" t="s">
        <v>175</v>
      </c>
      <c r="I14"/>
      <c r="J14"/>
      <c r="K14"/>
      <c r="L14"/>
      <c r="M14"/>
      <c r="N14"/>
      <c r="O14"/>
      <c r="P14"/>
      <c r="Q14"/>
      <c r="R14"/>
      <c r="S14"/>
    </row>
    <row r="15" spans="1:19">
      <c r="A15" s="55" t="s">
        <v>210</v>
      </c>
      <c r="B15" s="8" t="s">
        <v>55</v>
      </c>
      <c r="C15" s="8" t="s">
        <v>69</v>
      </c>
      <c r="D15" s="8" t="s">
        <v>68</v>
      </c>
      <c r="E15" s="8"/>
      <c r="F15" s="8"/>
      <c r="G15" s="41" t="s">
        <v>192</v>
      </c>
      <c r="H15" s="41" t="s">
        <v>190</v>
      </c>
      <c r="I15"/>
      <c r="J15"/>
      <c r="K15"/>
      <c r="L15"/>
      <c r="M15"/>
      <c r="N15"/>
      <c r="O15"/>
      <c r="P15"/>
      <c r="Q15"/>
      <c r="R15"/>
      <c r="S15"/>
    </row>
    <row r="16" spans="1:19">
      <c r="A16" s="55" t="s">
        <v>211</v>
      </c>
      <c r="B16" s="8" t="s">
        <v>55</v>
      </c>
      <c r="C16" s="8" t="s">
        <v>69</v>
      </c>
      <c r="D16" s="8" t="s">
        <v>68</v>
      </c>
      <c r="E16" s="8"/>
      <c r="F16" s="8"/>
      <c r="G16" s="41" t="s">
        <v>193</v>
      </c>
      <c r="H16" s="41" t="s">
        <v>191</v>
      </c>
      <c r="I16"/>
      <c r="J16"/>
      <c r="K16"/>
      <c r="L16"/>
      <c r="M16"/>
      <c r="N16"/>
      <c r="O16"/>
      <c r="P16"/>
      <c r="Q16"/>
      <c r="R16"/>
      <c r="S16"/>
    </row>
    <row r="17" spans="1:19">
      <c r="A17" s="55" t="s">
        <v>212</v>
      </c>
      <c r="B17" s="8" t="s">
        <v>55</v>
      </c>
      <c r="C17" s="8" t="s">
        <v>69</v>
      </c>
      <c r="D17" s="8" t="s">
        <v>68</v>
      </c>
      <c r="E17" s="8"/>
      <c r="F17" s="8"/>
      <c r="G17" s="41" t="s">
        <v>194</v>
      </c>
      <c r="H17" s="41" t="s">
        <v>192</v>
      </c>
      <c r="I17"/>
      <c r="J17"/>
      <c r="K17"/>
      <c r="L17"/>
      <c r="M17"/>
      <c r="N17"/>
      <c r="O17"/>
      <c r="P17"/>
      <c r="Q17"/>
      <c r="R17"/>
      <c r="S17"/>
    </row>
    <row r="18" spans="1:19">
      <c r="A18" s="55" t="s">
        <v>213</v>
      </c>
      <c r="B18" s="8" t="s">
        <v>55</v>
      </c>
      <c r="C18" s="8" t="s">
        <v>69</v>
      </c>
      <c r="D18" s="8" t="s">
        <v>68</v>
      </c>
      <c r="E18" s="8"/>
      <c r="F18" s="8"/>
      <c r="G18" s="41" t="s">
        <v>195</v>
      </c>
      <c r="H18" s="41" t="s">
        <v>193</v>
      </c>
      <c r="I18"/>
      <c r="J18"/>
      <c r="K18"/>
      <c r="L18"/>
      <c r="M18"/>
      <c r="N18"/>
      <c r="O18"/>
      <c r="P18"/>
      <c r="Q18"/>
      <c r="R18"/>
      <c r="S18"/>
    </row>
    <row r="19" spans="1:19">
      <c r="A19" s="55" t="s">
        <v>152</v>
      </c>
      <c r="B19" s="39">
        <v>1</v>
      </c>
      <c r="C19" s="39">
        <v>2</v>
      </c>
      <c r="D19" s="39">
        <v>3</v>
      </c>
      <c r="E19" s="39">
        <v>4</v>
      </c>
      <c r="F19" s="39">
        <v>5</v>
      </c>
      <c r="G19" s="41" t="s">
        <v>176</v>
      </c>
      <c r="H19" s="41" t="s">
        <v>194</v>
      </c>
      <c r="I19"/>
      <c r="J19"/>
      <c r="K19"/>
      <c r="L19"/>
      <c r="M19"/>
      <c r="N19"/>
      <c r="O19"/>
      <c r="P19"/>
      <c r="Q19"/>
      <c r="R19"/>
      <c r="S19"/>
    </row>
    <row r="20" spans="1:19">
      <c r="A20" s="56" t="s">
        <v>214</v>
      </c>
      <c r="B20" s="8" t="s">
        <v>55</v>
      </c>
      <c r="C20" s="8" t="s">
        <v>65</v>
      </c>
      <c r="D20" s="8" t="s">
        <v>71</v>
      </c>
      <c r="E20" s="8" t="s">
        <v>70</v>
      </c>
      <c r="F20" s="8"/>
      <c r="G20" s="41" t="s">
        <v>177</v>
      </c>
      <c r="H20" s="41" t="s">
        <v>195</v>
      </c>
      <c r="I20"/>
      <c r="J20"/>
      <c r="K20"/>
      <c r="L20"/>
      <c r="M20"/>
      <c r="N20"/>
      <c r="O20"/>
      <c r="P20"/>
      <c r="Q20"/>
      <c r="R20"/>
      <c r="S20"/>
    </row>
    <row r="21" spans="1:19">
      <c r="A21" s="56" t="s">
        <v>215</v>
      </c>
      <c r="B21" s="8" t="s">
        <v>55</v>
      </c>
      <c r="C21" s="8" t="s">
        <v>65</v>
      </c>
      <c r="D21" s="8" t="s">
        <v>71</v>
      </c>
      <c r="E21" s="8" t="s">
        <v>70</v>
      </c>
      <c r="F21" s="8"/>
      <c r="G21" s="41" t="s">
        <v>196</v>
      </c>
      <c r="H21" s="41" t="s">
        <v>176</v>
      </c>
      <c r="I21"/>
      <c r="J21"/>
      <c r="K21"/>
      <c r="L21"/>
      <c r="M21"/>
      <c r="N21"/>
      <c r="O21"/>
      <c r="P21"/>
      <c r="Q21"/>
      <c r="R21"/>
      <c r="S21"/>
    </row>
    <row r="22" spans="1:19">
      <c r="A22" s="56" t="s">
        <v>216</v>
      </c>
      <c r="B22" s="8" t="s">
        <v>55</v>
      </c>
      <c r="C22" s="8" t="s">
        <v>65</v>
      </c>
      <c r="D22" s="8" t="s">
        <v>71</v>
      </c>
      <c r="E22" s="8" t="s">
        <v>70</v>
      </c>
      <c r="F22" s="8"/>
      <c r="G22" s="41" t="s">
        <v>219</v>
      </c>
      <c r="H22" s="41" t="s">
        <v>177</v>
      </c>
      <c r="I22"/>
      <c r="J22"/>
      <c r="K22"/>
      <c r="L22"/>
      <c r="M22"/>
      <c r="N22"/>
      <c r="O22"/>
      <c r="P22"/>
      <c r="Q22"/>
      <c r="R22"/>
      <c r="S22"/>
    </row>
    <row r="23" spans="1:19">
      <c r="A23" s="56" t="s">
        <v>23</v>
      </c>
      <c r="B23" s="8" t="s">
        <v>55</v>
      </c>
      <c r="C23" s="8" t="s">
        <v>65</v>
      </c>
      <c r="D23" s="8" t="s">
        <v>71</v>
      </c>
      <c r="E23" s="8" t="s">
        <v>70</v>
      </c>
      <c r="F23" s="8"/>
      <c r="G23" s="41" t="s">
        <v>220</v>
      </c>
      <c r="H23" s="41" t="s">
        <v>196</v>
      </c>
      <c r="I23"/>
      <c r="J23"/>
      <c r="K23"/>
      <c r="L23"/>
      <c r="M23"/>
      <c r="N23"/>
      <c r="O23"/>
      <c r="P23"/>
      <c r="Q23"/>
      <c r="R23"/>
      <c r="S23"/>
    </row>
    <row r="24" spans="1:19">
      <c r="A24" s="56" t="s">
        <v>218</v>
      </c>
      <c r="B24" s="8" t="s">
        <v>55</v>
      </c>
      <c r="C24" s="8" t="s">
        <v>65</v>
      </c>
      <c r="D24" s="8" t="s">
        <v>71</v>
      </c>
      <c r="E24" s="8" t="s">
        <v>70</v>
      </c>
      <c r="F24" s="8"/>
      <c r="G24" s="41" t="s">
        <v>221</v>
      </c>
      <c r="H24" s="41" t="s">
        <v>219</v>
      </c>
      <c r="I24"/>
      <c r="J24"/>
      <c r="K24"/>
      <c r="L24"/>
      <c r="M24"/>
      <c r="N24"/>
      <c r="O24"/>
      <c r="P24"/>
      <c r="Q24"/>
      <c r="R24"/>
      <c r="S24"/>
    </row>
    <row r="25" spans="1:19">
      <c r="A25" s="56" t="s">
        <v>222</v>
      </c>
      <c r="B25" s="8" t="s">
        <v>55</v>
      </c>
      <c r="C25" s="8" t="s">
        <v>118</v>
      </c>
      <c r="D25" s="8" t="s">
        <v>117</v>
      </c>
      <c r="E25" s="8"/>
      <c r="F25" s="8"/>
      <c r="G25" s="41" t="s">
        <v>227</v>
      </c>
      <c r="H25" s="41" t="s">
        <v>220</v>
      </c>
      <c r="I25"/>
      <c r="J25"/>
      <c r="K25"/>
      <c r="L25"/>
      <c r="M25"/>
      <c r="N25"/>
      <c r="O25"/>
      <c r="P25"/>
      <c r="Q25"/>
      <c r="R25"/>
      <c r="S25"/>
    </row>
    <row r="26" spans="1:19">
      <c r="A26" s="56" t="s">
        <v>223</v>
      </c>
      <c r="B26" s="8" t="s">
        <v>55</v>
      </c>
      <c r="C26" s="8" t="s">
        <v>118</v>
      </c>
      <c r="D26" s="8" t="s">
        <v>117</v>
      </c>
      <c r="E26" s="8"/>
      <c r="F26" s="8"/>
      <c r="G26" s="41" t="s">
        <v>228</v>
      </c>
      <c r="H26" s="41" t="s">
        <v>221</v>
      </c>
      <c r="I26"/>
      <c r="J26"/>
      <c r="K26"/>
      <c r="L26"/>
      <c r="M26"/>
      <c r="N26"/>
      <c r="O26"/>
      <c r="P26"/>
      <c r="Q26"/>
      <c r="R26"/>
      <c r="S26"/>
    </row>
    <row r="27" spans="1:19">
      <c r="A27" s="56" t="s">
        <v>114</v>
      </c>
      <c r="B27" s="8" t="s">
        <v>55</v>
      </c>
      <c r="C27" s="8" t="s">
        <v>118</v>
      </c>
      <c r="D27" s="8" t="s">
        <v>117</v>
      </c>
      <c r="E27" s="8"/>
      <c r="F27" s="8"/>
      <c r="G27" s="41" t="s">
        <v>229</v>
      </c>
      <c r="H27" s="41" t="s">
        <v>227</v>
      </c>
      <c r="I27"/>
      <c r="J27"/>
      <c r="K27"/>
      <c r="L27"/>
      <c r="M27"/>
      <c r="N27"/>
      <c r="O27"/>
      <c r="P27"/>
      <c r="Q27"/>
      <c r="R27"/>
      <c r="S27"/>
    </row>
    <row r="28" spans="1:19">
      <c r="A28" s="56" t="s">
        <v>224</v>
      </c>
      <c r="B28" s="8" t="s">
        <v>55</v>
      </c>
      <c r="C28" s="8" t="s">
        <v>118</v>
      </c>
      <c r="D28" s="8" t="s">
        <v>117</v>
      </c>
      <c r="E28" s="8"/>
      <c r="F28" s="8"/>
      <c r="G28" s="41" t="s">
        <v>230</v>
      </c>
      <c r="H28" s="41" t="s">
        <v>228</v>
      </c>
      <c r="I28"/>
      <c r="J28"/>
      <c r="K28"/>
      <c r="L28"/>
      <c r="M28"/>
      <c r="N28"/>
      <c r="O28"/>
      <c r="P28"/>
      <c r="Q28"/>
      <c r="R28"/>
      <c r="S28"/>
    </row>
    <row r="29" spans="1:19">
      <c r="A29" s="56" t="s">
        <v>233</v>
      </c>
      <c r="B29" s="8" t="s">
        <v>55</v>
      </c>
      <c r="C29" s="8" t="s">
        <v>118</v>
      </c>
      <c r="D29" s="8" t="s">
        <v>117</v>
      </c>
      <c r="E29" s="8"/>
      <c r="F29" s="8"/>
      <c r="G29" s="41" t="s">
        <v>231</v>
      </c>
      <c r="H29" s="41" t="s">
        <v>229</v>
      </c>
      <c r="I29"/>
      <c r="J29"/>
      <c r="K29"/>
      <c r="L29"/>
      <c r="M29"/>
      <c r="N29"/>
      <c r="O29"/>
      <c r="P29"/>
      <c r="Q29"/>
      <c r="R29"/>
      <c r="S29"/>
    </row>
    <row r="30" spans="1:19">
      <c r="A30" s="56" t="s">
        <v>225</v>
      </c>
      <c r="B30" s="8" t="s">
        <v>55</v>
      </c>
      <c r="C30" s="8" t="s">
        <v>118</v>
      </c>
      <c r="D30" s="8" t="s">
        <v>117</v>
      </c>
      <c r="E30" s="8"/>
      <c r="F30" s="8"/>
      <c r="G30" s="41" t="s">
        <v>232</v>
      </c>
      <c r="H30" s="41" t="s">
        <v>230</v>
      </c>
      <c r="I30"/>
      <c r="J30"/>
      <c r="K30"/>
      <c r="L30"/>
      <c r="M30"/>
      <c r="N30"/>
      <c r="O30"/>
      <c r="P30"/>
      <c r="Q30"/>
      <c r="R30"/>
      <c r="S30"/>
    </row>
    <row r="31" spans="1:19">
      <c r="A31" s="56" t="s">
        <v>226</v>
      </c>
      <c r="B31" s="39">
        <v>1</v>
      </c>
      <c r="C31" s="39">
        <v>2</v>
      </c>
      <c r="D31" s="39">
        <v>3</v>
      </c>
      <c r="E31" s="39">
        <v>4</v>
      </c>
      <c r="F31" s="39">
        <v>5</v>
      </c>
      <c r="G31" s="41" t="s">
        <v>178</v>
      </c>
      <c r="H31" s="41" t="s">
        <v>231</v>
      </c>
      <c r="I31"/>
      <c r="J31"/>
      <c r="K31"/>
      <c r="L31"/>
      <c r="M31"/>
      <c r="N31"/>
      <c r="O31"/>
      <c r="P31"/>
      <c r="Q31"/>
      <c r="R31"/>
      <c r="S31"/>
    </row>
    <row r="32" spans="1:19">
      <c r="A32" s="58" t="s">
        <v>235</v>
      </c>
      <c r="B32" s="8" t="s">
        <v>55</v>
      </c>
      <c r="C32" s="8" t="s">
        <v>64</v>
      </c>
      <c r="D32" s="8" t="s">
        <v>148</v>
      </c>
      <c r="E32" s="8" t="s">
        <v>100</v>
      </c>
      <c r="F32" s="8" t="s">
        <v>73</v>
      </c>
      <c r="G32" s="41" t="s">
        <v>179</v>
      </c>
      <c r="H32" s="41" t="s">
        <v>232</v>
      </c>
      <c r="I32"/>
      <c r="J32"/>
      <c r="K32"/>
      <c r="L32"/>
      <c r="M32"/>
      <c r="N32"/>
      <c r="O32"/>
      <c r="P32"/>
      <c r="Q32"/>
      <c r="R32"/>
      <c r="S32"/>
    </row>
    <row r="33" spans="1:16">
      <c r="A33" s="58" t="s">
        <v>236</v>
      </c>
      <c r="B33" s="8" t="s">
        <v>55</v>
      </c>
      <c r="C33" s="8" t="s">
        <v>64</v>
      </c>
      <c r="D33" s="8" t="s">
        <v>148</v>
      </c>
      <c r="E33" s="8" t="s">
        <v>100</v>
      </c>
      <c r="F33" s="8" t="s">
        <v>73</v>
      </c>
      <c r="G33" s="41" t="s">
        <v>254</v>
      </c>
      <c r="H33" s="41" t="s">
        <v>178</v>
      </c>
      <c r="I33"/>
      <c r="J33"/>
      <c r="K33"/>
      <c r="L33"/>
      <c r="M33"/>
      <c r="N33"/>
      <c r="O33"/>
      <c r="P33"/>
    </row>
    <row r="34" spans="1:16">
      <c r="A34" s="58" t="s">
        <v>237</v>
      </c>
      <c r="B34" s="8" t="s">
        <v>55</v>
      </c>
      <c r="C34" s="8" t="s">
        <v>64</v>
      </c>
      <c r="D34" s="8" t="s">
        <v>148</v>
      </c>
      <c r="E34" s="8" t="s">
        <v>100</v>
      </c>
      <c r="F34" s="8" t="s">
        <v>73</v>
      </c>
      <c r="G34" s="41" t="s">
        <v>255</v>
      </c>
      <c r="H34" s="41" t="s">
        <v>179</v>
      </c>
      <c r="I34"/>
      <c r="J34"/>
      <c r="K34"/>
      <c r="L34"/>
      <c r="M34"/>
      <c r="N34"/>
      <c r="O34"/>
      <c r="P34"/>
    </row>
    <row r="35" spans="1:16">
      <c r="A35" s="58" t="s">
        <v>238</v>
      </c>
      <c r="B35" s="39">
        <v>1</v>
      </c>
      <c r="C35" s="39">
        <v>2</v>
      </c>
      <c r="D35" s="39">
        <v>3</v>
      </c>
      <c r="E35" s="39">
        <v>4</v>
      </c>
      <c r="F35" s="39">
        <v>5</v>
      </c>
      <c r="G35" s="41" t="s">
        <v>180</v>
      </c>
      <c r="H35" s="41" t="s">
        <v>254</v>
      </c>
      <c r="I35"/>
      <c r="J35"/>
      <c r="K35"/>
      <c r="L35"/>
      <c r="M35"/>
      <c r="N35"/>
      <c r="O35"/>
      <c r="P35"/>
    </row>
    <row r="36" spans="1:16">
      <c r="A36" s="58" t="s">
        <v>239</v>
      </c>
      <c r="B36" s="39">
        <v>1</v>
      </c>
      <c r="C36" s="39">
        <v>2</v>
      </c>
      <c r="D36" s="39">
        <v>3</v>
      </c>
      <c r="E36" s="39">
        <v>4</v>
      </c>
      <c r="F36" s="39">
        <v>5</v>
      </c>
      <c r="G36" s="41" t="s">
        <v>256</v>
      </c>
      <c r="H36" s="41" t="s">
        <v>255</v>
      </c>
      <c r="I36"/>
      <c r="J36"/>
      <c r="K36"/>
      <c r="L36"/>
      <c r="M36"/>
      <c r="N36"/>
      <c r="O36"/>
      <c r="P36"/>
    </row>
    <row r="37" spans="1:16">
      <c r="A37" s="58" t="s">
        <v>240</v>
      </c>
      <c r="B37" s="39">
        <v>1</v>
      </c>
      <c r="C37" s="39">
        <v>2</v>
      </c>
      <c r="D37" s="39">
        <v>3</v>
      </c>
      <c r="E37" s="39">
        <v>4</v>
      </c>
      <c r="F37" s="39">
        <v>5</v>
      </c>
      <c r="G37" s="41" t="s">
        <v>164</v>
      </c>
      <c r="H37" s="41" t="s">
        <v>180</v>
      </c>
      <c r="I37"/>
      <c r="J37"/>
      <c r="K37"/>
      <c r="L37"/>
      <c r="M37"/>
      <c r="N37"/>
      <c r="O37"/>
      <c r="P37"/>
    </row>
    <row r="38" spans="1:16">
      <c r="A38" s="58" t="s">
        <v>241</v>
      </c>
      <c r="B38" s="39">
        <v>1</v>
      </c>
      <c r="C38" s="39">
        <v>2</v>
      </c>
      <c r="D38" s="39">
        <v>3</v>
      </c>
      <c r="E38" s="39">
        <v>4</v>
      </c>
      <c r="F38" s="39">
        <v>5</v>
      </c>
      <c r="G38" s="41" t="s">
        <v>257</v>
      </c>
      <c r="H38" s="41" t="s">
        <v>256</v>
      </c>
      <c r="I38"/>
      <c r="J38"/>
      <c r="K38"/>
      <c r="L38"/>
      <c r="M38"/>
      <c r="N38"/>
      <c r="O38"/>
      <c r="P38"/>
    </row>
    <row r="39" spans="1:16">
      <c r="A39" s="59" t="s">
        <v>242</v>
      </c>
      <c r="B39" s="53">
        <v>1</v>
      </c>
      <c r="C39" s="53">
        <v>2</v>
      </c>
      <c r="D39" s="53">
        <v>3</v>
      </c>
      <c r="E39" s="53">
        <v>4</v>
      </c>
      <c r="F39" s="53">
        <v>5</v>
      </c>
      <c r="G39" s="41" t="s">
        <v>258</v>
      </c>
      <c r="H39" s="41" t="s">
        <v>164</v>
      </c>
      <c r="I39"/>
      <c r="J39"/>
      <c r="K39"/>
      <c r="L39"/>
      <c r="M39"/>
      <c r="N39"/>
      <c r="O39"/>
      <c r="P39"/>
    </row>
    <row r="40" spans="1:16">
      <c r="A40" s="59" t="s">
        <v>243</v>
      </c>
      <c r="B40" s="53">
        <v>1</v>
      </c>
      <c r="C40" s="53">
        <v>2</v>
      </c>
      <c r="D40" s="53">
        <v>3</v>
      </c>
      <c r="E40" s="53">
        <v>4</v>
      </c>
      <c r="F40" s="53">
        <v>5</v>
      </c>
      <c r="G40" s="41" t="s">
        <v>259</v>
      </c>
      <c r="H40" s="41" t="s">
        <v>257</v>
      </c>
      <c r="I40"/>
      <c r="J40"/>
      <c r="K40"/>
      <c r="L40"/>
      <c r="M40"/>
      <c r="N40"/>
      <c r="O40"/>
      <c r="P40"/>
    </row>
    <row r="41" spans="1:16">
      <c r="A41" s="59" t="s">
        <v>244</v>
      </c>
      <c r="B41" s="108" t="s">
        <v>264</v>
      </c>
      <c r="C41" s="108"/>
      <c r="D41" s="108"/>
      <c r="E41" s="108"/>
      <c r="F41" s="108"/>
      <c r="G41" s="41" t="s">
        <v>260</v>
      </c>
      <c r="H41" s="41" t="s">
        <v>258</v>
      </c>
      <c r="I41"/>
      <c r="J41"/>
      <c r="K41"/>
      <c r="L41"/>
      <c r="M41"/>
      <c r="N41"/>
      <c r="O41"/>
      <c r="P41"/>
    </row>
    <row r="42" spans="1:16">
      <c r="A42" s="59" t="s">
        <v>245</v>
      </c>
      <c r="B42" s="60" t="s">
        <v>85</v>
      </c>
      <c r="C42" s="60" t="s">
        <v>111</v>
      </c>
      <c r="D42" s="60" t="s">
        <v>83</v>
      </c>
      <c r="E42" s="60" t="s">
        <v>84</v>
      </c>
      <c r="F42" s="60"/>
      <c r="G42" s="41" t="s">
        <v>186</v>
      </c>
      <c r="H42" s="41" t="s">
        <v>259</v>
      </c>
      <c r="I42"/>
      <c r="J42"/>
      <c r="K42"/>
      <c r="L42"/>
      <c r="M42"/>
      <c r="N42"/>
      <c r="O42"/>
      <c r="P42"/>
    </row>
    <row r="43" spans="1:16">
      <c r="A43" s="59" t="s">
        <v>246</v>
      </c>
      <c r="B43" s="60" t="s">
        <v>85</v>
      </c>
      <c r="C43" s="60" t="s">
        <v>87</v>
      </c>
      <c r="D43" s="60" t="s">
        <v>88</v>
      </c>
      <c r="E43" s="60" t="s">
        <v>89</v>
      </c>
      <c r="F43" s="60"/>
      <c r="G43" s="41" t="s">
        <v>184</v>
      </c>
      <c r="H43" s="41" t="s">
        <v>260</v>
      </c>
      <c r="I43"/>
      <c r="J43"/>
      <c r="K43"/>
      <c r="L43"/>
      <c r="M43"/>
      <c r="N43"/>
      <c r="O43"/>
      <c r="P43"/>
    </row>
    <row r="44" spans="1:16">
      <c r="A44" s="59" t="s">
        <v>248</v>
      </c>
      <c r="B44" s="60" t="s">
        <v>85</v>
      </c>
      <c r="C44" s="60" t="s">
        <v>87</v>
      </c>
      <c r="D44" s="60" t="s">
        <v>88</v>
      </c>
      <c r="E44" s="60" t="s">
        <v>89</v>
      </c>
      <c r="F44" s="60"/>
      <c r="G44" s="41" t="s">
        <v>261</v>
      </c>
      <c r="H44" s="41" t="s">
        <v>186</v>
      </c>
      <c r="I44"/>
      <c r="J44"/>
      <c r="K44"/>
      <c r="L44"/>
      <c r="M44"/>
      <c r="N44"/>
      <c r="O44"/>
      <c r="P44"/>
    </row>
    <row r="45" spans="1:16">
      <c r="A45" s="59" t="s">
        <v>247</v>
      </c>
      <c r="B45" s="60" t="s">
        <v>85</v>
      </c>
      <c r="C45" s="60" t="s">
        <v>87</v>
      </c>
      <c r="D45" s="60" t="s">
        <v>90</v>
      </c>
      <c r="E45" s="60" t="s">
        <v>89</v>
      </c>
      <c r="F45" s="60"/>
      <c r="G45" s="41" t="s">
        <v>185</v>
      </c>
      <c r="H45" s="41" t="s">
        <v>184</v>
      </c>
      <c r="I45"/>
      <c r="J45"/>
      <c r="K45"/>
      <c r="L45"/>
      <c r="M45"/>
      <c r="N45"/>
      <c r="O45"/>
      <c r="P45"/>
    </row>
    <row r="46" spans="1:16">
      <c r="A46" s="59" t="s">
        <v>249</v>
      </c>
      <c r="B46" s="60" t="s">
        <v>91</v>
      </c>
      <c r="C46" s="60" t="s">
        <v>92</v>
      </c>
      <c r="D46" s="60" t="s">
        <v>93</v>
      </c>
      <c r="E46" s="60" t="s">
        <v>94</v>
      </c>
      <c r="F46" s="60"/>
      <c r="G46" s="41" t="s">
        <v>183</v>
      </c>
      <c r="H46" s="41" t="s">
        <v>261</v>
      </c>
      <c r="I46"/>
      <c r="J46"/>
      <c r="K46"/>
      <c r="L46"/>
      <c r="M46"/>
      <c r="N46"/>
      <c r="O46"/>
      <c r="P46"/>
    </row>
    <row r="47" spans="1:16">
      <c r="A47" s="59" t="s">
        <v>250</v>
      </c>
      <c r="B47" s="108" t="s">
        <v>264</v>
      </c>
      <c r="C47" s="108"/>
      <c r="D47" s="108"/>
      <c r="E47" s="108"/>
      <c r="F47" s="108"/>
      <c r="G47" s="41" t="s">
        <v>262</v>
      </c>
      <c r="H47" s="41" t="s">
        <v>185</v>
      </c>
      <c r="I47"/>
      <c r="J47"/>
      <c r="K47"/>
      <c r="L47"/>
      <c r="M47"/>
      <c r="N47"/>
      <c r="O47"/>
      <c r="P47"/>
    </row>
    <row r="48" spans="1:16">
      <c r="A48" s="59" t="s">
        <v>251</v>
      </c>
      <c r="B48" s="108" t="s">
        <v>264</v>
      </c>
      <c r="C48" s="108"/>
      <c r="D48" s="108"/>
      <c r="E48" s="108"/>
      <c r="F48" s="108"/>
      <c r="G48" s="41" t="s">
        <v>263</v>
      </c>
      <c r="H48" s="41" t="s">
        <v>183</v>
      </c>
      <c r="I48"/>
      <c r="J48"/>
      <c r="K48"/>
      <c r="L48"/>
      <c r="M48"/>
      <c r="N48"/>
      <c r="O48"/>
      <c r="P48"/>
    </row>
    <row r="49" spans="1:14">
      <c r="A49" s="59" t="s">
        <v>252</v>
      </c>
      <c r="B49" s="39">
        <v>1</v>
      </c>
      <c r="C49" s="39">
        <v>2</v>
      </c>
      <c r="D49" s="39">
        <v>3</v>
      </c>
      <c r="E49" s="39">
        <v>4</v>
      </c>
      <c r="F49" s="39">
        <v>5</v>
      </c>
      <c r="G49" s="41" t="s">
        <v>181</v>
      </c>
      <c r="H49" s="41" t="s">
        <v>262</v>
      </c>
      <c r="I49" s="53"/>
      <c r="J49" s="53"/>
      <c r="K49" s="53"/>
      <c r="L49" s="53"/>
      <c r="M49" s="57"/>
      <c r="N49" s="53"/>
    </row>
    <row r="50" spans="1:14">
      <c r="A50" s="59" t="s">
        <v>253</v>
      </c>
      <c r="B50" s="39">
        <v>1</v>
      </c>
      <c r="C50" s="39">
        <v>2</v>
      </c>
      <c r="D50" s="39">
        <v>3</v>
      </c>
      <c r="E50" s="39">
        <v>4</v>
      </c>
      <c r="F50" s="39">
        <v>5</v>
      </c>
      <c r="G50" s="41" t="s">
        <v>182</v>
      </c>
      <c r="H50" s="41" t="s">
        <v>263</v>
      </c>
      <c r="I50" s="53"/>
      <c r="J50" s="53"/>
      <c r="K50" s="53"/>
      <c r="L50" s="53"/>
      <c r="M50" s="57"/>
      <c r="N50" s="53"/>
    </row>
    <row r="51" spans="1:14">
      <c r="A51" s="61" t="s">
        <v>197</v>
      </c>
      <c r="B51" s="62"/>
      <c r="C51" s="62"/>
      <c r="D51" s="62"/>
      <c r="E51" s="62"/>
      <c r="F51" s="62"/>
    </row>
    <row r="52" spans="1:14">
      <c r="G52" s="43" t="s">
        <v>334</v>
      </c>
    </row>
    <row r="53" spans="1:14">
      <c r="H53" s="43" t="s">
        <v>335</v>
      </c>
    </row>
    <row r="54" spans="1:14">
      <c r="H54" s="43" t="s">
        <v>336</v>
      </c>
    </row>
    <row r="55" spans="1:14">
      <c r="G55" s="44" t="s">
        <v>198</v>
      </c>
    </row>
  </sheetData>
  <sheetProtection password="DC47" sheet="1" objects="1" scenarios="1" autoFilter="0"/>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dimension ref="B1:AQ32"/>
  <sheetViews>
    <sheetView zoomScale="90" zoomScaleNormal="90" workbookViewId="0">
      <selection activeCell="C8" sqref="C8"/>
    </sheetView>
  </sheetViews>
  <sheetFormatPr defaultColWidth="9.140625" defaultRowHeight="12.75"/>
  <cols>
    <col min="1" max="1" width="2.7109375" style="10" customWidth="1"/>
    <col min="2" max="2" width="31.28515625" style="10" bestFit="1" customWidth="1"/>
    <col min="3" max="3" width="11.85546875" style="10" bestFit="1" customWidth="1"/>
    <col min="4" max="9" width="4.7109375" style="10" customWidth="1"/>
    <col min="10" max="11" width="9.140625" style="10"/>
    <col min="12" max="12" width="2.7109375" style="10" customWidth="1"/>
    <col min="13" max="13" width="2.7109375" style="17" customWidth="1"/>
    <col min="14" max="14" width="23.140625" style="10" bestFit="1" customWidth="1"/>
    <col min="15" max="15" width="11.85546875" style="10" bestFit="1" customWidth="1"/>
    <col min="16" max="21" width="4.7109375" style="10" customWidth="1"/>
    <col min="22" max="23" width="9.140625" style="10"/>
    <col min="24" max="24" width="2.7109375" style="10" customWidth="1"/>
    <col min="25" max="25" width="2.7109375" style="17" customWidth="1"/>
    <col min="26" max="26" width="23.140625" style="10" bestFit="1" customWidth="1"/>
    <col min="27" max="27" width="5.140625" style="10" customWidth="1"/>
    <col min="28" max="31" width="4.7109375" style="10" customWidth="1"/>
    <col min="32" max="32" width="2.7109375" style="10" customWidth="1"/>
    <col min="33" max="33" width="2.7109375" style="17" customWidth="1"/>
    <col min="34" max="34" width="23.140625" style="10" bestFit="1" customWidth="1"/>
    <col min="35" max="35" width="9.140625" style="10"/>
    <col min="36" max="42" width="4.7109375" style="10" customWidth="1"/>
    <col min="43" max="43" width="11.85546875" style="10" bestFit="1" customWidth="1"/>
    <col min="44" max="16384" width="9.140625" style="10"/>
  </cols>
  <sheetData>
    <row r="1" spans="2:43" ht="26.25">
      <c r="B1" s="36" t="s">
        <v>157</v>
      </c>
      <c r="N1" s="36" t="s">
        <v>158</v>
      </c>
      <c r="Z1" s="36" t="s">
        <v>159</v>
      </c>
      <c r="AH1" s="36" t="s">
        <v>160</v>
      </c>
    </row>
    <row r="2" spans="2:43">
      <c r="AH2" s="29" t="s">
        <v>161</v>
      </c>
      <c r="AI2" s="19">
        <f>SUM(AJ8:AP8)</f>
        <v>7</v>
      </c>
    </row>
    <row r="3" spans="2:43">
      <c r="B3" s="29" t="s">
        <v>154</v>
      </c>
      <c r="C3" s="19">
        <f>C5+C4</f>
        <v>12</v>
      </c>
      <c r="D3" s="19">
        <f>C3+C4</f>
        <v>16</v>
      </c>
      <c r="E3" s="19">
        <f>D3+C4</f>
        <v>20</v>
      </c>
      <c r="F3" s="19">
        <f>E3+C4</f>
        <v>24</v>
      </c>
      <c r="N3" s="29" t="s">
        <v>154</v>
      </c>
      <c r="O3" s="19">
        <f>O5+O4</f>
        <v>11.1</v>
      </c>
      <c r="P3" s="19">
        <f>O3+O4</f>
        <v>14.7</v>
      </c>
      <c r="Q3" s="19">
        <f>P3+O4</f>
        <v>18.3</v>
      </c>
      <c r="R3" s="19">
        <f>Q3+O4</f>
        <v>21.900000000000002</v>
      </c>
    </row>
    <row r="4" spans="2:43">
      <c r="B4" s="29" t="s">
        <v>155</v>
      </c>
      <c r="C4" s="19">
        <f>(C6-C5)/5</f>
        <v>4</v>
      </c>
      <c r="N4" s="29" t="s">
        <v>155</v>
      </c>
      <c r="O4" s="19">
        <f>(O6-O5)/5</f>
        <v>3.6</v>
      </c>
    </row>
    <row r="5" spans="2:43">
      <c r="B5" s="29" t="s">
        <v>131</v>
      </c>
      <c r="C5" s="19">
        <f>D8+E8+F8+G8+2*(H8+I8)</f>
        <v>8</v>
      </c>
      <c r="N5" s="29" t="s">
        <v>131</v>
      </c>
      <c r="O5" s="19">
        <f>P8+Q8+R8+S8+2*(T8+U8)</f>
        <v>7.5</v>
      </c>
    </row>
    <row r="6" spans="2:43">
      <c r="B6" s="29" t="s">
        <v>132</v>
      </c>
      <c r="C6" s="19">
        <f>5*(D8+E8+F8+G8)+4*(H8+I8)</f>
        <v>28</v>
      </c>
      <c r="N6" s="29" t="s">
        <v>132</v>
      </c>
      <c r="O6" s="19">
        <f>5*(P8+Q8+R8+S8)+4*(T8+U8)</f>
        <v>25.5</v>
      </c>
    </row>
    <row r="7" spans="2:43">
      <c r="D7" s="233" t="s">
        <v>153</v>
      </c>
      <c r="E7" s="233"/>
      <c r="F7" s="233"/>
      <c r="G7" s="233"/>
      <c r="H7" s="233"/>
      <c r="I7" s="233"/>
      <c r="P7" s="234" t="s">
        <v>153</v>
      </c>
      <c r="Q7" s="234"/>
      <c r="R7" s="234"/>
      <c r="S7" s="234"/>
      <c r="T7" s="234"/>
      <c r="U7" s="234"/>
      <c r="AJ7" s="235" t="s">
        <v>153</v>
      </c>
      <c r="AK7" s="235"/>
      <c r="AL7" s="235"/>
      <c r="AM7" s="235"/>
      <c r="AN7" s="235"/>
      <c r="AO7" s="235"/>
      <c r="AP7" s="235"/>
    </row>
    <row r="8" spans="2:43" ht="15">
      <c r="B8" s="18"/>
      <c r="C8" s="30" t="s">
        <v>156</v>
      </c>
      <c r="D8" s="169">
        <v>1</v>
      </c>
      <c r="E8" s="170">
        <v>1</v>
      </c>
      <c r="F8" s="170">
        <v>1</v>
      </c>
      <c r="G8" s="170">
        <v>1</v>
      </c>
      <c r="H8" s="170">
        <v>1</v>
      </c>
      <c r="I8" s="171">
        <v>1</v>
      </c>
      <c r="J8" s="29" t="s">
        <v>133</v>
      </c>
      <c r="K8" s="30" t="s">
        <v>134</v>
      </c>
      <c r="N8" s="18"/>
      <c r="O8" s="32" t="s">
        <v>156</v>
      </c>
      <c r="P8" s="172">
        <v>1</v>
      </c>
      <c r="Q8" s="173">
        <v>0.5</v>
      </c>
      <c r="R8" s="173">
        <v>1.5</v>
      </c>
      <c r="S8" s="173">
        <v>0.5</v>
      </c>
      <c r="T8" s="173">
        <v>1</v>
      </c>
      <c r="U8" s="174">
        <v>1</v>
      </c>
      <c r="V8" s="33" t="s">
        <v>133</v>
      </c>
      <c r="W8" s="30" t="s">
        <v>134</v>
      </c>
      <c r="AA8" s="30" t="s">
        <v>134</v>
      </c>
      <c r="AH8" s="18"/>
      <c r="AI8" s="33" t="s">
        <v>134</v>
      </c>
      <c r="AJ8" s="172">
        <v>1</v>
      </c>
      <c r="AK8" s="175">
        <v>1</v>
      </c>
      <c r="AL8" s="175">
        <v>1</v>
      </c>
      <c r="AM8" s="175">
        <v>1</v>
      </c>
      <c r="AN8" s="175">
        <v>1</v>
      </c>
      <c r="AO8" s="175">
        <v>1</v>
      </c>
      <c r="AP8" s="174">
        <v>1</v>
      </c>
      <c r="AQ8" s="33" t="s">
        <v>156</v>
      </c>
    </row>
    <row r="9" spans="2:43">
      <c r="B9" s="34" t="str">
        <f>scoretabel!B5</f>
        <v>metamodel RGB</v>
      </c>
      <c r="C9" s="22">
        <f>D9*D$8+E9*E$8+F9*F$8+G9*G$8+H9*H$8+I9*I$8</f>
        <v>14</v>
      </c>
      <c r="D9" s="20">
        <f>IF(scoretabel!E5="apart",1,IF(scoretabel!E5="verenigbaar",3,IF(scoretabel!E5="verenigd",5,0)))</f>
        <v>1</v>
      </c>
      <c r="E9" s="21">
        <f>IF(scoretabel!F5="apart",1,IF(scoretabel!F5="verenigbaar",3,IF(scoretabel!F5="verenigd",5,0)))</f>
        <v>3</v>
      </c>
      <c r="F9" s="21">
        <f>IF(scoretabel!G5="geen tijd",1,IF(scoretabel!G5="gescheiden",3,IF(scoretabel!G5="verenigd",5,0)))</f>
        <v>3</v>
      </c>
      <c r="G9" s="21">
        <f>IF(scoretabel!H5="apart",1,IF(scoretabel!H5="verenigbaar",3,IF(scoretabel!H5="verenigd",5,0)))</f>
        <v>1</v>
      </c>
      <c r="H9" s="21">
        <f>IF(scoretabel!I5="geen onderscheid",2,IF(scoretabel!I5="apart",4,0))</f>
        <v>4</v>
      </c>
      <c r="I9" s="21">
        <f>IF(scoretabel!J5="alleen objectief",2,IF(scoretabel!J5="beide",4,0))</f>
        <v>2</v>
      </c>
      <c r="J9" s="22" t="b">
        <f>PRODUCT(D9:I9)=0</f>
        <v>0</v>
      </c>
      <c r="K9" s="23">
        <f>IF(J9,"onbekend",(IF(C9&lt;$C$3,1,IF(C9&lt;$D$3,2,IF(C9&lt;$E$3,3,IF(C9&lt;$F$3,4,5))))))</f>
        <v>2</v>
      </c>
      <c r="N9" s="34" t="str">
        <f>scoretabel!B5</f>
        <v>metamodel RGB</v>
      </c>
      <c r="O9" s="26">
        <f>P9*P$8+Q9*Q$8+R9*R$8+S9*S$8+T9*T$8+U9*U$8</f>
        <v>13.5</v>
      </c>
      <c r="P9" s="24">
        <f>IF(scoretabel!E5="apart",1,IF(scoretabel!E5="verenigbaar",3,IF(scoretabel!E5="verenigd",5,0)))</f>
        <v>1</v>
      </c>
      <c r="Q9" s="19">
        <f>IF(scoretabel!F5="apart",1,IF(scoretabel!F5="verenigbaar",3,IF(scoretabel!F5="verenigd",5,0)))</f>
        <v>3</v>
      </c>
      <c r="R9" s="19">
        <f>IF(scoretabel!G5="geen tijd",1,IF(scoretabel!G5="gescheiden",3,IF(scoretabel!G5="verenigd",5,0)))</f>
        <v>3</v>
      </c>
      <c r="S9" s="19">
        <f>IF(scoretabel!H5="apart",1,IF(scoretabel!H5="verenigbaar",3,IF(scoretabel!H5="verenigd",5,0)))</f>
        <v>1</v>
      </c>
      <c r="T9" s="19">
        <f>IF(scoretabel!I5="geen onderscheid",2,IF(scoretabel!I5="apart",4,0))</f>
        <v>4</v>
      </c>
      <c r="U9" s="19">
        <f>IF(scoretabel!J5="alleen objectief",2,IF(scoretabel!J5="beide",4,0))</f>
        <v>2</v>
      </c>
      <c r="V9" s="26" t="b">
        <f>PRODUCT(P9:U9)=0</f>
        <v>0</v>
      </c>
      <c r="W9" s="28">
        <f>IF(V9,"onbekend",(IF(O9&lt;$O$3,1,IF(O9&lt;$P$3,2,IF(O9&lt;$Q$3,3,IF(O9&lt;$R$3,4,5))))))</f>
        <v>2</v>
      </c>
      <c r="Z9" s="20" t="str">
        <f>scoretabel!B5</f>
        <v>metamodel RGB</v>
      </c>
      <c r="AA9" s="34">
        <f>ROUND(SUM(AB9:AE9)*5/4,0)</f>
        <v>2</v>
      </c>
      <c r="AB9" s="20">
        <f>scoretabel!U5/7</f>
        <v>0.14285714285714285</v>
      </c>
      <c r="AC9" s="21">
        <f>scoretabel!AG5/6</f>
        <v>0.33333333333333331</v>
      </c>
      <c r="AD9" s="21">
        <f>(scoretabel!AR5="standaard")+0</f>
        <v>1</v>
      </c>
      <c r="AE9" s="37">
        <f>(scoretabel!AV5="wereldwijd")+(scoretabel!AV5="nationaal")/4+(scoretabel!AV5="Europees")*1/2+(scoretabel!AV5="Amerikaans")*1/2</f>
        <v>0.25</v>
      </c>
      <c r="AH9" s="34" t="str">
        <f>scoretabel!B5</f>
        <v>metamodel RGB</v>
      </c>
      <c r="AI9" s="34">
        <f>ROUND(AQ9/7,0)</f>
        <v>2</v>
      </c>
      <c r="AJ9" s="20">
        <f>IF(scoretabel!AK5="onbekend",0,scoretabel!AK5*AJ$8)</f>
        <v>2</v>
      </c>
      <c r="AK9" s="21">
        <f>IF(scoretabel!AL5="onbekend",0,scoretabel!AL5*AK$8)</f>
        <v>2</v>
      </c>
      <c r="AL9" s="21">
        <f>IF(scoretabel!AM5="onbekend",0,scoretabel!AM5*AL$8)</f>
        <v>2</v>
      </c>
      <c r="AM9" s="21">
        <f>IF(scoretabel!AN5="onbekend",0,scoretabel!AN5*AM$8)</f>
        <v>2</v>
      </c>
      <c r="AN9" s="21">
        <f>IF(scoretabel!AO5="onbekend",0,scoretabel!AO5*AN$8)</f>
        <v>2</v>
      </c>
      <c r="AO9" s="21">
        <f>IF(scoretabel!AP5="onbekend",0,scoretabel!AP5*AO$8)</f>
        <v>1</v>
      </c>
      <c r="AP9" s="37">
        <f>IF(scoretabel!AY5="onbekend",0,scoretabel!AY5*AP$8)</f>
        <v>2</v>
      </c>
      <c r="AQ9" s="34">
        <f>SUM(AJ9:AP9)</f>
        <v>13</v>
      </c>
    </row>
    <row r="10" spans="2:43">
      <c r="B10" s="35" t="str">
        <f>scoretabel!B6</f>
        <v>SUWI-aanpak</v>
      </c>
      <c r="C10" s="26">
        <f t="shared" ref="C10:C24" si="0">D10*D$8+E10*E$8+F10*F$8+G10*G$8+H10*H$8+I10*I$8</f>
        <v>12</v>
      </c>
      <c r="D10" s="24">
        <f>IF(scoretabel!E6="apart",1,IF(scoretabel!E6="verenigbaar",3,IF(scoretabel!E6="verenigd",5,0)))</f>
        <v>1</v>
      </c>
      <c r="E10" s="25">
        <f>IF(scoretabel!F6="apart",1,IF(scoretabel!F6="verenigbaar",3,IF(scoretabel!F6="verenigd",5,0)))</f>
        <v>3</v>
      </c>
      <c r="F10" s="25">
        <f>IF(scoretabel!G6="geen tijd",1,IF(scoretabel!G6="gescheiden",3,IF(scoretabel!G6="verenigd",5,0)))</f>
        <v>1</v>
      </c>
      <c r="G10" s="25">
        <f>IF(scoretabel!H6="apart",1,IF(scoretabel!H6="verenigbaar",3,IF(scoretabel!H6="verenigd",5,0)))</f>
        <v>1</v>
      </c>
      <c r="H10" s="25">
        <f>IF(scoretabel!I6="geen onderscheid",2,IF(scoretabel!I6="apart",4,0))</f>
        <v>4</v>
      </c>
      <c r="I10" s="25">
        <f>IF(scoretabel!J6="alleen objectief",2,IF(scoretabel!J6="beide",4,0))</f>
        <v>2</v>
      </c>
      <c r="J10" s="26" t="b">
        <f t="shared" ref="J10:J24" si="1">PRODUCT(D10:I10)=0</f>
        <v>0</v>
      </c>
      <c r="K10" s="27">
        <f t="shared" ref="K10:K24" si="2">IF(J10,"onbekend",(IF(C10&lt;$C$3,1,IF(C10&lt;$D$3,2,IF(C10&lt;$E$3,3,IF(C10&lt;$F$3,4,5))))))</f>
        <v>2</v>
      </c>
      <c r="N10" s="35" t="str">
        <f>scoretabel!B6</f>
        <v>SUWI-aanpak</v>
      </c>
      <c r="O10" s="26">
        <f t="shared" ref="O10:O24" si="3">P10*P$8+Q10*Q$8+R10*R$8+S10*S$8+T10*T$8+U10*U$8</f>
        <v>10.5</v>
      </c>
      <c r="P10" s="24">
        <f>IF(scoretabel!E6="apart",1,IF(scoretabel!E6="verenigbaar",3,IF(scoretabel!E6="verenigd",5,0)))</f>
        <v>1</v>
      </c>
      <c r="Q10" s="19">
        <f>IF(scoretabel!F6="apart",1,IF(scoretabel!F6="verenigbaar",3,IF(scoretabel!F6="verenigd",5,0)))</f>
        <v>3</v>
      </c>
      <c r="R10" s="19">
        <f>IF(scoretabel!G6="geen tijd",1,IF(scoretabel!G6="gescheiden",3,IF(scoretabel!G6="verenigd",5,0)))</f>
        <v>1</v>
      </c>
      <c r="S10" s="19">
        <f>IF(scoretabel!H6="apart",1,IF(scoretabel!H6="verenigbaar",3,IF(scoretabel!H6="verenigd",5,0)))</f>
        <v>1</v>
      </c>
      <c r="T10" s="19">
        <f>IF(scoretabel!I6="geen onderscheid",2,IF(scoretabel!I6="apart",4,0))</f>
        <v>4</v>
      </c>
      <c r="U10" s="19">
        <f>IF(scoretabel!J6="alleen objectief",2,IF(scoretabel!J6="beide",4,0))</f>
        <v>2</v>
      </c>
      <c r="V10" s="26" t="b">
        <f t="shared" ref="V10:V24" si="4">PRODUCT(P10:U10)=0</f>
        <v>0</v>
      </c>
      <c r="W10" s="28">
        <f t="shared" ref="W10:W24" si="5">IF(V10,"onbekend",(IF(O10&lt;$O$3,1,IF(O10&lt;$P$3,2,IF(O10&lt;$Q$3,3,IF(O10&lt;$R$3,4,5))))))</f>
        <v>1</v>
      </c>
      <c r="Z10" s="24" t="str">
        <f>scoretabel!B6</f>
        <v>SUWI-aanpak</v>
      </c>
      <c r="AA10" s="35">
        <f t="shared" ref="AA10:AA24" si="6">ROUND(SUM(AB10:AE10)*5/4,0)</f>
        <v>2</v>
      </c>
      <c r="AB10" s="24">
        <f>scoretabel!U6/7</f>
        <v>0.14285714285714285</v>
      </c>
      <c r="AC10" s="25">
        <f>scoretabel!AG6/6</f>
        <v>0.33333333333333331</v>
      </c>
      <c r="AD10" s="25">
        <f>(scoretabel!AR6="standaard")+0</f>
        <v>1</v>
      </c>
      <c r="AE10" s="31">
        <f>(scoretabel!AV6="wereldwijd")+(scoretabel!AV6="nationaal")/4+(scoretabel!AV6="Europees")*1/2+(scoretabel!AV6="Amerikaans")*1/2</f>
        <v>0.25</v>
      </c>
      <c r="AH10" s="35" t="str">
        <f>scoretabel!B6</f>
        <v>SUWI-aanpak</v>
      </c>
      <c r="AI10" s="35">
        <f t="shared" ref="AI10:AI24" si="7">ROUND(AQ10/7,0)</f>
        <v>2</v>
      </c>
      <c r="AJ10" s="24">
        <f>IF(scoretabel!AK6="onbekend",0,scoretabel!AK6*AJ$8)</f>
        <v>1</v>
      </c>
      <c r="AK10" s="25">
        <f>IF(scoretabel!AL6="onbekend",0,scoretabel!AL6*AK$8)</f>
        <v>2</v>
      </c>
      <c r="AL10" s="25">
        <f>IF(scoretabel!AM6="onbekend",0,scoretabel!AM6*AL$8)</f>
        <v>2</v>
      </c>
      <c r="AM10" s="25">
        <f>IF(scoretabel!AN6="onbekend",0,scoretabel!AN6*AM$8)</f>
        <v>1</v>
      </c>
      <c r="AN10" s="25">
        <f>IF(scoretabel!AO6="onbekend",0,scoretabel!AO6*AN$8)</f>
        <v>2</v>
      </c>
      <c r="AO10" s="25">
        <f>IF(scoretabel!AP6="onbekend",0,scoretabel!AP6*AO$8)</f>
        <v>1</v>
      </c>
      <c r="AP10" s="31">
        <f>IF(scoretabel!AY6="onbekend",0,scoretabel!AY6*AP$8)</f>
        <v>2</v>
      </c>
      <c r="AQ10" s="35">
        <f t="shared" ref="AQ10:AQ24" si="8">SUM(AJ10:AP10)</f>
        <v>11</v>
      </c>
    </row>
    <row r="11" spans="2:43">
      <c r="B11" s="35" t="str">
        <f>scoretabel!B7</f>
        <v>XBRL-aanpak</v>
      </c>
      <c r="C11" s="26">
        <f t="shared" si="0"/>
        <v>10</v>
      </c>
      <c r="D11" s="24">
        <f>IF(scoretabel!E7="apart",1,IF(scoretabel!E7="verenigbaar",3,IF(scoretabel!E7="verenigd",5,0)))</f>
        <v>1</v>
      </c>
      <c r="E11" s="25">
        <f>IF(scoretabel!F7="apart",1,IF(scoretabel!F7="verenigbaar",3,IF(scoretabel!F7="verenigd",5,0)))</f>
        <v>1</v>
      </c>
      <c r="F11" s="25">
        <f>IF(scoretabel!G7="geen tijd",1,IF(scoretabel!G7="gescheiden",3,IF(scoretabel!G7="verenigd",5,0)))</f>
        <v>1</v>
      </c>
      <c r="G11" s="25">
        <f>IF(scoretabel!H7="apart",1,IF(scoretabel!H7="verenigbaar",3,IF(scoretabel!H7="verenigd",5,0)))</f>
        <v>1</v>
      </c>
      <c r="H11" s="25">
        <f>IF(scoretabel!I7="geen onderscheid",2,IF(scoretabel!I7="apart",4,0))</f>
        <v>4</v>
      </c>
      <c r="I11" s="25">
        <f>IF(scoretabel!J7="alleen objectief",2,IF(scoretabel!J7="beide",4,0))</f>
        <v>2</v>
      </c>
      <c r="J11" s="26" t="b">
        <f t="shared" si="1"/>
        <v>0</v>
      </c>
      <c r="K11" s="27">
        <f t="shared" si="2"/>
        <v>1</v>
      </c>
      <c r="N11" s="35" t="str">
        <f>scoretabel!B7</f>
        <v>XBRL-aanpak</v>
      </c>
      <c r="O11" s="26">
        <f t="shared" si="3"/>
        <v>9.5</v>
      </c>
      <c r="P11" s="24">
        <f>IF(scoretabel!E7="apart",1,IF(scoretabel!E7="verenigbaar",3,IF(scoretabel!E7="verenigd",5,0)))</f>
        <v>1</v>
      </c>
      <c r="Q11" s="19">
        <f>IF(scoretabel!F7="apart",1,IF(scoretabel!F7="verenigbaar",3,IF(scoretabel!F7="verenigd",5,0)))</f>
        <v>1</v>
      </c>
      <c r="R11" s="19">
        <f>IF(scoretabel!G7="geen tijd",1,IF(scoretabel!G7="gescheiden",3,IF(scoretabel!G7="verenigd",5,0)))</f>
        <v>1</v>
      </c>
      <c r="S11" s="19">
        <f>IF(scoretabel!H7="apart",1,IF(scoretabel!H7="verenigbaar",3,IF(scoretabel!H7="verenigd",5,0)))</f>
        <v>1</v>
      </c>
      <c r="T11" s="19">
        <f>IF(scoretabel!I7="geen onderscheid",2,IF(scoretabel!I7="apart",4,0))</f>
        <v>4</v>
      </c>
      <c r="U11" s="19">
        <f>IF(scoretabel!J7="alleen objectief",2,IF(scoretabel!J7="beide",4,0))</f>
        <v>2</v>
      </c>
      <c r="V11" s="26" t="b">
        <f t="shared" si="4"/>
        <v>0</v>
      </c>
      <c r="W11" s="28">
        <f t="shared" si="5"/>
        <v>1</v>
      </c>
      <c r="Z11" s="24" t="str">
        <f>scoretabel!B7</f>
        <v>XBRL-aanpak</v>
      </c>
      <c r="AA11" s="35">
        <f t="shared" si="6"/>
        <v>3</v>
      </c>
      <c r="AB11" s="24">
        <f>scoretabel!U7/7</f>
        <v>0.14285714285714285</v>
      </c>
      <c r="AC11" s="25">
        <f>scoretabel!AG7/6</f>
        <v>0.33333333333333331</v>
      </c>
      <c r="AD11" s="25">
        <f>(scoretabel!AR7="standaard")+0</f>
        <v>1</v>
      </c>
      <c r="AE11" s="31">
        <f>(scoretabel!AV7="wereldwijd")+(scoretabel!AV7="nationaal")/4+(scoretabel!AV7="Europees")*1/2+(scoretabel!AV7="Amerikaans")*1/2</f>
        <v>1</v>
      </c>
      <c r="AH11" s="35" t="str">
        <f>scoretabel!B7</f>
        <v>XBRL-aanpak</v>
      </c>
      <c r="AI11" s="35">
        <f t="shared" si="7"/>
        <v>2</v>
      </c>
      <c r="AJ11" s="24">
        <f>IF(scoretabel!AK7="onbekend",0,scoretabel!AK7*AJ$8)</f>
        <v>1</v>
      </c>
      <c r="AK11" s="25">
        <f>IF(scoretabel!AL7="onbekend",0,scoretabel!AL7*AK$8)</f>
        <v>2</v>
      </c>
      <c r="AL11" s="25">
        <f>IF(scoretabel!AM7="onbekend",0,scoretabel!AM7*AL$8)</f>
        <v>1</v>
      </c>
      <c r="AM11" s="25">
        <f>IF(scoretabel!AN7="onbekend",0,scoretabel!AN7*AM$8)</f>
        <v>1</v>
      </c>
      <c r="AN11" s="25">
        <f>IF(scoretabel!AO7="onbekend",0,scoretabel!AO7*AN$8)</f>
        <v>3</v>
      </c>
      <c r="AO11" s="25">
        <f>IF(scoretabel!AP7="onbekend",0,scoretabel!AP7*AO$8)</f>
        <v>2</v>
      </c>
      <c r="AP11" s="31">
        <f>IF(scoretabel!AY7="onbekend",0,scoretabel!AY7*AP$8)</f>
        <v>3</v>
      </c>
      <c r="AQ11" s="35">
        <f t="shared" si="8"/>
        <v>13</v>
      </c>
    </row>
    <row r="12" spans="2:43">
      <c r="B12" s="35" t="str">
        <f>scoretabel!B8</f>
        <v>Infrastructurele Benadering</v>
      </c>
      <c r="C12" s="26">
        <f t="shared" si="0"/>
        <v>16</v>
      </c>
      <c r="D12" s="24">
        <f>IF(scoretabel!E8="apart",1,IF(scoretabel!E8="verenigbaar",3,IF(scoretabel!E8="verenigd",5,0)))</f>
        <v>3</v>
      </c>
      <c r="E12" s="25">
        <f>IF(scoretabel!F8="apart",1,IF(scoretabel!F8="verenigbaar",3,IF(scoretabel!F8="verenigd",5,0)))</f>
        <v>3</v>
      </c>
      <c r="F12" s="25">
        <f>IF(scoretabel!G8="geen tijd",1,IF(scoretabel!G8="gescheiden",3,IF(scoretabel!G8="verenigd",5,0)))</f>
        <v>1</v>
      </c>
      <c r="G12" s="25">
        <f>IF(scoretabel!H8="apart",1,IF(scoretabel!H8="verenigbaar",3,IF(scoretabel!H8="verenigd",5,0)))</f>
        <v>3</v>
      </c>
      <c r="H12" s="25">
        <f>IF(scoretabel!I8="geen onderscheid",2,IF(scoretabel!I8="apart",4,0))</f>
        <v>4</v>
      </c>
      <c r="I12" s="25">
        <f>IF(scoretabel!J8="alleen objectief",2,IF(scoretabel!J8="beide",4,0))</f>
        <v>2</v>
      </c>
      <c r="J12" s="26" t="b">
        <f t="shared" si="1"/>
        <v>0</v>
      </c>
      <c r="K12" s="27">
        <f t="shared" si="2"/>
        <v>3</v>
      </c>
      <c r="N12" s="35" t="str">
        <f>scoretabel!B8</f>
        <v>Infrastructurele Benadering</v>
      </c>
      <c r="O12" s="26">
        <f t="shared" si="3"/>
        <v>13.5</v>
      </c>
      <c r="P12" s="24">
        <f>IF(scoretabel!E8="apart",1,IF(scoretabel!E8="verenigbaar",3,IF(scoretabel!E8="verenigd",5,0)))</f>
        <v>3</v>
      </c>
      <c r="Q12" s="19">
        <f>IF(scoretabel!F8="apart",1,IF(scoretabel!F8="verenigbaar",3,IF(scoretabel!F8="verenigd",5,0)))</f>
        <v>3</v>
      </c>
      <c r="R12" s="19">
        <f>IF(scoretabel!G8="geen tijd",1,IF(scoretabel!G8="gescheiden",3,IF(scoretabel!G8="verenigd",5,0)))</f>
        <v>1</v>
      </c>
      <c r="S12" s="19">
        <f>IF(scoretabel!H8="apart",1,IF(scoretabel!H8="verenigbaar",3,IF(scoretabel!H8="verenigd",5,0)))</f>
        <v>3</v>
      </c>
      <c r="T12" s="19">
        <f>IF(scoretabel!I8="geen onderscheid",2,IF(scoretabel!I8="apart",4,0))</f>
        <v>4</v>
      </c>
      <c r="U12" s="19">
        <f>IF(scoretabel!J8="alleen objectief",2,IF(scoretabel!J8="beide",4,0))</f>
        <v>2</v>
      </c>
      <c r="V12" s="26" t="b">
        <f t="shared" si="4"/>
        <v>0</v>
      </c>
      <c r="W12" s="28">
        <f t="shared" si="5"/>
        <v>2</v>
      </c>
      <c r="Z12" s="24" t="str">
        <f>scoretabel!B8</f>
        <v>Infrastructurele Benadering</v>
      </c>
      <c r="AA12" s="35">
        <f t="shared" si="6"/>
        <v>1</v>
      </c>
      <c r="AB12" s="24">
        <f>scoretabel!U8/7</f>
        <v>0.42857142857142855</v>
      </c>
      <c r="AC12" s="25">
        <f>scoretabel!AG8/6</f>
        <v>0.33333333333333331</v>
      </c>
      <c r="AD12" s="25">
        <f>(scoretabel!AR8="standaard")+0</f>
        <v>0</v>
      </c>
      <c r="AE12" s="31">
        <f>(scoretabel!AV8="wereldwijd")+(scoretabel!AV8="nationaal")/4+(scoretabel!AV8="Europees")*1/2+(scoretabel!AV8="Amerikaans")*1/2</f>
        <v>0.25</v>
      </c>
      <c r="AH12" s="35" t="str">
        <f>scoretabel!B8</f>
        <v>Infrastructurele Benadering</v>
      </c>
      <c r="AI12" s="35">
        <f t="shared" si="7"/>
        <v>2</v>
      </c>
      <c r="AJ12" s="24">
        <f>IF(scoretabel!AK8="onbekend",0,scoretabel!AK8*AJ$8)</f>
        <v>2</v>
      </c>
      <c r="AK12" s="25">
        <f>IF(scoretabel!AL8="onbekend",0,scoretabel!AL8*AK$8)</f>
        <v>1</v>
      </c>
      <c r="AL12" s="25">
        <f>IF(scoretabel!AM8="onbekend",0,scoretabel!AM8*AL$8)</f>
        <v>3</v>
      </c>
      <c r="AM12" s="25">
        <f>IF(scoretabel!AN8="onbekend",0,scoretabel!AN8*AM$8)</f>
        <v>2</v>
      </c>
      <c r="AN12" s="25">
        <f>IF(scoretabel!AO8="onbekend",0,scoretabel!AO8*AN$8)</f>
        <v>5</v>
      </c>
      <c r="AO12" s="25">
        <f>IF(scoretabel!AP8="onbekend",0,scoretabel!AP8*AO$8)</f>
        <v>1</v>
      </c>
      <c r="AP12" s="31">
        <f>IF(scoretabel!AY8="onbekend",0,scoretabel!AY8*AP$8)</f>
        <v>1</v>
      </c>
      <c r="AQ12" s="35">
        <f t="shared" si="8"/>
        <v>15</v>
      </c>
    </row>
    <row r="13" spans="2:43">
      <c r="B13" s="35" t="str">
        <f>scoretabel!B9</f>
        <v>CCTS</v>
      </c>
      <c r="C13" s="26">
        <f t="shared" si="0"/>
        <v>10</v>
      </c>
      <c r="D13" s="24">
        <f>IF(scoretabel!E9="apart",1,IF(scoretabel!E9="verenigbaar",3,IF(scoretabel!E9="verenigd",5,0)))</f>
        <v>1</v>
      </c>
      <c r="E13" s="25">
        <f>IF(scoretabel!F9="apart",1,IF(scoretabel!F9="verenigbaar",3,IF(scoretabel!F9="verenigd",5,0)))</f>
        <v>1</v>
      </c>
      <c r="F13" s="25">
        <f>IF(scoretabel!G9="geen tijd",1,IF(scoretabel!G9="gescheiden",3,IF(scoretabel!G9="verenigd",5,0)))</f>
        <v>1</v>
      </c>
      <c r="G13" s="25">
        <f>IF(scoretabel!H9="apart",1,IF(scoretabel!H9="verenigbaar",3,IF(scoretabel!H9="verenigd",5,0)))</f>
        <v>1</v>
      </c>
      <c r="H13" s="25">
        <f>IF(scoretabel!I9="geen onderscheid",2,IF(scoretabel!I9="apart",4,0))</f>
        <v>4</v>
      </c>
      <c r="I13" s="25">
        <f>IF(scoretabel!J9="alleen objectief",2,IF(scoretabel!J9="beide",4,0))</f>
        <v>2</v>
      </c>
      <c r="J13" s="26" t="b">
        <f t="shared" si="1"/>
        <v>0</v>
      </c>
      <c r="K13" s="27">
        <f t="shared" si="2"/>
        <v>1</v>
      </c>
      <c r="N13" s="35" t="str">
        <f>scoretabel!B9</f>
        <v>CCTS</v>
      </c>
      <c r="O13" s="26">
        <f t="shared" si="3"/>
        <v>9.5</v>
      </c>
      <c r="P13" s="24">
        <f>IF(scoretabel!E9="apart",1,IF(scoretabel!E9="verenigbaar",3,IF(scoretabel!E9="verenigd",5,0)))</f>
        <v>1</v>
      </c>
      <c r="Q13" s="19">
        <f>IF(scoretabel!F9="apart",1,IF(scoretabel!F9="verenigbaar",3,IF(scoretabel!F9="verenigd",5,0)))</f>
        <v>1</v>
      </c>
      <c r="R13" s="19">
        <f>IF(scoretabel!G9="geen tijd",1,IF(scoretabel!G9="gescheiden",3,IF(scoretabel!G9="verenigd",5,0)))</f>
        <v>1</v>
      </c>
      <c r="S13" s="19">
        <f>IF(scoretabel!H9="apart",1,IF(scoretabel!H9="verenigbaar",3,IF(scoretabel!H9="verenigd",5,0)))</f>
        <v>1</v>
      </c>
      <c r="T13" s="19">
        <f>IF(scoretabel!I9="geen onderscheid",2,IF(scoretabel!I9="apart",4,0))</f>
        <v>4</v>
      </c>
      <c r="U13" s="19">
        <f>IF(scoretabel!J9="alleen objectief",2,IF(scoretabel!J9="beide",4,0))</f>
        <v>2</v>
      </c>
      <c r="V13" s="26" t="b">
        <f t="shared" si="4"/>
        <v>0</v>
      </c>
      <c r="W13" s="28">
        <f t="shared" si="5"/>
        <v>1</v>
      </c>
      <c r="Z13" s="24" t="str">
        <f>scoretabel!B9</f>
        <v>CCTS</v>
      </c>
      <c r="AA13" s="35">
        <f t="shared" si="6"/>
        <v>3</v>
      </c>
      <c r="AB13" s="24">
        <f>scoretabel!U9/7</f>
        <v>0.2857142857142857</v>
      </c>
      <c r="AC13" s="25">
        <f>scoretabel!AG9/6</f>
        <v>0.33333333333333331</v>
      </c>
      <c r="AD13" s="25">
        <f>(scoretabel!AR9="standaard")+0</f>
        <v>1</v>
      </c>
      <c r="AE13" s="31">
        <f>(scoretabel!AV9="wereldwijd")+(scoretabel!AV9="nationaal")/4+(scoretabel!AV9="Europees")*1/2+(scoretabel!AV9="Amerikaans")*1/2</f>
        <v>1</v>
      </c>
      <c r="AH13" s="35" t="str">
        <f>scoretabel!B9</f>
        <v>CCTS</v>
      </c>
      <c r="AI13" s="35">
        <f t="shared" si="7"/>
        <v>2</v>
      </c>
      <c r="AJ13" s="24">
        <f>IF(scoretabel!AK9="onbekend",0,scoretabel!AK9*AJ$8)</f>
        <v>1</v>
      </c>
      <c r="AK13" s="25">
        <f>IF(scoretabel!AL9="onbekend",0,scoretabel!AL9*AK$8)</f>
        <v>2</v>
      </c>
      <c r="AL13" s="25">
        <f>IF(scoretabel!AM9="onbekend",0,scoretabel!AM9*AL$8)</f>
        <v>1</v>
      </c>
      <c r="AM13" s="25">
        <f>IF(scoretabel!AN9="onbekend",0,scoretabel!AN9*AM$8)</f>
        <v>1</v>
      </c>
      <c r="AN13" s="25">
        <f>IF(scoretabel!AO9="onbekend",0,scoretabel!AO9*AN$8)</f>
        <v>3</v>
      </c>
      <c r="AO13" s="25">
        <f>IF(scoretabel!AP9="onbekend",0,scoretabel!AP9*AO$8)</f>
        <v>2</v>
      </c>
      <c r="AP13" s="31">
        <f>IF(scoretabel!AY9="onbekend",0,scoretabel!AY9*AP$8)</f>
        <v>3</v>
      </c>
      <c r="AQ13" s="35">
        <f t="shared" si="8"/>
        <v>13</v>
      </c>
    </row>
    <row r="14" spans="2:43">
      <c r="B14" s="35" t="str">
        <f>scoretabel!B10</f>
        <v>ERD</v>
      </c>
      <c r="C14" s="26">
        <f t="shared" si="0"/>
        <v>12</v>
      </c>
      <c r="D14" s="24">
        <f>IF(scoretabel!E10="apart",1,IF(scoretabel!E10="verenigbaar",3,IF(scoretabel!E10="verenigd",5,0)))</f>
        <v>1</v>
      </c>
      <c r="E14" s="25">
        <f>IF(scoretabel!F10="apart",1,IF(scoretabel!F10="verenigbaar",3,IF(scoretabel!F10="verenigd",5,0)))</f>
        <v>3</v>
      </c>
      <c r="F14" s="25">
        <f>IF(scoretabel!G10="geen tijd",1,IF(scoretabel!G10="gescheiden",3,IF(scoretabel!G10="verenigd",5,0)))</f>
        <v>1</v>
      </c>
      <c r="G14" s="25">
        <f>IF(scoretabel!H10="apart",1,IF(scoretabel!H10="verenigbaar",3,IF(scoretabel!H10="verenigd",5,0)))</f>
        <v>1</v>
      </c>
      <c r="H14" s="25">
        <f>IF(scoretabel!I10="geen onderscheid",2,IF(scoretabel!I10="apart",4,0))</f>
        <v>4</v>
      </c>
      <c r="I14" s="25">
        <f>IF(scoretabel!J10="alleen objectief",2,IF(scoretabel!J10="beide",4,0))</f>
        <v>2</v>
      </c>
      <c r="J14" s="26" t="b">
        <f t="shared" si="1"/>
        <v>0</v>
      </c>
      <c r="K14" s="27">
        <f t="shared" si="2"/>
        <v>2</v>
      </c>
      <c r="N14" s="35" t="str">
        <f>scoretabel!B10</f>
        <v>ERD</v>
      </c>
      <c r="O14" s="26">
        <f t="shared" si="3"/>
        <v>10.5</v>
      </c>
      <c r="P14" s="24">
        <f>IF(scoretabel!E10="apart",1,IF(scoretabel!E10="verenigbaar",3,IF(scoretabel!E10="verenigd",5,0)))</f>
        <v>1</v>
      </c>
      <c r="Q14" s="19">
        <f>IF(scoretabel!F10="apart",1,IF(scoretabel!F10="verenigbaar",3,IF(scoretabel!F10="verenigd",5,0)))</f>
        <v>3</v>
      </c>
      <c r="R14" s="19">
        <f>IF(scoretabel!G10="geen tijd",1,IF(scoretabel!G10="gescheiden",3,IF(scoretabel!G10="verenigd",5,0)))</f>
        <v>1</v>
      </c>
      <c r="S14" s="19">
        <f>IF(scoretabel!H10="apart",1,IF(scoretabel!H10="verenigbaar",3,IF(scoretabel!H10="verenigd",5,0)))</f>
        <v>1</v>
      </c>
      <c r="T14" s="19">
        <f>IF(scoretabel!I10="geen onderscheid",2,IF(scoretabel!I10="apart",4,0))</f>
        <v>4</v>
      </c>
      <c r="U14" s="19">
        <f>IF(scoretabel!J10="alleen objectief",2,IF(scoretabel!J10="beide",4,0))</f>
        <v>2</v>
      </c>
      <c r="V14" s="26" t="b">
        <f t="shared" si="4"/>
        <v>0</v>
      </c>
      <c r="W14" s="28">
        <f t="shared" si="5"/>
        <v>1</v>
      </c>
      <c r="Z14" s="24" t="str">
        <f>scoretabel!B10</f>
        <v>ERD</v>
      </c>
      <c r="AA14" s="35">
        <f t="shared" si="6"/>
        <v>3</v>
      </c>
      <c r="AB14" s="24">
        <f>scoretabel!U10/7</f>
        <v>0.5714285714285714</v>
      </c>
      <c r="AC14" s="25">
        <f>scoretabel!AG10/6</f>
        <v>0.5</v>
      </c>
      <c r="AD14" s="25">
        <f>(scoretabel!AR10="standaard")+0</f>
        <v>0</v>
      </c>
      <c r="AE14" s="31">
        <f>(scoretabel!AV10="wereldwijd")+(scoretabel!AV10="nationaal")/4+(scoretabel!AV10="Europees")*1/2+(scoretabel!AV10="Amerikaans")*1/2</f>
        <v>1</v>
      </c>
      <c r="AH14" s="35" t="str">
        <f>scoretabel!B10</f>
        <v>ERD</v>
      </c>
      <c r="AI14" s="35">
        <f t="shared" si="7"/>
        <v>3</v>
      </c>
      <c r="AJ14" s="24">
        <f>IF(scoretabel!AK10="onbekend",0,scoretabel!AK10*AJ$8)</f>
        <v>1</v>
      </c>
      <c r="AK14" s="25">
        <f>IF(scoretabel!AL10="onbekend",0,scoretabel!AL10*AK$8)</f>
        <v>4</v>
      </c>
      <c r="AL14" s="25">
        <f>IF(scoretabel!AM10="onbekend",0,scoretabel!AM10*AL$8)</f>
        <v>2</v>
      </c>
      <c r="AM14" s="25">
        <f>IF(scoretabel!AN10="onbekend",0,scoretabel!AN10*AM$8)</f>
        <v>3</v>
      </c>
      <c r="AN14" s="25">
        <f>IF(scoretabel!AO10="onbekend",0,scoretabel!AO10*AN$8)</f>
        <v>5</v>
      </c>
      <c r="AO14" s="25">
        <f>IF(scoretabel!AP10="onbekend",0,scoretabel!AP10*AO$8)</f>
        <v>5</v>
      </c>
      <c r="AP14" s="31">
        <f>IF(scoretabel!AY10="onbekend",0,scoretabel!AY10*AP$8)</f>
        <v>3</v>
      </c>
      <c r="AQ14" s="35">
        <f t="shared" si="8"/>
        <v>23</v>
      </c>
    </row>
    <row r="15" spans="2:43">
      <c r="B15" s="35" t="str">
        <f>scoretabel!B11</f>
        <v>Essence</v>
      </c>
      <c r="C15" s="26">
        <f t="shared" si="0"/>
        <v>28</v>
      </c>
      <c r="D15" s="24">
        <f>IF(scoretabel!E11="apart",1,IF(scoretabel!E11="verenigbaar",3,IF(scoretabel!E11="verenigd",5,0)))</f>
        <v>5</v>
      </c>
      <c r="E15" s="25">
        <f>IF(scoretabel!F11="apart",1,IF(scoretabel!F11="verenigbaar",3,IF(scoretabel!F11="verenigd",5,0)))</f>
        <v>5</v>
      </c>
      <c r="F15" s="25">
        <f>IF(scoretabel!G11="geen tijd",1,IF(scoretabel!G11="gescheiden",3,IF(scoretabel!G11="verenigd",5,0)))</f>
        <v>5</v>
      </c>
      <c r="G15" s="25">
        <f>IF(scoretabel!H11="apart",1,IF(scoretabel!H11="verenigbaar",3,IF(scoretabel!H11="verenigd",5,0)))</f>
        <v>5</v>
      </c>
      <c r="H15" s="25">
        <f>IF(scoretabel!I11="geen onderscheid",2,IF(scoretabel!I11="apart",4,0))</f>
        <v>4</v>
      </c>
      <c r="I15" s="25">
        <f>IF(scoretabel!J11="alleen objectief",2,IF(scoretabel!J11="beide",4,0))</f>
        <v>4</v>
      </c>
      <c r="J15" s="26" t="b">
        <f t="shared" si="1"/>
        <v>0</v>
      </c>
      <c r="K15" s="27">
        <f t="shared" si="2"/>
        <v>5</v>
      </c>
      <c r="N15" s="35" t="str">
        <f>scoretabel!B11</f>
        <v>Essence</v>
      </c>
      <c r="O15" s="26">
        <f t="shared" si="3"/>
        <v>25.5</v>
      </c>
      <c r="P15" s="24">
        <f>IF(scoretabel!E11="apart",1,IF(scoretabel!E11="verenigbaar",3,IF(scoretabel!E11="verenigd",5,0)))</f>
        <v>5</v>
      </c>
      <c r="Q15" s="19">
        <f>IF(scoretabel!F11="apart",1,IF(scoretabel!F11="verenigbaar",3,IF(scoretabel!F11="verenigd",5,0)))</f>
        <v>5</v>
      </c>
      <c r="R15" s="19">
        <f>IF(scoretabel!G11="geen tijd",1,IF(scoretabel!G11="gescheiden",3,IF(scoretabel!G11="verenigd",5,0)))</f>
        <v>5</v>
      </c>
      <c r="S15" s="19">
        <f>IF(scoretabel!H11="apart",1,IF(scoretabel!H11="verenigbaar",3,IF(scoretabel!H11="verenigd",5,0)))</f>
        <v>5</v>
      </c>
      <c r="T15" s="19">
        <f>IF(scoretabel!I11="geen onderscheid",2,IF(scoretabel!I11="apart",4,0))</f>
        <v>4</v>
      </c>
      <c r="U15" s="19">
        <f>IF(scoretabel!J11="alleen objectief",2,IF(scoretabel!J11="beide",4,0))</f>
        <v>4</v>
      </c>
      <c r="V15" s="26" t="b">
        <f t="shared" si="4"/>
        <v>0</v>
      </c>
      <c r="W15" s="28">
        <f t="shared" si="5"/>
        <v>5</v>
      </c>
      <c r="Z15" s="24" t="str">
        <f>scoretabel!B11</f>
        <v>Essence</v>
      </c>
      <c r="AA15" s="35">
        <f t="shared" si="6"/>
        <v>1</v>
      </c>
      <c r="AB15" s="24">
        <f>scoretabel!U11/7</f>
        <v>0.42857142857142855</v>
      </c>
      <c r="AC15" s="25">
        <f>scoretabel!AG11/6</f>
        <v>0.33333333333333331</v>
      </c>
      <c r="AD15" s="25">
        <f>(scoretabel!AR11="standaard")+0</f>
        <v>0</v>
      </c>
      <c r="AE15" s="31">
        <f>(scoretabel!AV11="wereldwijd")+(scoretabel!AV11="nationaal")/4+(scoretabel!AV11="Europees")*1/2+(scoretabel!AV11="Amerikaans")*1/2</f>
        <v>0.25</v>
      </c>
      <c r="AH15" s="35" t="str">
        <f>scoretabel!B11</f>
        <v>Essence</v>
      </c>
      <c r="AI15" s="35">
        <f t="shared" si="7"/>
        <v>3</v>
      </c>
      <c r="AJ15" s="24">
        <f>IF(scoretabel!AK11="onbekend",0,scoretabel!AK11*AJ$8)</f>
        <v>5</v>
      </c>
      <c r="AK15" s="25">
        <f>IF(scoretabel!AL11="onbekend",0,scoretabel!AL11*AK$8)</f>
        <v>2</v>
      </c>
      <c r="AL15" s="25">
        <f>IF(scoretabel!AM11="onbekend",0,scoretabel!AM11*AL$8)</f>
        <v>5</v>
      </c>
      <c r="AM15" s="25">
        <f>IF(scoretabel!AN11="onbekend",0,scoretabel!AN11*AM$8)</f>
        <v>3</v>
      </c>
      <c r="AN15" s="25">
        <f>IF(scoretabel!AO11="onbekend",0,scoretabel!AO11*AN$8)</f>
        <v>1</v>
      </c>
      <c r="AO15" s="25">
        <f>IF(scoretabel!AP11="onbekend",0,scoretabel!AP11*AO$8)</f>
        <v>1</v>
      </c>
      <c r="AP15" s="31">
        <f>IF(scoretabel!AY11="onbekend",0,scoretabel!AY11*AP$8)</f>
        <v>1</v>
      </c>
      <c r="AQ15" s="35">
        <f t="shared" si="8"/>
        <v>18</v>
      </c>
    </row>
    <row r="16" spans="2:43">
      <c r="B16" s="35" t="str">
        <f>scoretabel!B12</f>
        <v>Metapattern</v>
      </c>
      <c r="C16" s="26">
        <f t="shared" si="0"/>
        <v>9</v>
      </c>
      <c r="D16" s="24">
        <f>IF(scoretabel!E12="apart",1,IF(scoretabel!E12="verenigbaar",3,IF(scoretabel!E12="verenigd",5,0)))</f>
        <v>0</v>
      </c>
      <c r="E16" s="25">
        <f>IF(scoretabel!F12="apart",1,IF(scoretabel!F12="verenigbaar",3,IF(scoretabel!F12="verenigd",5,0)))</f>
        <v>0</v>
      </c>
      <c r="F16" s="25">
        <f>IF(scoretabel!G12="geen tijd",1,IF(scoretabel!G12="gescheiden",3,IF(scoretabel!G12="verenigd",5,0)))</f>
        <v>5</v>
      </c>
      <c r="G16" s="25">
        <f>IF(scoretabel!H12="apart",1,IF(scoretabel!H12="verenigbaar",3,IF(scoretabel!H12="verenigd",5,0)))</f>
        <v>0</v>
      </c>
      <c r="H16" s="25">
        <f>IF(scoretabel!I12="geen onderscheid",2,IF(scoretabel!I12="apart",4,0))</f>
        <v>0</v>
      </c>
      <c r="I16" s="25">
        <f>IF(scoretabel!J12="alleen objectief",2,IF(scoretabel!J12="beide",4,0))</f>
        <v>4</v>
      </c>
      <c r="J16" s="26" t="b">
        <f t="shared" si="1"/>
        <v>1</v>
      </c>
      <c r="K16" s="27" t="str">
        <f t="shared" si="2"/>
        <v>onbekend</v>
      </c>
      <c r="N16" s="35" t="str">
        <f>scoretabel!B12</f>
        <v>Metapattern</v>
      </c>
      <c r="O16" s="26">
        <f t="shared" si="3"/>
        <v>11.5</v>
      </c>
      <c r="P16" s="24">
        <f>IF(scoretabel!E12="apart",1,IF(scoretabel!E12="verenigbaar",3,IF(scoretabel!E12="verenigd",5,0)))</f>
        <v>0</v>
      </c>
      <c r="Q16" s="19">
        <f>IF(scoretabel!F12="apart",1,IF(scoretabel!F12="verenigbaar",3,IF(scoretabel!F12="verenigd",5,0)))</f>
        <v>0</v>
      </c>
      <c r="R16" s="19">
        <f>IF(scoretabel!G12="geen tijd",1,IF(scoretabel!G12="gescheiden",3,IF(scoretabel!G12="verenigd",5,0)))</f>
        <v>5</v>
      </c>
      <c r="S16" s="19">
        <f>IF(scoretabel!H12="apart",1,IF(scoretabel!H12="verenigbaar",3,IF(scoretabel!H12="verenigd",5,0)))</f>
        <v>0</v>
      </c>
      <c r="T16" s="19">
        <f>IF(scoretabel!I12="geen onderscheid",2,IF(scoretabel!I12="apart",4,0))</f>
        <v>0</v>
      </c>
      <c r="U16" s="19">
        <f>IF(scoretabel!J12="alleen objectief",2,IF(scoretabel!J12="beide",4,0))</f>
        <v>4</v>
      </c>
      <c r="V16" s="26" t="b">
        <f t="shared" si="4"/>
        <v>1</v>
      </c>
      <c r="W16" s="28" t="str">
        <f t="shared" si="5"/>
        <v>onbekend</v>
      </c>
      <c r="Z16" s="24" t="str">
        <f>scoretabel!B12</f>
        <v>Metapattern</v>
      </c>
      <c r="AA16" s="35">
        <f t="shared" si="6"/>
        <v>1</v>
      </c>
      <c r="AB16" s="24">
        <f>scoretabel!U12/7</f>
        <v>0</v>
      </c>
      <c r="AC16" s="25">
        <f>scoretabel!AG12/6</f>
        <v>0.16666666666666666</v>
      </c>
      <c r="AD16" s="25">
        <f>(scoretabel!AR12="standaard")+0</f>
        <v>0</v>
      </c>
      <c r="AE16" s="31">
        <f>(scoretabel!AV12="wereldwijd")+(scoretabel!AV12="nationaal")/4+(scoretabel!AV12="Europees")*1/2+(scoretabel!AV12="Amerikaans")*1/2</f>
        <v>0.25</v>
      </c>
      <c r="AH16" s="35" t="str">
        <f>scoretabel!B12</f>
        <v>Metapattern</v>
      </c>
      <c r="AI16" s="35">
        <f t="shared" si="7"/>
        <v>1</v>
      </c>
      <c r="AJ16" s="24">
        <f>IF(scoretabel!AK12="onbekend",0,scoretabel!AK12*AJ$8)</f>
        <v>0</v>
      </c>
      <c r="AK16" s="25">
        <f>IF(scoretabel!AL12="onbekend",0,scoretabel!AL12*AK$8)</f>
        <v>1</v>
      </c>
      <c r="AL16" s="25">
        <f>IF(scoretabel!AM12="onbekend",0,scoretabel!AM12*AL$8)</f>
        <v>0</v>
      </c>
      <c r="AM16" s="25">
        <f>IF(scoretabel!AN12="onbekend",0,scoretabel!AN12*AM$8)</f>
        <v>1</v>
      </c>
      <c r="AN16" s="25">
        <f>IF(scoretabel!AO12="onbekend",0,scoretabel!AO12*AN$8)</f>
        <v>1</v>
      </c>
      <c r="AO16" s="25">
        <f>IF(scoretabel!AP12="onbekend",0,scoretabel!AP12*AO$8)</f>
        <v>1</v>
      </c>
      <c r="AP16" s="31">
        <f>IF(scoretabel!AY12="onbekend",0,scoretabel!AY12*AP$8)</f>
        <v>1</v>
      </c>
      <c r="AQ16" s="35">
        <f t="shared" si="8"/>
        <v>5</v>
      </c>
    </row>
    <row r="17" spans="2:43">
      <c r="B17" s="35" t="str">
        <f>scoretabel!B13</f>
        <v>NIEM</v>
      </c>
      <c r="C17" s="26">
        <f t="shared" si="0"/>
        <v>10</v>
      </c>
      <c r="D17" s="24">
        <f>IF(scoretabel!E13="apart",1,IF(scoretabel!E13="verenigbaar",3,IF(scoretabel!E13="verenigd",5,0)))</f>
        <v>1</v>
      </c>
      <c r="E17" s="25">
        <f>IF(scoretabel!F13="apart",1,IF(scoretabel!F13="verenigbaar",3,IF(scoretabel!F13="verenigd",5,0)))</f>
        <v>1</v>
      </c>
      <c r="F17" s="25">
        <f>IF(scoretabel!G13="geen tijd",1,IF(scoretabel!G13="gescheiden",3,IF(scoretabel!G13="verenigd",5,0)))</f>
        <v>1</v>
      </c>
      <c r="G17" s="25">
        <f>IF(scoretabel!H13="apart",1,IF(scoretabel!H13="verenigbaar",3,IF(scoretabel!H13="verenigd",5,0)))</f>
        <v>1</v>
      </c>
      <c r="H17" s="25">
        <f>IF(scoretabel!I13="geen onderscheid",2,IF(scoretabel!I13="apart",4,0))</f>
        <v>4</v>
      </c>
      <c r="I17" s="25">
        <f>IF(scoretabel!J13="alleen objectief",2,IF(scoretabel!J13="beide",4,0))</f>
        <v>2</v>
      </c>
      <c r="J17" s="26" t="b">
        <f t="shared" si="1"/>
        <v>0</v>
      </c>
      <c r="K17" s="27">
        <f t="shared" si="2"/>
        <v>1</v>
      </c>
      <c r="N17" s="35" t="str">
        <f>scoretabel!B13</f>
        <v>NIEM</v>
      </c>
      <c r="O17" s="26">
        <f t="shared" si="3"/>
        <v>9.5</v>
      </c>
      <c r="P17" s="24">
        <f>IF(scoretabel!E13="apart",1,IF(scoretabel!E13="verenigbaar",3,IF(scoretabel!E13="verenigd",5,0)))</f>
        <v>1</v>
      </c>
      <c r="Q17" s="19">
        <f>IF(scoretabel!F13="apart",1,IF(scoretabel!F13="verenigbaar",3,IF(scoretabel!F13="verenigd",5,0)))</f>
        <v>1</v>
      </c>
      <c r="R17" s="19">
        <f>IF(scoretabel!G13="geen tijd",1,IF(scoretabel!G13="gescheiden",3,IF(scoretabel!G13="verenigd",5,0)))</f>
        <v>1</v>
      </c>
      <c r="S17" s="19">
        <f>IF(scoretabel!H13="apart",1,IF(scoretabel!H13="verenigbaar",3,IF(scoretabel!H13="verenigd",5,0)))</f>
        <v>1</v>
      </c>
      <c r="T17" s="19">
        <f>IF(scoretabel!I13="geen onderscheid",2,IF(scoretabel!I13="apart",4,0))</f>
        <v>4</v>
      </c>
      <c r="U17" s="19">
        <f>IF(scoretabel!J13="alleen objectief",2,IF(scoretabel!J13="beide",4,0))</f>
        <v>2</v>
      </c>
      <c r="V17" s="26" t="b">
        <f t="shared" si="4"/>
        <v>0</v>
      </c>
      <c r="W17" s="28">
        <f t="shared" si="5"/>
        <v>1</v>
      </c>
      <c r="Z17" s="24" t="str">
        <f>scoretabel!B13</f>
        <v>NIEM</v>
      </c>
      <c r="AA17" s="35">
        <f t="shared" si="6"/>
        <v>2</v>
      </c>
      <c r="AB17" s="24">
        <f>scoretabel!U13/7</f>
        <v>0.14285714285714285</v>
      </c>
      <c r="AC17" s="25">
        <f>scoretabel!AG13/6</f>
        <v>0.33333333333333331</v>
      </c>
      <c r="AD17" s="25">
        <f>(scoretabel!AR13="standaard")+0</f>
        <v>1</v>
      </c>
      <c r="AE17" s="31">
        <f>(scoretabel!AV13="wereldwijd")+(scoretabel!AV13="nationaal")/4+(scoretabel!AV13="Europees")*1/2+(scoretabel!AV13="Amerikaans")*1/2</f>
        <v>0.5</v>
      </c>
      <c r="AH17" s="35" t="str">
        <f>scoretabel!B13</f>
        <v>NIEM</v>
      </c>
      <c r="AI17" s="35">
        <f t="shared" si="7"/>
        <v>2</v>
      </c>
      <c r="AJ17" s="24">
        <f>IF(scoretabel!AK13="onbekend",0,scoretabel!AK13*AJ$8)</f>
        <v>1</v>
      </c>
      <c r="AK17" s="25">
        <f>IF(scoretabel!AL13="onbekend",0,scoretabel!AL13*AK$8)</f>
        <v>2</v>
      </c>
      <c r="AL17" s="25">
        <f>IF(scoretabel!AM13="onbekend",0,scoretabel!AM13*AL$8)</f>
        <v>1</v>
      </c>
      <c r="AM17" s="25">
        <f>IF(scoretabel!AN13="onbekend",0,scoretabel!AN13*AM$8)</f>
        <v>2</v>
      </c>
      <c r="AN17" s="25">
        <f>IF(scoretabel!AO13="onbekend",0,scoretabel!AO13*AN$8)</f>
        <v>1</v>
      </c>
      <c r="AO17" s="25">
        <f>IF(scoretabel!AP13="onbekend",0,scoretabel!AP13*AO$8)</f>
        <v>4</v>
      </c>
      <c r="AP17" s="31">
        <f>IF(scoretabel!AY13="onbekend",0,scoretabel!AY13*AP$8)</f>
        <v>2</v>
      </c>
      <c r="AQ17" s="35">
        <f t="shared" si="8"/>
        <v>13</v>
      </c>
    </row>
    <row r="18" spans="2:43">
      <c r="B18" s="35" t="str">
        <f>scoretabel!B14</f>
        <v>Object Role Modelling</v>
      </c>
      <c r="C18" s="26">
        <f t="shared" si="0"/>
        <v>14</v>
      </c>
      <c r="D18" s="24">
        <f>IF(scoretabel!E14="apart",1,IF(scoretabel!E14="verenigbaar",3,IF(scoretabel!E14="verenigd",5,0)))</f>
        <v>3</v>
      </c>
      <c r="E18" s="25">
        <f>IF(scoretabel!F14="apart",1,IF(scoretabel!F14="verenigbaar",3,IF(scoretabel!F14="verenigd",5,0)))</f>
        <v>3</v>
      </c>
      <c r="F18" s="25">
        <f>IF(scoretabel!G14="geen tijd",1,IF(scoretabel!G14="gescheiden",3,IF(scoretabel!G14="verenigd",5,0)))</f>
        <v>1</v>
      </c>
      <c r="G18" s="25">
        <f>IF(scoretabel!H14="apart",1,IF(scoretabel!H14="verenigbaar",3,IF(scoretabel!H14="verenigd",5,0)))</f>
        <v>1</v>
      </c>
      <c r="H18" s="25">
        <f>IF(scoretabel!I14="geen onderscheid",2,IF(scoretabel!I14="apart",4,0))</f>
        <v>4</v>
      </c>
      <c r="I18" s="25">
        <f>IF(scoretabel!J14="alleen objectief",2,IF(scoretabel!J14="beide",4,0))</f>
        <v>2</v>
      </c>
      <c r="J18" s="26" t="b">
        <f t="shared" si="1"/>
        <v>0</v>
      </c>
      <c r="K18" s="27">
        <f t="shared" si="2"/>
        <v>2</v>
      </c>
      <c r="N18" s="35" t="str">
        <f>scoretabel!B14</f>
        <v>Object Role Modelling</v>
      </c>
      <c r="O18" s="26">
        <f t="shared" si="3"/>
        <v>12.5</v>
      </c>
      <c r="P18" s="24">
        <f>IF(scoretabel!E14="apart",1,IF(scoretabel!E14="verenigbaar",3,IF(scoretabel!E14="verenigd",5,0)))</f>
        <v>3</v>
      </c>
      <c r="Q18" s="19">
        <f>IF(scoretabel!F14="apart",1,IF(scoretabel!F14="verenigbaar",3,IF(scoretabel!F14="verenigd",5,0)))</f>
        <v>3</v>
      </c>
      <c r="R18" s="19">
        <f>IF(scoretabel!G14="geen tijd",1,IF(scoretabel!G14="gescheiden",3,IF(scoretabel!G14="verenigd",5,0)))</f>
        <v>1</v>
      </c>
      <c r="S18" s="19">
        <f>IF(scoretabel!H14="apart",1,IF(scoretabel!H14="verenigbaar",3,IF(scoretabel!H14="verenigd",5,0)))</f>
        <v>1</v>
      </c>
      <c r="T18" s="19">
        <f>IF(scoretabel!I14="geen onderscheid",2,IF(scoretabel!I14="apart",4,0))</f>
        <v>4</v>
      </c>
      <c r="U18" s="19">
        <f>IF(scoretabel!J14="alleen objectief",2,IF(scoretabel!J14="beide",4,0))</f>
        <v>2</v>
      </c>
      <c r="V18" s="26" t="b">
        <f t="shared" si="4"/>
        <v>0</v>
      </c>
      <c r="W18" s="28">
        <f t="shared" si="5"/>
        <v>2</v>
      </c>
      <c r="Z18" s="24" t="str">
        <f>scoretabel!B14</f>
        <v>Object Role Modelling</v>
      </c>
      <c r="AA18" s="35">
        <f t="shared" si="6"/>
        <v>2</v>
      </c>
      <c r="AB18" s="24">
        <f>scoretabel!U14/7</f>
        <v>0.42857142857142855</v>
      </c>
      <c r="AC18" s="25">
        <f>scoretabel!AG14/6</f>
        <v>0.33333333333333331</v>
      </c>
      <c r="AD18" s="25">
        <f>(scoretabel!AR14="standaard")+0</f>
        <v>0</v>
      </c>
      <c r="AE18" s="31">
        <f>(scoretabel!AV14="wereldwijd")+(scoretabel!AV14="nationaal")/4+(scoretabel!AV14="Europees")*1/2+(scoretabel!AV14="Amerikaans")*1/2</f>
        <v>1</v>
      </c>
      <c r="AH18" s="35" t="str">
        <f>scoretabel!B14</f>
        <v>Object Role Modelling</v>
      </c>
      <c r="AI18" s="35">
        <f t="shared" si="7"/>
        <v>3</v>
      </c>
      <c r="AJ18" s="24">
        <f>IF(scoretabel!AK14="onbekend",0,scoretabel!AK14*AJ$8)</f>
        <v>2</v>
      </c>
      <c r="AK18" s="25">
        <f>IF(scoretabel!AL14="onbekend",0,scoretabel!AL14*AK$8)</f>
        <v>2</v>
      </c>
      <c r="AL18" s="25">
        <f>IF(scoretabel!AM14="onbekend",0,scoretabel!AM14*AL$8)</f>
        <v>2</v>
      </c>
      <c r="AM18" s="25">
        <f>IF(scoretabel!AN14="onbekend",0,scoretabel!AN14*AM$8)</f>
        <v>3</v>
      </c>
      <c r="AN18" s="25">
        <f>IF(scoretabel!AO14="onbekend",0,scoretabel!AO14*AN$8)</f>
        <v>4</v>
      </c>
      <c r="AO18" s="25">
        <f>IF(scoretabel!AP14="onbekend",0,scoretabel!AP14*AO$8)</f>
        <v>3</v>
      </c>
      <c r="AP18" s="31">
        <f>IF(scoretabel!AY14="onbekend",0,scoretabel!AY14*AP$8)</f>
        <v>2</v>
      </c>
      <c r="AQ18" s="35">
        <f t="shared" si="8"/>
        <v>18</v>
      </c>
    </row>
    <row r="19" spans="2:43">
      <c r="B19" s="35" t="str">
        <f>scoretabel!B15</f>
        <v>OWL DL</v>
      </c>
      <c r="C19" s="26">
        <f t="shared" si="0"/>
        <v>10</v>
      </c>
      <c r="D19" s="24">
        <f>IF(scoretabel!E15="apart",1,IF(scoretabel!E15="verenigbaar",3,IF(scoretabel!E15="verenigd",5,0)))</f>
        <v>1</v>
      </c>
      <c r="E19" s="25">
        <f>IF(scoretabel!F15="apart",1,IF(scoretabel!F15="verenigbaar",3,IF(scoretabel!F15="verenigd",5,0)))</f>
        <v>1</v>
      </c>
      <c r="F19" s="25">
        <f>IF(scoretabel!G15="geen tijd",1,IF(scoretabel!G15="gescheiden",3,IF(scoretabel!G15="verenigd",5,0)))</f>
        <v>1</v>
      </c>
      <c r="G19" s="25">
        <f>IF(scoretabel!H15="apart",1,IF(scoretabel!H15="verenigbaar",3,IF(scoretabel!H15="verenigd",5,0)))</f>
        <v>1</v>
      </c>
      <c r="H19" s="25">
        <f>IF(scoretabel!I15="geen onderscheid",2,IF(scoretabel!I15="apart",4,0))</f>
        <v>4</v>
      </c>
      <c r="I19" s="25">
        <f>IF(scoretabel!J15="alleen objectief",2,IF(scoretabel!J15="beide",4,0))</f>
        <v>2</v>
      </c>
      <c r="J19" s="26" t="b">
        <f t="shared" si="1"/>
        <v>0</v>
      </c>
      <c r="K19" s="27">
        <f t="shared" si="2"/>
        <v>1</v>
      </c>
      <c r="N19" s="35" t="str">
        <f>scoretabel!B15</f>
        <v>OWL DL</v>
      </c>
      <c r="O19" s="26">
        <f t="shared" si="3"/>
        <v>9.5</v>
      </c>
      <c r="P19" s="24">
        <f>IF(scoretabel!E15="apart",1,IF(scoretabel!E15="verenigbaar",3,IF(scoretabel!E15="verenigd",5,0)))</f>
        <v>1</v>
      </c>
      <c r="Q19" s="19">
        <f>IF(scoretabel!F15="apart",1,IF(scoretabel!F15="verenigbaar",3,IF(scoretabel!F15="verenigd",5,0)))</f>
        <v>1</v>
      </c>
      <c r="R19" s="19">
        <f>IF(scoretabel!G15="geen tijd",1,IF(scoretabel!G15="gescheiden",3,IF(scoretabel!G15="verenigd",5,0)))</f>
        <v>1</v>
      </c>
      <c r="S19" s="19">
        <f>IF(scoretabel!H15="apart",1,IF(scoretabel!H15="verenigbaar",3,IF(scoretabel!H15="verenigd",5,0)))</f>
        <v>1</v>
      </c>
      <c r="T19" s="19">
        <f>IF(scoretabel!I15="geen onderscheid",2,IF(scoretabel!I15="apart",4,0))</f>
        <v>4</v>
      </c>
      <c r="U19" s="19">
        <f>IF(scoretabel!J15="alleen objectief",2,IF(scoretabel!J15="beide",4,0))</f>
        <v>2</v>
      </c>
      <c r="V19" s="26" t="b">
        <f t="shared" si="4"/>
        <v>0</v>
      </c>
      <c r="W19" s="28">
        <f t="shared" si="5"/>
        <v>1</v>
      </c>
      <c r="Z19" s="24" t="str">
        <f>scoretabel!B15</f>
        <v>OWL DL</v>
      </c>
      <c r="AA19" s="35">
        <f t="shared" si="6"/>
        <v>3</v>
      </c>
      <c r="AB19" s="24">
        <f>scoretabel!U15/7</f>
        <v>0.42857142857142855</v>
      </c>
      <c r="AC19" s="25">
        <f>scoretabel!AG15/6</f>
        <v>0.33333333333333331</v>
      </c>
      <c r="AD19" s="25">
        <f>(scoretabel!AR15="standaard")+0</f>
        <v>1</v>
      </c>
      <c r="AE19" s="31">
        <f>(scoretabel!AV15="wereldwijd")+(scoretabel!AV15="nationaal")/4+(scoretabel!AV15="Europees")*1/2+(scoretabel!AV15="Amerikaans")*1/2</f>
        <v>1</v>
      </c>
      <c r="AH19" s="35" t="str">
        <f>scoretabel!B15</f>
        <v>OWL DL</v>
      </c>
      <c r="AI19" s="35">
        <f t="shared" si="7"/>
        <v>2</v>
      </c>
      <c r="AJ19" s="24">
        <f>IF(scoretabel!AK15="onbekend",0,scoretabel!AK15*AJ$8)</f>
        <v>1</v>
      </c>
      <c r="AK19" s="25">
        <f>IF(scoretabel!AL15="onbekend",0,scoretabel!AL15*AK$8)</f>
        <v>2</v>
      </c>
      <c r="AL19" s="25">
        <f>IF(scoretabel!AM15="onbekend",0,scoretabel!AM15*AL$8)</f>
        <v>1</v>
      </c>
      <c r="AM19" s="25">
        <f>IF(scoretabel!AN15="onbekend",0,scoretabel!AN15*AM$8)</f>
        <v>3</v>
      </c>
      <c r="AN19" s="25">
        <f>IF(scoretabel!AO15="onbekend",0,scoretabel!AO15*AN$8)</f>
        <v>3</v>
      </c>
      <c r="AO19" s="25">
        <f>IF(scoretabel!AP15="onbekend",0,scoretabel!AP15*AO$8)</f>
        <v>3</v>
      </c>
      <c r="AP19" s="31">
        <f>IF(scoretabel!AY15="onbekend",0,scoretabel!AY15*AP$8)</f>
        <v>3</v>
      </c>
      <c r="AQ19" s="35">
        <f t="shared" si="8"/>
        <v>16</v>
      </c>
    </row>
    <row r="20" spans="2:43">
      <c r="B20" s="35" t="str">
        <f>scoretabel!B16</f>
        <v>RDF-S</v>
      </c>
      <c r="C20" s="26">
        <f t="shared" si="0"/>
        <v>22</v>
      </c>
      <c r="D20" s="24">
        <f>IF(scoretabel!E16="apart",1,IF(scoretabel!E16="verenigbaar",3,IF(scoretabel!E16="verenigd",5,0)))</f>
        <v>5</v>
      </c>
      <c r="E20" s="25">
        <f>IF(scoretabel!F16="apart",1,IF(scoretabel!F16="verenigbaar",3,IF(scoretabel!F16="verenigd",5,0)))</f>
        <v>5</v>
      </c>
      <c r="F20" s="25">
        <f>IF(scoretabel!G16="geen tijd",1,IF(scoretabel!G16="gescheiden",3,IF(scoretabel!G16="verenigd",5,0)))</f>
        <v>1</v>
      </c>
      <c r="G20" s="25">
        <f>IF(scoretabel!H16="apart",1,IF(scoretabel!H16="verenigbaar",3,IF(scoretabel!H16="verenigd",5,0)))</f>
        <v>5</v>
      </c>
      <c r="H20" s="25">
        <f>IF(scoretabel!I16="geen onderscheid",2,IF(scoretabel!I16="apart",4,0))</f>
        <v>4</v>
      </c>
      <c r="I20" s="25">
        <f>IF(scoretabel!J16="alleen objectief",2,IF(scoretabel!J16="beide",4,0))</f>
        <v>2</v>
      </c>
      <c r="J20" s="26" t="b">
        <f t="shared" si="1"/>
        <v>0</v>
      </c>
      <c r="K20" s="27">
        <f t="shared" si="2"/>
        <v>4</v>
      </c>
      <c r="N20" s="35" t="str">
        <f>scoretabel!B16</f>
        <v>RDF-S</v>
      </c>
      <c r="O20" s="26">
        <f t="shared" si="3"/>
        <v>17.5</v>
      </c>
      <c r="P20" s="24">
        <f>IF(scoretabel!E16="apart",1,IF(scoretabel!E16="verenigbaar",3,IF(scoretabel!E16="verenigd",5,0)))</f>
        <v>5</v>
      </c>
      <c r="Q20" s="19">
        <f>IF(scoretabel!F16="apart",1,IF(scoretabel!F16="verenigbaar",3,IF(scoretabel!F16="verenigd",5,0)))</f>
        <v>5</v>
      </c>
      <c r="R20" s="19">
        <f>IF(scoretabel!G16="geen tijd",1,IF(scoretabel!G16="gescheiden",3,IF(scoretabel!G16="verenigd",5,0)))</f>
        <v>1</v>
      </c>
      <c r="S20" s="19">
        <f>IF(scoretabel!H16="apart",1,IF(scoretabel!H16="verenigbaar",3,IF(scoretabel!H16="verenigd",5,0)))</f>
        <v>5</v>
      </c>
      <c r="T20" s="19">
        <f>IF(scoretabel!I16="geen onderscheid",2,IF(scoretabel!I16="apart",4,0))</f>
        <v>4</v>
      </c>
      <c r="U20" s="19">
        <f>IF(scoretabel!J16="alleen objectief",2,IF(scoretabel!J16="beide",4,0))</f>
        <v>2</v>
      </c>
      <c r="V20" s="26" t="b">
        <f t="shared" si="4"/>
        <v>0</v>
      </c>
      <c r="W20" s="28">
        <f t="shared" si="5"/>
        <v>3</v>
      </c>
      <c r="Z20" s="24" t="str">
        <f>scoretabel!B16</f>
        <v>RDF-S</v>
      </c>
      <c r="AA20" s="35">
        <f t="shared" si="6"/>
        <v>3</v>
      </c>
      <c r="AB20" s="24">
        <f>scoretabel!U16/7</f>
        <v>0.14285714285714285</v>
      </c>
      <c r="AC20" s="25">
        <f>scoretabel!AG16/6</f>
        <v>0.33333333333333331</v>
      </c>
      <c r="AD20" s="25">
        <f>(scoretabel!AR16="standaard")+0</f>
        <v>1</v>
      </c>
      <c r="AE20" s="31">
        <f>(scoretabel!AV16="wereldwijd")+(scoretabel!AV16="nationaal")/4+(scoretabel!AV16="Europees")*1/2+(scoretabel!AV16="Amerikaans")*1/2</f>
        <v>1</v>
      </c>
      <c r="AH20" s="35" t="str">
        <f>scoretabel!B16</f>
        <v>RDF-S</v>
      </c>
      <c r="AI20" s="35">
        <f t="shared" si="7"/>
        <v>3</v>
      </c>
      <c r="AJ20" s="24">
        <f>IF(scoretabel!AK16="onbekend",0,scoretabel!AK16*AJ$8)</f>
        <v>3</v>
      </c>
      <c r="AK20" s="25">
        <f>IF(scoretabel!AL16="onbekend",0,scoretabel!AL16*AK$8)</f>
        <v>2</v>
      </c>
      <c r="AL20" s="25">
        <f>IF(scoretabel!AM16="onbekend",0,scoretabel!AM16*AL$8)</f>
        <v>4</v>
      </c>
      <c r="AM20" s="25">
        <f>IF(scoretabel!AN16="onbekend",0,scoretabel!AN16*AM$8)</f>
        <v>3</v>
      </c>
      <c r="AN20" s="25">
        <f>IF(scoretabel!AO16="onbekend",0,scoretabel!AO16*AN$8)</f>
        <v>3</v>
      </c>
      <c r="AO20" s="25">
        <f>IF(scoretabel!AP16="onbekend",0,scoretabel!AP16*AO$8)</f>
        <v>3</v>
      </c>
      <c r="AP20" s="31">
        <f>IF(scoretabel!AY16="onbekend",0,scoretabel!AY16*AP$8)</f>
        <v>3</v>
      </c>
      <c r="AQ20" s="35">
        <f t="shared" si="8"/>
        <v>21</v>
      </c>
    </row>
    <row r="21" spans="2:43">
      <c r="B21" s="35" t="str">
        <f>scoretabel!B17</f>
        <v>RuleSpeak</v>
      </c>
      <c r="C21" s="26">
        <f t="shared" si="0"/>
        <v>20</v>
      </c>
      <c r="D21" s="24">
        <f>IF(scoretabel!E17="apart",1,IF(scoretabel!E17="verenigbaar",3,IF(scoretabel!E17="verenigd",5,0)))</f>
        <v>3</v>
      </c>
      <c r="E21" s="25">
        <f>IF(scoretabel!F17="apart",1,IF(scoretabel!F17="verenigbaar",3,IF(scoretabel!F17="verenigd",5,0)))</f>
        <v>3</v>
      </c>
      <c r="F21" s="25">
        <f>IF(scoretabel!G17="geen tijd",1,IF(scoretabel!G17="gescheiden",3,IF(scoretabel!G17="verenigd",5,0)))</f>
        <v>5</v>
      </c>
      <c r="G21" s="25">
        <f>IF(scoretabel!H17="apart",1,IF(scoretabel!H17="verenigbaar",3,IF(scoretabel!H17="verenigd",5,0)))</f>
        <v>3</v>
      </c>
      <c r="H21" s="25">
        <f>IF(scoretabel!I17="geen onderscheid",2,IF(scoretabel!I17="apart",4,0))</f>
        <v>4</v>
      </c>
      <c r="I21" s="25">
        <f>IF(scoretabel!J17="alleen objectief",2,IF(scoretabel!J17="beide",4,0))</f>
        <v>2</v>
      </c>
      <c r="J21" s="26" t="b">
        <f t="shared" si="1"/>
        <v>0</v>
      </c>
      <c r="K21" s="27">
        <f t="shared" si="2"/>
        <v>4</v>
      </c>
      <c r="N21" s="35" t="str">
        <f>scoretabel!B17</f>
        <v>RuleSpeak</v>
      </c>
      <c r="O21" s="26">
        <f t="shared" si="3"/>
        <v>19.5</v>
      </c>
      <c r="P21" s="24">
        <f>IF(scoretabel!E17="apart",1,IF(scoretabel!E17="verenigbaar",3,IF(scoretabel!E17="verenigd",5,0)))</f>
        <v>3</v>
      </c>
      <c r="Q21" s="19">
        <f>IF(scoretabel!F17="apart",1,IF(scoretabel!F17="verenigbaar",3,IF(scoretabel!F17="verenigd",5,0)))</f>
        <v>3</v>
      </c>
      <c r="R21" s="19">
        <f>IF(scoretabel!G17="geen tijd",1,IF(scoretabel!G17="gescheiden",3,IF(scoretabel!G17="verenigd",5,0)))</f>
        <v>5</v>
      </c>
      <c r="S21" s="19">
        <f>IF(scoretabel!H17="apart",1,IF(scoretabel!H17="verenigbaar",3,IF(scoretabel!H17="verenigd",5,0)))</f>
        <v>3</v>
      </c>
      <c r="T21" s="19">
        <f>IF(scoretabel!I17="geen onderscheid",2,IF(scoretabel!I17="apart",4,0))</f>
        <v>4</v>
      </c>
      <c r="U21" s="19">
        <f>IF(scoretabel!J17="alleen objectief",2,IF(scoretabel!J17="beide",4,0))</f>
        <v>2</v>
      </c>
      <c r="V21" s="26" t="b">
        <f t="shared" si="4"/>
        <v>0</v>
      </c>
      <c r="W21" s="28">
        <f t="shared" si="5"/>
        <v>4</v>
      </c>
      <c r="Z21" s="24" t="str">
        <f>scoretabel!B17</f>
        <v>RuleSpeak</v>
      </c>
      <c r="AA21" s="35">
        <f t="shared" si="6"/>
        <v>3</v>
      </c>
      <c r="AB21" s="24">
        <f>scoretabel!U17/7</f>
        <v>0.2857142857142857</v>
      </c>
      <c r="AC21" s="25">
        <f>scoretabel!AG17/6</f>
        <v>0.33333333333333331</v>
      </c>
      <c r="AD21" s="25">
        <f>(scoretabel!AR17="standaard")+0</f>
        <v>1</v>
      </c>
      <c r="AE21" s="31">
        <f>(scoretabel!AV17="wereldwijd")+(scoretabel!AV17="nationaal")/4+(scoretabel!AV17="Europees")*1/2+(scoretabel!AV17="Amerikaans")*1/2</f>
        <v>0.5</v>
      </c>
      <c r="AH21" s="35" t="str">
        <f>scoretabel!B17</f>
        <v>RuleSpeak</v>
      </c>
      <c r="AI21" s="35">
        <f t="shared" si="7"/>
        <v>2</v>
      </c>
      <c r="AJ21" s="24">
        <f>IF(scoretabel!AK17="onbekend",0,scoretabel!AK17*AJ$8)</f>
        <v>4</v>
      </c>
      <c r="AK21" s="25">
        <f>IF(scoretabel!AL17="onbekend",0,scoretabel!AL17*AK$8)</f>
        <v>1</v>
      </c>
      <c r="AL21" s="25">
        <f>IF(scoretabel!AM17="onbekend",0,scoretabel!AM17*AL$8)</f>
        <v>4</v>
      </c>
      <c r="AM21" s="25">
        <f>IF(scoretabel!AN17="onbekend",0,scoretabel!AN17*AM$8)</f>
        <v>1</v>
      </c>
      <c r="AN21" s="25">
        <f>IF(scoretabel!AO17="onbekend",0,scoretabel!AO17*AN$8)</f>
        <v>2</v>
      </c>
      <c r="AO21" s="25">
        <f>IF(scoretabel!AP17="onbekend",0,scoretabel!AP17*AO$8)</f>
        <v>1</v>
      </c>
      <c r="AP21" s="31">
        <f>IF(scoretabel!AY17="onbekend",0,scoretabel!AY17*AP$8)</f>
        <v>3</v>
      </c>
      <c r="AQ21" s="35">
        <f t="shared" si="8"/>
        <v>16</v>
      </c>
    </row>
    <row r="22" spans="2:43">
      <c r="B22" s="35" t="str">
        <f>scoretabel!B18</f>
        <v>SBVR</v>
      </c>
      <c r="C22" s="26">
        <f t="shared" si="0"/>
        <v>20</v>
      </c>
      <c r="D22" s="24">
        <f>IF(scoretabel!E18="apart",1,IF(scoretabel!E18="verenigbaar",3,IF(scoretabel!E18="verenigd",5,0)))</f>
        <v>3</v>
      </c>
      <c r="E22" s="25">
        <f>IF(scoretabel!F18="apart",1,IF(scoretabel!F18="verenigbaar",3,IF(scoretabel!F18="verenigd",5,0)))</f>
        <v>3</v>
      </c>
      <c r="F22" s="25">
        <f>IF(scoretabel!G18="geen tijd",1,IF(scoretabel!G18="gescheiden",3,IF(scoretabel!G18="verenigd",5,0)))</f>
        <v>5</v>
      </c>
      <c r="G22" s="25">
        <f>IF(scoretabel!H18="apart",1,IF(scoretabel!H18="verenigbaar",3,IF(scoretabel!H18="verenigd",5,0)))</f>
        <v>3</v>
      </c>
      <c r="H22" s="25">
        <f>IF(scoretabel!I18="geen onderscheid",2,IF(scoretabel!I18="apart",4,0))</f>
        <v>4</v>
      </c>
      <c r="I22" s="25">
        <f>IF(scoretabel!J18="alleen objectief",2,IF(scoretabel!J18="beide",4,0))</f>
        <v>2</v>
      </c>
      <c r="J22" s="26" t="b">
        <f t="shared" si="1"/>
        <v>0</v>
      </c>
      <c r="K22" s="27">
        <f t="shared" si="2"/>
        <v>4</v>
      </c>
      <c r="N22" s="35" t="str">
        <f>scoretabel!B18</f>
        <v>SBVR</v>
      </c>
      <c r="O22" s="26">
        <f t="shared" si="3"/>
        <v>19.5</v>
      </c>
      <c r="P22" s="24">
        <f>IF(scoretabel!E18="apart",1,IF(scoretabel!E18="verenigbaar",3,IF(scoretabel!E18="verenigd",5,0)))</f>
        <v>3</v>
      </c>
      <c r="Q22" s="19">
        <f>IF(scoretabel!F18="apart",1,IF(scoretabel!F18="verenigbaar",3,IF(scoretabel!F18="verenigd",5,0)))</f>
        <v>3</v>
      </c>
      <c r="R22" s="19">
        <f>IF(scoretabel!G18="geen tijd",1,IF(scoretabel!G18="gescheiden",3,IF(scoretabel!G18="verenigd",5,0)))</f>
        <v>5</v>
      </c>
      <c r="S22" s="19">
        <f>IF(scoretabel!H18="apart",1,IF(scoretabel!H18="verenigbaar",3,IF(scoretabel!H18="verenigd",5,0)))</f>
        <v>3</v>
      </c>
      <c r="T22" s="19">
        <f>IF(scoretabel!I18="geen onderscheid",2,IF(scoretabel!I18="apart",4,0))</f>
        <v>4</v>
      </c>
      <c r="U22" s="19">
        <f>IF(scoretabel!J18="alleen objectief",2,IF(scoretabel!J18="beide",4,0))</f>
        <v>2</v>
      </c>
      <c r="V22" s="26" t="b">
        <f t="shared" si="4"/>
        <v>0</v>
      </c>
      <c r="W22" s="28">
        <f t="shared" si="5"/>
        <v>4</v>
      </c>
      <c r="Z22" s="24" t="str">
        <f>scoretabel!B18</f>
        <v>SBVR</v>
      </c>
      <c r="AA22" s="35">
        <f t="shared" si="6"/>
        <v>3</v>
      </c>
      <c r="AB22" s="24">
        <f>scoretabel!U18/7</f>
        <v>0.14285714285714285</v>
      </c>
      <c r="AC22" s="25">
        <f>scoretabel!AG18/6</f>
        <v>0.16666666666666666</v>
      </c>
      <c r="AD22" s="25">
        <f>(scoretabel!AR18="standaard")+0</f>
        <v>1</v>
      </c>
      <c r="AE22" s="31">
        <f>(scoretabel!AV18="wereldwijd")+(scoretabel!AV18="nationaal")/4+(scoretabel!AV18="Europees")*1/2+(scoretabel!AV18="Amerikaans")*1/2</f>
        <v>1</v>
      </c>
      <c r="AH22" s="35" t="str">
        <f>scoretabel!B18</f>
        <v>SBVR</v>
      </c>
      <c r="AI22" s="35">
        <f t="shared" si="7"/>
        <v>3</v>
      </c>
      <c r="AJ22" s="24">
        <f>IF(scoretabel!AK18="onbekend",0,scoretabel!AK18*AJ$8)</f>
        <v>4</v>
      </c>
      <c r="AK22" s="25">
        <f>IF(scoretabel!AL18="onbekend",0,scoretabel!AL18*AK$8)</f>
        <v>2</v>
      </c>
      <c r="AL22" s="25">
        <f>IF(scoretabel!AM18="onbekend",0,scoretabel!AM18*AL$8)</f>
        <v>4</v>
      </c>
      <c r="AM22" s="25">
        <f>IF(scoretabel!AN18="onbekend",0,scoretabel!AN18*AM$8)</f>
        <v>1</v>
      </c>
      <c r="AN22" s="25">
        <f>IF(scoretabel!AO18="onbekend",0,scoretabel!AO18*AN$8)</f>
        <v>2</v>
      </c>
      <c r="AO22" s="25">
        <f>IF(scoretabel!AP18="onbekend",0,scoretabel!AP18*AO$8)</f>
        <v>2</v>
      </c>
      <c r="AP22" s="31">
        <f>IF(scoretabel!AY18="onbekend",0,scoretabel!AY18*AP$8)</f>
        <v>3</v>
      </c>
      <c r="AQ22" s="35">
        <f t="shared" si="8"/>
        <v>18</v>
      </c>
    </row>
    <row r="23" spans="2:43">
      <c r="B23" s="35" t="str">
        <f>scoretabel!B19</f>
        <v>SKOS</v>
      </c>
      <c r="C23" s="26">
        <f t="shared" si="0"/>
        <v>22</v>
      </c>
      <c r="D23" s="24">
        <f>IF(scoretabel!E19="apart",1,IF(scoretabel!E19="verenigbaar",3,IF(scoretabel!E19="verenigd",5,0)))</f>
        <v>5</v>
      </c>
      <c r="E23" s="25">
        <f>IF(scoretabel!F19="apart",1,IF(scoretabel!F19="verenigbaar",3,IF(scoretabel!F19="verenigd",5,0)))</f>
        <v>5</v>
      </c>
      <c r="F23" s="25">
        <f>IF(scoretabel!G19="geen tijd",1,IF(scoretabel!G19="gescheiden",3,IF(scoretabel!G19="verenigd",5,0)))</f>
        <v>1</v>
      </c>
      <c r="G23" s="25">
        <f>IF(scoretabel!H19="apart",1,IF(scoretabel!H19="verenigbaar",3,IF(scoretabel!H19="verenigd",5,0)))</f>
        <v>5</v>
      </c>
      <c r="H23" s="25">
        <f>IF(scoretabel!I19="geen onderscheid",2,IF(scoretabel!I19="apart",4,0))</f>
        <v>4</v>
      </c>
      <c r="I23" s="25">
        <f>IF(scoretabel!J19="alleen objectief",2,IF(scoretabel!J19="beide",4,0))</f>
        <v>2</v>
      </c>
      <c r="J23" s="26" t="b">
        <f t="shared" si="1"/>
        <v>0</v>
      </c>
      <c r="K23" s="27">
        <f t="shared" si="2"/>
        <v>4</v>
      </c>
      <c r="N23" s="35" t="str">
        <f>scoretabel!B19</f>
        <v>SKOS</v>
      </c>
      <c r="O23" s="26">
        <f t="shared" si="3"/>
        <v>17.5</v>
      </c>
      <c r="P23" s="24">
        <f>IF(scoretabel!E19="apart",1,IF(scoretabel!E19="verenigbaar",3,IF(scoretabel!E19="verenigd",5,0)))</f>
        <v>5</v>
      </c>
      <c r="Q23" s="19">
        <f>IF(scoretabel!F19="apart",1,IF(scoretabel!F19="verenigbaar",3,IF(scoretabel!F19="verenigd",5,0)))</f>
        <v>5</v>
      </c>
      <c r="R23" s="19">
        <f>IF(scoretabel!G19="geen tijd",1,IF(scoretabel!G19="gescheiden",3,IF(scoretabel!G19="verenigd",5,0)))</f>
        <v>1</v>
      </c>
      <c r="S23" s="19">
        <f>IF(scoretabel!H19="apart",1,IF(scoretabel!H19="verenigbaar",3,IF(scoretabel!H19="verenigd",5,0)))</f>
        <v>5</v>
      </c>
      <c r="T23" s="19">
        <f>IF(scoretabel!I19="geen onderscheid",2,IF(scoretabel!I19="apart",4,0))</f>
        <v>4</v>
      </c>
      <c r="U23" s="19">
        <f>IF(scoretabel!J19="alleen objectief",2,IF(scoretabel!J19="beide",4,0))</f>
        <v>2</v>
      </c>
      <c r="V23" s="26" t="b">
        <f t="shared" si="4"/>
        <v>0</v>
      </c>
      <c r="W23" s="28">
        <f t="shared" si="5"/>
        <v>3</v>
      </c>
      <c r="Z23" s="24" t="str">
        <f>scoretabel!B19</f>
        <v>SKOS</v>
      </c>
      <c r="AA23" s="35">
        <f t="shared" si="6"/>
        <v>3</v>
      </c>
      <c r="AB23" s="24">
        <f>scoretabel!U19/7</f>
        <v>0.42857142857142855</v>
      </c>
      <c r="AC23" s="25">
        <f>scoretabel!AG19/6</f>
        <v>0.33333333333333331</v>
      </c>
      <c r="AD23" s="25">
        <f>(scoretabel!AR19="standaard")+0</f>
        <v>1</v>
      </c>
      <c r="AE23" s="31">
        <f>(scoretabel!AV19="wereldwijd")+(scoretabel!AV19="nationaal")/4+(scoretabel!AV19="Europees")*1/2+(scoretabel!AV19="Amerikaans")*1/2</f>
        <v>1</v>
      </c>
      <c r="AH23" s="35" t="str">
        <f>scoretabel!B19</f>
        <v>SKOS</v>
      </c>
      <c r="AI23" s="35">
        <f t="shared" si="7"/>
        <v>3</v>
      </c>
      <c r="AJ23" s="24">
        <f>IF(scoretabel!AK19="onbekend",0,scoretabel!AK19*AJ$8)</f>
        <v>3</v>
      </c>
      <c r="AK23" s="25">
        <f>IF(scoretabel!AL19="onbekend",0,scoretabel!AL19*AK$8)</f>
        <v>2</v>
      </c>
      <c r="AL23" s="25">
        <f>IF(scoretabel!AM19="onbekend",0,scoretabel!AM19*AL$8)</f>
        <v>4</v>
      </c>
      <c r="AM23" s="25">
        <f>IF(scoretabel!AN19="onbekend",0,scoretabel!AN19*AM$8)</f>
        <v>3</v>
      </c>
      <c r="AN23" s="25">
        <f>IF(scoretabel!AO19="onbekend",0,scoretabel!AO19*AN$8)</f>
        <v>3</v>
      </c>
      <c r="AO23" s="25">
        <f>IF(scoretabel!AP19="onbekend",0,scoretabel!AP19*AO$8)</f>
        <v>4</v>
      </c>
      <c r="AP23" s="31">
        <f>IF(scoretabel!AY19="onbekend",0,scoretabel!AY19*AP$8)</f>
        <v>3</v>
      </c>
      <c r="AQ23" s="35">
        <f t="shared" si="8"/>
        <v>22</v>
      </c>
    </row>
    <row r="24" spans="2:43">
      <c r="B24" s="35" t="str">
        <f>scoretabel!B20</f>
        <v>UML Class Diagrams</v>
      </c>
      <c r="C24" s="26">
        <f t="shared" si="0"/>
        <v>12</v>
      </c>
      <c r="D24" s="24">
        <f>IF(scoretabel!E20="apart",1,IF(scoretabel!E20="verenigbaar",3,IF(scoretabel!E20="verenigd",5,0)))</f>
        <v>1</v>
      </c>
      <c r="E24" s="25">
        <f>IF(scoretabel!F20="apart",1,IF(scoretabel!F20="verenigbaar",3,IF(scoretabel!F20="verenigd",5,0)))</f>
        <v>3</v>
      </c>
      <c r="F24" s="25">
        <f>IF(scoretabel!G20="geen tijd",1,IF(scoretabel!G20="gescheiden",3,IF(scoretabel!G20="verenigd",5,0)))</f>
        <v>1</v>
      </c>
      <c r="G24" s="25">
        <f>IF(scoretabel!H20="apart",1,IF(scoretabel!H20="verenigbaar",3,IF(scoretabel!H20="verenigd",5,0)))</f>
        <v>1</v>
      </c>
      <c r="H24" s="25">
        <f>IF(scoretabel!I20="geen onderscheid",2,IF(scoretabel!I20="apart",4,0))</f>
        <v>4</v>
      </c>
      <c r="I24" s="25">
        <f>IF(scoretabel!J20="alleen objectief",2,IF(scoretabel!J20="beide",4,0))</f>
        <v>2</v>
      </c>
      <c r="J24" s="26" t="b">
        <f t="shared" si="1"/>
        <v>0</v>
      </c>
      <c r="K24" s="27">
        <f t="shared" si="2"/>
        <v>2</v>
      </c>
      <c r="N24" s="35" t="str">
        <f>scoretabel!B20</f>
        <v>UML Class Diagrams</v>
      </c>
      <c r="O24" s="26">
        <f t="shared" si="3"/>
        <v>10.5</v>
      </c>
      <c r="P24" s="24">
        <f>IF(scoretabel!E20="apart",1,IF(scoretabel!E20="verenigbaar",3,IF(scoretabel!E20="verenigd",5,0)))</f>
        <v>1</v>
      </c>
      <c r="Q24" s="19">
        <f>IF(scoretabel!F20="apart",1,IF(scoretabel!F20="verenigbaar",3,IF(scoretabel!F20="verenigd",5,0)))</f>
        <v>3</v>
      </c>
      <c r="R24" s="19">
        <f>IF(scoretabel!G20="geen tijd",1,IF(scoretabel!G20="gescheiden",3,IF(scoretabel!G20="verenigd",5,0)))</f>
        <v>1</v>
      </c>
      <c r="S24" s="19">
        <f>IF(scoretabel!H20="apart",1,IF(scoretabel!H20="verenigbaar",3,IF(scoretabel!H20="verenigd",5,0)))</f>
        <v>1</v>
      </c>
      <c r="T24" s="19">
        <f>IF(scoretabel!I20="geen onderscheid",2,IF(scoretabel!I20="apart",4,0))</f>
        <v>4</v>
      </c>
      <c r="U24" s="19">
        <f>IF(scoretabel!J20="alleen objectief",2,IF(scoretabel!J20="beide",4,0))</f>
        <v>2</v>
      </c>
      <c r="V24" s="26" t="b">
        <f t="shared" si="4"/>
        <v>0</v>
      </c>
      <c r="W24" s="28">
        <f t="shared" si="5"/>
        <v>1</v>
      </c>
      <c r="Z24" s="24" t="str">
        <f>scoretabel!B20</f>
        <v>UML Class Diagrams</v>
      </c>
      <c r="AA24" s="35">
        <f t="shared" si="6"/>
        <v>4</v>
      </c>
      <c r="AB24" s="24">
        <f>scoretabel!U20/7</f>
        <v>0.5714285714285714</v>
      </c>
      <c r="AC24" s="25">
        <f>scoretabel!AG20/6</f>
        <v>0.33333333333333331</v>
      </c>
      <c r="AD24" s="25">
        <f>(scoretabel!AR20="standaard")+0</f>
        <v>1</v>
      </c>
      <c r="AE24" s="31">
        <f>(scoretabel!AV20="wereldwijd")+(scoretabel!AV20="nationaal")/4+(scoretabel!AV20="Europees")*1/2+(scoretabel!AV20="Amerikaans")*1/2</f>
        <v>1</v>
      </c>
      <c r="AH24" s="35" t="str">
        <f>scoretabel!B20</f>
        <v>UML Class Diagrams</v>
      </c>
      <c r="AI24" s="35">
        <f t="shared" si="7"/>
        <v>3</v>
      </c>
      <c r="AJ24" s="24">
        <f>IF(scoretabel!AK20="onbekend",0,scoretabel!AK20*AJ$8)</f>
        <v>1</v>
      </c>
      <c r="AK24" s="25">
        <f>IF(scoretabel!AL20="onbekend",0,scoretabel!AL20*AK$8)</f>
        <v>4</v>
      </c>
      <c r="AL24" s="25">
        <f>IF(scoretabel!AM20="onbekend",0,scoretabel!AM20*AL$8)</f>
        <v>2</v>
      </c>
      <c r="AM24" s="25">
        <f>IF(scoretabel!AN20="onbekend",0,scoretabel!AN20*AM$8)</f>
        <v>3</v>
      </c>
      <c r="AN24" s="25">
        <f>IF(scoretabel!AO20="onbekend",0,scoretabel!AO20*AN$8)</f>
        <v>5</v>
      </c>
      <c r="AO24" s="25">
        <f>IF(scoretabel!AP20="onbekend",0,scoretabel!AP20*AO$8)</f>
        <v>5</v>
      </c>
      <c r="AP24" s="31">
        <f>IF(scoretabel!AY20="onbekend",0,scoretabel!AY20*AP$8)</f>
        <v>4</v>
      </c>
      <c r="AQ24" s="35">
        <f t="shared" si="8"/>
        <v>24</v>
      </c>
    </row>
    <row r="25" spans="2:43">
      <c r="B25" s="35" t="str">
        <f>scoretabel!B21</f>
        <v>NEN3610</v>
      </c>
      <c r="C25" s="26">
        <f t="shared" ref="C25:C27" si="9">D25*D$8+E25*E$8+F25*F$8+G25*G$8+H25*H$8+I25*I$8</f>
        <v>16</v>
      </c>
      <c r="D25" s="24">
        <f>IF(scoretabel!E21="apart",1,IF(scoretabel!E21="verenigbaar",3,IF(scoretabel!E21="verenigd",5,0)))</f>
        <v>1</v>
      </c>
      <c r="E25" s="25">
        <f>IF(scoretabel!F21="apart",1,IF(scoretabel!F21="verenigbaar",3,IF(scoretabel!F21="verenigd",5,0)))</f>
        <v>3</v>
      </c>
      <c r="F25" s="25">
        <f>IF(scoretabel!G21="geen tijd",1,IF(scoretabel!G21="gescheiden",3,IF(scoretabel!G21="verenigd",5,0)))</f>
        <v>5</v>
      </c>
      <c r="G25" s="25">
        <f>IF(scoretabel!H21="apart",1,IF(scoretabel!H21="verenigbaar",3,IF(scoretabel!H21="verenigd",5,0)))</f>
        <v>1</v>
      </c>
      <c r="H25" s="25">
        <f>IF(scoretabel!I21="geen onderscheid",2,IF(scoretabel!I21="apart",4,0))</f>
        <v>4</v>
      </c>
      <c r="I25" s="25">
        <f>IF(scoretabel!J21="alleen objectief",2,IF(scoretabel!J21="beide",4,0))</f>
        <v>2</v>
      </c>
      <c r="J25" s="26" t="b">
        <f t="shared" ref="J25:J27" si="10">PRODUCT(D25:I25)=0</f>
        <v>0</v>
      </c>
      <c r="K25" s="27">
        <f t="shared" ref="K25:K27" si="11">IF(J25,"onbekend",(IF(C25&lt;$C$3,1,IF(C25&lt;$D$3,2,IF(C25&lt;$E$3,3,IF(C25&lt;$F$3,4,5))))))</f>
        <v>3</v>
      </c>
      <c r="N25" s="35" t="str">
        <f>scoretabel!B21</f>
        <v>NEN3610</v>
      </c>
      <c r="O25" s="26">
        <f t="shared" ref="O25:O27" si="12">P25*P$8+Q25*Q$8+R25*R$8+S25*S$8+T25*T$8+U25*U$8</f>
        <v>16.5</v>
      </c>
      <c r="P25" s="24">
        <f>IF(scoretabel!E21="apart",1,IF(scoretabel!E21="verenigbaar",3,IF(scoretabel!E21="verenigd",5,0)))</f>
        <v>1</v>
      </c>
      <c r="Q25" s="19">
        <f>IF(scoretabel!F21="apart",1,IF(scoretabel!F21="verenigbaar",3,IF(scoretabel!F21="verenigd",5,0)))</f>
        <v>3</v>
      </c>
      <c r="R25" s="19">
        <f>IF(scoretabel!G21="geen tijd",1,IF(scoretabel!G21="gescheiden",3,IF(scoretabel!G21="verenigd",5,0)))</f>
        <v>5</v>
      </c>
      <c r="S25" s="19">
        <f>IF(scoretabel!H21="apart",1,IF(scoretabel!H21="verenigbaar",3,IF(scoretabel!H21="verenigd",5,0)))</f>
        <v>1</v>
      </c>
      <c r="T25" s="19">
        <f>IF(scoretabel!I21="geen onderscheid",2,IF(scoretabel!I21="apart",4,0))</f>
        <v>4</v>
      </c>
      <c r="U25" s="19">
        <f>IF(scoretabel!J21="alleen objectief",2,IF(scoretabel!J21="beide",4,0))</f>
        <v>2</v>
      </c>
      <c r="V25" s="26" t="b">
        <f t="shared" ref="V25:V27" si="13">PRODUCT(P25:U25)=0</f>
        <v>0</v>
      </c>
      <c r="W25" s="28">
        <f t="shared" ref="W25:W27" si="14">IF(V25,"onbekend",(IF(O25&lt;$O$3,1,IF(O25&lt;$P$3,2,IF(O25&lt;$Q$3,3,IF(O25&lt;$R$3,4,5))))))</f>
        <v>3</v>
      </c>
      <c r="Z25" s="24" t="str">
        <f>scoretabel!B21</f>
        <v>NEN3610</v>
      </c>
      <c r="AA25" s="35">
        <f t="shared" ref="AA25:AA27" si="15">ROUND(SUM(AB25:AE25)*5/4,0)</f>
        <v>2</v>
      </c>
      <c r="AB25" s="24">
        <f>scoretabel!U21/7</f>
        <v>0.14285714285714285</v>
      </c>
      <c r="AC25" s="25">
        <f>scoretabel!AG21/6</f>
        <v>0.33333333333333331</v>
      </c>
      <c r="AD25" s="25">
        <f>(scoretabel!AR21="standaard")+0</f>
        <v>1</v>
      </c>
      <c r="AE25" s="31">
        <f>(scoretabel!AV21="wereldwijd")+(scoretabel!AV21="nationaal")/4+(scoretabel!AV21="Europees")*1/2+(scoretabel!AV21="Amerikaans")*1/2</f>
        <v>0.25</v>
      </c>
      <c r="AH25" s="35" t="str">
        <f>scoretabel!B21</f>
        <v>NEN3610</v>
      </c>
      <c r="AI25" s="35">
        <f t="shared" ref="AI25:AI27" si="16">ROUND(AQ25/7,0)</f>
        <v>3</v>
      </c>
      <c r="AJ25" s="24">
        <f>IF(scoretabel!AK21="onbekend",0,scoretabel!AK21*AJ$8)</f>
        <v>3</v>
      </c>
      <c r="AK25" s="25">
        <f>IF(scoretabel!AL21="onbekend",0,scoretabel!AL21*AK$8)</f>
        <v>2</v>
      </c>
      <c r="AL25" s="25">
        <f>IF(scoretabel!AM21="onbekend",0,scoretabel!AM21*AL$8)</f>
        <v>3</v>
      </c>
      <c r="AM25" s="25">
        <f>IF(scoretabel!AN21="onbekend",0,scoretabel!AN21*AM$8)</f>
        <v>3</v>
      </c>
      <c r="AN25" s="25">
        <f>IF(scoretabel!AO21="onbekend",0,scoretabel!AO21*AN$8)</f>
        <v>2</v>
      </c>
      <c r="AO25" s="25">
        <f>IF(scoretabel!AP21="onbekend",0,scoretabel!AP21*AO$8)</f>
        <v>5</v>
      </c>
      <c r="AP25" s="31">
        <f>IF(scoretabel!AY21="onbekend",0,scoretabel!AY21*AP$8)</f>
        <v>2</v>
      </c>
      <c r="AQ25" s="35">
        <f t="shared" ref="AQ25:AQ27" si="17">SUM(AJ25:AP25)</f>
        <v>20</v>
      </c>
    </row>
    <row r="26" spans="2:43">
      <c r="B26" s="35" t="str">
        <f>scoretabel!B22</f>
        <v>Ampersand</v>
      </c>
      <c r="C26" s="26">
        <f t="shared" si="9"/>
        <v>14</v>
      </c>
      <c r="D26" s="24">
        <f>IF(scoretabel!E22="apart",1,IF(scoretabel!E22="verenigbaar",3,IF(scoretabel!E22="verenigd",5,0)))</f>
        <v>5</v>
      </c>
      <c r="E26" s="25">
        <f>IF(scoretabel!F22="apart",1,IF(scoretabel!F22="verenigbaar",3,IF(scoretabel!F22="verenigd",5,0)))</f>
        <v>1</v>
      </c>
      <c r="F26" s="25">
        <f>IF(scoretabel!G22="geen tijd",1,IF(scoretabel!G22="gescheiden",3,IF(scoretabel!G22="verenigd",5,0)))</f>
        <v>1</v>
      </c>
      <c r="G26" s="25">
        <f>IF(scoretabel!H22="apart",1,IF(scoretabel!H22="verenigbaar",3,IF(scoretabel!H22="verenigd",5,0)))</f>
        <v>1</v>
      </c>
      <c r="H26" s="25">
        <f>IF(scoretabel!I22="geen onderscheid",2,IF(scoretabel!I22="apart",4,0))</f>
        <v>4</v>
      </c>
      <c r="I26" s="25">
        <f>IF(scoretabel!J22="alleen objectief",2,IF(scoretabel!J22="beide",4,0))</f>
        <v>2</v>
      </c>
      <c r="J26" s="26" t="b">
        <f t="shared" si="10"/>
        <v>0</v>
      </c>
      <c r="K26" s="27">
        <f t="shared" si="11"/>
        <v>2</v>
      </c>
      <c r="N26" s="35" t="str">
        <f>scoretabel!B22</f>
        <v>Ampersand</v>
      </c>
      <c r="O26" s="26">
        <f t="shared" si="12"/>
        <v>13.5</v>
      </c>
      <c r="P26" s="24">
        <f>IF(scoretabel!E22="apart",1,IF(scoretabel!E22="verenigbaar",3,IF(scoretabel!E22="verenigd",5,0)))</f>
        <v>5</v>
      </c>
      <c r="Q26" s="19">
        <f>IF(scoretabel!F22="apart",1,IF(scoretabel!F22="verenigbaar",3,IF(scoretabel!F22="verenigd",5,0)))</f>
        <v>1</v>
      </c>
      <c r="R26" s="19">
        <f>IF(scoretabel!G22="geen tijd",1,IF(scoretabel!G22="gescheiden",3,IF(scoretabel!G22="verenigd",5,0)))</f>
        <v>1</v>
      </c>
      <c r="S26" s="19">
        <f>IF(scoretabel!H22="apart",1,IF(scoretabel!H22="verenigbaar",3,IF(scoretabel!H22="verenigd",5,0)))</f>
        <v>1</v>
      </c>
      <c r="T26" s="19">
        <f>IF(scoretabel!I22="geen onderscheid",2,IF(scoretabel!I22="apart",4,0))</f>
        <v>4</v>
      </c>
      <c r="U26" s="19">
        <f>IF(scoretabel!J22="alleen objectief",2,IF(scoretabel!J22="beide",4,0))</f>
        <v>2</v>
      </c>
      <c r="V26" s="26" t="b">
        <f t="shared" si="13"/>
        <v>0</v>
      </c>
      <c r="W26" s="28">
        <f t="shared" si="14"/>
        <v>2</v>
      </c>
      <c r="Z26" s="24" t="str">
        <f>scoretabel!B22</f>
        <v>Ampersand</v>
      </c>
      <c r="AA26" s="35">
        <f t="shared" si="15"/>
        <v>2</v>
      </c>
      <c r="AB26" s="24">
        <f>scoretabel!U22/7</f>
        <v>0.8571428571428571</v>
      </c>
      <c r="AC26" s="25">
        <f>scoretabel!AG22/6</f>
        <v>0.5</v>
      </c>
      <c r="AD26" s="25">
        <f>(scoretabel!AR22="standaard")+0</f>
        <v>0</v>
      </c>
      <c r="AE26" s="31">
        <f>(scoretabel!AV22="wereldwijd")+(scoretabel!AV22="nationaal")/4+(scoretabel!AV22="Europees")*1/2+(scoretabel!AV22="Amerikaans")*1/2</f>
        <v>0.25</v>
      </c>
      <c r="AH26" s="35" t="str">
        <f>scoretabel!B22</f>
        <v>Ampersand</v>
      </c>
      <c r="AI26" s="35">
        <f t="shared" si="16"/>
        <v>2</v>
      </c>
      <c r="AJ26" s="24">
        <f>IF(scoretabel!AK22="onbekend",0,scoretabel!AK22*AJ$8)</f>
        <v>2</v>
      </c>
      <c r="AK26" s="25">
        <f>IF(scoretabel!AL22="onbekend",0,scoretabel!AL22*AK$8)</f>
        <v>3</v>
      </c>
      <c r="AL26" s="25">
        <f>IF(scoretabel!AM22="onbekend",0,scoretabel!AM22*AL$8)</f>
        <v>2</v>
      </c>
      <c r="AM26" s="25">
        <f>IF(scoretabel!AN22="onbekend",0,scoretabel!AN22*AM$8)</f>
        <v>3</v>
      </c>
      <c r="AN26" s="25">
        <f>IF(scoretabel!AO22="onbekend",0,scoretabel!AO22*AN$8)</f>
        <v>2</v>
      </c>
      <c r="AO26" s="25">
        <f>IF(scoretabel!AP22="onbekend",0,scoretabel!AP22*AO$8)</f>
        <v>2</v>
      </c>
      <c r="AP26" s="31">
        <f>IF(scoretabel!AY22="onbekend",0,scoretabel!AY22*AP$8)</f>
        <v>2</v>
      </c>
      <c r="AQ26" s="35">
        <f t="shared" si="17"/>
        <v>16</v>
      </c>
    </row>
    <row r="27" spans="2:43">
      <c r="B27" s="35" t="str">
        <f>scoretabel!B23</f>
        <v>Merode</v>
      </c>
      <c r="C27" s="26">
        <f t="shared" si="9"/>
        <v>14</v>
      </c>
      <c r="D27" s="24">
        <f>IF(scoretabel!E23="apart",1,IF(scoretabel!E23="verenigbaar",3,IF(scoretabel!E23="verenigd",5,0)))</f>
        <v>1</v>
      </c>
      <c r="E27" s="25">
        <f>IF(scoretabel!F23="apart",1,IF(scoretabel!F23="verenigbaar",3,IF(scoretabel!F23="verenigd",5,0)))</f>
        <v>3</v>
      </c>
      <c r="F27" s="25">
        <f>IF(scoretabel!G23="geen tijd",1,IF(scoretabel!G23="gescheiden",3,IF(scoretabel!G23="verenigd",5,0)))</f>
        <v>3</v>
      </c>
      <c r="G27" s="25">
        <f>IF(scoretabel!H23="apart",1,IF(scoretabel!H23="verenigbaar",3,IF(scoretabel!H23="verenigd",5,0)))</f>
        <v>1</v>
      </c>
      <c r="H27" s="25">
        <f>IF(scoretabel!I23="geen onderscheid",2,IF(scoretabel!I23="apart",4,0))</f>
        <v>4</v>
      </c>
      <c r="I27" s="25">
        <f>IF(scoretabel!J23="alleen objectief",2,IF(scoretabel!J23="beide",4,0))</f>
        <v>2</v>
      </c>
      <c r="J27" s="26" t="b">
        <f t="shared" si="10"/>
        <v>0</v>
      </c>
      <c r="K27" s="27">
        <f t="shared" si="11"/>
        <v>2</v>
      </c>
      <c r="N27" s="35" t="str">
        <f>scoretabel!B23</f>
        <v>Merode</v>
      </c>
      <c r="O27" s="26">
        <f t="shared" si="12"/>
        <v>13.5</v>
      </c>
      <c r="P27" s="24">
        <f>IF(scoretabel!E23="apart",1,IF(scoretabel!E23="verenigbaar",3,IF(scoretabel!E23="verenigd",5,0)))</f>
        <v>1</v>
      </c>
      <c r="Q27" s="19">
        <f>IF(scoretabel!F23="apart",1,IF(scoretabel!F23="verenigbaar",3,IF(scoretabel!F23="verenigd",5,0)))</f>
        <v>3</v>
      </c>
      <c r="R27" s="19">
        <f>IF(scoretabel!G23="geen tijd",1,IF(scoretabel!G23="gescheiden",3,IF(scoretabel!G23="verenigd",5,0)))</f>
        <v>3</v>
      </c>
      <c r="S27" s="19">
        <f>IF(scoretabel!H23="apart",1,IF(scoretabel!H23="verenigbaar",3,IF(scoretabel!H23="verenigd",5,0)))</f>
        <v>1</v>
      </c>
      <c r="T27" s="19">
        <f>IF(scoretabel!I23="geen onderscheid",2,IF(scoretabel!I23="apart",4,0))</f>
        <v>4</v>
      </c>
      <c r="U27" s="19">
        <f>IF(scoretabel!J23="alleen objectief",2,IF(scoretabel!J23="beide",4,0))</f>
        <v>2</v>
      </c>
      <c r="V27" s="26" t="b">
        <f t="shared" si="13"/>
        <v>0</v>
      </c>
      <c r="W27" s="28">
        <f t="shared" si="14"/>
        <v>2</v>
      </c>
      <c r="Z27" s="24" t="str">
        <f>scoretabel!B23</f>
        <v>Merode</v>
      </c>
      <c r="AA27" s="35">
        <f t="shared" si="15"/>
        <v>1</v>
      </c>
      <c r="AB27" s="24">
        <f>scoretabel!U23/7</f>
        <v>0.2857142857142857</v>
      </c>
      <c r="AC27" s="25">
        <f>scoretabel!AG23/6</f>
        <v>0.33333333333333331</v>
      </c>
      <c r="AD27" s="25">
        <f>(scoretabel!AR23="standaard")+0</f>
        <v>0</v>
      </c>
      <c r="AE27" s="31">
        <f>(scoretabel!AV23="wereldwijd")+(scoretabel!AV23="nationaal")/4+(scoretabel!AV23="Europees")*1/2+(scoretabel!AV23="Amerikaans")*1/2</f>
        <v>0.25</v>
      </c>
      <c r="AH27" s="35" t="str">
        <f>scoretabel!B23</f>
        <v>Merode</v>
      </c>
      <c r="AI27" s="35">
        <f t="shared" si="16"/>
        <v>2</v>
      </c>
      <c r="AJ27" s="24">
        <f>IF(scoretabel!AK23="onbekend",0,scoretabel!AK23*AJ$8)</f>
        <v>2</v>
      </c>
      <c r="AK27" s="25">
        <f>IF(scoretabel!AL23="onbekend",0,scoretabel!AL23*AK$8)</f>
        <v>2</v>
      </c>
      <c r="AL27" s="25">
        <f>IF(scoretabel!AM23="onbekend",0,scoretabel!AM23*AL$8)</f>
        <v>2</v>
      </c>
      <c r="AM27" s="25">
        <f>IF(scoretabel!AN23="onbekend",0,scoretabel!AN23*AM$8)</f>
        <v>1</v>
      </c>
      <c r="AN27" s="25">
        <f>IF(scoretabel!AO23="onbekend",0,scoretabel!AO23*AN$8)</f>
        <v>2</v>
      </c>
      <c r="AO27" s="25">
        <f>IF(scoretabel!AP23="onbekend",0,scoretabel!AP23*AO$8)</f>
        <v>2</v>
      </c>
      <c r="AP27" s="31">
        <f>IF(scoretabel!AY23="onbekend",0,scoretabel!AY23*AP$8)</f>
        <v>1</v>
      </c>
      <c r="AQ27" s="35">
        <f t="shared" si="17"/>
        <v>12</v>
      </c>
    </row>
    <row r="28" spans="2:43">
      <c r="B28" s="35" t="str">
        <f>scoretabel!B24</f>
        <v>EXTRA Benadering-4</v>
      </c>
      <c r="C28" s="26">
        <f t="shared" ref="C28" si="18">D28*D$8+E28*E$8+F28*F$8+G28*G$8+H28*H$8+I28*I$8</f>
        <v>0</v>
      </c>
      <c r="D28" s="24">
        <f>IF(scoretabel!E24="apart",1,IF(scoretabel!E24="verenigbaar",3,IF(scoretabel!E24="verenigd",5,0)))</f>
        <v>0</v>
      </c>
      <c r="E28" s="25">
        <f>IF(scoretabel!F24="apart",1,IF(scoretabel!F24="verenigbaar",3,IF(scoretabel!F24="verenigd",5,0)))</f>
        <v>0</v>
      </c>
      <c r="F28" s="25">
        <f>IF(scoretabel!G24="geen tijd",1,IF(scoretabel!G24="gescheiden",3,IF(scoretabel!G24="verenigd",5,0)))</f>
        <v>0</v>
      </c>
      <c r="G28" s="25">
        <f>IF(scoretabel!H24="apart",1,IF(scoretabel!H24="verenigbaar",3,IF(scoretabel!H24="verenigd",5,0)))</f>
        <v>0</v>
      </c>
      <c r="H28" s="25">
        <f>IF(scoretabel!I24="geen onderscheid",2,IF(scoretabel!I24="apart",4,0))</f>
        <v>0</v>
      </c>
      <c r="I28" s="25">
        <f>IF(scoretabel!J24="alleen objectief",2,IF(scoretabel!J24="beide",4,0))</f>
        <v>0</v>
      </c>
      <c r="J28" s="26" t="b">
        <f t="shared" ref="J28" si="19">PRODUCT(D28:I28)=0</f>
        <v>1</v>
      </c>
      <c r="K28" s="27" t="str">
        <f t="shared" ref="K28" si="20">IF(J28,"onbekend",(IF(C28&lt;$C$3,1,IF(C28&lt;$D$3,2,IF(C28&lt;$E$3,3,IF(C28&lt;$F$3,4,5))))))</f>
        <v>onbekend</v>
      </c>
      <c r="N28" s="35" t="str">
        <f>scoretabel!B24</f>
        <v>EXTRA Benadering-4</v>
      </c>
      <c r="O28" s="26">
        <f t="shared" ref="O28" si="21">P28*P$8+Q28*Q$8+R28*R$8+S28*S$8+T28*T$8+U28*U$8</f>
        <v>0</v>
      </c>
      <c r="P28" s="24">
        <f>IF(scoretabel!E24="apart",1,IF(scoretabel!E24="verenigbaar",3,IF(scoretabel!E24="verenigd",5,0)))</f>
        <v>0</v>
      </c>
      <c r="Q28" s="19">
        <f>IF(scoretabel!F24="apart",1,IF(scoretabel!F24="verenigbaar",3,IF(scoretabel!F24="verenigd",5,0)))</f>
        <v>0</v>
      </c>
      <c r="R28" s="19">
        <f>IF(scoretabel!G24="geen tijd",1,IF(scoretabel!G24="gescheiden",3,IF(scoretabel!G24="verenigd",5,0)))</f>
        <v>0</v>
      </c>
      <c r="S28" s="19">
        <f>IF(scoretabel!H24="apart",1,IF(scoretabel!H24="verenigbaar",3,IF(scoretabel!H24="verenigd",5,0)))</f>
        <v>0</v>
      </c>
      <c r="T28" s="19">
        <f>IF(scoretabel!I24="geen onderscheid",2,IF(scoretabel!I24="apart",4,0))</f>
        <v>0</v>
      </c>
      <c r="U28" s="19">
        <f>IF(scoretabel!J24="alleen objectief",2,IF(scoretabel!J24="beide",4,0))</f>
        <v>0</v>
      </c>
      <c r="V28" s="26" t="b">
        <f t="shared" ref="V28" si="22">PRODUCT(P28:U28)=0</f>
        <v>1</v>
      </c>
      <c r="W28" s="28" t="str">
        <f t="shared" ref="W28" si="23">IF(V28,"onbekend",(IF(O28&lt;$O$3,1,IF(O28&lt;$P$3,2,IF(O28&lt;$Q$3,3,IF(O28&lt;$R$3,4,5))))))</f>
        <v>onbekend</v>
      </c>
      <c r="Z28" s="24" t="str">
        <f>scoretabel!B24</f>
        <v>EXTRA Benadering-4</v>
      </c>
      <c r="AA28" s="35">
        <f t="shared" ref="AA28" si="24">ROUND(SUM(AB28:AE28)*5/4,0)</f>
        <v>0</v>
      </c>
      <c r="AB28" s="24">
        <f>scoretabel!U24/7</f>
        <v>0</v>
      </c>
      <c r="AC28" s="25">
        <f>scoretabel!AG24/6</f>
        <v>0</v>
      </c>
      <c r="AD28" s="25">
        <f>(scoretabel!AR24="standaard")+0</f>
        <v>0</v>
      </c>
      <c r="AE28" s="31">
        <f>(scoretabel!AV24="wereldwijd")+(scoretabel!AV24="nationaal")/4+(scoretabel!AV24="Europees")*1/2+(scoretabel!AV24="Amerikaans")*1/2</f>
        <v>0.25</v>
      </c>
      <c r="AH28" s="35" t="str">
        <f>scoretabel!B24</f>
        <v>EXTRA Benadering-4</v>
      </c>
      <c r="AI28" s="35">
        <f t="shared" ref="AI28" si="25">ROUND(AQ28/7,0)</f>
        <v>1</v>
      </c>
      <c r="AJ28" s="24">
        <f>IF(scoretabel!AK24="onbekend",0,scoretabel!AK24*AJ$8)</f>
        <v>0</v>
      </c>
      <c r="AK28" s="25">
        <f>IF(scoretabel!AL24="onbekend",0,scoretabel!AL24*AK$8)</f>
        <v>1</v>
      </c>
      <c r="AL28" s="25">
        <f>IF(scoretabel!AM24="onbekend",0,scoretabel!AM24*AL$8)</f>
        <v>0</v>
      </c>
      <c r="AM28" s="25">
        <f>IF(scoretabel!AN24="onbekend",0,scoretabel!AN24*AM$8)</f>
        <v>1</v>
      </c>
      <c r="AN28" s="25">
        <f>IF(scoretabel!AO24="onbekend",0,scoretabel!AO24*AN$8)</f>
        <v>1</v>
      </c>
      <c r="AO28" s="25">
        <f>IF(scoretabel!AP24="onbekend",0,scoretabel!AP24*AO$8)</f>
        <v>1</v>
      </c>
      <c r="AP28" s="31">
        <f>IF(scoretabel!AY24="onbekend",0,scoretabel!AY24*AP$8)</f>
        <v>0</v>
      </c>
      <c r="AQ28" s="35">
        <f t="shared" ref="AQ28" si="26">SUM(AJ28:AP28)</f>
        <v>4</v>
      </c>
    </row>
    <row r="31" spans="2:43" ht="15">
      <c r="O31"/>
      <c r="P31"/>
      <c r="Q31"/>
      <c r="R31"/>
      <c r="S31"/>
      <c r="T31"/>
      <c r="U31"/>
      <c r="V31"/>
      <c r="W31"/>
    </row>
    <row r="32" spans="2:43" ht="15">
      <c r="O32"/>
      <c r="P32"/>
      <c r="Q32"/>
      <c r="R32"/>
      <c r="S32"/>
      <c r="T32"/>
      <c r="U32"/>
      <c r="V32"/>
      <c r="W32"/>
    </row>
  </sheetData>
  <sheetProtection password="DC47" sheet="1" objects="1" scenarios="1"/>
  <mergeCells count="3">
    <mergeCell ref="D7:I7"/>
    <mergeCell ref="P7:U7"/>
    <mergeCell ref="AJ7:AP7"/>
  </mergeCells>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dimension ref="A1:DD26"/>
  <sheetViews>
    <sheetView zoomScale="60" zoomScaleNormal="60" workbookViewId="0">
      <selection activeCell="A10" sqref="A10"/>
    </sheetView>
  </sheetViews>
  <sheetFormatPr defaultRowHeight="15"/>
  <cols>
    <col min="1" max="1" width="33.7109375" customWidth="1"/>
    <col min="2" max="2" width="12.7109375" customWidth="1"/>
    <col min="3" max="3" width="23.5703125" customWidth="1"/>
    <col min="4" max="8" width="19.42578125" customWidth="1"/>
    <col min="9" max="13" width="16.140625" hidden="1" customWidth="1"/>
    <col min="14" max="18" width="16.7109375" hidden="1" customWidth="1"/>
    <col min="19" max="108" width="3.28515625" hidden="1" customWidth="1"/>
  </cols>
  <sheetData>
    <row r="1" spans="2:108">
      <c r="I1">
        <v>5</v>
      </c>
      <c r="J1">
        <f>I1</f>
        <v>5</v>
      </c>
      <c r="K1">
        <f t="shared" ref="K1:M1" si="0">J1</f>
        <v>5</v>
      </c>
      <c r="L1">
        <f t="shared" si="0"/>
        <v>5</v>
      </c>
      <c r="M1">
        <f t="shared" si="0"/>
        <v>5</v>
      </c>
      <c r="N1">
        <f>I1+1</f>
        <v>6</v>
      </c>
      <c r="O1">
        <f t="shared" ref="O1:S1" si="1">J1+1</f>
        <v>6</v>
      </c>
      <c r="P1">
        <f t="shared" si="1"/>
        <v>6</v>
      </c>
      <c r="Q1">
        <f t="shared" si="1"/>
        <v>6</v>
      </c>
      <c r="R1">
        <f t="shared" si="1"/>
        <v>6</v>
      </c>
      <c r="S1">
        <f t="shared" si="1"/>
        <v>7</v>
      </c>
      <c r="T1">
        <f t="shared" ref="T1" si="2">O1+1</f>
        <v>7</v>
      </c>
      <c r="U1">
        <f t="shared" ref="U1" si="3">P1+1</f>
        <v>7</v>
      </c>
      <c r="V1">
        <f t="shared" ref="V1" si="4">Q1+1</f>
        <v>7</v>
      </c>
      <c r="W1">
        <f t="shared" ref="W1" si="5">R1+1</f>
        <v>7</v>
      </c>
      <c r="X1">
        <f t="shared" ref="X1" si="6">S1+1</f>
        <v>8</v>
      </c>
      <c r="Y1">
        <f t="shared" ref="Y1" si="7">T1+1</f>
        <v>8</v>
      </c>
      <c r="Z1">
        <f t="shared" ref="Z1" si="8">U1+1</f>
        <v>8</v>
      </c>
      <c r="AA1">
        <f t="shared" ref="AA1" si="9">V1+1</f>
        <v>8</v>
      </c>
      <c r="AB1">
        <f t="shared" ref="AB1" si="10">W1+1</f>
        <v>8</v>
      </c>
      <c r="AC1">
        <f t="shared" ref="AC1" si="11">X1+1</f>
        <v>9</v>
      </c>
      <c r="AD1">
        <f t="shared" ref="AD1" si="12">Y1+1</f>
        <v>9</v>
      </c>
      <c r="AE1">
        <f t="shared" ref="AE1" si="13">Z1+1</f>
        <v>9</v>
      </c>
      <c r="AF1">
        <f t="shared" ref="AF1" si="14">AA1+1</f>
        <v>9</v>
      </c>
      <c r="AG1">
        <f t="shared" ref="AG1" si="15">AB1+1</f>
        <v>9</v>
      </c>
      <c r="AH1">
        <f t="shared" ref="AH1" si="16">AC1+1</f>
        <v>10</v>
      </c>
      <c r="AI1">
        <f t="shared" ref="AI1" si="17">AD1+1</f>
        <v>10</v>
      </c>
      <c r="AJ1">
        <f t="shared" ref="AJ1" si="18">AE1+1</f>
        <v>10</v>
      </c>
      <c r="AK1">
        <f t="shared" ref="AK1" si="19">AF1+1</f>
        <v>10</v>
      </c>
      <c r="AL1">
        <f t="shared" ref="AL1" si="20">AG1+1</f>
        <v>10</v>
      </c>
      <c r="AM1">
        <f t="shared" ref="AM1" si="21">AH1+1</f>
        <v>11</v>
      </c>
      <c r="AN1">
        <f t="shared" ref="AN1" si="22">AI1+1</f>
        <v>11</v>
      </c>
      <c r="AO1">
        <f t="shared" ref="AO1" si="23">AJ1+1</f>
        <v>11</v>
      </c>
      <c r="AP1">
        <f t="shared" ref="AP1" si="24">AK1+1</f>
        <v>11</v>
      </c>
      <c r="AQ1">
        <f t="shared" ref="AQ1" si="25">AL1+1</f>
        <v>11</v>
      </c>
      <c r="AR1">
        <f t="shared" ref="AR1" si="26">AM1+1</f>
        <v>12</v>
      </c>
      <c r="AS1">
        <f t="shared" ref="AS1" si="27">AN1+1</f>
        <v>12</v>
      </c>
      <c r="AT1">
        <f t="shared" ref="AT1" si="28">AO1+1</f>
        <v>12</v>
      </c>
      <c r="AU1">
        <f t="shared" ref="AU1" si="29">AP1+1</f>
        <v>12</v>
      </c>
      <c r="AV1">
        <f t="shared" ref="AV1" si="30">AQ1+1</f>
        <v>12</v>
      </c>
      <c r="AW1">
        <f t="shared" ref="AW1" si="31">AR1+1</f>
        <v>13</v>
      </c>
      <c r="AX1">
        <f t="shared" ref="AX1" si="32">AS1+1</f>
        <v>13</v>
      </c>
      <c r="AY1">
        <f t="shared" ref="AY1" si="33">AT1+1</f>
        <v>13</v>
      </c>
      <c r="AZ1">
        <f t="shared" ref="AZ1" si="34">AU1+1</f>
        <v>13</v>
      </c>
      <c r="BA1">
        <f t="shared" ref="BA1" si="35">AV1+1</f>
        <v>13</v>
      </c>
      <c r="BB1">
        <f t="shared" ref="BB1" si="36">AW1+1</f>
        <v>14</v>
      </c>
      <c r="BC1">
        <f t="shared" ref="BC1" si="37">AX1+1</f>
        <v>14</v>
      </c>
      <c r="BD1">
        <f t="shared" ref="BD1" si="38">AY1+1</f>
        <v>14</v>
      </c>
      <c r="BE1">
        <f t="shared" ref="BE1" si="39">AZ1+1</f>
        <v>14</v>
      </c>
      <c r="BF1">
        <f t="shared" ref="BF1" si="40">BA1+1</f>
        <v>14</v>
      </c>
      <c r="BG1">
        <f t="shared" ref="BG1" si="41">BB1+1</f>
        <v>15</v>
      </c>
      <c r="BH1">
        <f t="shared" ref="BH1" si="42">BC1+1</f>
        <v>15</v>
      </c>
      <c r="BI1">
        <f t="shared" ref="BI1" si="43">BD1+1</f>
        <v>15</v>
      </c>
      <c r="BJ1">
        <f t="shared" ref="BJ1" si="44">BE1+1</f>
        <v>15</v>
      </c>
      <c r="BK1">
        <f t="shared" ref="BK1" si="45">BF1+1</f>
        <v>15</v>
      </c>
      <c r="BL1">
        <f t="shared" ref="BL1" si="46">BG1+1</f>
        <v>16</v>
      </c>
      <c r="BM1">
        <f t="shared" ref="BM1" si="47">BH1+1</f>
        <v>16</v>
      </c>
      <c r="BN1">
        <f t="shared" ref="BN1" si="48">BI1+1</f>
        <v>16</v>
      </c>
      <c r="BO1">
        <f t="shared" ref="BO1" si="49">BJ1+1</f>
        <v>16</v>
      </c>
      <c r="BP1">
        <f t="shared" ref="BP1" si="50">BK1+1</f>
        <v>16</v>
      </c>
      <c r="BQ1">
        <f t="shared" ref="BQ1" si="51">BL1+1</f>
        <v>17</v>
      </c>
      <c r="BR1">
        <f t="shared" ref="BR1" si="52">BM1+1</f>
        <v>17</v>
      </c>
      <c r="BS1">
        <f t="shared" ref="BS1" si="53">BN1+1</f>
        <v>17</v>
      </c>
      <c r="BT1">
        <f t="shared" ref="BT1" si="54">BO1+1</f>
        <v>17</v>
      </c>
      <c r="BU1">
        <f t="shared" ref="BU1" si="55">BP1+1</f>
        <v>17</v>
      </c>
      <c r="BV1">
        <f t="shared" ref="BV1" si="56">BQ1+1</f>
        <v>18</v>
      </c>
      <c r="BW1">
        <f t="shared" ref="BW1" si="57">BR1+1</f>
        <v>18</v>
      </c>
      <c r="BX1">
        <f t="shared" ref="BX1" si="58">BS1+1</f>
        <v>18</v>
      </c>
      <c r="BY1">
        <f t="shared" ref="BY1" si="59">BT1+1</f>
        <v>18</v>
      </c>
      <c r="BZ1">
        <f t="shared" ref="BZ1" si="60">BU1+1</f>
        <v>18</v>
      </c>
      <c r="CA1">
        <f t="shared" ref="CA1" si="61">BV1+1</f>
        <v>19</v>
      </c>
      <c r="CB1">
        <f t="shared" ref="CB1" si="62">BW1+1</f>
        <v>19</v>
      </c>
      <c r="CC1">
        <f t="shared" ref="CC1" si="63">BX1+1</f>
        <v>19</v>
      </c>
      <c r="CD1">
        <f t="shared" ref="CD1" si="64">BY1+1</f>
        <v>19</v>
      </c>
      <c r="CE1">
        <f t="shared" ref="CE1" si="65">BZ1+1</f>
        <v>19</v>
      </c>
      <c r="CF1">
        <f t="shared" ref="CF1" si="66">CA1+1</f>
        <v>20</v>
      </c>
      <c r="CG1">
        <f t="shared" ref="CG1" si="67">CB1+1</f>
        <v>20</v>
      </c>
      <c r="CH1">
        <f t="shared" ref="CH1" si="68">CC1+1</f>
        <v>20</v>
      </c>
      <c r="CI1">
        <f t="shared" ref="CI1" si="69">CD1+1</f>
        <v>20</v>
      </c>
      <c r="CJ1">
        <f t="shared" ref="CJ1" si="70">CE1+1</f>
        <v>20</v>
      </c>
      <c r="CK1">
        <f t="shared" ref="CK1" si="71">CF1+1</f>
        <v>21</v>
      </c>
      <c r="CL1">
        <f t="shared" ref="CL1" si="72">CG1+1</f>
        <v>21</v>
      </c>
      <c r="CM1">
        <f t="shared" ref="CM1" si="73">CH1+1</f>
        <v>21</v>
      </c>
      <c r="CN1">
        <f t="shared" ref="CN1" si="74">CI1+1</f>
        <v>21</v>
      </c>
      <c r="CO1">
        <f t="shared" ref="CO1" si="75">CJ1+1</f>
        <v>21</v>
      </c>
      <c r="CP1">
        <f t="shared" ref="CP1" si="76">CK1+1</f>
        <v>22</v>
      </c>
      <c r="CQ1">
        <f t="shared" ref="CQ1" si="77">CL1+1</f>
        <v>22</v>
      </c>
      <c r="CR1">
        <f t="shared" ref="CR1" si="78">CM1+1</f>
        <v>22</v>
      </c>
      <c r="CS1">
        <f t="shared" ref="CS1" si="79">CN1+1</f>
        <v>22</v>
      </c>
      <c r="CT1">
        <f t="shared" ref="CT1" si="80">CO1+1</f>
        <v>22</v>
      </c>
      <c r="CU1">
        <f t="shared" ref="CU1" si="81">CP1+1</f>
        <v>23</v>
      </c>
      <c r="CV1">
        <f t="shared" ref="CV1" si="82">CQ1+1</f>
        <v>23</v>
      </c>
      <c r="CW1">
        <f t="shared" ref="CW1" si="83">CR1+1</f>
        <v>23</v>
      </c>
      <c r="CX1">
        <f t="shared" ref="CX1" si="84">CS1+1</f>
        <v>23</v>
      </c>
      <c r="CY1">
        <f t="shared" ref="CY1" si="85">CT1+1</f>
        <v>23</v>
      </c>
      <c r="CZ1">
        <f t="shared" ref="CZ1" si="86">CU1+1</f>
        <v>24</v>
      </c>
      <c r="DA1">
        <f t="shared" ref="DA1" si="87">CV1+1</f>
        <v>24</v>
      </c>
      <c r="DB1">
        <f t="shared" ref="DB1" si="88">CW1+1</f>
        <v>24</v>
      </c>
      <c r="DC1">
        <f t="shared" ref="DC1" si="89">CX1+1</f>
        <v>24</v>
      </c>
      <c r="DD1">
        <f t="shared" ref="DD1" si="90">CY1+1</f>
        <v>24</v>
      </c>
    </row>
    <row r="2" spans="2:108" ht="15.75" thickBot="1">
      <c r="I2" t="str">
        <f ca="1">I18</f>
        <v>metamodel RGB</v>
      </c>
      <c r="J2" t="str">
        <f t="shared" ref="J2:BU2" ca="1" si="91">J18</f>
        <v>metamodel RGB</v>
      </c>
      <c r="K2" t="str">
        <f t="shared" ca="1" si="91"/>
        <v>metamodel RGB</v>
      </c>
      <c r="L2" t="str">
        <f t="shared" ca="1" si="91"/>
        <v>metamodel RGB</v>
      </c>
      <c r="M2" t="str">
        <f t="shared" ca="1" si="91"/>
        <v>metamodel RGB</v>
      </c>
      <c r="N2" t="str">
        <f t="shared" ca="1" si="91"/>
        <v>SUWI-aanpak</v>
      </c>
      <c r="O2" t="str">
        <f t="shared" ca="1" si="91"/>
        <v>SUWI-aanpak</v>
      </c>
      <c r="P2" t="str">
        <f t="shared" ca="1" si="91"/>
        <v>SUWI-aanpak</v>
      </c>
      <c r="Q2" t="str">
        <f t="shared" ca="1" si="91"/>
        <v>SUWI-aanpak</v>
      </c>
      <c r="R2" t="str">
        <f t="shared" ca="1" si="91"/>
        <v>SUWI-aanpak</v>
      </c>
      <c r="S2" t="str">
        <f t="shared" ca="1" si="91"/>
        <v>XBRL-aanpak</v>
      </c>
      <c r="T2" t="str">
        <f t="shared" ca="1" si="91"/>
        <v>XBRL-aanpak</v>
      </c>
      <c r="U2" t="str">
        <f t="shared" ca="1" si="91"/>
        <v>XBRL-aanpak</v>
      </c>
      <c r="V2" t="str">
        <f t="shared" ca="1" si="91"/>
        <v>XBRL-aanpak</v>
      </c>
      <c r="W2" t="str">
        <f t="shared" ca="1" si="91"/>
        <v>XBRL-aanpak</v>
      </c>
      <c r="X2" t="str">
        <f t="shared" ca="1" si="91"/>
        <v>Infrastructurele Benadering</v>
      </c>
      <c r="Y2" t="str">
        <f t="shared" ca="1" si="91"/>
        <v>Infrastructurele Benadering</v>
      </c>
      <c r="Z2" t="str">
        <f t="shared" ca="1" si="91"/>
        <v>Infrastructurele Benadering</v>
      </c>
      <c r="AA2" t="str">
        <f t="shared" ca="1" si="91"/>
        <v>Infrastructurele Benadering</v>
      </c>
      <c r="AB2" t="str">
        <f t="shared" ca="1" si="91"/>
        <v>Infrastructurele Benadering</v>
      </c>
      <c r="AC2" t="str">
        <f t="shared" ca="1" si="91"/>
        <v>CCTS</v>
      </c>
      <c r="AD2" t="str">
        <f t="shared" ca="1" si="91"/>
        <v>CCTS</v>
      </c>
      <c r="AE2" t="str">
        <f t="shared" ca="1" si="91"/>
        <v>CCTS</v>
      </c>
      <c r="AF2" t="str">
        <f t="shared" ca="1" si="91"/>
        <v>CCTS</v>
      </c>
      <c r="AG2" t="str">
        <f t="shared" ca="1" si="91"/>
        <v>CCTS</v>
      </c>
      <c r="AH2" t="str">
        <f t="shared" ca="1" si="91"/>
        <v>ERD</v>
      </c>
      <c r="AI2" t="str">
        <f t="shared" ca="1" si="91"/>
        <v>ERD</v>
      </c>
      <c r="AJ2" t="str">
        <f t="shared" ca="1" si="91"/>
        <v>ERD</v>
      </c>
      <c r="AK2" t="str">
        <f t="shared" ca="1" si="91"/>
        <v>ERD</v>
      </c>
      <c r="AL2" t="str">
        <f t="shared" ca="1" si="91"/>
        <v>ERD</v>
      </c>
      <c r="AM2" t="str">
        <f t="shared" ca="1" si="91"/>
        <v>Essence</v>
      </c>
      <c r="AN2" t="str">
        <f t="shared" ca="1" si="91"/>
        <v>Essence</v>
      </c>
      <c r="AO2" t="str">
        <f t="shared" ca="1" si="91"/>
        <v>Essence</v>
      </c>
      <c r="AP2" t="str">
        <f t="shared" ca="1" si="91"/>
        <v>Essence</v>
      </c>
      <c r="AQ2" t="str">
        <f t="shared" ca="1" si="91"/>
        <v>Essence</v>
      </c>
      <c r="AR2" t="str">
        <f t="shared" ca="1" si="91"/>
        <v>Metapattern</v>
      </c>
      <c r="AS2" t="str">
        <f t="shared" ca="1" si="91"/>
        <v>Metapattern</v>
      </c>
      <c r="AT2" t="str">
        <f t="shared" ca="1" si="91"/>
        <v>Metapattern</v>
      </c>
      <c r="AU2" t="str">
        <f t="shared" ca="1" si="91"/>
        <v>Metapattern</v>
      </c>
      <c r="AV2" t="str">
        <f t="shared" ca="1" si="91"/>
        <v>Metapattern</v>
      </c>
      <c r="AW2" t="str">
        <f t="shared" ca="1" si="91"/>
        <v>NIEM</v>
      </c>
      <c r="AX2" t="str">
        <f t="shared" ca="1" si="91"/>
        <v>NIEM</v>
      </c>
      <c r="AY2" t="str">
        <f t="shared" ca="1" si="91"/>
        <v>NIEM</v>
      </c>
      <c r="AZ2" t="str">
        <f t="shared" ca="1" si="91"/>
        <v>NIEM</v>
      </c>
      <c r="BA2" t="str">
        <f t="shared" ca="1" si="91"/>
        <v>NIEM</v>
      </c>
      <c r="BB2" t="str">
        <f t="shared" ca="1" si="91"/>
        <v>Object Role Modelling</v>
      </c>
      <c r="BC2" t="str">
        <f t="shared" ca="1" si="91"/>
        <v>Object Role Modelling</v>
      </c>
      <c r="BD2" t="str">
        <f t="shared" ca="1" si="91"/>
        <v>Object Role Modelling</v>
      </c>
      <c r="BE2" t="str">
        <f t="shared" ca="1" si="91"/>
        <v>Object Role Modelling</v>
      </c>
      <c r="BF2" t="str">
        <f t="shared" ca="1" si="91"/>
        <v>Object Role Modelling</v>
      </c>
      <c r="BG2" t="str">
        <f t="shared" ca="1" si="91"/>
        <v>OWL DL</v>
      </c>
      <c r="BH2" t="str">
        <f t="shared" ca="1" si="91"/>
        <v>OWL DL</v>
      </c>
      <c r="BI2" t="str">
        <f t="shared" ca="1" si="91"/>
        <v>OWL DL</v>
      </c>
      <c r="BJ2" t="str">
        <f t="shared" ca="1" si="91"/>
        <v>OWL DL</v>
      </c>
      <c r="BK2" t="str">
        <f t="shared" ca="1" si="91"/>
        <v>OWL DL</v>
      </c>
      <c r="BL2" t="str">
        <f t="shared" ca="1" si="91"/>
        <v>RDF-S</v>
      </c>
      <c r="BM2" t="str">
        <f t="shared" ca="1" si="91"/>
        <v>RDF-S</v>
      </c>
      <c r="BN2" t="str">
        <f t="shared" ca="1" si="91"/>
        <v>RDF-S</v>
      </c>
      <c r="BO2" t="str">
        <f t="shared" ca="1" si="91"/>
        <v>RDF-S</v>
      </c>
      <c r="BP2" t="str">
        <f t="shared" ca="1" si="91"/>
        <v>RDF-S</v>
      </c>
      <c r="BQ2" t="str">
        <f t="shared" ca="1" si="91"/>
        <v>RuleSpeak</v>
      </c>
      <c r="BR2" t="str">
        <f t="shared" ca="1" si="91"/>
        <v>RuleSpeak</v>
      </c>
      <c r="BS2" t="str">
        <f t="shared" ca="1" si="91"/>
        <v>RuleSpeak</v>
      </c>
      <c r="BT2" t="str">
        <f t="shared" ca="1" si="91"/>
        <v>RuleSpeak</v>
      </c>
      <c r="BU2" t="str">
        <f t="shared" ca="1" si="91"/>
        <v>RuleSpeak</v>
      </c>
      <c r="BV2" t="str">
        <f t="shared" ref="BV2:CJ2" ca="1" si="92">BV18</f>
        <v>SBVR</v>
      </c>
      <c r="BW2" t="str">
        <f t="shared" ca="1" si="92"/>
        <v>SBVR</v>
      </c>
      <c r="BX2" t="str">
        <f t="shared" ca="1" si="92"/>
        <v>SBVR</v>
      </c>
      <c r="BY2" t="str">
        <f t="shared" ca="1" si="92"/>
        <v>SBVR</v>
      </c>
      <c r="BZ2" t="str">
        <f t="shared" ca="1" si="92"/>
        <v>SBVR</v>
      </c>
      <c r="CA2" t="str">
        <f t="shared" ca="1" si="92"/>
        <v>SKOS</v>
      </c>
      <c r="CB2" t="str">
        <f t="shared" ca="1" si="92"/>
        <v>SKOS</v>
      </c>
      <c r="CC2" t="str">
        <f t="shared" ca="1" si="92"/>
        <v>SKOS</v>
      </c>
      <c r="CD2" t="str">
        <f t="shared" ca="1" si="92"/>
        <v>SKOS</v>
      </c>
      <c r="CE2" t="str">
        <f t="shared" ca="1" si="92"/>
        <v>SKOS</v>
      </c>
      <c r="CF2" t="str">
        <f t="shared" ca="1" si="92"/>
        <v>UML Class Diagrams</v>
      </c>
      <c r="CG2" t="str">
        <f t="shared" ca="1" si="92"/>
        <v>UML Class Diagrams</v>
      </c>
      <c r="CH2" t="str">
        <f t="shared" ca="1" si="92"/>
        <v>UML Class Diagrams</v>
      </c>
      <c r="CI2" t="str">
        <f t="shared" ca="1" si="92"/>
        <v>UML Class Diagrams</v>
      </c>
      <c r="CJ2" t="str">
        <f t="shared" ca="1" si="92"/>
        <v>UML Class Diagrams</v>
      </c>
      <c r="CK2" t="str">
        <f t="shared" ref="CK2:CO2" ca="1" si="93">CK18</f>
        <v>NEN3610</v>
      </c>
      <c r="CL2" t="str">
        <f t="shared" ca="1" si="93"/>
        <v>NEN3610</v>
      </c>
      <c r="CM2" t="str">
        <f t="shared" ca="1" si="93"/>
        <v>NEN3610</v>
      </c>
      <c r="CN2" t="str">
        <f t="shared" ca="1" si="93"/>
        <v>NEN3610</v>
      </c>
      <c r="CO2" t="str">
        <f t="shared" ca="1" si="93"/>
        <v>NEN3610</v>
      </c>
      <c r="CP2" t="str">
        <f t="shared" ref="CP2:CT2" ca="1" si="94">CP18</f>
        <v>Ampersand</v>
      </c>
      <c r="CQ2" t="str">
        <f t="shared" ca="1" si="94"/>
        <v>Ampersand</v>
      </c>
      <c r="CR2" t="str">
        <f t="shared" ca="1" si="94"/>
        <v>Ampersand</v>
      </c>
      <c r="CS2" t="str">
        <f t="shared" ca="1" si="94"/>
        <v>Ampersand</v>
      </c>
      <c r="CT2" t="str">
        <f t="shared" ca="1" si="94"/>
        <v>Ampersand</v>
      </c>
      <c r="CU2" t="str">
        <f t="shared" ref="CU2:CY2" ca="1" si="95">CU18</f>
        <v>Merode</v>
      </c>
      <c r="CV2" t="str">
        <f t="shared" ca="1" si="95"/>
        <v>Merode</v>
      </c>
      <c r="CW2" t="str">
        <f t="shared" ca="1" si="95"/>
        <v>Merode</v>
      </c>
      <c r="CX2" t="str">
        <f t="shared" ca="1" si="95"/>
        <v>Merode</v>
      </c>
      <c r="CY2" t="str">
        <f t="shared" ca="1" si="95"/>
        <v>Merode</v>
      </c>
      <c r="CZ2" t="str">
        <f t="shared" ref="CZ2:DD2" ca="1" si="96">CZ18</f>
        <v>EXTRA Benadering-4</v>
      </c>
      <c r="DA2" t="str">
        <f t="shared" ca="1" si="96"/>
        <v>EXTRA Benadering-4</v>
      </c>
      <c r="DB2" t="str">
        <f t="shared" ca="1" si="96"/>
        <v>EXTRA Benadering-4</v>
      </c>
      <c r="DC2" t="str">
        <f t="shared" ca="1" si="96"/>
        <v>EXTRA Benadering-4</v>
      </c>
      <c r="DD2" t="str">
        <f t="shared" ca="1" si="96"/>
        <v>EXTRA Benadering-4</v>
      </c>
    </row>
    <row r="3" spans="2:108" ht="73.5" customHeight="1" thickBot="1">
      <c r="B3" s="236" t="str">
        <f ca="1">E13</f>
        <v>perspectief op werkelijkheid</v>
      </c>
      <c r="C3" s="102" t="str">
        <f ca="1">E14</f>
        <v>logica-gericht</v>
      </c>
      <c r="D3" s="97" t="str">
        <f ca="1">CONCATENATE(I3,N3,S3,X3,AC3,AH3,AM3,AR3,AW3,BB3,BG3,BL3,BQ3,BV3,CA3,CF3,CK3,CP3,CU3,CZ3)</f>
        <v xml:space="preserve">OWL DL; </v>
      </c>
      <c r="E3" s="97" t="str">
        <f ca="1">CONCATENATE(J3,O3,T3,Y3,AD3,AI3,AN3,AS3,AX3,BC3,BH3,BM3,BR3,BW3,CB3,CG3, CL3,CQ3,CV3,DA3)</f>
        <v xml:space="preserve">Object Role Modelling; </v>
      </c>
      <c r="F3" s="97" t="str">
        <f ca="1">CONCATENATE(K3,P3,U3,Z3,AE3,AJ3,AO3,AT3,AY3,BD3,BI3,BN3,BS3,BX3,CC3,CH3, CM3,CR3,CW3,DB3)</f>
        <v/>
      </c>
      <c r="G3" s="97" t="str">
        <f ca="1">CONCATENATE(L3,Q3,V3,AA3,AF3,AK3,AP3,AU3,AZ3,BE3,BJ3,BO3,BT3,BY3,CD3,CI3, CN3,CS3,CX3,DC3)</f>
        <v/>
      </c>
      <c r="H3" s="103" t="str">
        <f ca="1">CONCATENATE(M3,R3,W3,AB3,AG3,AL3,AQ3,AV3,BA3,BF3,BK3,BP3,BU3,BZ3,CE3,CJ3,CO3,CT3,CY3,DD3)</f>
        <v/>
      </c>
      <c r="I3" s="12" t="str">
        <f ca="1">IF(AND(I$14=$C3,I$15=I$8),CONCATENATE(I$2,"; "),"")</f>
        <v/>
      </c>
      <c r="J3" s="12" t="str">
        <f t="shared" ref="J3:BU4" ca="1" si="97">IF(AND(J$14=$C3,J$15=J$8),CONCATENATE(J$2,"; "),"")</f>
        <v/>
      </c>
      <c r="K3" s="12" t="str">
        <f t="shared" ca="1" si="97"/>
        <v/>
      </c>
      <c r="L3" s="12" t="str">
        <f t="shared" ca="1" si="97"/>
        <v/>
      </c>
      <c r="M3" s="12" t="str">
        <f t="shared" ca="1" si="97"/>
        <v/>
      </c>
      <c r="N3" s="12" t="str">
        <f t="shared" ca="1" si="97"/>
        <v/>
      </c>
      <c r="O3" s="12" t="str">
        <f t="shared" ca="1" si="97"/>
        <v/>
      </c>
      <c r="P3" s="12" t="str">
        <f t="shared" ca="1" si="97"/>
        <v/>
      </c>
      <c r="Q3" s="12" t="str">
        <f t="shared" ca="1" si="97"/>
        <v/>
      </c>
      <c r="R3" s="12" t="str">
        <f t="shared" ca="1" si="97"/>
        <v/>
      </c>
      <c r="S3" s="12" t="str">
        <f t="shared" ca="1" si="97"/>
        <v/>
      </c>
      <c r="T3" s="12" t="str">
        <f t="shared" ca="1" si="97"/>
        <v/>
      </c>
      <c r="U3" s="12" t="str">
        <f t="shared" ca="1" si="97"/>
        <v/>
      </c>
      <c r="V3" s="12" t="str">
        <f t="shared" ca="1" si="97"/>
        <v/>
      </c>
      <c r="W3" s="12" t="str">
        <f t="shared" ca="1" si="97"/>
        <v/>
      </c>
      <c r="X3" s="12" t="str">
        <f t="shared" ca="1" si="97"/>
        <v/>
      </c>
      <c r="Y3" s="12" t="str">
        <f t="shared" ca="1" si="97"/>
        <v/>
      </c>
      <c r="Z3" s="12" t="str">
        <f t="shared" ca="1" si="97"/>
        <v/>
      </c>
      <c r="AA3" s="12" t="str">
        <f t="shared" ca="1" si="97"/>
        <v/>
      </c>
      <c r="AB3" s="12" t="str">
        <f t="shared" ca="1" si="97"/>
        <v/>
      </c>
      <c r="AC3" s="12" t="str">
        <f t="shared" ca="1" si="97"/>
        <v/>
      </c>
      <c r="AD3" s="12" t="str">
        <f t="shared" ca="1" si="97"/>
        <v/>
      </c>
      <c r="AE3" s="12" t="str">
        <f t="shared" ca="1" si="97"/>
        <v/>
      </c>
      <c r="AF3" s="12" t="str">
        <f t="shared" ca="1" si="97"/>
        <v/>
      </c>
      <c r="AG3" s="12" t="str">
        <f t="shared" ca="1" si="97"/>
        <v/>
      </c>
      <c r="AH3" s="12" t="str">
        <f t="shared" ca="1" si="97"/>
        <v/>
      </c>
      <c r="AI3" s="12" t="str">
        <f t="shared" ca="1" si="97"/>
        <v/>
      </c>
      <c r="AJ3" s="12" t="str">
        <f t="shared" ca="1" si="97"/>
        <v/>
      </c>
      <c r="AK3" s="12" t="str">
        <f t="shared" ca="1" si="97"/>
        <v/>
      </c>
      <c r="AL3" s="12" t="str">
        <f t="shared" ca="1" si="97"/>
        <v/>
      </c>
      <c r="AM3" s="12" t="str">
        <f t="shared" ca="1" si="97"/>
        <v/>
      </c>
      <c r="AN3" s="12" t="str">
        <f t="shared" ca="1" si="97"/>
        <v/>
      </c>
      <c r="AO3" s="12" t="str">
        <f t="shared" ca="1" si="97"/>
        <v/>
      </c>
      <c r="AP3" s="12" t="str">
        <f t="shared" ca="1" si="97"/>
        <v/>
      </c>
      <c r="AQ3" s="12" t="str">
        <f t="shared" ca="1" si="97"/>
        <v/>
      </c>
      <c r="AR3" s="12" t="str">
        <f t="shared" ca="1" si="97"/>
        <v/>
      </c>
      <c r="AS3" s="12" t="str">
        <f t="shared" ca="1" si="97"/>
        <v/>
      </c>
      <c r="AT3" s="12" t="str">
        <f t="shared" ca="1" si="97"/>
        <v/>
      </c>
      <c r="AU3" s="12" t="str">
        <f t="shared" ca="1" si="97"/>
        <v/>
      </c>
      <c r="AV3" s="12" t="str">
        <f t="shared" ca="1" si="97"/>
        <v/>
      </c>
      <c r="AW3" s="12" t="str">
        <f t="shared" ca="1" si="97"/>
        <v/>
      </c>
      <c r="AX3" s="12" t="str">
        <f t="shared" ca="1" si="97"/>
        <v/>
      </c>
      <c r="AY3" s="12" t="str">
        <f t="shared" ca="1" si="97"/>
        <v/>
      </c>
      <c r="AZ3" s="12" t="str">
        <f t="shared" ca="1" si="97"/>
        <v/>
      </c>
      <c r="BA3" s="12" t="str">
        <f t="shared" ca="1" si="97"/>
        <v/>
      </c>
      <c r="BB3" s="12" t="str">
        <f t="shared" ca="1" si="97"/>
        <v/>
      </c>
      <c r="BC3" s="12" t="str">
        <f t="shared" ca="1" si="97"/>
        <v xml:space="preserve">Object Role Modelling; </v>
      </c>
      <c r="BD3" s="12" t="str">
        <f t="shared" ca="1" si="97"/>
        <v/>
      </c>
      <c r="BE3" s="12" t="str">
        <f t="shared" ca="1" si="97"/>
        <v/>
      </c>
      <c r="BF3" s="12" t="str">
        <f t="shared" ca="1" si="97"/>
        <v/>
      </c>
      <c r="BG3" s="12" t="str">
        <f t="shared" ca="1" si="97"/>
        <v xml:space="preserve">OWL DL; </v>
      </c>
      <c r="BH3" s="12" t="str">
        <f t="shared" ca="1" si="97"/>
        <v/>
      </c>
      <c r="BI3" s="12" t="str">
        <f t="shared" ca="1" si="97"/>
        <v/>
      </c>
      <c r="BJ3" s="12" t="str">
        <f t="shared" ca="1" si="97"/>
        <v/>
      </c>
      <c r="BK3" s="12" t="str">
        <f t="shared" ca="1" si="97"/>
        <v/>
      </c>
      <c r="BL3" s="12" t="str">
        <f t="shared" ca="1" si="97"/>
        <v/>
      </c>
      <c r="BM3" s="12" t="str">
        <f t="shared" ca="1" si="97"/>
        <v/>
      </c>
      <c r="BN3" s="12" t="str">
        <f t="shared" ca="1" si="97"/>
        <v/>
      </c>
      <c r="BO3" s="12" t="str">
        <f t="shared" ca="1" si="97"/>
        <v/>
      </c>
      <c r="BP3" s="12" t="str">
        <f t="shared" ca="1" si="97"/>
        <v/>
      </c>
      <c r="BQ3" s="12" t="str">
        <f t="shared" ca="1" si="97"/>
        <v/>
      </c>
      <c r="BR3" s="12" t="str">
        <f t="shared" ca="1" si="97"/>
        <v/>
      </c>
      <c r="BS3" s="12" t="str">
        <f t="shared" ca="1" si="97"/>
        <v/>
      </c>
      <c r="BT3" s="12" t="str">
        <f t="shared" ca="1" si="97"/>
        <v/>
      </c>
      <c r="BU3" s="12" t="str">
        <f t="shared" ca="1" si="97"/>
        <v/>
      </c>
      <c r="BV3" s="12" t="str">
        <f t="shared" ref="BV3:CK7" ca="1" si="98">IF(AND(BV$14=$C3,BV$15=BV$8),CONCATENATE(BV$2,"; "),"")</f>
        <v/>
      </c>
      <c r="BW3" s="12" t="str">
        <f t="shared" ca="1" si="98"/>
        <v/>
      </c>
      <c r="BX3" s="12" t="str">
        <f t="shared" ca="1" si="98"/>
        <v/>
      </c>
      <c r="BY3" s="12" t="str">
        <f t="shared" ca="1" si="98"/>
        <v/>
      </c>
      <c r="BZ3" s="12" t="str">
        <f t="shared" ca="1" si="98"/>
        <v/>
      </c>
      <c r="CA3" s="12" t="str">
        <f t="shared" ca="1" si="98"/>
        <v/>
      </c>
      <c r="CB3" s="12" t="str">
        <f t="shared" ca="1" si="98"/>
        <v/>
      </c>
      <c r="CC3" s="12" t="str">
        <f t="shared" ca="1" si="98"/>
        <v/>
      </c>
      <c r="CD3" s="12" t="str">
        <f t="shared" ca="1" si="98"/>
        <v/>
      </c>
      <c r="CE3" s="12" t="str">
        <f t="shared" ca="1" si="98"/>
        <v/>
      </c>
      <c r="CF3" s="12" t="str">
        <f t="shared" ca="1" si="98"/>
        <v/>
      </c>
      <c r="CG3" s="12" t="str">
        <f t="shared" ca="1" si="98"/>
        <v/>
      </c>
      <c r="CH3" s="12" t="str">
        <f t="shared" ca="1" si="98"/>
        <v/>
      </c>
      <c r="CI3" s="12" t="str">
        <f t="shared" ca="1" si="98"/>
        <v/>
      </c>
      <c r="CJ3" s="12" t="str">
        <f t="shared" ca="1" si="98"/>
        <v/>
      </c>
      <c r="CK3" s="12" t="str">
        <f t="shared" ca="1" si="98"/>
        <v/>
      </c>
      <c r="CL3" s="12" t="str">
        <f t="shared" ref="CK3:CZ7" ca="1" si="99">IF(AND(CL$14=$C3,CL$15=CL$8),CONCATENATE(CL$2,"; "),"")</f>
        <v/>
      </c>
      <c r="CM3" s="12" t="str">
        <f t="shared" ca="1" si="99"/>
        <v/>
      </c>
      <c r="CN3" s="12" t="str">
        <f t="shared" ca="1" si="99"/>
        <v/>
      </c>
      <c r="CO3" s="12" t="str">
        <f t="shared" ca="1" si="99"/>
        <v/>
      </c>
      <c r="CP3" s="12" t="str">
        <f t="shared" ca="1" si="99"/>
        <v/>
      </c>
      <c r="CQ3" s="12" t="str">
        <f t="shared" ca="1" si="99"/>
        <v/>
      </c>
      <c r="CR3" s="12" t="str">
        <f t="shared" ca="1" si="99"/>
        <v/>
      </c>
      <c r="CS3" s="12" t="str">
        <f t="shared" ca="1" si="99"/>
        <v/>
      </c>
      <c r="CT3" s="12" t="str">
        <f t="shared" ca="1" si="99"/>
        <v/>
      </c>
      <c r="CU3" s="12" t="str">
        <f t="shared" ca="1" si="99"/>
        <v/>
      </c>
      <c r="CV3" s="12" t="str">
        <f t="shared" ca="1" si="99"/>
        <v/>
      </c>
      <c r="CW3" s="12" t="str">
        <f t="shared" ca="1" si="99"/>
        <v/>
      </c>
      <c r="CX3" s="12" t="str">
        <f t="shared" ca="1" si="99"/>
        <v/>
      </c>
      <c r="CY3" s="12" t="str">
        <f t="shared" ca="1" si="99"/>
        <v/>
      </c>
      <c r="CZ3" s="12" t="str">
        <f t="shared" ca="1" si="99"/>
        <v/>
      </c>
      <c r="DA3" s="12" t="str">
        <f t="shared" ref="CZ3:DD7" ca="1" si="100">IF(AND(DA$14=$C3,DA$15=DA$8),CONCATENATE(DA$2,"; "),"")</f>
        <v/>
      </c>
      <c r="DB3" s="12" t="str">
        <f t="shared" ca="1" si="100"/>
        <v/>
      </c>
      <c r="DC3" s="12" t="str">
        <f t="shared" ca="1" si="100"/>
        <v/>
      </c>
      <c r="DD3" s="12" t="str">
        <f t="shared" ca="1" si="100"/>
        <v/>
      </c>
    </row>
    <row r="4" spans="2:108" ht="73.5" customHeight="1" thickTop="1" thickBot="1">
      <c r="B4" s="237"/>
      <c r="C4" s="98" t="str">
        <f t="shared" ref="C4:C7" ca="1" si="101">E15</f>
        <v>regel-gericht</v>
      </c>
      <c r="D4" s="97" t="str">
        <f t="shared" ref="D4:D7" ca="1" si="102">CONCATENATE(I4,N4,S4,X4,AC4,AH4,AM4,AR4,AW4,BB4,BG4,BL4,BQ4,BV4,CA4,CF4,CK4,CP4,CU4,CZ4)</f>
        <v/>
      </c>
      <c r="E4" s="97" t="str">
        <f t="shared" ref="E4:E7" ca="1" si="103">CONCATENATE(J4,O4,T4,Y4,AD4,AI4,AN4,AS4,AX4,BC4,BH4,BM4,BR4,BW4,CB4,CG4, CL4,CQ4,CV4,DA4)</f>
        <v xml:space="preserve">Ampersand; </v>
      </c>
      <c r="F4" s="97" t="str">
        <f t="shared" ref="F4:F7" ca="1" si="104">CONCATENATE(K4,P4,U4,Z4,AE4,AJ4,AO4,AT4,AY4,BD4,BI4,BN4,BS4,BX4,CC4,CH4, CM4,CR4,CW4,DB4)</f>
        <v/>
      </c>
      <c r="G4" s="97" t="str">
        <f t="shared" ref="G4:G7" ca="1" si="105">CONCATENATE(L4,Q4,V4,AA4,AF4,AK4,AP4,AU4,AZ4,BE4,BJ4,BO4,BT4,BY4,CD4,CI4, CN4,CS4,CX4,DC4)</f>
        <v xml:space="preserve">RuleSpeak; SBVR; </v>
      </c>
      <c r="H4" s="103" t="str">
        <f t="shared" ref="H4:H7" ca="1" si="106">CONCATENATE(M4,R4,W4,AB4,AG4,AL4,AQ4,AV4,BA4,BF4,BK4,BP4,BU4,BZ4,CE4,CJ4,CO4,CT4,CY4,DD4)</f>
        <v/>
      </c>
      <c r="I4" s="12" t="str">
        <f t="shared" ref="I4:X7" ca="1" si="107">IF(AND(I$14=$C4,I$15=I$8),CONCATENATE(I$2,"; "),"")</f>
        <v/>
      </c>
      <c r="J4" s="12" t="str">
        <f t="shared" ca="1" si="107"/>
        <v/>
      </c>
      <c r="K4" s="12" t="str">
        <f t="shared" ca="1" si="107"/>
        <v/>
      </c>
      <c r="L4" s="12" t="str">
        <f t="shared" ca="1" si="107"/>
        <v/>
      </c>
      <c r="M4" s="12" t="str">
        <f t="shared" ca="1" si="107"/>
        <v/>
      </c>
      <c r="N4" s="12" t="str">
        <f t="shared" ca="1" si="107"/>
        <v/>
      </c>
      <c r="O4" s="12" t="str">
        <f t="shared" ca="1" si="107"/>
        <v/>
      </c>
      <c r="P4" s="12" t="str">
        <f t="shared" ca="1" si="107"/>
        <v/>
      </c>
      <c r="Q4" s="12" t="str">
        <f t="shared" ca="1" si="107"/>
        <v/>
      </c>
      <c r="R4" s="12" t="str">
        <f t="shared" ca="1" si="107"/>
        <v/>
      </c>
      <c r="S4" s="12" t="str">
        <f t="shared" ca="1" si="107"/>
        <v/>
      </c>
      <c r="T4" s="12" t="str">
        <f t="shared" ca="1" si="107"/>
        <v/>
      </c>
      <c r="U4" s="12" t="str">
        <f t="shared" ca="1" si="107"/>
        <v/>
      </c>
      <c r="V4" s="12" t="str">
        <f t="shared" ca="1" si="107"/>
        <v/>
      </c>
      <c r="W4" s="12" t="str">
        <f t="shared" ca="1" si="107"/>
        <v/>
      </c>
      <c r="X4" s="12" t="str">
        <f t="shared" ca="1" si="107"/>
        <v/>
      </c>
      <c r="Y4" s="12" t="str">
        <f t="shared" ca="1" si="97"/>
        <v/>
      </c>
      <c r="Z4" s="12" t="str">
        <f t="shared" ca="1" si="97"/>
        <v/>
      </c>
      <c r="AA4" s="12" t="str">
        <f t="shared" ca="1" si="97"/>
        <v/>
      </c>
      <c r="AB4" s="12" t="str">
        <f t="shared" ca="1" si="97"/>
        <v/>
      </c>
      <c r="AC4" s="12" t="str">
        <f t="shared" ca="1" si="97"/>
        <v/>
      </c>
      <c r="AD4" s="12" t="str">
        <f t="shared" ca="1" si="97"/>
        <v/>
      </c>
      <c r="AE4" s="12" t="str">
        <f t="shared" ca="1" si="97"/>
        <v/>
      </c>
      <c r="AF4" s="12" t="str">
        <f t="shared" ca="1" si="97"/>
        <v/>
      </c>
      <c r="AG4" s="12" t="str">
        <f t="shared" ca="1" si="97"/>
        <v/>
      </c>
      <c r="AH4" s="12" t="str">
        <f t="shared" ca="1" si="97"/>
        <v/>
      </c>
      <c r="AI4" s="12" t="str">
        <f t="shared" ca="1" si="97"/>
        <v/>
      </c>
      <c r="AJ4" s="12" t="str">
        <f t="shared" ca="1" si="97"/>
        <v/>
      </c>
      <c r="AK4" s="12" t="str">
        <f t="shared" ca="1" si="97"/>
        <v/>
      </c>
      <c r="AL4" s="12" t="str">
        <f t="shared" ca="1" si="97"/>
        <v/>
      </c>
      <c r="AM4" s="12" t="str">
        <f t="shared" ca="1" si="97"/>
        <v/>
      </c>
      <c r="AN4" s="12" t="str">
        <f t="shared" ca="1" si="97"/>
        <v/>
      </c>
      <c r="AO4" s="12" t="str">
        <f t="shared" ca="1" si="97"/>
        <v/>
      </c>
      <c r="AP4" s="12" t="str">
        <f t="shared" ca="1" si="97"/>
        <v/>
      </c>
      <c r="AQ4" s="12" t="str">
        <f t="shared" ca="1" si="97"/>
        <v/>
      </c>
      <c r="AR4" s="12" t="str">
        <f t="shared" ca="1" si="97"/>
        <v/>
      </c>
      <c r="AS4" s="12" t="str">
        <f t="shared" ca="1" si="97"/>
        <v/>
      </c>
      <c r="AT4" s="12" t="str">
        <f t="shared" ca="1" si="97"/>
        <v/>
      </c>
      <c r="AU4" s="12" t="str">
        <f t="shared" ca="1" si="97"/>
        <v/>
      </c>
      <c r="AV4" s="12" t="str">
        <f t="shared" ca="1" si="97"/>
        <v/>
      </c>
      <c r="AW4" s="12" t="str">
        <f t="shared" ca="1" si="97"/>
        <v/>
      </c>
      <c r="AX4" s="12" t="str">
        <f t="shared" ca="1" si="97"/>
        <v/>
      </c>
      <c r="AY4" s="12" t="str">
        <f t="shared" ca="1" si="97"/>
        <v/>
      </c>
      <c r="AZ4" s="12" t="str">
        <f t="shared" ca="1" si="97"/>
        <v/>
      </c>
      <c r="BA4" s="12" t="str">
        <f t="shared" ca="1" si="97"/>
        <v/>
      </c>
      <c r="BB4" s="12" t="str">
        <f t="shared" ca="1" si="97"/>
        <v/>
      </c>
      <c r="BC4" s="12" t="str">
        <f t="shared" ca="1" si="97"/>
        <v/>
      </c>
      <c r="BD4" s="12" t="str">
        <f t="shared" ca="1" si="97"/>
        <v/>
      </c>
      <c r="BE4" s="12" t="str">
        <f t="shared" ca="1" si="97"/>
        <v/>
      </c>
      <c r="BF4" s="12" t="str">
        <f t="shared" ca="1" si="97"/>
        <v/>
      </c>
      <c r="BG4" s="12" t="str">
        <f t="shared" ca="1" si="97"/>
        <v/>
      </c>
      <c r="BH4" s="12" t="str">
        <f t="shared" ca="1" si="97"/>
        <v/>
      </c>
      <c r="BI4" s="12" t="str">
        <f t="shared" ca="1" si="97"/>
        <v/>
      </c>
      <c r="BJ4" s="12" t="str">
        <f t="shared" ca="1" si="97"/>
        <v/>
      </c>
      <c r="BK4" s="12" t="str">
        <f t="shared" ca="1" si="97"/>
        <v/>
      </c>
      <c r="BL4" s="12" t="str">
        <f t="shared" ca="1" si="97"/>
        <v/>
      </c>
      <c r="BM4" s="12" t="str">
        <f t="shared" ca="1" si="97"/>
        <v/>
      </c>
      <c r="BN4" s="12" t="str">
        <f t="shared" ca="1" si="97"/>
        <v/>
      </c>
      <c r="BO4" s="12" t="str">
        <f t="shared" ca="1" si="97"/>
        <v/>
      </c>
      <c r="BP4" s="12" t="str">
        <f t="shared" ca="1" si="97"/>
        <v/>
      </c>
      <c r="BQ4" s="12" t="str">
        <f t="shared" ca="1" si="97"/>
        <v/>
      </c>
      <c r="BR4" s="12" t="str">
        <f t="shared" ca="1" si="97"/>
        <v/>
      </c>
      <c r="BS4" s="12" t="str">
        <f t="shared" ca="1" si="97"/>
        <v/>
      </c>
      <c r="BT4" s="12" t="str">
        <f t="shared" ca="1" si="97"/>
        <v xml:space="preserve">RuleSpeak; </v>
      </c>
      <c r="BU4" s="12" t="str">
        <f t="shared" ca="1" si="97"/>
        <v/>
      </c>
      <c r="BV4" s="12" t="str">
        <f t="shared" ca="1" si="98"/>
        <v/>
      </c>
      <c r="BW4" s="12" t="str">
        <f t="shared" ca="1" si="98"/>
        <v/>
      </c>
      <c r="BX4" s="12" t="str">
        <f t="shared" ca="1" si="98"/>
        <v/>
      </c>
      <c r="BY4" s="12" t="str">
        <f t="shared" ca="1" si="98"/>
        <v xml:space="preserve">SBVR; </v>
      </c>
      <c r="BZ4" s="12" t="str">
        <f t="shared" ca="1" si="98"/>
        <v/>
      </c>
      <c r="CA4" s="12" t="str">
        <f t="shared" ca="1" si="98"/>
        <v/>
      </c>
      <c r="CB4" s="12" t="str">
        <f t="shared" ca="1" si="98"/>
        <v/>
      </c>
      <c r="CC4" s="12" t="str">
        <f t="shared" ca="1" si="98"/>
        <v/>
      </c>
      <c r="CD4" s="12" t="str">
        <f t="shared" ca="1" si="98"/>
        <v/>
      </c>
      <c r="CE4" s="12" t="str">
        <f t="shared" ca="1" si="98"/>
        <v/>
      </c>
      <c r="CF4" s="12" t="str">
        <f t="shared" ca="1" si="98"/>
        <v/>
      </c>
      <c r="CG4" s="12" t="str">
        <f t="shared" ca="1" si="98"/>
        <v/>
      </c>
      <c r="CH4" s="12" t="str">
        <f t="shared" ca="1" si="98"/>
        <v/>
      </c>
      <c r="CI4" s="12" t="str">
        <f t="shared" ca="1" si="98"/>
        <v/>
      </c>
      <c r="CJ4" s="12" t="str">
        <f t="shared" ca="1" si="98"/>
        <v/>
      </c>
      <c r="CK4" s="12" t="str">
        <f t="shared" ca="1" si="99"/>
        <v/>
      </c>
      <c r="CL4" s="12" t="str">
        <f t="shared" ca="1" si="99"/>
        <v/>
      </c>
      <c r="CM4" s="12" t="str">
        <f t="shared" ca="1" si="99"/>
        <v/>
      </c>
      <c r="CN4" s="12" t="str">
        <f t="shared" ca="1" si="99"/>
        <v/>
      </c>
      <c r="CO4" s="12" t="str">
        <f t="shared" ca="1" si="99"/>
        <v/>
      </c>
      <c r="CP4" s="12" t="str">
        <f t="shared" ca="1" si="99"/>
        <v/>
      </c>
      <c r="CQ4" s="12" t="str">
        <f t="shared" ca="1" si="99"/>
        <v xml:space="preserve">Ampersand; </v>
      </c>
      <c r="CR4" s="12" t="str">
        <f t="shared" ca="1" si="99"/>
        <v/>
      </c>
      <c r="CS4" s="12" t="str">
        <f t="shared" ca="1" si="99"/>
        <v/>
      </c>
      <c r="CT4" s="12" t="str">
        <f t="shared" ca="1" si="99"/>
        <v/>
      </c>
      <c r="CU4" s="12" t="str">
        <f t="shared" ca="1" si="99"/>
        <v/>
      </c>
      <c r="CV4" s="12" t="str">
        <f t="shared" ca="1" si="99"/>
        <v/>
      </c>
      <c r="CW4" s="12" t="str">
        <f t="shared" ca="1" si="99"/>
        <v/>
      </c>
      <c r="CX4" s="12" t="str">
        <f t="shared" ca="1" si="99"/>
        <v/>
      </c>
      <c r="CY4" s="12" t="str">
        <f t="shared" ca="1" si="99"/>
        <v/>
      </c>
      <c r="CZ4" s="12" t="str">
        <f t="shared" ca="1" si="100"/>
        <v/>
      </c>
      <c r="DA4" s="12" t="str">
        <f t="shared" ca="1" si="100"/>
        <v/>
      </c>
      <c r="DB4" s="12" t="str">
        <f t="shared" ca="1" si="100"/>
        <v/>
      </c>
      <c r="DC4" s="12" t="str">
        <f t="shared" ca="1" si="100"/>
        <v/>
      </c>
      <c r="DD4" s="12" t="str">
        <f t="shared" ca="1" si="100"/>
        <v/>
      </c>
    </row>
    <row r="5" spans="2:108" ht="73.5" customHeight="1" thickTop="1" thickBot="1">
      <c r="B5" s="237"/>
      <c r="C5" s="98" t="str">
        <f t="shared" ca="1" si="101"/>
        <v>context-gericht</v>
      </c>
      <c r="D5" s="97" t="str">
        <f t="shared" ca="1" si="102"/>
        <v/>
      </c>
      <c r="E5" s="97" t="str">
        <f t="shared" ca="1" si="103"/>
        <v/>
      </c>
      <c r="F5" s="97" t="str">
        <f t="shared" ca="1" si="104"/>
        <v/>
      </c>
      <c r="G5" s="97" t="str">
        <f t="shared" ca="1" si="105"/>
        <v/>
      </c>
      <c r="H5" s="103" t="str">
        <f t="shared" ca="1" si="106"/>
        <v xml:space="preserve">Essence; </v>
      </c>
      <c r="I5" s="12" t="str">
        <f t="shared" ca="1" si="107"/>
        <v/>
      </c>
      <c r="J5" s="12" t="str">
        <f t="shared" ref="J5:BU7" ca="1" si="108">IF(AND(J$14=$C5,J$15=J$8),CONCATENATE(J$2,"; "),"")</f>
        <v/>
      </c>
      <c r="K5" s="12" t="str">
        <f t="shared" ca="1" si="108"/>
        <v/>
      </c>
      <c r="L5" s="12" t="str">
        <f t="shared" ca="1" si="108"/>
        <v/>
      </c>
      <c r="M5" s="12" t="str">
        <f t="shared" ca="1" si="108"/>
        <v/>
      </c>
      <c r="N5" s="12" t="str">
        <f t="shared" ca="1" si="108"/>
        <v/>
      </c>
      <c r="O5" s="12" t="str">
        <f t="shared" ca="1" si="108"/>
        <v/>
      </c>
      <c r="P5" s="12" t="str">
        <f t="shared" ca="1" si="108"/>
        <v/>
      </c>
      <c r="Q5" s="12" t="str">
        <f t="shared" ca="1" si="108"/>
        <v/>
      </c>
      <c r="R5" s="12" t="str">
        <f t="shared" ca="1" si="108"/>
        <v/>
      </c>
      <c r="S5" s="12" t="str">
        <f t="shared" ca="1" si="108"/>
        <v/>
      </c>
      <c r="T5" s="12" t="str">
        <f t="shared" ca="1" si="108"/>
        <v/>
      </c>
      <c r="U5" s="12" t="str">
        <f t="shared" ca="1" si="108"/>
        <v/>
      </c>
      <c r="V5" s="12" t="str">
        <f t="shared" ca="1" si="108"/>
        <v/>
      </c>
      <c r="W5" s="12" t="str">
        <f t="shared" ca="1" si="108"/>
        <v/>
      </c>
      <c r="X5" s="12" t="str">
        <f t="shared" ca="1" si="108"/>
        <v/>
      </c>
      <c r="Y5" s="12" t="str">
        <f t="shared" ca="1" si="108"/>
        <v/>
      </c>
      <c r="Z5" s="12" t="str">
        <f t="shared" ca="1" si="108"/>
        <v/>
      </c>
      <c r="AA5" s="12" t="str">
        <f t="shared" ca="1" si="108"/>
        <v/>
      </c>
      <c r="AB5" s="12" t="str">
        <f t="shared" ca="1" si="108"/>
        <v/>
      </c>
      <c r="AC5" s="12" t="str">
        <f t="shared" ca="1" si="108"/>
        <v/>
      </c>
      <c r="AD5" s="12" t="str">
        <f t="shared" ca="1" si="108"/>
        <v/>
      </c>
      <c r="AE5" s="12" t="str">
        <f t="shared" ca="1" si="108"/>
        <v/>
      </c>
      <c r="AF5" s="12" t="str">
        <f t="shared" ca="1" si="108"/>
        <v/>
      </c>
      <c r="AG5" s="12" t="str">
        <f t="shared" ca="1" si="108"/>
        <v/>
      </c>
      <c r="AH5" s="12" t="str">
        <f t="shared" ca="1" si="108"/>
        <v/>
      </c>
      <c r="AI5" s="12" t="str">
        <f t="shared" ca="1" si="108"/>
        <v/>
      </c>
      <c r="AJ5" s="12" t="str">
        <f t="shared" ca="1" si="108"/>
        <v/>
      </c>
      <c r="AK5" s="12" t="str">
        <f t="shared" ca="1" si="108"/>
        <v/>
      </c>
      <c r="AL5" s="12" t="str">
        <f t="shared" ca="1" si="108"/>
        <v/>
      </c>
      <c r="AM5" s="12" t="str">
        <f t="shared" ca="1" si="108"/>
        <v/>
      </c>
      <c r="AN5" s="12" t="str">
        <f t="shared" ca="1" si="108"/>
        <v/>
      </c>
      <c r="AO5" s="12" t="str">
        <f t="shared" ca="1" si="108"/>
        <v/>
      </c>
      <c r="AP5" s="12" t="str">
        <f t="shared" ca="1" si="108"/>
        <v/>
      </c>
      <c r="AQ5" s="12" t="str">
        <f t="shared" ca="1" si="108"/>
        <v xml:space="preserve">Essence; </v>
      </c>
      <c r="AR5" s="12" t="str">
        <f t="shared" ca="1" si="108"/>
        <v/>
      </c>
      <c r="AS5" s="12" t="str">
        <f t="shared" ca="1" si="108"/>
        <v/>
      </c>
      <c r="AT5" s="12" t="str">
        <f t="shared" ca="1" si="108"/>
        <v/>
      </c>
      <c r="AU5" s="12" t="str">
        <f t="shared" ca="1" si="108"/>
        <v/>
      </c>
      <c r="AV5" s="12" t="str">
        <f t="shared" ca="1" si="108"/>
        <v/>
      </c>
      <c r="AW5" s="12" t="str">
        <f t="shared" ca="1" si="108"/>
        <v/>
      </c>
      <c r="AX5" s="12" t="str">
        <f t="shared" ca="1" si="108"/>
        <v/>
      </c>
      <c r="AY5" s="12" t="str">
        <f t="shared" ca="1" si="108"/>
        <v/>
      </c>
      <c r="AZ5" s="12" t="str">
        <f t="shared" ca="1" si="108"/>
        <v/>
      </c>
      <c r="BA5" s="12" t="str">
        <f t="shared" ca="1" si="108"/>
        <v/>
      </c>
      <c r="BB5" s="12" t="str">
        <f t="shared" ca="1" si="108"/>
        <v/>
      </c>
      <c r="BC5" s="12" t="str">
        <f t="shared" ca="1" si="108"/>
        <v/>
      </c>
      <c r="BD5" s="12" t="str">
        <f t="shared" ca="1" si="108"/>
        <v/>
      </c>
      <c r="BE5" s="12" t="str">
        <f t="shared" ca="1" si="108"/>
        <v/>
      </c>
      <c r="BF5" s="12" t="str">
        <f t="shared" ca="1" si="108"/>
        <v/>
      </c>
      <c r="BG5" s="12" t="str">
        <f t="shared" ca="1" si="108"/>
        <v/>
      </c>
      <c r="BH5" s="12" t="str">
        <f t="shared" ca="1" si="108"/>
        <v/>
      </c>
      <c r="BI5" s="12" t="str">
        <f t="shared" ca="1" si="108"/>
        <v/>
      </c>
      <c r="BJ5" s="12" t="str">
        <f t="shared" ca="1" si="108"/>
        <v/>
      </c>
      <c r="BK5" s="12" t="str">
        <f t="shared" ca="1" si="108"/>
        <v/>
      </c>
      <c r="BL5" s="12" t="str">
        <f t="shared" ca="1" si="108"/>
        <v/>
      </c>
      <c r="BM5" s="12" t="str">
        <f t="shared" ca="1" si="108"/>
        <v/>
      </c>
      <c r="BN5" s="12" t="str">
        <f t="shared" ca="1" si="108"/>
        <v/>
      </c>
      <c r="BO5" s="12" t="str">
        <f t="shared" ca="1" si="108"/>
        <v/>
      </c>
      <c r="BP5" s="12" t="str">
        <f t="shared" ca="1" si="108"/>
        <v/>
      </c>
      <c r="BQ5" s="12" t="str">
        <f t="shared" ca="1" si="108"/>
        <v/>
      </c>
      <c r="BR5" s="12" t="str">
        <f t="shared" ca="1" si="108"/>
        <v/>
      </c>
      <c r="BS5" s="12" t="str">
        <f t="shared" ca="1" si="108"/>
        <v/>
      </c>
      <c r="BT5" s="12" t="str">
        <f t="shared" ca="1" si="108"/>
        <v/>
      </c>
      <c r="BU5" s="12" t="str">
        <f t="shared" ca="1" si="108"/>
        <v/>
      </c>
      <c r="BV5" s="12" t="str">
        <f t="shared" ca="1" si="98"/>
        <v/>
      </c>
      <c r="BW5" s="12" t="str">
        <f t="shared" ca="1" si="98"/>
        <v/>
      </c>
      <c r="BX5" s="12" t="str">
        <f t="shared" ca="1" si="98"/>
        <v/>
      </c>
      <c r="BY5" s="12" t="str">
        <f t="shared" ca="1" si="98"/>
        <v/>
      </c>
      <c r="BZ5" s="12" t="str">
        <f t="shared" ca="1" si="98"/>
        <v/>
      </c>
      <c r="CA5" s="12" t="str">
        <f t="shared" ca="1" si="98"/>
        <v/>
      </c>
      <c r="CB5" s="12" t="str">
        <f t="shared" ca="1" si="98"/>
        <v/>
      </c>
      <c r="CC5" s="12" t="str">
        <f t="shared" ca="1" si="98"/>
        <v/>
      </c>
      <c r="CD5" s="12" t="str">
        <f t="shared" ca="1" si="98"/>
        <v/>
      </c>
      <c r="CE5" s="12" t="str">
        <f t="shared" ca="1" si="98"/>
        <v/>
      </c>
      <c r="CF5" s="12" t="str">
        <f t="shared" ca="1" si="98"/>
        <v/>
      </c>
      <c r="CG5" s="12" t="str">
        <f t="shared" ca="1" si="98"/>
        <v/>
      </c>
      <c r="CH5" s="12" t="str">
        <f t="shared" ca="1" si="98"/>
        <v/>
      </c>
      <c r="CI5" s="12" t="str">
        <f t="shared" ca="1" si="98"/>
        <v/>
      </c>
      <c r="CJ5" s="12" t="str">
        <f t="shared" ca="1" si="98"/>
        <v/>
      </c>
      <c r="CK5" s="12" t="str">
        <f t="shared" ca="1" si="99"/>
        <v/>
      </c>
      <c r="CL5" s="12" t="str">
        <f t="shared" ca="1" si="99"/>
        <v/>
      </c>
      <c r="CM5" s="12" t="str">
        <f t="shared" ca="1" si="99"/>
        <v/>
      </c>
      <c r="CN5" s="12" t="str">
        <f t="shared" ca="1" si="99"/>
        <v/>
      </c>
      <c r="CO5" s="12" t="str">
        <f t="shared" ca="1" si="99"/>
        <v/>
      </c>
      <c r="CP5" s="12" t="str">
        <f t="shared" ca="1" si="99"/>
        <v/>
      </c>
      <c r="CQ5" s="12" t="str">
        <f t="shared" ca="1" si="99"/>
        <v/>
      </c>
      <c r="CR5" s="12" t="str">
        <f t="shared" ca="1" si="99"/>
        <v/>
      </c>
      <c r="CS5" s="12" t="str">
        <f t="shared" ca="1" si="99"/>
        <v/>
      </c>
      <c r="CT5" s="12" t="str">
        <f t="shared" ca="1" si="99"/>
        <v/>
      </c>
      <c r="CU5" s="12" t="str">
        <f t="shared" ca="1" si="99"/>
        <v/>
      </c>
      <c r="CV5" s="12" t="str">
        <f t="shared" ca="1" si="99"/>
        <v/>
      </c>
      <c r="CW5" s="12" t="str">
        <f t="shared" ca="1" si="99"/>
        <v/>
      </c>
      <c r="CX5" s="12" t="str">
        <f t="shared" ca="1" si="99"/>
        <v/>
      </c>
      <c r="CY5" s="12" t="str">
        <f t="shared" ca="1" si="99"/>
        <v/>
      </c>
      <c r="CZ5" s="12" t="str">
        <f t="shared" ca="1" si="100"/>
        <v/>
      </c>
      <c r="DA5" s="12" t="str">
        <f t="shared" ca="1" si="100"/>
        <v/>
      </c>
      <c r="DB5" s="12" t="str">
        <f t="shared" ca="1" si="100"/>
        <v/>
      </c>
      <c r="DC5" s="12" t="str">
        <f t="shared" ca="1" si="100"/>
        <v/>
      </c>
      <c r="DD5" s="12" t="str">
        <f t="shared" ca="1" si="100"/>
        <v/>
      </c>
    </row>
    <row r="6" spans="2:108" ht="73.5" customHeight="1" thickTop="1" thickBot="1">
      <c r="B6" s="237"/>
      <c r="C6" s="98" t="str">
        <f t="shared" ca="1" si="101"/>
        <v>relatie-gericht</v>
      </c>
      <c r="D6" s="97" t="str">
        <f t="shared" ca="1" si="102"/>
        <v/>
      </c>
      <c r="E6" s="97" t="str">
        <f t="shared" ca="1" si="103"/>
        <v xml:space="preserve">SUWI-aanpak; ERD; </v>
      </c>
      <c r="F6" s="97" t="str">
        <f t="shared" ca="1" si="104"/>
        <v/>
      </c>
      <c r="G6" s="97" t="str">
        <f t="shared" ca="1" si="105"/>
        <v xml:space="preserve">RDF-S; SKOS; </v>
      </c>
      <c r="H6" s="103" t="str">
        <f t="shared" ca="1" si="106"/>
        <v/>
      </c>
      <c r="I6" s="12" t="str">
        <f t="shared" ca="1" si="107"/>
        <v/>
      </c>
      <c r="J6" s="12" t="str">
        <f t="shared" ca="1" si="108"/>
        <v/>
      </c>
      <c r="K6" s="12" t="str">
        <f t="shared" ca="1" si="108"/>
        <v/>
      </c>
      <c r="L6" s="12" t="str">
        <f t="shared" ca="1" si="108"/>
        <v/>
      </c>
      <c r="M6" s="12" t="str">
        <f t="shared" ca="1" si="108"/>
        <v/>
      </c>
      <c r="N6" s="12" t="str">
        <f t="shared" ca="1" si="108"/>
        <v/>
      </c>
      <c r="O6" s="12" t="str">
        <f t="shared" ca="1" si="108"/>
        <v xml:space="preserve">SUWI-aanpak; </v>
      </c>
      <c r="P6" s="12" t="str">
        <f t="shared" ca="1" si="108"/>
        <v/>
      </c>
      <c r="Q6" s="12" t="str">
        <f t="shared" ca="1" si="108"/>
        <v/>
      </c>
      <c r="R6" s="12" t="str">
        <f t="shared" ca="1" si="108"/>
        <v/>
      </c>
      <c r="S6" s="12" t="str">
        <f t="shared" ca="1" si="108"/>
        <v/>
      </c>
      <c r="T6" s="12" t="str">
        <f t="shared" ca="1" si="108"/>
        <v/>
      </c>
      <c r="U6" s="12" t="str">
        <f t="shared" ca="1" si="108"/>
        <v/>
      </c>
      <c r="V6" s="12" t="str">
        <f t="shared" ca="1" si="108"/>
        <v/>
      </c>
      <c r="W6" s="12" t="str">
        <f t="shared" ca="1" si="108"/>
        <v/>
      </c>
      <c r="X6" s="12" t="str">
        <f t="shared" ca="1" si="108"/>
        <v/>
      </c>
      <c r="Y6" s="12" t="str">
        <f t="shared" ca="1" si="108"/>
        <v/>
      </c>
      <c r="Z6" s="12" t="str">
        <f t="shared" ca="1" si="108"/>
        <v/>
      </c>
      <c r="AA6" s="12" t="str">
        <f t="shared" ca="1" si="108"/>
        <v/>
      </c>
      <c r="AB6" s="12" t="str">
        <f t="shared" ca="1" si="108"/>
        <v/>
      </c>
      <c r="AC6" s="12" t="str">
        <f t="shared" ca="1" si="108"/>
        <v/>
      </c>
      <c r="AD6" s="12" t="str">
        <f t="shared" ca="1" si="108"/>
        <v/>
      </c>
      <c r="AE6" s="12" t="str">
        <f t="shared" ca="1" si="108"/>
        <v/>
      </c>
      <c r="AF6" s="12" t="str">
        <f t="shared" ca="1" si="108"/>
        <v/>
      </c>
      <c r="AG6" s="12" t="str">
        <f t="shared" ca="1" si="108"/>
        <v/>
      </c>
      <c r="AH6" s="12" t="str">
        <f t="shared" ca="1" si="108"/>
        <v/>
      </c>
      <c r="AI6" s="12" t="str">
        <f t="shared" ca="1" si="108"/>
        <v xml:space="preserve">ERD; </v>
      </c>
      <c r="AJ6" s="12" t="str">
        <f t="shared" ca="1" si="108"/>
        <v/>
      </c>
      <c r="AK6" s="12" t="str">
        <f t="shared" ca="1" si="108"/>
        <v/>
      </c>
      <c r="AL6" s="12" t="str">
        <f t="shared" ca="1" si="108"/>
        <v/>
      </c>
      <c r="AM6" s="12" t="str">
        <f t="shared" ca="1" si="108"/>
        <v/>
      </c>
      <c r="AN6" s="12" t="str">
        <f t="shared" ca="1" si="108"/>
        <v/>
      </c>
      <c r="AO6" s="12" t="str">
        <f t="shared" ca="1" si="108"/>
        <v/>
      </c>
      <c r="AP6" s="12" t="str">
        <f t="shared" ca="1" si="108"/>
        <v/>
      </c>
      <c r="AQ6" s="12" t="str">
        <f t="shared" ca="1" si="108"/>
        <v/>
      </c>
      <c r="AR6" s="12" t="str">
        <f t="shared" ca="1" si="108"/>
        <v/>
      </c>
      <c r="AS6" s="12" t="str">
        <f t="shared" ca="1" si="108"/>
        <v/>
      </c>
      <c r="AT6" s="12" t="str">
        <f t="shared" ca="1" si="108"/>
        <v/>
      </c>
      <c r="AU6" s="12" t="str">
        <f t="shared" ca="1" si="108"/>
        <v/>
      </c>
      <c r="AV6" s="12" t="str">
        <f t="shared" ca="1" si="108"/>
        <v/>
      </c>
      <c r="AW6" s="12" t="str">
        <f t="shared" ca="1" si="108"/>
        <v/>
      </c>
      <c r="AX6" s="12" t="str">
        <f t="shared" ca="1" si="108"/>
        <v/>
      </c>
      <c r="AY6" s="12" t="str">
        <f t="shared" ca="1" si="108"/>
        <v/>
      </c>
      <c r="AZ6" s="12" t="str">
        <f t="shared" ca="1" si="108"/>
        <v/>
      </c>
      <c r="BA6" s="12" t="str">
        <f t="shared" ca="1" si="108"/>
        <v/>
      </c>
      <c r="BB6" s="12" t="str">
        <f t="shared" ca="1" si="108"/>
        <v/>
      </c>
      <c r="BC6" s="12" t="str">
        <f t="shared" ca="1" si="108"/>
        <v/>
      </c>
      <c r="BD6" s="12" t="str">
        <f t="shared" ca="1" si="108"/>
        <v/>
      </c>
      <c r="BE6" s="12" t="str">
        <f t="shared" ca="1" si="108"/>
        <v/>
      </c>
      <c r="BF6" s="12" t="str">
        <f t="shared" ca="1" si="108"/>
        <v/>
      </c>
      <c r="BG6" s="12" t="str">
        <f t="shared" ca="1" si="108"/>
        <v/>
      </c>
      <c r="BH6" s="12" t="str">
        <f t="shared" ca="1" si="108"/>
        <v/>
      </c>
      <c r="BI6" s="12" t="str">
        <f t="shared" ca="1" si="108"/>
        <v/>
      </c>
      <c r="BJ6" s="12" t="str">
        <f t="shared" ca="1" si="108"/>
        <v/>
      </c>
      <c r="BK6" s="12" t="str">
        <f t="shared" ca="1" si="108"/>
        <v/>
      </c>
      <c r="BL6" s="12" t="str">
        <f t="shared" ca="1" si="108"/>
        <v/>
      </c>
      <c r="BM6" s="12" t="str">
        <f t="shared" ca="1" si="108"/>
        <v/>
      </c>
      <c r="BN6" s="12" t="str">
        <f t="shared" ca="1" si="108"/>
        <v/>
      </c>
      <c r="BO6" s="12" t="str">
        <f t="shared" ca="1" si="108"/>
        <v xml:space="preserve">RDF-S; </v>
      </c>
      <c r="BP6" s="12" t="str">
        <f t="shared" ca="1" si="108"/>
        <v/>
      </c>
      <c r="BQ6" s="12" t="str">
        <f t="shared" ca="1" si="108"/>
        <v/>
      </c>
      <c r="BR6" s="12" t="str">
        <f t="shared" ca="1" si="108"/>
        <v/>
      </c>
      <c r="BS6" s="12" t="str">
        <f t="shared" ca="1" si="108"/>
        <v/>
      </c>
      <c r="BT6" s="12" t="str">
        <f t="shared" ca="1" si="108"/>
        <v/>
      </c>
      <c r="BU6" s="12" t="str">
        <f t="shared" ca="1" si="108"/>
        <v/>
      </c>
      <c r="BV6" s="12" t="str">
        <f t="shared" ca="1" si="98"/>
        <v/>
      </c>
      <c r="BW6" s="12" t="str">
        <f t="shared" ca="1" si="98"/>
        <v/>
      </c>
      <c r="BX6" s="12" t="str">
        <f t="shared" ca="1" si="98"/>
        <v/>
      </c>
      <c r="BY6" s="12" t="str">
        <f t="shared" ca="1" si="98"/>
        <v/>
      </c>
      <c r="BZ6" s="12" t="str">
        <f t="shared" ca="1" si="98"/>
        <v/>
      </c>
      <c r="CA6" s="12" t="str">
        <f t="shared" ca="1" si="98"/>
        <v/>
      </c>
      <c r="CB6" s="12" t="str">
        <f t="shared" ca="1" si="98"/>
        <v/>
      </c>
      <c r="CC6" s="12" t="str">
        <f t="shared" ca="1" si="98"/>
        <v/>
      </c>
      <c r="CD6" s="12" t="str">
        <f t="shared" ca="1" si="98"/>
        <v xml:space="preserve">SKOS; </v>
      </c>
      <c r="CE6" s="12" t="str">
        <f t="shared" ca="1" si="98"/>
        <v/>
      </c>
      <c r="CF6" s="12" t="str">
        <f t="shared" ca="1" si="98"/>
        <v/>
      </c>
      <c r="CG6" s="12" t="str">
        <f t="shared" ca="1" si="98"/>
        <v/>
      </c>
      <c r="CH6" s="12" t="str">
        <f t="shared" ca="1" si="98"/>
        <v/>
      </c>
      <c r="CI6" s="12" t="str">
        <f t="shared" ca="1" si="98"/>
        <v/>
      </c>
      <c r="CJ6" s="12" t="str">
        <f t="shared" ca="1" si="98"/>
        <v/>
      </c>
      <c r="CK6" s="12" t="str">
        <f t="shared" ca="1" si="99"/>
        <v/>
      </c>
      <c r="CL6" s="12" t="str">
        <f t="shared" ca="1" si="99"/>
        <v/>
      </c>
      <c r="CM6" s="12" t="str">
        <f t="shared" ca="1" si="99"/>
        <v/>
      </c>
      <c r="CN6" s="12" t="str">
        <f t="shared" ca="1" si="99"/>
        <v/>
      </c>
      <c r="CO6" s="12" t="str">
        <f t="shared" ca="1" si="99"/>
        <v/>
      </c>
      <c r="CP6" s="12" t="str">
        <f t="shared" ca="1" si="99"/>
        <v/>
      </c>
      <c r="CQ6" s="12" t="str">
        <f t="shared" ca="1" si="99"/>
        <v/>
      </c>
      <c r="CR6" s="12" t="str">
        <f t="shared" ca="1" si="99"/>
        <v/>
      </c>
      <c r="CS6" s="12" t="str">
        <f t="shared" ca="1" si="99"/>
        <v/>
      </c>
      <c r="CT6" s="12" t="str">
        <f t="shared" ca="1" si="99"/>
        <v/>
      </c>
      <c r="CU6" s="12" t="str">
        <f t="shared" ca="1" si="99"/>
        <v/>
      </c>
      <c r="CV6" s="12" t="str">
        <f t="shared" ca="1" si="99"/>
        <v/>
      </c>
      <c r="CW6" s="12" t="str">
        <f t="shared" ca="1" si="99"/>
        <v/>
      </c>
      <c r="CX6" s="12" t="str">
        <f t="shared" ca="1" si="99"/>
        <v/>
      </c>
      <c r="CY6" s="12" t="str">
        <f t="shared" ca="1" si="99"/>
        <v/>
      </c>
      <c r="CZ6" s="12" t="str">
        <f t="shared" ca="1" si="100"/>
        <v/>
      </c>
      <c r="DA6" s="12" t="str">
        <f t="shared" ca="1" si="100"/>
        <v/>
      </c>
      <c r="DB6" s="12" t="str">
        <f t="shared" ca="1" si="100"/>
        <v/>
      </c>
      <c r="DC6" s="12" t="str">
        <f t="shared" ca="1" si="100"/>
        <v/>
      </c>
      <c r="DD6" s="12" t="str">
        <f t="shared" ca="1" si="100"/>
        <v/>
      </c>
    </row>
    <row r="7" spans="2:108" ht="73.5" customHeight="1" thickTop="1">
      <c r="B7" s="237"/>
      <c r="C7" s="99" t="str">
        <f t="shared" ca="1" si="101"/>
        <v>object-gericht</v>
      </c>
      <c r="D7" s="97" t="str">
        <f t="shared" ca="1" si="102"/>
        <v xml:space="preserve">XBRL-aanpak; CCTS; NIEM; </v>
      </c>
      <c r="E7" s="97" t="str">
        <f t="shared" ca="1" si="103"/>
        <v xml:space="preserve">metamodel RGB; UML Class Diagrams; Merode; </v>
      </c>
      <c r="F7" s="97" t="str">
        <f t="shared" ca="1" si="104"/>
        <v xml:space="preserve">Infrastructurele Benadering; NEN3610; </v>
      </c>
      <c r="G7" s="97" t="str">
        <f t="shared" ca="1" si="105"/>
        <v/>
      </c>
      <c r="H7" s="103" t="str">
        <f t="shared" ca="1" si="106"/>
        <v/>
      </c>
      <c r="I7" s="12" t="str">
        <f t="shared" ca="1" si="107"/>
        <v/>
      </c>
      <c r="J7" s="12" t="str">
        <f t="shared" ca="1" si="108"/>
        <v xml:space="preserve">metamodel RGB; </v>
      </c>
      <c r="K7" s="12" t="str">
        <f t="shared" ca="1" si="108"/>
        <v/>
      </c>
      <c r="L7" s="12" t="str">
        <f t="shared" ca="1" si="108"/>
        <v/>
      </c>
      <c r="M7" s="12" t="str">
        <f t="shared" ca="1" si="108"/>
        <v/>
      </c>
      <c r="N7" s="12" t="str">
        <f t="shared" ca="1" si="108"/>
        <v/>
      </c>
      <c r="O7" s="12" t="str">
        <f t="shared" ca="1" si="108"/>
        <v/>
      </c>
      <c r="P7" s="12" t="str">
        <f t="shared" ca="1" si="108"/>
        <v/>
      </c>
      <c r="Q7" s="12" t="str">
        <f t="shared" ca="1" si="108"/>
        <v/>
      </c>
      <c r="R7" s="12" t="str">
        <f t="shared" ca="1" si="108"/>
        <v/>
      </c>
      <c r="S7" s="12" t="str">
        <f t="shared" ca="1" si="108"/>
        <v xml:space="preserve">XBRL-aanpak; </v>
      </c>
      <c r="T7" s="12" t="str">
        <f t="shared" ca="1" si="108"/>
        <v/>
      </c>
      <c r="U7" s="12" t="str">
        <f t="shared" ca="1" si="108"/>
        <v/>
      </c>
      <c r="V7" s="12" t="str">
        <f t="shared" ca="1" si="108"/>
        <v/>
      </c>
      <c r="W7" s="12" t="str">
        <f t="shared" ca="1" si="108"/>
        <v/>
      </c>
      <c r="X7" s="12" t="str">
        <f t="shared" ca="1" si="108"/>
        <v/>
      </c>
      <c r="Y7" s="12" t="str">
        <f t="shared" ca="1" si="108"/>
        <v/>
      </c>
      <c r="Z7" s="12" t="str">
        <f t="shared" ca="1" si="108"/>
        <v xml:space="preserve">Infrastructurele Benadering; </v>
      </c>
      <c r="AA7" s="12" t="str">
        <f t="shared" ca="1" si="108"/>
        <v/>
      </c>
      <c r="AB7" s="12" t="str">
        <f t="shared" ca="1" si="108"/>
        <v/>
      </c>
      <c r="AC7" s="12" t="str">
        <f t="shared" ca="1" si="108"/>
        <v xml:space="preserve">CCTS; </v>
      </c>
      <c r="AD7" s="12" t="str">
        <f t="shared" ca="1" si="108"/>
        <v/>
      </c>
      <c r="AE7" s="12" t="str">
        <f t="shared" ca="1" si="108"/>
        <v/>
      </c>
      <c r="AF7" s="12" t="str">
        <f t="shared" ca="1" si="108"/>
        <v/>
      </c>
      <c r="AG7" s="12" t="str">
        <f t="shared" ca="1" si="108"/>
        <v/>
      </c>
      <c r="AH7" s="12" t="str">
        <f t="shared" ca="1" si="108"/>
        <v/>
      </c>
      <c r="AI7" s="12" t="str">
        <f t="shared" ca="1" si="108"/>
        <v/>
      </c>
      <c r="AJ7" s="12" t="str">
        <f t="shared" ca="1" si="108"/>
        <v/>
      </c>
      <c r="AK7" s="12" t="str">
        <f t="shared" ca="1" si="108"/>
        <v/>
      </c>
      <c r="AL7" s="12" t="str">
        <f t="shared" ca="1" si="108"/>
        <v/>
      </c>
      <c r="AM7" s="12" t="str">
        <f t="shared" ca="1" si="108"/>
        <v/>
      </c>
      <c r="AN7" s="12" t="str">
        <f t="shared" ca="1" si="108"/>
        <v/>
      </c>
      <c r="AO7" s="12" t="str">
        <f t="shared" ca="1" si="108"/>
        <v/>
      </c>
      <c r="AP7" s="12" t="str">
        <f t="shared" ca="1" si="108"/>
        <v/>
      </c>
      <c r="AQ7" s="12" t="str">
        <f t="shared" ca="1" si="108"/>
        <v/>
      </c>
      <c r="AR7" s="12" t="str">
        <f t="shared" ca="1" si="108"/>
        <v/>
      </c>
      <c r="AS7" s="12" t="str">
        <f t="shared" ca="1" si="108"/>
        <v/>
      </c>
      <c r="AT7" s="12" t="str">
        <f t="shared" ca="1" si="108"/>
        <v/>
      </c>
      <c r="AU7" s="12" t="str">
        <f t="shared" ca="1" si="108"/>
        <v/>
      </c>
      <c r="AV7" s="12" t="str">
        <f t="shared" ca="1" si="108"/>
        <v/>
      </c>
      <c r="AW7" s="12" t="str">
        <f t="shared" ca="1" si="108"/>
        <v xml:space="preserve">NIEM; </v>
      </c>
      <c r="AX7" s="12" t="str">
        <f t="shared" ca="1" si="108"/>
        <v/>
      </c>
      <c r="AY7" s="12" t="str">
        <f t="shared" ca="1" si="108"/>
        <v/>
      </c>
      <c r="AZ7" s="12" t="str">
        <f t="shared" ca="1" si="108"/>
        <v/>
      </c>
      <c r="BA7" s="12" t="str">
        <f t="shared" ca="1" si="108"/>
        <v/>
      </c>
      <c r="BB7" s="12" t="str">
        <f t="shared" ca="1" si="108"/>
        <v/>
      </c>
      <c r="BC7" s="12" t="str">
        <f t="shared" ca="1" si="108"/>
        <v/>
      </c>
      <c r="BD7" s="12" t="str">
        <f t="shared" ca="1" si="108"/>
        <v/>
      </c>
      <c r="BE7" s="12" t="str">
        <f t="shared" ca="1" si="108"/>
        <v/>
      </c>
      <c r="BF7" s="12" t="str">
        <f t="shared" ca="1" si="108"/>
        <v/>
      </c>
      <c r="BG7" s="12" t="str">
        <f t="shared" ca="1" si="108"/>
        <v/>
      </c>
      <c r="BH7" s="12" t="str">
        <f t="shared" ca="1" si="108"/>
        <v/>
      </c>
      <c r="BI7" s="12" t="str">
        <f t="shared" ca="1" si="108"/>
        <v/>
      </c>
      <c r="BJ7" s="12" t="str">
        <f t="shared" ca="1" si="108"/>
        <v/>
      </c>
      <c r="BK7" s="12" t="str">
        <f t="shared" ca="1" si="108"/>
        <v/>
      </c>
      <c r="BL7" s="12" t="str">
        <f t="shared" ca="1" si="108"/>
        <v/>
      </c>
      <c r="BM7" s="12" t="str">
        <f t="shared" ca="1" si="108"/>
        <v/>
      </c>
      <c r="BN7" s="12" t="str">
        <f t="shared" ca="1" si="108"/>
        <v/>
      </c>
      <c r="BO7" s="12" t="str">
        <f t="shared" ca="1" si="108"/>
        <v/>
      </c>
      <c r="BP7" s="12" t="str">
        <f t="shared" ca="1" si="108"/>
        <v/>
      </c>
      <c r="BQ7" s="12" t="str">
        <f t="shared" ca="1" si="108"/>
        <v/>
      </c>
      <c r="BR7" s="12" t="str">
        <f t="shared" ca="1" si="108"/>
        <v/>
      </c>
      <c r="BS7" s="12" t="str">
        <f t="shared" ca="1" si="108"/>
        <v/>
      </c>
      <c r="BT7" s="12" t="str">
        <f t="shared" ca="1" si="108"/>
        <v/>
      </c>
      <c r="BU7" s="12" t="str">
        <f t="shared" ca="1" si="108"/>
        <v/>
      </c>
      <c r="BV7" s="12" t="str">
        <f t="shared" ca="1" si="98"/>
        <v/>
      </c>
      <c r="BW7" s="12" t="str">
        <f t="shared" ca="1" si="98"/>
        <v/>
      </c>
      <c r="BX7" s="12" t="str">
        <f t="shared" ca="1" si="98"/>
        <v/>
      </c>
      <c r="BY7" s="12" t="str">
        <f t="shared" ca="1" si="98"/>
        <v/>
      </c>
      <c r="BZ7" s="12" t="str">
        <f t="shared" ca="1" si="98"/>
        <v/>
      </c>
      <c r="CA7" s="12" t="str">
        <f t="shared" ca="1" si="98"/>
        <v/>
      </c>
      <c r="CB7" s="12" t="str">
        <f t="shared" ca="1" si="98"/>
        <v/>
      </c>
      <c r="CC7" s="12" t="str">
        <f t="shared" ca="1" si="98"/>
        <v/>
      </c>
      <c r="CD7" s="12" t="str">
        <f t="shared" ca="1" si="98"/>
        <v/>
      </c>
      <c r="CE7" s="12" t="str">
        <f t="shared" ca="1" si="98"/>
        <v/>
      </c>
      <c r="CF7" s="12" t="str">
        <f t="shared" ca="1" si="98"/>
        <v/>
      </c>
      <c r="CG7" s="12" t="str">
        <f t="shared" ca="1" si="98"/>
        <v xml:space="preserve">UML Class Diagrams; </v>
      </c>
      <c r="CH7" s="12" t="str">
        <f t="shared" ca="1" si="98"/>
        <v/>
      </c>
      <c r="CI7" s="12" t="str">
        <f t="shared" ca="1" si="98"/>
        <v/>
      </c>
      <c r="CJ7" s="12" t="str">
        <f t="shared" ca="1" si="98"/>
        <v/>
      </c>
      <c r="CK7" s="12" t="str">
        <f t="shared" ca="1" si="99"/>
        <v/>
      </c>
      <c r="CL7" s="12" t="str">
        <f t="shared" ca="1" si="99"/>
        <v/>
      </c>
      <c r="CM7" s="12" t="str">
        <f t="shared" ca="1" si="99"/>
        <v xml:space="preserve">NEN3610; </v>
      </c>
      <c r="CN7" s="12" t="str">
        <f t="shared" ca="1" si="99"/>
        <v/>
      </c>
      <c r="CO7" s="12" t="str">
        <f t="shared" ca="1" si="99"/>
        <v/>
      </c>
      <c r="CP7" s="12" t="str">
        <f t="shared" ca="1" si="99"/>
        <v/>
      </c>
      <c r="CQ7" s="12" t="str">
        <f t="shared" ca="1" si="99"/>
        <v/>
      </c>
      <c r="CR7" s="12" t="str">
        <f t="shared" ca="1" si="99"/>
        <v/>
      </c>
      <c r="CS7" s="12" t="str">
        <f t="shared" ca="1" si="99"/>
        <v/>
      </c>
      <c r="CT7" s="12" t="str">
        <f t="shared" ca="1" si="99"/>
        <v/>
      </c>
      <c r="CU7" s="12" t="str">
        <f t="shared" ca="1" si="99"/>
        <v/>
      </c>
      <c r="CV7" s="12" t="str">
        <f t="shared" ca="1" si="99"/>
        <v xml:space="preserve">Merode; </v>
      </c>
      <c r="CW7" s="12" t="str">
        <f t="shared" ca="1" si="99"/>
        <v/>
      </c>
      <c r="CX7" s="12" t="str">
        <f t="shared" ca="1" si="99"/>
        <v/>
      </c>
      <c r="CY7" s="12" t="str">
        <f t="shared" ca="1" si="99"/>
        <v/>
      </c>
      <c r="CZ7" s="12" t="str">
        <f t="shared" ca="1" si="100"/>
        <v/>
      </c>
      <c r="DA7" s="12" t="str">
        <f t="shared" ca="1" si="100"/>
        <v/>
      </c>
      <c r="DB7" s="12" t="str">
        <f t="shared" ca="1" si="100"/>
        <v/>
      </c>
      <c r="DC7" s="12" t="str">
        <f t="shared" ca="1" si="100"/>
        <v/>
      </c>
      <c r="DD7" s="12" t="str">
        <f t="shared" ca="1" si="100"/>
        <v/>
      </c>
    </row>
    <row r="8" spans="2:108" ht="40.15" customHeight="1">
      <c r="B8" s="205">
        <f>B22</f>
        <v>1</v>
      </c>
      <c r="C8" s="96" t="s">
        <v>202</v>
      </c>
      <c r="D8" s="100">
        <f ca="1">D26</f>
        <v>1</v>
      </c>
      <c r="E8" s="101">
        <f ca="1">E26</f>
        <v>2</v>
      </c>
      <c r="F8" s="101">
        <f ca="1">F26</f>
        <v>3</v>
      </c>
      <c r="G8" s="101">
        <f ca="1">G26</f>
        <v>4</v>
      </c>
      <c r="H8" s="104">
        <f ca="1">H26</f>
        <v>5</v>
      </c>
      <c r="I8" s="1">
        <f ca="1">D8</f>
        <v>1</v>
      </c>
      <c r="J8" s="1">
        <f t="shared" ref="J8:M8" ca="1" si="109">E8</f>
        <v>2</v>
      </c>
      <c r="K8" s="1">
        <f t="shared" ca="1" si="109"/>
        <v>3</v>
      </c>
      <c r="L8" s="1">
        <f t="shared" ca="1" si="109"/>
        <v>4</v>
      </c>
      <c r="M8" s="1">
        <f t="shared" ca="1" si="109"/>
        <v>5</v>
      </c>
      <c r="N8" s="1">
        <f ca="1">I8</f>
        <v>1</v>
      </c>
      <c r="O8" s="1">
        <f t="shared" ref="O8:R8" ca="1" si="110">J8</f>
        <v>2</v>
      </c>
      <c r="P8" s="1">
        <f t="shared" ca="1" si="110"/>
        <v>3</v>
      </c>
      <c r="Q8" s="1">
        <f t="shared" ca="1" si="110"/>
        <v>4</v>
      </c>
      <c r="R8" s="1">
        <f t="shared" ca="1" si="110"/>
        <v>5</v>
      </c>
      <c r="S8" s="1">
        <f t="shared" ref="S8" ca="1" si="111">N8</f>
        <v>1</v>
      </c>
      <c r="T8" s="1">
        <f t="shared" ref="T8" ca="1" si="112">O8</f>
        <v>2</v>
      </c>
      <c r="U8" s="1">
        <f t="shared" ref="U8" ca="1" si="113">P8</f>
        <v>3</v>
      </c>
      <c r="V8" s="1">
        <f t="shared" ref="V8" ca="1" si="114">Q8</f>
        <v>4</v>
      </c>
      <c r="W8" s="1">
        <f t="shared" ref="W8" ca="1" si="115">R8</f>
        <v>5</v>
      </c>
      <c r="X8" s="1">
        <f t="shared" ref="X8" ca="1" si="116">S8</f>
        <v>1</v>
      </c>
      <c r="Y8" s="1">
        <f t="shared" ref="Y8" ca="1" si="117">T8</f>
        <v>2</v>
      </c>
      <c r="Z8" s="1">
        <f t="shared" ref="Z8" ca="1" si="118">U8</f>
        <v>3</v>
      </c>
      <c r="AA8" s="1">
        <f t="shared" ref="AA8" ca="1" si="119">V8</f>
        <v>4</v>
      </c>
      <c r="AB8" s="1">
        <f t="shared" ref="AB8" ca="1" si="120">W8</f>
        <v>5</v>
      </c>
      <c r="AC8" s="1">
        <f t="shared" ref="AC8" ca="1" si="121">X8</f>
        <v>1</v>
      </c>
      <c r="AD8" s="1">
        <f t="shared" ref="AD8" ca="1" si="122">Y8</f>
        <v>2</v>
      </c>
      <c r="AE8" s="1">
        <f t="shared" ref="AE8" ca="1" si="123">Z8</f>
        <v>3</v>
      </c>
      <c r="AF8" s="1">
        <f t="shared" ref="AF8" ca="1" si="124">AA8</f>
        <v>4</v>
      </c>
      <c r="AG8" s="1">
        <f t="shared" ref="AG8" ca="1" si="125">AB8</f>
        <v>5</v>
      </c>
      <c r="AH8" s="1">
        <f t="shared" ref="AH8" ca="1" si="126">AC8</f>
        <v>1</v>
      </c>
      <c r="AI8" s="1">
        <f t="shared" ref="AI8" ca="1" si="127">AD8</f>
        <v>2</v>
      </c>
      <c r="AJ8" s="1">
        <f t="shared" ref="AJ8" ca="1" si="128">AE8</f>
        <v>3</v>
      </c>
      <c r="AK8" s="1">
        <f t="shared" ref="AK8" ca="1" si="129">AF8</f>
        <v>4</v>
      </c>
      <c r="AL8" s="1">
        <f t="shared" ref="AL8" ca="1" si="130">AG8</f>
        <v>5</v>
      </c>
      <c r="AM8" s="1">
        <f t="shared" ref="AM8" ca="1" si="131">AH8</f>
        <v>1</v>
      </c>
      <c r="AN8" s="1">
        <f t="shared" ref="AN8" ca="1" si="132">AI8</f>
        <v>2</v>
      </c>
      <c r="AO8" s="1">
        <f t="shared" ref="AO8" ca="1" si="133">AJ8</f>
        <v>3</v>
      </c>
      <c r="AP8" s="1">
        <f t="shared" ref="AP8" ca="1" si="134">AK8</f>
        <v>4</v>
      </c>
      <c r="AQ8" s="1">
        <f t="shared" ref="AQ8" ca="1" si="135">AL8</f>
        <v>5</v>
      </c>
      <c r="AR8" s="1">
        <f t="shared" ref="AR8" ca="1" si="136">AM8</f>
        <v>1</v>
      </c>
      <c r="AS8" s="1">
        <f t="shared" ref="AS8" ca="1" si="137">AN8</f>
        <v>2</v>
      </c>
      <c r="AT8" s="1">
        <f t="shared" ref="AT8" ca="1" si="138">AO8</f>
        <v>3</v>
      </c>
      <c r="AU8" s="1">
        <f t="shared" ref="AU8" ca="1" si="139">AP8</f>
        <v>4</v>
      </c>
      <c r="AV8" s="1">
        <f t="shared" ref="AV8" ca="1" si="140">AQ8</f>
        <v>5</v>
      </c>
      <c r="AW8" s="1">
        <f t="shared" ref="AW8" ca="1" si="141">AR8</f>
        <v>1</v>
      </c>
      <c r="AX8" s="1">
        <f t="shared" ref="AX8" ca="1" si="142">AS8</f>
        <v>2</v>
      </c>
      <c r="AY8" s="1">
        <f t="shared" ref="AY8" ca="1" si="143">AT8</f>
        <v>3</v>
      </c>
      <c r="AZ8" s="1">
        <f t="shared" ref="AZ8" ca="1" si="144">AU8</f>
        <v>4</v>
      </c>
      <c r="BA8" s="1">
        <f t="shared" ref="BA8" ca="1" si="145">AV8</f>
        <v>5</v>
      </c>
      <c r="BB8" s="1">
        <f t="shared" ref="BB8" ca="1" si="146">AW8</f>
        <v>1</v>
      </c>
      <c r="BC8" s="1">
        <f t="shared" ref="BC8" ca="1" si="147">AX8</f>
        <v>2</v>
      </c>
      <c r="BD8" s="1">
        <f t="shared" ref="BD8" ca="1" si="148">AY8</f>
        <v>3</v>
      </c>
      <c r="BE8" s="1">
        <f t="shared" ref="BE8" ca="1" si="149">AZ8</f>
        <v>4</v>
      </c>
      <c r="BF8" s="1">
        <f t="shared" ref="BF8" ca="1" si="150">BA8</f>
        <v>5</v>
      </c>
      <c r="BG8" s="1">
        <f t="shared" ref="BG8" ca="1" si="151">BB8</f>
        <v>1</v>
      </c>
      <c r="BH8" s="1">
        <f t="shared" ref="BH8" ca="1" si="152">BC8</f>
        <v>2</v>
      </c>
      <c r="BI8" s="1">
        <f t="shared" ref="BI8" ca="1" si="153">BD8</f>
        <v>3</v>
      </c>
      <c r="BJ8" s="1">
        <f t="shared" ref="BJ8" ca="1" si="154">BE8</f>
        <v>4</v>
      </c>
      <c r="BK8" s="1">
        <f t="shared" ref="BK8" ca="1" si="155">BF8</f>
        <v>5</v>
      </c>
      <c r="BL8" s="1">
        <f t="shared" ref="BL8" ca="1" si="156">BG8</f>
        <v>1</v>
      </c>
      <c r="BM8" s="1">
        <f t="shared" ref="BM8" ca="1" si="157">BH8</f>
        <v>2</v>
      </c>
      <c r="BN8" s="1">
        <f t="shared" ref="BN8" ca="1" si="158">BI8</f>
        <v>3</v>
      </c>
      <c r="BO8" s="1">
        <f t="shared" ref="BO8" ca="1" si="159">BJ8</f>
        <v>4</v>
      </c>
      <c r="BP8" s="1">
        <f t="shared" ref="BP8" ca="1" si="160">BK8</f>
        <v>5</v>
      </c>
      <c r="BQ8" s="1">
        <f t="shared" ref="BQ8" ca="1" si="161">BL8</f>
        <v>1</v>
      </c>
      <c r="BR8" s="1">
        <f t="shared" ref="BR8" ca="1" si="162">BM8</f>
        <v>2</v>
      </c>
      <c r="BS8" s="1">
        <f t="shared" ref="BS8" ca="1" si="163">BN8</f>
        <v>3</v>
      </c>
      <c r="BT8" s="1">
        <f t="shared" ref="BT8" ca="1" si="164">BO8</f>
        <v>4</v>
      </c>
      <c r="BU8" s="1">
        <f t="shared" ref="BU8" ca="1" si="165">BP8</f>
        <v>5</v>
      </c>
      <c r="BV8" s="1">
        <f t="shared" ref="BV8" ca="1" si="166">BQ8</f>
        <v>1</v>
      </c>
      <c r="BW8" s="1">
        <f t="shared" ref="BW8" ca="1" si="167">BR8</f>
        <v>2</v>
      </c>
      <c r="BX8" s="1">
        <f t="shared" ref="BX8" ca="1" si="168">BS8</f>
        <v>3</v>
      </c>
      <c r="BY8" s="1">
        <f t="shared" ref="BY8" ca="1" si="169">BT8</f>
        <v>4</v>
      </c>
      <c r="BZ8" s="1">
        <f t="shared" ref="BZ8" ca="1" si="170">BU8</f>
        <v>5</v>
      </c>
      <c r="CA8" s="1">
        <f t="shared" ref="CA8" ca="1" si="171">BV8</f>
        <v>1</v>
      </c>
      <c r="CB8" s="1">
        <f t="shared" ref="CB8" ca="1" si="172">BW8</f>
        <v>2</v>
      </c>
      <c r="CC8" s="1">
        <f t="shared" ref="CC8" ca="1" si="173">BX8</f>
        <v>3</v>
      </c>
      <c r="CD8" s="1">
        <f t="shared" ref="CD8" ca="1" si="174">BY8</f>
        <v>4</v>
      </c>
      <c r="CE8" s="1">
        <f t="shared" ref="CE8" ca="1" si="175">BZ8</f>
        <v>5</v>
      </c>
      <c r="CF8" s="1">
        <f t="shared" ref="CF8" ca="1" si="176">CA8</f>
        <v>1</v>
      </c>
      <c r="CG8" s="1">
        <f t="shared" ref="CG8" ca="1" si="177">CB8</f>
        <v>2</v>
      </c>
      <c r="CH8" s="1">
        <f t="shared" ref="CH8" ca="1" si="178">CC8</f>
        <v>3</v>
      </c>
      <c r="CI8" s="1">
        <f t="shared" ref="CI8" ca="1" si="179">CD8</f>
        <v>4</v>
      </c>
      <c r="CJ8" s="1">
        <f t="shared" ref="CJ8" ca="1" si="180">CE8</f>
        <v>5</v>
      </c>
      <c r="CK8" s="1">
        <f t="shared" ref="CK8" ca="1" si="181">CF8</f>
        <v>1</v>
      </c>
      <c r="CL8" s="1">
        <f t="shared" ref="CL8" ca="1" si="182">CG8</f>
        <v>2</v>
      </c>
      <c r="CM8" s="1">
        <f t="shared" ref="CM8" ca="1" si="183">CH8</f>
        <v>3</v>
      </c>
      <c r="CN8" s="1">
        <f t="shared" ref="CN8" ca="1" si="184">CI8</f>
        <v>4</v>
      </c>
      <c r="CO8" s="1">
        <f t="shared" ref="CO8" ca="1" si="185">CJ8</f>
        <v>5</v>
      </c>
      <c r="CP8" s="1">
        <f t="shared" ref="CP8" ca="1" si="186">CK8</f>
        <v>1</v>
      </c>
      <c r="CQ8" s="1">
        <f t="shared" ref="CQ8" ca="1" si="187">CL8</f>
        <v>2</v>
      </c>
      <c r="CR8" s="1">
        <f t="shared" ref="CR8" ca="1" si="188">CM8</f>
        <v>3</v>
      </c>
      <c r="CS8" s="1">
        <f t="shared" ref="CS8" ca="1" si="189">CN8</f>
        <v>4</v>
      </c>
      <c r="CT8" s="1">
        <f t="shared" ref="CT8" ca="1" si="190">CO8</f>
        <v>5</v>
      </c>
      <c r="CU8" s="1">
        <f t="shared" ref="CU8" ca="1" si="191">CP8</f>
        <v>1</v>
      </c>
      <c r="CV8" s="1">
        <f t="shared" ref="CV8" ca="1" si="192">CQ8</f>
        <v>2</v>
      </c>
      <c r="CW8" s="1">
        <f t="shared" ref="CW8" ca="1" si="193">CR8</f>
        <v>3</v>
      </c>
      <c r="CX8" s="1">
        <f t="shared" ref="CX8" ca="1" si="194">CS8</f>
        <v>4</v>
      </c>
      <c r="CY8" s="1">
        <f t="shared" ref="CY8" ca="1" si="195">CT8</f>
        <v>5</v>
      </c>
      <c r="CZ8" s="1">
        <f t="shared" ref="CZ8" ca="1" si="196">CU8</f>
        <v>1</v>
      </c>
      <c r="DA8" s="1">
        <f t="shared" ref="DA8" ca="1" si="197">CV8</f>
        <v>2</v>
      </c>
      <c r="DB8" s="1">
        <f t="shared" ref="DB8" ca="1" si="198">CW8</f>
        <v>3</v>
      </c>
      <c r="DC8" s="1">
        <f t="shared" ref="DC8" ca="1" si="199">CX8</f>
        <v>4</v>
      </c>
      <c r="DD8" s="1">
        <f t="shared" ref="DD8" ca="1" si="200">CY8</f>
        <v>5</v>
      </c>
    </row>
    <row r="9" spans="2:108" ht="40.15" customHeight="1" thickBot="1">
      <c r="B9" s="206">
        <f>B26</f>
        <v>37</v>
      </c>
      <c r="C9" s="105" t="s">
        <v>203</v>
      </c>
      <c r="D9" s="238" t="str">
        <f ca="1">C26</f>
        <v>schaalbaarheid in de uitdrukkingswijze</v>
      </c>
      <c r="E9" s="238"/>
      <c r="F9" s="238"/>
      <c r="G9" s="238"/>
      <c r="H9" s="239"/>
    </row>
    <row r="11" spans="2:108" hidden="1">
      <c r="H11" t="s">
        <v>189</v>
      </c>
      <c r="I11">
        <v>5</v>
      </c>
    </row>
    <row r="12" spans="2:108" hidden="1">
      <c r="B12" t="s">
        <v>187</v>
      </c>
      <c r="C12" s="42" t="s">
        <v>162</v>
      </c>
      <c r="H12" t="str">
        <f ca="1">I22</f>
        <v>C</v>
      </c>
      <c r="I12" t="str">
        <f ca="1">CONCATENATE($H11,"!",$H12,TEXT(I1,0))</f>
        <v>scoretabel!C5</v>
      </c>
      <c r="J12" t="str">
        <f ca="1">I12</f>
        <v>scoretabel!C5</v>
      </c>
      <c r="K12" t="str">
        <f t="shared" ref="K12:M12" ca="1" si="201">J12</f>
        <v>scoretabel!C5</v>
      </c>
      <c r="L12" t="str">
        <f t="shared" ca="1" si="201"/>
        <v>scoretabel!C5</v>
      </c>
      <c r="M12" t="str">
        <f t="shared" ca="1" si="201"/>
        <v>scoretabel!C5</v>
      </c>
      <c r="N12" t="str">
        <f ca="1">CONCATENATE($H11,"!",$H12,TEXT(N1,0))</f>
        <v>scoretabel!C6</v>
      </c>
      <c r="O12" t="str">
        <f t="shared" ref="O12:R12" ca="1" si="202">N12</f>
        <v>scoretabel!C6</v>
      </c>
      <c r="P12" t="str">
        <f t="shared" ca="1" si="202"/>
        <v>scoretabel!C6</v>
      </c>
      <c r="Q12" t="str">
        <f t="shared" ca="1" si="202"/>
        <v>scoretabel!C6</v>
      </c>
      <c r="R12" t="str">
        <f t="shared" ca="1" si="202"/>
        <v>scoretabel!C6</v>
      </c>
      <c r="S12" t="str">
        <f ca="1">CONCATENATE($H11,"!",$H12,TEXT(S1,0))</f>
        <v>scoretabel!C7</v>
      </c>
      <c r="T12" t="str">
        <f t="shared" ref="T12:W12" ca="1" si="203">S12</f>
        <v>scoretabel!C7</v>
      </c>
      <c r="U12" t="str">
        <f t="shared" ca="1" si="203"/>
        <v>scoretabel!C7</v>
      </c>
      <c r="V12" t="str">
        <f t="shared" ca="1" si="203"/>
        <v>scoretabel!C7</v>
      </c>
      <c r="W12" t="str">
        <f t="shared" ca="1" si="203"/>
        <v>scoretabel!C7</v>
      </c>
      <c r="X12" t="str">
        <f ca="1">CONCATENATE($H11,"!",$H12,TEXT(X1,0))</f>
        <v>scoretabel!C8</v>
      </c>
      <c r="Y12" t="str">
        <f t="shared" ref="Y12:AB12" ca="1" si="204">X12</f>
        <v>scoretabel!C8</v>
      </c>
      <c r="Z12" t="str">
        <f t="shared" ca="1" si="204"/>
        <v>scoretabel!C8</v>
      </c>
      <c r="AA12" t="str">
        <f t="shared" ca="1" si="204"/>
        <v>scoretabel!C8</v>
      </c>
      <c r="AB12" t="str">
        <f t="shared" ca="1" si="204"/>
        <v>scoretabel!C8</v>
      </c>
      <c r="AC12" t="str">
        <f ca="1">CONCATENATE($H11,"!",$H12,TEXT(AC1,0))</f>
        <v>scoretabel!C9</v>
      </c>
      <c r="AD12" t="str">
        <f t="shared" ref="AD12:AG12" ca="1" si="205">AC12</f>
        <v>scoretabel!C9</v>
      </c>
      <c r="AE12" t="str">
        <f t="shared" ca="1" si="205"/>
        <v>scoretabel!C9</v>
      </c>
      <c r="AF12" t="str">
        <f t="shared" ca="1" si="205"/>
        <v>scoretabel!C9</v>
      </c>
      <c r="AG12" t="str">
        <f t="shared" ca="1" si="205"/>
        <v>scoretabel!C9</v>
      </c>
      <c r="AH12" t="str">
        <f ca="1">CONCATENATE($H11,"!",$H12,TEXT(AH1,0))</f>
        <v>scoretabel!C10</v>
      </c>
      <c r="AI12" t="str">
        <f t="shared" ref="AI12:AL12" ca="1" si="206">AH12</f>
        <v>scoretabel!C10</v>
      </c>
      <c r="AJ12" t="str">
        <f t="shared" ca="1" si="206"/>
        <v>scoretabel!C10</v>
      </c>
      <c r="AK12" t="str">
        <f t="shared" ca="1" si="206"/>
        <v>scoretabel!C10</v>
      </c>
      <c r="AL12" t="str">
        <f t="shared" ca="1" si="206"/>
        <v>scoretabel!C10</v>
      </c>
      <c r="AM12" t="str">
        <f ca="1">CONCATENATE($H11,"!",$H12,TEXT(AM1,0))</f>
        <v>scoretabel!C11</v>
      </c>
      <c r="AN12" t="str">
        <f t="shared" ref="AN12:AQ12" ca="1" si="207">AM12</f>
        <v>scoretabel!C11</v>
      </c>
      <c r="AO12" t="str">
        <f t="shared" ca="1" si="207"/>
        <v>scoretabel!C11</v>
      </c>
      <c r="AP12" t="str">
        <f t="shared" ca="1" si="207"/>
        <v>scoretabel!C11</v>
      </c>
      <c r="AQ12" t="str">
        <f t="shared" ca="1" si="207"/>
        <v>scoretabel!C11</v>
      </c>
      <c r="AR12" t="str">
        <f ca="1">CONCATENATE($H11,"!",$H12,TEXT(AR1,0))</f>
        <v>scoretabel!C12</v>
      </c>
      <c r="AS12" t="str">
        <f t="shared" ref="AS12:AV12" ca="1" si="208">AR12</f>
        <v>scoretabel!C12</v>
      </c>
      <c r="AT12" t="str">
        <f t="shared" ca="1" si="208"/>
        <v>scoretabel!C12</v>
      </c>
      <c r="AU12" t="str">
        <f t="shared" ca="1" si="208"/>
        <v>scoretabel!C12</v>
      </c>
      <c r="AV12" t="str">
        <f t="shared" ca="1" si="208"/>
        <v>scoretabel!C12</v>
      </c>
      <c r="AW12" t="str">
        <f ca="1">CONCATENATE($H11,"!",$H12,TEXT(AW1,0))</f>
        <v>scoretabel!C13</v>
      </c>
      <c r="AX12" t="str">
        <f t="shared" ref="AX12:BA12" ca="1" si="209">AW12</f>
        <v>scoretabel!C13</v>
      </c>
      <c r="AY12" t="str">
        <f t="shared" ca="1" si="209"/>
        <v>scoretabel!C13</v>
      </c>
      <c r="AZ12" t="str">
        <f t="shared" ca="1" si="209"/>
        <v>scoretabel!C13</v>
      </c>
      <c r="BA12" t="str">
        <f t="shared" ca="1" si="209"/>
        <v>scoretabel!C13</v>
      </c>
      <c r="BB12" t="str">
        <f ca="1">CONCATENATE($H11,"!",$H12,TEXT(BB1,0))</f>
        <v>scoretabel!C14</v>
      </c>
      <c r="BC12" t="str">
        <f t="shared" ref="BC12:BF12" ca="1" si="210">BB12</f>
        <v>scoretabel!C14</v>
      </c>
      <c r="BD12" t="str">
        <f t="shared" ca="1" si="210"/>
        <v>scoretabel!C14</v>
      </c>
      <c r="BE12" t="str">
        <f t="shared" ca="1" si="210"/>
        <v>scoretabel!C14</v>
      </c>
      <c r="BF12" t="str">
        <f t="shared" ca="1" si="210"/>
        <v>scoretabel!C14</v>
      </c>
      <c r="BG12" t="str">
        <f ca="1">CONCATENATE($H11,"!",$H12,TEXT(BG1,0))</f>
        <v>scoretabel!C15</v>
      </c>
      <c r="BH12" t="str">
        <f t="shared" ref="BH12:BK12" ca="1" si="211">BG12</f>
        <v>scoretabel!C15</v>
      </c>
      <c r="BI12" t="str">
        <f t="shared" ca="1" si="211"/>
        <v>scoretabel!C15</v>
      </c>
      <c r="BJ12" t="str">
        <f t="shared" ca="1" si="211"/>
        <v>scoretabel!C15</v>
      </c>
      <c r="BK12" t="str">
        <f t="shared" ca="1" si="211"/>
        <v>scoretabel!C15</v>
      </c>
      <c r="BL12" t="str">
        <f ca="1">CONCATENATE($H11,"!",$H12,TEXT(BL1,0))</f>
        <v>scoretabel!C16</v>
      </c>
      <c r="BM12" t="str">
        <f t="shared" ref="BM12:BP12" ca="1" si="212">BL12</f>
        <v>scoretabel!C16</v>
      </c>
      <c r="BN12" t="str">
        <f t="shared" ca="1" si="212"/>
        <v>scoretabel!C16</v>
      </c>
      <c r="BO12" t="str">
        <f t="shared" ca="1" si="212"/>
        <v>scoretabel!C16</v>
      </c>
      <c r="BP12" t="str">
        <f t="shared" ca="1" si="212"/>
        <v>scoretabel!C16</v>
      </c>
      <c r="BQ12" t="str">
        <f ca="1">CONCATENATE($H11,"!",$H12,TEXT(BQ1,0))</f>
        <v>scoretabel!C17</v>
      </c>
      <c r="BR12" t="str">
        <f t="shared" ref="BR12:BU12" ca="1" si="213">BQ12</f>
        <v>scoretabel!C17</v>
      </c>
      <c r="BS12" t="str">
        <f t="shared" ca="1" si="213"/>
        <v>scoretabel!C17</v>
      </c>
      <c r="BT12" t="str">
        <f t="shared" ca="1" si="213"/>
        <v>scoretabel!C17</v>
      </c>
      <c r="BU12" t="str">
        <f t="shared" ca="1" si="213"/>
        <v>scoretabel!C17</v>
      </c>
      <c r="BV12" t="str">
        <f ca="1">CONCATENATE($H11,"!",$H12,TEXT(BV1,0))</f>
        <v>scoretabel!C18</v>
      </c>
      <c r="BW12" t="str">
        <f t="shared" ref="BW12:BZ12" ca="1" si="214">BV12</f>
        <v>scoretabel!C18</v>
      </c>
      <c r="BX12" t="str">
        <f t="shared" ca="1" si="214"/>
        <v>scoretabel!C18</v>
      </c>
      <c r="BY12" t="str">
        <f t="shared" ca="1" si="214"/>
        <v>scoretabel!C18</v>
      </c>
      <c r="BZ12" t="str">
        <f t="shared" ca="1" si="214"/>
        <v>scoretabel!C18</v>
      </c>
      <c r="CA12" t="str">
        <f ca="1">CONCATENATE($H11,"!",$H12,TEXT(CA1,0))</f>
        <v>scoretabel!C19</v>
      </c>
      <c r="CB12" t="str">
        <f t="shared" ref="CB12:CE12" ca="1" si="215">CA12</f>
        <v>scoretabel!C19</v>
      </c>
      <c r="CC12" t="str">
        <f t="shared" ca="1" si="215"/>
        <v>scoretabel!C19</v>
      </c>
      <c r="CD12" t="str">
        <f t="shared" ca="1" si="215"/>
        <v>scoretabel!C19</v>
      </c>
      <c r="CE12" t="str">
        <f t="shared" ca="1" si="215"/>
        <v>scoretabel!C19</v>
      </c>
      <c r="CF12" t="str">
        <f ca="1">CONCATENATE($H11,"!",$H12,TEXT(CF1,0))</f>
        <v>scoretabel!C20</v>
      </c>
      <c r="CG12" t="str">
        <f t="shared" ref="CG12:CJ12" ca="1" si="216">CF12</f>
        <v>scoretabel!C20</v>
      </c>
      <c r="CH12" t="str">
        <f t="shared" ca="1" si="216"/>
        <v>scoretabel!C20</v>
      </c>
      <c r="CI12" t="str">
        <f t="shared" ca="1" si="216"/>
        <v>scoretabel!C20</v>
      </c>
      <c r="CJ12" t="str">
        <f t="shared" ca="1" si="216"/>
        <v>scoretabel!C20</v>
      </c>
      <c r="CK12" t="str">
        <f ca="1">CONCATENATE($H11,"!",$H12,TEXT(CK1,0))</f>
        <v>scoretabel!C21</v>
      </c>
      <c r="CL12" t="str">
        <f t="shared" ref="CL12:CL15" ca="1" si="217">CK12</f>
        <v>scoretabel!C21</v>
      </c>
      <c r="CM12" t="str">
        <f t="shared" ref="CM12:CM15" ca="1" si="218">CL12</f>
        <v>scoretabel!C21</v>
      </c>
      <c r="CN12" t="str">
        <f t="shared" ref="CN12:CN15" ca="1" si="219">CM12</f>
        <v>scoretabel!C21</v>
      </c>
      <c r="CO12" t="str">
        <f t="shared" ref="CO12:CO15" ca="1" si="220">CN12</f>
        <v>scoretabel!C21</v>
      </c>
      <c r="CP12" t="str">
        <f ca="1">CONCATENATE($H11,"!",$H12,TEXT(CP1,0))</f>
        <v>scoretabel!C22</v>
      </c>
      <c r="CQ12" t="str">
        <f t="shared" ref="CQ12:CQ15" ca="1" si="221">CP12</f>
        <v>scoretabel!C22</v>
      </c>
      <c r="CR12" t="str">
        <f t="shared" ref="CR12:CR15" ca="1" si="222">CQ12</f>
        <v>scoretabel!C22</v>
      </c>
      <c r="CS12" t="str">
        <f t="shared" ref="CS12:CS15" ca="1" si="223">CR12</f>
        <v>scoretabel!C22</v>
      </c>
      <c r="CT12" t="str">
        <f t="shared" ref="CT12:CT15" ca="1" si="224">CS12</f>
        <v>scoretabel!C22</v>
      </c>
      <c r="CU12" t="str">
        <f ca="1">CONCATENATE($H11,"!",$H12,TEXT(CU1,0))</f>
        <v>scoretabel!C23</v>
      </c>
      <c r="CV12" t="str">
        <f t="shared" ref="CV12:CV15" ca="1" si="225">CU12</f>
        <v>scoretabel!C23</v>
      </c>
      <c r="CW12" t="str">
        <f t="shared" ref="CW12:CW15" ca="1" si="226">CV12</f>
        <v>scoretabel!C23</v>
      </c>
      <c r="CX12" t="str">
        <f t="shared" ref="CX12:CX15" ca="1" si="227">CW12</f>
        <v>scoretabel!C23</v>
      </c>
      <c r="CY12" t="str">
        <f t="shared" ref="CY12:CY15" ca="1" si="228">CX12</f>
        <v>scoretabel!C23</v>
      </c>
      <c r="CZ12" t="str">
        <f ca="1">CONCATENATE($H11,"!",$H12,TEXT(CZ1,0))</f>
        <v>scoretabel!C24</v>
      </c>
      <c r="DA12" t="str">
        <f t="shared" ref="DA12:DA15" ca="1" si="229">CZ12</f>
        <v>scoretabel!C24</v>
      </c>
      <c r="DB12" t="str">
        <f t="shared" ref="DB12:DB15" ca="1" si="230">DA12</f>
        <v>scoretabel!C24</v>
      </c>
      <c r="DC12" t="str">
        <f t="shared" ref="DC12:DC15" ca="1" si="231">DB12</f>
        <v>scoretabel!C24</v>
      </c>
      <c r="DD12" t="str">
        <f t="shared" ref="DD12:DD15" ca="1" si="232">DC12</f>
        <v>scoretabel!C24</v>
      </c>
    </row>
    <row r="13" spans="2:108" hidden="1">
      <c r="B13" s="63">
        <v>58</v>
      </c>
      <c r="C13" t="str">
        <f t="shared" ref="C13:C18" si="233">CONCATENATE($B$12,"!",C$12,TEXT($B13,0))</f>
        <v>waardelijsten!A58</v>
      </c>
      <c r="D13">
        <f ca="1">INDIRECT(C13)</f>
        <v>0</v>
      </c>
      <c r="E13" t="str">
        <f ca="1">C22</f>
        <v>perspectief op werkelijkheid</v>
      </c>
      <c r="H13" t="str">
        <f ca="1">I26</f>
        <v>AM</v>
      </c>
      <c r="I13" t="str">
        <f ca="1">CONCATENATE($H11,"!",$H13,TEXT(I1,0))</f>
        <v>scoretabel!AM5</v>
      </c>
      <c r="J13" t="str">
        <f t="shared" ref="J13:M15" ca="1" si="234">I13</f>
        <v>scoretabel!AM5</v>
      </c>
      <c r="K13" t="str">
        <f t="shared" ca="1" si="234"/>
        <v>scoretabel!AM5</v>
      </c>
      <c r="L13" t="str">
        <f t="shared" ca="1" si="234"/>
        <v>scoretabel!AM5</v>
      </c>
      <c r="M13" t="str">
        <f t="shared" ca="1" si="234"/>
        <v>scoretabel!AM5</v>
      </c>
      <c r="N13" t="str">
        <f ca="1">CONCATENATE($H11,"!",$H13,TEXT(N1,0))</f>
        <v>scoretabel!AM6</v>
      </c>
      <c r="O13" t="str">
        <f t="shared" ref="O13:R13" ca="1" si="235">N13</f>
        <v>scoretabel!AM6</v>
      </c>
      <c r="P13" t="str">
        <f t="shared" ca="1" si="235"/>
        <v>scoretabel!AM6</v>
      </c>
      <c r="Q13" t="str">
        <f t="shared" ca="1" si="235"/>
        <v>scoretabel!AM6</v>
      </c>
      <c r="R13" t="str">
        <f t="shared" ca="1" si="235"/>
        <v>scoretabel!AM6</v>
      </c>
      <c r="S13" t="str">
        <f ca="1">CONCATENATE($H11,"!",$H13,TEXT(S1,0))</f>
        <v>scoretabel!AM7</v>
      </c>
      <c r="T13" t="str">
        <f t="shared" ref="T13:W13" ca="1" si="236">S13</f>
        <v>scoretabel!AM7</v>
      </c>
      <c r="U13" t="str">
        <f t="shared" ca="1" si="236"/>
        <v>scoretabel!AM7</v>
      </c>
      <c r="V13" t="str">
        <f t="shared" ca="1" si="236"/>
        <v>scoretabel!AM7</v>
      </c>
      <c r="W13" t="str">
        <f t="shared" ca="1" si="236"/>
        <v>scoretabel!AM7</v>
      </c>
      <c r="X13" t="str">
        <f ca="1">CONCATENATE($H11,"!",$H13,TEXT(X1,0))</f>
        <v>scoretabel!AM8</v>
      </c>
      <c r="Y13" t="str">
        <f t="shared" ref="Y13:AB13" ca="1" si="237">X13</f>
        <v>scoretabel!AM8</v>
      </c>
      <c r="Z13" t="str">
        <f t="shared" ca="1" si="237"/>
        <v>scoretabel!AM8</v>
      </c>
      <c r="AA13" t="str">
        <f t="shared" ca="1" si="237"/>
        <v>scoretabel!AM8</v>
      </c>
      <c r="AB13" t="str">
        <f t="shared" ca="1" si="237"/>
        <v>scoretabel!AM8</v>
      </c>
      <c r="AC13" t="str">
        <f ca="1">CONCATENATE($H11,"!",$H13,TEXT(AC1,0))</f>
        <v>scoretabel!AM9</v>
      </c>
      <c r="AD13" t="str">
        <f t="shared" ref="AD13:AG13" ca="1" si="238">AC13</f>
        <v>scoretabel!AM9</v>
      </c>
      <c r="AE13" t="str">
        <f t="shared" ca="1" si="238"/>
        <v>scoretabel!AM9</v>
      </c>
      <c r="AF13" t="str">
        <f t="shared" ca="1" si="238"/>
        <v>scoretabel!AM9</v>
      </c>
      <c r="AG13" t="str">
        <f t="shared" ca="1" si="238"/>
        <v>scoretabel!AM9</v>
      </c>
      <c r="AH13" t="str">
        <f ca="1">CONCATENATE($H11,"!",$H13,TEXT(AH1,0))</f>
        <v>scoretabel!AM10</v>
      </c>
      <c r="AI13" t="str">
        <f t="shared" ref="AI13:AL13" ca="1" si="239">AH13</f>
        <v>scoretabel!AM10</v>
      </c>
      <c r="AJ13" t="str">
        <f t="shared" ca="1" si="239"/>
        <v>scoretabel!AM10</v>
      </c>
      <c r="AK13" t="str">
        <f t="shared" ca="1" si="239"/>
        <v>scoretabel!AM10</v>
      </c>
      <c r="AL13" t="str">
        <f t="shared" ca="1" si="239"/>
        <v>scoretabel!AM10</v>
      </c>
      <c r="AM13" t="str">
        <f ca="1">CONCATENATE($H11,"!",$H13,TEXT(AM1,0))</f>
        <v>scoretabel!AM11</v>
      </c>
      <c r="AN13" t="str">
        <f t="shared" ref="AN13:AQ13" ca="1" si="240">AM13</f>
        <v>scoretabel!AM11</v>
      </c>
      <c r="AO13" t="str">
        <f t="shared" ca="1" si="240"/>
        <v>scoretabel!AM11</v>
      </c>
      <c r="AP13" t="str">
        <f t="shared" ca="1" si="240"/>
        <v>scoretabel!AM11</v>
      </c>
      <c r="AQ13" t="str">
        <f t="shared" ca="1" si="240"/>
        <v>scoretabel!AM11</v>
      </c>
      <c r="AR13" t="str">
        <f ca="1">CONCATENATE($H11,"!",$H13,TEXT(AR1,0))</f>
        <v>scoretabel!AM12</v>
      </c>
      <c r="AS13" t="str">
        <f t="shared" ref="AS13:AV13" ca="1" si="241">AR13</f>
        <v>scoretabel!AM12</v>
      </c>
      <c r="AT13" t="str">
        <f t="shared" ca="1" si="241"/>
        <v>scoretabel!AM12</v>
      </c>
      <c r="AU13" t="str">
        <f t="shared" ca="1" si="241"/>
        <v>scoretabel!AM12</v>
      </c>
      <c r="AV13" t="str">
        <f t="shared" ca="1" si="241"/>
        <v>scoretabel!AM12</v>
      </c>
      <c r="AW13" t="str">
        <f ca="1">CONCATENATE($H11,"!",$H13,TEXT(AW1,0))</f>
        <v>scoretabel!AM13</v>
      </c>
      <c r="AX13" t="str">
        <f t="shared" ref="AX13:BA13" ca="1" si="242">AW13</f>
        <v>scoretabel!AM13</v>
      </c>
      <c r="AY13" t="str">
        <f t="shared" ca="1" si="242"/>
        <v>scoretabel!AM13</v>
      </c>
      <c r="AZ13" t="str">
        <f t="shared" ca="1" si="242"/>
        <v>scoretabel!AM13</v>
      </c>
      <c r="BA13" t="str">
        <f t="shared" ca="1" si="242"/>
        <v>scoretabel!AM13</v>
      </c>
      <c r="BB13" t="str">
        <f ca="1">CONCATENATE($H11,"!",$H13,TEXT(BB1,0))</f>
        <v>scoretabel!AM14</v>
      </c>
      <c r="BC13" t="str">
        <f t="shared" ref="BC13:BF13" ca="1" si="243">BB13</f>
        <v>scoretabel!AM14</v>
      </c>
      <c r="BD13" t="str">
        <f t="shared" ca="1" si="243"/>
        <v>scoretabel!AM14</v>
      </c>
      <c r="BE13" t="str">
        <f t="shared" ca="1" si="243"/>
        <v>scoretabel!AM14</v>
      </c>
      <c r="BF13" t="str">
        <f t="shared" ca="1" si="243"/>
        <v>scoretabel!AM14</v>
      </c>
      <c r="BG13" t="str">
        <f ca="1">CONCATENATE($H11,"!",$H13,TEXT(BG1,0))</f>
        <v>scoretabel!AM15</v>
      </c>
      <c r="BH13" t="str">
        <f t="shared" ref="BH13:BK13" ca="1" si="244">BG13</f>
        <v>scoretabel!AM15</v>
      </c>
      <c r="BI13" t="str">
        <f t="shared" ca="1" si="244"/>
        <v>scoretabel!AM15</v>
      </c>
      <c r="BJ13" t="str">
        <f t="shared" ca="1" si="244"/>
        <v>scoretabel!AM15</v>
      </c>
      <c r="BK13" t="str">
        <f t="shared" ca="1" si="244"/>
        <v>scoretabel!AM15</v>
      </c>
      <c r="BL13" t="str">
        <f ca="1">CONCATENATE($H11,"!",$H13,TEXT(BL1,0))</f>
        <v>scoretabel!AM16</v>
      </c>
      <c r="BM13" t="str">
        <f t="shared" ref="BM13:BP13" ca="1" si="245">BL13</f>
        <v>scoretabel!AM16</v>
      </c>
      <c r="BN13" t="str">
        <f t="shared" ca="1" si="245"/>
        <v>scoretabel!AM16</v>
      </c>
      <c r="BO13" t="str">
        <f t="shared" ca="1" si="245"/>
        <v>scoretabel!AM16</v>
      </c>
      <c r="BP13" t="str">
        <f t="shared" ca="1" si="245"/>
        <v>scoretabel!AM16</v>
      </c>
      <c r="BQ13" t="str">
        <f ca="1">CONCATENATE($H11,"!",$H13,TEXT(BQ1,0))</f>
        <v>scoretabel!AM17</v>
      </c>
      <c r="BR13" t="str">
        <f t="shared" ref="BR13:BU13" ca="1" si="246">BQ13</f>
        <v>scoretabel!AM17</v>
      </c>
      <c r="BS13" t="str">
        <f t="shared" ca="1" si="246"/>
        <v>scoretabel!AM17</v>
      </c>
      <c r="BT13" t="str">
        <f t="shared" ca="1" si="246"/>
        <v>scoretabel!AM17</v>
      </c>
      <c r="BU13" t="str">
        <f t="shared" ca="1" si="246"/>
        <v>scoretabel!AM17</v>
      </c>
      <c r="BV13" t="str">
        <f ca="1">CONCATENATE($H11,"!",$H13,TEXT(BV1,0))</f>
        <v>scoretabel!AM18</v>
      </c>
      <c r="BW13" t="str">
        <f t="shared" ref="BW13:BZ13" ca="1" si="247">BV13</f>
        <v>scoretabel!AM18</v>
      </c>
      <c r="BX13" t="str">
        <f t="shared" ca="1" si="247"/>
        <v>scoretabel!AM18</v>
      </c>
      <c r="BY13" t="str">
        <f t="shared" ca="1" si="247"/>
        <v>scoretabel!AM18</v>
      </c>
      <c r="BZ13" t="str">
        <f t="shared" ca="1" si="247"/>
        <v>scoretabel!AM18</v>
      </c>
      <c r="CA13" t="str">
        <f ca="1">CONCATENATE($H11,"!",$H13,TEXT(CA1,0))</f>
        <v>scoretabel!AM19</v>
      </c>
      <c r="CB13" t="str">
        <f t="shared" ref="CB13:CE13" ca="1" si="248">CA13</f>
        <v>scoretabel!AM19</v>
      </c>
      <c r="CC13" t="str">
        <f t="shared" ca="1" si="248"/>
        <v>scoretabel!AM19</v>
      </c>
      <c r="CD13" t="str">
        <f t="shared" ca="1" si="248"/>
        <v>scoretabel!AM19</v>
      </c>
      <c r="CE13" t="str">
        <f t="shared" ca="1" si="248"/>
        <v>scoretabel!AM19</v>
      </c>
      <c r="CF13" t="str">
        <f ca="1">CONCATENATE($H11,"!",$H13,TEXT(CF1,0))</f>
        <v>scoretabel!AM20</v>
      </c>
      <c r="CG13" t="str">
        <f t="shared" ref="CG13:CJ13" ca="1" si="249">CF13</f>
        <v>scoretabel!AM20</v>
      </c>
      <c r="CH13" t="str">
        <f t="shared" ca="1" si="249"/>
        <v>scoretabel!AM20</v>
      </c>
      <c r="CI13" t="str">
        <f t="shared" ca="1" si="249"/>
        <v>scoretabel!AM20</v>
      </c>
      <c r="CJ13" t="str">
        <f t="shared" ca="1" si="249"/>
        <v>scoretabel!AM20</v>
      </c>
      <c r="CK13" t="str">
        <f ca="1">CONCATENATE($H11,"!",$H13,TEXT(CK1,0))</f>
        <v>scoretabel!AM21</v>
      </c>
      <c r="CL13" t="str">
        <f t="shared" ca="1" si="217"/>
        <v>scoretabel!AM21</v>
      </c>
      <c r="CM13" t="str">
        <f t="shared" ca="1" si="218"/>
        <v>scoretabel!AM21</v>
      </c>
      <c r="CN13" t="str">
        <f t="shared" ca="1" si="219"/>
        <v>scoretabel!AM21</v>
      </c>
      <c r="CO13" t="str">
        <f t="shared" ca="1" si="220"/>
        <v>scoretabel!AM21</v>
      </c>
      <c r="CP13" t="str">
        <f ca="1">CONCATENATE($H11,"!",$H13,TEXT(CP1,0))</f>
        <v>scoretabel!AM22</v>
      </c>
      <c r="CQ13" t="str">
        <f t="shared" ca="1" si="221"/>
        <v>scoretabel!AM22</v>
      </c>
      <c r="CR13" t="str">
        <f t="shared" ca="1" si="222"/>
        <v>scoretabel!AM22</v>
      </c>
      <c r="CS13" t="str">
        <f t="shared" ca="1" si="223"/>
        <v>scoretabel!AM22</v>
      </c>
      <c r="CT13" t="str">
        <f t="shared" ca="1" si="224"/>
        <v>scoretabel!AM22</v>
      </c>
      <c r="CU13" t="str">
        <f ca="1">CONCATENATE($H11,"!",$H13,TEXT(CU1,0))</f>
        <v>scoretabel!AM23</v>
      </c>
      <c r="CV13" t="str">
        <f t="shared" ca="1" si="225"/>
        <v>scoretabel!AM23</v>
      </c>
      <c r="CW13" t="str">
        <f t="shared" ca="1" si="226"/>
        <v>scoretabel!AM23</v>
      </c>
      <c r="CX13" t="str">
        <f t="shared" ca="1" si="227"/>
        <v>scoretabel!AM23</v>
      </c>
      <c r="CY13" t="str">
        <f t="shared" ca="1" si="228"/>
        <v>scoretabel!AM23</v>
      </c>
      <c r="CZ13" t="str">
        <f ca="1">CONCATENATE($H11,"!",$H13,TEXT(CZ1,0))</f>
        <v>scoretabel!AM24</v>
      </c>
      <c r="DA13" t="str">
        <f t="shared" ca="1" si="229"/>
        <v>scoretabel!AM24</v>
      </c>
      <c r="DB13" t="str">
        <f t="shared" ca="1" si="230"/>
        <v>scoretabel!AM24</v>
      </c>
      <c r="DC13" t="str">
        <f t="shared" ca="1" si="231"/>
        <v>scoretabel!AM24</v>
      </c>
      <c r="DD13" t="str">
        <f t="shared" ca="1" si="232"/>
        <v>scoretabel!AM24</v>
      </c>
    </row>
    <row r="14" spans="2:108" hidden="1">
      <c r="B14" s="45">
        <f>B13+1</f>
        <v>59</v>
      </c>
      <c r="C14" t="str">
        <f t="shared" si="233"/>
        <v>waardelijsten!A59</v>
      </c>
      <c r="D14">
        <f ca="1">INDIRECT(C14)</f>
        <v>0</v>
      </c>
      <c r="E14" t="str">
        <f ca="1">D22</f>
        <v>logica-gericht</v>
      </c>
      <c r="I14" t="str">
        <f ca="1">INDIRECT(I12)</f>
        <v>object-gericht</v>
      </c>
      <c r="J14" t="str">
        <f t="shared" ca="1" si="234"/>
        <v>object-gericht</v>
      </c>
      <c r="K14" t="str">
        <f t="shared" ca="1" si="234"/>
        <v>object-gericht</v>
      </c>
      <c r="L14" t="str">
        <f t="shared" ca="1" si="234"/>
        <v>object-gericht</v>
      </c>
      <c r="M14" t="str">
        <f t="shared" ca="1" si="234"/>
        <v>object-gericht</v>
      </c>
      <c r="N14" t="str">
        <f ca="1">INDIRECT(N12)</f>
        <v>relatie-gericht</v>
      </c>
      <c r="O14" t="str">
        <f t="shared" ref="O14:R14" ca="1" si="250">N14</f>
        <v>relatie-gericht</v>
      </c>
      <c r="P14" t="str">
        <f t="shared" ca="1" si="250"/>
        <v>relatie-gericht</v>
      </c>
      <c r="Q14" t="str">
        <f t="shared" ca="1" si="250"/>
        <v>relatie-gericht</v>
      </c>
      <c r="R14" t="str">
        <f t="shared" ca="1" si="250"/>
        <v>relatie-gericht</v>
      </c>
      <c r="S14" t="str">
        <f ca="1">INDIRECT(S12)</f>
        <v>object-gericht</v>
      </c>
      <c r="T14" t="str">
        <f t="shared" ref="T14:W14" ca="1" si="251">S14</f>
        <v>object-gericht</v>
      </c>
      <c r="U14" t="str">
        <f t="shared" ca="1" si="251"/>
        <v>object-gericht</v>
      </c>
      <c r="V14" t="str">
        <f t="shared" ca="1" si="251"/>
        <v>object-gericht</v>
      </c>
      <c r="W14" t="str">
        <f t="shared" ca="1" si="251"/>
        <v>object-gericht</v>
      </c>
      <c r="X14" t="str">
        <f ca="1">INDIRECT(X12)</f>
        <v>object-gericht</v>
      </c>
      <c r="Y14" t="str">
        <f t="shared" ref="Y14:AB14" ca="1" si="252">X14</f>
        <v>object-gericht</v>
      </c>
      <c r="Z14" t="str">
        <f t="shared" ca="1" si="252"/>
        <v>object-gericht</v>
      </c>
      <c r="AA14" t="str">
        <f t="shared" ca="1" si="252"/>
        <v>object-gericht</v>
      </c>
      <c r="AB14" t="str">
        <f t="shared" ca="1" si="252"/>
        <v>object-gericht</v>
      </c>
      <c r="AC14" t="str">
        <f ca="1">INDIRECT(AC12)</f>
        <v>object-gericht</v>
      </c>
      <c r="AD14" t="str">
        <f t="shared" ref="AD14:AG14" ca="1" si="253">AC14</f>
        <v>object-gericht</v>
      </c>
      <c r="AE14" t="str">
        <f t="shared" ca="1" si="253"/>
        <v>object-gericht</v>
      </c>
      <c r="AF14" t="str">
        <f t="shared" ca="1" si="253"/>
        <v>object-gericht</v>
      </c>
      <c r="AG14" t="str">
        <f t="shared" ca="1" si="253"/>
        <v>object-gericht</v>
      </c>
      <c r="AH14" t="str">
        <f ca="1">INDIRECT(AH12)</f>
        <v>relatie-gericht</v>
      </c>
      <c r="AI14" t="str">
        <f t="shared" ref="AI14:AL14" ca="1" si="254">AH14</f>
        <v>relatie-gericht</v>
      </c>
      <c r="AJ14" t="str">
        <f t="shared" ca="1" si="254"/>
        <v>relatie-gericht</v>
      </c>
      <c r="AK14" t="str">
        <f t="shared" ca="1" si="254"/>
        <v>relatie-gericht</v>
      </c>
      <c r="AL14" t="str">
        <f t="shared" ca="1" si="254"/>
        <v>relatie-gericht</v>
      </c>
      <c r="AM14" t="str">
        <f ca="1">INDIRECT(AM12)</f>
        <v>context-gericht</v>
      </c>
      <c r="AN14" t="str">
        <f t="shared" ref="AN14:AQ14" ca="1" si="255">AM14</f>
        <v>context-gericht</v>
      </c>
      <c r="AO14" t="str">
        <f t="shared" ca="1" si="255"/>
        <v>context-gericht</v>
      </c>
      <c r="AP14" t="str">
        <f t="shared" ca="1" si="255"/>
        <v>context-gericht</v>
      </c>
      <c r="AQ14" t="str">
        <f t="shared" ca="1" si="255"/>
        <v>context-gericht</v>
      </c>
      <c r="AR14" t="str">
        <f ca="1">INDIRECT(AR12)</f>
        <v>context-gericht</v>
      </c>
      <c r="AS14" t="str">
        <f t="shared" ref="AS14:AV14" ca="1" si="256">AR14</f>
        <v>context-gericht</v>
      </c>
      <c r="AT14" t="str">
        <f t="shared" ca="1" si="256"/>
        <v>context-gericht</v>
      </c>
      <c r="AU14" t="str">
        <f t="shared" ca="1" si="256"/>
        <v>context-gericht</v>
      </c>
      <c r="AV14" t="str">
        <f t="shared" ca="1" si="256"/>
        <v>context-gericht</v>
      </c>
      <c r="AW14" t="str">
        <f ca="1">INDIRECT(AW12)</f>
        <v>object-gericht</v>
      </c>
      <c r="AX14" t="str">
        <f t="shared" ref="AX14:BA14" ca="1" si="257">AW14</f>
        <v>object-gericht</v>
      </c>
      <c r="AY14" t="str">
        <f t="shared" ca="1" si="257"/>
        <v>object-gericht</v>
      </c>
      <c r="AZ14" t="str">
        <f t="shared" ca="1" si="257"/>
        <v>object-gericht</v>
      </c>
      <c r="BA14" t="str">
        <f t="shared" ca="1" si="257"/>
        <v>object-gericht</v>
      </c>
      <c r="BB14" t="str">
        <f ca="1">INDIRECT(BB12)</f>
        <v>logica-gericht</v>
      </c>
      <c r="BC14" t="str">
        <f t="shared" ref="BC14:BF14" ca="1" si="258">BB14</f>
        <v>logica-gericht</v>
      </c>
      <c r="BD14" t="str">
        <f t="shared" ca="1" si="258"/>
        <v>logica-gericht</v>
      </c>
      <c r="BE14" t="str">
        <f t="shared" ca="1" si="258"/>
        <v>logica-gericht</v>
      </c>
      <c r="BF14" t="str">
        <f t="shared" ca="1" si="258"/>
        <v>logica-gericht</v>
      </c>
      <c r="BG14" t="str">
        <f ca="1">INDIRECT(BG12)</f>
        <v>logica-gericht</v>
      </c>
      <c r="BH14" t="str">
        <f t="shared" ref="BH14:BK14" ca="1" si="259">BG14</f>
        <v>logica-gericht</v>
      </c>
      <c r="BI14" t="str">
        <f t="shared" ca="1" si="259"/>
        <v>logica-gericht</v>
      </c>
      <c r="BJ14" t="str">
        <f t="shared" ca="1" si="259"/>
        <v>logica-gericht</v>
      </c>
      <c r="BK14" t="str">
        <f t="shared" ca="1" si="259"/>
        <v>logica-gericht</v>
      </c>
      <c r="BL14" t="str">
        <f ca="1">INDIRECT(BL12)</f>
        <v>relatie-gericht</v>
      </c>
      <c r="BM14" t="str">
        <f t="shared" ref="BM14:BP14" ca="1" si="260">BL14</f>
        <v>relatie-gericht</v>
      </c>
      <c r="BN14" t="str">
        <f t="shared" ca="1" si="260"/>
        <v>relatie-gericht</v>
      </c>
      <c r="BO14" t="str">
        <f t="shared" ca="1" si="260"/>
        <v>relatie-gericht</v>
      </c>
      <c r="BP14" t="str">
        <f t="shared" ca="1" si="260"/>
        <v>relatie-gericht</v>
      </c>
      <c r="BQ14" t="str">
        <f ca="1">INDIRECT(BQ12)</f>
        <v>regel-gericht</v>
      </c>
      <c r="BR14" t="str">
        <f t="shared" ref="BR14:BU14" ca="1" si="261">BQ14</f>
        <v>regel-gericht</v>
      </c>
      <c r="BS14" t="str">
        <f t="shared" ca="1" si="261"/>
        <v>regel-gericht</v>
      </c>
      <c r="BT14" t="str">
        <f t="shared" ca="1" si="261"/>
        <v>regel-gericht</v>
      </c>
      <c r="BU14" t="str">
        <f t="shared" ca="1" si="261"/>
        <v>regel-gericht</v>
      </c>
      <c r="BV14" t="str">
        <f ca="1">INDIRECT(BV12)</f>
        <v>regel-gericht</v>
      </c>
      <c r="BW14" t="str">
        <f t="shared" ref="BW14:BZ14" ca="1" si="262">BV14</f>
        <v>regel-gericht</v>
      </c>
      <c r="BX14" t="str">
        <f t="shared" ca="1" si="262"/>
        <v>regel-gericht</v>
      </c>
      <c r="BY14" t="str">
        <f t="shared" ca="1" si="262"/>
        <v>regel-gericht</v>
      </c>
      <c r="BZ14" t="str">
        <f t="shared" ca="1" si="262"/>
        <v>regel-gericht</v>
      </c>
      <c r="CA14" t="str">
        <f ca="1">INDIRECT(CA12)</f>
        <v>relatie-gericht</v>
      </c>
      <c r="CB14" t="str">
        <f t="shared" ref="CB14:CE14" ca="1" si="263">CA14</f>
        <v>relatie-gericht</v>
      </c>
      <c r="CC14" t="str">
        <f t="shared" ca="1" si="263"/>
        <v>relatie-gericht</v>
      </c>
      <c r="CD14" t="str">
        <f t="shared" ca="1" si="263"/>
        <v>relatie-gericht</v>
      </c>
      <c r="CE14" t="str">
        <f t="shared" ca="1" si="263"/>
        <v>relatie-gericht</v>
      </c>
      <c r="CF14" t="str">
        <f ca="1">INDIRECT(CF12)</f>
        <v>object-gericht</v>
      </c>
      <c r="CG14" t="str">
        <f t="shared" ref="CG14:CJ14" ca="1" si="264">CF14</f>
        <v>object-gericht</v>
      </c>
      <c r="CH14" t="str">
        <f t="shared" ca="1" si="264"/>
        <v>object-gericht</v>
      </c>
      <c r="CI14" t="str">
        <f t="shared" ca="1" si="264"/>
        <v>object-gericht</v>
      </c>
      <c r="CJ14" t="str">
        <f t="shared" ca="1" si="264"/>
        <v>object-gericht</v>
      </c>
      <c r="CK14" t="str">
        <f ca="1">INDIRECT(CK12)</f>
        <v>object-gericht</v>
      </c>
      <c r="CL14" t="str">
        <f t="shared" ca="1" si="217"/>
        <v>object-gericht</v>
      </c>
      <c r="CM14" t="str">
        <f t="shared" ca="1" si="218"/>
        <v>object-gericht</v>
      </c>
      <c r="CN14" t="str">
        <f t="shared" ca="1" si="219"/>
        <v>object-gericht</v>
      </c>
      <c r="CO14" t="str">
        <f t="shared" ca="1" si="220"/>
        <v>object-gericht</v>
      </c>
      <c r="CP14" t="str">
        <f ca="1">INDIRECT(CP12)</f>
        <v>regel-gericht</v>
      </c>
      <c r="CQ14" t="str">
        <f t="shared" ca="1" si="221"/>
        <v>regel-gericht</v>
      </c>
      <c r="CR14" t="str">
        <f t="shared" ca="1" si="222"/>
        <v>regel-gericht</v>
      </c>
      <c r="CS14" t="str">
        <f t="shared" ca="1" si="223"/>
        <v>regel-gericht</v>
      </c>
      <c r="CT14" t="str">
        <f t="shared" ca="1" si="224"/>
        <v>regel-gericht</v>
      </c>
      <c r="CU14" t="str">
        <f ca="1">INDIRECT(CU12)</f>
        <v>object-gericht</v>
      </c>
      <c r="CV14" t="str">
        <f t="shared" ca="1" si="225"/>
        <v>object-gericht</v>
      </c>
      <c r="CW14" t="str">
        <f t="shared" ca="1" si="226"/>
        <v>object-gericht</v>
      </c>
      <c r="CX14" t="str">
        <f t="shared" ca="1" si="227"/>
        <v>object-gericht</v>
      </c>
      <c r="CY14" t="str">
        <f t="shared" ca="1" si="228"/>
        <v>object-gericht</v>
      </c>
      <c r="CZ14">
        <f ca="1">INDIRECT(CZ12)</f>
        <v>0</v>
      </c>
      <c r="DA14">
        <f t="shared" ca="1" si="229"/>
        <v>0</v>
      </c>
      <c r="DB14">
        <f t="shared" ca="1" si="230"/>
        <v>0</v>
      </c>
      <c r="DC14">
        <f t="shared" ca="1" si="231"/>
        <v>0</v>
      </c>
      <c r="DD14">
        <f t="shared" ca="1" si="232"/>
        <v>0</v>
      </c>
    </row>
    <row r="15" spans="2:108" hidden="1">
      <c r="B15" s="45">
        <f>B14+1</f>
        <v>60</v>
      </c>
      <c r="C15" t="str">
        <f t="shared" si="233"/>
        <v>waardelijsten!A60</v>
      </c>
      <c r="D15">
        <f ca="1">INDIRECT(C15)</f>
        <v>0</v>
      </c>
      <c r="E15" t="str">
        <f ca="1">E22</f>
        <v>regel-gericht</v>
      </c>
      <c r="I15">
        <f ca="1">INDIRECT(I13)</f>
        <v>2</v>
      </c>
      <c r="J15">
        <f t="shared" ca="1" si="234"/>
        <v>2</v>
      </c>
      <c r="K15">
        <f t="shared" ca="1" si="234"/>
        <v>2</v>
      </c>
      <c r="L15">
        <f t="shared" ca="1" si="234"/>
        <v>2</v>
      </c>
      <c r="M15">
        <f t="shared" ca="1" si="234"/>
        <v>2</v>
      </c>
      <c r="N15">
        <f ca="1">INDIRECT(N13)</f>
        <v>2</v>
      </c>
      <c r="O15">
        <f t="shared" ref="O15:R15" ca="1" si="265">N15</f>
        <v>2</v>
      </c>
      <c r="P15">
        <f t="shared" ca="1" si="265"/>
        <v>2</v>
      </c>
      <c r="Q15">
        <f t="shared" ca="1" si="265"/>
        <v>2</v>
      </c>
      <c r="R15">
        <f t="shared" ca="1" si="265"/>
        <v>2</v>
      </c>
      <c r="S15">
        <f ca="1">INDIRECT(S13)</f>
        <v>1</v>
      </c>
      <c r="T15">
        <f t="shared" ref="T15:W15" ca="1" si="266">S15</f>
        <v>1</v>
      </c>
      <c r="U15">
        <f t="shared" ca="1" si="266"/>
        <v>1</v>
      </c>
      <c r="V15">
        <f t="shared" ca="1" si="266"/>
        <v>1</v>
      </c>
      <c r="W15">
        <f t="shared" ca="1" si="266"/>
        <v>1</v>
      </c>
      <c r="X15">
        <f ca="1">INDIRECT(X13)</f>
        <v>3</v>
      </c>
      <c r="Y15">
        <f t="shared" ref="Y15:AB15" ca="1" si="267">X15</f>
        <v>3</v>
      </c>
      <c r="Z15">
        <f t="shared" ca="1" si="267"/>
        <v>3</v>
      </c>
      <c r="AA15">
        <f t="shared" ca="1" si="267"/>
        <v>3</v>
      </c>
      <c r="AB15">
        <f t="shared" ca="1" si="267"/>
        <v>3</v>
      </c>
      <c r="AC15">
        <f ca="1">INDIRECT(AC13)</f>
        <v>1</v>
      </c>
      <c r="AD15">
        <f t="shared" ref="AD15:AG15" ca="1" si="268">AC15</f>
        <v>1</v>
      </c>
      <c r="AE15">
        <f t="shared" ca="1" si="268"/>
        <v>1</v>
      </c>
      <c r="AF15">
        <f t="shared" ca="1" si="268"/>
        <v>1</v>
      </c>
      <c r="AG15">
        <f t="shared" ca="1" si="268"/>
        <v>1</v>
      </c>
      <c r="AH15">
        <f ca="1">INDIRECT(AH13)</f>
        <v>2</v>
      </c>
      <c r="AI15">
        <f t="shared" ref="AI15:AL15" ca="1" si="269">AH15</f>
        <v>2</v>
      </c>
      <c r="AJ15">
        <f t="shared" ca="1" si="269"/>
        <v>2</v>
      </c>
      <c r="AK15">
        <f t="shared" ca="1" si="269"/>
        <v>2</v>
      </c>
      <c r="AL15">
        <f t="shared" ca="1" si="269"/>
        <v>2</v>
      </c>
      <c r="AM15">
        <f ca="1">INDIRECT(AM13)</f>
        <v>5</v>
      </c>
      <c r="AN15">
        <f t="shared" ref="AN15:AQ15" ca="1" si="270">AM15</f>
        <v>5</v>
      </c>
      <c r="AO15">
        <f t="shared" ca="1" si="270"/>
        <v>5</v>
      </c>
      <c r="AP15">
        <f t="shared" ca="1" si="270"/>
        <v>5</v>
      </c>
      <c r="AQ15">
        <f t="shared" ca="1" si="270"/>
        <v>5</v>
      </c>
      <c r="AR15" t="str">
        <f ca="1">INDIRECT(AR13)</f>
        <v>onbekend</v>
      </c>
      <c r="AS15" t="str">
        <f t="shared" ref="AS15:AV15" ca="1" si="271">AR15</f>
        <v>onbekend</v>
      </c>
      <c r="AT15" t="str">
        <f t="shared" ca="1" si="271"/>
        <v>onbekend</v>
      </c>
      <c r="AU15" t="str">
        <f t="shared" ca="1" si="271"/>
        <v>onbekend</v>
      </c>
      <c r="AV15" t="str">
        <f t="shared" ca="1" si="271"/>
        <v>onbekend</v>
      </c>
      <c r="AW15">
        <f ca="1">INDIRECT(AW13)</f>
        <v>1</v>
      </c>
      <c r="AX15">
        <f t="shared" ref="AX15:BA15" ca="1" si="272">AW15</f>
        <v>1</v>
      </c>
      <c r="AY15">
        <f t="shared" ca="1" si="272"/>
        <v>1</v>
      </c>
      <c r="AZ15">
        <f t="shared" ca="1" si="272"/>
        <v>1</v>
      </c>
      <c r="BA15">
        <f t="shared" ca="1" si="272"/>
        <v>1</v>
      </c>
      <c r="BB15">
        <f ca="1">INDIRECT(BB13)</f>
        <v>2</v>
      </c>
      <c r="BC15">
        <f t="shared" ref="BC15:BF15" ca="1" si="273">BB15</f>
        <v>2</v>
      </c>
      <c r="BD15">
        <f t="shared" ca="1" si="273"/>
        <v>2</v>
      </c>
      <c r="BE15">
        <f t="shared" ca="1" si="273"/>
        <v>2</v>
      </c>
      <c r="BF15">
        <f t="shared" ca="1" si="273"/>
        <v>2</v>
      </c>
      <c r="BG15">
        <f ca="1">INDIRECT(BG13)</f>
        <v>1</v>
      </c>
      <c r="BH15">
        <f t="shared" ref="BH15:BK15" ca="1" si="274">BG15</f>
        <v>1</v>
      </c>
      <c r="BI15">
        <f t="shared" ca="1" si="274"/>
        <v>1</v>
      </c>
      <c r="BJ15">
        <f t="shared" ca="1" si="274"/>
        <v>1</v>
      </c>
      <c r="BK15">
        <f t="shared" ca="1" si="274"/>
        <v>1</v>
      </c>
      <c r="BL15">
        <f ca="1">INDIRECT(BL13)</f>
        <v>4</v>
      </c>
      <c r="BM15">
        <f t="shared" ref="BM15:BP15" ca="1" si="275">BL15</f>
        <v>4</v>
      </c>
      <c r="BN15">
        <f t="shared" ca="1" si="275"/>
        <v>4</v>
      </c>
      <c r="BO15">
        <f t="shared" ca="1" si="275"/>
        <v>4</v>
      </c>
      <c r="BP15">
        <f t="shared" ca="1" si="275"/>
        <v>4</v>
      </c>
      <c r="BQ15">
        <f ca="1">INDIRECT(BQ13)</f>
        <v>4</v>
      </c>
      <c r="BR15">
        <f t="shared" ref="BR15:BU15" ca="1" si="276">BQ15</f>
        <v>4</v>
      </c>
      <c r="BS15">
        <f t="shared" ca="1" si="276"/>
        <v>4</v>
      </c>
      <c r="BT15">
        <f t="shared" ca="1" si="276"/>
        <v>4</v>
      </c>
      <c r="BU15">
        <f t="shared" ca="1" si="276"/>
        <v>4</v>
      </c>
      <c r="BV15">
        <f ca="1">INDIRECT(BV13)</f>
        <v>4</v>
      </c>
      <c r="BW15">
        <f t="shared" ref="BW15:BZ15" ca="1" si="277">BV15</f>
        <v>4</v>
      </c>
      <c r="BX15">
        <f t="shared" ca="1" si="277"/>
        <v>4</v>
      </c>
      <c r="BY15">
        <f t="shared" ca="1" si="277"/>
        <v>4</v>
      </c>
      <c r="BZ15">
        <f t="shared" ca="1" si="277"/>
        <v>4</v>
      </c>
      <c r="CA15">
        <f ca="1">INDIRECT(CA13)</f>
        <v>4</v>
      </c>
      <c r="CB15">
        <f t="shared" ref="CB15:CE15" ca="1" si="278">CA15</f>
        <v>4</v>
      </c>
      <c r="CC15">
        <f t="shared" ca="1" si="278"/>
        <v>4</v>
      </c>
      <c r="CD15">
        <f t="shared" ca="1" si="278"/>
        <v>4</v>
      </c>
      <c r="CE15">
        <f t="shared" ca="1" si="278"/>
        <v>4</v>
      </c>
      <c r="CF15">
        <f ca="1">INDIRECT(CF13)</f>
        <v>2</v>
      </c>
      <c r="CG15">
        <f t="shared" ref="CG15:CJ15" ca="1" si="279">CF15</f>
        <v>2</v>
      </c>
      <c r="CH15">
        <f t="shared" ca="1" si="279"/>
        <v>2</v>
      </c>
      <c r="CI15">
        <f t="shared" ca="1" si="279"/>
        <v>2</v>
      </c>
      <c r="CJ15">
        <f t="shared" ca="1" si="279"/>
        <v>2</v>
      </c>
      <c r="CK15">
        <f ca="1">INDIRECT(CK13)</f>
        <v>3</v>
      </c>
      <c r="CL15">
        <f t="shared" ca="1" si="217"/>
        <v>3</v>
      </c>
      <c r="CM15">
        <f t="shared" ca="1" si="218"/>
        <v>3</v>
      </c>
      <c r="CN15">
        <f t="shared" ca="1" si="219"/>
        <v>3</v>
      </c>
      <c r="CO15">
        <f t="shared" ca="1" si="220"/>
        <v>3</v>
      </c>
      <c r="CP15">
        <f ca="1">INDIRECT(CP13)</f>
        <v>2</v>
      </c>
      <c r="CQ15">
        <f t="shared" ca="1" si="221"/>
        <v>2</v>
      </c>
      <c r="CR15">
        <f t="shared" ca="1" si="222"/>
        <v>2</v>
      </c>
      <c r="CS15">
        <f t="shared" ca="1" si="223"/>
        <v>2</v>
      </c>
      <c r="CT15">
        <f t="shared" ca="1" si="224"/>
        <v>2</v>
      </c>
      <c r="CU15">
        <f ca="1">INDIRECT(CU13)</f>
        <v>2</v>
      </c>
      <c r="CV15">
        <f t="shared" ca="1" si="225"/>
        <v>2</v>
      </c>
      <c r="CW15">
        <f t="shared" ca="1" si="226"/>
        <v>2</v>
      </c>
      <c r="CX15">
        <f t="shared" ca="1" si="227"/>
        <v>2</v>
      </c>
      <c r="CY15">
        <f t="shared" ca="1" si="228"/>
        <v>2</v>
      </c>
      <c r="CZ15" t="str">
        <f ca="1">INDIRECT(CZ13)</f>
        <v>onbekend</v>
      </c>
      <c r="DA15" t="str">
        <f t="shared" ca="1" si="229"/>
        <v>onbekend</v>
      </c>
      <c r="DB15" t="str">
        <f t="shared" ca="1" si="230"/>
        <v>onbekend</v>
      </c>
      <c r="DC15" t="str">
        <f t="shared" ca="1" si="231"/>
        <v>onbekend</v>
      </c>
      <c r="DD15" t="str">
        <f t="shared" ca="1" si="232"/>
        <v>onbekend</v>
      </c>
    </row>
    <row r="16" spans="2:108" hidden="1">
      <c r="B16" s="45">
        <f t="shared" ref="B16:B18" si="280">B15+1</f>
        <v>61</v>
      </c>
      <c r="C16" t="str">
        <f t="shared" si="233"/>
        <v>waardelijsten!A61</v>
      </c>
      <c r="D16">
        <f t="shared" ref="D16:D18" ca="1" si="281">INDIRECT(C16)</f>
        <v>0</v>
      </c>
      <c r="E16" t="str">
        <f ca="1">F22</f>
        <v>context-gericht</v>
      </c>
      <c r="H16" t="s">
        <v>189</v>
      </c>
    </row>
    <row r="17" spans="1:108" hidden="1">
      <c r="B17" s="45">
        <f t="shared" si="280"/>
        <v>62</v>
      </c>
      <c r="C17" t="str">
        <f t="shared" si="233"/>
        <v>waardelijsten!A62</v>
      </c>
      <c r="D17">
        <f t="shared" ca="1" si="281"/>
        <v>0</v>
      </c>
      <c r="E17" t="str">
        <f ca="1">G22</f>
        <v>relatie-gericht</v>
      </c>
      <c r="H17" t="s">
        <v>188</v>
      </c>
      <c r="I17" t="str">
        <f>CONCATENATE($H16,"!",$H17,TEXT(I1,0))</f>
        <v>scoretabel!B5</v>
      </c>
      <c r="J17" t="str">
        <f t="shared" ref="J17:N17" si="282">CONCATENATE($H16,"!",$H17,TEXT(J1,0))</f>
        <v>scoretabel!B5</v>
      </c>
      <c r="K17" t="str">
        <f t="shared" si="282"/>
        <v>scoretabel!B5</v>
      </c>
      <c r="L17" t="str">
        <f t="shared" si="282"/>
        <v>scoretabel!B5</v>
      </c>
      <c r="M17" t="str">
        <f t="shared" si="282"/>
        <v>scoretabel!B5</v>
      </c>
      <c r="N17" t="str">
        <f t="shared" si="282"/>
        <v>scoretabel!B6</v>
      </c>
      <c r="O17" t="str">
        <f t="shared" ref="O17" si="283">CONCATENATE($H16,"!",$H17,TEXT(O1,0))</f>
        <v>scoretabel!B6</v>
      </c>
      <c r="P17" t="str">
        <f t="shared" ref="P17" si="284">CONCATENATE($H16,"!",$H17,TEXT(P1,0))</f>
        <v>scoretabel!B6</v>
      </c>
      <c r="Q17" t="str">
        <f t="shared" ref="Q17" si="285">CONCATENATE($H16,"!",$H17,TEXT(Q1,0))</f>
        <v>scoretabel!B6</v>
      </c>
      <c r="R17" t="str">
        <f t="shared" ref="R17" si="286">CONCATENATE($H16,"!",$H17,TEXT(R1,0))</f>
        <v>scoretabel!B6</v>
      </c>
      <c r="S17" t="str">
        <f t="shared" ref="S17" si="287">CONCATENATE($H16,"!",$H17,TEXT(S1,0))</f>
        <v>scoretabel!B7</v>
      </c>
      <c r="T17" t="str">
        <f t="shared" ref="T17" si="288">CONCATENATE($H16,"!",$H17,TEXT(T1,0))</f>
        <v>scoretabel!B7</v>
      </c>
      <c r="U17" t="str">
        <f t="shared" ref="U17" si="289">CONCATENATE($H16,"!",$H17,TEXT(U1,0))</f>
        <v>scoretabel!B7</v>
      </c>
      <c r="V17" t="str">
        <f t="shared" ref="V17" si="290">CONCATENATE($H16,"!",$H17,TEXT(V1,0))</f>
        <v>scoretabel!B7</v>
      </c>
      <c r="W17" t="str">
        <f t="shared" ref="W17" si="291">CONCATENATE($H16,"!",$H17,TEXT(W1,0))</f>
        <v>scoretabel!B7</v>
      </c>
      <c r="X17" t="str">
        <f t="shared" ref="X17" si="292">CONCATENATE($H16,"!",$H17,TEXT(X1,0))</f>
        <v>scoretabel!B8</v>
      </c>
      <c r="Y17" t="str">
        <f t="shared" ref="Y17" si="293">CONCATENATE($H16,"!",$H17,TEXT(Y1,0))</f>
        <v>scoretabel!B8</v>
      </c>
      <c r="Z17" t="str">
        <f t="shared" ref="Z17" si="294">CONCATENATE($H16,"!",$H17,TEXT(Z1,0))</f>
        <v>scoretabel!B8</v>
      </c>
      <c r="AA17" t="str">
        <f t="shared" ref="AA17" si="295">CONCATENATE($H16,"!",$H17,TEXT(AA1,0))</f>
        <v>scoretabel!B8</v>
      </c>
      <c r="AB17" t="str">
        <f t="shared" ref="AB17" si="296">CONCATENATE($H16,"!",$H17,TEXT(AB1,0))</f>
        <v>scoretabel!B8</v>
      </c>
      <c r="AC17" t="str">
        <f t="shared" ref="AC17" si="297">CONCATENATE($H16,"!",$H17,TEXT(AC1,0))</f>
        <v>scoretabel!B9</v>
      </c>
      <c r="AD17" t="str">
        <f t="shared" ref="AD17" si="298">CONCATENATE($H16,"!",$H17,TEXT(AD1,0))</f>
        <v>scoretabel!B9</v>
      </c>
      <c r="AE17" t="str">
        <f t="shared" ref="AE17" si="299">CONCATENATE($H16,"!",$H17,TEXT(AE1,0))</f>
        <v>scoretabel!B9</v>
      </c>
      <c r="AF17" t="str">
        <f t="shared" ref="AF17" si="300">CONCATENATE($H16,"!",$H17,TEXT(AF1,0))</f>
        <v>scoretabel!B9</v>
      </c>
      <c r="AG17" t="str">
        <f t="shared" ref="AG17" si="301">CONCATENATE($H16,"!",$H17,TEXT(AG1,0))</f>
        <v>scoretabel!B9</v>
      </c>
      <c r="AH17" t="str">
        <f t="shared" ref="AH17" si="302">CONCATENATE($H16,"!",$H17,TEXT(AH1,0))</f>
        <v>scoretabel!B10</v>
      </c>
      <c r="AI17" t="str">
        <f t="shared" ref="AI17" si="303">CONCATENATE($H16,"!",$H17,TEXT(AI1,0))</f>
        <v>scoretabel!B10</v>
      </c>
      <c r="AJ17" t="str">
        <f t="shared" ref="AJ17" si="304">CONCATENATE($H16,"!",$H17,TEXT(AJ1,0))</f>
        <v>scoretabel!B10</v>
      </c>
      <c r="AK17" t="str">
        <f t="shared" ref="AK17" si="305">CONCATENATE($H16,"!",$H17,TEXT(AK1,0))</f>
        <v>scoretabel!B10</v>
      </c>
      <c r="AL17" t="str">
        <f t="shared" ref="AL17" si="306">CONCATENATE($H16,"!",$H17,TEXT(AL1,0))</f>
        <v>scoretabel!B10</v>
      </c>
      <c r="AM17" t="str">
        <f t="shared" ref="AM17" si="307">CONCATENATE($H16,"!",$H17,TEXT(AM1,0))</f>
        <v>scoretabel!B11</v>
      </c>
      <c r="AN17" t="str">
        <f t="shared" ref="AN17" si="308">CONCATENATE($H16,"!",$H17,TEXT(AN1,0))</f>
        <v>scoretabel!B11</v>
      </c>
      <c r="AO17" t="str">
        <f t="shared" ref="AO17" si="309">CONCATENATE($H16,"!",$H17,TEXT(AO1,0))</f>
        <v>scoretabel!B11</v>
      </c>
      <c r="AP17" t="str">
        <f t="shared" ref="AP17" si="310">CONCATENATE($H16,"!",$H17,TEXT(AP1,0))</f>
        <v>scoretabel!B11</v>
      </c>
      <c r="AQ17" t="str">
        <f t="shared" ref="AQ17" si="311">CONCATENATE($H16,"!",$H17,TEXT(AQ1,0))</f>
        <v>scoretabel!B11</v>
      </c>
      <c r="AR17" t="str">
        <f t="shared" ref="AR17" si="312">CONCATENATE($H16,"!",$H17,TEXT(AR1,0))</f>
        <v>scoretabel!B12</v>
      </c>
      <c r="AS17" t="str">
        <f t="shared" ref="AS17" si="313">CONCATENATE($H16,"!",$H17,TEXT(AS1,0))</f>
        <v>scoretabel!B12</v>
      </c>
      <c r="AT17" t="str">
        <f t="shared" ref="AT17" si="314">CONCATENATE($H16,"!",$H17,TEXT(AT1,0))</f>
        <v>scoretabel!B12</v>
      </c>
      <c r="AU17" t="str">
        <f t="shared" ref="AU17" si="315">CONCATENATE($H16,"!",$H17,TEXT(AU1,0))</f>
        <v>scoretabel!B12</v>
      </c>
      <c r="AV17" t="str">
        <f t="shared" ref="AV17" si="316">CONCATENATE($H16,"!",$H17,TEXT(AV1,0))</f>
        <v>scoretabel!B12</v>
      </c>
      <c r="AW17" t="str">
        <f t="shared" ref="AW17" si="317">CONCATENATE($H16,"!",$H17,TEXT(AW1,0))</f>
        <v>scoretabel!B13</v>
      </c>
      <c r="AX17" t="str">
        <f t="shared" ref="AX17" si="318">CONCATENATE($H16,"!",$H17,TEXT(AX1,0))</f>
        <v>scoretabel!B13</v>
      </c>
      <c r="AY17" t="str">
        <f t="shared" ref="AY17" si="319">CONCATENATE($H16,"!",$H17,TEXT(AY1,0))</f>
        <v>scoretabel!B13</v>
      </c>
      <c r="AZ17" t="str">
        <f t="shared" ref="AZ17" si="320">CONCATENATE($H16,"!",$H17,TEXT(AZ1,0))</f>
        <v>scoretabel!B13</v>
      </c>
      <c r="BA17" t="str">
        <f t="shared" ref="BA17" si="321">CONCATENATE($H16,"!",$H17,TEXT(BA1,0))</f>
        <v>scoretabel!B13</v>
      </c>
      <c r="BB17" t="str">
        <f t="shared" ref="BB17" si="322">CONCATENATE($H16,"!",$H17,TEXT(BB1,0))</f>
        <v>scoretabel!B14</v>
      </c>
      <c r="BC17" t="str">
        <f t="shared" ref="BC17" si="323">CONCATENATE($H16,"!",$H17,TEXT(BC1,0))</f>
        <v>scoretabel!B14</v>
      </c>
      <c r="BD17" t="str">
        <f t="shared" ref="BD17" si="324">CONCATENATE($H16,"!",$H17,TEXT(BD1,0))</f>
        <v>scoretabel!B14</v>
      </c>
      <c r="BE17" t="str">
        <f t="shared" ref="BE17" si="325">CONCATENATE($H16,"!",$H17,TEXT(BE1,0))</f>
        <v>scoretabel!B14</v>
      </c>
      <c r="BF17" t="str">
        <f t="shared" ref="BF17" si="326">CONCATENATE($H16,"!",$H17,TEXT(BF1,0))</f>
        <v>scoretabel!B14</v>
      </c>
      <c r="BG17" t="str">
        <f t="shared" ref="BG17" si="327">CONCATENATE($H16,"!",$H17,TEXT(BG1,0))</f>
        <v>scoretabel!B15</v>
      </c>
      <c r="BH17" t="str">
        <f t="shared" ref="BH17" si="328">CONCATENATE($H16,"!",$H17,TEXT(BH1,0))</f>
        <v>scoretabel!B15</v>
      </c>
      <c r="BI17" t="str">
        <f t="shared" ref="BI17" si="329">CONCATENATE($H16,"!",$H17,TEXT(BI1,0))</f>
        <v>scoretabel!B15</v>
      </c>
      <c r="BJ17" t="str">
        <f t="shared" ref="BJ17" si="330">CONCATENATE($H16,"!",$H17,TEXT(BJ1,0))</f>
        <v>scoretabel!B15</v>
      </c>
      <c r="BK17" t="str">
        <f t="shared" ref="BK17" si="331">CONCATENATE($H16,"!",$H17,TEXT(BK1,0))</f>
        <v>scoretabel!B15</v>
      </c>
      <c r="BL17" t="str">
        <f t="shared" ref="BL17" si="332">CONCATENATE($H16,"!",$H17,TEXT(BL1,0))</f>
        <v>scoretabel!B16</v>
      </c>
      <c r="BM17" t="str">
        <f t="shared" ref="BM17" si="333">CONCATENATE($H16,"!",$H17,TEXT(BM1,0))</f>
        <v>scoretabel!B16</v>
      </c>
      <c r="BN17" t="str">
        <f t="shared" ref="BN17" si="334">CONCATENATE($H16,"!",$H17,TEXT(BN1,0))</f>
        <v>scoretabel!B16</v>
      </c>
      <c r="BO17" t="str">
        <f t="shared" ref="BO17" si="335">CONCATENATE($H16,"!",$H17,TEXT(BO1,0))</f>
        <v>scoretabel!B16</v>
      </c>
      <c r="BP17" t="str">
        <f t="shared" ref="BP17" si="336">CONCATENATE($H16,"!",$H17,TEXT(BP1,0))</f>
        <v>scoretabel!B16</v>
      </c>
      <c r="BQ17" t="str">
        <f t="shared" ref="BQ17" si="337">CONCATENATE($H16,"!",$H17,TEXT(BQ1,0))</f>
        <v>scoretabel!B17</v>
      </c>
      <c r="BR17" t="str">
        <f t="shared" ref="BR17" si="338">CONCATENATE($H16,"!",$H17,TEXT(BR1,0))</f>
        <v>scoretabel!B17</v>
      </c>
      <c r="BS17" t="str">
        <f t="shared" ref="BS17" si="339">CONCATENATE($H16,"!",$H17,TEXT(BS1,0))</f>
        <v>scoretabel!B17</v>
      </c>
      <c r="BT17" t="str">
        <f t="shared" ref="BT17" si="340">CONCATENATE($H16,"!",$H17,TEXT(BT1,0))</f>
        <v>scoretabel!B17</v>
      </c>
      <c r="BU17" t="str">
        <f t="shared" ref="BU17" si="341">CONCATENATE($H16,"!",$H17,TEXT(BU1,0))</f>
        <v>scoretabel!B17</v>
      </c>
      <c r="BV17" t="str">
        <f t="shared" ref="BV17" si="342">CONCATENATE($H16,"!",$H17,TEXT(BV1,0))</f>
        <v>scoretabel!B18</v>
      </c>
      <c r="BW17" t="str">
        <f t="shared" ref="BW17" si="343">CONCATENATE($H16,"!",$H17,TEXT(BW1,0))</f>
        <v>scoretabel!B18</v>
      </c>
      <c r="BX17" t="str">
        <f t="shared" ref="BX17" si="344">CONCATENATE($H16,"!",$H17,TEXT(BX1,0))</f>
        <v>scoretabel!B18</v>
      </c>
      <c r="BY17" t="str">
        <f t="shared" ref="BY17" si="345">CONCATENATE($H16,"!",$H17,TEXT(BY1,0))</f>
        <v>scoretabel!B18</v>
      </c>
      <c r="BZ17" t="str">
        <f t="shared" ref="BZ17" si="346">CONCATENATE($H16,"!",$H17,TEXT(BZ1,0))</f>
        <v>scoretabel!B18</v>
      </c>
      <c r="CA17" t="str">
        <f t="shared" ref="CA17" si="347">CONCATENATE($H16,"!",$H17,TEXT(CA1,0))</f>
        <v>scoretabel!B19</v>
      </c>
      <c r="CB17" t="str">
        <f t="shared" ref="CB17" si="348">CONCATENATE($H16,"!",$H17,TEXT(CB1,0))</f>
        <v>scoretabel!B19</v>
      </c>
      <c r="CC17" t="str">
        <f t="shared" ref="CC17" si="349">CONCATENATE($H16,"!",$H17,TEXT(CC1,0))</f>
        <v>scoretabel!B19</v>
      </c>
      <c r="CD17" t="str">
        <f t="shared" ref="CD17" si="350">CONCATENATE($H16,"!",$H17,TEXT(CD1,0))</f>
        <v>scoretabel!B19</v>
      </c>
      <c r="CE17" t="str">
        <f t="shared" ref="CE17" si="351">CONCATENATE($H16,"!",$H17,TEXT(CE1,0))</f>
        <v>scoretabel!B19</v>
      </c>
      <c r="CF17" t="str">
        <f t="shared" ref="CF17" si="352">CONCATENATE($H16,"!",$H17,TEXT(CF1,0))</f>
        <v>scoretabel!B20</v>
      </c>
      <c r="CG17" t="str">
        <f t="shared" ref="CG17" si="353">CONCATENATE($H16,"!",$H17,TEXT(CG1,0))</f>
        <v>scoretabel!B20</v>
      </c>
      <c r="CH17" t="str">
        <f t="shared" ref="CH17" si="354">CONCATENATE($H16,"!",$H17,TEXT(CH1,0))</f>
        <v>scoretabel!B20</v>
      </c>
      <c r="CI17" t="str">
        <f t="shared" ref="CI17" si="355">CONCATENATE($H16,"!",$H17,TEXT(CI1,0))</f>
        <v>scoretabel!B20</v>
      </c>
      <c r="CJ17" t="str">
        <f t="shared" ref="CJ17:CN17" si="356">CONCATENATE($H16,"!",$H17,TEXT(CJ1,0))</f>
        <v>scoretabel!B20</v>
      </c>
      <c r="CK17" t="str">
        <f t="shared" si="356"/>
        <v>scoretabel!B21</v>
      </c>
      <c r="CL17" t="str">
        <f t="shared" si="356"/>
        <v>scoretabel!B21</v>
      </c>
      <c r="CM17" t="str">
        <f t="shared" si="356"/>
        <v>scoretabel!B21</v>
      </c>
      <c r="CN17" t="str">
        <f t="shared" si="356"/>
        <v>scoretabel!B21</v>
      </c>
      <c r="CO17" t="str">
        <f t="shared" ref="CO17:CS17" si="357">CONCATENATE($H16,"!",$H17,TEXT(CO1,0))</f>
        <v>scoretabel!B21</v>
      </c>
      <c r="CP17" t="str">
        <f t="shared" si="357"/>
        <v>scoretabel!B22</v>
      </c>
      <c r="CQ17" t="str">
        <f t="shared" si="357"/>
        <v>scoretabel!B22</v>
      </c>
      <c r="CR17" t="str">
        <f t="shared" si="357"/>
        <v>scoretabel!B22</v>
      </c>
      <c r="CS17" t="str">
        <f t="shared" si="357"/>
        <v>scoretabel!B22</v>
      </c>
      <c r="CT17" t="str">
        <f t="shared" ref="CT17:CX17" si="358">CONCATENATE($H16,"!",$H17,TEXT(CT1,0))</f>
        <v>scoretabel!B22</v>
      </c>
      <c r="CU17" t="str">
        <f t="shared" si="358"/>
        <v>scoretabel!B23</v>
      </c>
      <c r="CV17" t="str">
        <f t="shared" si="358"/>
        <v>scoretabel!B23</v>
      </c>
      <c r="CW17" t="str">
        <f t="shared" si="358"/>
        <v>scoretabel!B23</v>
      </c>
      <c r="CX17" t="str">
        <f t="shared" si="358"/>
        <v>scoretabel!B23</v>
      </c>
      <c r="CY17" t="str">
        <f t="shared" ref="CY17:DC17" si="359">CONCATENATE($H16,"!",$H17,TEXT(CY1,0))</f>
        <v>scoretabel!B23</v>
      </c>
      <c r="CZ17" t="str">
        <f t="shared" si="359"/>
        <v>scoretabel!B24</v>
      </c>
      <c r="DA17" t="str">
        <f t="shared" si="359"/>
        <v>scoretabel!B24</v>
      </c>
      <c r="DB17" t="str">
        <f t="shared" si="359"/>
        <v>scoretabel!B24</v>
      </c>
      <c r="DC17" t="str">
        <f t="shared" si="359"/>
        <v>scoretabel!B24</v>
      </c>
      <c r="DD17" t="str">
        <f t="shared" ref="DD17" si="360">CONCATENATE($H16,"!",$H17,TEXT(DD1,0))</f>
        <v>scoretabel!B24</v>
      </c>
    </row>
    <row r="18" spans="1:108" hidden="1">
      <c r="B18" s="45">
        <f t="shared" si="280"/>
        <v>63</v>
      </c>
      <c r="C18" t="str">
        <f t="shared" si="233"/>
        <v>waardelijsten!A63</v>
      </c>
      <c r="D18">
        <f t="shared" ca="1" si="281"/>
        <v>0</v>
      </c>
      <c r="E18" t="str">
        <f ca="1">H22</f>
        <v>object-gericht</v>
      </c>
      <c r="I18" t="str">
        <f ca="1">INDIRECT(I17)</f>
        <v>metamodel RGB</v>
      </c>
      <c r="J18" t="str">
        <f t="shared" ref="J18:N18" ca="1" si="361">INDIRECT(J17)</f>
        <v>metamodel RGB</v>
      </c>
      <c r="K18" t="str">
        <f t="shared" ca="1" si="361"/>
        <v>metamodel RGB</v>
      </c>
      <c r="L18" t="str">
        <f t="shared" ca="1" si="361"/>
        <v>metamodel RGB</v>
      </c>
      <c r="M18" t="str">
        <f t="shared" ca="1" si="361"/>
        <v>metamodel RGB</v>
      </c>
      <c r="N18" t="str">
        <f t="shared" ca="1" si="361"/>
        <v>SUWI-aanpak</v>
      </c>
      <c r="O18" t="str">
        <f t="shared" ref="O18" ca="1" si="362">INDIRECT(O17)</f>
        <v>SUWI-aanpak</v>
      </c>
      <c r="P18" t="str">
        <f t="shared" ref="P18" ca="1" si="363">INDIRECT(P17)</f>
        <v>SUWI-aanpak</v>
      </c>
      <c r="Q18" t="str">
        <f t="shared" ref="Q18" ca="1" si="364">INDIRECT(Q17)</f>
        <v>SUWI-aanpak</v>
      </c>
      <c r="R18" t="str">
        <f t="shared" ref="R18" ca="1" si="365">INDIRECT(R17)</f>
        <v>SUWI-aanpak</v>
      </c>
      <c r="S18" t="str">
        <f t="shared" ref="S18" ca="1" si="366">INDIRECT(S17)</f>
        <v>XBRL-aanpak</v>
      </c>
      <c r="T18" t="str">
        <f t="shared" ref="T18" ca="1" si="367">INDIRECT(T17)</f>
        <v>XBRL-aanpak</v>
      </c>
      <c r="U18" t="str">
        <f t="shared" ref="U18" ca="1" si="368">INDIRECT(U17)</f>
        <v>XBRL-aanpak</v>
      </c>
      <c r="V18" t="str">
        <f t="shared" ref="V18" ca="1" si="369">INDIRECT(V17)</f>
        <v>XBRL-aanpak</v>
      </c>
      <c r="W18" t="str">
        <f t="shared" ref="W18" ca="1" si="370">INDIRECT(W17)</f>
        <v>XBRL-aanpak</v>
      </c>
      <c r="X18" t="str">
        <f t="shared" ref="X18" ca="1" si="371">INDIRECT(X17)</f>
        <v>Infrastructurele Benadering</v>
      </c>
      <c r="Y18" t="str">
        <f t="shared" ref="Y18" ca="1" si="372">INDIRECT(Y17)</f>
        <v>Infrastructurele Benadering</v>
      </c>
      <c r="Z18" t="str">
        <f t="shared" ref="Z18" ca="1" si="373">INDIRECT(Z17)</f>
        <v>Infrastructurele Benadering</v>
      </c>
      <c r="AA18" t="str">
        <f t="shared" ref="AA18" ca="1" si="374">INDIRECT(AA17)</f>
        <v>Infrastructurele Benadering</v>
      </c>
      <c r="AB18" t="str">
        <f t="shared" ref="AB18" ca="1" si="375">INDIRECT(AB17)</f>
        <v>Infrastructurele Benadering</v>
      </c>
      <c r="AC18" t="str">
        <f t="shared" ref="AC18" ca="1" si="376">INDIRECT(AC17)</f>
        <v>CCTS</v>
      </c>
      <c r="AD18" t="str">
        <f t="shared" ref="AD18" ca="1" si="377">INDIRECT(AD17)</f>
        <v>CCTS</v>
      </c>
      <c r="AE18" t="str">
        <f t="shared" ref="AE18" ca="1" si="378">INDIRECT(AE17)</f>
        <v>CCTS</v>
      </c>
      <c r="AF18" t="str">
        <f t="shared" ref="AF18" ca="1" si="379">INDIRECT(AF17)</f>
        <v>CCTS</v>
      </c>
      <c r="AG18" t="str">
        <f t="shared" ref="AG18" ca="1" si="380">INDIRECT(AG17)</f>
        <v>CCTS</v>
      </c>
      <c r="AH18" t="str">
        <f t="shared" ref="AH18" ca="1" si="381">INDIRECT(AH17)</f>
        <v>ERD</v>
      </c>
      <c r="AI18" t="str">
        <f t="shared" ref="AI18" ca="1" si="382">INDIRECT(AI17)</f>
        <v>ERD</v>
      </c>
      <c r="AJ18" t="str">
        <f t="shared" ref="AJ18" ca="1" si="383">INDIRECT(AJ17)</f>
        <v>ERD</v>
      </c>
      <c r="AK18" t="str">
        <f t="shared" ref="AK18" ca="1" si="384">INDIRECT(AK17)</f>
        <v>ERD</v>
      </c>
      <c r="AL18" t="str">
        <f t="shared" ref="AL18" ca="1" si="385">INDIRECT(AL17)</f>
        <v>ERD</v>
      </c>
      <c r="AM18" t="str">
        <f t="shared" ref="AM18" ca="1" si="386">INDIRECT(AM17)</f>
        <v>Essence</v>
      </c>
      <c r="AN18" t="str">
        <f t="shared" ref="AN18" ca="1" si="387">INDIRECT(AN17)</f>
        <v>Essence</v>
      </c>
      <c r="AO18" t="str">
        <f t="shared" ref="AO18" ca="1" si="388">INDIRECT(AO17)</f>
        <v>Essence</v>
      </c>
      <c r="AP18" t="str">
        <f t="shared" ref="AP18" ca="1" si="389">INDIRECT(AP17)</f>
        <v>Essence</v>
      </c>
      <c r="AQ18" t="str">
        <f t="shared" ref="AQ18" ca="1" si="390">INDIRECT(AQ17)</f>
        <v>Essence</v>
      </c>
      <c r="AR18" t="str">
        <f t="shared" ref="AR18" ca="1" si="391">INDIRECT(AR17)</f>
        <v>Metapattern</v>
      </c>
      <c r="AS18" t="str">
        <f t="shared" ref="AS18" ca="1" si="392">INDIRECT(AS17)</f>
        <v>Metapattern</v>
      </c>
      <c r="AT18" t="str">
        <f t="shared" ref="AT18" ca="1" si="393">INDIRECT(AT17)</f>
        <v>Metapattern</v>
      </c>
      <c r="AU18" t="str">
        <f t="shared" ref="AU18" ca="1" si="394">INDIRECT(AU17)</f>
        <v>Metapattern</v>
      </c>
      <c r="AV18" t="str">
        <f t="shared" ref="AV18" ca="1" si="395">INDIRECT(AV17)</f>
        <v>Metapattern</v>
      </c>
      <c r="AW18" t="str">
        <f t="shared" ref="AW18" ca="1" si="396">INDIRECT(AW17)</f>
        <v>NIEM</v>
      </c>
      <c r="AX18" t="str">
        <f t="shared" ref="AX18" ca="1" si="397">INDIRECT(AX17)</f>
        <v>NIEM</v>
      </c>
      <c r="AY18" t="str">
        <f t="shared" ref="AY18" ca="1" si="398">INDIRECT(AY17)</f>
        <v>NIEM</v>
      </c>
      <c r="AZ18" t="str">
        <f t="shared" ref="AZ18" ca="1" si="399">INDIRECT(AZ17)</f>
        <v>NIEM</v>
      </c>
      <c r="BA18" t="str">
        <f t="shared" ref="BA18" ca="1" si="400">INDIRECT(BA17)</f>
        <v>NIEM</v>
      </c>
      <c r="BB18" t="str">
        <f t="shared" ref="BB18" ca="1" si="401">INDIRECT(BB17)</f>
        <v>Object Role Modelling</v>
      </c>
      <c r="BC18" t="str">
        <f t="shared" ref="BC18" ca="1" si="402">INDIRECT(BC17)</f>
        <v>Object Role Modelling</v>
      </c>
      <c r="BD18" t="str">
        <f t="shared" ref="BD18" ca="1" si="403">INDIRECT(BD17)</f>
        <v>Object Role Modelling</v>
      </c>
      <c r="BE18" t="str">
        <f t="shared" ref="BE18" ca="1" si="404">INDIRECT(BE17)</f>
        <v>Object Role Modelling</v>
      </c>
      <c r="BF18" t="str">
        <f t="shared" ref="BF18" ca="1" si="405">INDIRECT(BF17)</f>
        <v>Object Role Modelling</v>
      </c>
      <c r="BG18" t="str">
        <f t="shared" ref="BG18" ca="1" si="406">INDIRECT(BG17)</f>
        <v>OWL DL</v>
      </c>
      <c r="BH18" t="str">
        <f t="shared" ref="BH18" ca="1" si="407">INDIRECT(BH17)</f>
        <v>OWL DL</v>
      </c>
      <c r="BI18" t="str">
        <f t="shared" ref="BI18" ca="1" si="408">INDIRECT(BI17)</f>
        <v>OWL DL</v>
      </c>
      <c r="BJ18" t="str">
        <f t="shared" ref="BJ18" ca="1" si="409">INDIRECT(BJ17)</f>
        <v>OWL DL</v>
      </c>
      <c r="BK18" t="str">
        <f t="shared" ref="BK18" ca="1" si="410">INDIRECT(BK17)</f>
        <v>OWL DL</v>
      </c>
      <c r="BL18" t="str">
        <f t="shared" ref="BL18" ca="1" si="411">INDIRECT(BL17)</f>
        <v>RDF-S</v>
      </c>
      <c r="BM18" t="str">
        <f t="shared" ref="BM18" ca="1" si="412">INDIRECT(BM17)</f>
        <v>RDF-S</v>
      </c>
      <c r="BN18" t="str">
        <f t="shared" ref="BN18" ca="1" si="413">INDIRECT(BN17)</f>
        <v>RDF-S</v>
      </c>
      <c r="BO18" t="str">
        <f t="shared" ref="BO18" ca="1" si="414">INDIRECT(BO17)</f>
        <v>RDF-S</v>
      </c>
      <c r="BP18" t="str">
        <f t="shared" ref="BP18" ca="1" si="415">INDIRECT(BP17)</f>
        <v>RDF-S</v>
      </c>
      <c r="BQ18" t="str">
        <f t="shared" ref="BQ18" ca="1" si="416">INDIRECT(BQ17)</f>
        <v>RuleSpeak</v>
      </c>
      <c r="BR18" t="str">
        <f t="shared" ref="BR18" ca="1" si="417">INDIRECT(BR17)</f>
        <v>RuleSpeak</v>
      </c>
      <c r="BS18" t="str">
        <f t="shared" ref="BS18" ca="1" si="418">INDIRECT(BS17)</f>
        <v>RuleSpeak</v>
      </c>
      <c r="BT18" t="str">
        <f t="shared" ref="BT18" ca="1" si="419">INDIRECT(BT17)</f>
        <v>RuleSpeak</v>
      </c>
      <c r="BU18" t="str">
        <f t="shared" ref="BU18" ca="1" si="420">INDIRECT(BU17)</f>
        <v>RuleSpeak</v>
      </c>
      <c r="BV18" t="str">
        <f t="shared" ref="BV18" ca="1" si="421">INDIRECT(BV17)</f>
        <v>SBVR</v>
      </c>
      <c r="BW18" t="str">
        <f t="shared" ref="BW18" ca="1" si="422">INDIRECT(BW17)</f>
        <v>SBVR</v>
      </c>
      <c r="BX18" t="str">
        <f t="shared" ref="BX18" ca="1" si="423">INDIRECT(BX17)</f>
        <v>SBVR</v>
      </c>
      <c r="BY18" t="str">
        <f t="shared" ref="BY18" ca="1" si="424">INDIRECT(BY17)</f>
        <v>SBVR</v>
      </c>
      <c r="BZ18" t="str">
        <f t="shared" ref="BZ18" ca="1" si="425">INDIRECT(BZ17)</f>
        <v>SBVR</v>
      </c>
      <c r="CA18" t="str">
        <f t="shared" ref="CA18" ca="1" si="426">INDIRECT(CA17)</f>
        <v>SKOS</v>
      </c>
      <c r="CB18" t="str">
        <f t="shared" ref="CB18" ca="1" si="427">INDIRECT(CB17)</f>
        <v>SKOS</v>
      </c>
      <c r="CC18" t="str">
        <f t="shared" ref="CC18" ca="1" si="428">INDIRECT(CC17)</f>
        <v>SKOS</v>
      </c>
      <c r="CD18" t="str">
        <f t="shared" ref="CD18" ca="1" si="429">INDIRECT(CD17)</f>
        <v>SKOS</v>
      </c>
      <c r="CE18" t="str">
        <f t="shared" ref="CE18" ca="1" si="430">INDIRECT(CE17)</f>
        <v>SKOS</v>
      </c>
      <c r="CF18" t="str">
        <f t="shared" ref="CF18" ca="1" si="431">INDIRECT(CF17)</f>
        <v>UML Class Diagrams</v>
      </c>
      <c r="CG18" t="str">
        <f t="shared" ref="CG18" ca="1" si="432">INDIRECT(CG17)</f>
        <v>UML Class Diagrams</v>
      </c>
      <c r="CH18" t="str">
        <f t="shared" ref="CH18" ca="1" si="433">INDIRECT(CH17)</f>
        <v>UML Class Diagrams</v>
      </c>
      <c r="CI18" t="str">
        <f t="shared" ref="CI18" ca="1" si="434">INDIRECT(CI17)</f>
        <v>UML Class Diagrams</v>
      </c>
      <c r="CJ18" t="str">
        <f t="shared" ref="CJ18:CN18" ca="1" si="435">INDIRECT(CJ17)</f>
        <v>UML Class Diagrams</v>
      </c>
      <c r="CK18" t="str">
        <f t="shared" ca="1" si="435"/>
        <v>NEN3610</v>
      </c>
      <c r="CL18" t="str">
        <f t="shared" ca="1" si="435"/>
        <v>NEN3610</v>
      </c>
      <c r="CM18" t="str">
        <f t="shared" ca="1" si="435"/>
        <v>NEN3610</v>
      </c>
      <c r="CN18" t="str">
        <f t="shared" ca="1" si="435"/>
        <v>NEN3610</v>
      </c>
      <c r="CO18" t="str">
        <f t="shared" ref="CO18:CS18" ca="1" si="436">INDIRECT(CO17)</f>
        <v>NEN3610</v>
      </c>
      <c r="CP18" t="str">
        <f t="shared" ca="1" si="436"/>
        <v>Ampersand</v>
      </c>
      <c r="CQ18" t="str">
        <f t="shared" ca="1" si="436"/>
        <v>Ampersand</v>
      </c>
      <c r="CR18" t="str">
        <f t="shared" ca="1" si="436"/>
        <v>Ampersand</v>
      </c>
      <c r="CS18" t="str">
        <f t="shared" ca="1" si="436"/>
        <v>Ampersand</v>
      </c>
      <c r="CT18" t="str">
        <f t="shared" ref="CT18:CX18" ca="1" si="437">INDIRECT(CT17)</f>
        <v>Ampersand</v>
      </c>
      <c r="CU18" t="str">
        <f t="shared" ca="1" si="437"/>
        <v>Merode</v>
      </c>
      <c r="CV18" t="str">
        <f t="shared" ca="1" si="437"/>
        <v>Merode</v>
      </c>
      <c r="CW18" t="str">
        <f t="shared" ca="1" si="437"/>
        <v>Merode</v>
      </c>
      <c r="CX18" t="str">
        <f t="shared" ca="1" si="437"/>
        <v>Merode</v>
      </c>
      <c r="CY18" t="str">
        <f t="shared" ref="CY18:DC18" ca="1" si="438">INDIRECT(CY17)</f>
        <v>Merode</v>
      </c>
      <c r="CZ18" t="str">
        <f t="shared" ca="1" si="438"/>
        <v>EXTRA Benadering-4</v>
      </c>
      <c r="DA18" t="str">
        <f t="shared" ca="1" si="438"/>
        <v>EXTRA Benadering-4</v>
      </c>
      <c r="DB18" t="str">
        <f t="shared" ca="1" si="438"/>
        <v>EXTRA Benadering-4</v>
      </c>
      <c r="DC18" t="str">
        <f t="shared" ca="1" si="438"/>
        <v>EXTRA Benadering-4</v>
      </c>
      <c r="DD18" t="str">
        <f t="shared" ref="DD18" ca="1" si="439">INDIRECT(DD17)</f>
        <v>EXTRA Benadering-4</v>
      </c>
    </row>
    <row r="19" spans="1:108" hidden="1"/>
    <row r="20" spans="1:108">
      <c r="A20" s="50"/>
      <c r="B20" s="50"/>
      <c r="C20" s="51" t="s">
        <v>162</v>
      </c>
      <c r="D20" s="51" t="s">
        <v>167</v>
      </c>
      <c r="E20" s="51" t="s">
        <v>166</v>
      </c>
      <c r="F20" s="51" t="s">
        <v>165</v>
      </c>
      <c r="G20" s="51" t="s">
        <v>163</v>
      </c>
      <c r="H20" s="51" t="s">
        <v>188</v>
      </c>
      <c r="I20" t="s">
        <v>168</v>
      </c>
      <c r="J20" t="s">
        <v>169</v>
      </c>
    </row>
    <row r="21" spans="1:108" ht="15.75" thickBot="1">
      <c r="A21" s="51" t="s">
        <v>199</v>
      </c>
      <c r="B21" s="50" t="s">
        <v>187</v>
      </c>
      <c r="C21" s="50" t="str">
        <f t="shared" ref="C21:J21" si="440">CONCATENATE($B21,"!",C20,TEXT($B22,0))</f>
        <v>waardelijsten!A1</v>
      </c>
      <c r="D21" s="50" t="str">
        <f t="shared" si="440"/>
        <v>waardelijsten!F1</v>
      </c>
      <c r="E21" s="50" t="str">
        <f t="shared" si="440"/>
        <v>waardelijsten!E1</v>
      </c>
      <c r="F21" s="50" t="str">
        <f t="shared" si="440"/>
        <v>waardelijsten!D1</v>
      </c>
      <c r="G21" s="50" t="str">
        <f t="shared" si="440"/>
        <v>waardelijsten!C1</v>
      </c>
      <c r="H21" s="50" t="str">
        <f t="shared" si="440"/>
        <v>waardelijsten!B1</v>
      </c>
      <c r="I21" t="str">
        <f t="shared" si="440"/>
        <v>waardelijsten!G1</v>
      </c>
      <c r="J21" t="str">
        <f t="shared" si="440"/>
        <v>waardelijsten!H1</v>
      </c>
    </row>
    <row r="22" spans="1:108" ht="36.75" thickBot="1">
      <c r="A22" s="207" t="s">
        <v>337</v>
      </c>
      <c r="B22" s="192">
        <v>1</v>
      </c>
      <c r="C22" s="50" t="str">
        <f ca="1">INDIRECT(C21)</f>
        <v>perspectief op werkelijkheid</v>
      </c>
      <c r="D22" s="50" t="str">
        <f ca="1">INDIRECT(D21)</f>
        <v>logica-gericht</v>
      </c>
      <c r="E22" s="50" t="str">
        <f ca="1">INDIRECT(E21)</f>
        <v>regel-gericht</v>
      </c>
      <c r="F22" s="50" t="str">
        <f ca="1">INDIRECT(F21)</f>
        <v>context-gericht</v>
      </c>
      <c r="G22" s="50" t="str">
        <f t="shared" ref="G22" ca="1" si="441">INDIRECT(G21)</f>
        <v>relatie-gericht</v>
      </c>
      <c r="H22" s="50" t="str">
        <f t="shared" ref="H22" ca="1" si="442">INDIRECT(H21)</f>
        <v>object-gericht</v>
      </c>
      <c r="I22" s="40" t="str">
        <f t="shared" ref="I22:J22" ca="1" si="443">INDIRECT(I21)</f>
        <v>C</v>
      </c>
      <c r="J22" s="40" t="str">
        <f t="shared" ca="1" si="443"/>
        <v>A</v>
      </c>
    </row>
    <row r="23" spans="1:108">
      <c r="B23" s="47"/>
      <c r="C23" s="47"/>
      <c r="D23" s="47"/>
      <c r="E23" s="47"/>
      <c r="F23" s="47"/>
      <c r="G23" s="47"/>
      <c r="H23" s="47"/>
    </row>
    <row r="24" spans="1:108">
      <c r="A24" s="48"/>
      <c r="B24" s="48"/>
      <c r="C24" s="49" t="s">
        <v>162</v>
      </c>
      <c r="D24" s="49" t="s">
        <v>188</v>
      </c>
      <c r="E24" s="49" t="s">
        <v>163</v>
      </c>
      <c r="F24" s="49" t="s">
        <v>165</v>
      </c>
      <c r="G24" s="49" t="s">
        <v>166</v>
      </c>
      <c r="H24" s="49" t="s">
        <v>167</v>
      </c>
      <c r="I24" t="s">
        <v>168</v>
      </c>
    </row>
    <row r="25" spans="1:108" ht="15.75" thickBot="1">
      <c r="A25" s="49" t="s">
        <v>200</v>
      </c>
      <c r="B25" s="48" t="s">
        <v>187</v>
      </c>
      <c r="C25" s="48" t="str">
        <f t="shared" ref="C25:I25" si="444">CONCATENATE($B25,"!",C24,TEXT($B26,0))</f>
        <v>waardelijsten!A37</v>
      </c>
      <c r="D25" s="48" t="str">
        <f t="shared" si="444"/>
        <v>waardelijsten!B37</v>
      </c>
      <c r="E25" s="48" t="str">
        <f t="shared" si="444"/>
        <v>waardelijsten!C37</v>
      </c>
      <c r="F25" s="48" t="str">
        <f t="shared" si="444"/>
        <v>waardelijsten!D37</v>
      </c>
      <c r="G25" s="48" t="str">
        <f t="shared" si="444"/>
        <v>waardelijsten!E37</v>
      </c>
      <c r="H25" s="48" t="str">
        <f t="shared" si="444"/>
        <v>waardelijsten!F37</v>
      </c>
      <c r="I25" t="str">
        <f t="shared" si="444"/>
        <v>waardelijsten!G37</v>
      </c>
    </row>
    <row r="26" spans="1:108" ht="36.75" thickBot="1">
      <c r="A26" s="207" t="s">
        <v>337</v>
      </c>
      <c r="B26" s="193">
        <v>37</v>
      </c>
      <c r="C26" s="48" t="str">
        <f ca="1">INDIRECT(C25)</f>
        <v>schaalbaarheid in de uitdrukkingswijze</v>
      </c>
      <c r="D26" s="48">
        <f ca="1">INDIRECT(D25)</f>
        <v>1</v>
      </c>
      <c r="E26" s="48">
        <f ca="1">INDIRECT(E25)</f>
        <v>2</v>
      </c>
      <c r="F26" s="48">
        <f ca="1">INDIRECT(F25)</f>
        <v>3</v>
      </c>
      <c r="G26" s="48">
        <f t="shared" ref="G26:I26" ca="1" si="445">INDIRECT(G25)</f>
        <v>4</v>
      </c>
      <c r="H26" s="48">
        <f t="shared" ca="1" si="445"/>
        <v>5</v>
      </c>
      <c r="I26" s="40" t="str">
        <f t="shared" ca="1" si="445"/>
        <v>AM</v>
      </c>
    </row>
  </sheetData>
  <sheetProtection password="DC47" sheet="1" objects="1" scenarios="1"/>
  <mergeCells count="2">
    <mergeCell ref="B3:B7"/>
    <mergeCell ref="D9:H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
  <sheetViews>
    <sheetView zoomScale="60" zoomScaleNormal="60" workbookViewId="0">
      <selection activeCell="H36" sqref="H36"/>
    </sheetView>
  </sheetViews>
  <sheetFormatPr defaultRowHeight="15"/>
  <sheetData/>
  <sheetProtection password="DC47" sheet="1" objects="1" scenarios="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DF80"/>
  <sheetViews>
    <sheetView tabSelected="1" zoomScale="46" zoomScaleNormal="46" workbookViewId="0">
      <selection activeCell="A55" sqref="A55"/>
    </sheetView>
  </sheetViews>
  <sheetFormatPr defaultRowHeight="15"/>
  <cols>
    <col min="1" max="1" width="40.85546875" customWidth="1"/>
    <col min="2" max="6" width="17.7109375" customWidth="1"/>
    <col min="7" max="7" width="9.140625" customWidth="1"/>
    <col min="15" max="15" width="9.7109375" customWidth="1"/>
    <col min="16" max="16" width="33.85546875" customWidth="1"/>
    <col min="17" max="17" width="23" customWidth="1"/>
    <col min="19" max="19" width="8.140625" customWidth="1"/>
    <col min="20" max="25" width="13.42578125" customWidth="1"/>
    <col min="26" max="26" width="9.42578125" hidden="1" customWidth="1"/>
    <col min="27" max="28" width="9.140625" hidden="1" customWidth="1"/>
    <col min="29" max="29" width="11.28515625" hidden="1" customWidth="1"/>
    <col min="30" max="88" width="9.140625" hidden="1" customWidth="1"/>
  </cols>
  <sheetData>
    <row r="1" spans="1:110">
      <c r="A1" s="150" t="s">
        <v>349</v>
      </c>
      <c r="B1" s="150" t="s">
        <v>350</v>
      </c>
      <c r="C1" s="150" t="s">
        <v>351</v>
      </c>
      <c r="D1" s="150" t="s">
        <v>352</v>
      </c>
      <c r="E1" s="150" t="s">
        <v>353</v>
      </c>
      <c r="F1" s="150" t="s">
        <v>354</v>
      </c>
      <c r="G1" s="112" t="s">
        <v>360</v>
      </c>
      <c r="H1" s="112" t="s">
        <v>355</v>
      </c>
      <c r="I1" s="112" t="s">
        <v>356</v>
      </c>
      <c r="J1" s="112" t="s">
        <v>357</v>
      </c>
      <c r="K1" s="112" t="s">
        <v>358</v>
      </c>
      <c r="L1" s="112" t="s">
        <v>359</v>
      </c>
      <c r="M1" s="112" t="s">
        <v>344</v>
      </c>
      <c r="O1" s="112" t="s">
        <v>361</v>
      </c>
      <c r="P1" s="118"/>
      <c r="Q1" s="118"/>
      <c r="R1" s="160" t="s">
        <v>344</v>
      </c>
      <c r="S1" s="160">
        <v>1</v>
      </c>
      <c r="T1" s="160">
        <v>12</v>
      </c>
      <c r="U1" s="160">
        <v>20</v>
      </c>
      <c r="V1" s="160">
        <v>32</v>
      </c>
      <c r="W1" s="160">
        <v>39</v>
      </c>
      <c r="X1" s="160">
        <v>51</v>
      </c>
    </row>
    <row r="2" spans="1:110" ht="19.5" thickBot="1">
      <c r="A2" s="150"/>
      <c r="B2" s="150"/>
      <c r="C2" s="150"/>
      <c r="D2" s="150"/>
      <c r="E2" s="150"/>
      <c r="F2" s="150"/>
      <c r="G2" s="66" t="s">
        <v>374</v>
      </c>
      <c r="H2" s="66"/>
      <c r="I2" s="66"/>
      <c r="J2" s="66"/>
      <c r="K2" s="66"/>
      <c r="L2" s="66"/>
      <c r="M2" s="112"/>
      <c r="O2" s="112"/>
      <c r="P2" s="139" t="s">
        <v>345</v>
      </c>
      <c r="Q2" s="139" t="s">
        <v>346</v>
      </c>
      <c r="R2" s="110" t="s">
        <v>344</v>
      </c>
      <c r="S2" s="110" t="s">
        <v>362</v>
      </c>
      <c r="T2" s="110" t="s">
        <v>363</v>
      </c>
      <c r="U2" s="110" t="s">
        <v>364</v>
      </c>
      <c r="V2" s="110" t="s">
        <v>365</v>
      </c>
      <c r="W2" s="110" t="s">
        <v>366</v>
      </c>
      <c r="X2" s="110" t="s">
        <v>367</v>
      </c>
      <c r="AA2" s="111" t="str">
        <f ca="1">INDIRECT(CONCATENATE("scoretabel!$","B","$",Z$53))</f>
        <v>metamodel RGB</v>
      </c>
      <c r="AD2" s="111" t="str">
        <f ca="1">INDIRECT(CONCATENATE("scoretabel!$","B","$",AC$53))</f>
        <v>SUWI-aanpak</v>
      </c>
      <c r="AG2" s="111" t="str">
        <f ca="1">INDIRECT(CONCATENATE("scoretabel!$","B","$",AF$53))</f>
        <v>XBRL-aanpak</v>
      </c>
      <c r="AJ2" s="111" t="str">
        <f ca="1">INDIRECT(CONCATENATE("scoretabel!$","B","$",AI$53))</f>
        <v>Infrastructurele Benadering</v>
      </c>
      <c r="AM2" s="111" t="str">
        <f ca="1">INDIRECT(CONCATENATE("scoretabel!$","B","$",AL$53))</f>
        <v>CCTS</v>
      </c>
      <c r="AP2" s="111" t="str">
        <f ca="1">INDIRECT(CONCATENATE("scoretabel!$","B","$",AO$53))</f>
        <v>ERD</v>
      </c>
      <c r="AS2" s="111" t="str">
        <f ca="1">INDIRECT(CONCATENATE("scoretabel!$","B","$",AR$53))</f>
        <v>Essence</v>
      </c>
      <c r="AV2" s="111" t="str">
        <f ca="1">INDIRECT(CONCATENATE("scoretabel!$","B","$",AU$53))</f>
        <v>Metapattern</v>
      </c>
      <c r="AY2" s="111" t="str">
        <f ca="1">INDIRECT(CONCATENATE("scoretabel!$","B","$",AX$53))</f>
        <v>NIEM</v>
      </c>
      <c r="BB2" s="111" t="str">
        <f ca="1">INDIRECT(CONCATENATE("scoretabel!$","B","$",BA$53))</f>
        <v>Object Role Modelling</v>
      </c>
      <c r="BE2" s="111" t="str">
        <f ca="1">INDIRECT(CONCATENATE("scoretabel!$","B","$",BD$53))</f>
        <v>OWL DL</v>
      </c>
      <c r="BH2" s="111" t="str">
        <f ca="1">INDIRECT(CONCATENATE("scoretabel!$","B","$",BG$53))</f>
        <v>RDF-S</v>
      </c>
      <c r="BK2" s="111" t="str">
        <f ca="1">INDIRECT(CONCATENATE("scoretabel!$","B","$",BJ$53))</f>
        <v>RuleSpeak</v>
      </c>
      <c r="BN2" s="111" t="str">
        <f ca="1">INDIRECT(CONCATENATE("scoretabel!$","B","$",BM$53))</f>
        <v>SBVR</v>
      </c>
      <c r="BQ2" s="111" t="str">
        <f ca="1">INDIRECT(CONCATENATE("scoretabel!$","B","$",BP$53))</f>
        <v>SKOS</v>
      </c>
      <c r="BT2" s="111" t="str">
        <f ca="1">INDIRECT(CONCATENATE("scoretabel!$","B","$",BS$53))</f>
        <v>UML Class Diagrams</v>
      </c>
      <c r="BW2" s="111" t="str">
        <f ca="1">INDIRECT(CONCATENATE("scoretabel!$","B","$",BV$53))</f>
        <v>NEN3610</v>
      </c>
      <c r="BZ2" s="111" t="str">
        <f ca="1">INDIRECT(CONCATENATE("scoretabel!$","B","$",BY$53))</f>
        <v>Ampersand</v>
      </c>
      <c r="CC2" s="111" t="str">
        <f ca="1">INDIRECT(CONCATENATE("scoretabel!$","B","$",CB$53))</f>
        <v>Merode</v>
      </c>
      <c r="CF2" s="111" t="str">
        <f ca="1">INDIRECT(CONCATENATE("scoretabel!$","B","$",CE$53))</f>
        <v>EXTRA Benadering-4</v>
      </c>
      <c r="CI2" s="111">
        <f ca="1">INDIRECT(CONCATENATE("scoretabel!$","B","$",CH$53))</f>
        <v>0</v>
      </c>
      <c r="CK2" s="63" t="s">
        <v>397</v>
      </c>
      <c r="CL2" s="63"/>
      <c r="CM2" s="63"/>
      <c r="CN2" s="63"/>
      <c r="CO2" s="63"/>
      <c r="CP2" s="63"/>
      <c r="CS2" s="63" t="s">
        <v>398</v>
      </c>
      <c r="CT2" s="63"/>
      <c r="CU2" s="63"/>
      <c r="CV2" s="63"/>
      <c r="CW2" s="63"/>
      <c r="CX2" s="63"/>
      <c r="DA2" s="63" t="s">
        <v>398</v>
      </c>
      <c r="DB2" s="63"/>
      <c r="DC2" s="63"/>
      <c r="DD2" s="63"/>
      <c r="DE2" s="63"/>
      <c r="DF2" s="63"/>
    </row>
    <row r="3" spans="1:110" ht="18.75">
      <c r="A3" s="151" t="s">
        <v>201</v>
      </c>
      <c r="B3" s="109" t="s">
        <v>26</v>
      </c>
      <c r="C3" s="109" t="s">
        <v>27</v>
      </c>
      <c r="D3" s="176" t="s">
        <v>30</v>
      </c>
      <c r="E3" s="109" t="s">
        <v>28</v>
      </c>
      <c r="F3" s="109" t="s">
        <v>29</v>
      </c>
      <c r="G3" s="209">
        <v>0</v>
      </c>
      <c r="H3" s="210">
        <v>0</v>
      </c>
      <c r="I3" s="210">
        <v>0</v>
      </c>
      <c r="J3" s="210">
        <v>0</v>
      </c>
      <c r="K3" s="210">
        <v>0</v>
      </c>
      <c r="L3" s="210">
        <v>0</v>
      </c>
      <c r="M3" s="113" t="s">
        <v>163</v>
      </c>
      <c r="O3" s="118">
        <v>1</v>
      </c>
      <c r="P3" s="147" t="str">
        <f>scoretabel!B5</f>
        <v>metamodel RGB</v>
      </c>
      <c r="Q3" s="148">
        <f ca="1">AB53</f>
        <v>12</v>
      </c>
      <c r="R3" s="140">
        <f>COLUMN(AB3)</f>
        <v>28</v>
      </c>
      <c r="S3" s="141">
        <f t="shared" ref="S3:S22" ca="1" si="0">Q3-SUM(T3:X3)</f>
        <v>0</v>
      </c>
      <c r="T3" s="142">
        <f ca="1">SUM(AB3:AB13)</f>
        <v>0</v>
      </c>
      <c r="U3" s="143">
        <f ca="1">SUM(AB14:AB21)</f>
        <v>2</v>
      </c>
      <c r="V3" s="144">
        <f ca="1">SUM(AB22:AB33)</f>
        <v>5</v>
      </c>
      <c r="W3" s="145">
        <f ca="1">SUM(AB34:AB40)</f>
        <v>3</v>
      </c>
      <c r="X3" s="146">
        <f ca="1">SUM(AB41:AB52)</f>
        <v>2</v>
      </c>
      <c r="Z3" s="113" t="str">
        <f t="shared" ref="Z3:Z34" ca="1" si="1">INDIRECT(CONCATENATE("scoretabel!$",$M3,"$",Z$53))</f>
        <v>object-gericht</v>
      </c>
      <c r="AA3" s="93">
        <f ca="1">SUM($H3*(Z3=Dashboard!$B3),$I3*(Z3=Dashboard!$C3),$J3*(Z3=Dashboard!$D3),$K3*(Z3=Dashboard!$E3),$L3*(Z3=Dashboard!$F3))</f>
        <v>0</v>
      </c>
      <c r="AB3" s="106">
        <f t="shared" ref="AB3:AB34" ca="1" si="2">AA3*$G3</f>
        <v>0</v>
      </c>
      <c r="AC3" s="113" t="str">
        <f t="shared" ref="AC3:AC34" ca="1" si="3">INDIRECT(CONCATENATE("scoretabel!$",$M3,"$",AC$53))</f>
        <v>relatie-gericht</v>
      </c>
      <c r="AD3" s="93">
        <f ca="1">SUM($H3*(AC3=Dashboard!$B3),$I3*(AC3=Dashboard!$C3),$J3*(AC3=Dashboard!$D3),$K3*(AC3=Dashboard!$E3),$L3*(AC3=Dashboard!$F3))</f>
        <v>0</v>
      </c>
      <c r="AE3" s="106">
        <f t="shared" ref="AE3:AE34" ca="1" si="4">AD3*$G3</f>
        <v>0</v>
      </c>
      <c r="AF3" s="113" t="str">
        <f t="shared" ref="AF3:AF34" ca="1" si="5">INDIRECT(CONCATENATE("scoretabel!$",$M3,"$",AF$53))</f>
        <v>object-gericht</v>
      </c>
      <c r="AG3" s="93">
        <f ca="1">SUM($H3*(AF3=Dashboard!$B3),$I3*(AF3=Dashboard!$C3),$J3*(AF3=Dashboard!$D3),$K3*(AF3=Dashboard!$E3),$L3*(AF3=Dashboard!$F3))</f>
        <v>0</v>
      </c>
      <c r="AH3" s="106">
        <f t="shared" ref="AH3:AH34" ca="1" si="6">AG3*$G3</f>
        <v>0</v>
      </c>
      <c r="AI3" s="113" t="str">
        <f t="shared" ref="AI3:AI34" ca="1" si="7">INDIRECT(CONCATENATE("scoretabel!$",$M3,"$",AI$53))</f>
        <v>object-gericht</v>
      </c>
      <c r="AJ3" s="93">
        <f ca="1">SUM($H3*(AI3=Dashboard!$B3),$I3*(AI3=Dashboard!$C3),$J3*(AI3=Dashboard!$D3),$K3*(AI3=Dashboard!$E3),$L3*(AI3=Dashboard!$F3))</f>
        <v>0</v>
      </c>
      <c r="AK3" s="106">
        <f t="shared" ref="AK3:AK34" ca="1" si="8">AJ3*$G3</f>
        <v>0</v>
      </c>
      <c r="AL3" s="113" t="str">
        <f t="shared" ref="AL3:AL34" ca="1" si="9">INDIRECT(CONCATENATE("scoretabel!$",$M3,"$",AL$53))</f>
        <v>object-gericht</v>
      </c>
      <c r="AM3" s="93">
        <f ca="1">SUM($H3*(AL3=Dashboard!$B3),$I3*(AL3=Dashboard!$C3),$J3*(AL3=Dashboard!$D3),$K3*(AL3=Dashboard!$E3),$L3*(AL3=Dashboard!$F3))</f>
        <v>0</v>
      </c>
      <c r="AN3" s="106">
        <f t="shared" ref="AN3:AN34" ca="1" si="10">AM3*$G3</f>
        <v>0</v>
      </c>
      <c r="AO3" s="113" t="str">
        <f t="shared" ref="AO3:AO34" ca="1" si="11">INDIRECT(CONCATENATE("scoretabel!$",$M3,"$",AO$53))</f>
        <v>relatie-gericht</v>
      </c>
      <c r="AP3" s="93">
        <f ca="1">SUM($H3*(AO3=Dashboard!$B3),$I3*(AO3=Dashboard!$C3),$J3*(AO3=Dashboard!$D3),$K3*(AO3=Dashboard!$E3),$L3*(AO3=Dashboard!$F3))</f>
        <v>0</v>
      </c>
      <c r="AQ3" s="106">
        <f t="shared" ref="AQ3:AQ34" ca="1" si="12">AP3*$G3</f>
        <v>0</v>
      </c>
      <c r="AR3" s="113" t="str">
        <f t="shared" ref="AR3:AR34" ca="1" si="13">INDIRECT(CONCATENATE("scoretabel!$",$M3,"$",AR$53))</f>
        <v>context-gericht</v>
      </c>
      <c r="AS3" s="93">
        <f ca="1">SUM($H3*(AR3=Dashboard!$B3),$I3*(AR3=Dashboard!$C3),$J3*(AR3=Dashboard!$D3),$K3*(AR3=Dashboard!$E3),$L3*(AR3=Dashboard!$F3))</f>
        <v>0</v>
      </c>
      <c r="AT3" s="106">
        <f t="shared" ref="AT3:AT34" ca="1" si="14">AS3*$G3</f>
        <v>0</v>
      </c>
      <c r="AU3" s="113" t="str">
        <f t="shared" ref="AU3:AU34" ca="1" si="15">INDIRECT(CONCATENATE("scoretabel!$",$M3,"$",AU$53))</f>
        <v>context-gericht</v>
      </c>
      <c r="AV3" s="93">
        <f ca="1">SUM($H3*(AU3=Dashboard!$B3),$I3*(AU3=Dashboard!$C3),$J3*(AU3=Dashboard!$D3),$K3*(AU3=Dashboard!$E3),$L3*(AU3=Dashboard!$F3))</f>
        <v>0</v>
      </c>
      <c r="AW3" s="106">
        <f t="shared" ref="AW3:AW34" ca="1" si="16">AV3*$G3</f>
        <v>0</v>
      </c>
      <c r="AX3" s="113" t="str">
        <f t="shared" ref="AX3:AX34" ca="1" si="17">INDIRECT(CONCATENATE("scoretabel!$",$M3,"$",AX$53))</f>
        <v>object-gericht</v>
      </c>
      <c r="AY3" s="93">
        <f ca="1">SUM($H3*(AX3=Dashboard!$B3),$I3*(AX3=Dashboard!$C3),$J3*(AX3=Dashboard!$D3),$K3*(AX3=Dashboard!$E3),$L3*(AX3=Dashboard!$F3))</f>
        <v>0</v>
      </c>
      <c r="AZ3" s="106">
        <f t="shared" ref="AZ3:AZ34" ca="1" si="18">AY3*$G3</f>
        <v>0</v>
      </c>
      <c r="BA3" s="113" t="str">
        <f t="shared" ref="BA3:BA34" ca="1" si="19">INDIRECT(CONCATENATE("scoretabel!$",$M3,"$",BA$53))</f>
        <v>logica-gericht</v>
      </c>
      <c r="BB3" s="93">
        <f ca="1">SUM($H3*(BA3=Dashboard!$B3),$I3*(BA3=Dashboard!$C3),$J3*(BA3=Dashboard!$D3),$K3*(BA3=Dashboard!$E3),$L3*(BA3=Dashboard!$F3))</f>
        <v>0</v>
      </c>
      <c r="BC3" s="106">
        <f t="shared" ref="BC3:BC34" ca="1" si="20">BB3*$G3</f>
        <v>0</v>
      </c>
      <c r="BD3" s="113" t="str">
        <f t="shared" ref="BD3:BD34" ca="1" si="21">INDIRECT(CONCATENATE("scoretabel!$",$M3,"$",BD$53))</f>
        <v>logica-gericht</v>
      </c>
      <c r="BE3" s="93">
        <f ca="1">SUM($H3*(BD3=Dashboard!$B3),$I3*(BD3=Dashboard!$C3),$J3*(BD3=Dashboard!$D3),$K3*(BD3=Dashboard!$E3),$L3*(BD3=Dashboard!$F3))</f>
        <v>0</v>
      </c>
      <c r="BF3" s="106">
        <f t="shared" ref="BF3:BF34" ca="1" si="22">BE3*$G3</f>
        <v>0</v>
      </c>
      <c r="BG3" s="113" t="str">
        <f t="shared" ref="BG3:BG34" ca="1" si="23">INDIRECT(CONCATENATE("scoretabel!$",$M3,"$",BG$53))</f>
        <v>relatie-gericht</v>
      </c>
      <c r="BH3" s="93">
        <f ca="1">SUM($H3*(BG3=Dashboard!$B3),$I3*(BG3=Dashboard!$C3),$J3*(BG3=Dashboard!$D3),$K3*(BG3=Dashboard!$E3),$L3*(BG3=Dashboard!$F3))</f>
        <v>0</v>
      </c>
      <c r="BI3" s="106">
        <f t="shared" ref="BI3:BI34" ca="1" si="24">BH3*$G3</f>
        <v>0</v>
      </c>
      <c r="BJ3" s="113" t="str">
        <f t="shared" ref="BJ3:BJ34" ca="1" si="25">INDIRECT(CONCATENATE("scoretabel!$",$M3,"$",BJ$53))</f>
        <v>regel-gericht</v>
      </c>
      <c r="BK3" s="93">
        <f ca="1">SUM($H3*(BJ3=Dashboard!$B3),$I3*(BJ3=Dashboard!$C3),$J3*(BJ3=Dashboard!$D3),$K3*(BJ3=Dashboard!$E3),$L3*(BJ3=Dashboard!$F3))</f>
        <v>0</v>
      </c>
      <c r="BL3" s="106">
        <f t="shared" ref="BL3:BL34" ca="1" si="26">BK3*$G3</f>
        <v>0</v>
      </c>
      <c r="BM3" s="113" t="str">
        <f t="shared" ref="BM3:BM34" ca="1" si="27">INDIRECT(CONCATENATE("scoretabel!$",$M3,"$",BM$53))</f>
        <v>regel-gericht</v>
      </c>
      <c r="BN3" s="93">
        <f ca="1">SUM($H3*(BM3=Dashboard!$B3),$I3*(BM3=Dashboard!$C3),$J3*(BM3=Dashboard!$D3),$K3*(BM3=Dashboard!$E3),$L3*(BM3=Dashboard!$F3))</f>
        <v>0</v>
      </c>
      <c r="BO3" s="106">
        <f t="shared" ref="BO3:BO34" ca="1" si="28">BN3*$G3</f>
        <v>0</v>
      </c>
      <c r="BP3" s="113" t="str">
        <f t="shared" ref="BP3:BP34" ca="1" si="29">INDIRECT(CONCATENATE("scoretabel!$",$M3,"$",BP$53))</f>
        <v>relatie-gericht</v>
      </c>
      <c r="BQ3" s="93">
        <f ca="1">SUM($H3*(BP3=Dashboard!$B3),$I3*(BP3=Dashboard!$C3),$J3*(BP3=Dashboard!$D3),$K3*(BP3=Dashboard!$E3),$L3*(BP3=Dashboard!$F3))</f>
        <v>0</v>
      </c>
      <c r="BR3" s="106">
        <f t="shared" ref="BR3:BR34" ca="1" si="30">BQ3*$G3</f>
        <v>0</v>
      </c>
      <c r="BS3" s="113" t="str">
        <f t="shared" ref="BS3:BS34" ca="1" si="31">INDIRECT(CONCATENATE("scoretabel!$",$M3,"$",BS$53))</f>
        <v>object-gericht</v>
      </c>
      <c r="BT3" s="93">
        <f ca="1">SUM($H3*(BS3=Dashboard!$B3),$I3*(BS3=Dashboard!$C3),$J3*(BS3=Dashboard!$D3),$K3*(BS3=Dashboard!$E3),$L3*(BS3=Dashboard!$F3))</f>
        <v>0</v>
      </c>
      <c r="BU3" s="106">
        <f t="shared" ref="BU3:BU34" ca="1" si="32">BT3*$G3</f>
        <v>0</v>
      </c>
      <c r="BV3" s="113" t="str">
        <f t="shared" ref="BV3:BV34" ca="1" si="33">INDIRECT(CONCATENATE("scoretabel!$",$M3,"$",BV$53))</f>
        <v>object-gericht</v>
      </c>
      <c r="BW3" s="93">
        <f ca="1">SUM($H3*(BV3=Dashboard!$B3),$I3*(BV3=Dashboard!$C3),$J3*(BV3=Dashboard!$D3),$K3*(BV3=Dashboard!$E3),$L3*(BV3=Dashboard!$F3))</f>
        <v>0</v>
      </c>
      <c r="BX3" s="106">
        <f t="shared" ref="BX3:BX34" ca="1" si="34">BW3*$G3</f>
        <v>0</v>
      </c>
      <c r="BY3" s="113" t="str">
        <f t="shared" ref="BY3:BY34" ca="1" si="35">INDIRECT(CONCATENATE("scoretabel!$",$M3,"$",BY$53))</f>
        <v>regel-gericht</v>
      </c>
      <c r="BZ3" s="93">
        <f ca="1">SUM($H3*(BY3=Dashboard!$B3),$I3*(BY3=Dashboard!$C3),$J3*(BY3=Dashboard!$D3),$K3*(BY3=Dashboard!$E3),$L3*(BY3=Dashboard!$F3))</f>
        <v>0</v>
      </c>
      <c r="CA3" s="106">
        <f t="shared" ref="CA3:CA34" ca="1" si="36">BZ3*$G3</f>
        <v>0</v>
      </c>
      <c r="CB3" s="113" t="str">
        <f t="shared" ref="CB3:CB34" ca="1" si="37">INDIRECT(CONCATENATE("scoretabel!$",$M3,"$",CB$53))</f>
        <v>object-gericht</v>
      </c>
      <c r="CC3" s="93">
        <f ca="1">SUM($H3*(CB3=Dashboard!$B3),$I3*(CB3=Dashboard!$C3),$J3*(CB3=Dashboard!$D3),$K3*(CB3=Dashboard!$E3),$L3*(CB3=Dashboard!$F3))</f>
        <v>0</v>
      </c>
      <c r="CD3" s="106">
        <f t="shared" ref="CD3:CD34" ca="1" si="38">CC3*$G3</f>
        <v>0</v>
      </c>
      <c r="CE3" s="113">
        <f t="shared" ref="CE3:CE34" ca="1" si="39">INDIRECT(CONCATENATE("scoretabel!$",$M3,"$",CE$53))</f>
        <v>0</v>
      </c>
      <c r="CF3" s="93">
        <f ca="1">SUM($H3*(CE3=Dashboard!$B3),$I3*(CE3=Dashboard!$C3),$J3*(CE3=Dashboard!$D3),$K3*(CE3=Dashboard!$E3),$L3*(CE3=Dashboard!$F3))</f>
        <v>0</v>
      </c>
      <c r="CG3" s="106">
        <f t="shared" ref="CG3:CG34" ca="1" si="40">CF3*$G3</f>
        <v>0</v>
      </c>
      <c r="CH3" s="113">
        <f t="shared" ref="CH3:CH52" ca="1" si="41">INDIRECT(CONCATENATE("scoretabel!$",$M3,"$",CH$53))</f>
        <v>0</v>
      </c>
      <c r="CI3" s="93">
        <f ca="1">SUM($H3*(CH3=Dashboard!$B3),$I3*(CH3=Dashboard!$C3),$J3*(CH3=Dashboard!$D3),$K3*(CH3=Dashboard!$E3),$L3*(CH3=Dashboard!$F3))</f>
        <v>0</v>
      </c>
      <c r="CJ3" s="106">
        <f t="shared" ref="CJ3:CJ52" ca="1" si="42">CI3*$G3</f>
        <v>0</v>
      </c>
      <c r="CK3" s="194">
        <v>0</v>
      </c>
      <c r="CL3" s="195">
        <v>0</v>
      </c>
      <c r="CM3" s="195">
        <v>0</v>
      </c>
      <c r="CN3" s="195">
        <v>0</v>
      </c>
      <c r="CO3" s="195">
        <v>0</v>
      </c>
      <c r="CP3" s="196">
        <v>0</v>
      </c>
      <c r="CS3" s="194">
        <v>0</v>
      </c>
      <c r="CT3" s="195">
        <v>0</v>
      </c>
      <c r="CU3" s="195">
        <v>0</v>
      </c>
      <c r="CV3" s="195">
        <v>0</v>
      </c>
      <c r="CW3" s="195">
        <v>0</v>
      </c>
      <c r="CX3" s="195">
        <v>0</v>
      </c>
      <c r="DA3" s="194">
        <v>0</v>
      </c>
      <c r="DB3" s="195">
        <v>0</v>
      </c>
      <c r="DC3" s="195">
        <v>0</v>
      </c>
      <c r="DD3" s="195">
        <v>0</v>
      </c>
      <c r="DE3" s="195">
        <v>0</v>
      </c>
      <c r="DF3" s="195">
        <v>0</v>
      </c>
    </row>
    <row r="4" spans="1:110" ht="18.75">
      <c r="A4" s="151" t="s">
        <v>14</v>
      </c>
      <c r="B4" s="109" t="s">
        <v>48</v>
      </c>
      <c r="C4" s="109" t="s">
        <v>49</v>
      </c>
      <c r="D4" s="109" t="s">
        <v>50</v>
      </c>
      <c r="E4" s="109" t="s">
        <v>51</v>
      </c>
      <c r="F4" s="176"/>
      <c r="G4" s="211">
        <v>0</v>
      </c>
      <c r="H4" s="212">
        <v>0</v>
      </c>
      <c r="I4" s="212">
        <v>0</v>
      </c>
      <c r="J4" s="212">
        <v>0</v>
      </c>
      <c r="K4" s="212">
        <v>0</v>
      </c>
      <c r="L4" s="212">
        <v>0</v>
      </c>
      <c r="M4" s="113" t="str">
        <f>waardelijsten!G2</f>
        <v>D</v>
      </c>
      <c r="O4" s="118">
        <f>O3+1</f>
        <v>2</v>
      </c>
      <c r="P4" s="147" t="str">
        <f>scoretabel!B6</f>
        <v>SUWI-aanpak</v>
      </c>
      <c r="Q4" s="148">
        <f ca="1">AE53</f>
        <v>8</v>
      </c>
      <c r="R4" s="140">
        <f>R3+3</f>
        <v>31</v>
      </c>
      <c r="S4" s="141">
        <f t="shared" ca="1" si="0"/>
        <v>0</v>
      </c>
      <c r="T4" s="142">
        <f ca="1">SUM(INDIRECT(CONCATENATE(ADDRESS(S$1+1,$R4),":",ADDRESS(T$1,$R4))))</f>
        <v>0</v>
      </c>
      <c r="U4" s="143">
        <f ca="1">SUM(INDIRECT(CONCATENATE(ADDRESS(T$1+1,$R4),":",ADDRESS(U$1,$R4))))</f>
        <v>2</v>
      </c>
      <c r="V4" s="144">
        <f ca="1">SUM(INDIRECT(CONCATENATE(ADDRESS(U$1+1,$R4),":",ADDRESS(V$1,$R4))))</f>
        <v>4</v>
      </c>
      <c r="W4" s="145">
        <f ca="1">SUM(INDIRECT(CONCATENATE(ADDRESS(V$1+1,$R4),":",ADDRESS(W$1,$R4))))</f>
        <v>2</v>
      </c>
      <c r="X4" s="146">
        <f ca="1">SUM(INDIRECT(CONCATENATE(ADDRESS(W$1+1,$R4),":",ADDRESS(X$1,$R4))))</f>
        <v>0</v>
      </c>
      <c r="Z4" s="113" t="str">
        <f t="shared" ca="1" si="1"/>
        <v>intensioneel</v>
      </c>
      <c r="AA4" s="93">
        <f ca="1">SUM($H4*(Z4=Dashboard!$B4),$I4*(Z4=Dashboard!$C4),$J4*(Z4=Dashboard!$D4),$K4*(Z4=Dashboard!$E4),$L4*(Z4=Dashboard!$F4))</f>
        <v>0</v>
      </c>
      <c r="AB4" s="106">
        <f t="shared" ca="1" si="2"/>
        <v>0</v>
      </c>
      <c r="AC4" s="113" t="str">
        <f t="shared" ca="1" si="3"/>
        <v>intensioneel</v>
      </c>
      <c r="AD4" s="93">
        <f ca="1">SUM($H4*(AC4=Dashboard!$B4),$I4*(AC4=Dashboard!$C4),$J4*(AC4=Dashboard!$D4),$K4*(AC4=Dashboard!$E4),$L4*(AC4=Dashboard!$F4))</f>
        <v>0</v>
      </c>
      <c r="AE4" s="106">
        <f t="shared" ca="1" si="4"/>
        <v>0</v>
      </c>
      <c r="AF4" s="113" t="str">
        <f t="shared" ca="1" si="5"/>
        <v>intensioneel</v>
      </c>
      <c r="AG4" s="93">
        <f ca="1">SUM($H4*(AF4=Dashboard!$B4),$I4*(AF4=Dashboard!$C4),$J4*(AF4=Dashboard!$D4),$K4*(AF4=Dashboard!$E4),$L4*(AF4=Dashboard!$F4))</f>
        <v>0</v>
      </c>
      <c r="AH4" s="106">
        <f t="shared" ca="1" si="6"/>
        <v>0</v>
      </c>
      <c r="AI4" s="113" t="str">
        <f t="shared" ca="1" si="7"/>
        <v>intensioneel</v>
      </c>
      <c r="AJ4" s="93">
        <f ca="1">SUM($H4*(AI4=Dashboard!$B4),$I4*(AI4=Dashboard!$C4),$J4*(AI4=Dashboard!$D4),$K4*(AI4=Dashboard!$E4),$L4*(AI4=Dashboard!$F4))</f>
        <v>0</v>
      </c>
      <c r="AK4" s="106">
        <f t="shared" ca="1" si="8"/>
        <v>0</v>
      </c>
      <c r="AL4" s="113" t="str">
        <f t="shared" ca="1" si="9"/>
        <v>intensioneel</v>
      </c>
      <c r="AM4" s="93">
        <f ca="1">SUM($H4*(AL4=Dashboard!$B4),$I4*(AL4=Dashboard!$C4),$J4*(AL4=Dashboard!$D4),$K4*(AL4=Dashboard!$E4),$L4*(AL4=Dashboard!$F4))</f>
        <v>0</v>
      </c>
      <c r="AN4" s="106">
        <f t="shared" ca="1" si="10"/>
        <v>0</v>
      </c>
      <c r="AO4" s="113" t="str">
        <f t="shared" ca="1" si="11"/>
        <v>intensioneel</v>
      </c>
      <c r="AP4" s="93">
        <f ca="1">SUM($H4*(AO4=Dashboard!$B4),$I4*(AO4=Dashboard!$C4),$J4*(AO4=Dashboard!$D4),$K4*(AO4=Dashboard!$E4),$L4*(AO4=Dashboard!$F4))</f>
        <v>0</v>
      </c>
      <c r="AQ4" s="106">
        <f t="shared" ca="1" si="12"/>
        <v>0</v>
      </c>
      <c r="AR4" s="113" t="str">
        <f t="shared" ca="1" si="13"/>
        <v>intentioneel</v>
      </c>
      <c r="AS4" s="93">
        <f ca="1">SUM($H4*(AR4=Dashboard!$B4),$I4*(AR4=Dashboard!$C4),$J4*(AR4=Dashboard!$D4),$K4*(AR4=Dashboard!$E4),$L4*(AR4=Dashboard!$F4))</f>
        <v>0</v>
      </c>
      <c r="AT4" s="106">
        <f t="shared" ca="1" si="14"/>
        <v>0</v>
      </c>
      <c r="AU4" s="113" t="str">
        <f t="shared" ca="1" si="15"/>
        <v>intentioneel</v>
      </c>
      <c r="AV4" s="93">
        <f ca="1">SUM($H4*(AU4=Dashboard!$B4),$I4*(AU4=Dashboard!$C4),$J4*(AU4=Dashboard!$D4),$K4*(AU4=Dashboard!$E4),$L4*(AU4=Dashboard!$F4))</f>
        <v>0</v>
      </c>
      <c r="AW4" s="106">
        <f t="shared" ca="1" si="16"/>
        <v>0</v>
      </c>
      <c r="AX4" s="113" t="str">
        <f t="shared" ca="1" si="17"/>
        <v>intensioneel</v>
      </c>
      <c r="AY4" s="93">
        <f ca="1">SUM($H4*(AX4=Dashboard!$B4),$I4*(AX4=Dashboard!$C4),$J4*(AX4=Dashboard!$D4),$K4*(AX4=Dashboard!$E4),$L4*(AX4=Dashboard!$F4))</f>
        <v>0</v>
      </c>
      <c r="AZ4" s="106">
        <f t="shared" ca="1" si="18"/>
        <v>0</v>
      </c>
      <c r="BA4" s="113" t="str">
        <f t="shared" ca="1" si="19"/>
        <v>extensioneel</v>
      </c>
      <c r="BB4" s="93">
        <f ca="1">SUM($H4*(BA4=Dashboard!$B4),$I4*(BA4=Dashboard!$C4),$J4*(BA4=Dashboard!$D4),$K4*(BA4=Dashboard!$E4),$L4*(BA4=Dashboard!$F4))</f>
        <v>0</v>
      </c>
      <c r="BC4" s="106">
        <f t="shared" ca="1" si="20"/>
        <v>0</v>
      </c>
      <c r="BD4" s="113" t="str">
        <f t="shared" ca="1" si="21"/>
        <v>extensioneel</v>
      </c>
      <c r="BE4" s="93">
        <f ca="1">SUM($H4*(BD4=Dashboard!$B4),$I4*(BD4=Dashboard!$C4),$J4*(BD4=Dashboard!$D4),$K4*(BD4=Dashboard!$E4),$L4*(BD4=Dashboard!$F4))</f>
        <v>0</v>
      </c>
      <c r="BF4" s="106">
        <f t="shared" ca="1" si="22"/>
        <v>0</v>
      </c>
      <c r="BG4" s="113" t="str">
        <f t="shared" ca="1" si="23"/>
        <v>extensioneel</v>
      </c>
      <c r="BH4" s="93">
        <f ca="1">SUM($H4*(BG4=Dashboard!$B4),$I4*(BG4=Dashboard!$C4),$J4*(BG4=Dashboard!$D4),$K4*(BG4=Dashboard!$E4),$L4*(BG4=Dashboard!$F4))</f>
        <v>0</v>
      </c>
      <c r="BI4" s="106">
        <f t="shared" ca="1" si="24"/>
        <v>0</v>
      </c>
      <c r="BJ4" s="113" t="str">
        <f t="shared" ca="1" si="25"/>
        <v>extensioneel</v>
      </c>
      <c r="BK4" s="93">
        <f ca="1">SUM($H4*(BJ4=Dashboard!$B4),$I4*(BJ4=Dashboard!$C4),$J4*(BJ4=Dashboard!$D4),$K4*(BJ4=Dashboard!$E4),$L4*(BJ4=Dashboard!$F4))</f>
        <v>0</v>
      </c>
      <c r="BL4" s="106">
        <f t="shared" ca="1" si="26"/>
        <v>0</v>
      </c>
      <c r="BM4" s="113" t="str">
        <f t="shared" ca="1" si="27"/>
        <v>extensioneel</v>
      </c>
      <c r="BN4" s="93">
        <f ca="1">SUM($H4*(BM4=Dashboard!$B4),$I4*(BM4=Dashboard!$C4),$J4*(BM4=Dashboard!$D4),$K4*(BM4=Dashboard!$E4),$L4*(BM4=Dashboard!$F4))</f>
        <v>0</v>
      </c>
      <c r="BO4" s="106">
        <f t="shared" ca="1" si="28"/>
        <v>0</v>
      </c>
      <c r="BP4" s="113" t="str">
        <f t="shared" ca="1" si="29"/>
        <v>extensioneel</v>
      </c>
      <c r="BQ4" s="93">
        <f ca="1">SUM($H4*(BP4=Dashboard!$B4),$I4*(BP4=Dashboard!$C4),$J4*(BP4=Dashboard!$D4),$K4*(BP4=Dashboard!$E4),$L4*(BP4=Dashboard!$F4))</f>
        <v>0</v>
      </c>
      <c r="BR4" s="106">
        <f t="shared" ca="1" si="30"/>
        <v>0</v>
      </c>
      <c r="BS4" s="113" t="str">
        <f t="shared" ca="1" si="31"/>
        <v>intensioneel</v>
      </c>
      <c r="BT4" s="93">
        <f ca="1">SUM($H4*(BS4=Dashboard!$B4),$I4*(BS4=Dashboard!$C4),$J4*(BS4=Dashboard!$D4),$K4*(BS4=Dashboard!$E4),$L4*(BS4=Dashboard!$F4))</f>
        <v>0</v>
      </c>
      <c r="BU4" s="106">
        <f t="shared" ca="1" si="32"/>
        <v>0</v>
      </c>
      <c r="BV4" s="113" t="str">
        <f t="shared" ca="1" si="33"/>
        <v>extensioneel</v>
      </c>
      <c r="BW4" s="93">
        <f ca="1">SUM($H4*(BV4=Dashboard!$B4),$I4*(BV4=Dashboard!$C4),$J4*(BV4=Dashboard!$D4),$K4*(BV4=Dashboard!$E4),$L4*(BV4=Dashboard!$F4))</f>
        <v>0</v>
      </c>
      <c r="BX4" s="106">
        <f t="shared" ca="1" si="34"/>
        <v>0</v>
      </c>
      <c r="BY4" s="113" t="str">
        <f t="shared" ca="1" si="35"/>
        <v>intensioneel</v>
      </c>
      <c r="BZ4" s="93">
        <f ca="1">SUM($H4*(BY4=Dashboard!$B4),$I4*(BY4=Dashboard!$C4),$J4*(BY4=Dashboard!$D4),$K4*(BY4=Dashboard!$E4),$L4*(BY4=Dashboard!$F4))</f>
        <v>0</v>
      </c>
      <c r="CA4" s="106">
        <f t="shared" ca="1" si="36"/>
        <v>0</v>
      </c>
      <c r="CB4" s="113" t="str">
        <f t="shared" ca="1" si="37"/>
        <v>intensioneel</v>
      </c>
      <c r="CC4" s="93">
        <f ca="1">SUM($H4*(CB4=Dashboard!$B4),$I4*(CB4=Dashboard!$C4),$J4*(CB4=Dashboard!$D4),$K4*(CB4=Dashboard!$E4),$L4*(CB4=Dashboard!$F4))</f>
        <v>0</v>
      </c>
      <c r="CD4" s="106">
        <f t="shared" ca="1" si="38"/>
        <v>0</v>
      </c>
      <c r="CE4" s="113" t="str">
        <f t="shared" ca="1" si="39"/>
        <v>onbepaald</v>
      </c>
      <c r="CF4" s="93">
        <f ca="1">SUM($H4*(CE4=Dashboard!$B4),$I4*(CE4=Dashboard!$C4),$J4*(CE4=Dashboard!$D4),$K4*(CE4=Dashboard!$E4),$L4*(CE4=Dashboard!$F4))</f>
        <v>0</v>
      </c>
      <c r="CG4" s="106">
        <f t="shared" ca="1" si="40"/>
        <v>0</v>
      </c>
      <c r="CH4" s="113">
        <f t="shared" ca="1" si="41"/>
        <v>0</v>
      </c>
      <c r="CI4" s="93">
        <f ca="1">SUM($H4*(CH4=Dashboard!$B4),$I4*(CH4=Dashboard!$C4),$J4*(CH4=Dashboard!$D4),$K4*(CH4=Dashboard!$E4),$L4*(CH4=Dashboard!$F4))</f>
        <v>0</v>
      </c>
      <c r="CJ4" s="106">
        <f t="shared" ca="1" si="42"/>
        <v>0</v>
      </c>
      <c r="CK4" s="197">
        <v>0</v>
      </c>
      <c r="CL4" s="198">
        <v>0</v>
      </c>
      <c r="CM4" s="198">
        <v>0</v>
      </c>
      <c r="CN4" s="198">
        <v>0</v>
      </c>
      <c r="CO4" s="198">
        <v>0</v>
      </c>
      <c r="CP4" s="199">
        <v>0</v>
      </c>
      <c r="CS4" s="197">
        <v>0</v>
      </c>
      <c r="CT4" s="198">
        <v>0</v>
      </c>
      <c r="CU4" s="198">
        <v>0</v>
      </c>
      <c r="CV4" s="198">
        <v>0</v>
      </c>
      <c r="CW4" s="198">
        <v>0</v>
      </c>
      <c r="CX4" s="198">
        <v>0</v>
      </c>
      <c r="DA4" s="197">
        <v>0</v>
      </c>
      <c r="DB4" s="198">
        <v>0</v>
      </c>
      <c r="DC4" s="198">
        <v>0</v>
      </c>
      <c r="DD4" s="198">
        <v>0</v>
      </c>
      <c r="DE4" s="198">
        <v>0</v>
      </c>
      <c r="DF4" s="198">
        <v>0</v>
      </c>
    </row>
    <row r="5" spans="1:110" ht="18.75">
      <c r="A5" s="151" t="s">
        <v>52</v>
      </c>
      <c r="B5" s="109" t="s">
        <v>55</v>
      </c>
      <c r="C5" s="109" t="s">
        <v>130</v>
      </c>
      <c r="D5" s="109" t="s">
        <v>53</v>
      </c>
      <c r="E5" s="109" t="s">
        <v>54</v>
      </c>
      <c r="F5" s="176"/>
      <c r="G5" s="211">
        <v>0</v>
      </c>
      <c r="H5" s="212">
        <v>0</v>
      </c>
      <c r="I5" s="212">
        <v>0</v>
      </c>
      <c r="J5" s="212">
        <v>0</v>
      </c>
      <c r="K5" s="212">
        <v>0</v>
      </c>
      <c r="L5" s="212">
        <v>0</v>
      </c>
      <c r="M5" s="113" t="str">
        <f>waardelijsten!G3</f>
        <v>E</v>
      </c>
      <c r="O5" s="118">
        <f t="shared" ref="O5:O22" si="43">O4+1</f>
        <v>3</v>
      </c>
      <c r="P5" s="147" t="str">
        <f>scoretabel!B7</f>
        <v>XBRL-aanpak</v>
      </c>
      <c r="Q5" s="148">
        <f ca="1">AH53</f>
        <v>14</v>
      </c>
      <c r="R5" s="140">
        <f t="shared" ref="R5:R22" si="44">R4+3</f>
        <v>34</v>
      </c>
      <c r="S5" s="141">
        <f t="shared" ca="1" si="0"/>
        <v>0</v>
      </c>
      <c r="T5" s="142">
        <f t="shared" ref="T5:X5" ca="1" si="45">SUM(INDIRECT(CONCATENATE(ADDRESS(S$1+1,$R5),":",ADDRESS(T$1,$R5))))</f>
        <v>4</v>
      </c>
      <c r="U5" s="143">
        <f t="shared" ca="1" si="45"/>
        <v>2</v>
      </c>
      <c r="V5" s="144">
        <f t="shared" ca="1" si="45"/>
        <v>4</v>
      </c>
      <c r="W5" s="145">
        <f t="shared" ca="1" si="45"/>
        <v>2</v>
      </c>
      <c r="X5" s="146">
        <f t="shared" ca="1" si="45"/>
        <v>2</v>
      </c>
      <c r="Z5" s="113" t="str">
        <f t="shared" ca="1" si="1"/>
        <v>apart</v>
      </c>
      <c r="AA5" s="93">
        <f ca="1">SUM($H5*(Z5=Dashboard!$B5),$I5*(Z5=Dashboard!$C5),$J5*(Z5=Dashboard!$D5),$K5*(Z5=Dashboard!$E5),$L5*(Z5=Dashboard!$F5))</f>
        <v>0</v>
      </c>
      <c r="AB5" s="106">
        <f t="shared" ca="1" si="2"/>
        <v>0</v>
      </c>
      <c r="AC5" s="113" t="str">
        <f t="shared" ca="1" si="3"/>
        <v>apart</v>
      </c>
      <c r="AD5" s="93">
        <f ca="1">SUM($H5*(AC5=Dashboard!$B5),$I5*(AC5=Dashboard!$C5),$J5*(AC5=Dashboard!$D5),$K5*(AC5=Dashboard!$E5),$L5*(AC5=Dashboard!$F5))</f>
        <v>0</v>
      </c>
      <c r="AE5" s="106">
        <f t="shared" ca="1" si="4"/>
        <v>0</v>
      </c>
      <c r="AF5" s="113" t="str">
        <f t="shared" ca="1" si="5"/>
        <v>apart</v>
      </c>
      <c r="AG5" s="93">
        <f ca="1">SUM($H5*(AF5=Dashboard!$B5),$I5*(AF5=Dashboard!$C5),$J5*(AF5=Dashboard!$D5),$K5*(AF5=Dashboard!$E5),$L5*(AF5=Dashboard!$F5))</f>
        <v>0</v>
      </c>
      <c r="AH5" s="106">
        <f t="shared" ca="1" si="6"/>
        <v>0</v>
      </c>
      <c r="AI5" s="113" t="str">
        <f t="shared" ca="1" si="7"/>
        <v>verenigbaar</v>
      </c>
      <c r="AJ5" s="93">
        <f ca="1">SUM($H5*(AI5=Dashboard!$B5),$I5*(AI5=Dashboard!$C5),$J5*(AI5=Dashboard!$D5),$K5*(AI5=Dashboard!$E5),$L5*(AI5=Dashboard!$F5))</f>
        <v>0</v>
      </c>
      <c r="AK5" s="106">
        <f t="shared" ca="1" si="8"/>
        <v>0</v>
      </c>
      <c r="AL5" s="113" t="str">
        <f t="shared" ca="1" si="9"/>
        <v>apart</v>
      </c>
      <c r="AM5" s="93">
        <f ca="1">SUM($H5*(AL5=Dashboard!$B5),$I5*(AL5=Dashboard!$C5),$J5*(AL5=Dashboard!$D5),$K5*(AL5=Dashboard!$E5),$L5*(AL5=Dashboard!$F5))</f>
        <v>0</v>
      </c>
      <c r="AN5" s="106">
        <f t="shared" ca="1" si="10"/>
        <v>0</v>
      </c>
      <c r="AO5" s="113" t="str">
        <f t="shared" ca="1" si="11"/>
        <v>apart</v>
      </c>
      <c r="AP5" s="93">
        <f ca="1">SUM($H5*(AO5=Dashboard!$B5),$I5*(AO5=Dashboard!$C5),$J5*(AO5=Dashboard!$D5),$K5*(AO5=Dashboard!$E5),$L5*(AO5=Dashboard!$F5))</f>
        <v>0</v>
      </c>
      <c r="AQ5" s="106">
        <f t="shared" ca="1" si="12"/>
        <v>0</v>
      </c>
      <c r="AR5" s="113" t="str">
        <f t="shared" ca="1" si="13"/>
        <v>verenigd</v>
      </c>
      <c r="AS5" s="93">
        <f ca="1">SUM($H5*(AR5=Dashboard!$B5),$I5*(AR5=Dashboard!$C5),$J5*(AR5=Dashboard!$D5),$K5*(AR5=Dashboard!$E5),$L5*(AR5=Dashboard!$F5))</f>
        <v>0</v>
      </c>
      <c r="AT5" s="106">
        <f t="shared" ca="1" si="14"/>
        <v>0</v>
      </c>
      <c r="AU5" s="113" t="str">
        <f t="shared" ca="1" si="15"/>
        <v>onbekend</v>
      </c>
      <c r="AV5" s="93">
        <f ca="1">SUM($H5*(AU5=Dashboard!$B5),$I5*(AU5=Dashboard!$C5),$J5*(AU5=Dashboard!$D5),$K5*(AU5=Dashboard!$E5),$L5*(AU5=Dashboard!$F5))</f>
        <v>0</v>
      </c>
      <c r="AW5" s="106">
        <f t="shared" ca="1" si="16"/>
        <v>0</v>
      </c>
      <c r="AX5" s="113" t="str">
        <f t="shared" ca="1" si="17"/>
        <v>apart</v>
      </c>
      <c r="AY5" s="93">
        <f ca="1">SUM($H5*(AX5=Dashboard!$B5),$I5*(AX5=Dashboard!$C5),$J5*(AX5=Dashboard!$D5),$K5*(AX5=Dashboard!$E5),$L5*(AX5=Dashboard!$F5))</f>
        <v>0</v>
      </c>
      <c r="AZ5" s="106">
        <f t="shared" ca="1" si="18"/>
        <v>0</v>
      </c>
      <c r="BA5" s="113" t="str">
        <f t="shared" ca="1" si="19"/>
        <v>verenigbaar</v>
      </c>
      <c r="BB5" s="93">
        <f ca="1">SUM($H5*(BA5=Dashboard!$B5),$I5*(BA5=Dashboard!$C5),$J5*(BA5=Dashboard!$D5),$K5*(BA5=Dashboard!$E5),$L5*(BA5=Dashboard!$F5))</f>
        <v>0</v>
      </c>
      <c r="BC5" s="106">
        <f t="shared" ca="1" si="20"/>
        <v>0</v>
      </c>
      <c r="BD5" s="113" t="str">
        <f t="shared" ca="1" si="21"/>
        <v>apart</v>
      </c>
      <c r="BE5" s="93">
        <f ca="1">SUM($H5*(BD5=Dashboard!$B5),$I5*(BD5=Dashboard!$C5),$J5*(BD5=Dashboard!$D5),$K5*(BD5=Dashboard!$E5),$L5*(BD5=Dashboard!$F5))</f>
        <v>0</v>
      </c>
      <c r="BF5" s="106">
        <f t="shared" ca="1" si="22"/>
        <v>0</v>
      </c>
      <c r="BG5" s="113" t="str">
        <f t="shared" ca="1" si="23"/>
        <v>verenigd</v>
      </c>
      <c r="BH5" s="93">
        <f ca="1">SUM($H5*(BG5=Dashboard!$B5),$I5*(BG5=Dashboard!$C5),$J5*(BG5=Dashboard!$D5),$K5*(BG5=Dashboard!$E5),$L5*(BG5=Dashboard!$F5))</f>
        <v>0</v>
      </c>
      <c r="BI5" s="106">
        <f t="shared" ca="1" si="24"/>
        <v>0</v>
      </c>
      <c r="BJ5" s="113" t="str">
        <f t="shared" ca="1" si="25"/>
        <v>verenigbaar</v>
      </c>
      <c r="BK5" s="93">
        <f ca="1">SUM($H5*(BJ5=Dashboard!$B5),$I5*(BJ5=Dashboard!$C5),$J5*(BJ5=Dashboard!$D5),$K5*(BJ5=Dashboard!$E5),$L5*(BJ5=Dashboard!$F5))</f>
        <v>0</v>
      </c>
      <c r="BL5" s="106">
        <f t="shared" ca="1" si="26"/>
        <v>0</v>
      </c>
      <c r="BM5" s="113" t="str">
        <f t="shared" ca="1" si="27"/>
        <v>verenigbaar</v>
      </c>
      <c r="BN5" s="93">
        <f ca="1">SUM($H5*(BM5=Dashboard!$B5),$I5*(BM5=Dashboard!$C5),$J5*(BM5=Dashboard!$D5),$K5*(BM5=Dashboard!$E5),$L5*(BM5=Dashboard!$F5))</f>
        <v>0</v>
      </c>
      <c r="BO5" s="106">
        <f t="shared" ca="1" si="28"/>
        <v>0</v>
      </c>
      <c r="BP5" s="113" t="str">
        <f t="shared" ca="1" si="29"/>
        <v>verenigd</v>
      </c>
      <c r="BQ5" s="93">
        <f ca="1">SUM($H5*(BP5=Dashboard!$B5),$I5*(BP5=Dashboard!$C5),$J5*(BP5=Dashboard!$D5),$K5*(BP5=Dashboard!$E5),$L5*(BP5=Dashboard!$F5))</f>
        <v>0</v>
      </c>
      <c r="BR5" s="106">
        <f t="shared" ca="1" si="30"/>
        <v>0</v>
      </c>
      <c r="BS5" s="113" t="str">
        <f t="shared" ca="1" si="31"/>
        <v>apart</v>
      </c>
      <c r="BT5" s="93">
        <f ca="1">SUM($H5*(BS5=Dashboard!$B5),$I5*(BS5=Dashboard!$C5),$J5*(BS5=Dashboard!$D5),$K5*(BS5=Dashboard!$E5),$L5*(BS5=Dashboard!$F5))</f>
        <v>0</v>
      </c>
      <c r="BU5" s="106">
        <f t="shared" ca="1" si="32"/>
        <v>0</v>
      </c>
      <c r="BV5" s="113" t="str">
        <f t="shared" ca="1" si="33"/>
        <v>apart</v>
      </c>
      <c r="BW5" s="93">
        <f ca="1">SUM($H5*(BV5=Dashboard!$B5),$I5*(BV5=Dashboard!$C5),$J5*(BV5=Dashboard!$D5),$K5*(BV5=Dashboard!$E5),$L5*(BV5=Dashboard!$F5))</f>
        <v>0</v>
      </c>
      <c r="BX5" s="106">
        <f t="shared" ca="1" si="34"/>
        <v>0</v>
      </c>
      <c r="BY5" s="113" t="str">
        <f t="shared" ca="1" si="35"/>
        <v>verenigd</v>
      </c>
      <c r="BZ5" s="93">
        <f ca="1">SUM($H5*(BY5=Dashboard!$B5),$I5*(BY5=Dashboard!$C5),$J5*(BY5=Dashboard!$D5),$K5*(BY5=Dashboard!$E5),$L5*(BY5=Dashboard!$F5))</f>
        <v>0</v>
      </c>
      <c r="CA5" s="106">
        <f t="shared" ca="1" si="36"/>
        <v>0</v>
      </c>
      <c r="CB5" s="113" t="str">
        <f t="shared" ca="1" si="37"/>
        <v>apart</v>
      </c>
      <c r="CC5" s="93">
        <f ca="1">SUM($H5*(CB5=Dashboard!$B5),$I5*(CB5=Dashboard!$C5),$J5*(CB5=Dashboard!$D5),$K5*(CB5=Dashboard!$E5),$L5*(CB5=Dashboard!$F5))</f>
        <v>0</v>
      </c>
      <c r="CD5" s="106">
        <f t="shared" ca="1" si="38"/>
        <v>0</v>
      </c>
      <c r="CE5" s="113" t="str">
        <f t="shared" ca="1" si="39"/>
        <v>onbekend</v>
      </c>
      <c r="CF5" s="93">
        <f ca="1">SUM($H5*(CE5=Dashboard!$B5),$I5*(CE5=Dashboard!$C5),$J5*(CE5=Dashboard!$D5),$K5*(CE5=Dashboard!$E5),$L5*(CE5=Dashboard!$F5))</f>
        <v>0</v>
      </c>
      <c r="CG5" s="106">
        <f t="shared" ca="1" si="40"/>
        <v>0</v>
      </c>
      <c r="CH5" s="113">
        <f t="shared" ca="1" si="41"/>
        <v>0</v>
      </c>
      <c r="CI5" s="93">
        <f ca="1">SUM($H5*(CH5=Dashboard!$B5),$I5*(CH5=Dashboard!$C5),$J5*(CH5=Dashboard!$D5),$K5*(CH5=Dashboard!$E5),$L5*(CH5=Dashboard!$F5))</f>
        <v>0</v>
      </c>
      <c r="CJ5" s="106">
        <f t="shared" ca="1" si="42"/>
        <v>0</v>
      </c>
      <c r="CK5" s="197">
        <v>0</v>
      </c>
      <c r="CL5" s="198">
        <v>0</v>
      </c>
      <c r="CM5" s="198">
        <v>0</v>
      </c>
      <c r="CN5" s="198">
        <v>0</v>
      </c>
      <c r="CO5" s="198">
        <v>0</v>
      </c>
      <c r="CP5" s="199">
        <v>0</v>
      </c>
      <c r="CS5" s="197">
        <v>0</v>
      </c>
      <c r="CT5" s="198">
        <v>0</v>
      </c>
      <c r="CU5" s="198">
        <v>0</v>
      </c>
      <c r="CV5" s="198">
        <v>0</v>
      </c>
      <c r="CW5" s="198">
        <v>0</v>
      </c>
      <c r="CX5" s="198">
        <v>0</v>
      </c>
      <c r="DA5" s="197">
        <v>0</v>
      </c>
      <c r="DB5" s="198">
        <v>0</v>
      </c>
      <c r="DC5" s="198">
        <v>0</v>
      </c>
      <c r="DD5" s="198">
        <v>0</v>
      </c>
      <c r="DE5" s="198">
        <v>0</v>
      </c>
      <c r="DF5" s="198">
        <v>0</v>
      </c>
    </row>
    <row r="6" spans="1:110" ht="18.75">
      <c r="A6" s="151" t="s">
        <v>204</v>
      </c>
      <c r="B6" s="109" t="s">
        <v>55</v>
      </c>
      <c r="C6" s="109" t="s">
        <v>130</v>
      </c>
      <c r="D6" s="109" t="s">
        <v>53</v>
      </c>
      <c r="E6" s="109" t="s">
        <v>54</v>
      </c>
      <c r="F6" s="176"/>
      <c r="G6" s="211">
        <v>2</v>
      </c>
      <c r="H6" s="212">
        <v>0</v>
      </c>
      <c r="I6" s="212">
        <v>1</v>
      </c>
      <c r="J6" s="212">
        <v>0</v>
      </c>
      <c r="K6" s="212">
        <v>0</v>
      </c>
      <c r="L6" s="212">
        <v>0</v>
      </c>
      <c r="M6" s="113" t="str">
        <f>waardelijsten!G4</f>
        <v>F</v>
      </c>
      <c r="O6" s="118">
        <f t="shared" si="43"/>
        <v>4</v>
      </c>
      <c r="P6" s="147" t="str">
        <f>scoretabel!B8</f>
        <v>Infrastructurele Benadering</v>
      </c>
      <c r="Q6" s="148">
        <f ca="1">AK53</f>
        <v>10</v>
      </c>
      <c r="R6" s="140">
        <f t="shared" si="44"/>
        <v>37</v>
      </c>
      <c r="S6" s="141">
        <f t="shared" ca="1" si="0"/>
        <v>0</v>
      </c>
      <c r="T6" s="142">
        <f t="shared" ref="T6:X6" ca="1" si="46">SUM(INDIRECT(CONCATENATE(ADDRESS(S$1+1,$R6),":",ADDRESS(T$1,$R6))))</f>
        <v>0</v>
      </c>
      <c r="U6" s="143">
        <f t="shared" ca="1" si="46"/>
        <v>1</v>
      </c>
      <c r="V6" s="144">
        <f t="shared" ca="1" si="46"/>
        <v>5</v>
      </c>
      <c r="W6" s="145">
        <f t="shared" ca="1" si="46"/>
        <v>4</v>
      </c>
      <c r="X6" s="146">
        <f t="shared" ca="1" si="46"/>
        <v>0</v>
      </c>
      <c r="Z6" s="113" t="str">
        <f t="shared" ca="1" si="1"/>
        <v>verenigbaar</v>
      </c>
      <c r="AA6" s="93">
        <f ca="1">SUM($H6*(Z6=Dashboard!$B6),$I6*(Z6=Dashboard!$C6),$J6*(Z6=Dashboard!$D6),$K6*(Z6=Dashboard!$E6),$L6*(Z6=Dashboard!$F6))</f>
        <v>0</v>
      </c>
      <c r="AB6" s="106">
        <f t="shared" ca="1" si="2"/>
        <v>0</v>
      </c>
      <c r="AC6" s="113" t="str">
        <f t="shared" ca="1" si="3"/>
        <v>verenigbaar</v>
      </c>
      <c r="AD6" s="93">
        <f ca="1">SUM($H6*(AC6=Dashboard!$B6),$I6*(AC6=Dashboard!$C6),$J6*(AC6=Dashboard!$D6),$K6*(AC6=Dashboard!$E6),$L6*(AC6=Dashboard!$F6))</f>
        <v>0</v>
      </c>
      <c r="AE6" s="106">
        <f t="shared" ca="1" si="4"/>
        <v>0</v>
      </c>
      <c r="AF6" s="113" t="str">
        <f t="shared" ca="1" si="5"/>
        <v>apart</v>
      </c>
      <c r="AG6" s="93">
        <f ca="1">SUM($H6*(AF6=Dashboard!$B6),$I6*(AF6=Dashboard!$C6),$J6*(AF6=Dashboard!$D6),$K6*(AF6=Dashboard!$E6),$L6*(AF6=Dashboard!$F6))</f>
        <v>1</v>
      </c>
      <c r="AH6" s="106">
        <f t="shared" ca="1" si="6"/>
        <v>2</v>
      </c>
      <c r="AI6" s="113" t="str">
        <f t="shared" ca="1" si="7"/>
        <v>verenigbaar</v>
      </c>
      <c r="AJ6" s="93">
        <f ca="1">SUM($H6*(AI6=Dashboard!$B6),$I6*(AI6=Dashboard!$C6),$J6*(AI6=Dashboard!$D6),$K6*(AI6=Dashboard!$E6),$L6*(AI6=Dashboard!$F6))</f>
        <v>0</v>
      </c>
      <c r="AK6" s="106">
        <f t="shared" ca="1" si="8"/>
        <v>0</v>
      </c>
      <c r="AL6" s="113" t="str">
        <f t="shared" ca="1" si="9"/>
        <v>apart</v>
      </c>
      <c r="AM6" s="93">
        <f ca="1">SUM($H6*(AL6=Dashboard!$B6),$I6*(AL6=Dashboard!$C6),$J6*(AL6=Dashboard!$D6),$K6*(AL6=Dashboard!$E6),$L6*(AL6=Dashboard!$F6))</f>
        <v>1</v>
      </c>
      <c r="AN6" s="106">
        <f t="shared" ca="1" si="10"/>
        <v>2</v>
      </c>
      <c r="AO6" s="113" t="str">
        <f t="shared" ca="1" si="11"/>
        <v>verenigbaar</v>
      </c>
      <c r="AP6" s="93">
        <f ca="1">SUM($H6*(AO6=Dashboard!$B6),$I6*(AO6=Dashboard!$C6),$J6*(AO6=Dashboard!$D6),$K6*(AO6=Dashboard!$E6),$L6*(AO6=Dashboard!$F6))</f>
        <v>0</v>
      </c>
      <c r="AQ6" s="106">
        <f t="shared" ca="1" si="12"/>
        <v>0</v>
      </c>
      <c r="AR6" s="113" t="str">
        <f t="shared" ca="1" si="13"/>
        <v>verenigd</v>
      </c>
      <c r="AS6" s="93">
        <f ca="1">SUM($H6*(AR6=Dashboard!$B6),$I6*(AR6=Dashboard!$C6),$J6*(AR6=Dashboard!$D6),$K6*(AR6=Dashboard!$E6),$L6*(AR6=Dashboard!$F6))</f>
        <v>0</v>
      </c>
      <c r="AT6" s="106">
        <f t="shared" ca="1" si="14"/>
        <v>0</v>
      </c>
      <c r="AU6" s="113" t="str">
        <f t="shared" ca="1" si="15"/>
        <v>onbekend</v>
      </c>
      <c r="AV6" s="93">
        <f ca="1">SUM($H6*(AU6=Dashboard!$B6),$I6*(AU6=Dashboard!$C6),$J6*(AU6=Dashboard!$D6),$K6*(AU6=Dashboard!$E6),$L6*(AU6=Dashboard!$F6))</f>
        <v>0</v>
      </c>
      <c r="AW6" s="106">
        <f t="shared" ca="1" si="16"/>
        <v>0</v>
      </c>
      <c r="AX6" s="113" t="str">
        <f t="shared" ca="1" si="17"/>
        <v>apart</v>
      </c>
      <c r="AY6" s="93">
        <f ca="1">SUM($H6*(AX6=Dashboard!$B6),$I6*(AX6=Dashboard!$C6),$J6*(AX6=Dashboard!$D6),$K6*(AX6=Dashboard!$E6),$L6*(AX6=Dashboard!$F6))</f>
        <v>1</v>
      </c>
      <c r="AZ6" s="106">
        <f t="shared" ca="1" si="18"/>
        <v>2</v>
      </c>
      <c r="BA6" s="113" t="str">
        <f t="shared" ca="1" si="19"/>
        <v>verenigbaar</v>
      </c>
      <c r="BB6" s="93">
        <f ca="1">SUM($H6*(BA6=Dashboard!$B6),$I6*(BA6=Dashboard!$C6),$J6*(BA6=Dashboard!$D6),$K6*(BA6=Dashboard!$E6),$L6*(BA6=Dashboard!$F6))</f>
        <v>0</v>
      </c>
      <c r="BC6" s="106">
        <f t="shared" ca="1" si="20"/>
        <v>0</v>
      </c>
      <c r="BD6" s="113" t="str">
        <f t="shared" ca="1" si="21"/>
        <v>apart</v>
      </c>
      <c r="BE6" s="93">
        <f ca="1">SUM($H6*(BD6=Dashboard!$B6),$I6*(BD6=Dashboard!$C6),$J6*(BD6=Dashboard!$D6),$K6*(BD6=Dashboard!$E6),$L6*(BD6=Dashboard!$F6))</f>
        <v>1</v>
      </c>
      <c r="BF6" s="106">
        <f t="shared" ca="1" si="22"/>
        <v>2</v>
      </c>
      <c r="BG6" s="113" t="str">
        <f t="shared" ca="1" si="23"/>
        <v>verenigd</v>
      </c>
      <c r="BH6" s="93">
        <f ca="1">SUM($H6*(BG6=Dashboard!$B6),$I6*(BG6=Dashboard!$C6),$J6*(BG6=Dashboard!$D6),$K6*(BG6=Dashboard!$E6),$L6*(BG6=Dashboard!$F6))</f>
        <v>0</v>
      </c>
      <c r="BI6" s="106">
        <f t="shared" ca="1" si="24"/>
        <v>0</v>
      </c>
      <c r="BJ6" s="113" t="str">
        <f t="shared" ca="1" si="25"/>
        <v>verenigbaar</v>
      </c>
      <c r="BK6" s="93">
        <f ca="1">SUM($H6*(BJ6=Dashboard!$B6),$I6*(BJ6=Dashboard!$C6),$J6*(BJ6=Dashboard!$D6),$K6*(BJ6=Dashboard!$E6),$L6*(BJ6=Dashboard!$F6))</f>
        <v>0</v>
      </c>
      <c r="BL6" s="106">
        <f t="shared" ca="1" si="26"/>
        <v>0</v>
      </c>
      <c r="BM6" s="113" t="str">
        <f t="shared" ca="1" si="27"/>
        <v>verenigbaar</v>
      </c>
      <c r="BN6" s="93">
        <f ca="1">SUM($H6*(BM6=Dashboard!$B6),$I6*(BM6=Dashboard!$C6),$J6*(BM6=Dashboard!$D6),$K6*(BM6=Dashboard!$E6),$L6*(BM6=Dashboard!$F6))</f>
        <v>0</v>
      </c>
      <c r="BO6" s="106">
        <f t="shared" ca="1" si="28"/>
        <v>0</v>
      </c>
      <c r="BP6" s="113" t="str">
        <f t="shared" ca="1" si="29"/>
        <v>verenigd</v>
      </c>
      <c r="BQ6" s="93">
        <f ca="1">SUM($H6*(BP6=Dashboard!$B6),$I6*(BP6=Dashboard!$C6),$J6*(BP6=Dashboard!$D6),$K6*(BP6=Dashboard!$E6),$L6*(BP6=Dashboard!$F6))</f>
        <v>0</v>
      </c>
      <c r="BR6" s="106">
        <f t="shared" ca="1" si="30"/>
        <v>0</v>
      </c>
      <c r="BS6" s="113" t="str">
        <f t="shared" ca="1" si="31"/>
        <v>verenigbaar</v>
      </c>
      <c r="BT6" s="93">
        <f ca="1">SUM($H6*(BS6=Dashboard!$B6),$I6*(BS6=Dashboard!$C6),$J6*(BS6=Dashboard!$D6),$K6*(BS6=Dashboard!$E6),$L6*(BS6=Dashboard!$F6))</f>
        <v>0</v>
      </c>
      <c r="BU6" s="106">
        <f t="shared" ca="1" si="32"/>
        <v>0</v>
      </c>
      <c r="BV6" s="113" t="str">
        <f t="shared" ca="1" si="33"/>
        <v>verenigbaar</v>
      </c>
      <c r="BW6" s="93">
        <f ca="1">SUM($H6*(BV6=Dashboard!$B6),$I6*(BV6=Dashboard!$C6),$J6*(BV6=Dashboard!$D6),$K6*(BV6=Dashboard!$E6),$L6*(BV6=Dashboard!$F6))</f>
        <v>0</v>
      </c>
      <c r="BX6" s="106">
        <f t="shared" ca="1" si="34"/>
        <v>0</v>
      </c>
      <c r="BY6" s="113" t="str">
        <f t="shared" ca="1" si="35"/>
        <v>apart</v>
      </c>
      <c r="BZ6" s="93">
        <f ca="1">SUM($H6*(BY6=Dashboard!$B6),$I6*(BY6=Dashboard!$C6),$J6*(BY6=Dashboard!$D6),$K6*(BY6=Dashboard!$E6),$L6*(BY6=Dashboard!$F6))</f>
        <v>1</v>
      </c>
      <c r="CA6" s="106">
        <f t="shared" ca="1" si="36"/>
        <v>2</v>
      </c>
      <c r="CB6" s="113" t="str">
        <f t="shared" ca="1" si="37"/>
        <v>verenigbaar</v>
      </c>
      <c r="CC6" s="93">
        <f ca="1">SUM($H6*(CB6=Dashboard!$B6),$I6*(CB6=Dashboard!$C6),$J6*(CB6=Dashboard!$D6),$K6*(CB6=Dashboard!$E6),$L6*(CB6=Dashboard!$F6))</f>
        <v>0</v>
      </c>
      <c r="CD6" s="106">
        <f t="shared" ca="1" si="38"/>
        <v>0</v>
      </c>
      <c r="CE6" s="113" t="str">
        <f t="shared" ca="1" si="39"/>
        <v>onbekend</v>
      </c>
      <c r="CF6" s="93">
        <f ca="1">SUM($H6*(CE6=Dashboard!$B6),$I6*(CE6=Dashboard!$C6),$J6*(CE6=Dashboard!$D6),$K6*(CE6=Dashboard!$E6),$L6*(CE6=Dashboard!$F6))</f>
        <v>0</v>
      </c>
      <c r="CG6" s="106">
        <f t="shared" ca="1" si="40"/>
        <v>0</v>
      </c>
      <c r="CH6" s="113">
        <f t="shared" ca="1" si="41"/>
        <v>0</v>
      </c>
      <c r="CI6" s="93">
        <f ca="1">SUM($H6*(CH6=Dashboard!$B6),$I6*(CH6=Dashboard!$C6),$J6*(CH6=Dashboard!$D6),$K6*(CH6=Dashboard!$E6),$L6*(CH6=Dashboard!$F6))</f>
        <v>0</v>
      </c>
      <c r="CJ6" s="106">
        <f t="shared" ca="1" si="42"/>
        <v>0</v>
      </c>
      <c r="CK6" s="197">
        <v>0</v>
      </c>
      <c r="CL6" s="198">
        <v>0</v>
      </c>
      <c r="CM6" s="198">
        <v>0</v>
      </c>
      <c r="CN6" s="198">
        <v>0</v>
      </c>
      <c r="CO6" s="198">
        <v>0</v>
      </c>
      <c r="CP6" s="199">
        <v>0</v>
      </c>
      <c r="CS6" s="197">
        <v>1</v>
      </c>
      <c r="CT6" s="198">
        <v>0</v>
      </c>
      <c r="CU6" s="198">
        <v>1</v>
      </c>
      <c r="CV6" s="198">
        <v>0</v>
      </c>
      <c r="CW6" s="198">
        <v>0</v>
      </c>
      <c r="CX6" s="198">
        <v>0</v>
      </c>
      <c r="DA6" s="197">
        <v>2</v>
      </c>
      <c r="DB6" s="198">
        <v>0</v>
      </c>
      <c r="DC6" s="198">
        <v>1</v>
      </c>
      <c r="DD6" s="198">
        <v>0</v>
      </c>
      <c r="DE6" s="198">
        <v>0</v>
      </c>
      <c r="DF6" s="198">
        <v>0</v>
      </c>
    </row>
    <row r="7" spans="1:110" ht="18.75">
      <c r="A7" s="151" t="s">
        <v>56</v>
      </c>
      <c r="B7" s="109" t="s">
        <v>55</v>
      </c>
      <c r="C7" s="109" t="s">
        <v>57</v>
      </c>
      <c r="D7" s="109" t="s">
        <v>58</v>
      </c>
      <c r="E7" s="109" t="s">
        <v>54</v>
      </c>
      <c r="F7" s="176"/>
      <c r="G7" s="211">
        <v>0</v>
      </c>
      <c r="H7" s="212">
        <v>0</v>
      </c>
      <c r="I7" s="212">
        <v>0</v>
      </c>
      <c r="J7" s="212">
        <v>0</v>
      </c>
      <c r="K7" s="212">
        <v>0</v>
      </c>
      <c r="L7" s="212">
        <v>0</v>
      </c>
      <c r="M7" s="113" t="str">
        <f>waardelijsten!G5</f>
        <v>G</v>
      </c>
      <c r="O7" s="118">
        <f t="shared" si="43"/>
        <v>5</v>
      </c>
      <c r="P7" s="147" t="str">
        <f>scoretabel!B9</f>
        <v>CCTS</v>
      </c>
      <c r="Q7" s="148">
        <f ca="1">AN53</f>
        <v>14</v>
      </c>
      <c r="R7" s="140">
        <f t="shared" si="44"/>
        <v>40</v>
      </c>
      <c r="S7" s="141">
        <f t="shared" ca="1" si="0"/>
        <v>0</v>
      </c>
      <c r="T7" s="142">
        <f t="shared" ref="T7:X7" ca="1" si="47">SUM(INDIRECT(CONCATENATE(ADDRESS(S$1+1,$R7),":",ADDRESS(T$1,$R7))))</f>
        <v>2</v>
      </c>
      <c r="U7" s="143">
        <f t="shared" ca="1" si="47"/>
        <v>2</v>
      </c>
      <c r="V7" s="144">
        <f t="shared" ca="1" si="47"/>
        <v>4</v>
      </c>
      <c r="W7" s="145">
        <f t="shared" ca="1" si="47"/>
        <v>4</v>
      </c>
      <c r="X7" s="146">
        <f t="shared" ca="1" si="47"/>
        <v>2</v>
      </c>
      <c r="Z7" s="113" t="str">
        <f t="shared" ca="1" si="1"/>
        <v>gescheiden</v>
      </c>
      <c r="AA7" s="93">
        <f ca="1">SUM($H7*(Z7=Dashboard!$B7),$I7*(Z7=Dashboard!$C7),$J7*(Z7=Dashboard!$D7),$K7*(Z7=Dashboard!$E7),$L7*(Z7=Dashboard!$F7))</f>
        <v>0</v>
      </c>
      <c r="AB7" s="106">
        <f t="shared" ca="1" si="2"/>
        <v>0</v>
      </c>
      <c r="AC7" s="113" t="str">
        <f t="shared" ca="1" si="3"/>
        <v>geen tijd</v>
      </c>
      <c r="AD7" s="93">
        <f ca="1">SUM($H7*(AC7=Dashboard!$B7),$I7*(AC7=Dashboard!$C7),$J7*(AC7=Dashboard!$D7),$K7*(AC7=Dashboard!$E7),$L7*(AC7=Dashboard!$F7))</f>
        <v>0</v>
      </c>
      <c r="AE7" s="106">
        <f t="shared" ca="1" si="4"/>
        <v>0</v>
      </c>
      <c r="AF7" s="113" t="str">
        <f t="shared" ca="1" si="5"/>
        <v>geen tijd</v>
      </c>
      <c r="AG7" s="93">
        <f ca="1">SUM($H7*(AF7=Dashboard!$B7),$I7*(AF7=Dashboard!$C7),$J7*(AF7=Dashboard!$D7),$K7*(AF7=Dashboard!$E7),$L7*(AF7=Dashboard!$F7))</f>
        <v>0</v>
      </c>
      <c r="AH7" s="106">
        <f t="shared" ca="1" si="6"/>
        <v>0</v>
      </c>
      <c r="AI7" s="113" t="str">
        <f t="shared" ca="1" si="7"/>
        <v>geen tijd</v>
      </c>
      <c r="AJ7" s="93">
        <f ca="1">SUM($H7*(AI7=Dashboard!$B7),$I7*(AI7=Dashboard!$C7),$J7*(AI7=Dashboard!$D7),$K7*(AI7=Dashboard!$E7),$L7*(AI7=Dashboard!$F7))</f>
        <v>0</v>
      </c>
      <c r="AK7" s="106">
        <f t="shared" ca="1" si="8"/>
        <v>0</v>
      </c>
      <c r="AL7" s="113" t="str">
        <f t="shared" ca="1" si="9"/>
        <v>geen tijd</v>
      </c>
      <c r="AM7" s="93">
        <f ca="1">SUM($H7*(AL7=Dashboard!$B7),$I7*(AL7=Dashboard!$C7),$J7*(AL7=Dashboard!$D7),$K7*(AL7=Dashboard!$E7),$L7*(AL7=Dashboard!$F7))</f>
        <v>0</v>
      </c>
      <c r="AN7" s="106">
        <f t="shared" ca="1" si="10"/>
        <v>0</v>
      </c>
      <c r="AO7" s="113" t="str">
        <f t="shared" ca="1" si="11"/>
        <v>geen tijd</v>
      </c>
      <c r="AP7" s="93">
        <f ca="1">SUM($H7*(AO7=Dashboard!$B7),$I7*(AO7=Dashboard!$C7),$J7*(AO7=Dashboard!$D7),$K7*(AO7=Dashboard!$E7),$L7*(AO7=Dashboard!$F7))</f>
        <v>0</v>
      </c>
      <c r="AQ7" s="106">
        <f t="shared" ca="1" si="12"/>
        <v>0</v>
      </c>
      <c r="AR7" s="113" t="str">
        <f t="shared" ca="1" si="13"/>
        <v>verenigd</v>
      </c>
      <c r="AS7" s="93">
        <f ca="1">SUM($H7*(AR7=Dashboard!$B7),$I7*(AR7=Dashboard!$C7),$J7*(AR7=Dashboard!$D7),$K7*(AR7=Dashboard!$E7),$L7*(AR7=Dashboard!$F7))</f>
        <v>0</v>
      </c>
      <c r="AT7" s="106">
        <f t="shared" ca="1" si="14"/>
        <v>0</v>
      </c>
      <c r="AU7" s="113" t="str">
        <f t="shared" ca="1" si="15"/>
        <v>verenigd</v>
      </c>
      <c r="AV7" s="93">
        <f ca="1">SUM($H7*(AU7=Dashboard!$B7),$I7*(AU7=Dashboard!$C7),$J7*(AU7=Dashboard!$D7),$K7*(AU7=Dashboard!$E7),$L7*(AU7=Dashboard!$F7))</f>
        <v>0</v>
      </c>
      <c r="AW7" s="106">
        <f t="shared" ca="1" si="16"/>
        <v>0</v>
      </c>
      <c r="AX7" s="113" t="str">
        <f t="shared" ca="1" si="17"/>
        <v>geen tijd</v>
      </c>
      <c r="AY7" s="93">
        <f ca="1">SUM($H7*(AX7=Dashboard!$B7),$I7*(AX7=Dashboard!$C7),$J7*(AX7=Dashboard!$D7),$K7*(AX7=Dashboard!$E7),$L7*(AX7=Dashboard!$F7))</f>
        <v>0</v>
      </c>
      <c r="AZ7" s="106">
        <f t="shared" ca="1" si="18"/>
        <v>0</v>
      </c>
      <c r="BA7" s="113" t="str">
        <f t="shared" ca="1" si="19"/>
        <v>geen tijd</v>
      </c>
      <c r="BB7" s="93">
        <f ca="1">SUM($H7*(BA7=Dashboard!$B7),$I7*(BA7=Dashboard!$C7),$J7*(BA7=Dashboard!$D7),$K7*(BA7=Dashboard!$E7),$L7*(BA7=Dashboard!$F7))</f>
        <v>0</v>
      </c>
      <c r="BC7" s="106">
        <f t="shared" ca="1" si="20"/>
        <v>0</v>
      </c>
      <c r="BD7" s="113" t="str">
        <f t="shared" ca="1" si="21"/>
        <v>geen tijd</v>
      </c>
      <c r="BE7" s="93">
        <f ca="1">SUM($H7*(BD7=Dashboard!$B7),$I7*(BD7=Dashboard!$C7),$J7*(BD7=Dashboard!$D7),$K7*(BD7=Dashboard!$E7),$L7*(BD7=Dashboard!$F7))</f>
        <v>0</v>
      </c>
      <c r="BF7" s="106">
        <f t="shared" ca="1" si="22"/>
        <v>0</v>
      </c>
      <c r="BG7" s="113" t="str">
        <f t="shared" ca="1" si="23"/>
        <v>geen tijd</v>
      </c>
      <c r="BH7" s="93">
        <f ca="1">SUM($H7*(BG7=Dashboard!$B7),$I7*(BG7=Dashboard!$C7),$J7*(BG7=Dashboard!$D7),$K7*(BG7=Dashboard!$E7),$L7*(BG7=Dashboard!$F7))</f>
        <v>0</v>
      </c>
      <c r="BI7" s="106">
        <f t="shared" ca="1" si="24"/>
        <v>0</v>
      </c>
      <c r="BJ7" s="113" t="str">
        <f t="shared" ca="1" si="25"/>
        <v>verenigd</v>
      </c>
      <c r="BK7" s="93">
        <f ca="1">SUM($H7*(BJ7=Dashboard!$B7),$I7*(BJ7=Dashboard!$C7),$J7*(BJ7=Dashboard!$D7),$K7*(BJ7=Dashboard!$E7),$L7*(BJ7=Dashboard!$F7))</f>
        <v>0</v>
      </c>
      <c r="BL7" s="106">
        <f t="shared" ca="1" si="26"/>
        <v>0</v>
      </c>
      <c r="BM7" s="113" t="str">
        <f t="shared" ca="1" si="27"/>
        <v>verenigd</v>
      </c>
      <c r="BN7" s="93">
        <f ca="1">SUM($H7*(BM7=Dashboard!$B7),$I7*(BM7=Dashboard!$C7),$J7*(BM7=Dashboard!$D7),$K7*(BM7=Dashboard!$E7),$L7*(BM7=Dashboard!$F7))</f>
        <v>0</v>
      </c>
      <c r="BO7" s="106">
        <f t="shared" ca="1" si="28"/>
        <v>0</v>
      </c>
      <c r="BP7" s="113" t="str">
        <f t="shared" ca="1" si="29"/>
        <v>geen tijd</v>
      </c>
      <c r="BQ7" s="93">
        <f ca="1">SUM($H7*(BP7=Dashboard!$B7),$I7*(BP7=Dashboard!$C7),$J7*(BP7=Dashboard!$D7),$K7*(BP7=Dashboard!$E7),$L7*(BP7=Dashboard!$F7))</f>
        <v>0</v>
      </c>
      <c r="BR7" s="106">
        <f t="shared" ca="1" si="30"/>
        <v>0</v>
      </c>
      <c r="BS7" s="113" t="str">
        <f t="shared" ca="1" si="31"/>
        <v>geen tijd</v>
      </c>
      <c r="BT7" s="93">
        <f ca="1">SUM($H7*(BS7=Dashboard!$B7),$I7*(BS7=Dashboard!$C7),$J7*(BS7=Dashboard!$D7),$K7*(BS7=Dashboard!$E7),$L7*(BS7=Dashboard!$F7))</f>
        <v>0</v>
      </c>
      <c r="BU7" s="106">
        <f t="shared" ca="1" si="32"/>
        <v>0</v>
      </c>
      <c r="BV7" s="113" t="str">
        <f t="shared" ca="1" si="33"/>
        <v>verenigd</v>
      </c>
      <c r="BW7" s="93">
        <f ca="1">SUM($H7*(BV7=Dashboard!$B7),$I7*(BV7=Dashboard!$C7),$J7*(BV7=Dashboard!$D7),$K7*(BV7=Dashboard!$E7),$L7*(BV7=Dashboard!$F7))</f>
        <v>0</v>
      </c>
      <c r="BX7" s="106">
        <f t="shared" ca="1" si="34"/>
        <v>0</v>
      </c>
      <c r="BY7" s="113" t="str">
        <f t="shared" ca="1" si="35"/>
        <v>geen tijd</v>
      </c>
      <c r="BZ7" s="93">
        <f ca="1">SUM($H7*(BY7=Dashboard!$B7),$I7*(BY7=Dashboard!$C7),$J7*(BY7=Dashboard!$D7),$K7*(BY7=Dashboard!$E7),$L7*(BY7=Dashboard!$F7))</f>
        <v>0</v>
      </c>
      <c r="CA7" s="106">
        <f t="shared" ca="1" si="36"/>
        <v>0</v>
      </c>
      <c r="CB7" s="113" t="str">
        <f t="shared" ca="1" si="37"/>
        <v>gescheiden</v>
      </c>
      <c r="CC7" s="93">
        <f ca="1">SUM($H7*(CB7=Dashboard!$B7),$I7*(CB7=Dashboard!$C7),$J7*(CB7=Dashboard!$D7),$K7*(CB7=Dashboard!$E7),$L7*(CB7=Dashboard!$F7))</f>
        <v>0</v>
      </c>
      <c r="CD7" s="106">
        <f t="shared" ca="1" si="38"/>
        <v>0</v>
      </c>
      <c r="CE7" s="113" t="str">
        <f t="shared" ca="1" si="39"/>
        <v>onbekend</v>
      </c>
      <c r="CF7" s="93">
        <f ca="1">SUM($H7*(CE7=Dashboard!$B7),$I7*(CE7=Dashboard!$C7),$J7*(CE7=Dashboard!$D7),$K7*(CE7=Dashboard!$E7),$L7*(CE7=Dashboard!$F7))</f>
        <v>0</v>
      </c>
      <c r="CG7" s="106">
        <f t="shared" ca="1" si="40"/>
        <v>0</v>
      </c>
      <c r="CH7" s="113">
        <f t="shared" ca="1" si="41"/>
        <v>0</v>
      </c>
      <c r="CI7" s="93">
        <f ca="1">SUM($H7*(CH7=Dashboard!$B7),$I7*(CH7=Dashboard!$C7),$J7*(CH7=Dashboard!$D7),$K7*(CH7=Dashboard!$E7),$L7*(CH7=Dashboard!$F7))</f>
        <v>0</v>
      </c>
      <c r="CJ7" s="106">
        <f t="shared" ca="1" si="42"/>
        <v>0</v>
      </c>
      <c r="CK7" s="197">
        <v>0</v>
      </c>
      <c r="CL7" s="198">
        <v>0</v>
      </c>
      <c r="CM7" s="198">
        <v>0</v>
      </c>
      <c r="CN7" s="198">
        <v>0</v>
      </c>
      <c r="CO7" s="198">
        <v>0</v>
      </c>
      <c r="CP7" s="199">
        <v>0</v>
      </c>
      <c r="CS7" s="197">
        <v>0</v>
      </c>
      <c r="CT7" s="198">
        <v>0</v>
      </c>
      <c r="CU7" s="198">
        <v>0</v>
      </c>
      <c r="CV7" s="198">
        <v>0</v>
      </c>
      <c r="CW7" s="198">
        <v>0</v>
      </c>
      <c r="CX7" s="198">
        <v>0</v>
      </c>
      <c r="DA7" s="197">
        <v>0</v>
      </c>
      <c r="DB7" s="198">
        <v>0</v>
      </c>
      <c r="DC7" s="198">
        <v>0</v>
      </c>
      <c r="DD7" s="198">
        <v>0</v>
      </c>
      <c r="DE7" s="198">
        <v>0</v>
      </c>
      <c r="DF7" s="198">
        <v>0</v>
      </c>
    </row>
    <row r="8" spans="1:110" ht="18.75">
      <c r="A8" s="151" t="s">
        <v>205</v>
      </c>
      <c r="B8" s="109" t="s">
        <v>55</v>
      </c>
      <c r="C8" s="109" t="s">
        <v>130</v>
      </c>
      <c r="D8" s="109" t="s">
        <v>53</v>
      </c>
      <c r="E8" s="109" t="s">
        <v>54</v>
      </c>
      <c r="F8" s="176"/>
      <c r="G8" s="211">
        <v>0</v>
      </c>
      <c r="H8" s="212">
        <v>0</v>
      </c>
      <c r="I8" s="212">
        <v>0</v>
      </c>
      <c r="J8" s="212">
        <v>0</v>
      </c>
      <c r="K8" s="212">
        <v>0</v>
      </c>
      <c r="L8" s="212">
        <v>0</v>
      </c>
      <c r="M8" s="113" t="str">
        <f>waardelijsten!G6</f>
        <v>H</v>
      </c>
      <c r="O8" s="118">
        <f t="shared" si="43"/>
        <v>6</v>
      </c>
      <c r="P8" s="147" t="str">
        <f>scoretabel!B10</f>
        <v>ERD</v>
      </c>
      <c r="Q8" s="148">
        <f ca="1">AQ53</f>
        <v>15</v>
      </c>
      <c r="R8" s="140">
        <f t="shared" si="44"/>
        <v>43</v>
      </c>
      <c r="S8" s="141">
        <f t="shared" ca="1" si="0"/>
        <v>0</v>
      </c>
      <c r="T8" s="142">
        <f t="shared" ref="T8:X8" ca="1" si="48">SUM(INDIRECT(CONCATENATE(ADDRESS(S$1+1,$R8),":",ADDRESS(T$1,$R8))))</f>
        <v>0</v>
      </c>
      <c r="U8" s="143">
        <f t="shared" ca="1" si="48"/>
        <v>2</v>
      </c>
      <c r="V8" s="144">
        <f t="shared" ca="1" si="48"/>
        <v>7</v>
      </c>
      <c r="W8" s="145">
        <f t="shared" ca="1" si="48"/>
        <v>5</v>
      </c>
      <c r="X8" s="146">
        <f t="shared" ca="1" si="48"/>
        <v>1</v>
      </c>
      <c r="Z8" s="113" t="str">
        <f t="shared" ca="1" si="1"/>
        <v>apart</v>
      </c>
      <c r="AA8" s="93">
        <f ca="1">SUM($H8*(Z8=Dashboard!$B8),$I8*(Z8=Dashboard!$C8),$J8*(Z8=Dashboard!$D8),$K8*(Z8=Dashboard!$E8),$L8*(Z8=Dashboard!$F8))</f>
        <v>0</v>
      </c>
      <c r="AB8" s="106">
        <f t="shared" ca="1" si="2"/>
        <v>0</v>
      </c>
      <c r="AC8" s="113" t="str">
        <f t="shared" ca="1" si="3"/>
        <v>apart</v>
      </c>
      <c r="AD8" s="93">
        <f ca="1">SUM($H8*(AC8=Dashboard!$B8),$I8*(AC8=Dashboard!$C8),$J8*(AC8=Dashboard!$D8),$K8*(AC8=Dashboard!$E8),$L8*(AC8=Dashboard!$F8))</f>
        <v>0</v>
      </c>
      <c r="AE8" s="106">
        <f t="shared" ca="1" si="4"/>
        <v>0</v>
      </c>
      <c r="AF8" s="113" t="str">
        <f t="shared" ca="1" si="5"/>
        <v>apart</v>
      </c>
      <c r="AG8" s="93">
        <f ca="1">SUM($H8*(AF8=Dashboard!$B8),$I8*(AF8=Dashboard!$C8),$J8*(AF8=Dashboard!$D8),$K8*(AF8=Dashboard!$E8),$L8*(AF8=Dashboard!$F8))</f>
        <v>0</v>
      </c>
      <c r="AH8" s="106">
        <f t="shared" ca="1" si="6"/>
        <v>0</v>
      </c>
      <c r="AI8" s="113" t="str">
        <f t="shared" ca="1" si="7"/>
        <v>verenigbaar</v>
      </c>
      <c r="AJ8" s="93">
        <f ca="1">SUM($H8*(AI8=Dashboard!$B8),$I8*(AI8=Dashboard!$C8),$J8*(AI8=Dashboard!$D8),$K8*(AI8=Dashboard!$E8),$L8*(AI8=Dashboard!$F8))</f>
        <v>0</v>
      </c>
      <c r="AK8" s="106">
        <f t="shared" ca="1" si="8"/>
        <v>0</v>
      </c>
      <c r="AL8" s="113" t="str">
        <f t="shared" ca="1" si="9"/>
        <v>apart</v>
      </c>
      <c r="AM8" s="93">
        <f ca="1">SUM($H8*(AL8=Dashboard!$B8),$I8*(AL8=Dashboard!$C8),$J8*(AL8=Dashboard!$D8),$K8*(AL8=Dashboard!$E8),$L8*(AL8=Dashboard!$F8))</f>
        <v>0</v>
      </c>
      <c r="AN8" s="106">
        <f t="shared" ca="1" si="10"/>
        <v>0</v>
      </c>
      <c r="AO8" s="113" t="str">
        <f t="shared" ca="1" si="11"/>
        <v>apart</v>
      </c>
      <c r="AP8" s="93">
        <f ca="1">SUM($H8*(AO8=Dashboard!$B8),$I8*(AO8=Dashboard!$C8),$J8*(AO8=Dashboard!$D8),$K8*(AO8=Dashboard!$E8),$L8*(AO8=Dashboard!$F8))</f>
        <v>0</v>
      </c>
      <c r="AQ8" s="106">
        <f t="shared" ca="1" si="12"/>
        <v>0</v>
      </c>
      <c r="AR8" s="113" t="str">
        <f t="shared" ca="1" si="13"/>
        <v>verenigd</v>
      </c>
      <c r="AS8" s="93">
        <f ca="1">SUM($H8*(AR8=Dashboard!$B8),$I8*(AR8=Dashboard!$C8),$J8*(AR8=Dashboard!$D8),$K8*(AR8=Dashboard!$E8),$L8*(AR8=Dashboard!$F8))</f>
        <v>0</v>
      </c>
      <c r="AT8" s="106">
        <f t="shared" ca="1" si="14"/>
        <v>0</v>
      </c>
      <c r="AU8" s="113" t="str">
        <f t="shared" ca="1" si="15"/>
        <v>onbekend</v>
      </c>
      <c r="AV8" s="93">
        <f ca="1">SUM($H8*(AU8=Dashboard!$B8),$I8*(AU8=Dashboard!$C8),$J8*(AU8=Dashboard!$D8),$K8*(AU8=Dashboard!$E8),$L8*(AU8=Dashboard!$F8))</f>
        <v>0</v>
      </c>
      <c r="AW8" s="106">
        <f t="shared" ca="1" si="16"/>
        <v>0</v>
      </c>
      <c r="AX8" s="113" t="str">
        <f t="shared" ca="1" si="17"/>
        <v>apart</v>
      </c>
      <c r="AY8" s="93">
        <f ca="1">SUM($H8*(AX8=Dashboard!$B8),$I8*(AX8=Dashboard!$C8),$J8*(AX8=Dashboard!$D8),$K8*(AX8=Dashboard!$E8),$L8*(AX8=Dashboard!$F8))</f>
        <v>0</v>
      </c>
      <c r="AZ8" s="106">
        <f t="shared" ca="1" si="18"/>
        <v>0</v>
      </c>
      <c r="BA8" s="113" t="str">
        <f t="shared" ca="1" si="19"/>
        <v>apart</v>
      </c>
      <c r="BB8" s="93">
        <f ca="1">SUM($H8*(BA8=Dashboard!$B8),$I8*(BA8=Dashboard!$C8),$J8*(BA8=Dashboard!$D8),$K8*(BA8=Dashboard!$E8),$L8*(BA8=Dashboard!$F8))</f>
        <v>0</v>
      </c>
      <c r="BC8" s="106">
        <f t="shared" ca="1" si="20"/>
        <v>0</v>
      </c>
      <c r="BD8" s="113" t="str">
        <f t="shared" ca="1" si="21"/>
        <v>apart</v>
      </c>
      <c r="BE8" s="93">
        <f ca="1">SUM($H8*(BD8=Dashboard!$B8),$I8*(BD8=Dashboard!$C8),$J8*(BD8=Dashboard!$D8),$K8*(BD8=Dashboard!$E8),$L8*(BD8=Dashboard!$F8))</f>
        <v>0</v>
      </c>
      <c r="BF8" s="106">
        <f t="shared" ca="1" si="22"/>
        <v>0</v>
      </c>
      <c r="BG8" s="113" t="str">
        <f t="shared" ca="1" si="23"/>
        <v>verenigd</v>
      </c>
      <c r="BH8" s="93">
        <f ca="1">SUM($H8*(BG8=Dashboard!$B8),$I8*(BG8=Dashboard!$C8),$J8*(BG8=Dashboard!$D8),$K8*(BG8=Dashboard!$E8),$L8*(BG8=Dashboard!$F8))</f>
        <v>0</v>
      </c>
      <c r="BI8" s="106">
        <f t="shared" ca="1" si="24"/>
        <v>0</v>
      </c>
      <c r="BJ8" s="113" t="str">
        <f t="shared" ca="1" si="25"/>
        <v>verenigbaar</v>
      </c>
      <c r="BK8" s="93">
        <f ca="1">SUM($H8*(BJ8=Dashboard!$B8),$I8*(BJ8=Dashboard!$C8),$J8*(BJ8=Dashboard!$D8),$K8*(BJ8=Dashboard!$E8),$L8*(BJ8=Dashboard!$F8))</f>
        <v>0</v>
      </c>
      <c r="BL8" s="106">
        <f t="shared" ca="1" si="26"/>
        <v>0</v>
      </c>
      <c r="BM8" s="113" t="str">
        <f t="shared" ca="1" si="27"/>
        <v>verenigbaar</v>
      </c>
      <c r="BN8" s="93">
        <f ca="1">SUM($H8*(BM8=Dashboard!$B8),$I8*(BM8=Dashboard!$C8),$J8*(BM8=Dashboard!$D8),$K8*(BM8=Dashboard!$E8),$L8*(BM8=Dashboard!$F8))</f>
        <v>0</v>
      </c>
      <c r="BO8" s="106">
        <f t="shared" ca="1" si="28"/>
        <v>0</v>
      </c>
      <c r="BP8" s="113" t="str">
        <f t="shared" ca="1" si="29"/>
        <v>verenigd</v>
      </c>
      <c r="BQ8" s="93">
        <f ca="1">SUM($H8*(BP8=Dashboard!$B8),$I8*(BP8=Dashboard!$C8),$J8*(BP8=Dashboard!$D8),$K8*(BP8=Dashboard!$E8),$L8*(BP8=Dashboard!$F8))</f>
        <v>0</v>
      </c>
      <c r="BR8" s="106">
        <f t="shared" ca="1" si="30"/>
        <v>0</v>
      </c>
      <c r="BS8" s="113" t="str">
        <f t="shared" ca="1" si="31"/>
        <v>apart</v>
      </c>
      <c r="BT8" s="93">
        <f ca="1">SUM($H8*(BS8=Dashboard!$B8),$I8*(BS8=Dashboard!$C8),$J8*(BS8=Dashboard!$D8),$K8*(BS8=Dashboard!$E8),$L8*(BS8=Dashboard!$F8))</f>
        <v>0</v>
      </c>
      <c r="BU8" s="106">
        <f t="shared" ca="1" si="32"/>
        <v>0</v>
      </c>
      <c r="BV8" s="113" t="str">
        <f t="shared" ca="1" si="33"/>
        <v>apart</v>
      </c>
      <c r="BW8" s="93">
        <f ca="1">SUM($H8*(BV8=Dashboard!$B8),$I8*(BV8=Dashboard!$C8),$J8*(BV8=Dashboard!$D8),$K8*(BV8=Dashboard!$E8),$L8*(BV8=Dashboard!$F8))</f>
        <v>0</v>
      </c>
      <c r="BX8" s="106">
        <f t="shared" ca="1" si="34"/>
        <v>0</v>
      </c>
      <c r="BY8" s="113" t="str">
        <f t="shared" ca="1" si="35"/>
        <v>apart</v>
      </c>
      <c r="BZ8" s="93">
        <f ca="1">SUM($H8*(BY8=Dashboard!$B8),$I8*(BY8=Dashboard!$C8),$J8*(BY8=Dashboard!$D8),$K8*(BY8=Dashboard!$E8),$L8*(BY8=Dashboard!$F8))</f>
        <v>0</v>
      </c>
      <c r="CA8" s="106">
        <f t="shared" ca="1" si="36"/>
        <v>0</v>
      </c>
      <c r="CB8" s="113" t="str">
        <f t="shared" ca="1" si="37"/>
        <v>apart</v>
      </c>
      <c r="CC8" s="93">
        <f ca="1">SUM($H8*(CB8=Dashboard!$B8),$I8*(CB8=Dashboard!$C8),$J8*(CB8=Dashboard!$D8),$K8*(CB8=Dashboard!$E8),$L8*(CB8=Dashboard!$F8))</f>
        <v>0</v>
      </c>
      <c r="CD8" s="106">
        <f t="shared" ca="1" si="38"/>
        <v>0</v>
      </c>
      <c r="CE8" s="113" t="str">
        <f t="shared" ca="1" si="39"/>
        <v>onbekend</v>
      </c>
      <c r="CF8" s="93">
        <f ca="1">SUM($H8*(CE8=Dashboard!$B8),$I8*(CE8=Dashboard!$C8),$J8*(CE8=Dashboard!$D8),$K8*(CE8=Dashboard!$E8),$L8*(CE8=Dashboard!$F8))</f>
        <v>0</v>
      </c>
      <c r="CG8" s="106">
        <f t="shared" ca="1" si="40"/>
        <v>0</v>
      </c>
      <c r="CH8" s="113">
        <f t="shared" ca="1" si="41"/>
        <v>0</v>
      </c>
      <c r="CI8" s="93">
        <f ca="1">SUM($H8*(CH8=Dashboard!$B8),$I8*(CH8=Dashboard!$C8),$J8*(CH8=Dashboard!$D8),$K8*(CH8=Dashboard!$E8),$L8*(CH8=Dashboard!$F8))</f>
        <v>0</v>
      </c>
      <c r="CJ8" s="106">
        <f t="shared" ca="1" si="42"/>
        <v>0</v>
      </c>
      <c r="CK8" s="197">
        <v>0</v>
      </c>
      <c r="CL8" s="198">
        <v>0</v>
      </c>
      <c r="CM8" s="198">
        <v>0</v>
      </c>
      <c r="CN8" s="198">
        <v>0</v>
      </c>
      <c r="CO8" s="198">
        <v>0</v>
      </c>
      <c r="CP8" s="199">
        <v>0</v>
      </c>
      <c r="CS8" s="197">
        <v>0</v>
      </c>
      <c r="CT8" s="198">
        <v>0</v>
      </c>
      <c r="CU8" s="198">
        <v>0</v>
      </c>
      <c r="CV8" s="198">
        <v>0</v>
      </c>
      <c r="CW8" s="198">
        <v>0</v>
      </c>
      <c r="CX8" s="198">
        <v>0</v>
      </c>
      <c r="DA8" s="197">
        <v>0</v>
      </c>
      <c r="DB8" s="198">
        <v>0</v>
      </c>
      <c r="DC8" s="198">
        <v>0</v>
      </c>
      <c r="DD8" s="198">
        <v>0</v>
      </c>
      <c r="DE8" s="198">
        <v>0</v>
      </c>
      <c r="DF8" s="198">
        <v>0</v>
      </c>
    </row>
    <row r="9" spans="1:110" ht="18.75">
      <c r="A9" s="151" t="s">
        <v>59</v>
      </c>
      <c r="B9" s="109" t="s">
        <v>55</v>
      </c>
      <c r="C9" s="109" t="s">
        <v>130</v>
      </c>
      <c r="D9" s="109" t="s">
        <v>137</v>
      </c>
      <c r="E9" s="109"/>
      <c r="F9" s="176"/>
      <c r="G9" s="211">
        <v>0</v>
      </c>
      <c r="H9" s="212">
        <v>0</v>
      </c>
      <c r="I9" s="212">
        <v>0</v>
      </c>
      <c r="J9" s="212">
        <v>0</v>
      </c>
      <c r="K9" s="212">
        <v>0</v>
      </c>
      <c r="L9" s="212">
        <v>0</v>
      </c>
      <c r="M9" s="113" t="str">
        <f>waardelijsten!G7</f>
        <v>I</v>
      </c>
      <c r="O9" s="118">
        <f t="shared" si="43"/>
        <v>7</v>
      </c>
      <c r="P9" s="147" t="str">
        <f>scoretabel!B11</f>
        <v>Essence</v>
      </c>
      <c r="Q9" s="148">
        <f ca="1">AT53</f>
        <v>20</v>
      </c>
      <c r="R9" s="140">
        <f t="shared" si="44"/>
        <v>46</v>
      </c>
      <c r="S9" s="141">
        <f t="shared" ca="1" si="0"/>
        <v>0</v>
      </c>
      <c r="T9" s="142">
        <f t="shared" ref="T9:X9" ca="1" si="49">SUM(INDIRECT(CONCATENATE(ADDRESS(S$1+1,$R9),":",ADDRESS(T$1,$R9))))</f>
        <v>0</v>
      </c>
      <c r="U9" s="143">
        <f t="shared" ca="1" si="49"/>
        <v>2</v>
      </c>
      <c r="V9" s="144">
        <f t="shared" ca="1" si="49"/>
        <v>7</v>
      </c>
      <c r="W9" s="145">
        <f t="shared" ca="1" si="49"/>
        <v>6</v>
      </c>
      <c r="X9" s="146">
        <f t="shared" ca="1" si="49"/>
        <v>5</v>
      </c>
      <c r="Z9" s="113" t="str">
        <f t="shared" ca="1" si="1"/>
        <v>apart</v>
      </c>
      <c r="AA9" s="93">
        <f ca="1">SUM($H9*(Z9=Dashboard!$B9),$I9*(Z9=Dashboard!$C9),$J9*(Z9=Dashboard!$D9),$K9*(Z9=Dashboard!$E9),$L9*(Z9=Dashboard!$F9))</f>
        <v>0</v>
      </c>
      <c r="AB9" s="106">
        <f t="shared" ca="1" si="2"/>
        <v>0</v>
      </c>
      <c r="AC9" s="113" t="str">
        <f t="shared" ca="1" si="3"/>
        <v>apart</v>
      </c>
      <c r="AD9" s="93">
        <f ca="1">SUM($H9*(AC9=Dashboard!$B9),$I9*(AC9=Dashboard!$C9),$J9*(AC9=Dashboard!$D9),$K9*(AC9=Dashboard!$E9),$L9*(AC9=Dashboard!$F9))</f>
        <v>0</v>
      </c>
      <c r="AE9" s="106">
        <f t="shared" ca="1" si="4"/>
        <v>0</v>
      </c>
      <c r="AF9" s="113" t="str">
        <f t="shared" ca="1" si="5"/>
        <v>apart</v>
      </c>
      <c r="AG9" s="93">
        <f ca="1">SUM($H9*(AF9=Dashboard!$B9),$I9*(AF9=Dashboard!$C9),$J9*(AF9=Dashboard!$D9),$K9*(AF9=Dashboard!$E9),$L9*(AF9=Dashboard!$F9))</f>
        <v>0</v>
      </c>
      <c r="AH9" s="106">
        <f t="shared" ca="1" si="6"/>
        <v>0</v>
      </c>
      <c r="AI9" s="113" t="str">
        <f t="shared" ca="1" si="7"/>
        <v>apart</v>
      </c>
      <c r="AJ9" s="93">
        <f ca="1">SUM($H9*(AI9=Dashboard!$B9),$I9*(AI9=Dashboard!$C9),$J9*(AI9=Dashboard!$D9),$K9*(AI9=Dashboard!$E9),$L9*(AI9=Dashboard!$F9))</f>
        <v>0</v>
      </c>
      <c r="AK9" s="106">
        <f t="shared" ca="1" si="8"/>
        <v>0</v>
      </c>
      <c r="AL9" s="113" t="str">
        <f t="shared" ca="1" si="9"/>
        <v>apart</v>
      </c>
      <c r="AM9" s="93">
        <f ca="1">SUM($H9*(AL9=Dashboard!$B9),$I9*(AL9=Dashboard!$C9),$J9*(AL9=Dashboard!$D9),$K9*(AL9=Dashboard!$E9),$L9*(AL9=Dashboard!$F9))</f>
        <v>0</v>
      </c>
      <c r="AN9" s="106">
        <f t="shared" ca="1" si="10"/>
        <v>0</v>
      </c>
      <c r="AO9" s="113" t="str">
        <f t="shared" ca="1" si="11"/>
        <v>apart</v>
      </c>
      <c r="AP9" s="93">
        <f ca="1">SUM($H9*(AO9=Dashboard!$B9),$I9*(AO9=Dashboard!$C9),$J9*(AO9=Dashboard!$D9),$K9*(AO9=Dashboard!$E9),$L9*(AO9=Dashboard!$F9))</f>
        <v>0</v>
      </c>
      <c r="AQ9" s="106">
        <f t="shared" ca="1" si="12"/>
        <v>0</v>
      </c>
      <c r="AR9" s="113" t="str">
        <f t="shared" ca="1" si="13"/>
        <v>apart</v>
      </c>
      <c r="AS9" s="93">
        <f ca="1">SUM($H9*(AR9=Dashboard!$B9),$I9*(AR9=Dashboard!$C9),$J9*(AR9=Dashboard!$D9),$K9*(AR9=Dashboard!$E9),$L9*(AR9=Dashboard!$F9))</f>
        <v>0</v>
      </c>
      <c r="AT9" s="106">
        <f t="shared" ca="1" si="14"/>
        <v>0</v>
      </c>
      <c r="AU9" s="113" t="str">
        <f t="shared" ca="1" si="15"/>
        <v>onbekend</v>
      </c>
      <c r="AV9" s="93">
        <f ca="1">SUM($H9*(AU9=Dashboard!$B9),$I9*(AU9=Dashboard!$C9),$J9*(AU9=Dashboard!$D9),$K9*(AU9=Dashboard!$E9),$L9*(AU9=Dashboard!$F9))</f>
        <v>0</v>
      </c>
      <c r="AW9" s="106">
        <f t="shared" ca="1" si="16"/>
        <v>0</v>
      </c>
      <c r="AX9" s="113" t="str">
        <f t="shared" ca="1" si="17"/>
        <v>apart</v>
      </c>
      <c r="AY9" s="93">
        <f ca="1">SUM($H9*(AX9=Dashboard!$B9),$I9*(AX9=Dashboard!$C9),$J9*(AX9=Dashboard!$D9),$K9*(AX9=Dashboard!$E9),$L9*(AX9=Dashboard!$F9))</f>
        <v>0</v>
      </c>
      <c r="AZ9" s="106">
        <f t="shared" ca="1" si="18"/>
        <v>0</v>
      </c>
      <c r="BA9" s="113" t="str">
        <f t="shared" ca="1" si="19"/>
        <v>apart</v>
      </c>
      <c r="BB9" s="93">
        <f ca="1">SUM($H9*(BA9=Dashboard!$B9),$I9*(BA9=Dashboard!$C9),$J9*(BA9=Dashboard!$D9),$K9*(BA9=Dashboard!$E9),$L9*(BA9=Dashboard!$F9))</f>
        <v>0</v>
      </c>
      <c r="BC9" s="106">
        <f t="shared" ca="1" si="20"/>
        <v>0</v>
      </c>
      <c r="BD9" s="113" t="str">
        <f t="shared" ca="1" si="21"/>
        <v>apart</v>
      </c>
      <c r="BE9" s="93">
        <f ca="1">SUM($H9*(BD9=Dashboard!$B9),$I9*(BD9=Dashboard!$C9),$J9*(BD9=Dashboard!$D9),$K9*(BD9=Dashboard!$E9),$L9*(BD9=Dashboard!$F9))</f>
        <v>0</v>
      </c>
      <c r="BF9" s="106">
        <f t="shared" ca="1" si="22"/>
        <v>0</v>
      </c>
      <c r="BG9" s="113" t="str">
        <f t="shared" ca="1" si="23"/>
        <v>apart</v>
      </c>
      <c r="BH9" s="93">
        <f ca="1">SUM($H9*(BG9=Dashboard!$B9),$I9*(BG9=Dashboard!$C9),$J9*(BG9=Dashboard!$D9),$K9*(BG9=Dashboard!$E9),$L9*(BG9=Dashboard!$F9))</f>
        <v>0</v>
      </c>
      <c r="BI9" s="106">
        <f t="shared" ca="1" si="24"/>
        <v>0</v>
      </c>
      <c r="BJ9" s="113" t="str">
        <f t="shared" ca="1" si="25"/>
        <v>apart</v>
      </c>
      <c r="BK9" s="93">
        <f ca="1">SUM($H9*(BJ9=Dashboard!$B9),$I9*(BJ9=Dashboard!$C9),$J9*(BJ9=Dashboard!$D9),$K9*(BJ9=Dashboard!$E9),$L9*(BJ9=Dashboard!$F9))</f>
        <v>0</v>
      </c>
      <c r="BL9" s="106">
        <f t="shared" ca="1" si="26"/>
        <v>0</v>
      </c>
      <c r="BM9" s="113" t="str">
        <f t="shared" ca="1" si="27"/>
        <v>apart</v>
      </c>
      <c r="BN9" s="93">
        <f ca="1">SUM($H9*(BM9=Dashboard!$B9),$I9*(BM9=Dashboard!$C9),$J9*(BM9=Dashboard!$D9),$K9*(BM9=Dashboard!$E9),$L9*(BM9=Dashboard!$F9))</f>
        <v>0</v>
      </c>
      <c r="BO9" s="106">
        <f t="shared" ca="1" si="28"/>
        <v>0</v>
      </c>
      <c r="BP9" s="113" t="str">
        <f t="shared" ca="1" si="29"/>
        <v>apart</v>
      </c>
      <c r="BQ9" s="93">
        <f ca="1">SUM($H9*(BP9=Dashboard!$B9),$I9*(BP9=Dashboard!$C9),$J9*(BP9=Dashboard!$D9),$K9*(BP9=Dashboard!$E9),$L9*(BP9=Dashboard!$F9))</f>
        <v>0</v>
      </c>
      <c r="BR9" s="106">
        <f t="shared" ca="1" si="30"/>
        <v>0</v>
      </c>
      <c r="BS9" s="113" t="str">
        <f t="shared" ca="1" si="31"/>
        <v>apart</v>
      </c>
      <c r="BT9" s="93">
        <f ca="1">SUM($H9*(BS9=Dashboard!$B9),$I9*(BS9=Dashboard!$C9),$J9*(BS9=Dashboard!$D9),$K9*(BS9=Dashboard!$E9),$L9*(BS9=Dashboard!$F9))</f>
        <v>0</v>
      </c>
      <c r="BU9" s="106">
        <f t="shared" ca="1" si="32"/>
        <v>0</v>
      </c>
      <c r="BV9" s="113" t="str">
        <f t="shared" ca="1" si="33"/>
        <v>apart</v>
      </c>
      <c r="BW9" s="93">
        <f ca="1">SUM($H9*(BV9=Dashboard!$B9),$I9*(BV9=Dashboard!$C9),$J9*(BV9=Dashboard!$D9),$K9*(BV9=Dashboard!$E9),$L9*(BV9=Dashboard!$F9))</f>
        <v>0</v>
      </c>
      <c r="BX9" s="106">
        <f t="shared" ca="1" si="34"/>
        <v>0</v>
      </c>
      <c r="BY9" s="113" t="str">
        <f t="shared" ca="1" si="35"/>
        <v>apart</v>
      </c>
      <c r="BZ9" s="93">
        <f ca="1">SUM($H9*(BY9=Dashboard!$B9),$I9*(BY9=Dashboard!$C9),$J9*(BY9=Dashboard!$D9),$K9*(BY9=Dashboard!$E9),$L9*(BY9=Dashboard!$F9))</f>
        <v>0</v>
      </c>
      <c r="CA9" s="106">
        <f t="shared" ca="1" si="36"/>
        <v>0</v>
      </c>
      <c r="CB9" s="113" t="str">
        <f t="shared" ca="1" si="37"/>
        <v>apart</v>
      </c>
      <c r="CC9" s="93">
        <f ca="1">SUM($H9*(CB9=Dashboard!$B9),$I9*(CB9=Dashboard!$C9),$J9*(CB9=Dashboard!$D9),$K9*(CB9=Dashboard!$E9),$L9*(CB9=Dashboard!$F9))</f>
        <v>0</v>
      </c>
      <c r="CD9" s="106">
        <f t="shared" ca="1" si="38"/>
        <v>0</v>
      </c>
      <c r="CE9" s="113" t="str">
        <f t="shared" ca="1" si="39"/>
        <v>onbekend</v>
      </c>
      <c r="CF9" s="93">
        <f ca="1">SUM($H9*(CE9=Dashboard!$B9),$I9*(CE9=Dashboard!$C9),$J9*(CE9=Dashboard!$D9),$K9*(CE9=Dashboard!$E9),$L9*(CE9=Dashboard!$F9))</f>
        <v>0</v>
      </c>
      <c r="CG9" s="106">
        <f t="shared" ca="1" si="40"/>
        <v>0</v>
      </c>
      <c r="CH9" s="113">
        <f t="shared" ca="1" si="41"/>
        <v>0</v>
      </c>
      <c r="CI9" s="93">
        <f ca="1">SUM($H9*(CH9=Dashboard!$B9),$I9*(CH9=Dashboard!$C9),$J9*(CH9=Dashboard!$D9),$K9*(CH9=Dashboard!$E9),$L9*(CH9=Dashboard!$F9))</f>
        <v>0</v>
      </c>
      <c r="CJ9" s="106">
        <f t="shared" ca="1" si="42"/>
        <v>0</v>
      </c>
      <c r="CK9" s="197">
        <v>0</v>
      </c>
      <c r="CL9" s="198">
        <v>0</v>
      </c>
      <c r="CM9" s="198">
        <v>0</v>
      </c>
      <c r="CN9" s="198">
        <v>0</v>
      </c>
      <c r="CO9" s="198">
        <v>0</v>
      </c>
      <c r="CP9" s="199">
        <v>0</v>
      </c>
      <c r="CS9" s="197">
        <v>0</v>
      </c>
      <c r="CT9" s="198">
        <v>0</v>
      </c>
      <c r="CU9" s="198">
        <v>0</v>
      </c>
      <c r="CV9" s="198">
        <v>0</v>
      </c>
      <c r="CW9" s="198">
        <v>0</v>
      </c>
      <c r="CX9" s="198">
        <v>0</v>
      </c>
      <c r="DA9" s="197">
        <v>0</v>
      </c>
      <c r="DB9" s="198">
        <v>0</v>
      </c>
      <c r="DC9" s="198">
        <v>0</v>
      </c>
      <c r="DD9" s="198">
        <v>0</v>
      </c>
      <c r="DE9" s="198">
        <v>0</v>
      </c>
      <c r="DF9" s="198">
        <v>0</v>
      </c>
    </row>
    <row r="10" spans="1:110" ht="18.75">
      <c r="A10" s="151" t="s">
        <v>60</v>
      </c>
      <c r="B10" s="109" t="s">
        <v>55</v>
      </c>
      <c r="C10" s="109" t="s">
        <v>61</v>
      </c>
      <c r="D10" s="109" t="s">
        <v>62</v>
      </c>
      <c r="E10" s="109"/>
      <c r="F10" s="176"/>
      <c r="G10" s="211">
        <v>0</v>
      </c>
      <c r="H10" s="212">
        <v>0</v>
      </c>
      <c r="I10" s="212">
        <v>0</v>
      </c>
      <c r="J10" s="212">
        <v>0</v>
      </c>
      <c r="K10" s="212">
        <v>0</v>
      </c>
      <c r="L10" s="212">
        <v>0</v>
      </c>
      <c r="M10" s="113" t="str">
        <f>waardelijsten!G8</f>
        <v>J</v>
      </c>
      <c r="O10" s="118">
        <f t="shared" si="43"/>
        <v>8</v>
      </c>
      <c r="P10" s="147" t="str">
        <f>scoretabel!B12</f>
        <v>Metapattern</v>
      </c>
      <c r="Q10" s="148">
        <f ca="1">AW53</f>
        <v>1</v>
      </c>
      <c r="R10" s="140">
        <f t="shared" si="44"/>
        <v>49</v>
      </c>
      <c r="S10" s="141">
        <f t="shared" ca="1" si="0"/>
        <v>0</v>
      </c>
      <c r="T10" s="142">
        <f t="shared" ref="T10:X10" ca="1" si="50">SUM(INDIRECT(CONCATENATE(ADDRESS(S$1+1,$R10),":",ADDRESS(T$1,$R10))))</f>
        <v>0</v>
      </c>
      <c r="U10" s="143">
        <f t="shared" ca="1" si="50"/>
        <v>0</v>
      </c>
      <c r="V10" s="144">
        <f t="shared" ca="1" si="50"/>
        <v>1</v>
      </c>
      <c r="W10" s="145">
        <f t="shared" ca="1" si="50"/>
        <v>0</v>
      </c>
      <c r="X10" s="146">
        <f t="shared" ca="1" si="50"/>
        <v>0</v>
      </c>
      <c r="Z10" s="113" t="str">
        <f t="shared" ca="1" si="1"/>
        <v>alleen objectief</v>
      </c>
      <c r="AA10" s="93">
        <f ca="1">SUM($H10*(Z10=Dashboard!$B10),$I10*(Z10=Dashboard!$C10),$J10*(Z10=Dashboard!$D10),$K10*(Z10=Dashboard!$E10),$L10*(Z10=Dashboard!$F10))</f>
        <v>0</v>
      </c>
      <c r="AB10" s="106">
        <f t="shared" ca="1" si="2"/>
        <v>0</v>
      </c>
      <c r="AC10" s="113" t="str">
        <f t="shared" ca="1" si="3"/>
        <v>alleen objectief</v>
      </c>
      <c r="AD10" s="93">
        <f ca="1">SUM($H10*(AC10=Dashboard!$B10),$I10*(AC10=Dashboard!$C10),$J10*(AC10=Dashboard!$D10),$K10*(AC10=Dashboard!$E10),$L10*(AC10=Dashboard!$F10))</f>
        <v>0</v>
      </c>
      <c r="AE10" s="106">
        <f t="shared" ca="1" si="4"/>
        <v>0</v>
      </c>
      <c r="AF10" s="113" t="str">
        <f t="shared" ca="1" si="5"/>
        <v>alleen objectief</v>
      </c>
      <c r="AG10" s="93">
        <f ca="1">SUM($H10*(AF10=Dashboard!$B10),$I10*(AF10=Dashboard!$C10),$J10*(AF10=Dashboard!$D10),$K10*(AF10=Dashboard!$E10),$L10*(AF10=Dashboard!$F10))</f>
        <v>0</v>
      </c>
      <c r="AH10" s="106">
        <f t="shared" ca="1" si="6"/>
        <v>0</v>
      </c>
      <c r="AI10" s="113" t="str">
        <f t="shared" ca="1" si="7"/>
        <v>alleen objectief</v>
      </c>
      <c r="AJ10" s="93">
        <f ca="1">SUM($H10*(AI10=Dashboard!$B10),$I10*(AI10=Dashboard!$C10),$J10*(AI10=Dashboard!$D10),$K10*(AI10=Dashboard!$E10),$L10*(AI10=Dashboard!$F10))</f>
        <v>0</v>
      </c>
      <c r="AK10" s="106">
        <f t="shared" ca="1" si="8"/>
        <v>0</v>
      </c>
      <c r="AL10" s="113" t="str">
        <f t="shared" ca="1" si="9"/>
        <v>alleen objectief</v>
      </c>
      <c r="AM10" s="93">
        <f ca="1">SUM($H10*(AL10=Dashboard!$B10),$I10*(AL10=Dashboard!$C10),$J10*(AL10=Dashboard!$D10),$K10*(AL10=Dashboard!$E10),$L10*(AL10=Dashboard!$F10))</f>
        <v>0</v>
      </c>
      <c r="AN10" s="106">
        <f t="shared" ca="1" si="10"/>
        <v>0</v>
      </c>
      <c r="AO10" s="113" t="str">
        <f t="shared" ca="1" si="11"/>
        <v>alleen objectief</v>
      </c>
      <c r="AP10" s="93">
        <f ca="1">SUM($H10*(AO10=Dashboard!$B10),$I10*(AO10=Dashboard!$C10),$J10*(AO10=Dashboard!$D10),$K10*(AO10=Dashboard!$E10),$L10*(AO10=Dashboard!$F10))</f>
        <v>0</v>
      </c>
      <c r="AQ10" s="106">
        <f t="shared" ca="1" si="12"/>
        <v>0</v>
      </c>
      <c r="AR10" s="113" t="str">
        <f t="shared" ca="1" si="13"/>
        <v>beide</v>
      </c>
      <c r="AS10" s="93">
        <f ca="1">SUM($H10*(AR10=Dashboard!$B10),$I10*(AR10=Dashboard!$C10),$J10*(AR10=Dashboard!$D10),$K10*(AR10=Dashboard!$E10),$L10*(AR10=Dashboard!$F10))</f>
        <v>0</v>
      </c>
      <c r="AT10" s="106">
        <f t="shared" ca="1" si="14"/>
        <v>0</v>
      </c>
      <c r="AU10" s="113" t="str">
        <f t="shared" ca="1" si="15"/>
        <v>beide</v>
      </c>
      <c r="AV10" s="93">
        <f ca="1">SUM($H10*(AU10=Dashboard!$B10),$I10*(AU10=Dashboard!$C10),$J10*(AU10=Dashboard!$D10),$K10*(AU10=Dashboard!$E10),$L10*(AU10=Dashboard!$F10))</f>
        <v>0</v>
      </c>
      <c r="AW10" s="106">
        <f t="shared" ca="1" si="16"/>
        <v>0</v>
      </c>
      <c r="AX10" s="113" t="str">
        <f t="shared" ca="1" si="17"/>
        <v>alleen objectief</v>
      </c>
      <c r="AY10" s="93">
        <f ca="1">SUM($H10*(AX10=Dashboard!$B10),$I10*(AX10=Dashboard!$C10),$J10*(AX10=Dashboard!$D10),$K10*(AX10=Dashboard!$E10),$L10*(AX10=Dashboard!$F10))</f>
        <v>0</v>
      </c>
      <c r="AZ10" s="106">
        <f t="shared" ca="1" si="18"/>
        <v>0</v>
      </c>
      <c r="BA10" s="113" t="str">
        <f t="shared" ca="1" si="19"/>
        <v>alleen objectief</v>
      </c>
      <c r="BB10" s="93">
        <f ca="1">SUM($H10*(BA10=Dashboard!$B10),$I10*(BA10=Dashboard!$C10),$J10*(BA10=Dashboard!$D10),$K10*(BA10=Dashboard!$E10),$L10*(BA10=Dashboard!$F10))</f>
        <v>0</v>
      </c>
      <c r="BC10" s="106">
        <f t="shared" ca="1" si="20"/>
        <v>0</v>
      </c>
      <c r="BD10" s="113" t="str">
        <f t="shared" ca="1" si="21"/>
        <v>alleen objectief</v>
      </c>
      <c r="BE10" s="93">
        <f ca="1">SUM($H10*(BD10=Dashboard!$B10),$I10*(BD10=Dashboard!$C10),$J10*(BD10=Dashboard!$D10),$K10*(BD10=Dashboard!$E10),$L10*(BD10=Dashboard!$F10))</f>
        <v>0</v>
      </c>
      <c r="BF10" s="106">
        <f t="shared" ca="1" si="22"/>
        <v>0</v>
      </c>
      <c r="BG10" s="113" t="str">
        <f t="shared" ca="1" si="23"/>
        <v>alleen objectief</v>
      </c>
      <c r="BH10" s="93">
        <f ca="1">SUM($H10*(BG10=Dashboard!$B10),$I10*(BG10=Dashboard!$C10),$J10*(BG10=Dashboard!$D10),$K10*(BG10=Dashboard!$E10),$L10*(BG10=Dashboard!$F10))</f>
        <v>0</v>
      </c>
      <c r="BI10" s="106">
        <f t="shared" ca="1" si="24"/>
        <v>0</v>
      </c>
      <c r="BJ10" s="113" t="str">
        <f t="shared" ca="1" si="25"/>
        <v>alleen objectief</v>
      </c>
      <c r="BK10" s="93">
        <f ca="1">SUM($H10*(BJ10=Dashboard!$B10),$I10*(BJ10=Dashboard!$C10),$J10*(BJ10=Dashboard!$D10),$K10*(BJ10=Dashboard!$E10),$L10*(BJ10=Dashboard!$F10))</f>
        <v>0</v>
      </c>
      <c r="BL10" s="106">
        <f t="shared" ca="1" si="26"/>
        <v>0</v>
      </c>
      <c r="BM10" s="113" t="str">
        <f t="shared" ca="1" si="27"/>
        <v>alleen objectief</v>
      </c>
      <c r="BN10" s="93">
        <f ca="1">SUM($H10*(BM10=Dashboard!$B10),$I10*(BM10=Dashboard!$C10),$J10*(BM10=Dashboard!$D10),$K10*(BM10=Dashboard!$E10),$L10*(BM10=Dashboard!$F10))</f>
        <v>0</v>
      </c>
      <c r="BO10" s="106">
        <f t="shared" ca="1" si="28"/>
        <v>0</v>
      </c>
      <c r="BP10" s="113" t="str">
        <f t="shared" ca="1" si="29"/>
        <v>alleen objectief</v>
      </c>
      <c r="BQ10" s="93">
        <f ca="1">SUM($H10*(BP10=Dashboard!$B10),$I10*(BP10=Dashboard!$C10),$J10*(BP10=Dashboard!$D10),$K10*(BP10=Dashboard!$E10),$L10*(BP10=Dashboard!$F10))</f>
        <v>0</v>
      </c>
      <c r="BR10" s="106">
        <f t="shared" ca="1" si="30"/>
        <v>0</v>
      </c>
      <c r="BS10" s="113" t="str">
        <f t="shared" ca="1" si="31"/>
        <v>alleen objectief</v>
      </c>
      <c r="BT10" s="93">
        <f ca="1">SUM($H10*(BS10=Dashboard!$B10),$I10*(BS10=Dashboard!$C10),$J10*(BS10=Dashboard!$D10),$K10*(BS10=Dashboard!$E10),$L10*(BS10=Dashboard!$F10))</f>
        <v>0</v>
      </c>
      <c r="BU10" s="106">
        <f t="shared" ca="1" si="32"/>
        <v>0</v>
      </c>
      <c r="BV10" s="113" t="str">
        <f t="shared" ca="1" si="33"/>
        <v>alleen objectief</v>
      </c>
      <c r="BW10" s="93">
        <f ca="1">SUM($H10*(BV10=Dashboard!$B10),$I10*(BV10=Dashboard!$C10),$J10*(BV10=Dashboard!$D10),$K10*(BV10=Dashboard!$E10),$L10*(BV10=Dashboard!$F10))</f>
        <v>0</v>
      </c>
      <c r="BX10" s="106">
        <f t="shared" ca="1" si="34"/>
        <v>0</v>
      </c>
      <c r="BY10" s="113" t="str">
        <f t="shared" ca="1" si="35"/>
        <v>alleen objectief</v>
      </c>
      <c r="BZ10" s="93">
        <f ca="1">SUM($H10*(BY10=Dashboard!$B10),$I10*(BY10=Dashboard!$C10),$J10*(BY10=Dashboard!$D10),$K10*(BY10=Dashboard!$E10),$L10*(BY10=Dashboard!$F10))</f>
        <v>0</v>
      </c>
      <c r="CA10" s="106">
        <f t="shared" ca="1" si="36"/>
        <v>0</v>
      </c>
      <c r="CB10" s="113" t="str">
        <f t="shared" ca="1" si="37"/>
        <v>alleen objectief</v>
      </c>
      <c r="CC10" s="93">
        <f ca="1">SUM($H10*(CB10=Dashboard!$B10),$I10*(CB10=Dashboard!$C10),$J10*(CB10=Dashboard!$D10),$K10*(CB10=Dashboard!$E10),$L10*(CB10=Dashboard!$F10))</f>
        <v>0</v>
      </c>
      <c r="CD10" s="106">
        <f t="shared" ca="1" si="38"/>
        <v>0</v>
      </c>
      <c r="CE10" s="113" t="str">
        <f t="shared" ca="1" si="39"/>
        <v>onbekend</v>
      </c>
      <c r="CF10" s="93">
        <f ca="1">SUM($H10*(CE10=Dashboard!$B10),$I10*(CE10=Dashboard!$C10),$J10*(CE10=Dashboard!$D10),$K10*(CE10=Dashboard!$E10),$L10*(CE10=Dashboard!$F10))</f>
        <v>0</v>
      </c>
      <c r="CG10" s="106">
        <f t="shared" ca="1" si="40"/>
        <v>0</v>
      </c>
      <c r="CH10" s="113">
        <f t="shared" ca="1" si="41"/>
        <v>0</v>
      </c>
      <c r="CI10" s="93">
        <f ca="1">SUM($H10*(CH10=Dashboard!$B10),$I10*(CH10=Dashboard!$C10),$J10*(CH10=Dashboard!$D10),$K10*(CH10=Dashboard!$E10),$L10*(CH10=Dashboard!$F10))</f>
        <v>0</v>
      </c>
      <c r="CJ10" s="106">
        <f t="shared" ca="1" si="42"/>
        <v>0</v>
      </c>
      <c r="CK10" s="197">
        <v>0</v>
      </c>
      <c r="CL10" s="198">
        <v>0</v>
      </c>
      <c r="CM10" s="198">
        <v>0</v>
      </c>
      <c r="CN10" s="198">
        <v>0</v>
      </c>
      <c r="CO10" s="198">
        <v>0</v>
      </c>
      <c r="CP10" s="199">
        <v>0</v>
      </c>
      <c r="CS10" s="197">
        <v>0</v>
      </c>
      <c r="CT10" s="198">
        <v>0</v>
      </c>
      <c r="CU10" s="198">
        <v>0</v>
      </c>
      <c r="CV10" s="198">
        <v>0</v>
      </c>
      <c r="CW10" s="198">
        <v>0</v>
      </c>
      <c r="CX10" s="198">
        <v>0</v>
      </c>
      <c r="DA10" s="197">
        <v>0</v>
      </c>
      <c r="DB10" s="198">
        <v>0</v>
      </c>
      <c r="DC10" s="198">
        <v>0</v>
      </c>
      <c r="DD10" s="198">
        <v>0</v>
      </c>
      <c r="DE10" s="198">
        <v>0</v>
      </c>
      <c r="DF10" s="198">
        <v>0</v>
      </c>
    </row>
    <row r="11" spans="1:110" ht="18.75">
      <c r="A11" s="151" t="s">
        <v>138</v>
      </c>
      <c r="B11" s="109" t="s">
        <v>55</v>
      </c>
      <c r="C11" s="109" t="s">
        <v>69</v>
      </c>
      <c r="D11" s="109" t="s">
        <v>68</v>
      </c>
      <c r="E11" s="109"/>
      <c r="F11" s="176"/>
      <c r="G11" s="211">
        <v>0</v>
      </c>
      <c r="H11" s="212">
        <v>0</v>
      </c>
      <c r="I11" s="212">
        <v>0</v>
      </c>
      <c r="J11" s="212">
        <v>0</v>
      </c>
      <c r="K11" s="212">
        <v>0</v>
      </c>
      <c r="L11" s="212">
        <v>0</v>
      </c>
      <c r="M11" s="113" t="str">
        <f>waardelijsten!G9</f>
        <v>K</v>
      </c>
      <c r="O11" s="118">
        <f t="shared" si="43"/>
        <v>9</v>
      </c>
      <c r="P11" s="147" t="str">
        <f>scoretabel!B13</f>
        <v>NIEM</v>
      </c>
      <c r="Q11" s="148">
        <f ca="1">AZ53</f>
        <v>10</v>
      </c>
      <c r="R11" s="140">
        <f t="shared" si="44"/>
        <v>52</v>
      </c>
      <c r="S11" s="141">
        <f t="shared" ca="1" si="0"/>
        <v>0</v>
      </c>
      <c r="T11" s="142">
        <f t="shared" ref="T11:X11" ca="1" si="51">SUM(INDIRECT(CONCATENATE(ADDRESS(S$1+1,$R11),":",ADDRESS(T$1,$R11))))</f>
        <v>2</v>
      </c>
      <c r="U11" s="143">
        <f t="shared" ca="1" si="51"/>
        <v>2</v>
      </c>
      <c r="V11" s="144">
        <f t="shared" ca="1" si="51"/>
        <v>4</v>
      </c>
      <c r="W11" s="145">
        <f t="shared" ca="1" si="51"/>
        <v>2</v>
      </c>
      <c r="X11" s="146">
        <f t="shared" ca="1" si="51"/>
        <v>0</v>
      </c>
      <c r="Z11" s="113" t="str">
        <f t="shared" ca="1" si="1"/>
        <v>aanwezig</v>
      </c>
      <c r="AA11" s="93">
        <f ca="1">SUM($H11*(Z11=Dashboard!$B11),$I11*(Z11=Dashboard!$C11),$J11*(Z11=Dashboard!$D11),$K11*(Z11=Dashboard!$E11),$L11*(Z11=Dashboard!$F11))</f>
        <v>0</v>
      </c>
      <c r="AB11" s="106">
        <f t="shared" ca="1" si="2"/>
        <v>0</v>
      </c>
      <c r="AC11" s="113" t="str">
        <f t="shared" ca="1" si="3"/>
        <v>aanwezig</v>
      </c>
      <c r="AD11" s="93">
        <f ca="1">SUM($H11*(AC11=Dashboard!$B11),$I11*(AC11=Dashboard!$C11),$J11*(AC11=Dashboard!$D11),$K11*(AC11=Dashboard!$E11),$L11*(AC11=Dashboard!$F11))</f>
        <v>0</v>
      </c>
      <c r="AE11" s="106">
        <f t="shared" ca="1" si="4"/>
        <v>0</v>
      </c>
      <c r="AF11" s="113" t="str">
        <f t="shared" ca="1" si="5"/>
        <v>aanwezig</v>
      </c>
      <c r="AG11" s="93">
        <f ca="1">SUM($H11*(AF11=Dashboard!$B11),$I11*(AF11=Dashboard!$C11),$J11*(AF11=Dashboard!$D11),$K11*(AF11=Dashboard!$E11),$L11*(AF11=Dashboard!$F11))</f>
        <v>0</v>
      </c>
      <c r="AH11" s="106">
        <f t="shared" ca="1" si="6"/>
        <v>0</v>
      </c>
      <c r="AI11" s="113" t="str">
        <f t="shared" ca="1" si="7"/>
        <v>aanwezig</v>
      </c>
      <c r="AJ11" s="93">
        <f ca="1">SUM($H11*(AI11=Dashboard!$B11),$I11*(AI11=Dashboard!$C11),$J11*(AI11=Dashboard!$D11),$K11*(AI11=Dashboard!$E11),$L11*(AI11=Dashboard!$F11))</f>
        <v>0</v>
      </c>
      <c r="AK11" s="106">
        <f t="shared" ca="1" si="8"/>
        <v>0</v>
      </c>
      <c r="AL11" s="113" t="str">
        <f t="shared" ca="1" si="9"/>
        <v>aanwezig</v>
      </c>
      <c r="AM11" s="93">
        <f ca="1">SUM($H11*(AL11=Dashboard!$B11),$I11*(AL11=Dashboard!$C11),$J11*(AL11=Dashboard!$D11),$K11*(AL11=Dashboard!$E11),$L11*(AL11=Dashboard!$F11))</f>
        <v>0</v>
      </c>
      <c r="AN11" s="106">
        <f t="shared" ca="1" si="10"/>
        <v>0</v>
      </c>
      <c r="AO11" s="113" t="str">
        <f t="shared" ca="1" si="11"/>
        <v>afwezig</v>
      </c>
      <c r="AP11" s="93">
        <f ca="1">SUM($H11*(AO11=Dashboard!$B11),$I11*(AO11=Dashboard!$C11),$J11*(AO11=Dashboard!$D11),$K11*(AO11=Dashboard!$E11),$L11*(AO11=Dashboard!$F11))</f>
        <v>0</v>
      </c>
      <c r="AQ11" s="106">
        <f t="shared" ca="1" si="12"/>
        <v>0</v>
      </c>
      <c r="AR11" s="113" t="str">
        <f t="shared" ca="1" si="13"/>
        <v>aanwezig</v>
      </c>
      <c r="AS11" s="93">
        <f ca="1">SUM($H11*(AR11=Dashboard!$B11),$I11*(AR11=Dashboard!$C11),$J11*(AR11=Dashboard!$D11),$K11*(AR11=Dashboard!$E11),$L11*(AR11=Dashboard!$F11))</f>
        <v>0</v>
      </c>
      <c r="AT11" s="106">
        <f t="shared" ca="1" si="14"/>
        <v>0</v>
      </c>
      <c r="AU11" s="113" t="str">
        <f t="shared" ca="1" si="15"/>
        <v>aanwezig</v>
      </c>
      <c r="AV11" s="93">
        <f ca="1">SUM($H11*(AU11=Dashboard!$B11),$I11*(AU11=Dashboard!$C11),$J11*(AU11=Dashboard!$D11),$K11*(AU11=Dashboard!$E11),$L11*(AU11=Dashboard!$F11))</f>
        <v>0</v>
      </c>
      <c r="AW11" s="106">
        <f t="shared" ca="1" si="16"/>
        <v>0</v>
      </c>
      <c r="AX11" s="113" t="str">
        <f t="shared" ca="1" si="17"/>
        <v>aanwezig</v>
      </c>
      <c r="AY11" s="93">
        <f ca="1">SUM($H11*(AX11=Dashboard!$B11),$I11*(AX11=Dashboard!$C11),$J11*(AX11=Dashboard!$D11),$K11*(AX11=Dashboard!$E11),$L11*(AX11=Dashboard!$F11))</f>
        <v>0</v>
      </c>
      <c r="AZ11" s="106">
        <f t="shared" ca="1" si="18"/>
        <v>0</v>
      </c>
      <c r="BA11" s="113" t="str">
        <f t="shared" ca="1" si="19"/>
        <v>afwezig</v>
      </c>
      <c r="BB11" s="93">
        <f ca="1">SUM($H11*(BA11=Dashboard!$B11),$I11*(BA11=Dashboard!$C11),$J11*(BA11=Dashboard!$D11),$K11*(BA11=Dashboard!$E11),$L11*(BA11=Dashboard!$F11))</f>
        <v>0</v>
      </c>
      <c r="BC11" s="106">
        <f t="shared" ca="1" si="20"/>
        <v>0</v>
      </c>
      <c r="BD11" s="113" t="str">
        <f t="shared" ca="1" si="21"/>
        <v>aanwezig</v>
      </c>
      <c r="BE11" s="93">
        <f ca="1">SUM($H11*(BD11=Dashboard!$B11),$I11*(BD11=Dashboard!$C11),$J11*(BD11=Dashboard!$D11),$K11*(BD11=Dashboard!$E11),$L11*(BD11=Dashboard!$F11))</f>
        <v>0</v>
      </c>
      <c r="BF11" s="106">
        <f t="shared" ca="1" si="22"/>
        <v>0</v>
      </c>
      <c r="BG11" s="113" t="str">
        <f t="shared" ca="1" si="23"/>
        <v>afwezig</v>
      </c>
      <c r="BH11" s="93">
        <f ca="1">SUM($H11*(BG11=Dashboard!$B11),$I11*(BG11=Dashboard!$C11),$J11*(BG11=Dashboard!$D11),$K11*(BG11=Dashboard!$E11),$L11*(BG11=Dashboard!$F11))</f>
        <v>0</v>
      </c>
      <c r="BI11" s="106">
        <f t="shared" ca="1" si="24"/>
        <v>0</v>
      </c>
      <c r="BJ11" s="113" t="str">
        <f t="shared" ca="1" si="25"/>
        <v>afwezig</v>
      </c>
      <c r="BK11" s="93">
        <f ca="1">SUM($H11*(BJ11=Dashboard!$B11),$I11*(BJ11=Dashboard!$C11),$J11*(BJ11=Dashboard!$D11),$K11*(BJ11=Dashboard!$E11),$L11*(BJ11=Dashboard!$F11))</f>
        <v>0</v>
      </c>
      <c r="BL11" s="106">
        <f t="shared" ca="1" si="26"/>
        <v>0</v>
      </c>
      <c r="BM11" s="113" t="str">
        <f t="shared" ca="1" si="27"/>
        <v>afwezig</v>
      </c>
      <c r="BN11" s="93">
        <f ca="1">SUM($H11*(BM11=Dashboard!$B11),$I11*(BM11=Dashboard!$C11),$J11*(BM11=Dashboard!$D11),$K11*(BM11=Dashboard!$E11),$L11*(BM11=Dashboard!$F11))</f>
        <v>0</v>
      </c>
      <c r="BO11" s="106">
        <f t="shared" ca="1" si="28"/>
        <v>0</v>
      </c>
      <c r="BP11" s="113" t="str">
        <f t="shared" ca="1" si="29"/>
        <v>afwezig</v>
      </c>
      <c r="BQ11" s="93">
        <f ca="1">SUM($H11*(BP11=Dashboard!$B11),$I11*(BP11=Dashboard!$C11),$J11*(BP11=Dashboard!$D11),$K11*(BP11=Dashboard!$E11),$L11*(BP11=Dashboard!$F11))</f>
        <v>0</v>
      </c>
      <c r="BR11" s="106">
        <f t="shared" ca="1" si="30"/>
        <v>0</v>
      </c>
      <c r="BS11" s="113" t="str">
        <f t="shared" ca="1" si="31"/>
        <v>aanwezig</v>
      </c>
      <c r="BT11" s="93">
        <f ca="1">SUM($H11*(BS11=Dashboard!$B11),$I11*(BS11=Dashboard!$C11),$J11*(BS11=Dashboard!$D11),$K11*(BS11=Dashboard!$E11),$L11*(BS11=Dashboard!$F11))</f>
        <v>0</v>
      </c>
      <c r="BU11" s="106">
        <f t="shared" ca="1" si="32"/>
        <v>0</v>
      </c>
      <c r="BV11" s="113" t="str">
        <f t="shared" ca="1" si="33"/>
        <v>aanwezig</v>
      </c>
      <c r="BW11" s="93">
        <f ca="1">SUM($H11*(BV11=Dashboard!$B11),$I11*(BV11=Dashboard!$C11),$J11*(BV11=Dashboard!$D11),$K11*(BV11=Dashboard!$E11),$L11*(BV11=Dashboard!$F11))</f>
        <v>0</v>
      </c>
      <c r="BX11" s="106">
        <f t="shared" ca="1" si="34"/>
        <v>0</v>
      </c>
      <c r="BY11" s="113" t="str">
        <f t="shared" ca="1" si="35"/>
        <v>aanwezig</v>
      </c>
      <c r="BZ11" s="93">
        <f ca="1">SUM($H11*(BY11=Dashboard!$B11),$I11*(BY11=Dashboard!$C11),$J11*(BY11=Dashboard!$D11),$K11*(BY11=Dashboard!$E11),$L11*(BY11=Dashboard!$F11))</f>
        <v>0</v>
      </c>
      <c r="CA11" s="106">
        <f t="shared" ca="1" si="36"/>
        <v>0</v>
      </c>
      <c r="CB11" s="113" t="str">
        <f t="shared" ca="1" si="37"/>
        <v>aanwezig</v>
      </c>
      <c r="CC11" s="93">
        <f ca="1">SUM($H11*(CB11=Dashboard!$B11),$I11*(CB11=Dashboard!$C11),$J11*(CB11=Dashboard!$D11),$K11*(CB11=Dashboard!$E11),$L11*(CB11=Dashboard!$F11))</f>
        <v>0</v>
      </c>
      <c r="CD11" s="106">
        <f t="shared" ca="1" si="38"/>
        <v>0</v>
      </c>
      <c r="CE11" s="113" t="str">
        <f t="shared" ca="1" si="39"/>
        <v>onbekend</v>
      </c>
      <c r="CF11" s="93">
        <f ca="1">SUM($H11*(CE11=Dashboard!$B11),$I11*(CE11=Dashboard!$C11),$J11*(CE11=Dashboard!$D11),$K11*(CE11=Dashboard!$E11),$L11*(CE11=Dashboard!$F11))</f>
        <v>0</v>
      </c>
      <c r="CG11" s="106">
        <f t="shared" ca="1" si="40"/>
        <v>0</v>
      </c>
      <c r="CH11" s="113">
        <f t="shared" ca="1" si="41"/>
        <v>0</v>
      </c>
      <c r="CI11" s="93">
        <f ca="1">SUM($H11*(CH11=Dashboard!$B11),$I11*(CH11=Dashboard!$C11),$J11*(CH11=Dashboard!$D11),$K11*(CH11=Dashboard!$E11),$L11*(CH11=Dashboard!$F11))</f>
        <v>0</v>
      </c>
      <c r="CJ11" s="106">
        <f t="shared" ca="1" si="42"/>
        <v>0</v>
      </c>
      <c r="CK11" s="197">
        <v>0</v>
      </c>
      <c r="CL11" s="198">
        <v>0</v>
      </c>
      <c r="CM11" s="198">
        <v>0</v>
      </c>
      <c r="CN11" s="198">
        <v>0</v>
      </c>
      <c r="CO11" s="198">
        <v>0</v>
      </c>
      <c r="CP11" s="199">
        <v>0</v>
      </c>
      <c r="CS11" s="197">
        <v>0</v>
      </c>
      <c r="CT11" s="198">
        <v>0</v>
      </c>
      <c r="CU11" s="198">
        <v>0</v>
      </c>
      <c r="CV11" s="198">
        <v>0</v>
      </c>
      <c r="CW11" s="198">
        <v>0</v>
      </c>
      <c r="CX11" s="198">
        <v>0</v>
      </c>
      <c r="DA11" s="197">
        <v>0</v>
      </c>
      <c r="DB11" s="198">
        <v>0</v>
      </c>
      <c r="DC11" s="198">
        <v>0</v>
      </c>
      <c r="DD11" s="198">
        <v>0</v>
      </c>
      <c r="DE11" s="198">
        <v>0</v>
      </c>
      <c r="DF11" s="198">
        <v>0</v>
      </c>
    </row>
    <row r="12" spans="1:110" ht="18.75">
      <c r="A12" s="151" t="s">
        <v>206</v>
      </c>
      <c r="B12" s="109" t="s">
        <v>55</v>
      </c>
      <c r="C12" s="109" t="s">
        <v>65</v>
      </c>
      <c r="D12" s="109" t="s">
        <v>64</v>
      </c>
      <c r="E12" s="109" t="s">
        <v>63</v>
      </c>
      <c r="F12" s="176"/>
      <c r="G12" s="211">
        <v>2</v>
      </c>
      <c r="H12" s="212">
        <v>0</v>
      </c>
      <c r="I12" s="212">
        <v>0</v>
      </c>
      <c r="J12" s="212">
        <v>0</v>
      </c>
      <c r="K12" s="212">
        <v>1</v>
      </c>
      <c r="L12" s="212">
        <v>0</v>
      </c>
      <c r="M12" s="113" t="str">
        <f>waardelijsten!G10</f>
        <v>L</v>
      </c>
      <c r="O12" s="118">
        <f t="shared" si="43"/>
        <v>10</v>
      </c>
      <c r="P12" s="147" t="str">
        <f>scoretabel!B14</f>
        <v>Object Role Modelling</v>
      </c>
      <c r="Q12" s="148">
        <f ca="1">BC53</f>
        <v>10</v>
      </c>
      <c r="R12" s="140">
        <f t="shared" si="44"/>
        <v>55</v>
      </c>
      <c r="S12" s="141">
        <f t="shared" ca="1" si="0"/>
        <v>0</v>
      </c>
      <c r="T12" s="142">
        <f t="shared" ref="T12:X12" ca="1" si="52">SUM(INDIRECT(CONCATENATE(ADDRESS(S$1+1,$R12),":",ADDRESS(T$1,$R12))))</f>
        <v>0</v>
      </c>
      <c r="U12" s="143">
        <f t="shared" ca="1" si="52"/>
        <v>1</v>
      </c>
      <c r="V12" s="144">
        <f t="shared" ca="1" si="52"/>
        <v>5</v>
      </c>
      <c r="W12" s="145">
        <f t="shared" ca="1" si="52"/>
        <v>3</v>
      </c>
      <c r="X12" s="146">
        <f t="shared" ca="1" si="52"/>
        <v>1</v>
      </c>
      <c r="Z12" s="113" t="str">
        <f t="shared" ca="1" si="1"/>
        <v>toe te voegen</v>
      </c>
      <c r="AA12" s="93">
        <f ca="1">SUM($H12*(Z12=Dashboard!$B12),$I12*(Z12=Dashboard!$C12),$J12*(Z12=Dashboard!$D12),$K12*(Z12=Dashboard!$E12),$L12*(Z12=Dashboard!$F12))</f>
        <v>0</v>
      </c>
      <c r="AB12" s="106">
        <f t="shared" ca="1" si="2"/>
        <v>0</v>
      </c>
      <c r="AC12" s="113" t="str">
        <f t="shared" ca="1" si="3"/>
        <v>toe te voegen</v>
      </c>
      <c r="AD12" s="93">
        <f ca="1">SUM($H12*(AC12=Dashboard!$B12),$I12*(AC12=Dashboard!$C12),$J12*(AC12=Dashboard!$D12),$K12*(AC12=Dashboard!$E12),$L12*(AC12=Dashboard!$F12))</f>
        <v>0</v>
      </c>
      <c r="AE12" s="106">
        <f t="shared" ca="1" si="4"/>
        <v>0</v>
      </c>
      <c r="AF12" s="113" t="str">
        <f t="shared" ca="1" si="5"/>
        <v>inclusief</v>
      </c>
      <c r="AG12" s="93">
        <f ca="1">SUM($H12*(AF12=Dashboard!$B12),$I12*(AF12=Dashboard!$C12),$J12*(AF12=Dashboard!$D12),$K12*(AF12=Dashboard!$E12),$L12*(AF12=Dashboard!$F12))</f>
        <v>1</v>
      </c>
      <c r="AH12" s="106">
        <f t="shared" ca="1" si="6"/>
        <v>2</v>
      </c>
      <c r="AI12" s="113" t="str">
        <f t="shared" ca="1" si="7"/>
        <v>toe te voegen</v>
      </c>
      <c r="AJ12" s="93">
        <f ca="1">SUM($H12*(AI12=Dashboard!$B12),$I12*(AI12=Dashboard!$C12),$J12*(AI12=Dashboard!$D12),$K12*(AI12=Dashboard!$E12),$L12*(AI12=Dashboard!$F12))</f>
        <v>0</v>
      </c>
      <c r="AK12" s="106">
        <f t="shared" ca="1" si="8"/>
        <v>0</v>
      </c>
      <c r="AL12" s="113" t="str">
        <f t="shared" ca="1" si="9"/>
        <v>toe te voegen</v>
      </c>
      <c r="AM12" s="93">
        <f ca="1">SUM($H12*(AL12=Dashboard!$B12),$I12*(AL12=Dashboard!$C12),$J12*(AL12=Dashboard!$D12),$K12*(AL12=Dashboard!$E12),$L12*(AL12=Dashboard!$F12))</f>
        <v>0</v>
      </c>
      <c r="AN12" s="106">
        <f t="shared" ca="1" si="10"/>
        <v>0</v>
      </c>
      <c r="AO12" s="113" t="str">
        <f t="shared" ca="1" si="11"/>
        <v>toe te voegen</v>
      </c>
      <c r="AP12" s="93">
        <f ca="1">SUM($H12*(AO12=Dashboard!$B12),$I12*(AO12=Dashboard!$C12),$J12*(AO12=Dashboard!$D12),$K12*(AO12=Dashboard!$E12),$L12*(AO12=Dashboard!$F12))</f>
        <v>0</v>
      </c>
      <c r="AQ12" s="106">
        <f t="shared" ca="1" si="12"/>
        <v>0</v>
      </c>
      <c r="AR12" s="113" t="str">
        <f t="shared" ca="1" si="13"/>
        <v>toe te voegen</v>
      </c>
      <c r="AS12" s="93">
        <f ca="1">SUM($H12*(AR12=Dashboard!$B12),$I12*(AR12=Dashboard!$C12),$J12*(AR12=Dashboard!$D12),$K12*(AR12=Dashboard!$E12),$L12*(AR12=Dashboard!$F12))</f>
        <v>0</v>
      </c>
      <c r="AT12" s="106">
        <f t="shared" ca="1" si="14"/>
        <v>0</v>
      </c>
      <c r="AU12" s="113" t="str">
        <f t="shared" ca="1" si="15"/>
        <v>onbekend</v>
      </c>
      <c r="AV12" s="93">
        <f ca="1">SUM($H12*(AU12=Dashboard!$B12),$I12*(AU12=Dashboard!$C12),$J12*(AU12=Dashboard!$D12),$K12*(AU12=Dashboard!$E12),$L12*(AU12=Dashboard!$F12))</f>
        <v>0</v>
      </c>
      <c r="AW12" s="106">
        <f t="shared" ca="1" si="16"/>
        <v>0</v>
      </c>
      <c r="AX12" s="113" t="str">
        <f t="shared" ca="1" si="17"/>
        <v>toe te voegen</v>
      </c>
      <c r="AY12" s="93">
        <f ca="1">SUM($H12*(AX12=Dashboard!$B12),$I12*(AX12=Dashboard!$C12),$J12*(AX12=Dashboard!$D12),$K12*(AX12=Dashboard!$E12),$L12*(AX12=Dashboard!$F12))</f>
        <v>0</v>
      </c>
      <c r="AZ12" s="106">
        <f t="shared" ca="1" si="18"/>
        <v>0</v>
      </c>
      <c r="BA12" s="113" t="str">
        <f t="shared" ca="1" si="19"/>
        <v>toe te voegen</v>
      </c>
      <c r="BB12" s="93">
        <f ca="1">SUM($H12*(BA12=Dashboard!$B12),$I12*(BA12=Dashboard!$C12),$J12*(BA12=Dashboard!$D12),$K12*(BA12=Dashboard!$E12),$L12*(BA12=Dashboard!$F12))</f>
        <v>0</v>
      </c>
      <c r="BC12" s="106">
        <f t="shared" ca="1" si="20"/>
        <v>0</v>
      </c>
      <c r="BD12" s="113" t="str">
        <f t="shared" ca="1" si="21"/>
        <v>inclusief</v>
      </c>
      <c r="BE12" s="93">
        <f ca="1">SUM($H12*(BD12=Dashboard!$B12),$I12*(BD12=Dashboard!$C12),$J12*(BD12=Dashboard!$D12),$K12*(BD12=Dashboard!$E12),$L12*(BD12=Dashboard!$F12))</f>
        <v>1</v>
      </c>
      <c r="BF12" s="106">
        <f t="shared" ca="1" si="22"/>
        <v>2</v>
      </c>
      <c r="BG12" s="113" t="str">
        <f t="shared" ca="1" si="23"/>
        <v>toe te voegen</v>
      </c>
      <c r="BH12" s="93">
        <f ca="1">SUM($H12*(BG12=Dashboard!$B12),$I12*(BG12=Dashboard!$C12),$J12*(BG12=Dashboard!$D12),$K12*(BG12=Dashboard!$E12),$L12*(BG12=Dashboard!$F12))</f>
        <v>0</v>
      </c>
      <c r="BI12" s="106">
        <f t="shared" ca="1" si="24"/>
        <v>0</v>
      </c>
      <c r="BJ12" s="113" t="str">
        <f t="shared" ca="1" si="25"/>
        <v>inclusief</v>
      </c>
      <c r="BK12" s="93">
        <f ca="1">SUM($H12*(BJ12=Dashboard!$B12),$I12*(BJ12=Dashboard!$C12),$J12*(BJ12=Dashboard!$D12),$K12*(BJ12=Dashboard!$E12),$L12*(BJ12=Dashboard!$F12))</f>
        <v>1</v>
      </c>
      <c r="BL12" s="106">
        <f t="shared" ca="1" si="26"/>
        <v>2</v>
      </c>
      <c r="BM12" s="113" t="str">
        <f t="shared" ca="1" si="27"/>
        <v>inclusief</v>
      </c>
      <c r="BN12" s="93">
        <f ca="1">SUM($H12*(BM12=Dashboard!$B12),$I12*(BM12=Dashboard!$C12),$J12*(BM12=Dashboard!$D12),$K12*(BM12=Dashboard!$E12),$L12*(BM12=Dashboard!$F12))</f>
        <v>1</v>
      </c>
      <c r="BO12" s="106">
        <f t="shared" ca="1" si="28"/>
        <v>2</v>
      </c>
      <c r="BP12" s="113" t="str">
        <f t="shared" ca="1" si="29"/>
        <v>ongeschikt</v>
      </c>
      <c r="BQ12" s="93">
        <f ca="1">SUM($H12*(BP12=Dashboard!$B12),$I12*(BP12=Dashboard!$C12),$J12*(BP12=Dashboard!$D12),$K12*(BP12=Dashboard!$E12),$L12*(BP12=Dashboard!$F12))</f>
        <v>0</v>
      </c>
      <c r="BR12" s="106">
        <f t="shared" ca="1" si="30"/>
        <v>0</v>
      </c>
      <c r="BS12" s="113" t="str">
        <f t="shared" ca="1" si="31"/>
        <v>toe te voegen</v>
      </c>
      <c r="BT12" s="93">
        <f ca="1">SUM($H12*(BS12=Dashboard!$B12),$I12*(BS12=Dashboard!$C12),$J12*(BS12=Dashboard!$D12),$K12*(BS12=Dashboard!$E12),$L12*(BS12=Dashboard!$F12))</f>
        <v>0</v>
      </c>
      <c r="BU12" s="106">
        <f t="shared" ca="1" si="32"/>
        <v>0</v>
      </c>
      <c r="BV12" s="113" t="str">
        <f t="shared" ca="1" si="33"/>
        <v>toe te voegen</v>
      </c>
      <c r="BW12" s="93">
        <f ca="1">SUM($H12*(BV12=Dashboard!$B12),$I12*(BV12=Dashboard!$C12),$J12*(BV12=Dashboard!$D12),$K12*(BV12=Dashboard!$E12),$L12*(BV12=Dashboard!$F12))</f>
        <v>0</v>
      </c>
      <c r="BX12" s="106">
        <f t="shared" ca="1" si="34"/>
        <v>0</v>
      </c>
      <c r="BY12" s="113" t="str">
        <f t="shared" ca="1" si="35"/>
        <v>inclusief</v>
      </c>
      <c r="BZ12" s="93">
        <f ca="1">SUM($H12*(BY12=Dashboard!$B12),$I12*(BY12=Dashboard!$C12),$J12*(BY12=Dashboard!$D12),$K12*(BY12=Dashboard!$E12),$L12*(BY12=Dashboard!$F12))</f>
        <v>1</v>
      </c>
      <c r="CA12" s="106">
        <f t="shared" ca="1" si="36"/>
        <v>2</v>
      </c>
      <c r="CB12" s="113" t="str">
        <f t="shared" ca="1" si="37"/>
        <v>inclusief</v>
      </c>
      <c r="CC12" s="93">
        <f ca="1">SUM($H12*(CB12=Dashboard!$B12),$I12*(CB12=Dashboard!$C12),$J12*(CB12=Dashboard!$D12),$K12*(CB12=Dashboard!$E12),$L12*(CB12=Dashboard!$F12))</f>
        <v>1</v>
      </c>
      <c r="CD12" s="106">
        <f t="shared" ca="1" si="38"/>
        <v>2</v>
      </c>
      <c r="CE12" s="113" t="str">
        <f t="shared" ca="1" si="39"/>
        <v>onbekend</v>
      </c>
      <c r="CF12" s="93">
        <f ca="1">SUM($H12*(CE12=Dashboard!$B12),$I12*(CE12=Dashboard!$C12),$J12*(CE12=Dashboard!$D12),$K12*(CE12=Dashboard!$E12),$L12*(CE12=Dashboard!$F12))</f>
        <v>0</v>
      </c>
      <c r="CG12" s="106">
        <f t="shared" ca="1" si="40"/>
        <v>0</v>
      </c>
      <c r="CH12" s="113">
        <f t="shared" ca="1" si="41"/>
        <v>0</v>
      </c>
      <c r="CI12" s="93">
        <f ca="1">SUM($H12*(CH12=Dashboard!$B12),$I12*(CH12=Dashboard!$C12),$J12*(CH12=Dashboard!$D12),$K12*(CH12=Dashboard!$E12),$L12*(CH12=Dashboard!$F12))</f>
        <v>0</v>
      </c>
      <c r="CJ12" s="106">
        <f t="shared" ca="1" si="42"/>
        <v>0</v>
      </c>
      <c r="CK12" s="197">
        <v>0</v>
      </c>
      <c r="CL12" s="198">
        <v>0</v>
      </c>
      <c r="CM12" s="198">
        <v>0</v>
      </c>
      <c r="CN12" s="198">
        <v>0</v>
      </c>
      <c r="CO12" s="198">
        <v>0</v>
      </c>
      <c r="CP12" s="199">
        <v>0</v>
      </c>
      <c r="CS12" s="197">
        <v>1</v>
      </c>
      <c r="CT12" s="198">
        <v>0</v>
      </c>
      <c r="CU12" s="198">
        <v>0</v>
      </c>
      <c r="CV12" s="198">
        <v>0</v>
      </c>
      <c r="CW12" s="198">
        <v>1</v>
      </c>
      <c r="CX12" s="198">
        <v>0</v>
      </c>
      <c r="DA12" s="197">
        <v>2</v>
      </c>
      <c r="DB12" s="198">
        <v>0</v>
      </c>
      <c r="DC12" s="198">
        <v>0</v>
      </c>
      <c r="DD12" s="198">
        <v>0</v>
      </c>
      <c r="DE12" s="198">
        <v>1</v>
      </c>
      <c r="DF12" s="198">
        <v>0</v>
      </c>
    </row>
    <row r="13" spans="1:110" ht="18.75">
      <c r="A13" s="151" t="s">
        <v>72</v>
      </c>
      <c r="B13" s="109" t="s">
        <v>55</v>
      </c>
      <c r="C13" s="109" t="s">
        <v>51</v>
      </c>
      <c r="D13" s="109" t="s">
        <v>66</v>
      </c>
      <c r="E13" s="109" t="s">
        <v>67</v>
      </c>
      <c r="F13" s="176" t="s">
        <v>62</v>
      </c>
      <c r="G13" s="211">
        <v>0</v>
      </c>
      <c r="H13" s="212">
        <v>0</v>
      </c>
      <c r="I13" s="212">
        <v>0</v>
      </c>
      <c r="J13" s="212">
        <v>0</v>
      </c>
      <c r="K13" s="212">
        <v>0</v>
      </c>
      <c r="L13" s="212">
        <v>0</v>
      </c>
      <c r="M13" s="113" t="str">
        <f>waardelijsten!G11</f>
        <v>M</v>
      </c>
      <c r="O13" s="118">
        <f t="shared" si="43"/>
        <v>11</v>
      </c>
      <c r="P13" s="147" t="str">
        <f>scoretabel!B15</f>
        <v>OWL DL</v>
      </c>
      <c r="Q13" s="148">
        <f ca="1">BF53</f>
        <v>16</v>
      </c>
      <c r="R13" s="140">
        <f t="shared" si="44"/>
        <v>58</v>
      </c>
      <c r="S13" s="141">
        <f t="shared" ca="1" si="0"/>
        <v>0</v>
      </c>
      <c r="T13" s="142">
        <f t="shared" ref="T13:X13" ca="1" si="53">SUM(INDIRECT(CONCATENATE(ADDRESS(S$1+1,$R13),":",ADDRESS(T$1,$R13))))</f>
        <v>4</v>
      </c>
      <c r="U13" s="143">
        <f t="shared" ca="1" si="53"/>
        <v>2</v>
      </c>
      <c r="V13" s="144">
        <f t="shared" ca="1" si="53"/>
        <v>4</v>
      </c>
      <c r="W13" s="145">
        <f t="shared" ca="1" si="53"/>
        <v>2</v>
      </c>
      <c r="X13" s="146">
        <f t="shared" ca="1" si="53"/>
        <v>4</v>
      </c>
      <c r="Z13" s="113" t="str">
        <f t="shared" ca="1" si="1"/>
        <v>beide</v>
      </c>
      <c r="AA13" s="93">
        <f ca="1">SUM($H13*(Z13=Dashboard!$B13),$I13*(Z13=Dashboard!$C13),$J13*(Z13=Dashboard!$D13),$K13*(Z13=Dashboard!$E13),$L13*(Z13=Dashboard!$F13))</f>
        <v>0</v>
      </c>
      <c r="AB13" s="106">
        <f t="shared" ca="1" si="2"/>
        <v>0</v>
      </c>
      <c r="AC13" s="113" t="str">
        <f t="shared" ca="1" si="3"/>
        <v>onbekend</v>
      </c>
      <c r="AD13" s="93">
        <f ca="1">SUM($H13*(AC13=Dashboard!$B13),$I13*(AC13=Dashboard!$C13),$J13*(AC13=Dashboard!$D13),$K13*(AC13=Dashboard!$E13),$L13*(AC13=Dashboard!$F13))</f>
        <v>0</v>
      </c>
      <c r="AE13" s="106">
        <f t="shared" ca="1" si="4"/>
        <v>0</v>
      </c>
      <c r="AF13" s="113" t="str">
        <f t="shared" ca="1" si="5"/>
        <v>tekstueel</v>
      </c>
      <c r="AG13" s="93">
        <f ca="1">SUM($H13*(AF13=Dashboard!$B13),$I13*(AF13=Dashboard!$C13),$J13*(AF13=Dashboard!$D13),$K13*(AF13=Dashboard!$E13),$L13*(AF13=Dashboard!$F13))</f>
        <v>0</v>
      </c>
      <c r="AH13" s="106">
        <f t="shared" ca="1" si="6"/>
        <v>0</v>
      </c>
      <c r="AI13" s="113" t="str">
        <f t="shared" ca="1" si="7"/>
        <v>beide</v>
      </c>
      <c r="AJ13" s="93">
        <f ca="1">SUM($H13*(AI13=Dashboard!$B13),$I13*(AI13=Dashboard!$C13),$J13*(AI13=Dashboard!$D13),$K13*(AI13=Dashboard!$E13),$L13*(AI13=Dashboard!$F13))</f>
        <v>0</v>
      </c>
      <c r="AK13" s="106">
        <f t="shared" ca="1" si="8"/>
        <v>0</v>
      </c>
      <c r="AL13" s="113" t="str">
        <f t="shared" ca="1" si="9"/>
        <v>tekstueel</v>
      </c>
      <c r="AM13" s="93">
        <f ca="1">SUM($H13*(AL13=Dashboard!$B13),$I13*(AL13=Dashboard!$C13),$J13*(AL13=Dashboard!$D13),$K13*(AL13=Dashboard!$E13),$L13*(AL13=Dashboard!$F13))</f>
        <v>0</v>
      </c>
      <c r="AN13" s="106">
        <f t="shared" ca="1" si="10"/>
        <v>0</v>
      </c>
      <c r="AO13" s="113" t="str">
        <f t="shared" ca="1" si="11"/>
        <v>grafisch</v>
      </c>
      <c r="AP13" s="93">
        <f ca="1">SUM($H13*(AO13=Dashboard!$B13),$I13*(AO13=Dashboard!$C13),$J13*(AO13=Dashboard!$D13),$K13*(AO13=Dashboard!$E13),$L13*(AO13=Dashboard!$F13))</f>
        <v>0</v>
      </c>
      <c r="AQ13" s="106">
        <f t="shared" ca="1" si="12"/>
        <v>0</v>
      </c>
      <c r="AR13" s="113" t="str">
        <f t="shared" ca="1" si="13"/>
        <v>grafisch</v>
      </c>
      <c r="AS13" s="93">
        <f ca="1">SUM($H13*(AR13=Dashboard!$B13),$I13*(AR13=Dashboard!$C13),$J13*(AR13=Dashboard!$D13),$K13*(AR13=Dashboard!$E13),$L13*(AR13=Dashboard!$F13))</f>
        <v>0</v>
      </c>
      <c r="AT13" s="106">
        <f t="shared" ca="1" si="14"/>
        <v>0</v>
      </c>
      <c r="AU13" s="113" t="str">
        <f t="shared" ca="1" si="15"/>
        <v>grafisch</v>
      </c>
      <c r="AV13" s="93">
        <f ca="1">SUM($H13*(AU13=Dashboard!$B13),$I13*(AU13=Dashboard!$C13),$J13*(AU13=Dashboard!$D13),$K13*(AU13=Dashboard!$E13),$L13*(AU13=Dashboard!$F13))</f>
        <v>0</v>
      </c>
      <c r="AW13" s="106">
        <f t="shared" ca="1" si="16"/>
        <v>0</v>
      </c>
      <c r="AX13" s="113" t="str">
        <f t="shared" ca="1" si="17"/>
        <v>grafisch</v>
      </c>
      <c r="AY13" s="93">
        <f ca="1">SUM($H13*(AX13=Dashboard!$B13),$I13*(AX13=Dashboard!$C13),$J13*(AX13=Dashboard!$D13),$K13*(AX13=Dashboard!$E13),$L13*(AX13=Dashboard!$F13))</f>
        <v>0</v>
      </c>
      <c r="AZ13" s="106">
        <f t="shared" ca="1" si="18"/>
        <v>0</v>
      </c>
      <c r="BA13" s="113" t="str">
        <f t="shared" ca="1" si="19"/>
        <v>beide</v>
      </c>
      <c r="BB13" s="93">
        <f ca="1">SUM($H13*(BA13=Dashboard!$B13),$I13*(BA13=Dashboard!$C13),$J13*(BA13=Dashboard!$D13),$K13*(BA13=Dashboard!$E13),$L13*(BA13=Dashboard!$F13))</f>
        <v>0</v>
      </c>
      <c r="BC13" s="106">
        <f t="shared" ca="1" si="20"/>
        <v>0</v>
      </c>
      <c r="BD13" s="113" t="str">
        <f t="shared" ca="1" si="21"/>
        <v>beide</v>
      </c>
      <c r="BE13" s="93">
        <f ca="1">SUM($H13*(BD13=Dashboard!$B13),$I13*(BD13=Dashboard!$C13),$J13*(BD13=Dashboard!$D13),$K13*(BD13=Dashboard!$E13),$L13*(BD13=Dashboard!$F13))</f>
        <v>0</v>
      </c>
      <c r="BF13" s="106">
        <f t="shared" ca="1" si="22"/>
        <v>0</v>
      </c>
      <c r="BG13" s="113" t="str">
        <f t="shared" ca="1" si="23"/>
        <v>beide</v>
      </c>
      <c r="BH13" s="93">
        <f ca="1">SUM($H13*(BG13=Dashboard!$B13),$I13*(BG13=Dashboard!$C13),$J13*(BG13=Dashboard!$D13),$K13*(BG13=Dashboard!$E13),$L13*(BG13=Dashboard!$F13))</f>
        <v>0</v>
      </c>
      <c r="BI13" s="106">
        <f t="shared" ca="1" si="24"/>
        <v>0</v>
      </c>
      <c r="BJ13" s="113" t="str">
        <f t="shared" ca="1" si="25"/>
        <v>tekstueel</v>
      </c>
      <c r="BK13" s="93">
        <f ca="1">SUM($H13*(BJ13=Dashboard!$B13),$I13*(BJ13=Dashboard!$C13),$J13*(BJ13=Dashboard!$D13),$K13*(BJ13=Dashboard!$E13),$L13*(BJ13=Dashboard!$F13))</f>
        <v>0</v>
      </c>
      <c r="BL13" s="106">
        <f t="shared" ca="1" si="26"/>
        <v>0</v>
      </c>
      <c r="BM13" s="113" t="str">
        <f t="shared" ca="1" si="27"/>
        <v>tekstueel</v>
      </c>
      <c r="BN13" s="93">
        <f ca="1">SUM($H13*(BM13=Dashboard!$B13),$I13*(BM13=Dashboard!$C13),$J13*(BM13=Dashboard!$D13),$K13*(BM13=Dashboard!$E13),$L13*(BM13=Dashboard!$F13))</f>
        <v>0</v>
      </c>
      <c r="BO13" s="106">
        <f t="shared" ca="1" si="28"/>
        <v>0</v>
      </c>
      <c r="BP13" s="113" t="str">
        <f t="shared" ca="1" si="29"/>
        <v>beide</v>
      </c>
      <c r="BQ13" s="93">
        <f ca="1">SUM($H13*(BP13=Dashboard!$B13),$I13*(BP13=Dashboard!$C13),$J13*(BP13=Dashboard!$D13),$K13*(BP13=Dashboard!$E13),$L13*(BP13=Dashboard!$F13))</f>
        <v>0</v>
      </c>
      <c r="BR13" s="106">
        <f t="shared" ca="1" si="30"/>
        <v>0</v>
      </c>
      <c r="BS13" s="113" t="str">
        <f t="shared" ca="1" si="31"/>
        <v>grafisch</v>
      </c>
      <c r="BT13" s="93">
        <f ca="1">SUM($H13*(BS13=Dashboard!$B13),$I13*(BS13=Dashboard!$C13),$J13*(BS13=Dashboard!$D13),$K13*(BS13=Dashboard!$E13),$L13*(BS13=Dashboard!$F13))</f>
        <v>0</v>
      </c>
      <c r="BU13" s="106">
        <f t="shared" ca="1" si="32"/>
        <v>0</v>
      </c>
      <c r="BV13" s="113" t="str">
        <f t="shared" ca="1" si="33"/>
        <v>beide</v>
      </c>
      <c r="BW13" s="93">
        <f ca="1">SUM($H13*(BV13=Dashboard!$B13),$I13*(BV13=Dashboard!$C13),$J13*(BV13=Dashboard!$D13),$K13*(BV13=Dashboard!$E13),$L13*(BV13=Dashboard!$F13))</f>
        <v>0</v>
      </c>
      <c r="BX13" s="106">
        <f t="shared" ca="1" si="34"/>
        <v>0</v>
      </c>
      <c r="BY13" s="113" t="str">
        <f t="shared" ca="1" si="35"/>
        <v>beide</v>
      </c>
      <c r="BZ13" s="93">
        <f ca="1">SUM($H13*(BY13=Dashboard!$B13),$I13*(BY13=Dashboard!$C13),$J13*(BY13=Dashboard!$D13),$K13*(BY13=Dashboard!$E13),$L13*(BY13=Dashboard!$F13))</f>
        <v>0</v>
      </c>
      <c r="CA13" s="106">
        <f t="shared" ca="1" si="36"/>
        <v>0</v>
      </c>
      <c r="CB13" s="113" t="str">
        <f t="shared" ca="1" si="37"/>
        <v>grafisch</v>
      </c>
      <c r="CC13" s="93">
        <f ca="1">SUM($H13*(CB13=Dashboard!$B13),$I13*(CB13=Dashboard!$C13),$J13*(CB13=Dashboard!$D13),$K13*(CB13=Dashboard!$E13),$L13*(CB13=Dashboard!$F13))</f>
        <v>0</v>
      </c>
      <c r="CD13" s="106">
        <f t="shared" ca="1" si="38"/>
        <v>0</v>
      </c>
      <c r="CE13" s="113" t="str">
        <f t="shared" ca="1" si="39"/>
        <v>onbekend</v>
      </c>
      <c r="CF13" s="93">
        <f ca="1">SUM($H13*(CE13=Dashboard!$B13),$I13*(CE13=Dashboard!$C13),$J13*(CE13=Dashboard!$D13),$K13*(CE13=Dashboard!$E13),$L13*(CE13=Dashboard!$F13))</f>
        <v>0</v>
      </c>
      <c r="CG13" s="106">
        <f t="shared" ca="1" si="40"/>
        <v>0</v>
      </c>
      <c r="CH13" s="113">
        <f t="shared" ca="1" si="41"/>
        <v>0</v>
      </c>
      <c r="CI13" s="93">
        <f ca="1">SUM($H13*(CH13=Dashboard!$B13),$I13*(CH13=Dashboard!$C13),$J13*(CH13=Dashboard!$D13),$K13*(CH13=Dashboard!$E13),$L13*(CH13=Dashboard!$F13))</f>
        <v>0</v>
      </c>
      <c r="CJ13" s="106">
        <f t="shared" ca="1" si="42"/>
        <v>0</v>
      </c>
      <c r="CK13" s="197">
        <v>0</v>
      </c>
      <c r="CL13" s="198">
        <v>0</v>
      </c>
      <c r="CM13" s="198">
        <v>0</v>
      </c>
      <c r="CN13" s="198">
        <v>0</v>
      </c>
      <c r="CO13" s="198">
        <v>0</v>
      </c>
      <c r="CP13" s="199">
        <v>0</v>
      </c>
      <c r="CS13" s="197">
        <v>0</v>
      </c>
      <c r="CT13" s="198">
        <v>0</v>
      </c>
      <c r="CU13" s="198">
        <v>0</v>
      </c>
      <c r="CV13" s="198">
        <v>0</v>
      </c>
      <c r="CW13" s="198">
        <v>0</v>
      </c>
      <c r="CX13" s="198">
        <v>0</v>
      </c>
      <c r="DA13" s="197">
        <v>0</v>
      </c>
      <c r="DB13" s="198">
        <v>0</v>
      </c>
      <c r="DC13" s="198">
        <v>0</v>
      </c>
      <c r="DD13" s="198">
        <v>0</v>
      </c>
      <c r="DE13" s="198">
        <v>0</v>
      </c>
      <c r="DF13" s="198">
        <v>0</v>
      </c>
    </row>
    <row r="14" spans="1:110" ht="18.75">
      <c r="A14" s="152" t="s">
        <v>207</v>
      </c>
      <c r="B14" s="109" t="s">
        <v>55</v>
      </c>
      <c r="C14" s="109" t="s">
        <v>69</v>
      </c>
      <c r="D14" s="109" t="s">
        <v>68</v>
      </c>
      <c r="E14" s="109"/>
      <c r="F14" s="176"/>
      <c r="G14" s="211">
        <v>0</v>
      </c>
      <c r="H14" s="212">
        <v>0</v>
      </c>
      <c r="I14" s="212">
        <v>0</v>
      </c>
      <c r="J14" s="212">
        <v>0</v>
      </c>
      <c r="K14" s="212">
        <v>0</v>
      </c>
      <c r="L14" s="212">
        <v>0</v>
      </c>
      <c r="M14" s="114" t="str">
        <f>waardelijsten!G12</f>
        <v>N</v>
      </c>
      <c r="O14" s="118">
        <f t="shared" si="43"/>
        <v>12</v>
      </c>
      <c r="P14" s="147" t="str">
        <f>scoretabel!B16</f>
        <v>RDF-S</v>
      </c>
      <c r="Q14" s="148">
        <f ca="1">BI53</f>
        <v>15</v>
      </c>
      <c r="R14" s="140">
        <f t="shared" si="44"/>
        <v>61</v>
      </c>
      <c r="S14" s="141">
        <f t="shared" ca="1" si="0"/>
        <v>0</v>
      </c>
      <c r="T14" s="142">
        <f t="shared" ref="T14:X14" ca="1" si="54">SUM(INDIRECT(CONCATENATE(ADDRESS(S$1+1,$R14),":",ADDRESS(T$1,$R14))))</f>
        <v>0</v>
      </c>
      <c r="U14" s="143">
        <f t="shared" ca="1" si="54"/>
        <v>2</v>
      </c>
      <c r="V14" s="144">
        <f t="shared" ca="1" si="54"/>
        <v>5</v>
      </c>
      <c r="W14" s="145">
        <f t="shared" ca="1" si="54"/>
        <v>4</v>
      </c>
      <c r="X14" s="146">
        <f t="shared" ca="1" si="54"/>
        <v>4</v>
      </c>
      <c r="Z14" s="114" t="str">
        <f t="shared" ca="1" si="1"/>
        <v>afwezig</v>
      </c>
      <c r="AA14" s="93">
        <f ca="1">SUM($H14*(Z14=Dashboard!$B14),$I14*(Z14=Dashboard!$C14),$J14*(Z14=Dashboard!$D14),$K14*(Z14=Dashboard!$E14),$L14*(Z14=Dashboard!$F14))</f>
        <v>0</v>
      </c>
      <c r="AB14" s="106">
        <f t="shared" ca="1" si="2"/>
        <v>0</v>
      </c>
      <c r="AC14" s="114" t="str">
        <f t="shared" ca="1" si="3"/>
        <v>afwezig</v>
      </c>
      <c r="AD14" s="93">
        <f ca="1">SUM($H14*(AC14=Dashboard!$B14),$I14*(AC14=Dashboard!$C14),$J14*(AC14=Dashboard!$D14),$K14*(AC14=Dashboard!$E14),$L14*(AC14=Dashboard!$F14))</f>
        <v>0</v>
      </c>
      <c r="AE14" s="106">
        <f t="shared" ca="1" si="4"/>
        <v>0</v>
      </c>
      <c r="AF14" s="114" t="str">
        <f t="shared" ca="1" si="5"/>
        <v>afwezig</v>
      </c>
      <c r="AG14" s="93">
        <f ca="1">SUM($H14*(AF14=Dashboard!$B14),$I14*(AF14=Dashboard!$C14),$J14*(AF14=Dashboard!$D14),$K14*(AF14=Dashboard!$E14),$L14*(AF14=Dashboard!$F14))</f>
        <v>0</v>
      </c>
      <c r="AH14" s="106">
        <f t="shared" ca="1" si="6"/>
        <v>0</v>
      </c>
      <c r="AI14" s="114" t="str">
        <f t="shared" ca="1" si="7"/>
        <v>aanwezig</v>
      </c>
      <c r="AJ14" s="93">
        <f ca="1">SUM($H14*(AI14=Dashboard!$B14),$I14*(AI14=Dashboard!$C14),$J14*(AI14=Dashboard!$D14),$K14*(AI14=Dashboard!$E14),$L14*(AI14=Dashboard!$F14))</f>
        <v>0</v>
      </c>
      <c r="AK14" s="106">
        <f t="shared" ca="1" si="8"/>
        <v>0</v>
      </c>
      <c r="AL14" s="114" t="str">
        <f t="shared" ca="1" si="9"/>
        <v>aanwezig</v>
      </c>
      <c r="AM14" s="93">
        <f ca="1">SUM($H14*(AL14=Dashboard!$B14),$I14*(AL14=Dashboard!$C14),$J14*(AL14=Dashboard!$D14),$K14*(AL14=Dashboard!$E14),$L14*(AL14=Dashboard!$F14))</f>
        <v>0</v>
      </c>
      <c r="AN14" s="106">
        <f t="shared" ca="1" si="10"/>
        <v>0</v>
      </c>
      <c r="AO14" s="114" t="str">
        <f t="shared" ca="1" si="11"/>
        <v>aanwezig</v>
      </c>
      <c r="AP14" s="93">
        <f ca="1">SUM($H14*(AO14=Dashboard!$B14),$I14*(AO14=Dashboard!$C14),$J14*(AO14=Dashboard!$D14),$K14*(AO14=Dashboard!$E14),$L14*(AO14=Dashboard!$F14))</f>
        <v>0</v>
      </c>
      <c r="AQ14" s="106">
        <f t="shared" ca="1" si="12"/>
        <v>0</v>
      </c>
      <c r="AR14" s="114" t="str">
        <f t="shared" ca="1" si="13"/>
        <v>aanwezig</v>
      </c>
      <c r="AS14" s="93">
        <f ca="1">SUM($H14*(AR14=Dashboard!$B14),$I14*(AR14=Dashboard!$C14),$J14*(AR14=Dashboard!$D14),$K14*(AR14=Dashboard!$E14),$L14*(AR14=Dashboard!$F14))</f>
        <v>0</v>
      </c>
      <c r="AT14" s="106">
        <f t="shared" ca="1" si="14"/>
        <v>0</v>
      </c>
      <c r="AU14" s="114" t="str">
        <f t="shared" ca="1" si="15"/>
        <v>afwezig</v>
      </c>
      <c r="AV14" s="93">
        <f ca="1">SUM($H14*(AU14=Dashboard!$B14),$I14*(AU14=Dashboard!$C14),$J14*(AU14=Dashboard!$D14),$K14*(AU14=Dashboard!$E14),$L14*(AU14=Dashboard!$F14))</f>
        <v>0</v>
      </c>
      <c r="AW14" s="106">
        <f t="shared" ca="1" si="16"/>
        <v>0</v>
      </c>
      <c r="AX14" s="114" t="str">
        <f t="shared" ca="1" si="17"/>
        <v>afwezig</v>
      </c>
      <c r="AY14" s="93">
        <f ca="1">SUM($H14*(AX14=Dashboard!$B14),$I14*(AX14=Dashboard!$C14),$J14*(AX14=Dashboard!$D14),$K14*(AX14=Dashboard!$E14),$L14*(AX14=Dashboard!$F14))</f>
        <v>0</v>
      </c>
      <c r="AZ14" s="106">
        <f t="shared" ca="1" si="18"/>
        <v>0</v>
      </c>
      <c r="BA14" s="114" t="str">
        <f t="shared" ca="1" si="19"/>
        <v>aanwezig</v>
      </c>
      <c r="BB14" s="93">
        <f ca="1">SUM($H14*(BA14=Dashboard!$B14),$I14*(BA14=Dashboard!$C14),$J14*(BA14=Dashboard!$D14),$K14*(BA14=Dashboard!$E14),$L14*(BA14=Dashboard!$F14))</f>
        <v>0</v>
      </c>
      <c r="BC14" s="106">
        <f t="shared" ca="1" si="20"/>
        <v>0</v>
      </c>
      <c r="BD14" s="114" t="str">
        <f t="shared" ca="1" si="21"/>
        <v>aanwezig</v>
      </c>
      <c r="BE14" s="93">
        <f ca="1">SUM($H14*(BD14=Dashboard!$B14),$I14*(BD14=Dashboard!$C14),$J14*(BD14=Dashboard!$D14),$K14*(BD14=Dashboard!$E14),$L14*(BD14=Dashboard!$F14))</f>
        <v>0</v>
      </c>
      <c r="BF14" s="106">
        <f t="shared" ca="1" si="22"/>
        <v>0</v>
      </c>
      <c r="BG14" s="114" t="str">
        <f t="shared" ca="1" si="23"/>
        <v>afwezig</v>
      </c>
      <c r="BH14" s="93">
        <f ca="1">SUM($H14*(BG14=Dashboard!$B14),$I14*(BG14=Dashboard!$C14),$J14*(BG14=Dashboard!$D14),$K14*(BG14=Dashboard!$E14),$L14*(BG14=Dashboard!$F14))</f>
        <v>0</v>
      </c>
      <c r="BI14" s="106">
        <f t="shared" ca="1" si="24"/>
        <v>0</v>
      </c>
      <c r="BJ14" s="114" t="str">
        <f t="shared" ca="1" si="25"/>
        <v>aanwezig</v>
      </c>
      <c r="BK14" s="93">
        <f ca="1">SUM($H14*(BJ14=Dashboard!$B14),$I14*(BJ14=Dashboard!$C14),$J14*(BJ14=Dashboard!$D14),$K14*(BJ14=Dashboard!$E14),$L14*(BJ14=Dashboard!$F14))</f>
        <v>0</v>
      </c>
      <c r="BL14" s="106">
        <f t="shared" ca="1" si="26"/>
        <v>0</v>
      </c>
      <c r="BM14" s="114" t="str">
        <f t="shared" ca="1" si="27"/>
        <v>afwezig</v>
      </c>
      <c r="BN14" s="93">
        <f ca="1">SUM($H14*(BM14=Dashboard!$B14),$I14*(BM14=Dashboard!$C14),$J14*(BM14=Dashboard!$D14),$K14*(BM14=Dashboard!$E14),$L14*(BM14=Dashboard!$F14))</f>
        <v>0</v>
      </c>
      <c r="BO14" s="106">
        <f t="shared" ca="1" si="28"/>
        <v>0</v>
      </c>
      <c r="BP14" s="114" t="str">
        <f t="shared" ca="1" si="29"/>
        <v>aanwezig</v>
      </c>
      <c r="BQ14" s="93">
        <f ca="1">SUM($H14*(BP14=Dashboard!$B14),$I14*(BP14=Dashboard!$C14),$J14*(BP14=Dashboard!$D14),$K14*(BP14=Dashboard!$E14),$L14*(BP14=Dashboard!$F14))</f>
        <v>0</v>
      </c>
      <c r="BR14" s="106">
        <f t="shared" ca="1" si="30"/>
        <v>0</v>
      </c>
      <c r="BS14" s="114" t="str">
        <f t="shared" ca="1" si="31"/>
        <v>aanwezig</v>
      </c>
      <c r="BT14" s="93">
        <f ca="1">SUM($H14*(BS14=Dashboard!$B14),$I14*(BS14=Dashboard!$C14),$J14*(BS14=Dashboard!$D14),$K14*(BS14=Dashboard!$E14),$L14*(BS14=Dashboard!$F14))</f>
        <v>0</v>
      </c>
      <c r="BU14" s="106">
        <f t="shared" ca="1" si="32"/>
        <v>0</v>
      </c>
      <c r="BV14" s="114" t="str">
        <f t="shared" ca="1" si="33"/>
        <v>onbekend</v>
      </c>
      <c r="BW14" s="93">
        <f ca="1">SUM($H14*(BV14=Dashboard!$B14),$I14*(BV14=Dashboard!$C14),$J14*(BV14=Dashboard!$D14),$K14*(BV14=Dashboard!$E14),$L14*(BV14=Dashboard!$F14))</f>
        <v>0</v>
      </c>
      <c r="BX14" s="106">
        <f t="shared" ca="1" si="34"/>
        <v>0</v>
      </c>
      <c r="BY14" s="114" t="str">
        <f t="shared" ca="1" si="35"/>
        <v>aanwezig</v>
      </c>
      <c r="BZ14" s="93">
        <f ca="1">SUM($H14*(BY14=Dashboard!$B14),$I14*(BY14=Dashboard!$C14),$J14*(BY14=Dashboard!$D14),$K14*(BY14=Dashboard!$E14),$L14*(BY14=Dashboard!$F14))</f>
        <v>0</v>
      </c>
      <c r="CA14" s="106">
        <f t="shared" ca="1" si="36"/>
        <v>0</v>
      </c>
      <c r="CB14" s="114" t="str">
        <f t="shared" ca="1" si="37"/>
        <v>aanwezig</v>
      </c>
      <c r="CC14" s="93">
        <f ca="1">SUM($H14*(CB14=Dashboard!$B14),$I14*(CB14=Dashboard!$C14),$J14*(CB14=Dashboard!$D14),$K14*(CB14=Dashboard!$E14),$L14*(CB14=Dashboard!$F14))</f>
        <v>0</v>
      </c>
      <c r="CD14" s="106">
        <f t="shared" ca="1" si="38"/>
        <v>0</v>
      </c>
      <c r="CE14" s="114" t="str">
        <f t="shared" ca="1" si="39"/>
        <v>onbekend</v>
      </c>
      <c r="CF14" s="93">
        <f ca="1">SUM($H14*(CE14=Dashboard!$B14),$I14*(CE14=Dashboard!$C14),$J14*(CE14=Dashboard!$D14),$K14*(CE14=Dashboard!$E14),$L14*(CE14=Dashboard!$F14))</f>
        <v>0</v>
      </c>
      <c r="CG14" s="106">
        <f t="shared" ca="1" si="40"/>
        <v>0</v>
      </c>
      <c r="CH14" s="114">
        <f t="shared" ca="1" si="41"/>
        <v>0</v>
      </c>
      <c r="CI14" s="93">
        <f ca="1">SUM($H14*(CH14=Dashboard!$B14),$I14*(CH14=Dashboard!$C14),$J14*(CH14=Dashboard!$D14),$K14*(CH14=Dashboard!$E14),$L14*(CH14=Dashboard!$F14))</f>
        <v>0</v>
      </c>
      <c r="CJ14" s="106">
        <f t="shared" ca="1" si="42"/>
        <v>0</v>
      </c>
      <c r="CK14" s="197">
        <v>2</v>
      </c>
      <c r="CL14" s="198">
        <v>0</v>
      </c>
      <c r="CM14" s="198">
        <v>0</v>
      </c>
      <c r="CN14" s="198">
        <v>1</v>
      </c>
      <c r="CO14" s="198">
        <v>0</v>
      </c>
      <c r="CP14" s="199">
        <v>0</v>
      </c>
      <c r="CS14" s="197">
        <v>0</v>
      </c>
      <c r="CT14" s="198">
        <v>0</v>
      </c>
      <c r="CU14" s="198">
        <v>0</v>
      </c>
      <c r="CV14" s="198">
        <v>0</v>
      </c>
      <c r="CW14" s="198">
        <v>0</v>
      </c>
      <c r="CX14" s="198">
        <v>0</v>
      </c>
      <c r="DA14" s="197">
        <v>0</v>
      </c>
      <c r="DB14" s="198">
        <v>0</v>
      </c>
      <c r="DC14" s="198">
        <v>0</v>
      </c>
      <c r="DD14" s="198">
        <v>0</v>
      </c>
      <c r="DE14" s="198">
        <v>0</v>
      </c>
      <c r="DF14" s="198">
        <v>0</v>
      </c>
    </row>
    <row r="15" spans="1:110" ht="18.75">
      <c r="A15" s="152" t="s">
        <v>208</v>
      </c>
      <c r="B15" s="109" t="s">
        <v>55</v>
      </c>
      <c r="C15" s="109" t="s">
        <v>69</v>
      </c>
      <c r="D15" s="109" t="s">
        <v>68</v>
      </c>
      <c r="E15" s="109"/>
      <c r="F15" s="176"/>
      <c r="G15" s="211">
        <v>0</v>
      </c>
      <c r="H15" s="212">
        <v>0</v>
      </c>
      <c r="I15" s="212">
        <v>0</v>
      </c>
      <c r="J15" s="212">
        <v>0</v>
      </c>
      <c r="K15" s="212">
        <v>0</v>
      </c>
      <c r="L15" s="212">
        <v>0</v>
      </c>
      <c r="M15" s="114" t="str">
        <f>waardelijsten!G13</f>
        <v>O</v>
      </c>
      <c r="O15" s="118">
        <f t="shared" si="43"/>
        <v>13</v>
      </c>
      <c r="P15" s="147" t="str">
        <f>scoretabel!B17</f>
        <v>RuleSpeak</v>
      </c>
      <c r="Q15" s="148">
        <f ca="1">BL53</f>
        <v>12</v>
      </c>
      <c r="R15" s="140">
        <f t="shared" si="44"/>
        <v>64</v>
      </c>
      <c r="S15" s="141">
        <f t="shared" ca="1" si="0"/>
        <v>0</v>
      </c>
      <c r="T15" s="142">
        <f t="shared" ref="T15:X15" ca="1" si="55">SUM(INDIRECT(CONCATENATE(ADDRESS(S$1+1,$R15),":",ADDRESS(T$1,$R15))))</f>
        <v>2</v>
      </c>
      <c r="U15" s="143">
        <f t="shared" ca="1" si="55"/>
        <v>1</v>
      </c>
      <c r="V15" s="144">
        <f t="shared" ca="1" si="55"/>
        <v>5</v>
      </c>
      <c r="W15" s="145">
        <f t="shared" ca="1" si="55"/>
        <v>4</v>
      </c>
      <c r="X15" s="146">
        <f t="shared" ca="1" si="55"/>
        <v>0</v>
      </c>
      <c r="Z15" s="114" t="str">
        <f t="shared" ca="1" si="1"/>
        <v>afwezig</v>
      </c>
      <c r="AA15" s="93">
        <f ca="1">SUM($H15*(Z15=Dashboard!$B15),$I15*(Z15=Dashboard!$C15),$J15*(Z15=Dashboard!$D15),$K15*(Z15=Dashboard!$E15),$L15*(Z15=Dashboard!$F15))</f>
        <v>0</v>
      </c>
      <c r="AB15" s="106">
        <f t="shared" ca="1" si="2"/>
        <v>0</v>
      </c>
      <c r="AC15" s="114" t="str">
        <f t="shared" ca="1" si="3"/>
        <v>afwezig</v>
      </c>
      <c r="AD15" s="93">
        <f ca="1">SUM($H15*(AC15=Dashboard!$B15),$I15*(AC15=Dashboard!$C15),$J15*(AC15=Dashboard!$D15),$K15*(AC15=Dashboard!$E15),$L15*(AC15=Dashboard!$F15))</f>
        <v>0</v>
      </c>
      <c r="AE15" s="106">
        <f t="shared" ca="1" si="4"/>
        <v>0</v>
      </c>
      <c r="AF15" s="114" t="str">
        <f t="shared" ca="1" si="5"/>
        <v>afwezig</v>
      </c>
      <c r="AG15" s="93">
        <f ca="1">SUM($H15*(AF15=Dashboard!$B15),$I15*(AF15=Dashboard!$C15),$J15*(AF15=Dashboard!$D15),$K15*(AF15=Dashboard!$E15),$L15*(AF15=Dashboard!$F15))</f>
        <v>0</v>
      </c>
      <c r="AH15" s="106">
        <f t="shared" ca="1" si="6"/>
        <v>0</v>
      </c>
      <c r="AI15" s="114" t="str">
        <f t="shared" ca="1" si="7"/>
        <v>afwezig</v>
      </c>
      <c r="AJ15" s="93">
        <f ca="1">SUM($H15*(AI15=Dashboard!$B15),$I15*(AI15=Dashboard!$C15),$J15*(AI15=Dashboard!$D15),$K15*(AI15=Dashboard!$E15),$L15*(AI15=Dashboard!$F15))</f>
        <v>0</v>
      </c>
      <c r="AK15" s="106">
        <f t="shared" ca="1" si="8"/>
        <v>0</v>
      </c>
      <c r="AL15" s="114" t="str">
        <f t="shared" ca="1" si="9"/>
        <v>afwezig</v>
      </c>
      <c r="AM15" s="93">
        <f ca="1">SUM($H15*(AL15=Dashboard!$B15),$I15*(AL15=Dashboard!$C15),$J15*(AL15=Dashboard!$D15),$K15*(AL15=Dashboard!$E15),$L15*(AL15=Dashboard!$F15))</f>
        <v>0</v>
      </c>
      <c r="AN15" s="106">
        <f t="shared" ca="1" si="10"/>
        <v>0</v>
      </c>
      <c r="AO15" s="114" t="str">
        <f t="shared" ca="1" si="11"/>
        <v>afwezig</v>
      </c>
      <c r="AP15" s="93">
        <f ca="1">SUM($H15*(AO15=Dashboard!$B15),$I15*(AO15=Dashboard!$C15),$J15*(AO15=Dashboard!$D15),$K15*(AO15=Dashboard!$E15),$L15*(AO15=Dashboard!$F15))</f>
        <v>0</v>
      </c>
      <c r="AQ15" s="106">
        <f t="shared" ca="1" si="12"/>
        <v>0</v>
      </c>
      <c r="AR15" s="114" t="str">
        <f t="shared" ca="1" si="13"/>
        <v>aanwezig</v>
      </c>
      <c r="AS15" s="93">
        <f ca="1">SUM($H15*(AR15=Dashboard!$B15),$I15*(AR15=Dashboard!$C15),$J15*(AR15=Dashboard!$D15),$K15*(AR15=Dashboard!$E15),$L15*(AR15=Dashboard!$F15))</f>
        <v>0</v>
      </c>
      <c r="AT15" s="106">
        <f t="shared" ca="1" si="14"/>
        <v>0</v>
      </c>
      <c r="AU15" s="114" t="str">
        <f t="shared" ca="1" si="15"/>
        <v>afwezig</v>
      </c>
      <c r="AV15" s="93">
        <f ca="1">SUM($H15*(AU15=Dashboard!$B15),$I15*(AU15=Dashboard!$C15),$J15*(AU15=Dashboard!$D15),$K15*(AU15=Dashboard!$E15),$L15*(AU15=Dashboard!$F15))</f>
        <v>0</v>
      </c>
      <c r="AW15" s="106">
        <f t="shared" ca="1" si="16"/>
        <v>0</v>
      </c>
      <c r="AX15" s="114" t="str">
        <f t="shared" ca="1" si="17"/>
        <v>afwezig</v>
      </c>
      <c r="AY15" s="93">
        <f ca="1">SUM($H15*(AX15=Dashboard!$B15),$I15*(AX15=Dashboard!$C15),$J15*(AX15=Dashboard!$D15),$K15*(AX15=Dashboard!$E15),$L15*(AX15=Dashboard!$F15))</f>
        <v>0</v>
      </c>
      <c r="AZ15" s="106">
        <f t="shared" ca="1" si="18"/>
        <v>0</v>
      </c>
      <c r="BA15" s="114" t="str">
        <f t="shared" ca="1" si="19"/>
        <v>afwezig</v>
      </c>
      <c r="BB15" s="93">
        <f ca="1">SUM($H15*(BA15=Dashboard!$B15),$I15*(BA15=Dashboard!$C15),$J15*(BA15=Dashboard!$D15),$K15*(BA15=Dashboard!$E15),$L15*(BA15=Dashboard!$F15))</f>
        <v>0</v>
      </c>
      <c r="BC15" s="106">
        <f t="shared" ca="1" si="20"/>
        <v>0</v>
      </c>
      <c r="BD15" s="114" t="str">
        <f t="shared" ca="1" si="21"/>
        <v>afwezig</v>
      </c>
      <c r="BE15" s="93">
        <f ca="1">SUM($H15*(BD15=Dashboard!$B15),$I15*(BD15=Dashboard!$C15),$J15*(BD15=Dashboard!$D15),$K15*(BD15=Dashboard!$E15),$L15*(BD15=Dashboard!$F15))</f>
        <v>0</v>
      </c>
      <c r="BF15" s="106">
        <f t="shared" ca="1" si="22"/>
        <v>0</v>
      </c>
      <c r="BG15" s="114" t="str">
        <f t="shared" ca="1" si="23"/>
        <v>afwezig</v>
      </c>
      <c r="BH15" s="93">
        <f ca="1">SUM($H15*(BG15=Dashboard!$B15),$I15*(BG15=Dashboard!$C15),$J15*(BG15=Dashboard!$D15),$K15*(BG15=Dashboard!$E15),$L15*(BG15=Dashboard!$F15))</f>
        <v>0</v>
      </c>
      <c r="BI15" s="106">
        <f t="shared" ca="1" si="24"/>
        <v>0</v>
      </c>
      <c r="BJ15" s="114" t="str">
        <f t="shared" ca="1" si="25"/>
        <v>afwezig</v>
      </c>
      <c r="BK15" s="93">
        <f ca="1">SUM($H15*(BJ15=Dashboard!$B15),$I15*(BJ15=Dashboard!$C15),$J15*(BJ15=Dashboard!$D15),$K15*(BJ15=Dashboard!$E15),$L15*(BJ15=Dashboard!$F15))</f>
        <v>0</v>
      </c>
      <c r="BL15" s="106">
        <f t="shared" ca="1" si="26"/>
        <v>0</v>
      </c>
      <c r="BM15" s="114" t="str">
        <f t="shared" ca="1" si="27"/>
        <v>afwezig</v>
      </c>
      <c r="BN15" s="93">
        <f ca="1">SUM($H15*(BM15=Dashboard!$B15),$I15*(BM15=Dashboard!$C15),$J15*(BM15=Dashboard!$D15),$K15*(BM15=Dashboard!$E15),$L15*(BM15=Dashboard!$F15))</f>
        <v>0</v>
      </c>
      <c r="BO15" s="106">
        <f t="shared" ca="1" si="28"/>
        <v>0</v>
      </c>
      <c r="BP15" s="114" t="str">
        <f t="shared" ca="1" si="29"/>
        <v>afwezig</v>
      </c>
      <c r="BQ15" s="93">
        <f ca="1">SUM($H15*(BP15=Dashboard!$B15),$I15*(BP15=Dashboard!$C15),$J15*(BP15=Dashboard!$D15),$K15*(BP15=Dashboard!$E15),$L15*(BP15=Dashboard!$F15))</f>
        <v>0</v>
      </c>
      <c r="BR15" s="106">
        <f t="shared" ca="1" si="30"/>
        <v>0</v>
      </c>
      <c r="BS15" s="114" t="str">
        <f t="shared" ca="1" si="31"/>
        <v>afwezig</v>
      </c>
      <c r="BT15" s="93">
        <f ca="1">SUM($H15*(BS15=Dashboard!$B15),$I15*(BS15=Dashboard!$C15),$J15*(BS15=Dashboard!$D15),$K15*(BS15=Dashboard!$E15),$L15*(BS15=Dashboard!$F15))</f>
        <v>0</v>
      </c>
      <c r="BU15" s="106">
        <f t="shared" ca="1" si="32"/>
        <v>0</v>
      </c>
      <c r="BV15" s="114" t="str">
        <f t="shared" ca="1" si="33"/>
        <v>afwezig</v>
      </c>
      <c r="BW15" s="93">
        <f ca="1">SUM($H15*(BV15=Dashboard!$B15),$I15*(BV15=Dashboard!$C15),$J15*(BV15=Dashboard!$D15),$K15*(BV15=Dashboard!$E15),$L15*(BV15=Dashboard!$F15))</f>
        <v>0</v>
      </c>
      <c r="BX15" s="106">
        <f t="shared" ca="1" si="34"/>
        <v>0</v>
      </c>
      <c r="BY15" s="114" t="str">
        <f t="shared" ca="1" si="35"/>
        <v>aanwezig</v>
      </c>
      <c r="BZ15" s="93">
        <f ca="1">SUM($H15*(BY15=Dashboard!$B15),$I15*(BY15=Dashboard!$C15),$J15*(BY15=Dashboard!$D15),$K15*(BY15=Dashboard!$E15),$L15*(BY15=Dashboard!$F15))</f>
        <v>0</v>
      </c>
      <c r="CA15" s="106">
        <f t="shared" ca="1" si="36"/>
        <v>0</v>
      </c>
      <c r="CB15" s="114" t="str">
        <f t="shared" ca="1" si="37"/>
        <v>afwezig</v>
      </c>
      <c r="CC15" s="93">
        <f ca="1">SUM($H15*(CB15=Dashboard!$B15),$I15*(CB15=Dashboard!$C15),$J15*(CB15=Dashboard!$D15),$K15*(CB15=Dashboard!$E15),$L15*(CB15=Dashboard!$F15))</f>
        <v>0</v>
      </c>
      <c r="CD15" s="106">
        <f t="shared" ca="1" si="38"/>
        <v>0</v>
      </c>
      <c r="CE15" s="114" t="str">
        <f t="shared" ca="1" si="39"/>
        <v>onbekend</v>
      </c>
      <c r="CF15" s="93">
        <f ca="1">SUM($H15*(CE15=Dashboard!$B15),$I15*(CE15=Dashboard!$C15),$J15*(CE15=Dashboard!$D15),$K15*(CE15=Dashboard!$E15),$L15*(CE15=Dashboard!$F15))</f>
        <v>0</v>
      </c>
      <c r="CG15" s="106">
        <f t="shared" ca="1" si="40"/>
        <v>0</v>
      </c>
      <c r="CH15" s="114">
        <f t="shared" ca="1" si="41"/>
        <v>0</v>
      </c>
      <c r="CI15" s="93">
        <f ca="1">SUM($H15*(CH15=Dashboard!$B15),$I15*(CH15=Dashboard!$C15),$J15*(CH15=Dashboard!$D15),$K15*(CH15=Dashboard!$E15),$L15*(CH15=Dashboard!$F15))</f>
        <v>0</v>
      </c>
      <c r="CJ15" s="106">
        <f t="shared" ca="1" si="42"/>
        <v>0</v>
      </c>
      <c r="CK15" s="197">
        <v>0</v>
      </c>
      <c r="CL15" s="198">
        <v>0</v>
      </c>
      <c r="CM15" s="198">
        <v>0</v>
      </c>
      <c r="CN15" s="198">
        <v>0</v>
      </c>
      <c r="CO15" s="198">
        <v>0</v>
      </c>
      <c r="CP15" s="199">
        <v>0</v>
      </c>
      <c r="CS15" s="197">
        <v>0</v>
      </c>
      <c r="CT15" s="198">
        <v>0</v>
      </c>
      <c r="CU15" s="198">
        <v>0</v>
      </c>
      <c r="CV15" s="198">
        <v>0</v>
      </c>
      <c r="CW15" s="198">
        <v>0</v>
      </c>
      <c r="CX15" s="198">
        <v>0</v>
      </c>
      <c r="DA15" s="197">
        <v>0</v>
      </c>
      <c r="DB15" s="198">
        <v>0</v>
      </c>
      <c r="DC15" s="198">
        <v>0</v>
      </c>
      <c r="DD15" s="198">
        <v>0</v>
      </c>
      <c r="DE15" s="198">
        <v>0</v>
      </c>
      <c r="DF15" s="198">
        <v>0</v>
      </c>
    </row>
    <row r="16" spans="1:110" ht="18.75">
      <c r="A16" s="152" t="s">
        <v>209</v>
      </c>
      <c r="B16" s="109" t="s">
        <v>55</v>
      </c>
      <c r="C16" s="109" t="s">
        <v>69</v>
      </c>
      <c r="D16" s="109" t="s">
        <v>68</v>
      </c>
      <c r="E16" s="109"/>
      <c r="F16" s="176"/>
      <c r="G16" s="211">
        <v>0</v>
      </c>
      <c r="H16" s="212">
        <v>0</v>
      </c>
      <c r="I16" s="212">
        <v>0</v>
      </c>
      <c r="J16" s="212">
        <v>0</v>
      </c>
      <c r="K16" s="212">
        <v>0</v>
      </c>
      <c r="L16" s="212">
        <v>0</v>
      </c>
      <c r="M16" s="114" t="str">
        <f>waardelijsten!G14</f>
        <v>P</v>
      </c>
      <c r="O16" s="118">
        <f t="shared" si="43"/>
        <v>14</v>
      </c>
      <c r="P16" s="147" t="str">
        <f>scoretabel!B18</f>
        <v>SBVR</v>
      </c>
      <c r="Q16" s="148">
        <f ca="1">BO53</f>
        <v>13</v>
      </c>
      <c r="R16" s="140">
        <f t="shared" si="44"/>
        <v>67</v>
      </c>
      <c r="S16" s="141">
        <f t="shared" ca="1" si="0"/>
        <v>0</v>
      </c>
      <c r="T16" s="142">
        <f t="shared" ref="T16:X16" ca="1" si="56">SUM(INDIRECT(CONCATENATE(ADDRESS(S$1+1,$R16),":",ADDRESS(T$1,$R16))))</f>
        <v>2</v>
      </c>
      <c r="U16" s="143">
        <f t="shared" ca="1" si="56"/>
        <v>2</v>
      </c>
      <c r="V16" s="144">
        <f t="shared" ca="1" si="56"/>
        <v>3</v>
      </c>
      <c r="W16" s="145">
        <f t="shared" ca="1" si="56"/>
        <v>4</v>
      </c>
      <c r="X16" s="146">
        <f t="shared" ca="1" si="56"/>
        <v>2</v>
      </c>
      <c r="Z16" s="114" t="str">
        <f t="shared" ca="1" si="1"/>
        <v>afwezig</v>
      </c>
      <c r="AA16" s="93">
        <f ca="1">SUM($H16*(Z16=Dashboard!$B16),$I16*(Z16=Dashboard!$C16),$J16*(Z16=Dashboard!$D16),$K16*(Z16=Dashboard!$E16),$L16*(Z16=Dashboard!$F16))</f>
        <v>0</v>
      </c>
      <c r="AB16" s="106">
        <f t="shared" ca="1" si="2"/>
        <v>0</v>
      </c>
      <c r="AC16" s="114" t="str">
        <f t="shared" ca="1" si="3"/>
        <v>afwezig</v>
      </c>
      <c r="AD16" s="93">
        <f ca="1">SUM($H16*(AC16=Dashboard!$B16),$I16*(AC16=Dashboard!$C16),$J16*(AC16=Dashboard!$D16),$K16*(AC16=Dashboard!$E16),$L16*(AC16=Dashboard!$F16))</f>
        <v>0</v>
      </c>
      <c r="AE16" s="106">
        <f t="shared" ca="1" si="4"/>
        <v>0</v>
      </c>
      <c r="AF16" s="114" t="str">
        <f t="shared" ca="1" si="5"/>
        <v>afwezig</v>
      </c>
      <c r="AG16" s="93">
        <f ca="1">SUM($H16*(AF16=Dashboard!$B16),$I16*(AF16=Dashboard!$C16),$J16*(AF16=Dashboard!$D16),$K16*(AF16=Dashboard!$E16),$L16*(AF16=Dashboard!$F16))</f>
        <v>0</v>
      </c>
      <c r="AH16" s="106">
        <f t="shared" ca="1" si="6"/>
        <v>0</v>
      </c>
      <c r="AI16" s="114" t="str">
        <f t="shared" ca="1" si="7"/>
        <v>afwezig</v>
      </c>
      <c r="AJ16" s="93">
        <f ca="1">SUM($H16*(AI16=Dashboard!$B16),$I16*(AI16=Dashboard!$C16),$J16*(AI16=Dashboard!$D16),$K16*(AI16=Dashboard!$E16),$L16*(AI16=Dashboard!$F16))</f>
        <v>0</v>
      </c>
      <c r="AK16" s="106">
        <f t="shared" ca="1" si="8"/>
        <v>0</v>
      </c>
      <c r="AL16" s="114" t="str">
        <f t="shared" ca="1" si="9"/>
        <v>afwezig</v>
      </c>
      <c r="AM16" s="93">
        <f ca="1">SUM($H16*(AL16=Dashboard!$B16),$I16*(AL16=Dashboard!$C16),$J16*(AL16=Dashboard!$D16),$K16*(AL16=Dashboard!$E16),$L16*(AL16=Dashboard!$F16))</f>
        <v>0</v>
      </c>
      <c r="AN16" s="106">
        <f t="shared" ca="1" si="10"/>
        <v>0</v>
      </c>
      <c r="AO16" s="114" t="str">
        <f t="shared" ca="1" si="11"/>
        <v>aanwezig</v>
      </c>
      <c r="AP16" s="93">
        <f ca="1">SUM($H16*(AO16=Dashboard!$B16),$I16*(AO16=Dashboard!$C16),$J16*(AO16=Dashboard!$D16),$K16*(AO16=Dashboard!$E16),$L16*(AO16=Dashboard!$F16))</f>
        <v>0</v>
      </c>
      <c r="AQ16" s="106">
        <f t="shared" ca="1" si="12"/>
        <v>0</v>
      </c>
      <c r="AR16" s="114" t="str">
        <f t="shared" ca="1" si="13"/>
        <v>afwezig</v>
      </c>
      <c r="AS16" s="93">
        <f ca="1">SUM($H16*(AR16=Dashboard!$B16),$I16*(AR16=Dashboard!$C16),$J16*(AR16=Dashboard!$D16),$K16*(AR16=Dashboard!$E16),$L16*(AR16=Dashboard!$F16))</f>
        <v>0</v>
      </c>
      <c r="AT16" s="106">
        <f t="shared" ca="1" si="14"/>
        <v>0</v>
      </c>
      <c r="AU16" s="114" t="str">
        <f t="shared" ca="1" si="15"/>
        <v>afwezig</v>
      </c>
      <c r="AV16" s="93">
        <f ca="1">SUM($H16*(AU16=Dashboard!$B16),$I16*(AU16=Dashboard!$C16),$J16*(AU16=Dashboard!$D16),$K16*(AU16=Dashboard!$E16),$L16*(AU16=Dashboard!$F16))</f>
        <v>0</v>
      </c>
      <c r="AW16" s="106">
        <f t="shared" ca="1" si="16"/>
        <v>0</v>
      </c>
      <c r="AX16" s="114" t="str">
        <f t="shared" ca="1" si="17"/>
        <v>afwezig</v>
      </c>
      <c r="AY16" s="93">
        <f ca="1">SUM($H16*(AX16=Dashboard!$B16),$I16*(AX16=Dashboard!$C16),$J16*(AX16=Dashboard!$D16),$K16*(AX16=Dashboard!$E16),$L16*(AX16=Dashboard!$F16))</f>
        <v>0</v>
      </c>
      <c r="AZ16" s="106">
        <f t="shared" ca="1" si="18"/>
        <v>0</v>
      </c>
      <c r="BA16" s="114" t="str">
        <f t="shared" ca="1" si="19"/>
        <v>aanwezig</v>
      </c>
      <c r="BB16" s="93">
        <f ca="1">SUM($H16*(BA16=Dashboard!$B16),$I16*(BA16=Dashboard!$C16),$J16*(BA16=Dashboard!$D16),$K16*(BA16=Dashboard!$E16),$L16*(BA16=Dashboard!$F16))</f>
        <v>0</v>
      </c>
      <c r="BC16" s="106">
        <f t="shared" ca="1" si="20"/>
        <v>0</v>
      </c>
      <c r="BD16" s="114" t="str">
        <f t="shared" ca="1" si="21"/>
        <v>afwezig</v>
      </c>
      <c r="BE16" s="93">
        <f ca="1">SUM($H16*(BD16=Dashboard!$B16),$I16*(BD16=Dashboard!$C16),$J16*(BD16=Dashboard!$D16),$K16*(BD16=Dashboard!$E16),$L16*(BD16=Dashboard!$F16))</f>
        <v>0</v>
      </c>
      <c r="BF16" s="106">
        <f t="shared" ca="1" si="22"/>
        <v>0</v>
      </c>
      <c r="BG16" s="114" t="str">
        <f t="shared" ca="1" si="23"/>
        <v>afwezig</v>
      </c>
      <c r="BH16" s="93">
        <f ca="1">SUM($H16*(BG16=Dashboard!$B16),$I16*(BG16=Dashboard!$C16),$J16*(BG16=Dashboard!$D16),$K16*(BG16=Dashboard!$E16),$L16*(BG16=Dashboard!$F16))</f>
        <v>0</v>
      </c>
      <c r="BI16" s="106">
        <f t="shared" ca="1" si="24"/>
        <v>0</v>
      </c>
      <c r="BJ16" s="114" t="str">
        <f t="shared" ca="1" si="25"/>
        <v>afwezig</v>
      </c>
      <c r="BK16" s="93">
        <f ca="1">SUM($H16*(BJ16=Dashboard!$B16),$I16*(BJ16=Dashboard!$C16),$J16*(BJ16=Dashboard!$D16),$K16*(BJ16=Dashboard!$E16),$L16*(BJ16=Dashboard!$F16))</f>
        <v>0</v>
      </c>
      <c r="BL16" s="106">
        <f t="shared" ca="1" si="26"/>
        <v>0</v>
      </c>
      <c r="BM16" s="114" t="str">
        <f t="shared" ca="1" si="27"/>
        <v>afwezig</v>
      </c>
      <c r="BN16" s="93">
        <f ca="1">SUM($H16*(BM16=Dashboard!$B16),$I16*(BM16=Dashboard!$C16),$J16*(BM16=Dashboard!$D16),$K16*(BM16=Dashboard!$E16),$L16*(BM16=Dashboard!$F16))</f>
        <v>0</v>
      </c>
      <c r="BO16" s="106">
        <f t="shared" ca="1" si="28"/>
        <v>0</v>
      </c>
      <c r="BP16" s="114" t="str">
        <f t="shared" ca="1" si="29"/>
        <v>aanwezig</v>
      </c>
      <c r="BQ16" s="93">
        <f ca="1">SUM($H16*(BP16=Dashboard!$B16),$I16*(BP16=Dashboard!$C16),$J16*(BP16=Dashboard!$D16),$K16*(BP16=Dashboard!$E16),$L16*(BP16=Dashboard!$F16))</f>
        <v>0</v>
      </c>
      <c r="BR16" s="106">
        <f t="shared" ca="1" si="30"/>
        <v>0</v>
      </c>
      <c r="BS16" s="114" t="str">
        <f t="shared" ca="1" si="31"/>
        <v>aanwezig</v>
      </c>
      <c r="BT16" s="93">
        <f ca="1">SUM($H16*(BS16=Dashboard!$B16),$I16*(BS16=Dashboard!$C16),$J16*(BS16=Dashboard!$D16),$K16*(BS16=Dashboard!$E16),$L16*(BS16=Dashboard!$F16))</f>
        <v>0</v>
      </c>
      <c r="BU16" s="106">
        <f t="shared" ca="1" si="32"/>
        <v>0</v>
      </c>
      <c r="BV16" s="114" t="str">
        <f t="shared" ca="1" si="33"/>
        <v>onbekend</v>
      </c>
      <c r="BW16" s="93">
        <f ca="1">SUM($H16*(BV16=Dashboard!$B16),$I16*(BV16=Dashboard!$C16),$J16*(BV16=Dashboard!$D16),$K16*(BV16=Dashboard!$E16),$L16*(BV16=Dashboard!$F16))</f>
        <v>0</v>
      </c>
      <c r="BX16" s="106">
        <f t="shared" ca="1" si="34"/>
        <v>0</v>
      </c>
      <c r="BY16" s="114" t="str">
        <f t="shared" ca="1" si="35"/>
        <v>afwezig</v>
      </c>
      <c r="BZ16" s="93">
        <f ca="1">SUM($H16*(BY16=Dashboard!$B16),$I16*(BY16=Dashboard!$C16),$J16*(BY16=Dashboard!$D16),$K16*(BY16=Dashboard!$E16),$L16*(BY16=Dashboard!$F16))</f>
        <v>0</v>
      </c>
      <c r="CA16" s="106">
        <f t="shared" ca="1" si="36"/>
        <v>0</v>
      </c>
      <c r="CB16" s="114" t="str">
        <f t="shared" ca="1" si="37"/>
        <v>afwezig</v>
      </c>
      <c r="CC16" s="93">
        <f ca="1">SUM($H16*(CB16=Dashboard!$B16),$I16*(CB16=Dashboard!$C16),$J16*(CB16=Dashboard!$D16),$K16*(CB16=Dashboard!$E16),$L16*(CB16=Dashboard!$F16))</f>
        <v>0</v>
      </c>
      <c r="CD16" s="106">
        <f t="shared" ca="1" si="38"/>
        <v>0</v>
      </c>
      <c r="CE16" s="114" t="str">
        <f t="shared" ca="1" si="39"/>
        <v>onbekend</v>
      </c>
      <c r="CF16" s="93">
        <f ca="1">SUM($H16*(CE16=Dashboard!$B16),$I16*(CE16=Dashboard!$C16),$J16*(CE16=Dashboard!$D16),$K16*(CE16=Dashboard!$E16),$L16*(CE16=Dashboard!$F16))</f>
        <v>0</v>
      </c>
      <c r="CG16" s="106">
        <f t="shared" ca="1" si="40"/>
        <v>0</v>
      </c>
      <c r="CH16" s="114">
        <f t="shared" ca="1" si="41"/>
        <v>0</v>
      </c>
      <c r="CI16" s="93">
        <f ca="1">SUM($H16*(CH16=Dashboard!$B16),$I16*(CH16=Dashboard!$C16),$J16*(CH16=Dashboard!$D16),$K16*(CH16=Dashboard!$E16),$L16*(CH16=Dashboard!$F16))</f>
        <v>0</v>
      </c>
      <c r="CJ16" s="106">
        <f t="shared" ca="1" si="42"/>
        <v>0</v>
      </c>
      <c r="CK16" s="197">
        <v>2</v>
      </c>
      <c r="CL16" s="198">
        <v>0</v>
      </c>
      <c r="CM16" s="198">
        <v>0</v>
      </c>
      <c r="CN16" s="198">
        <v>1</v>
      </c>
      <c r="CO16" s="198">
        <v>0</v>
      </c>
      <c r="CP16" s="199">
        <v>0</v>
      </c>
      <c r="CS16" s="197">
        <v>0</v>
      </c>
      <c r="CT16" s="198">
        <v>0</v>
      </c>
      <c r="CU16" s="198">
        <v>0</v>
      </c>
      <c r="CV16" s="198">
        <v>0</v>
      </c>
      <c r="CW16" s="198">
        <v>0</v>
      </c>
      <c r="CX16" s="198">
        <v>0</v>
      </c>
      <c r="DA16" s="197">
        <v>0</v>
      </c>
      <c r="DB16" s="198">
        <v>0</v>
      </c>
      <c r="DC16" s="198">
        <v>0</v>
      </c>
      <c r="DD16" s="198">
        <v>0</v>
      </c>
      <c r="DE16" s="198">
        <v>0</v>
      </c>
      <c r="DF16" s="198">
        <v>0</v>
      </c>
    </row>
    <row r="17" spans="1:110" ht="18.75">
      <c r="A17" s="152" t="s">
        <v>210</v>
      </c>
      <c r="B17" s="109" t="s">
        <v>55</v>
      </c>
      <c r="C17" s="109" t="s">
        <v>69</v>
      </c>
      <c r="D17" s="109" t="s">
        <v>68</v>
      </c>
      <c r="E17" s="109"/>
      <c r="F17" s="176"/>
      <c r="G17" s="211">
        <v>0</v>
      </c>
      <c r="H17" s="212">
        <v>0</v>
      </c>
      <c r="I17" s="212">
        <v>0</v>
      </c>
      <c r="J17" s="212">
        <v>0</v>
      </c>
      <c r="K17" s="212">
        <v>0</v>
      </c>
      <c r="L17" s="212">
        <v>0</v>
      </c>
      <c r="M17" s="114" t="str">
        <f>waardelijsten!G15</f>
        <v>Q</v>
      </c>
      <c r="O17" s="118">
        <f t="shared" si="43"/>
        <v>15</v>
      </c>
      <c r="P17" s="147" t="str">
        <f>scoretabel!B19</f>
        <v>SKOS</v>
      </c>
      <c r="Q17" s="148">
        <f ca="1">BR53</f>
        <v>11</v>
      </c>
      <c r="R17" s="140">
        <f t="shared" si="44"/>
        <v>70</v>
      </c>
      <c r="S17" s="141">
        <f t="shared" ca="1" si="0"/>
        <v>0</v>
      </c>
      <c r="T17" s="142">
        <f t="shared" ref="T17:X17" ca="1" si="57">SUM(INDIRECT(CONCATENATE(ADDRESS(S$1+1,$R17),":",ADDRESS(T$1,$R17))))</f>
        <v>0</v>
      </c>
      <c r="U17" s="143">
        <f t="shared" ca="1" si="57"/>
        <v>1</v>
      </c>
      <c r="V17" s="144">
        <f t="shared" ca="1" si="57"/>
        <v>4</v>
      </c>
      <c r="W17" s="145">
        <f t="shared" ca="1" si="57"/>
        <v>2</v>
      </c>
      <c r="X17" s="146">
        <f t="shared" ca="1" si="57"/>
        <v>4</v>
      </c>
      <c r="Z17" s="114" t="str">
        <f t="shared" ca="1" si="1"/>
        <v>afwezig</v>
      </c>
      <c r="AA17" s="93">
        <f ca="1">SUM($H17*(Z17=Dashboard!$B17),$I17*(Z17=Dashboard!$C17),$J17*(Z17=Dashboard!$D17),$K17*(Z17=Dashboard!$E17),$L17*(Z17=Dashboard!$F17))</f>
        <v>0</v>
      </c>
      <c r="AB17" s="106">
        <f t="shared" ca="1" si="2"/>
        <v>0</v>
      </c>
      <c r="AC17" s="114" t="str">
        <f t="shared" ca="1" si="3"/>
        <v>afwezig</v>
      </c>
      <c r="AD17" s="93">
        <f ca="1">SUM($H17*(AC17=Dashboard!$B17),$I17*(AC17=Dashboard!$C17),$J17*(AC17=Dashboard!$D17),$K17*(AC17=Dashboard!$E17),$L17*(AC17=Dashboard!$F17))</f>
        <v>0</v>
      </c>
      <c r="AE17" s="106">
        <f t="shared" ca="1" si="4"/>
        <v>0</v>
      </c>
      <c r="AF17" s="114" t="str">
        <f t="shared" ca="1" si="5"/>
        <v>afwezig</v>
      </c>
      <c r="AG17" s="93">
        <f ca="1">SUM($H17*(AF17=Dashboard!$B17),$I17*(AF17=Dashboard!$C17),$J17*(AF17=Dashboard!$D17),$K17*(AF17=Dashboard!$E17),$L17*(AF17=Dashboard!$F17))</f>
        <v>0</v>
      </c>
      <c r="AH17" s="106">
        <f t="shared" ca="1" si="6"/>
        <v>0</v>
      </c>
      <c r="AI17" s="114" t="str">
        <f t="shared" ca="1" si="7"/>
        <v>afwezig</v>
      </c>
      <c r="AJ17" s="93">
        <f ca="1">SUM($H17*(AI17=Dashboard!$B17),$I17*(AI17=Dashboard!$C17),$J17*(AI17=Dashboard!$D17),$K17*(AI17=Dashboard!$E17),$L17*(AI17=Dashboard!$F17))</f>
        <v>0</v>
      </c>
      <c r="AK17" s="106">
        <f t="shared" ca="1" si="8"/>
        <v>0</v>
      </c>
      <c r="AL17" s="114" t="str">
        <f t="shared" ca="1" si="9"/>
        <v>afwezig</v>
      </c>
      <c r="AM17" s="93">
        <f ca="1">SUM($H17*(AL17=Dashboard!$B17),$I17*(AL17=Dashboard!$C17),$J17*(AL17=Dashboard!$D17),$K17*(AL17=Dashboard!$E17),$L17*(AL17=Dashboard!$F17))</f>
        <v>0</v>
      </c>
      <c r="AN17" s="106">
        <f t="shared" ca="1" si="10"/>
        <v>0</v>
      </c>
      <c r="AO17" s="114" t="str">
        <f t="shared" ca="1" si="11"/>
        <v>aanwezig</v>
      </c>
      <c r="AP17" s="93">
        <f ca="1">SUM($H17*(AO17=Dashboard!$B17),$I17*(AO17=Dashboard!$C17),$J17*(AO17=Dashboard!$D17),$K17*(AO17=Dashboard!$E17),$L17*(AO17=Dashboard!$F17))</f>
        <v>0</v>
      </c>
      <c r="AQ17" s="106">
        <f t="shared" ca="1" si="12"/>
        <v>0</v>
      </c>
      <c r="AR17" s="114" t="str">
        <f t="shared" ca="1" si="13"/>
        <v>afwezig</v>
      </c>
      <c r="AS17" s="93">
        <f ca="1">SUM($H17*(AR17=Dashboard!$B17),$I17*(AR17=Dashboard!$C17),$J17*(AR17=Dashboard!$D17),$K17*(AR17=Dashboard!$E17),$L17*(AR17=Dashboard!$F17))</f>
        <v>0</v>
      </c>
      <c r="AT17" s="106">
        <f t="shared" ca="1" si="14"/>
        <v>0</v>
      </c>
      <c r="AU17" s="114" t="str">
        <f t="shared" ca="1" si="15"/>
        <v>afwezig</v>
      </c>
      <c r="AV17" s="93">
        <f ca="1">SUM($H17*(AU17=Dashboard!$B17),$I17*(AU17=Dashboard!$C17),$J17*(AU17=Dashboard!$D17),$K17*(AU17=Dashboard!$E17),$L17*(AU17=Dashboard!$F17))</f>
        <v>0</v>
      </c>
      <c r="AW17" s="106">
        <f t="shared" ca="1" si="16"/>
        <v>0</v>
      </c>
      <c r="AX17" s="114" t="str">
        <f t="shared" ca="1" si="17"/>
        <v>afwezig</v>
      </c>
      <c r="AY17" s="93">
        <f ca="1">SUM($H17*(AX17=Dashboard!$B17),$I17*(AX17=Dashboard!$C17),$J17*(AX17=Dashboard!$D17),$K17*(AX17=Dashboard!$E17),$L17*(AX17=Dashboard!$F17))</f>
        <v>0</v>
      </c>
      <c r="AZ17" s="106">
        <f t="shared" ca="1" si="18"/>
        <v>0</v>
      </c>
      <c r="BA17" s="114" t="str">
        <f t="shared" ca="1" si="19"/>
        <v>afwezig</v>
      </c>
      <c r="BB17" s="93">
        <f ca="1">SUM($H17*(BA17=Dashboard!$B17),$I17*(BA17=Dashboard!$C17),$J17*(BA17=Dashboard!$D17),$K17*(BA17=Dashboard!$E17),$L17*(BA17=Dashboard!$F17))</f>
        <v>0</v>
      </c>
      <c r="BC17" s="106">
        <f t="shared" ca="1" si="20"/>
        <v>0</v>
      </c>
      <c r="BD17" s="114" t="str">
        <f t="shared" ca="1" si="21"/>
        <v>afwezig</v>
      </c>
      <c r="BE17" s="93">
        <f ca="1">SUM($H17*(BD17=Dashboard!$B17),$I17*(BD17=Dashboard!$C17),$J17*(BD17=Dashboard!$D17),$K17*(BD17=Dashboard!$E17),$L17*(BD17=Dashboard!$F17))</f>
        <v>0</v>
      </c>
      <c r="BF17" s="106">
        <f t="shared" ca="1" si="22"/>
        <v>0</v>
      </c>
      <c r="BG17" s="114" t="str">
        <f t="shared" ca="1" si="23"/>
        <v>afwezig</v>
      </c>
      <c r="BH17" s="93">
        <f ca="1">SUM($H17*(BG17=Dashboard!$B17),$I17*(BG17=Dashboard!$C17),$J17*(BG17=Dashboard!$D17),$K17*(BG17=Dashboard!$E17),$L17*(BG17=Dashboard!$F17))</f>
        <v>0</v>
      </c>
      <c r="BI17" s="106">
        <f t="shared" ca="1" si="24"/>
        <v>0</v>
      </c>
      <c r="BJ17" s="114" t="str">
        <f t="shared" ca="1" si="25"/>
        <v>afwezig</v>
      </c>
      <c r="BK17" s="93">
        <f ca="1">SUM($H17*(BJ17=Dashboard!$B17),$I17*(BJ17=Dashboard!$C17),$J17*(BJ17=Dashboard!$D17),$K17*(BJ17=Dashboard!$E17),$L17*(BJ17=Dashboard!$F17))</f>
        <v>0</v>
      </c>
      <c r="BL17" s="106">
        <f t="shared" ca="1" si="26"/>
        <v>0</v>
      </c>
      <c r="BM17" s="114" t="str">
        <f t="shared" ca="1" si="27"/>
        <v>afwezig</v>
      </c>
      <c r="BN17" s="93">
        <f ca="1">SUM($H17*(BM17=Dashboard!$B17),$I17*(BM17=Dashboard!$C17),$J17*(BM17=Dashboard!$D17),$K17*(BM17=Dashboard!$E17),$L17*(BM17=Dashboard!$F17))</f>
        <v>0</v>
      </c>
      <c r="BO17" s="106">
        <f t="shared" ca="1" si="28"/>
        <v>0</v>
      </c>
      <c r="BP17" s="114" t="str">
        <f t="shared" ca="1" si="29"/>
        <v>afwezig</v>
      </c>
      <c r="BQ17" s="93">
        <f ca="1">SUM($H17*(BP17=Dashboard!$B17),$I17*(BP17=Dashboard!$C17),$J17*(BP17=Dashboard!$D17),$K17*(BP17=Dashboard!$E17),$L17*(BP17=Dashboard!$F17))</f>
        <v>0</v>
      </c>
      <c r="BR17" s="106">
        <f t="shared" ca="1" si="30"/>
        <v>0</v>
      </c>
      <c r="BS17" s="114" t="str">
        <f t="shared" ca="1" si="31"/>
        <v>aanwezig</v>
      </c>
      <c r="BT17" s="93">
        <f ca="1">SUM($H17*(BS17=Dashboard!$B17),$I17*(BS17=Dashboard!$C17),$J17*(BS17=Dashboard!$D17),$K17*(BS17=Dashboard!$E17),$L17*(BS17=Dashboard!$F17))</f>
        <v>0</v>
      </c>
      <c r="BU17" s="106">
        <f t="shared" ca="1" si="32"/>
        <v>0</v>
      </c>
      <c r="BV17" s="114" t="str">
        <f t="shared" ca="1" si="33"/>
        <v>afwezig</v>
      </c>
      <c r="BW17" s="93">
        <f ca="1">SUM($H17*(BV17=Dashboard!$B17),$I17*(BV17=Dashboard!$C17),$J17*(BV17=Dashboard!$D17),$K17*(BV17=Dashboard!$E17),$L17*(BV17=Dashboard!$F17))</f>
        <v>0</v>
      </c>
      <c r="BX17" s="106">
        <f t="shared" ca="1" si="34"/>
        <v>0</v>
      </c>
      <c r="BY17" s="114" t="str">
        <f t="shared" ca="1" si="35"/>
        <v>aanwezig</v>
      </c>
      <c r="BZ17" s="93">
        <f ca="1">SUM($H17*(BY17=Dashboard!$B17),$I17*(BY17=Dashboard!$C17),$J17*(BY17=Dashboard!$D17),$K17*(BY17=Dashboard!$E17),$L17*(BY17=Dashboard!$F17))</f>
        <v>0</v>
      </c>
      <c r="CA17" s="106">
        <f t="shared" ca="1" si="36"/>
        <v>0</v>
      </c>
      <c r="CB17" s="114" t="str">
        <f t="shared" ca="1" si="37"/>
        <v>aanwezig</v>
      </c>
      <c r="CC17" s="93">
        <f ca="1">SUM($H17*(CB17=Dashboard!$B17),$I17*(CB17=Dashboard!$C17),$J17*(CB17=Dashboard!$D17),$K17*(CB17=Dashboard!$E17),$L17*(CB17=Dashboard!$F17))</f>
        <v>0</v>
      </c>
      <c r="CD17" s="106">
        <f t="shared" ca="1" si="38"/>
        <v>0</v>
      </c>
      <c r="CE17" s="114" t="str">
        <f t="shared" ca="1" si="39"/>
        <v>onbekend</v>
      </c>
      <c r="CF17" s="93">
        <f ca="1">SUM($H17*(CE17=Dashboard!$B17),$I17*(CE17=Dashboard!$C17),$J17*(CE17=Dashboard!$D17),$K17*(CE17=Dashboard!$E17),$L17*(CE17=Dashboard!$F17))</f>
        <v>0</v>
      </c>
      <c r="CG17" s="106">
        <f t="shared" ca="1" si="40"/>
        <v>0</v>
      </c>
      <c r="CH17" s="114">
        <f t="shared" ca="1" si="41"/>
        <v>0</v>
      </c>
      <c r="CI17" s="93">
        <f ca="1">SUM($H17*(CH17=Dashboard!$B17),$I17*(CH17=Dashboard!$C17),$J17*(CH17=Dashboard!$D17),$K17*(CH17=Dashboard!$E17),$L17*(CH17=Dashboard!$F17))</f>
        <v>0</v>
      </c>
      <c r="CJ17" s="106">
        <f t="shared" ca="1" si="42"/>
        <v>0</v>
      </c>
      <c r="CK17" s="197">
        <v>0</v>
      </c>
      <c r="CL17" s="198">
        <v>0</v>
      </c>
      <c r="CM17" s="198">
        <v>0</v>
      </c>
      <c r="CN17" s="198">
        <v>0</v>
      </c>
      <c r="CO17" s="198">
        <v>0</v>
      </c>
      <c r="CP17" s="199">
        <v>0</v>
      </c>
      <c r="CS17" s="197">
        <v>0</v>
      </c>
      <c r="CT17" s="198">
        <v>0</v>
      </c>
      <c r="CU17" s="198">
        <v>0</v>
      </c>
      <c r="CV17" s="198">
        <v>0</v>
      </c>
      <c r="CW17" s="198">
        <v>0</v>
      </c>
      <c r="CX17" s="198">
        <v>0</v>
      </c>
      <c r="DA17" s="197">
        <v>0</v>
      </c>
      <c r="DB17" s="198">
        <v>0</v>
      </c>
      <c r="DC17" s="198">
        <v>0</v>
      </c>
      <c r="DD17" s="198">
        <v>0</v>
      </c>
      <c r="DE17" s="198">
        <v>0</v>
      </c>
      <c r="DF17" s="198">
        <v>0</v>
      </c>
    </row>
    <row r="18" spans="1:110" ht="18.75">
      <c r="A18" s="152" t="s">
        <v>211</v>
      </c>
      <c r="B18" s="109" t="s">
        <v>55</v>
      </c>
      <c r="C18" s="109" t="s">
        <v>69</v>
      </c>
      <c r="D18" s="109" t="s">
        <v>68</v>
      </c>
      <c r="E18" s="109"/>
      <c r="F18" s="176"/>
      <c r="G18" s="211">
        <v>2</v>
      </c>
      <c r="H18" s="212">
        <v>0</v>
      </c>
      <c r="I18" s="212">
        <v>0</v>
      </c>
      <c r="J18" s="212">
        <v>1</v>
      </c>
      <c r="K18" s="212">
        <v>0</v>
      </c>
      <c r="L18" s="212">
        <v>0</v>
      </c>
      <c r="M18" s="114" t="str">
        <f>waardelijsten!G16</f>
        <v>R</v>
      </c>
      <c r="O18" s="118">
        <f t="shared" si="43"/>
        <v>16</v>
      </c>
      <c r="P18" s="147" t="str">
        <f>scoretabel!B20</f>
        <v>UML Class Diagrams</v>
      </c>
      <c r="Q18" s="148">
        <f ca="1">BU53</f>
        <v>15</v>
      </c>
      <c r="R18" s="140">
        <f t="shared" si="44"/>
        <v>73</v>
      </c>
      <c r="S18" s="141">
        <f t="shared" ca="1" si="0"/>
        <v>0</v>
      </c>
      <c r="T18" s="142">
        <f t="shared" ref="T18:X18" ca="1" si="58">SUM(INDIRECT(CONCATENATE(ADDRESS(S$1+1,$R18),":",ADDRESS(T$1,$R18))))</f>
        <v>0</v>
      </c>
      <c r="U18" s="143">
        <f t="shared" ca="1" si="58"/>
        <v>2</v>
      </c>
      <c r="V18" s="144">
        <f t="shared" ca="1" si="58"/>
        <v>5</v>
      </c>
      <c r="W18" s="145">
        <f t="shared" ca="1" si="58"/>
        <v>5</v>
      </c>
      <c r="X18" s="146">
        <f t="shared" ca="1" si="58"/>
        <v>3</v>
      </c>
      <c r="Z18" s="114" t="str">
        <f t="shared" ca="1" si="1"/>
        <v>aanwezig</v>
      </c>
      <c r="AA18" s="93">
        <f ca="1">SUM($H18*(Z18=Dashboard!$B18),$I18*(Z18=Dashboard!$C18),$J18*(Z18=Dashboard!$D18),$K18*(Z18=Dashboard!$E18),$L18*(Z18=Dashboard!$F18))</f>
        <v>1</v>
      </c>
      <c r="AB18" s="106">
        <f t="shared" ca="1" si="2"/>
        <v>2</v>
      </c>
      <c r="AC18" s="114" t="str">
        <f t="shared" ca="1" si="3"/>
        <v>aanwezig</v>
      </c>
      <c r="AD18" s="93">
        <f ca="1">SUM($H18*(AC18=Dashboard!$B18),$I18*(AC18=Dashboard!$C18),$J18*(AC18=Dashboard!$D18),$K18*(AC18=Dashboard!$E18),$L18*(AC18=Dashboard!$F18))</f>
        <v>1</v>
      </c>
      <c r="AE18" s="106">
        <f t="shared" ca="1" si="4"/>
        <v>2</v>
      </c>
      <c r="AF18" s="114" t="str">
        <f t="shared" ca="1" si="5"/>
        <v>aanwezig</v>
      </c>
      <c r="AG18" s="93">
        <f ca="1">SUM($H18*(AF18=Dashboard!$B18),$I18*(AF18=Dashboard!$C18),$J18*(AF18=Dashboard!$D18),$K18*(AF18=Dashboard!$E18),$L18*(AF18=Dashboard!$F18))</f>
        <v>1</v>
      </c>
      <c r="AH18" s="106">
        <f t="shared" ca="1" si="6"/>
        <v>2</v>
      </c>
      <c r="AI18" s="114" t="str">
        <f t="shared" ca="1" si="7"/>
        <v>afwezig</v>
      </c>
      <c r="AJ18" s="93">
        <f ca="1">SUM($H18*(AI18=Dashboard!$B18),$I18*(AI18=Dashboard!$C18),$J18*(AI18=Dashboard!$D18),$K18*(AI18=Dashboard!$E18),$L18*(AI18=Dashboard!$F18))</f>
        <v>0</v>
      </c>
      <c r="AK18" s="106">
        <f t="shared" ca="1" si="8"/>
        <v>0</v>
      </c>
      <c r="AL18" s="114" t="str">
        <f t="shared" ca="1" si="9"/>
        <v>aanwezig</v>
      </c>
      <c r="AM18" s="93">
        <f ca="1">SUM($H18*(AL18=Dashboard!$B18),$I18*(AL18=Dashboard!$C18),$J18*(AL18=Dashboard!$D18),$K18*(AL18=Dashboard!$E18),$L18*(AL18=Dashboard!$F18))</f>
        <v>1</v>
      </c>
      <c r="AN18" s="106">
        <f t="shared" ca="1" si="10"/>
        <v>2</v>
      </c>
      <c r="AO18" s="114" t="str">
        <f t="shared" ca="1" si="11"/>
        <v>aanwezig</v>
      </c>
      <c r="AP18" s="93">
        <f ca="1">SUM($H18*(AO18=Dashboard!$B18),$I18*(AO18=Dashboard!$C18),$J18*(AO18=Dashboard!$D18),$K18*(AO18=Dashboard!$E18),$L18*(AO18=Dashboard!$F18))</f>
        <v>1</v>
      </c>
      <c r="AQ18" s="106">
        <f t="shared" ca="1" si="12"/>
        <v>2</v>
      </c>
      <c r="AR18" s="114" t="str">
        <f t="shared" ca="1" si="13"/>
        <v>aanwezig</v>
      </c>
      <c r="AS18" s="93">
        <f ca="1">SUM($H18*(AR18=Dashboard!$B18),$I18*(AR18=Dashboard!$C18),$J18*(AR18=Dashboard!$D18),$K18*(AR18=Dashboard!$E18),$L18*(AR18=Dashboard!$F18))</f>
        <v>1</v>
      </c>
      <c r="AT18" s="106">
        <f t="shared" ca="1" si="14"/>
        <v>2</v>
      </c>
      <c r="AU18" s="114" t="str">
        <f t="shared" ca="1" si="15"/>
        <v>afwezig</v>
      </c>
      <c r="AV18" s="93">
        <f ca="1">SUM($H18*(AU18=Dashboard!$B18),$I18*(AU18=Dashboard!$C18),$J18*(AU18=Dashboard!$D18),$K18*(AU18=Dashboard!$E18),$L18*(AU18=Dashboard!$F18))</f>
        <v>0</v>
      </c>
      <c r="AW18" s="106">
        <f t="shared" ca="1" si="16"/>
        <v>0</v>
      </c>
      <c r="AX18" s="114" t="str">
        <f t="shared" ca="1" si="17"/>
        <v>aanwezig</v>
      </c>
      <c r="AY18" s="93">
        <f ca="1">SUM($H18*(AX18=Dashboard!$B18),$I18*(AX18=Dashboard!$C18),$J18*(AX18=Dashboard!$D18),$K18*(AX18=Dashboard!$E18),$L18*(AX18=Dashboard!$F18))</f>
        <v>1</v>
      </c>
      <c r="AZ18" s="106">
        <f t="shared" ca="1" si="18"/>
        <v>2</v>
      </c>
      <c r="BA18" s="114" t="str">
        <f t="shared" ca="1" si="19"/>
        <v>afwezig</v>
      </c>
      <c r="BB18" s="93">
        <f ca="1">SUM($H18*(BA18=Dashboard!$B18),$I18*(BA18=Dashboard!$C18),$J18*(BA18=Dashboard!$D18),$K18*(BA18=Dashboard!$E18),$L18*(BA18=Dashboard!$F18))</f>
        <v>0</v>
      </c>
      <c r="BC18" s="106">
        <f t="shared" ca="1" si="20"/>
        <v>0</v>
      </c>
      <c r="BD18" s="114" t="str">
        <f t="shared" ca="1" si="21"/>
        <v>aanwezig</v>
      </c>
      <c r="BE18" s="93">
        <f ca="1">SUM($H18*(BD18=Dashboard!$B18),$I18*(BD18=Dashboard!$C18),$J18*(BD18=Dashboard!$D18),$K18*(BD18=Dashboard!$E18),$L18*(BD18=Dashboard!$F18))</f>
        <v>1</v>
      </c>
      <c r="BF18" s="106">
        <f t="shared" ca="1" si="22"/>
        <v>2</v>
      </c>
      <c r="BG18" s="114" t="str">
        <f t="shared" ca="1" si="23"/>
        <v>aanwezig</v>
      </c>
      <c r="BH18" s="93">
        <f ca="1">SUM($H18*(BG18=Dashboard!$B18),$I18*(BG18=Dashboard!$C18),$J18*(BG18=Dashboard!$D18),$K18*(BG18=Dashboard!$E18),$L18*(BG18=Dashboard!$F18))</f>
        <v>1</v>
      </c>
      <c r="BI18" s="106">
        <f t="shared" ca="1" si="24"/>
        <v>2</v>
      </c>
      <c r="BJ18" s="114" t="str">
        <f t="shared" ca="1" si="25"/>
        <v>afwezig</v>
      </c>
      <c r="BK18" s="93">
        <f ca="1">SUM($H18*(BJ18=Dashboard!$B18),$I18*(BJ18=Dashboard!$C18),$J18*(BJ18=Dashboard!$D18),$K18*(BJ18=Dashboard!$E18),$L18*(BJ18=Dashboard!$F18))</f>
        <v>0</v>
      </c>
      <c r="BL18" s="106">
        <f t="shared" ca="1" si="26"/>
        <v>0</v>
      </c>
      <c r="BM18" s="114" t="str">
        <f t="shared" ca="1" si="27"/>
        <v>aanwezig</v>
      </c>
      <c r="BN18" s="93">
        <f ca="1">SUM($H18*(BM18=Dashboard!$B18),$I18*(BM18=Dashboard!$C18),$J18*(BM18=Dashboard!$D18),$K18*(BM18=Dashboard!$E18),$L18*(BM18=Dashboard!$F18))</f>
        <v>1</v>
      </c>
      <c r="BO18" s="106">
        <f t="shared" ca="1" si="28"/>
        <v>2</v>
      </c>
      <c r="BP18" s="114" t="str">
        <f t="shared" ca="1" si="29"/>
        <v>afwezig</v>
      </c>
      <c r="BQ18" s="93">
        <f ca="1">SUM($H18*(BP18=Dashboard!$B18),$I18*(BP18=Dashboard!$C18),$J18*(BP18=Dashboard!$D18),$K18*(BP18=Dashboard!$E18),$L18*(BP18=Dashboard!$F18))</f>
        <v>0</v>
      </c>
      <c r="BR18" s="106">
        <f t="shared" ca="1" si="30"/>
        <v>0</v>
      </c>
      <c r="BS18" s="114" t="str">
        <f t="shared" ca="1" si="31"/>
        <v>aanwezig</v>
      </c>
      <c r="BT18" s="93">
        <f ca="1">SUM($H18*(BS18=Dashboard!$B18),$I18*(BS18=Dashboard!$C18),$J18*(BS18=Dashboard!$D18),$K18*(BS18=Dashboard!$E18),$L18*(BS18=Dashboard!$F18))</f>
        <v>1</v>
      </c>
      <c r="BU18" s="106">
        <f t="shared" ca="1" si="32"/>
        <v>2</v>
      </c>
      <c r="BV18" s="114" t="str">
        <f t="shared" ca="1" si="33"/>
        <v>aanwezig</v>
      </c>
      <c r="BW18" s="93">
        <f ca="1">SUM($H18*(BV18=Dashboard!$B18),$I18*(BV18=Dashboard!$C18),$J18*(BV18=Dashboard!$D18),$K18*(BV18=Dashboard!$E18),$L18*(BV18=Dashboard!$F18))</f>
        <v>1</v>
      </c>
      <c r="BX18" s="106">
        <f t="shared" ca="1" si="34"/>
        <v>2</v>
      </c>
      <c r="BY18" s="114" t="str">
        <f t="shared" ca="1" si="35"/>
        <v>aanwezig</v>
      </c>
      <c r="BZ18" s="93">
        <f ca="1">SUM($H18*(BY18=Dashboard!$B18),$I18*(BY18=Dashboard!$C18),$J18*(BY18=Dashboard!$D18),$K18*(BY18=Dashboard!$E18),$L18*(BY18=Dashboard!$F18))</f>
        <v>1</v>
      </c>
      <c r="CA18" s="106">
        <f t="shared" ca="1" si="36"/>
        <v>2</v>
      </c>
      <c r="CB18" s="114" t="str">
        <f t="shared" ca="1" si="37"/>
        <v>afwezig</v>
      </c>
      <c r="CC18" s="93">
        <f ca="1">SUM($H18*(CB18=Dashboard!$B18),$I18*(CB18=Dashboard!$C18),$J18*(CB18=Dashboard!$D18),$K18*(CB18=Dashboard!$E18),$L18*(CB18=Dashboard!$F18))</f>
        <v>0</v>
      </c>
      <c r="CD18" s="106">
        <f t="shared" ca="1" si="38"/>
        <v>0</v>
      </c>
      <c r="CE18" s="114" t="str">
        <f t="shared" ca="1" si="39"/>
        <v>onbekend</v>
      </c>
      <c r="CF18" s="93">
        <f ca="1">SUM($H18*(CE18=Dashboard!$B18),$I18*(CE18=Dashboard!$C18),$J18*(CE18=Dashboard!$D18),$K18*(CE18=Dashboard!$E18),$L18*(CE18=Dashboard!$F18))</f>
        <v>0</v>
      </c>
      <c r="CG18" s="106">
        <f t="shared" ca="1" si="40"/>
        <v>0</v>
      </c>
      <c r="CH18" s="114">
        <f t="shared" ca="1" si="41"/>
        <v>0</v>
      </c>
      <c r="CI18" s="93">
        <f ca="1">SUM($H18*(CH18=Dashboard!$B18),$I18*(CH18=Dashboard!$C18),$J18*(CH18=Dashboard!$D18),$K18*(CH18=Dashboard!$E18),$L18*(CH18=Dashboard!$F18))</f>
        <v>0</v>
      </c>
      <c r="CJ18" s="106">
        <f t="shared" ca="1" si="42"/>
        <v>0</v>
      </c>
      <c r="CK18" s="197">
        <v>0</v>
      </c>
      <c r="CL18" s="198">
        <v>0</v>
      </c>
      <c r="CM18" s="198">
        <v>0</v>
      </c>
      <c r="CN18" s="198">
        <v>0</v>
      </c>
      <c r="CO18" s="198">
        <v>0</v>
      </c>
      <c r="CP18" s="199">
        <v>0</v>
      </c>
      <c r="CS18" s="197">
        <v>1</v>
      </c>
      <c r="CT18" s="198">
        <v>0</v>
      </c>
      <c r="CU18" s="198">
        <v>0</v>
      </c>
      <c r="CV18" s="198">
        <v>1</v>
      </c>
      <c r="CW18" s="198">
        <v>0</v>
      </c>
      <c r="CX18" s="198">
        <v>0</v>
      </c>
      <c r="DA18" s="197">
        <v>2</v>
      </c>
      <c r="DB18" s="198">
        <v>0</v>
      </c>
      <c r="DC18" s="198">
        <v>0</v>
      </c>
      <c r="DD18" s="198">
        <v>1</v>
      </c>
      <c r="DE18" s="198">
        <v>0</v>
      </c>
      <c r="DF18" s="198">
        <v>0</v>
      </c>
    </row>
    <row r="19" spans="1:110" ht="18.75">
      <c r="A19" s="152" t="s">
        <v>212</v>
      </c>
      <c r="B19" s="109" t="s">
        <v>55</v>
      </c>
      <c r="C19" s="109" t="s">
        <v>69</v>
      </c>
      <c r="D19" s="109" t="s">
        <v>68</v>
      </c>
      <c r="E19" s="109"/>
      <c r="F19" s="176"/>
      <c r="G19" s="211">
        <v>1</v>
      </c>
      <c r="H19" s="212">
        <v>0</v>
      </c>
      <c r="I19" s="212">
        <v>0</v>
      </c>
      <c r="J19" s="212">
        <v>1</v>
      </c>
      <c r="K19" s="212">
        <v>0</v>
      </c>
      <c r="L19" s="212">
        <v>0</v>
      </c>
      <c r="M19" s="114" t="str">
        <f>waardelijsten!G17</f>
        <v>S</v>
      </c>
      <c r="O19" s="118">
        <f t="shared" si="43"/>
        <v>17</v>
      </c>
      <c r="P19" s="149" t="str">
        <f>scoretabel!B21</f>
        <v>NEN3610</v>
      </c>
      <c r="Q19" s="148">
        <f ca="1">BX53</f>
        <v>11</v>
      </c>
      <c r="R19" s="140">
        <f t="shared" si="44"/>
        <v>76</v>
      </c>
      <c r="S19" s="141">
        <f t="shared" ca="1" si="0"/>
        <v>0</v>
      </c>
      <c r="T19" s="142">
        <f t="shared" ref="T19:X19" ca="1" si="59">SUM(INDIRECT(CONCATENATE(ADDRESS(S$1+1,$R19),":",ADDRESS(T$1,$R19))))</f>
        <v>0</v>
      </c>
      <c r="U19" s="143">
        <f t="shared" ca="1" si="59"/>
        <v>2</v>
      </c>
      <c r="V19" s="144">
        <f t="shared" ca="1" si="59"/>
        <v>4</v>
      </c>
      <c r="W19" s="145">
        <f t="shared" ca="1" si="59"/>
        <v>4</v>
      </c>
      <c r="X19" s="146">
        <f t="shared" ca="1" si="59"/>
        <v>1</v>
      </c>
      <c r="Z19" s="114" t="str">
        <f t="shared" ca="1" si="1"/>
        <v>afwezig</v>
      </c>
      <c r="AA19" s="93">
        <f ca="1">SUM($H19*(Z19=Dashboard!$B19),$I19*(Z19=Dashboard!$C19),$J19*(Z19=Dashboard!$D19),$K19*(Z19=Dashboard!$E19),$L19*(Z19=Dashboard!$F19))</f>
        <v>0</v>
      </c>
      <c r="AB19" s="106">
        <f t="shared" ca="1" si="2"/>
        <v>0</v>
      </c>
      <c r="AC19" s="114" t="str">
        <f t="shared" ca="1" si="3"/>
        <v>afwezig</v>
      </c>
      <c r="AD19" s="93">
        <f ca="1">SUM($H19*(AC19=Dashboard!$B19),$I19*(AC19=Dashboard!$C19),$J19*(AC19=Dashboard!$D19),$K19*(AC19=Dashboard!$E19),$L19*(AC19=Dashboard!$F19))</f>
        <v>0</v>
      </c>
      <c r="AE19" s="106">
        <f t="shared" ca="1" si="4"/>
        <v>0</v>
      </c>
      <c r="AF19" s="114" t="str">
        <f t="shared" ca="1" si="5"/>
        <v>afwezig</v>
      </c>
      <c r="AG19" s="93">
        <f ca="1">SUM($H19*(AF19=Dashboard!$B19),$I19*(AF19=Dashboard!$C19),$J19*(AF19=Dashboard!$D19),$K19*(AF19=Dashboard!$E19),$L19*(AF19=Dashboard!$F19))</f>
        <v>0</v>
      </c>
      <c r="AH19" s="106">
        <f t="shared" ca="1" si="6"/>
        <v>0</v>
      </c>
      <c r="AI19" s="114" t="str">
        <f t="shared" ca="1" si="7"/>
        <v>aanwezig</v>
      </c>
      <c r="AJ19" s="93">
        <f ca="1">SUM($H19*(AI19=Dashboard!$B19),$I19*(AI19=Dashboard!$C19),$J19*(AI19=Dashboard!$D19),$K19*(AI19=Dashboard!$E19),$L19*(AI19=Dashboard!$F19))</f>
        <v>1</v>
      </c>
      <c r="AK19" s="106">
        <f t="shared" ca="1" si="8"/>
        <v>1</v>
      </c>
      <c r="AL19" s="114" t="str">
        <f t="shared" ca="1" si="9"/>
        <v>afwezig</v>
      </c>
      <c r="AM19" s="93">
        <f ca="1">SUM($H19*(AL19=Dashboard!$B19),$I19*(AL19=Dashboard!$C19),$J19*(AL19=Dashboard!$D19),$K19*(AL19=Dashboard!$E19),$L19*(AL19=Dashboard!$F19))</f>
        <v>0</v>
      </c>
      <c r="AN19" s="106">
        <f t="shared" ca="1" si="10"/>
        <v>0</v>
      </c>
      <c r="AO19" s="114" t="str">
        <f t="shared" ca="1" si="11"/>
        <v>afwezig</v>
      </c>
      <c r="AP19" s="93">
        <f ca="1">SUM($H19*(AO19=Dashboard!$B19),$I19*(AO19=Dashboard!$C19),$J19*(AO19=Dashboard!$D19),$K19*(AO19=Dashboard!$E19),$L19*(AO19=Dashboard!$F19))</f>
        <v>0</v>
      </c>
      <c r="AQ19" s="106">
        <f t="shared" ca="1" si="12"/>
        <v>0</v>
      </c>
      <c r="AR19" s="114" t="str">
        <f t="shared" ca="1" si="13"/>
        <v>afwezig</v>
      </c>
      <c r="AS19" s="93">
        <f ca="1">SUM($H19*(AR19=Dashboard!$B19),$I19*(AR19=Dashboard!$C19),$J19*(AR19=Dashboard!$D19),$K19*(AR19=Dashboard!$E19),$L19*(AR19=Dashboard!$F19))</f>
        <v>0</v>
      </c>
      <c r="AT19" s="106">
        <f t="shared" ca="1" si="14"/>
        <v>0</v>
      </c>
      <c r="AU19" s="114" t="str">
        <f t="shared" ca="1" si="15"/>
        <v>afwezig</v>
      </c>
      <c r="AV19" s="93">
        <f ca="1">SUM($H19*(AU19=Dashboard!$B19),$I19*(AU19=Dashboard!$C19),$J19*(AU19=Dashboard!$D19),$K19*(AU19=Dashboard!$E19),$L19*(AU19=Dashboard!$F19))</f>
        <v>0</v>
      </c>
      <c r="AW19" s="106">
        <f t="shared" ca="1" si="16"/>
        <v>0</v>
      </c>
      <c r="AX19" s="114" t="str">
        <f t="shared" ca="1" si="17"/>
        <v>afwezig</v>
      </c>
      <c r="AY19" s="93">
        <f ca="1">SUM($H19*(AX19=Dashboard!$B19),$I19*(AX19=Dashboard!$C19),$J19*(AX19=Dashboard!$D19),$K19*(AX19=Dashboard!$E19),$L19*(AX19=Dashboard!$F19))</f>
        <v>0</v>
      </c>
      <c r="AZ19" s="106">
        <f t="shared" ca="1" si="18"/>
        <v>0</v>
      </c>
      <c r="BA19" s="114" t="str">
        <f t="shared" ca="1" si="19"/>
        <v>aanwezig</v>
      </c>
      <c r="BB19" s="93">
        <f ca="1">SUM($H19*(BA19=Dashboard!$B19),$I19*(BA19=Dashboard!$C19),$J19*(BA19=Dashboard!$D19),$K19*(BA19=Dashboard!$E19),$L19*(BA19=Dashboard!$F19))</f>
        <v>1</v>
      </c>
      <c r="BC19" s="106">
        <f t="shared" ca="1" si="20"/>
        <v>1</v>
      </c>
      <c r="BD19" s="114" t="str">
        <f t="shared" ca="1" si="21"/>
        <v>afwezig</v>
      </c>
      <c r="BE19" s="93">
        <f ca="1">SUM($H19*(BD19=Dashboard!$B19),$I19*(BD19=Dashboard!$C19),$J19*(BD19=Dashboard!$D19),$K19*(BD19=Dashboard!$E19),$L19*(BD19=Dashboard!$F19))</f>
        <v>0</v>
      </c>
      <c r="BF19" s="106">
        <f t="shared" ca="1" si="22"/>
        <v>0</v>
      </c>
      <c r="BG19" s="114" t="str">
        <f t="shared" ca="1" si="23"/>
        <v>afwezig</v>
      </c>
      <c r="BH19" s="93">
        <f ca="1">SUM($H19*(BG19=Dashboard!$B19),$I19*(BG19=Dashboard!$C19),$J19*(BG19=Dashboard!$D19),$K19*(BG19=Dashboard!$E19),$L19*(BG19=Dashboard!$F19))</f>
        <v>0</v>
      </c>
      <c r="BI19" s="106">
        <f t="shared" ca="1" si="24"/>
        <v>0</v>
      </c>
      <c r="BJ19" s="114" t="str">
        <f t="shared" ca="1" si="25"/>
        <v>aanwezig</v>
      </c>
      <c r="BK19" s="93">
        <f ca="1">SUM($H19*(BJ19=Dashboard!$B19),$I19*(BJ19=Dashboard!$C19),$J19*(BJ19=Dashboard!$D19),$K19*(BJ19=Dashboard!$E19),$L19*(BJ19=Dashboard!$F19))</f>
        <v>1</v>
      </c>
      <c r="BL19" s="106">
        <f t="shared" ca="1" si="26"/>
        <v>1</v>
      </c>
      <c r="BM19" s="114" t="str">
        <f t="shared" ca="1" si="27"/>
        <v>afwezig</v>
      </c>
      <c r="BN19" s="93">
        <f ca="1">SUM($H19*(BM19=Dashboard!$B19),$I19*(BM19=Dashboard!$C19),$J19*(BM19=Dashboard!$D19),$K19*(BM19=Dashboard!$E19),$L19*(BM19=Dashboard!$F19))</f>
        <v>0</v>
      </c>
      <c r="BO19" s="106">
        <f t="shared" ca="1" si="28"/>
        <v>0</v>
      </c>
      <c r="BP19" s="114" t="str">
        <f t="shared" ca="1" si="29"/>
        <v>aanwezig</v>
      </c>
      <c r="BQ19" s="93">
        <f ca="1">SUM($H19*(BP19=Dashboard!$B19),$I19*(BP19=Dashboard!$C19),$J19*(BP19=Dashboard!$D19),$K19*(BP19=Dashboard!$E19),$L19*(BP19=Dashboard!$F19))</f>
        <v>1</v>
      </c>
      <c r="BR19" s="106">
        <f t="shared" ca="1" si="30"/>
        <v>1</v>
      </c>
      <c r="BS19" s="114" t="str">
        <f t="shared" ca="1" si="31"/>
        <v>afwezig</v>
      </c>
      <c r="BT19" s="93">
        <f ca="1">SUM($H19*(BS19=Dashboard!$B19),$I19*(BS19=Dashboard!$C19),$J19*(BS19=Dashboard!$D19),$K19*(BS19=Dashboard!$E19),$L19*(BS19=Dashboard!$F19))</f>
        <v>0</v>
      </c>
      <c r="BU19" s="106">
        <f t="shared" ca="1" si="32"/>
        <v>0</v>
      </c>
      <c r="BV19" s="114" t="str">
        <f t="shared" ca="1" si="33"/>
        <v>afwezig</v>
      </c>
      <c r="BW19" s="93">
        <f ca="1">SUM($H19*(BV19=Dashboard!$B19),$I19*(BV19=Dashboard!$C19),$J19*(BV19=Dashboard!$D19),$K19*(BV19=Dashboard!$E19),$L19*(BV19=Dashboard!$F19))</f>
        <v>0</v>
      </c>
      <c r="BX19" s="106">
        <f t="shared" ca="1" si="34"/>
        <v>0</v>
      </c>
      <c r="BY19" s="114" t="str">
        <f t="shared" ca="1" si="35"/>
        <v>aanwezig</v>
      </c>
      <c r="BZ19" s="93">
        <f ca="1">SUM($H19*(BY19=Dashboard!$B19),$I19*(BY19=Dashboard!$C19),$J19*(BY19=Dashboard!$D19),$K19*(BY19=Dashboard!$E19),$L19*(BY19=Dashboard!$F19))</f>
        <v>1</v>
      </c>
      <c r="CA19" s="106">
        <f t="shared" ca="1" si="36"/>
        <v>1</v>
      </c>
      <c r="CB19" s="114" t="str">
        <f t="shared" ca="1" si="37"/>
        <v>afwezig</v>
      </c>
      <c r="CC19" s="93">
        <f ca="1">SUM($H19*(CB19=Dashboard!$B19),$I19*(CB19=Dashboard!$C19),$J19*(CB19=Dashboard!$D19),$K19*(CB19=Dashboard!$E19),$L19*(CB19=Dashboard!$F19))</f>
        <v>0</v>
      </c>
      <c r="CD19" s="106">
        <f t="shared" ca="1" si="38"/>
        <v>0</v>
      </c>
      <c r="CE19" s="114" t="str">
        <f t="shared" ca="1" si="39"/>
        <v>onbekend</v>
      </c>
      <c r="CF19" s="93">
        <f ca="1">SUM($H19*(CE19=Dashboard!$B19),$I19*(CE19=Dashboard!$C19),$J19*(CE19=Dashboard!$D19),$K19*(CE19=Dashboard!$E19),$L19*(CE19=Dashboard!$F19))</f>
        <v>0</v>
      </c>
      <c r="CG19" s="106">
        <f t="shared" ca="1" si="40"/>
        <v>0</v>
      </c>
      <c r="CH19" s="114">
        <f t="shared" ca="1" si="41"/>
        <v>0</v>
      </c>
      <c r="CI19" s="93">
        <f ca="1">SUM($H19*(CH19=Dashboard!$B19),$I19*(CH19=Dashboard!$C19),$J19*(CH19=Dashboard!$D19),$K19*(CH19=Dashboard!$E19),$L19*(CH19=Dashboard!$F19))</f>
        <v>0</v>
      </c>
      <c r="CJ19" s="106">
        <f t="shared" ca="1" si="42"/>
        <v>0</v>
      </c>
      <c r="CK19" s="197">
        <v>2</v>
      </c>
      <c r="CL19" s="198">
        <v>0</v>
      </c>
      <c r="CM19" s="198">
        <v>0</v>
      </c>
      <c r="CN19" s="198">
        <v>1</v>
      </c>
      <c r="CO19" s="198">
        <v>0</v>
      </c>
      <c r="CP19" s="199">
        <v>0</v>
      </c>
      <c r="CS19" s="197">
        <v>0</v>
      </c>
      <c r="CT19" s="198">
        <v>0</v>
      </c>
      <c r="CU19" s="198">
        <v>0</v>
      </c>
      <c r="CV19" s="198">
        <v>0</v>
      </c>
      <c r="CW19" s="198">
        <v>0</v>
      </c>
      <c r="CX19" s="198">
        <v>0</v>
      </c>
      <c r="DA19" s="197">
        <v>1</v>
      </c>
      <c r="DB19" s="198">
        <v>0</v>
      </c>
      <c r="DC19" s="198">
        <v>0</v>
      </c>
      <c r="DD19" s="198">
        <v>1</v>
      </c>
      <c r="DE19" s="198">
        <v>0</v>
      </c>
      <c r="DF19" s="198">
        <v>0</v>
      </c>
    </row>
    <row r="20" spans="1:110" ht="18.75">
      <c r="A20" s="152" t="s">
        <v>213</v>
      </c>
      <c r="B20" s="109" t="s">
        <v>55</v>
      </c>
      <c r="C20" s="109" t="s">
        <v>69</v>
      </c>
      <c r="D20" s="109" t="s">
        <v>68</v>
      </c>
      <c r="E20" s="109"/>
      <c r="F20" s="176"/>
      <c r="G20" s="211">
        <v>0</v>
      </c>
      <c r="H20" s="212">
        <v>0</v>
      </c>
      <c r="I20" s="212">
        <v>0</v>
      </c>
      <c r="J20" s="212">
        <v>0</v>
      </c>
      <c r="K20" s="212">
        <v>0</v>
      </c>
      <c r="L20" s="212">
        <v>0</v>
      </c>
      <c r="M20" s="114" t="str">
        <f>waardelijsten!G18</f>
        <v>T</v>
      </c>
      <c r="O20" s="118">
        <f t="shared" si="43"/>
        <v>18</v>
      </c>
      <c r="P20" s="149" t="str">
        <f>scoretabel!B22</f>
        <v>Ampersand</v>
      </c>
      <c r="Q20" s="148">
        <f ca="1">CA53</f>
        <v>27</v>
      </c>
      <c r="R20" s="140">
        <f t="shared" si="44"/>
        <v>79</v>
      </c>
      <c r="S20" s="141">
        <f t="shared" ca="1" si="0"/>
        <v>0</v>
      </c>
      <c r="T20" s="142">
        <f t="shared" ref="T20:X20" ca="1" si="60">SUM(INDIRECT(CONCATENATE(ADDRESS(S$1+1,$R20),":",ADDRESS(T$1,$R20))))</f>
        <v>4</v>
      </c>
      <c r="U20" s="143">
        <f t="shared" ca="1" si="60"/>
        <v>3</v>
      </c>
      <c r="V20" s="144">
        <f t="shared" ca="1" si="60"/>
        <v>9</v>
      </c>
      <c r="W20" s="145">
        <f t="shared" ca="1" si="60"/>
        <v>6</v>
      </c>
      <c r="X20" s="146">
        <f t="shared" ca="1" si="60"/>
        <v>5</v>
      </c>
      <c r="Z20" s="114" t="str">
        <f t="shared" ca="1" si="1"/>
        <v>afwezig</v>
      </c>
      <c r="AA20" s="93">
        <f ca="1">SUM($H20*(Z20=Dashboard!$B20),$I20*(Z20=Dashboard!$C20),$J20*(Z20=Dashboard!$D20),$K20*(Z20=Dashboard!$E20),$L20*(Z20=Dashboard!$F20))</f>
        <v>0</v>
      </c>
      <c r="AB20" s="106">
        <f t="shared" ca="1" si="2"/>
        <v>0</v>
      </c>
      <c r="AC20" s="114" t="str">
        <f t="shared" ca="1" si="3"/>
        <v>afwezig</v>
      </c>
      <c r="AD20" s="93">
        <f ca="1">SUM($H20*(AC20=Dashboard!$B20),$I20*(AC20=Dashboard!$C20),$J20*(AC20=Dashboard!$D20),$K20*(AC20=Dashboard!$E20),$L20*(AC20=Dashboard!$F20))</f>
        <v>0</v>
      </c>
      <c r="AE20" s="106">
        <f t="shared" ca="1" si="4"/>
        <v>0</v>
      </c>
      <c r="AF20" s="114" t="str">
        <f t="shared" ca="1" si="5"/>
        <v>afwezig</v>
      </c>
      <c r="AG20" s="93">
        <f ca="1">SUM($H20*(AF20=Dashboard!$B20),$I20*(AF20=Dashboard!$C20),$J20*(AF20=Dashboard!$D20),$K20*(AF20=Dashboard!$E20),$L20*(AF20=Dashboard!$F20))</f>
        <v>0</v>
      </c>
      <c r="AH20" s="106">
        <f t="shared" ca="1" si="6"/>
        <v>0</v>
      </c>
      <c r="AI20" s="114" t="str">
        <f t="shared" ca="1" si="7"/>
        <v>aanwezig</v>
      </c>
      <c r="AJ20" s="93">
        <f ca="1">SUM($H20*(AI20=Dashboard!$B20),$I20*(AI20=Dashboard!$C20),$J20*(AI20=Dashboard!$D20),$K20*(AI20=Dashboard!$E20),$L20*(AI20=Dashboard!$F20))</f>
        <v>0</v>
      </c>
      <c r="AK20" s="106">
        <f t="shared" ca="1" si="8"/>
        <v>0</v>
      </c>
      <c r="AL20" s="114" t="str">
        <f t="shared" ca="1" si="9"/>
        <v>afwezig</v>
      </c>
      <c r="AM20" s="93">
        <f ca="1">SUM($H20*(AL20=Dashboard!$B20),$I20*(AL20=Dashboard!$C20),$J20*(AL20=Dashboard!$D20),$K20*(AL20=Dashboard!$E20),$L20*(AL20=Dashboard!$F20))</f>
        <v>0</v>
      </c>
      <c r="AN20" s="106">
        <f t="shared" ca="1" si="10"/>
        <v>0</v>
      </c>
      <c r="AO20" s="114" t="str">
        <f t="shared" ca="1" si="11"/>
        <v>afwezig</v>
      </c>
      <c r="AP20" s="93">
        <f ca="1">SUM($H20*(AO20=Dashboard!$B20),$I20*(AO20=Dashboard!$C20),$J20*(AO20=Dashboard!$D20),$K20*(AO20=Dashboard!$E20),$L20*(AO20=Dashboard!$F20))</f>
        <v>0</v>
      </c>
      <c r="AQ20" s="106">
        <f t="shared" ca="1" si="12"/>
        <v>0</v>
      </c>
      <c r="AR20" s="114" t="str">
        <f t="shared" ca="1" si="13"/>
        <v>afwezig</v>
      </c>
      <c r="AS20" s="93">
        <f ca="1">SUM($H20*(AR20=Dashboard!$B20),$I20*(AR20=Dashboard!$C20),$J20*(AR20=Dashboard!$D20),$K20*(AR20=Dashboard!$E20),$L20*(AR20=Dashboard!$F20))</f>
        <v>0</v>
      </c>
      <c r="AT20" s="106">
        <f t="shared" ca="1" si="14"/>
        <v>0</v>
      </c>
      <c r="AU20" s="114" t="str">
        <f t="shared" ca="1" si="15"/>
        <v>afwezig</v>
      </c>
      <c r="AV20" s="93">
        <f ca="1">SUM($H20*(AU20=Dashboard!$B20),$I20*(AU20=Dashboard!$C20),$J20*(AU20=Dashboard!$D20),$K20*(AU20=Dashboard!$E20),$L20*(AU20=Dashboard!$F20))</f>
        <v>0</v>
      </c>
      <c r="AW20" s="106">
        <f t="shared" ca="1" si="16"/>
        <v>0</v>
      </c>
      <c r="AX20" s="114" t="str">
        <f t="shared" ca="1" si="17"/>
        <v>afwezig</v>
      </c>
      <c r="AY20" s="93">
        <f ca="1">SUM($H20*(AX20=Dashboard!$B20),$I20*(AX20=Dashboard!$C20),$J20*(AX20=Dashboard!$D20),$K20*(AX20=Dashboard!$E20),$L20*(AX20=Dashboard!$F20))</f>
        <v>0</v>
      </c>
      <c r="AZ20" s="106">
        <f t="shared" ca="1" si="18"/>
        <v>0</v>
      </c>
      <c r="BA20" s="114" t="str">
        <f t="shared" ca="1" si="19"/>
        <v>afwezig</v>
      </c>
      <c r="BB20" s="93">
        <f ca="1">SUM($H20*(BA20=Dashboard!$B20),$I20*(BA20=Dashboard!$C20),$J20*(BA20=Dashboard!$D20),$K20*(BA20=Dashboard!$E20),$L20*(BA20=Dashboard!$F20))</f>
        <v>0</v>
      </c>
      <c r="BC20" s="106">
        <f t="shared" ca="1" si="20"/>
        <v>0</v>
      </c>
      <c r="BD20" s="114" t="str">
        <f t="shared" ca="1" si="21"/>
        <v>aanwezig</v>
      </c>
      <c r="BE20" s="93">
        <f ca="1">SUM($H20*(BD20=Dashboard!$B20),$I20*(BD20=Dashboard!$C20),$J20*(BD20=Dashboard!$D20),$K20*(BD20=Dashboard!$E20),$L20*(BD20=Dashboard!$F20))</f>
        <v>0</v>
      </c>
      <c r="BF20" s="106">
        <f t="shared" ca="1" si="22"/>
        <v>0</v>
      </c>
      <c r="BG20" s="114" t="str">
        <f t="shared" ca="1" si="23"/>
        <v>afwezig</v>
      </c>
      <c r="BH20" s="93">
        <f ca="1">SUM($H20*(BG20=Dashboard!$B20),$I20*(BG20=Dashboard!$C20),$J20*(BG20=Dashboard!$D20),$K20*(BG20=Dashboard!$E20),$L20*(BG20=Dashboard!$F20))</f>
        <v>0</v>
      </c>
      <c r="BI20" s="106">
        <f t="shared" ca="1" si="24"/>
        <v>0</v>
      </c>
      <c r="BJ20" s="114" t="str">
        <f t="shared" ca="1" si="25"/>
        <v>afwezig</v>
      </c>
      <c r="BK20" s="93">
        <f ca="1">SUM($H20*(BJ20=Dashboard!$B20),$I20*(BJ20=Dashboard!$C20),$J20*(BJ20=Dashboard!$D20),$K20*(BJ20=Dashboard!$E20),$L20*(BJ20=Dashboard!$F20))</f>
        <v>0</v>
      </c>
      <c r="BL20" s="106">
        <f t="shared" ca="1" si="26"/>
        <v>0</v>
      </c>
      <c r="BM20" s="114" t="str">
        <f t="shared" ca="1" si="27"/>
        <v>afwezig</v>
      </c>
      <c r="BN20" s="93">
        <f ca="1">SUM($H20*(BM20=Dashboard!$B20),$I20*(BM20=Dashboard!$C20),$J20*(BM20=Dashboard!$D20),$K20*(BM20=Dashboard!$E20),$L20*(BM20=Dashboard!$F20))</f>
        <v>0</v>
      </c>
      <c r="BO20" s="106">
        <f t="shared" ca="1" si="28"/>
        <v>0</v>
      </c>
      <c r="BP20" s="114" t="str">
        <f t="shared" ca="1" si="29"/>
        <v>afwezig</v>
      </c>
      <c r="BQ20" s="93">
        <f ca="1">SUM($H20*(BP20=Dashboard!$B20),$I20*(BP20=Dashboard!$C20),$J20*(BP20=Dashboard!$D20),$K20*(BP20=Dashboard!$E20),$L20*(BP20=Dashboard!$F20))</f>
        <v>0</v>
      </c>
      <c r="BR20" s="106">
        <f t="shared" ca="1" si="30"/>
        <v>0</v>
      </c>
      <c r="BS20" s="114" t="str">
        <f t="shared" ca="1" si="31"/>
        <v>afwezig</v>
      </c>
      <c r="BT20" s="93">
        <f ca="1">SUM($H20*(BS20=Dashboard!$B20),$I20*(BS20=Dashboard!$C20),$J20*(BS20=Dashboard!$D20),$K20*(BS20=Dashboard!$E20),$L20*(BS20=Dashboard!$F20))</f>
        <v>0</v>
      </c>
      <c r="BU20" s="106">
        <f t="shared" ca="1" si="32"/>
        <v>0</v>
      </c>
      <c r="BV20" s="114" t="str">
        <f t="shared" ca="1" si="33"/>
        <v>afwezig</v>
      </c>
      <c r="BW20" s="93">
        <f ca="1">SUM($H20*(BV20=Dashboard!$B20),$I20*(BV20=Dashboard!$C20),$J20*(BV20=Dashboard!$D20),$K20*(BV20=Dashboard!$E20),$L20*(BV20=Dashboard!$F20))</f>
        <v>0</v>
      </c>
      <c r="BX20" s="106">
        <f t="shared" ca="1" si="34"/>
        <v>0</v>
      </c>
      <c r="BY20" s="114" t="str">
        <f t="shared" ca="1" si="35"/>
        <v>aanwezig</v>
      </c>
      <c r="BZ20" s="93">
        <f ca="1">SUM($H20*(BY20=Dashboard!$B20),$I20*(BY20=Dashboard!$C20),$J20*(BY20=Dashboard!$D20),$K20*(BY20=Dashboard!$E20),$L20*(BY20=Dashboard!$F20))</f>
        <v>0</v>
      </c>
      <c r="CA20" s="106">
        <f t="shared" ca="1" si="36"/>
        <v>0</v>
      </c>
      <c r="CB20" s="114" t="str">
        <f t="shared" ca="1" si="37"/>
        <v>afwezig</v>
      </c>
      <c r="CC20" s="93">
        <f ca="1">SUM($H20*(CB20=Dashboard!$B20),$I20*(CB20=Dashboard!$C20),$J20*(CB20=Dashboard!$D20),$K20*(CB20=Dashboard!$E20),$L20*(CB20=Dashboard!$F20))</f>
        <v>0</v>
      </c>
      <c r="CD20" s="106">
        <f t="shared" ca="1" si="38"/>
        <v>0</v>
      </c>
      <c r="CE20" s="114" t="str">
        <f t="shared" ca="1" si="39"/>
        <v>onbekend</v>
      </c>
      <c r="CF20" s="93">
        <f ca="1">SUM($H20*(CE20=Dashboard!$B20),$I20*(CE20=Dashboard!$C20),$J20*(CE20=Dashboard!$D20),$K20*(CE20=Dashboard!$E20),$L20*(CE20=Dashboard!$F20))</f>
        <v>0</v>
      </c>
      <c r="CG20" s="106">
        <f t="shared" ca="1" si="40"/>
        <v>0</v>
      </c>
      <c r="CH20" s="114">
        <f t="shared" ca="1" si="41"/>
        <v>0</v>
      </c>
      <c r="CI20" s="93">
        <f ca="1">SUM($H20*(CH20=Dashboard!$B20),$I20*(CH20=Dashboard!$C20),$J20*(CH20=Dashboard!$D20),$K20*(CH20=Dashboard!$E20),$L20*(CH20=Dashboard!$F20))</f>
        <v>0</v>
      </c>
      <c r="CJ20" s="106">
        <f t="shared" ca="1" si="42"/>
        <v>0</v>
      </c>
      <c r="CK20" s="197">
        <v>0</v>
      </c>
      <c r="CL20" s="198">
        <v>0</v>
      </c>
      <c r="CM20" s="198">
        <v>0</v>
      </c>
      <c r="CN20" s="198">
        <v>0</v>
      </c>
      <c r="CO20" s="198">
        <v>0</v>
      </c>
      <c r="CP20" s="199">
        <v>0</v>
      </c>
      <c r="CS20" s="197">
        <v>0</v>
      </c>
      <c r="CT20" s="198">
        <v>0</v>
      </c>
      <c r="CU20" s="198">
        <v>0</v>
      </c>
      <c r="CV20" s="198">
        <v>0</v>
      </c>
      <c r="CW20" s="198">
        <v>0</v>
      </c>
      <c r="CX20" s="198">
        <v>0</v>
      </c>
      <c r="DA20" s="197">
        <v>0</v>
      </c>
      <c r="DB20" s="198">
        <v>0</v>
      </c>
      <c r="DC20" s="198">
        <v>0</v>
      </c>
      <c r="DD20" s="198">
        <v>0</v>
      </c>
      <c r="DE20" s="198">
        <v>0</v>
      </c>
      <c r="DF20" s="198">
        <v>0</v>
      </c>
    </row>
    <row r="21" spans="1:110" ht="18.75">
      <c r="A21" s="152" t="s">
        <v>152</v>
      </c>
      <c r="B21" s="153">
        <v>1</v>
      </c>
      <c r="C21" s="153">
        <v>2</v>
      </c>
      <c r="D21" s="153">
        <v>3</v>
      </c>
      <c r="E21" s="153">
        <v>4</v>
      </c>
      <c r="F21" s="177">
        <v>5</v>
      </c>
      <c r="G21" s="211">
        <v>0</v>
      </c>
      <c r="H21" s="212">
        <v>0</v>
      </c>
      <c r="I21" s="212">
        <v>0</v>
      </c>
      <c r="J21" s="212">
        <v>0</v>
      </c>
      <c r="K21" s="212">
        <v>0</v>
      </c>
      <c r="L21" s="212">
        <v>0</v>
      </c>
      <c r="M21" s="114" t="str">
        <f>waardelijsten!G19</f>
        <v>U</v>
      </c>
      <c r="O21" s="118">
        <f t="shared" si="43"/>
        <v>19</v>
      </c>
      <c r="P21" s="149" t="str">
        <f>scoretabel!B23</f>
        <v>Merode</v>
      </c>
      <c r="Q21" s="148">
        <f ca="1">CD53</f>
        <v>10</v>
      </c>
      <c r="R21" s="140">
        <f t="shared" si="44"/>
        <v>82</v>
      </c>
      <c r="S21" s="141">
        <f t="shared" ca="1" si="0"/>
        <v>0</v>
      </c>
      <c r="T21" s="142">
        <f t="shared" ref="T21:X21" ca="1" si="61">SUM(INDIRECT(CONCATENATE(ADDRESS(S$1+1,$R21),":",ADDRESS(T$1,$R21))))</f>
        <v>2</v>
      </c>
      <c r="U21" s="143">
        <f t="shared" ca="1" si="61"/>
        <v>0</v>
      </c>
      <c r="V21" s="144">
        <f t="shared" ca="1" si="61"/>
        <v>5</v>
      </c>
      <c r="W21" s="145">
        <f t="shared" ca="1" si="61"/>
        <v>3</v>
      </c>
      <c r="X21" s="146">
        <f t="shared" ca="1" si="61"/>
        <v>0</v>
      </c>
      <c r="Z21" s="114">
        <f t="shared" ca="1" si="1"/>
        <v>1</v>
      </c>
      <c r="AA21" s="93">
        <f ca="1">SUM($H21*(Z21=Dashboard!$B21),$I21*(Z21=Dashboard!$C21),$J21*(Z21=Dashboard!$D21),$K21*(Z21=Dashboard!$E21),$L21*(Z21=Dashboard!$F21))</f>
        <v>0</v>
      </c>
      <c r="AB21" s="106">
        <f t="shared" ca="1" si="2"/>
        <v>0</v>
      </c>
      <c r="AC21" s="114">
        <f t="shared" ca="1" si="3"/>
        <v>1</v>
      </c>
      <c r="AD21" s="93">
        <f ca="1">SUM($H21*(AC21=Dashboard!$B21),$I21*(AC21=Dashboard!$C21),$J21*(AC21=Dashboard!$D21),$K21*(AC21=Dashboard!$E21),$L21*(AC21=Dashboard!$F21))</f>
        <v>0</v>
      </c>
      <c r="AE21" s="106">
        <f t="shared" ca="1" si="4"/>
        <v>0</v>
      </c>
      <c r="AF21" s="114">
        <f t="shared" ca="1" si="5"/>
        <v>1</v>
      </c>
      <c r="AG21" s="93">
        <f ca="1">SUM($H21*(AF21=Dashboard!$B21),$I21*(AF21=Dashboard!$C21),$J21*(AF21=Dashboard!$D21),$K21*(AF21=Dashboard!$E21),$L21*(AF21=Dashboard!$F21))</f>
        <v>0</v>
      </c>
      <c r="AH21" s="106">
        <f t="shared" ca="1" si="6"/>
        <v>0</v>
      </c>
      <c r="AI21" s="114">
        <f t="shared" ca="1" si="7"/>
        <v>3</v>
      </c>
      <c r="AJ21" s="93">
        <f ca="1">SUM($H21*(AI21=Dashboard!$B21),$I21*(AI21=Dashboard!$C21),$J21*(AI21=Dashboard!$D21),$K21*(AI21=Dashboard!$E21),$L21*(AI21=Dashboard!$F21))</f>
        <v>0</v>
      </c>
      <c r="AK21" s="106">
        <f t="shared" ca="1" si="8"/>
        <v>0</v>
      </c>
      <c r="AL21" s="114">
        <f t="shared" ca="1" si="9"/>
        <v>2</v>
      </c>
      <c r="AM21" s="93">
        <f ca="1">SUM($H21*(AL21=Dashboard!$B21),$I21*(AL21=Dashboard!$C21),$J21*(AL21=Dashboard!$D21),$K21*(AL21=Dashboard!$E21),$L21*(AL21=Dashboard!$F21))</f>
        <v>0</v>
      </c>
      <c r="AN21" s="106">
        <f t="shared" ca="1" si="10"/>
        <v>0</v>
      </c>
      <c r="AO21" s="114">
        <f t="shared" ca="1" si="11"/>
        <v>4</v>
      </c>
      <c r="AP21" s="93">
        <f ca="1">SUM($H21*(AO21=Dashboard!$B21),$I21*(AO21=Dashboard!$C21),$J21*(AO21=Dashboard!$D21),$K21*(AO21=Dashboard!$E21),$L21*(AO21=Dashboard!$F21))</f>
        <v>0</v>
      </c>
      <c r="AQ21" s="106">
        <f t="shared" ca="1" si="12"/>
        <v>0</v>
      </c>
      <c r="AR21" s="114">
        <f t="shared" ca="1" si="13"/>
        <v>3</v>
      </c>
      <c r="AS21" s="93">
        <f ca="1">SUM($H21*(AR21=Dashboard!$B21),$I21*(AR21=Dashboard!$C21),$J21*(AR21=Dashboard!$D21),$K21*(AR21=Dashboard!$E21),$L21*(AR21=Dashboard!$F21))</f>
        <v>0</v>
      </c>
      <c r="AT21" s="106">
        <f t="shared" ca="1" si="14"/>
        <v>0</v>
      </c>
      <c r="AU21" s="114">
        <f t="shared" ca="1" si="15"/>
        <v>0</v>
      </c>
      <c r="AV21" s="93">
        <f ca="1">SUM($H21*(AU21=Dashboard!$B21),$I21*(AU21=Dashboard!$C21),$J21*(AU21=Dashboard!$D21),$K21*(AU21=Dashboard!$E21),$L21*(AU21=Dashboard!$F21))</f>
        <v>0</v>
      </c>
      <c r="AW21" s="106">
        <f t="shared" ca="1" si="16"/>
        <v>0</v>
      </c>
      <c r="AX21" s="114">
        <f t="shared" ca="1" si="17"/>
        <v>1</v>
      </c>
      <c r="AY21" s="93">
        <f ca="1">SUM($H21*(AX21=Dashboard!$B21),$I21*(AX21=Dashboard!$C21),$J21*(AX21=Dashboard!$D21),$K21*(AX21=Dashboard!$E21),$L21*(AX21=Dashboard!$F21))</f>
        <v>0</v>
      </c>
      <c r="AZ21" s="106">
        <f t="shared" ca="1" si="18"/>
        <v>0</v>
      </c>
      <c r="BA21" s="114">
        <f t="shared" ca="1" si="19"/>
        <v>3</v>
      </c>
      <c r="BB21" s="93">
        <f ca="1">SUM($H21*(BA21=Dashboard!$B21),$I21*(BA21=Dashboard!$C21),$J21*(BA21=Dashboard!$D21),$K21*(BA21=Dashboard!$E21),$L21*(BA21=Dashboard!$F21))</f>
        <v>0</v>
      </c>
      <c r="BC21" s="106">
        <f t="shared" ca="1" si="20"/>
        <v>0</v>
      </c>
      <c r="BD21" s="114">
        <f t="shared" ca="1" si="21"/>
        <v>3</v>
      </c>
      <c r="BE21" s="93">
        <f ca="1">SUM($H21*(BD21=Dashboard!$B21),$I21*(BD21=Dashboard!$C21),$J21*(BD21=Dashboard!$D21),$K21*(BD21=Dashboard!$E21),$L21*(BD21=Dashboard!$F21))</f>
        <v>0</v>
      </c>
      <c r="BF21" s="106">
        <f t="shared" ca="1" si="22"/>
        <v>0</v>
      </c>
      <c r="BG21" s="114">
        <f t="shared" ca="1" si="23"/>
        <v>1</v>
      </c>
      <c r="BH21" s="93">
        <f ca="1">SUM($H21*(BG21=Dashboard!$B21),$I21*(BG21=Dashboard!$C21),$J21*(BG21=Dashboard!$D21),$K21*(BG21=Dashboard!$E21),$L21*(BG21=Dashboard!$F21))</f>
        <v>0</v>
      </c>
      <c r="BI21" s="106">
        <f t="shared" ca="1" si="24"/>
        <v>0</v>
      </c>
      <c r="BJ21" s="114">
        <f t="shared" ca="1" si="25"/>
        <v>2</v>
      </c>
      <c r="BK21" s="93">
        <f ca="1">SUM($H21*(BJ21=Dashboard!$B21),$I21*(BJ21=Dashboard!$C21),$J21*(BJ21=Dashboard!$D21),$K21*(BJ21=Dashboard!$E21),$L21*(BJ21=Dashboard!$F21))</f>
        <v>0</v>
      </c>
      <c r="BL21" s="106">
        <f t="shared" ca="1" si="26"/>
        <v>0</v>
      </c>
      <c r="BM21" s="114">
        <f t="shared" ca="1" si="27"/>
        <v>1</v>
      </c>
      <c r="BN21" s="93">
        <f ca="1">SUM($H21*(BM21=Dashboard!$B21),$I21*(BM21=Dashboard!$C21),$J21*(BM21=Dashboard!$D21),$K21*(BM21=Dashboard!$E21),$L21*(BM21=Dashboard!$F21))</f>
        <v>0</v>
      </c>
      <c r="BO21" s="106">
        <f t="shared" ca="1" si="28"/>
        <v>0</v>
      </c>
      <c r="BP21" s="114">
        <f t="shared" ca="1" si="29"/>
        <v>3</v>
      </c>
      <c r="BQ21" s="93">
        <f ca="1">SUM($H21*(BP21=Dashboard!$B21),$I21*(BP21=Dashboard!$C21),$J21*(BP21=Dashboard!$D21),$K21*(BP21=Dashboard!$E21),$L21*(BP21=Dashboard!$F21))</f>
        <v>0</v>
      </c>
      <c r="BR21" s="106">
        <f t="shared" ca="1" si="30"/>
        <v>0</v>
      </c>
      <c r="BS21" s="114">
        <f t="shared" ca="1" si="31"/>
        <v>4</v>
      </c>
      <c r="BT21" s="93">
        <f ca="1">SUM($H21*(BS21=Dashboard!$B21),$I21*(BS21=Dashboard!$C21),$J21*(BS21=Dashboard!$D21),$K21*(BS21=Dashboard!$E21),$L21*(BS21=Dashboard!$F21))</f>
        <v>0</v>
      </c>
      <c r="BU21" s="106">
        <f t="shared" ca="1" si="32"/>
        <v>0</v>
      </c>
      <c r="BV21" s="114">
        <f t="shared" ca="1" si="33"/>
        <v>1</v>
      </c>
      <c r="BW21" s="93">
        <f ca="1">SUM($H21*(BV21=Dashboard!$B21),$I21*(BV21=Dashboard!$C21),$J21*(BV21=Dashboard!$D21),$K21*(BV21=Dashboard!$E21),$L21*(BV21=Dashboard!$F21))</f>
        <v>0</v>
      </c>
      <c r="BX21" s="106">
        <f t="shared" ca="1" si="34"/>
        <v>0</v>
      </c>
      <c r="BY21" s="114">
        <f t="shared" ca="1" si="35"/>
        <v>6</v>
      </c>
      <c r="BZ21" s="93">
        <f ca="1">SUM($H21*(BY21=Dashboard!$B21),$I21*(BY21=Dashboard!$C21),$J21*(BY21=Dashboard!$D21),$K21*(BY21=Dashboard!$E21),$L21*(BY21=Dashboard!$F21))</f>
        <v>0</v>
      </c>
      <c r="CA21" s="106">
        <f t="shared" ca="1" si="36"/>
        <v>0</v>
      </c>
      <c r="CB21" s="114">
        <f t="shared" ca="1" si="37"/>
        <v>2</v>
      </c>
      <c r="CC21" s="93">
        <f ca="1">SUM($H21*(CB21=Dashboard!$B21),$I21*(CB21=Dashboard!$C21),$J21*(CB21=Dashboard!$D21),$K21*(CB21=Dashboard!$E21),$L21*(CB21=Dashboard!$F21))</f>
        <v>0</v>
      </c>
      <c r="CD21" s="106">
        <f t="shared" ca="1" si="38"/>
        <v>0</v>
      </c>
      <c r="CE21" s="114">
        <f t="shared" ca="1" si="39"/>
        <v>0</v>
      </c>
      <c r="CF21" s="93">
        <f ca="1">SUM($H21*(CE21=Dashboard!$B21),$I21*(CE21=Dashboard!$C21),$J21*(CE21=Dashboard!$D21),$K21*(CE21=Dashboard!$E21),$L21*(CE21=Dashboard!$F21))</f>
        <v>0</v>
      </c>
      <c r="CG21" s="106">
        <f t="shared" ca="1" si="40"/>
        <v>0</v>
      </c>
      <c r="CH21" s="114">
        <f t="shared" ca="1" si="41"/>
        <v>0</v>
      </c>
      <c r="CI21" s="93">
        <f ca="1">SUM($H21*(CH21=Dashboard!$B21),$I21*(CH21=Dashboard!$C21),$J21*(CH21=Dashboard!$D21),$K21*(CH21=Dashboard!$E21),$L21*(CH21=Dashboard!$F21))</f>
        <v>0</v>
      </c>
      <c r="CJ21" s="106">
        <f t="shared" ca="1" si="42"/>
        <v>0</v>
      </c>
      <c r="CK21" s="197">
        <v>0</v>
      </c>
      <c r="CL21" s="198">
        <v>0</v>
      </c>
      <c r="CM21" s="198">
        <v>0</v>
      </c>
      <c r="CN21" s="198">
        <v>0</v>
      </c>
      <c r="CO21" s="198">
        <v>0</v>
      </c>
      <c r="CP21" s="199">
        <v>0</v>
      </c>
      <c r="CS21" s="197">
        <v>0</v>
      </c>
      <c r="CT21" s="198">
        <v>0</v>
      </c>
      <c r="CU21" s="198">
        <v>0</v>
      </c>
      <c r="CV21" s="198">
        <v>0</v>
      </c>
      <c r="CW21" s="198">
        <v>0</v>
      </c>
      <c r="CX21" s="198">
        <v>0</v>
      </c>
      <c r="DA21" s="197">
        <v>0</v>
      </c>
      <c r="DB21" s="198">
        <v>0</v>
      </c>
      <c r="DC21" s="198">
        <v>0</v>
      </c>
      <c r="DD21" s="198">
        <v>0</v>
      </c>
      <c r="DE21" s="198">
        <v>0</v>
      </c>
      <c r="DF21" s="198">
        <v>0</v>
      </c>
    </row>
    <row r="22" spans="1:110" ht="18.75">
      <c r="A22" s="154" t="s">
        <v>214</v>
      </c>
      <c r="B22" s="109" t="s">
        <v>55</v>
      </c>
      <c r="C22" s="109" t="s">
        <v>65</v>
      </c>
      <c r="D22" s="109" t="s">
        <v>71</v>
      </c>
      <c r="E22" s="109" t="s">
        <v>70</v>
      </c>
      <c r="F22" s="178"/>
      <c r="G22" s="211">
        <v>1</v>
      </c>
      <c r="H22" s="212">
        <v>0</v>
      </c>
      <c r="I22" s="212">
        <v>0</v>
      </c>
      <c r="J22" s="212">
        <v>1</v>
      </c>
      <c r="K22" s="212">
        <v>1</v>
      </c>
      <c r="L22" s="212">
        <v>0</v>
      </c>
      <c r="M22" s="115" t="str">
        <f>waardelijsten!G20</f>
        <v>V</v>
      </c>
      <c r="O22" s="118">
        <f t="shared" si="43"/>
        <v>20</v>
      </c>
      <c r="P22" s="168" t="str">
        <f>scoretabel!B24</f>
        <v>EXTRA Benadering-4</v>
      </c>
      <c r="Q22" s="148">
        <f ca="1">CG53</f>
        <v>0</v>
      </c>
      <c r="R22" s="140">
        <f t="shared" si="44"/>
        <v>85</v>
      </c>
      <c r="S22" s="141">
        <f t="shared" ca="1" si="0"/>
        <v>0</v>
      </c>
      <c r="T22" s="142">
        <f t="shared" ref="T22:X22" ca="1" si="62">SUM(INDIRECT(CONCATENATE(ADDRESS(S$1+1,$R22),":",ADDRESS(T$1,$R22))))</f>
        <v>0</v>
      </c>
      <c r="U22" s="143">
        <f t="shared" ca="1" si="62"/>
        <v>0</v>
      </c>
      <c r="V22" s="144">
        <f t="shared" ca="1" si="62"/>
        <v>0</v>
      </c>
      <c r="W22" s="145">
        <f t="shared" ca="1" si="62"/>
        <v>0</v>
      </c>
      <c r="X22" s="146">
        <f t="shared" ca="1" si="62"/>
        <v>0</v>
      </c>
      <c r="Z22" s="115" t="str">
        <f t="shared" ca="1" si="1"/>
        <v>mogelijk</v>
      </c>
      <c r="AA22" s="93">
        <f ca="1">SUM($H22*(Z22=Dashboard!$B22),$I22*(Z22=Dashboard!$C22),$J22*(Z22=Dashboard!$D22),$K22*(Z22=Dashboard!$E22),$L22*(Z22=Dashboard!$F22))</f>
        <v>1</v>
      </c>
      <c r="AB22" s="106">
        <f t="shared" ca="1" si="2"/>
        <v>1</v>
      </c>
      <c r="AC22" s="115" t="str">
        <f t="shared" ca="1" si="3"/>
        <v>ongeschikt</v>
      </c>
      <c r="AD22" s="93">
        <f ca="1">SUM($H22*(AC22=Dashboard!$B22),$I22*(AC22=Dashboard!$C22),$J22*(AC22=Dashboard!$D22),$K22*(AC22=Dashboard!$E22),$L22*(AC22=Dashboard!$F22))</f>
        <v>0</v>
      </c>
      <c r="AE22" s="106">
        <f t="shared" ca="1" si="4"/>
        <v>0</v>
      </c>
      <c r="AF22" s="115" t="str">
        <f t="shared" ca="1" si="5"/>
        <v>ongeschikt</v>
      </c>
      <c r="AG22" s="93">
        <f ca="1">SUM($H22*(AF22=Dashboard!$B22),$I22*(AF22=Dashboard!$C22),$J22*(AF22=Dashboard!$D22),$K22*(AF22=Dashboard!$E22),$L22*(AF22=Dashboard!$F22))</f>
        <v>0</v>
      </c>
      <c r="AH22" s="106">
        <f t="shared" ca="1" si="6"/>
        <v>0</v>
      </c>
      <c r="AI22" s="115" t="str">
        <f t="shared" ca="1" si="7"/>
        <v>bedoeld</v>
      </c>
      <c r="AJ22" s="93">
        <f ca="1">SUM($H22*(AI22=Dashboard!$B22),$I22*(AI22=Dashboard!$C22),$J22*(AI22=Dashboard!$D22),$K22*(AI22=Dashboard!$E22),$L22*(AI22=Dashboard!$F22))</f>
        <v>1</v>
      </c>
      <c r="AK22" s="106">
        <f t="shared" ca="1" si="8"/>
        <v>1</v>
      </c>
      <c r="AL22" s="115" t="str">
        <f t="shared" ca="1" si="9"/>
        <v>ongeschikt</v>
      </c>
      <c r="AM22" s="93">
        <f ca="1">SUM($H22*(AL22=Dashboard!$B22),$I22*(AL22=Dashboard!$C22),$J22*(AL22=Dashboard!$D22),$K22*(AL22=Dashboard!$E22),$L22*(AL22=Dashboard!$F22))</f>
        <v>0</v>
      </c>
      <c r="AN22" s="106">
        <f t="shared" ca="1" si="10"/>
        <v>0</v>
      </c>
      <c r="AO22" s="115" t="str">
        <f t="shared" ca="1" si="11"/>
        <v>bedoeld</v>
      </c>
      <c r="AP22" s="93">
        <f ca="1">SUM($H22*(AO22=Dashboard!$B22),$I22*(AO22=Dashboard!$C22),$J22*(AO22=Dashboard!$D22),$K22*(AO22=Dashboard!$E22),$L22*(AO22=Dashboard!$F22))</f>
        <v>1</v>
      </c>
      <c r="AQ22" s="106">
        <f t="shared" ca="1" si="12"/>
        <v>1</v>
      </c>
      <c r="AR22" s="115" t="str">
        <f t="shared" ca="1" si="13"/>
        <v>bedoeld</v>
      </c>
      <c r="AS22" s="93">
        <f ca="1">SUM($H22*(AR22=Dashboard!$B22),$I22*(AR22=Dashboard!$C22),$J22*(AR22=Dashboard!$D22),$K22*(AR22=Dashboard!$E22),$L22*(AR22=Dashboard!$F22))</f>
        <v>1</v>
      </c>
      <c r="AT22" s="106">
        <f t="shared" ca="1" si="14"/>
        <v>1</v>
      </c>
      <c r="AU22" s="115" t="str">
        <f t="shared" ca="1" si="15"/>
        <v>bedoeld</v>
      </c>
      <c r="AV22" s="93">
        <f ca="1">SUM($H22*(AU22=Dashboard!$B22),$I22*(AU22=Dashboard!$C22),$J22*(AU22=Dashboard!$D22),$K22*(AU22=Dashboard!$E22),$L22*(AU22=Dashboard!$F22))</f>
        <v>1</v>
      </c>
      <c r="AW22" s="106">
        <f t="shared" ca="1" si="16"/>
        <v>1</v>
      </c>
      <c r="AX22" s="115" t="str">
        <f t="shared" ca="1" si="17"/>
        <v>ongeschikt</v>
      </c>
      <c r="AY22" s="93">
        <f ca="1">SUM($H22*(AX22=Dashboard!$B22),$I22*(AX22=Dashboard!$C22),$J22*(AX22=Dashboard!$D22),$K22*(AX22=Dashboard!$E22),$L22*(AX22=Dashboard!$F22))</f>
        <v>0</v>
      </c>
      <c r="AZ22" s="106">
        <f t="shared" ca="1" si="18"/>
        <v>0</v>
      </c>
      <c r="BA22" s="115" t="str">
        <f t="shared" ca="1" si="19"/>
        <v>bedoeld</v>
      </c>
      <c r="BB22" s="93">
        <f ca="1">SUM($H22*(BA22=Dashboard!$B22),$I22*(BA22=Dashboard!$C22),$J22*(BA22=Dashboard!$D22),$K22*(BA22=Dashboard!$E22),$L22*(BA22=Dashboard!$F22))</f>
        <v>1</v>
      </c>
      <c r="BC22" s="106">
        <f t="shared" ca="1" si="20"/>
        <v>1</v>
      </c>
      <c r="BD22" s="115" t="str">
        <f t="shared" ca="1" si="21"/>
        <v>ongeschikt</v>
      </c>
      <c r="BE22" s="93">
        <f ca="1">SUM($H22*(BD22=Dashboard!$B22),$I22*(BD22=Dashboard!$C22),$J22*(BD22=Dashboard!$D22),$K22*(BD22=Dashboard!$E22),$L22*(BD22=Dashboard!$F22))</f>
        <v>0</v>
      </c>
      <c r="BF22" s="106">
        <f t="shared" ca="1" si="22"/>
        <v>0</v>
      </c>
      <c r="BG22" s="115" t="str">
        <f t="shared" ca="1" si="23"/>
        <v>mogelijk</v>
      </c>
      <c r="BH22" s="93">
        <f ca="1">SUM($H22*(BG22=Dashboard!$B22),$I22*(BG22=Dashboard!$C22),$J22*(BG22=Dashboard!$D22),$K22*(BG22=Dashboard!$E22),$L22*(BG22=Dashboard!$F22))</f>
        <v>1</v>
      </c>
      <c r="BI22" s="106">
        <f t="shared" ca="1" si="24"/>
        <v>1</v>
      </c>
      <c r="BJ22" s="115" t="str">
        <f t="shared" ca="1" si="25"/>
        <v>bedoeld</v>
      </c>
      <c r="BK22" s="93">
        <f ca="1">SUM($H22*(BJ22=Dashboard!$B22),$I22*(BJ22=Dashboard!$C22),$J22*(BJ22=Dashboard!$D22),$K22*(BJ22=Dashboard!$E22),$L22*(BJ22=Dashboard!$F22))</f>
        <v>1</v>
      </c>
      <c r="BL22" s="106">
        <f t="shared" ca="1" si="26"/>
        <v>1</v>
      </c>
      <c r="BM22" s="115" t="str">
        <f t="shared" ca="1" si="27"/>
        <v>bedoeld</v>
      </c>
      <c r="BN22" s="93">
        <f ca="1">SUM($H22*(BM22=Dashboard!$B22),$I22*(BM22=Dashboard!$C22),$J22*(BM22=Dashboard!$D22),$K22*(BM22=Dashboard!$E22),$L22*(BM22=Dashboard!$F22))</f>
        <v>1</v>
      </c>
      <c r="BO22" s="106">
        <f t="shared" ca="1" si="28"/>
        <v>1</v>
      </c>
      <c r="BP22" s="115" t="str">
        <f t="shared" ca="1" si="29"/>
        <v>ongeschikt</v>
      </c>
      <c r="BQ22" s="93">
        <f ca="1">SUM($H22*(BP22=Dashboard!$B22),$I22*(BP22=Dashboard!$C22),$J22*(BP22=Dashboard!$D22),$K22*(BP22=Dashboard!$E22),$L22*(BP22=Dashboard!$F22))</f>
        <v>0</v>
      </c>
      <c r="BR22" s="106">
        <f t="shared" ca="1" si="30"/>
        <v>0</v>
      </c>
      <c r="BS22" s="115" t="str">
        <f t="shared" ca="1" si="31"/>
        <v>bedoeld</v>
      </c>
      <c r="BT22" s="93">
        <f ca="1">SUM($H22*(BS22=Dashboard!$B22),$I22*(BS22=Dashboard!$C22),$J22*(BS22=Dashboard!$D22),$K22*(BS22=Dashboard!$E22),$L22*(BS22=Dashboard!$F22))</f>
        <v>1</v>
      </c>
      <c r="BU22" s="106">
        <f t="shared" ca="1" si="32"/>
        <v>1</v>
      </c>
      <c r="BV22" s="115" t="str">
        <f t="shared" ca="1" si="33"/>
        <v>ongeschikt</v>
      </c>
      <c r="BW22" s="93">
        <f ca="1">SUM($H22*(BV22=Dashboard!$B22),$I22*(BV22=Dashboard!$C22),$J22*(BV22=Dashboard!$D22),$K22*(BV22=Dashboard!$E22),$L22*(BV22=Dashboard!$F22))</f>
        <v>0</v>
      </c>
      <c r="BX22" s="106">
        <f t="shared" ca="1" si="34"/>
        <v>0</v>
      </c>
      <c r="BY22" s="115" t="str">
        <f t="shared" ca="1" si="35"/>
        <v>bedoeld</v>
      </c>
      <c r="BZ22" s="93">
        <f ca="1">SUM($H22*(BY22=Dashboard!$B22),$I22*(BY22=Dashboard!$C22),$J22*(BY22=Dashboard!$D22),$K22*(BY22=Dashboard!$E22),$L22*(BY22=Dashboard!$F22))</f>
        <v>1</v>
      </c>
      <c r="CA22" s="106">
        <f t="shared" ca="1" si="36"/>
        <v>1</v>
      </c>
      <c r="CB22" s="115" t="str">
        <f t="shared" ca="1" si="37"/>
        <v>bedoeld</v>
      </c>
      <c r="CC22" s="93">
        <f ca="1">SUM($H22*(CB22=Dashboard!$B22),$I22*(CB22=Dashboard!$C22),$J22*(CB22=Dashboard!$D22),$K22*(CB22=Dashboard!$E22),$L22*(CB22=Dashboard!$F22))</f>
        <v>1</v>
      </c>
      <c r="CD22" s="106">
        <f t="shared" ca="1" si="38"/>
        <v>1</v>
      </c>
      <c r="CE22" s="115" t="str">
        <f t="shared" ca="1" si="39"/>
        <v>onbekend</v>
      </c>
      <c r="CF22" s="93">
        <f ca="1">SUM($H22*(CE22=Dashboard!$B22),$I22*(CE22=Dashboard!$C22),$J22*(CE22=Dashboard!$D22),$K22*(CE22=Dashboard!$E22),$L22*(CE22=Dashboard!$F22))</f>
        <v>0</v>
      </c>
      <c r="CG22" s="106">
        <f t="shared" ca="1" si="40"/>
        <v>0</v>
      </c>
      <c r="CH22" s="115">
        <f t="shared" ca="1" si="41"/>
        <v>0</v>
      </c>
      <c r="CI22" s="93">
        <f ca="1">SUM($H22*(CH22=Dashboard!$B22),$I22*(CH22=Dashboard!$C22),$J22*(CH22=Dashboard!$D22),$K22*(CH22=Dashboard!$E22),$L22*(CH22=Dashboard!$F22))</f>
        <v>0</v>
      </c>
      <c r="CJ22" s="106">
        <f t="shared" ca="1" si="42"/>
        <v>0</v>
      </c>
      <c r="CK22" s="197">
        <v>1</v>
      </c>
      <c r="CL22" s="198">
        <v>0</v>
      </c>
      <c r="CM22" s="198">
        <v>0</v>
      </c>
      <c r="CN22" s="198">
        <v>1</v>
      </c>
      <c r="CO22" s="198">
        <v>2</v>
      </c>
      <c r="CP22" s="199">
        <v>0</v>
      </c>
      <c r="CS22" s="197">
        <v>0</v>
      </c>
      <c r="CT22" s="198">
        <v>0</v>
      </c>
      <c r="CU22" s="198">
        <v>0</v>
      </c>
      <c r="CV22" s="198">
        <v>0</v>
      </c>
      <c r="CW22" s="198">
        <v>0</v>
      </c>
      <c r="CX22" s="198">
        <v>0</v>
      </c>
      <c r="DA22" s="197">
        <v>1</v>
      </c>
      <c r="DB22" s="198">
        <v>0</v>
      </c>
      <c r="DC22" s="198">
        <v>0</v>
      </c>
      <c r="DD22" s="198">
        <v>1</v>
      </c>
      <c r="DE22" s="198">
        <v>1</v>
      </c>
      <c r="DF22" s="198">
        <v>0</v>
      </c>
    </row>
    <row r="23" spans="1:110" ht="18.75">
      <c r="A23" s="154" t="s">
        <v>215</v>
      </c>
      <c r="B23" s="109" t="s">
        <v>55</v>
      </c>
      <c r="C23" s="109" t="s">
        <v>65</v>
      </c>
      <c r="D23" s="109" t="s">
        <v>71</v>
      </c>
      <c r="E23" s="109" t="s">
        <v>70</v>
      </c>
      <c r="F23" s="178"/>
      <c r="G23" s="211">
        <v>2</v>
      </c>
      <c r="H23" s="212">
        <v>0</v>
      </c>
      <c r="I23" s="212">
        <v>0</v>
      </c>
      <c r="J23" s="212">
        <v>1</v>
      </c>
      <c r="K23" s="212">
        <v>1</v>
      </c>
      <c r="L23" s="212">
        <v>0</v>
      </c>
      <c r="M23" s="115" t="str">
        <f>waardelijsten!G21</f>
        <v>W</v>
      </c>
      <c r="P23" s="139" t="s">
        <v>345</v>
      </c>
      <c r="Q23" s="139" t="s">
        <v>346</v>
      </c>
      <c r="R23" s="110" t="s">
        <v>344</v>
      </c>
      <c r="S23" s="110" t="s">
        <v>362</v>
      </c>
      <c r="T23" s="110" t="s">
        <v>363</v>
      </c>
      <c r="U23" s="110" t="s">
        <v>364</v>
      </c>
      <c r="V23" s="110" t="s">
        <v>365</v>
      </c>
      <c r="W23" s="110" t="s">
        <v>366</v>
      </c>
      <c r="X23" s="110" t="s">
        <v>367</v>
      </c>
      <c r="Z23" s="115" t="str">
        <f t="shared" ca="1" si="1"/>
        <v>bedoeld</v>
      </c>
      <c r="AA23" s="93">
        <f ca="1">SUM($H23*(Z23=Dashboard!$B23),$I23*(Z23=Dashboard!$C23),$J23*(Z23=Dashboard!$D23),$K23*(Z23=Dashboard!$E23),$L23*(Z23=Dashboard!$F23))</f>
        <v>1</v>
      </c>
      <c r="AB23" s="106">
        <f t="shared" ca="1" si="2"/>
        <v>2</v>
      </c>
      <c r="AC23" s="115" t="str">
        <f t="shared" ca="1" si="3"/>
        <v>bedoeld</v>
      </c>
      <c r="AD23" s="93">
        <f ca="1">SUM($H23*(AC23=Dashboard!$B23),$I23*(AC23=Dashboard!$C23),$J23*(AC23=Dashboard!$D23),$K23*(AC23=Dashboard!$E23),$L23*(AC23=Dashboard!$F23))</f>
        <v>1</v>
      </c>
      <c r="AE23" s="106">
        <f t="shared" ca="1" si="4"/>
        <v>2</v>
      </c>
      <c r="AF23" s="115" t="str">
        <f t="shared" ca="1" si="5"/>
        <v>bedoeld</v>
      </c>
      <c r="AG23" s="93">
        <f ca="1">SUM($H23*(AF23=Dashboard!$B23),$I23*(AF23=Dashboard!$C23),$J23*(AF23=Dashboard!$D23),$K23*(AF23=Dashboard!$E23),$L23*(AF23=Dashboard!$F23))</f>
        <v>1</v>
      </c>
      <c r="AH23" s="106">
        <f t="shared" ca="1" si="6"/>
        <v>2</v>
      </c>
      <c r="AI23" s="115" t="str">
        <f t="shared" ca="1" si="7"/>
        <v>mogelijk</v>
      </c>
      <c r="AJ23" s="93">
        <f ca="1">SUM($H23*(AI23=Dashboard!$B23),$I23*(AI23=Dashboard!$C23),$J23*(AI23=Dashboard!$D23),$K23*(AI23=Dashboard!$E23),$L23*(AI23=Dashboard!$F23))</f>
        <v>1</v>
      </c>
      <c r="AK23" s="106">
        <f t="shared" ca="1" si="8"/>
        <v>2</v>
      </c>
      <c r="AL23" s="115" t="str">
        <f t="shared" ca="1" si="9"/>
        <v>bedoeld</v>
      </c>
      <c r="AM23" s="93">
        <f ca="1">SUM($H23*(AL23=Dashboard!$B23),$I23*(AL23=Dashboard!$C23),$J23*(AL23=Dashboard!$D23),$K23*(AL23=Dashboard!$E23),$L23*(AL23=Dashboard!$F23))</f>
        <v>1</v>
      </c>
      <c r="AN23" s="106">
        <f t="shared" ca="1" si="10"/>
        <v>2</v>
      </c>
      <c r="AO23" s="115" t="str">
        <f t="shared" ca="1" si="11"/>
        <v>mogelijk</v>
      </c>
      <c r="AP23" s="93">
        <f ca="1">SUM($H23*(AO23=Dashboard!$B23),$I23*(AO23=Dashboard!$C23),$J23*(AO23=Dashboard!$D23),$K23*(AO23=Dashboard!$E23),$L23*(AO23=Dashboard!$F23))</f>
        <v>1</v>
      </c>
      <c r="AQ23" s="106">
        <f t="shared" ca="1" si="12"/>
        <v>2</v>
      </c>
      <c r="AR23" s="115" t="str">
        <f t="shared" ca="1" si="13"/>
        <v>bedoeld</v>
      </c>
      <c r="AS23" s="93">
        <f ca="1">SUM($H23*(AR23=Dashboard!$B23),$I23*(AR23=Dashboard!$C23),$J23*(AR23=Dashboard!$D23),$K23*(AR23=Dashboard!$E23),$L23*(AR23=Dashboard!$F23))</f>
        <v>1</v>
      </c>
      <c r="AT23" s="106">
        <f t="shared" ca="1" si="14"/>
        <v>2</v>
      </c>
      <c r="AU23" s="115" t="str">
        <f t="shared" ca="1" si="15"/>
        <v>onbekend</v>
      </c>
      <c r="AV23" s="93">
        <f ca="1">SUM($H23*(AU23=Dashboard!$B23),$I23*(AU23=Dashboard!$C23),$J23*(AU23=Dashboard!$D23),$K23*(AU23=Dashboard!$E23),$L23*(AU23=Dashboard!$F23))</f>
        <v>0</v>
      </c>
      <c r="AW23" s="106">
        <f t="shared" ca="1" si="16"/>
        <v>0</v>
      </c>
      <c r="AX23" s="115" t="str">
        <f t="shared" ca="1" si="17"/>
        <v>bedoeld</v>
      </c>
      <c r="AY23" s="93">
        <f ca="1">SUM($H23*(AX23=Dashboard!$B23),$I23*(AX23=Dashboard!$C23),$J23*(AX23=Dashboard!$D23),$K23*(AX23=Dashboard!$E23),$L23*(AX23=Dashboard!$F23))</f>
        <v>1</v>
      </c>
      <c r="AZ23" s="106">
        <f t="shared" ca="1" si="18"/>
        <v>2</v>
      </c>
      <c r="BA23" s="115" t="str">
        <f t="shared" ca="1" si="19"/>
        <v>mogelijk</v>
      </c>
      <c r="BB23" s="93">
        <f ca="1">SUM($H23*(BA23=Dashboard!$B23),$I23*(BA23=Dashboard!$C23),$J23*(BA23=Dashboard!$D23),$K23*(BA23=Dashboard!$E23),$L23*(BA23=Dashboard!$F23))</f>
        <v>1</v>
      </c>
      <c r="BC23" s="106">
        <f t="shared" ca="1" si="20"/>
        <v>2</v>
      </c>
      <c r="BD23" s="115" t="str">
        <f t="shared" ca="1" si="21"/>
        <v>ongeschikt</v>
      </c>
      <c r="BE23" s="93">
        <f ca="1">SUM($H23*(BD23=Dashboard!$B23),$I23*(BD23=Dashboard!$C23),$J23*(BD23=Dashboard!$D23),$K23*(BD23=Dashboard!$E23),$L23*(BD23=Dashboard!$F23))</f>
        <v>0</v>
      </c>
      <c r="BF23" s="106">
        <f t="shared" ca="1" si="22"/>
        <v>0</v>
      </c>
      <c r="BG23" s="115" t="str">
        <f t="shared" ca="1" si="23"/>
        <v>ongeschikt</v>
      </c>
      <c r="BH23" s="93">
        <f ca="1">SUM($H23*(BG23=Dashboard!$B23),$I23*(BG23=Dashboard!$C23),$J23*(BG23=Dashboard!$D23),$K23*(BG23=Dashboard!$E23),$L23*(BG23=Dashboard!$F23))</f>
        <v>0</v>
      </c>
      <c r="BI23" s="106">
        <f t="shared" ca="1" si="24"/>
        <v>0</v>
      </c>
      <c r="BJ23" s="115" t="str">
        <f t="shared" ca="1" si="25"/>
        <v>bedoeld</v>
      </c>
      <c r="BK23" s="93">
        <f ca="1">SUM($H23*(BJ23=Dashboard!$B23),$I23*(BJ23=Dashboard!$C23),$J23*(BJ23=Dashboard!$D23),$K23*(BJ23=Dashboard!$E23),$L23*(BJ23=Dashboard!$F23))</f>
        <v>1</v>
      </c>
      <c r="BL23" s="106">
        <f t="shared" ca="1" si="26"/>
        <v>2</v>
      </c>
      <c r="BM23" s="115" t="str">
        <f t="shared" ca="1" si="27"/>
        <v>bedoeld</v>
      </c>
      <c r="BN23" s="93">
        <f ca="1">SUM($H23*(BM23=Dashboard!$B23),$I23*(BM23=Dashboard!$C23),$J23*(BM23=Dashboard!$D23),$K23*(BM23=Dashboard!$E23),$L23*(BM23=Dashboard!$F23))</f>
        <v>1</v>
      </c>
      <c r="BO23" s="106">
        <f t="shared" ca="1" si="28"/>
        <v>2</v>
      </c>
      <c r="BP23" s="115" t="str">
        <f t="shared" ca="1" si="29"/>
        <v>mogelijk</v>
      </c>
      <c r="BQ23" s="93">
        <f ca="1">SUM($H23*(BP23=Dashboard!$B23),$I23*(BP23=Dashboard!$C23),$J23*(BP23=Dashboard!$D23),$K23*(BP23=Dashboard!$E23),$L23*(BP23=Dashboard!$F23))</f>
        <v>1</v>
      </c>
      <c r="BR23" s="106">
        <f t="shared" ca="1" si="30"/>
        <v>2</v>
      </c>
      <c r="BS23" s="115" t="str">
        <f t="shared" ca="1" si="31"/>
        <v>mogelijk</v>
      </c>
      <c r="BT23" s="93">
        <f ca="1">SUM($H23*(BS23=Dashboard!$B23),$I23*(BS23=Dashboard!$C23),$J23*(BS23=Dashboard!$D23),$K23*(BS23=Dashboard!$E23),$L23*(BS23=Dashboard!$F23))</f>
        <v>1</v>
      </c>
      <c r="BU23" s="106">
        <f t="shared" ca="1" si="32"/>
        <v>2</v>
      </c>
      <c r="BV23" s="115" t="str">
        <f t="shared" ca="1" si="33"/>
        <v>bedoeld</v>
      </c>
      <c r="BW23" s="93">
        <f ca="1">SUM($H23*(BV23=Dashboard!$B23),$I23*(BV23=Dashboard!$C23),$J23*(BV23=Dashboard!$D23),$K23*(BV23=Dashboard!$E23),$L23*(BV23=Dashboard!$F23))</f>
        <v>1</v>
      </c>
      <c r="BX23" s="106">
        <f t="shared" ca="1" si="34"/>
        <v>2</v>
      </c>
      <c r="BY23" s="115" t="str">
        <f t="shared" ca="1" si="35"/>
        <v>mogelijk</v>
      </c>
      <c r="BZ23" s="93">
        <f ca="1">SUM($H23*(BY23=Dashboard!$B23),$I23*(BY23=Dashboard!$C23),$J23*(BY23=Dashboard!$D23),$K23*(BY23=Dashboard!$E23),$L23*(BY23=Dashboard!$F23))</f>
        <v>1</v>
      </c>
      <c r="CA23" s="106">
        <f t="shared" ca="1" si="36"/>
        <v>2</v>
      </c>
      <c r="CB23" s="115" t="str">
        <f t="shared" ca="1" si="37"/>
        <v>mogelijk</v>
      </c>
      <c r="CC23" s="93">
        <f ca="1">SUM($H23*(CB23=Dashboard!$B23),$I23*(CB23=Dashboard!$C23),$J23*(CB23=Dashboard!$D23),$K23*(CB23=Dashboard!$E23),$L23*(CB23=Dashboard!$F23))</f>
        <v>1</v>
      </c>
      <c r="CD23" s="106">
        <f t="shared" ca="1" si="38"/>
        <v>2</v>
      </c>
      <c r="CE23" s="115" t="str">
        <f t="shared" ca="1" si="39"/>
        <v>onbekend</v>
      </c>
      <c r="CF23" s="93">
        <f ca="1">SUM($H23*(CE23=Dashboard!$B23),$I23*(CE23=Dashboard!$C23),$J23*(CE23=Dashboard!$D23),$K23*(CE23=Dashboard!$E23),$L23*(CE23=Dashboard!$F23))</f>
        <v>0</v>
      </c>
      <c r="CG23" s="106">
        <f t="shared" ca="1" si="40"/>
        <v>0</v>
      </c>
      <c r="CH23" s="115">
        <f t="shared" ca="1" si="41"/>
        <v>0</v>
      </c>
      <c r="CI23" s="93">
        <f ca="1">SUM($H23*(CH23=Dashboard!$B23),$I23*(CH23=Dashboard!$C23),$J23*(CH23=Dashboard!$D23),$K23*(CH23=Dashboard!$E23),$L23*(CH23=Dashboard!$F23))</f>
        <v>0</v>
      </c>
      <c r="CJ23" s="106">
        <f t="shared" ca="1" si="42"/>
        <v>0</v>
      </c>
      <c r="CK23" s="197">
        <v>0</v>
      </c>
      <c r="CL23" s="198">
        <v>0</v>
      </c>
      <c r="CM23" s="198">
        <v>0</v>
      </c>
      <c r="CN23" s="198">
        <v>0</v>
      </c>
      <c r="CO23" s="198">
        <v>0</v>
      </c>
      <c r="CP23" s="199">
        <v>0</v>
      </c>
      <c r="CS23" s="197">
        <v>1</v>
      </c>
      <c r="CT23" s="198">
        <v>0</v>
      </c>
      <c r="CU23" s="198">
        <v>0</v>
      </c>
      <c r="CV23" s="198">
        <v>1</v>
      </c>
      <c r="CW23" s="198">
        <v>1</v>
      </c>
      <c r="CX23" s="198">
        <v>0</v>
      </c>
      <c r="DA23" s="197">
        <v>2</v>
      </c>
      <c r="DB23" s="198">
        <v>0</v>
      </c>
      <c r="DC23" s="198">
        <v>0</v>
      </c>
      <c r="DD23" s="198">
        <v>1</v>
      </c>
      <c r="DE23" s="198">
        <v>1</v>
      </c>
      <c r="DF23" s="198">
        <v>0</v>
      </c>
    </row>
    <row r="24" spans="1:110" ht="15.75" thickBot="1">
      <c r="A24" s="154" t="s">
        <v>216</v>
      </c>
      <c r="B24" s="109" t="s">
        <v>55</v>
      </c>
      <c r="C24" s="109" t="s">
        <v>65</v>
      </c>
      <c r="D24" s="109" t="s">
        <v>71</v>
      </c>
      <c r="E24" s="109" t="s">
        <v>70</v>
      </c>
      <c r="F24" s="178"/>
      <c r="G24" s="211">
        <v>2</v>
      </c>
      <c r="H24" s="212">
        <v>0</v>
      </c>
      <c r="I24" s="212">
        <v>0</v>
      </c>
      <c r="J24" s="212">
        <v>0</v>
      </c>
      <c r="K24" s="212">
        <v>1</v>
      </c>
      <c r="L24" s="212">
        <v>0</v>
      </c>
      <c r="M24" s="115" t="str">
        <f>waardelijsten!G22</f>
        <v>X</v>
      </c>
      <c r="Z24" s="115" t="str">
        <f t="shared" ca="1" si="1"/>
        <v>mogelijk</v>
      </c>
      <c r="AA24" s="93">
        <f ca="1">SUM($H24*(Z24=Dashboard!$B24),$I24*(Z24=Dashboard!$C24),$J24*(Z24=Dashboard!$D24),$K24*(Z24=Dashboard!$E24),$L24*(Z24=Dashboard!$F24))</f>
        <v>0</v>
      </c>
      <c r="AB24" s="106">
        <f t="shared" ca="1" si="2"/>
        <v>0</v>
      </c>
      <c r="AC24" s="115" t="str">
        <f t="shared" ca="1" si="3"/>
        <v>mogelijk</v>
      </c>
      <c r="AD24" s="93">
        <f ca="1">SUM($H24*(AC24=Dashboard!$B24),$I24*(AC24=Dashboard!$C24),$J24*(AC24=Dashboard!$D24),$K24*(AC24=Dashboard!$E24),$L24*(AC24=Dashboard!$F24))</f>
        <v>0</v>
      </c>
      <c r="AE24" s="106">
        <f t="shared" ca="1" si="4"/>
        <v>0</v>
      </c>
      <c r="AF24" s="115" t="str">
        <f t="shared" ca="1" si="5"/>
        <v>ongeschikt</v>
      </c>
      <c r="AG24" s="93">
        <f ca="1">SUM($H24*(AF24=Dashboard!$B24),$I24*(AF24=Dashboard!$C24),$J24*(AF24=Dashboard!$D24),$K24*(AF24=Dashboard!$E24),$L24*(AF24=Dashboard!$F24))</f>
        <v>0</v>
      </c>
      <c r="AH24" s="106">
        <f t="shared" ca="1" si="6"/>
        <v>0</v>
      </c>
      <c r="AI24" s="115" t="str">
        <f t="shared" ca="1" si="7"/>
        <v>mogelijk</v>
      </c>
      <c r="AJ24" s="93">
        <f ca="1">SUM($H24*(AI24=Dashboard!$B24),$I24*(AI24=Dashboard!$C24),$J24*(AI24=Dashboard!$D24),$K24*(AI24=Dashboard!$E24),$L24*(AI24=Dashboard!$F24))</f>
        <v>0</v>
      </c>
      <c r="AK24" s="106">
        <f t="shared" ca="1" si="8"/>
        <v>0</v>
      </c>
      <c r="AL24" s="115" t="str">
        <f t="shared" ca="1" si="9"/>
        <v>ongeschikt</v>
      </c>
      <c r="AM24" s="93">
        <f ca="1">SUM($H24*(AL24=Dashboard!$B24),$I24*(AL24=Dashboard!$C24),$J24*(AL24=Dashboard!$D24),$K24*(AL24=Dashboard!$E24),$L24*(AL24=Dashboard!$F24))</f>
        <v>0</v>
      </c>
      <c r="AN24" s="106">
        <f t="shared" ca="1" si="10"/>
        <v>0</v>
      </c>
      <c r="AO24" s="115" t="str">
        <f t="shared" ca="1" si="11"/>
        <v>mogelijk</v>
      </c>
      <c r="AP24" s="93">
        <f ca="1">SUM($H24*(AO24=Dashboard!$B24),$I24*(AO24=Dashboard!$C24),$J24*(AO24=Dashboard!$D24),$K24*(AO24=Dashboard!$E24),$L24*(AO24=Dashboard!$F24))</f>
        <v>0</v>
      </c>
      <c r="AQ24" s="106">
        <f t="shared" ca="1" si="12"/>
        <v>0</v>
      </c>
      <c r="AR24" s="115" t="str">
        <f t="shared" ca="1" si="13"/>
        <v>bedoeld</v>
      </c>
      <c r="AS24" s="93">
        <f ca="1">SUM($H24*(AR24=Dashboard!$B24),$I24*(AR24=Dashboard!$C24),$J24*(AR24=Dashboard!$D24),$K24*(AR24=Dashboard!$E24),$L24*(AR24=Dashboard!$F24))</f>
        <v>1</v>
      </c>
      <c r="AT24" s="106">
        <f t="shared" ca="1" si="14"/>
        <v>2</v>
      </c>
      <c r="AU24" s="115" t="str">
        <f t="shared" ca="1" si="15"/>
        <v>onbekend</v>
      </c>
      <c r="AV24" s="93">
        <f ca="1">SUM($H24*(AU24=Dashboard!$B24),$I24*(AU24=Dashboard!$C24),$J24*(AU24=Dashboard!$D24),$K24*(AU24=Dashboard!$E24),$L24*(AU24=Dashboard!$F24))</f>
        <v>0</v>
      </c>
      <c r="AW24" s="106">
        <f t="shared" ca="1" si="16"/>
        <v>0</v>
      </c>
      <c r="AX24" s="115" t="str">
        <f t="shared" ca="1" si="17"/>
        <v>ongeschikt</v>
      </c>
      <c r="AY24" s="93">
        <f ca="1">SUM($H24*(AX24=Dashboard!$B24),$I24*(AX24=Dashboard!$C24),$J24*(AX24=Dashboard!$D24),$K24*(AX24=Dashboard!$E24),$L24*(AX24=Dashboard!$F24))</f>
        <v>0</v>
      </c>
      <c r="AZ24" s="106">
        <f t="shared" ca="1" si="18"/>
        <v>0</v>
      </c>
      <c r="BA24" s="115" t="str">
        <f t="shared" ca="1" si="19"/>
        <v>mogelijk</v>
      </c>
      <c r="BB24" s="93">
        <f ca="1">SUM($H24*(BA24=Dashboard!$B24),$I24*(BA24=Dashboard!$C24),$J24*(BA24=Dashboard!$D24),$K24*(BA24=Dashboard!$E24),$L24*(BA24=Dashboard!$F24))</f>
        <v>0</v>
      </c>
      <c r="BC24" s="106">
        <f t="shared" ca="1" si="20"/>
        <v>0</v>
      </c>
      <c r="BD24" s="115" t="str">
        <f t="shared" ca="1" si="21"/>
        <v>bedoeld</v>
      </c>
      <c r="BE24" s="93">
        <f ca="1">SUM($H24*(BD24=Dashboard!$B24),$I24*(BD24=Dashboard!$C24),$J24*(BD24=Dashboard!$D24),$K24*(BD24=Dashboard!$E24),$L24*(BD24=Dashboard!$F24))</f>
        <v>1</v>
      </c>
      <c r="BF24" s="106">
        <f t="shared" ca="1" si="22"/>
        <v>2</v>
      </c>
      <c r="BG24" s="115" t="str">
        <f t="shared" ca="1" si="23"/>
        <v>bedoeld</v>
      </c>
      <c r="BH24" s="93">
        <f ca="1">SUM($H24*(BG24=Dashboard!$B24),$I24*(BG24=Dashboard!$C24),$J24*(BG24=Dashboard!$D24),$K24*(BG24=Dashboard!$E24),$L24*(BG24=Dashboard!$F24))</f>
        <v>1</v>
      </c>
      <c r="BI24" s="106">
        <f t="shared" ca="1" si="24"/>
        <v>2</v>
      </c>
      <c r="BJ24" s="115" t="str">
        <f t="shared" ca="1" si="25"/>
        <v>ongeschikt</v>
      </c>
      <c r="BK24" s="93">
        <f ca="1">SUM($H24*(BJ24=Dashboard!$B24),$I24*(BJ24=Dashboard!$C24),$J24*(BJ24=Dashboard!$D24),$K24*(BJ24=Dashboard!$E24),$L24*(BJ24=Dashboard!$F24))</f>
        <v>0</v>
      </c>
      <c r="BL24" s="106">
        <f t="shared" ca="1" si="26"/>
        <v>0</v>
      </c>
      <c r="BM24" s="115" t="str">
        <f t="shared" ca="1" si="27"/>
        <v>ongeschikt</v>
      </c>
      <c r="BN24" s="93">
        <f ca="1">SUM($H24*(BM24=Dashboard!$B24),$I24*(BM24=Dashboard!$C24),$J24*(BM24=Dashboard!$D24),$K24*(BM24=Dashboard!$E24),$L24*(BM24=Dashboard!$F24))</f>
        <v>0</v>
      </c>
      <c r="BO24" s="106">
        <f t="shared" ca="1" si="28"/>
        <v>0</v>
      </c>
      <c r="BP24" s="115" t="str">
        <f t="shared" ca="1" si="29"/>
        <v>mogelijk</v>
      </c>
      <c r="BQ24" s="93">
        <f ca="1">SUM($H24*(BP24=Dashboard!$B24),$I24*(BP24=Dashboard!$C24),$J24*(BP24=Dashboard!$D24),$K24*(BP24=Dashboard!$E24),$L24*(BP24=Dashboard!$F24))</f>
        <v>0</v>
      </c>
      <c r="BR24" s="106">
        <f t="shared" ca="1" si="30"/>
        <v>0</v>
      </c>
      <c r="BS24" s="115" t="str">
        <f t="shared" ca="1" si="31"/>
        <v>mogelijk</v>
      </c>
      <c r="BT24" s="93">
        <f ca="1">SUM($H24*(BS24=Dashboard!$B24),$I24*(BS24=Dashboard!$C24),$J24*(BS24=Dashboard!$D24),$K24*(BS24=Dashboard!$E24),$L24*(BS24=Dashboard!$F24))</f>
        <v>0</v>
      </c>
      <c r="BU24" s="106">
        <f t="shared" ca="1" si="32"/>
        <v>0</v>
      </c>
      <c r="BV24" s="115" t="str">
        <f t="shared" ca="1" si="33"/>
        <v>mogelijk</v>
      </c>
      <c r="BW24" s="93">
        <f ca="1">SUM($H24*(BV24=Dashboard!$B24),$I24*(BV24=Dashboard!$C24),$J24*(BV24=Dashboard!$D24),$K24*(BV24=Dashboard!$E24),$L24*(BV24=Dashboard!$F24))</f>
        <v>0</v>
      </c>
      <c r="BX24" s="106">
        <f t="shared" ca="1" si="34"/>
        <v>0</v>
      </c>
      <c r="BY24" s="115" t="str">
        <f t="shared" ca="1" si="35"/>
        <v>bedoeld</v>
      </c>
      <c r="BZ24" s="93">
        <f ca="1">SUM($H24*(BY24=Dashboard!$B24),$I24*(BY24=Dashboard!$C24),$J24*(BY24=Dashboard!$D24),$K24*(BY24=Dashboard!$E24),$L24*(BY24=Dashboard!$F24))</f>
        <v>1</v>
      </c>
      <c r="CA24" s="106">
        <f t="shared" ca="1" si="36"/>
        <v>2</v>
      </c>
      <c r="CB24" s="115" t="str">
        <f t="shared" ca="1" si="37"/>
        <v>ongeschikt</v>
      </c>
      <c r="CC24" s="93">
        <f ca="1">SUM($H24*(CB24=Dashboard!$B24),$I24*(CB24=Dashboard!$C24),$J24*(CB24=Dashboard!$D24),$K24*(CB24=Dashboard!$E24),$L24*(CB24=Dashboard!$F24))</f>
        <v>0</v>
      </c>
      <c r="CD24" s="106">
        <f t="shared" ca="1" si="38"/>
        <v>0</v>
      </c>
      <c r="CE24" s="115" t="str">
        <f t="shared" ca="1" si="39"/>
        <v>onbekend</v>
      </c>
      <c r="CF24" s="93">
        <f ca="1">SUM($H24*(CE24=Dashboard!$B24),$I24*(CE24=Dashboard!$C24),$J24*(CE24=Dashboard!$D24),$K24*(CE24=Dashboard!$E24),$L24*(CE24=Dashboard!$F24))</f>
        <v>0</v>
      </c>
      <c r="CG24" s="106">
        <f t="shared" ca="1" si="40"/>
        <v>0</v>
      </c>
      <c r="CH24" s="115">
        <f t="shared" ca="1" si="41"/>
        <v>0</v>
      </c>
      <c r="CI24" s="93">
        <f ca="1">SUM($H24*(CH24=Dashboard!$B24),$I24*(CH24=Dashboard!$C24),$J24*(CH24=Dashboard!$D24),$K24*(CH24=Dashboard!$E24),$L24*(CH24=Dashboard!$F24))</f>
        <v>0</v>
      </c>
      <c r="CJ24" s="106">
        <f t="shared" ca="1" si="42"/>
        <v>0</v>
      </c>
      <c r="CK24" s="197">
        <v>0</v>
      </c>
      <c r="CL24" s="198">
        <v>0</v>
      </c>
      <c r="CM24" s="198">
        <v>0</v>
      </c>
      <c r="CN24" s="198">
        <v>0</v>
      </c>
      <c r="CO24" s="198">
        <v>0</v>
      </c>
      <c r="CP24" s="199">
        <v>0</v>
      </c>
      <c r="CS24" s="197">
        <v>1</v>
      </c>
      <c r="CT24" s="198">
        <v>0</v>
      </c>
      <c r="CU24" s="198">
        <v>0</v>
      </c>
      <c r="CV24" s="198">
        <v>0</v>
      </c>
      <c r="CW24" s="198">
        <v>1</v>
      </c>
      <c r="CX24" s="198">
        <v>0</v>
      </c>
      <c r="DA24" s="197">
        <v>2</v>
      </c>
      <c r="DB24" s="198">
        <v>0</v>
      </c>
      <c r="DC24" s="198">
        <v>0</v>
      </c>
      <c r="DD24" s="198">
        <v>0</v>
      </c>
      <c r="DE24" s="198">
        <v>1</v>
      </c>
      <c r="DF24" s="198">
        <v>0</v>
      </c>
    </row>
    <row r="25" spans="1:110" ht="23.25">
      <c r="A25" s="154" t="s">
        <v>23</v>
      </c>
      <c r="B25" s="109" t="s">
        <v>55</v>
      </c>
      <c r="C25" s="109" t="s">
        <v>65</v>
      </c>
      <c r="D25" s="109" t="s">
        <v>71</v>
      </c>
      <c r="E25" s="109" t="s">
        <v>70</v>
      </c>
      <c r="F25" s="178"/>
      <c r="G25" s="211">
        <v>0</v>
      </c>
      <c r="H25" s="212">
        <v>0</v>
      </c>
      <c r="I25" s="212">
        <v>0</v>
      </c>
      <c r="J25" s="212">
        <v>0</v>
      </c>
      <c r="K25" s="212">
        <v>0</v>
      </c>
      <c r="L25" s="212">
        <v>0</v>
      </c>
      <c r="M25" s="115" t="str">
        <f>waardelijsten!G23</f>
        <v>Y</v>
      </c>
      <c r="P25" s="130" t="s">
        <v>370</v>
      </c>
      <c r="Q25" s="131"/>
      <c r="R25" s="131"/>
      <c r="S25" s="131"/>
      <c r="T25" s="131"/>
      <c r="U25" s="132"/>
      <c r="Z25" s="115" t="str">
        <f t="shared" ca="1" si="1"/>
        <v>ongeschikt</v>
      </c>
      <c r="AA25" s="93">
        <f ca="1">SUM($H25*(Z25=Dashboard!$B25),$I25*(Z25=Dashboard!$C25),$J25*(Z25=Dashboard!$D25),$K25*(Z25=Dashboard!$E25),$L25*(Z25=Dashboard!$F25))</f>
        <v>0</v>
      </c>
      <c r="AB25" s="106">
        <f t="shared" ca="1" si="2"/>
        <v>0</v>
      </c>
      <c r="AC25" s="115" t="str">
        <f t="shared" ca="1" si="3"/>
        <v>ongeschikt</v>
      </c>
      <c r="AD25" s="93">
        <f ca="1">SUM($H25*(AC25=Dashboard!$B25),$I25*(AC25=Dashboard!$C25),$J25*(AC25=Dashboard!$D25),$K25*(AC25=Dashboard!$E25),$L25*(AC25=Dashboard!$F25))</f>
        <v>0</v>
      </c>
      <c r="AE25" s="106">
        <f t="shared" ca="1" si="4"/>
        <v>0</v>
      </c>
      <c r="AF25" s="115" t="str">
        <f t="shared" ca="1" si="5"/>
        <v>ongeschikt</v>
      </c>
      <c r="AG25" s="93">
        <f ca="1">SUM($H25*(AF25=Dashboard!$B25),$I25*(AF25=Dashboard!$C25),$J25*(AF25=Dashboard!$D25),$K25*(AF25=Dashboard!$E25),$L25*(AF25=Dashboard!$F25))</f>
        <v>0</v>
      </c>
      <c r="AH25" s="106">
        <f t="shared" ca="1" si="6"/>
        <v>0</v>
      </c>
      <c r="AI25" s="115" t="str">
        <f t="shared" ca="1" si="7"/>
        <v>mogelijk</v>
      </c>
      <c r="AJ25" s="93">
        <f ca="1">SUM($H25*(AI25=Dashboard!$B25),$I25*(AI25=Dashboard!$C25),$J25*(AI25=Dashboard!$D25),$K25*(AI25=Dashboard!$E25),$L25*(AI25=Dashboard!$F25))</f>
        <v>0</v>
      </c>
      <c r="AK25" s="106">
        <f t="shared" ca="1" si="8"/>
        <v>0</v>
      </c>
      <c r="AL25" s="115" t="str">
        <f t="shared" ca="1" si="9"/>
        <v>ongeschikt</v>
      </c>
      <c r="AM25" s="93">
        <f ca="1">SUM($H25*(AL25=Dashboard!$B25),$I25*(AL25=Dashboard!$C25),$J25*(AL25=Dashboard!$D25),$K25*(AL25=Dashboard!$E25),$L25*(AL25=Dashboard!$F25))</f>
        <v>0</v>
      </c>
      <c r="AN25" s="106">
        <f t="shared" ca="1" si="10"/>
        <v>0</v>
      </c>
      <c r="AO25" s="115" t="str">
        <f t="shared" ca="1" si="11"/>
        <v>ongeschikt</v>
      </c>
      <c r="AP25" s="93">
        <f ca="1">SUM($H25*(AO25=Dashboard!$B25),$I25*(AO25=Dashboard!$C25),$J25*(AO25=Dashboard!$D25),$K25*(AO25=Dashboard!$E25),$L25*(AO25=Dashboard!$F25))</f>
        <v>0</v>
      </c>
      <c r="AQ25" s="106">
        <f t="shared" ca="1" si="12"/>
        <v>0</v>
      </c>
      <c r="AR25" s="115" t="str">
        <f t="shared" ca="1" si="13"/>
        <v>mogelijk</v>
      </c>
      <c r="AS25" s="93">
        <f ca="1">SUM($H25*(AR25=Dashboard!$B25),$I25*(AR25=Dashboard!$C25),$J25*(AR25=Dashboard!$D25),$K25*(AR25=Dashboard!$E25),$L25*(AR25=Dashboard!$F25))</f>
        <v>0</v>
      </c>
      <c r="AT25" s="106">
        <f t="shared" ca="1" si="14"/>
        <v>0</v>
      </c>
      <c r="AU25" s="115" t="str">
        <f t="shared" ca="1" si="15"/>
        <v>onbekend</v>
      </c>
      <c r="AV25" s="93">
        <f ca="1">SUM($H25*(AU25=Dashboard!$B25),$I25*(AU25=Dashboard!$C25),$J25*(AU25=Dashboard!$D25),$K25*(AU25=Dashboard!$E25),$L25*(AU25=Dashboard!$F25))</f>
        <v>0</v>
      </c>
      <c r="AW25" s="106">
        <f t="shared" ca="1" si="16"/>
        <v>0</v>
      </c>
      <c r="AX25" s="115" t="str">
        <f t="shared" ca="1" si="17"/>
        <v>ongeschikt</v>
      </c>
      <c r="AY25" s="93">
        <f ca="1">SUM($H25*(AX25=Dashboard!$B25),$I25*(AX25=Dashboard!$C25),$J25*(AX25=Dashboard!$D25),$K25*(AX25=Dashboard!$E25),$L25*(AX25=Dashboard!$F25))</f>
        <v>0</v>
      </c>
      <c r="AZ25" s="106">
        <f t="shared" ca="1" si="18"/>
        <v>0</v>
      </c>
      <c r="BA25" s="115" t="str">
        <f t="shared" ca="1" si="19"/>
        <v>mogelijk</v>
      </c>
      <c r="BB25" s="93">
        <f ca="1">SUM($H25*(BA25=Dashboard!$B25),$I25*(BA25=Dashboard!$C25),$J25*(BA25=Dashboard!$D25),$K25*(BA25=Dashboard!$E25),$L25*(BA25=Dashboard!$F25))</f>
        <v>0</v>
      </c>
      <c r="BC25" s="106">
        <f t="shared" ca="1" si="20"/>
        <v>0</v>
      </c>
      <c r="BD25" s="115" t="str">
        <f t="shared" ca="1" si="21"/>
        <v>ongeschikt</v>
      </c>
      <c r="BE25" s="93">
        <f ca="1">SUM($H25*(BD25=Dashboard!$B25),$I25*(BD25=Dashboard!$C25),$J25*(BD25=Dashboard!$D25),$K25*(BD25=Dashboard!$E25),$L25*(BD25=Dashboard!$F25))</f>
        <v>0</v>
      </c>
      <c r="BF25" s="106">
        <f t="shared" ca="1" si="22"/>
        <v>0</v>
      </c>
      <c r="BG25" s="115" t="str">
        <f t="shared" ca="1" si="23"/>
        <v>ongeschikt</v>
      </c>
      <c r="BH25" s="93">
        <f ca="1">SUM($H25*(BG25=Dashboard!$B25),$I25*(BG25=Dashboard!$C25),$J25*(BG25=Dashboard!$D25),$K25*(BG25=Dashboard!$E25),$L25*(BG25=Dashboard!$F25))</f>
        <v>0</v>
      </c>
      <c r="BI25" s="106">
        <f t="shared" ca="1" si="24"/>
        <v>0</v>
      </c>
      <c r="BJ25" s="115" t="str">
        <f t="shared" ca="1" si="25"/>
        <v>ongeschikt</v>
      </c>
      <c r="BK25" s="93">
        <f ca="1">SUM($H25*(BJ25=Dashboard!$B25),$I25*(BJ25=Dashboard!$C25),$J25*(BJ25=Dashboard!$D25),$K25*(BJ25=Dashboard!$E25),$L25*(BJ25=Dashboard!$F25))</f>
        <v>0</v>
      </c>
      <c r="BL25" s="106">
        <f t="shared" ca="1" si="26"/>
        <v>0</v>
      </c>
      <c r="BM25" s="115" t="str">
        <f t="shared" ca="1" si="27"/>
        <v>ongeschikt</v>
      </c>
      <c r="BN25" s="93">
        <f ca="1">SUM($H25*(BM25=Dashboard!$B25),$I25*(BM25=Dashboard!$C25),$J25*(BM25=Dashboard!$D25),$K25*(BM25=Dashboard!$E25),$L25*(BM25=Dashboard!$F25))</f>
        <v>0</v>
      </c>
      <c r="BO25" s="106">
        <f t="shared" ca="1" si="28"/>
        <v>0</v>
      </c>
      <c r="BP25" s="115" t="str">
        <f t="shared" ca="1" si="29"/>
        <v>ongeschikt</v>
      </c>
      <c r="BQ25" s="93">
        <f ca="1">SUM($H25*(BP25=Dashboard!$B25),$I25*(BP25=Dashboard!$C25),$J25*(BP25=Dashboard!$D25),$K25*(BP25=Dashboard!$E25),$L25*(BP25=Dashboard!$F25))</f>
        <v>0</v>
      </c>
      <c r="BR25" s="106">
        <f t="shared" ca="1" si="30"/>
        <v>0</v>
      </c>
      <c r="BS25" s="115" t="str">
        <f t="shared" ca="1" si="31"/>
        <v>ongeschikt</v>
      </c>
      <c r="BT25" s="93">
        <f ca="1">SUM($H25*(BS25=Dashboard!$B25),$I25*(BS25=Dashboard!$C25),$J25*(BS25=Dashboard!$D25),$K25*(BS25=Dashboard!$E25),$L25*(BS25=Dashboard!$F25))</f>
        <v>0</v>
      </c>
      <c r="BU25" s="106">
        <f t="shared" ca="1" si="32"/>
        <v>0</v>
      </c>
      <c r="BV25" s="115" t="str">
        <f t="shared" ca="1" si="33"/>
        <v>ongeschikt</v>
      </c>
      <c r="BW25" s="93">
        <f ca="1">SUM($H25*(BV25=Dashboard!$B25),$I25*(BV25=Dashboard!$C25),$J25*(BV25=Dashboard!$D25),$K25*(BV25=Dashboard!$E25),$L25*(BV25=Dashboard!$F25))</f>
        <v>0</v>
      </c>
      <c r="BX25" s="106">
        <f t="shared" ca="1" si="34"/>
        <v>0</v>
      </c>
      <c r="BY25" s="115" t="str">
        <f t="shared" ca="1" si="35"/>
        <v>mogelijk</v>
      </c>
      <c r="BZ25" s="93">
        <f ca="1">SUM($H25*(BY25=Dashboard!$B25),$I25*(BY25=Dashboard!$C25),$J25*(BY25=Dashboard!$D25),$K25*(BY25=Dashboard!$E25),$L25*(BY25=Dashboard!$F25))</f>
        <v>0</v>
      </c>
      <c r="CA25" s="106">
        <f t="shared" ca="1" si="36"/>
        <v>0</v>
      </c>
      <c r="CB25" s="115" t="str">
        <f t="shared" ca="1" si="37"/>
        <v>ongeschikt</v>
      </c>
      <c r="CC25" s="93">
        <f ca="1">SUM($H25*(CB25=Dashboard!$B25),$I25*(CB25=Dashboard!$C25),$J25*(CB25=Dashboard!$D25),$K25*(CB25=Dashboard!$E25),$L25*(CB25=Dashboard!$F25))</f>
        <v>0</v>
      </c>
      <c r="CD25" s="106">
        <f t="shared" ca="1" si="38"/>
        <v>0</v>
      </c>
      <c r="CE25" s="115" t="str">
        <f t="shared" ca="1" si="39"/>
        <v>onbekend</v>
      </c>
      <c r="CF25" s="93">
        <f ca="1">SUM($H25*(CE25=Dashboard!$B25),$I25*(CE25=Dashboard!$C25),$J25*(CE25=Dashboard!$D25),$K25*(CE25=Dashboard!$E25),$L25*(CE25=Dashboard!$F25))</f>
        <v>0</v>
      </c>
      <c r="CG25" s="106">
        <f t="shared" ca="1" si="40"/>
        <v>0</v>
      </c>
      <c r="CH25" s="115">
        <f t="shared" ca="1" si="41"/>
        <v>0</v>
      </c>
      <c r="CI25" s="93">
        <f ca="1">SUM($H25*(CH25=Dashboard!$B25),$I25*(CH25=Dashboard!$C25),$J25*(CH25=Dashboard!$D25),$K25*(CH25=Dashboard!$E25),$L25*(CH25=Dashboard!$F25))</f>
        <v>0</v>
      </c>
      <c r="CJ25" s="106">
        <f t="shared" ca="1" si="42"/>
        <v>0</v>
      </c>
      <c r="CK25" s="197">
        <v>0</v>
      </c>
      <c r="CL25" s="198">
        <v>0</v>
      </c>
      <c r="CM25" s="198">
        <v>0</v>
      </c>
      <c r="CN25" s="198">
        <v>0</v>
      </c>
      <c r="CO25" s="198">
        <v>0</v>
      </c>
      <c r="CP25" s="199">
        <v>0</v>
      </c>
      <c r="CS25" s="197">
        <v>0</v>
      </c>
      <c r="CT25" s="198">
        <v>0</v>
      </c>
      <c r="CU25" s="198">
        <v>0</v>
      </c>
      <c r="CV25" s="198">
        <v>0</v>
      </c>
      <c r="CW25" s="198">
        <v>0</v>
      </c>
      <c r="CX25" s="198">
        <v>0</v>
      </c>
      <c r="DA25" s="197">
        <v>0</v>
      </c>
      <c r="DB25" s="198">
        <v>0</v>
      </c>
      <c r="DC25" s="198">
        <v>0</v>
      </c>
      <c r="DD25" s="198">
        <v>0</v>
      </c>
      <c r="DE25" s="198">
        <v>0</v>
      </c>
      <c r="DF25" s="198">
        <v>0</v>
      </c>
    </row>
    <row r="26" spans="1:110" ht="23.25">
      <c r="A26" s="154" t="s">
        <v>218</v>
      </c>
      <c r="B26" s="109" t="s">
        <v>55</v>
      </c>
      <c r="C26" s="109" t="s">
        <v>65</v>
      </c>
      <c r="D26" s="109" t="s">
        <v>71</v>
      </c>
      <c r="E26" s="109" t="s">
        <v>70</v>
      </c>
      <c r="F26" s="179"/>
      <c r="G26" s="211">
        <v>0</v>
      </c>
      <c r="H26" s="212">
        <v>0</v>
      </c>
      <c r="I26" s="212">
        <v>0</v>
      </c>
      <c r="J26" s="212">
        <v>0</v>
      </c>
      <c r="K26" s="212">
        <v>0</v>
      </c>
      <c r="L26" s="212">
        <v>0</v>
      </c>
      <c r="M26" s="115" t="str">
        <f>waardelijsten!G24</f>
        <v>Z</v>
      </c>
      <c r="P26" s="133" t="s">
        <v>371</v>
      </c>
      <c r="Q26" s="134"/>
      <c r="R26" s="134"/>
      <c r="S26" s="134"/>
      <c r="T26" s="134"/>
      <c r="U26" s="135"/>
      <c r="Z26" s="115" t="str">
        <f t="shared" ca="1" si="1"/>
        <v>ongeschikt</v>
      </c>
      <c r="AA26" s="93">
        <f ca="1">SUM($H26*(Z26=Dashboard!$B26),$I26*(Z26=Dashboard!$C26),$J26*(Z26=Dashboard!$D26),$K26*(Z26=Dashboard!$E26),$L26*(Z26=Dashboard!$F26))</f>
        <v>0</v>
      </c>
      <c r="AB26" s="106">
        <f t="shared" ca="1" si="2"/>
        <v>0</v>
      </c>
      <c r="AC26" s="115" t="str">
        <f t="shared" ca="1" si="3"/>
        <v>ongeschikt</v>
      </c>
      <c r="AD26" s="93">
        <f ca="1">SUM($H26*(AC26=Dashboard!$B26),$I26*(AC26=Dashboard!$C26),$J26*(AC26=Dashboard!$D26),$K26*(AC26=Dashboard!$E26),$L26*(AC26=Dashboard!$F26))</f>
        <v>0</v>
      </c>
      <c r="AE26" s="106">
        <f t="shared" ca="1" si="4"/>
        <v>0</v>
      </c>
      <c r="AF26" s="115" t="str">
        <f t="shared" ca="1" si="5"/>
        <v>ongeschikt</v>
      </c>
      <c r="AG26" s="93">
        <f ca="1">SUM($H26*(AF26=Dashboard!$B26),$I26*(AF26=Dashboard!$C26),$J26*(AF26=Dashboard!$D26),$K26*(AF26=Dashboard!$E26),$L26*(AF26=Dashboard!$F26))</f>
        <v>0</v>
      </c>
      <c r="AH26" s="106">
        <f t="shared" ca="1" si="6"/>
        <v>0</v>
      </c>
      <c r="AI26" s="115" t="str">
        <f t="shared" ca="1" si="7"/>
        <v>mogelijk</v>
      </c>
      <c r="AJ26" s="93">
        <f ca="1">SUM($H26*(AI26=Dashboard!$B26),$I26*(AI26=Dashboard!$C26),$J26*(AI26=Dashboard!$D26),$K26*(AI26=Dashboard!$E26),$L26*(AI26=Dashboard!$F26))</f>
        <v>0</v>
      </c>
      <c r="AK26" s="106">
        <f t="shared" ca="1" si="8"/>
        <v>0</v>
      </c>
      <c r="AL26" s="115" t="str">
        <f t="shared" ca="1" si="9"/>
        <v>ongeschikt</v>
      </c>
      <c r="AM26" s="93">
        <f ca="1">SUM($H26*(AL26=Dashboard!$B26),$I26*(AL26=Dashboard!$C26),$J26*(AL26=Dashboard!$D26),$K26*(AL26=Dashboard!$E26),$L26*(AL26=Dashboard!$F26))</f>
        <v>0</v>
      </c>
      <c r="AN26" s="106">
        <f t="shared" ca="1" si="10"/>
        <v>0</v>
      </c>
      <c r="AO26" s="115" t="str">
        <f t="shared" ca="1" si="11"/>
        <v>ongeschikt</v>
      </c>
      <c r="AP26" s="93">
        <f ca="1">SUM($H26*(AO26=Dashboard!$B26),$I26*(AO26=Dashboard!$C26),$J26*(AO26=Dashboard!$D26),$K26*(AO26=Dashboard!$E26),$L26*(AO26=Dashboard!$F26))</f>
        <v>0</v>
      </c>
      <c r="AQ26" s="106">
        <f t="shared" ca="1" si="12"/>
        <v>0</v>
      </c>
      <c r="AR26" s="115" t="str">
        <f t="shared" ca="1" si="13"/>
        <v>mogelijk</v>
      </c>
      <c r="AS26" s="93">
        <f ca="1">SUM($H26*(AR26=Dashboard!$B26),$I26*(AR26=Dashboard!$C26),$J26*(AR26=Dashboard!$D26),$K26*(AR26=Dashboard!$E26),$L26*(AR26=Dashboard!$F26))</f>
        <v>0</v>
      </c>
      <c r="AT26" s="106">
        <f t="shared" ca="1" si="14"/>
        <v>0</v>
      </c>
      <c r="AU26" s="115" t="str">
        <f t="shared" ca="1" si="15"/>
        <v>onbekend</v>
      </c>
      <c r="AV26" s="93">
        <f ca="1">SUM($H26*(AU26=Dashboard!$B26),$I26*(AU26=Dashboard!$C26),$J26*(AU26=Dashboard!$D26),$K26*(AU26=Dashboard!$E26),$L26*(AU26=Dashboard!$F26))</f>
        <v>0</v>
      </c>
      <c r="AW26" s="106">
        <f t="shared" ca="1" si="16"/>
        <v>0</v>
      </c>
      <c r="AX26" s="115" t="str">
        <f t="shared" ca="1" si="17"/>
        <v>ongeschikt</v>
      </c>
      <c r="AY26" s="93">
        <f ca="1">SUM($H26*(AX26=Dashboard!$B26),$I26*(AX26=Dashboard!$C26),$J26*(AX26=Dashboard!$D26),$K26*(AX26=Dashboard!$E26),$L26*(AX26=Dashboard!$F26))</f>
        <v>0</v>
      </c>
      <c r="AZ26" s="106">
        <f t="shared" ca="1" si="18"/>
        <v>0</v>
      </c>
      <c r="BA26" s="115" t="str">
        <f t="shared" ca="1" si="19"/>
        <v>mogelijk</v>
      </c>
      <c r="BB26" s="93">
        <f ca="1">SUM($H26*(BA26=Dashboard!$B26),$I26*(BA26=Dashboard!$C26),$J26*(BA26=Dashboard!$D26),$K26*(BA26=Dashboard!$E26),$L26*(BA26=Dashboard!$F26))</f>
        <v>0</v>
      </c>
      <c r="BC26" s="106">
        <f t="shared" ca="1" si="20"/>
        <v>0</v>
      </c>
      <c r="BD26" s="115" t="str">
        <f t="shared" ca="1" si="21"/>
        <v>mogelijk</v>
      </c>
      <c r="BE26" s="93">
        <f ca="1">SUM($H26*(BD26=Dashboard!$B26),$I26*(BD26=Dashboard!$C26),$J26*(BD26=Dashboard!$D26),$K26*(BD26=Dashboard!$E26),$L26*(BD26=Dashboard!$F26))</f>
        <v>0</v>
      </c>
      <c r="BF26" s="106">
        <f t="shared" ca="1" si="22"/>
        <v>0</v>
      </c>
      <c r="BG26" s="115" t="str">
        <f t="shared" ca="1" si="23"/>
        <v>mogelijk</v>
      </c>
      <c r="BH26" s="93">
        <f ca="1">SUM($H26*(BG26=Dashboard!$B26),$I26*(BG26=Dashboard!$C26),$J26*(BG26=Dashboard!$D26),$K26*(BG26=Dashboard!$E26),$L26*(BG26=Dashboard!$F26))</f>
        <v>0</v>
      </c>
      <c r="BI26" s="106">
        <f t="shared" ca="1" si="24"/>
        <v>0</v>
      </c>
      <c r="BJ26" s="115" t="str">
        <f t="shared" ca="1" si="25"/>
        <v>mogelijk</v>
      </c>
      <c r="BK26" s="93">
        <f ca="1">SUM($H26*(BJ26=Dashboard!$B26),$I26*(BJ26=Dashboard!$C26),$J26*(BJ26=Dashboard!$D26),$K26*(BJ26=Dashboard!$E26),$L26*(BJ26=Dashboard!$F26))</f>
        <v>0</v>
      </c>
      <c r="BL26" s="106">
        <f t="shared" ca="1" si="26"/>
        <v>0</v>
      </c>
      <c r="BM26" s="115" t="str">
        <f t="shared" ca="1" si="27"/>
        <v>mogelijk</v>
      </c>
      <c r="BN26" s="93">
        <f ca="1">SUM($H26*(BM26=Dashboard!$B26),$I26*(BM26=Dashboard!$C26),$J26*(BM26=Dashboard!$D26),$K26*(BM26=Dashboard!$E26),$L26*(BM26=Dashboard!$F26))</f>
        <v>0</v>
      </c>
      <c r="BO26" s="106">
        <f t="shared" ca="1" si="28"/>
        <v>0</v>
      </c>
      <c r="BP26" s="115" t="str">
        <f t="shared" ca="1" si="29"/>
        <v>bedoeld</v>
      </c>
      <c r="BQ26" s="93">
        <f ca="1">SUM($H26*(BP26=Dashboard!$B26),$I26*(BP26=Dashboard!$C26),$J26*(BP26=Dashboard!$D26),$K26*(BP26=Dashboard!$E26),$L26*(BP26=Dashboard!$F26))</f>
        <v>0</v>
      </c>
      <c r="BR26" s="106">
        <f t="shared" ca="1" si="30"/>
        <v>0</v>
      </c>
      <c r="BS26" s="115" t="str">
        <f t="shared" ca="1" si="31"/>
        <v>ongeschikt</v>
      </c>
      <c r="BT26" s="93">
        <f ca="1">SUM($H26*(BS26=Dashboard!$B26),$I26*(BS26=Dashboard!$C26),$J26*(BS26=Dashboard!$D26),$K26*(BS26=Dashboard!$E26),$L26*(BS26=Dashboard!$F26))</f>
        <v>0</v>
      </c>
      <c r="BU26" s="106">
        <f t="shared" ca="1" si="32"/>
        <v>0</v>
      </c>
      <c r="BV26" s="115" t="str">
        <f t="shared" ca="1" si="33"/>
        <v>ongeschikt</v>
      </c>
      <c r="BW26" s="93">
        <f ca="1">SUM($H26*(BV26=Dashboard!$B26),$I26*(BV26=Dashboard!$C26),$J26*(BV26=Dashboard!$D26),$K26*(BV26=Dashboard!$E26),$L26*(BV26=Dashboard!$F26))</f>
        <v>0</v>
      </c>
      <c r="BX26" s="106">
        <f t="shared" ca="1" si="34"/>
        <v>0</v>
      </c>
      <c r="BY26" s="115" t="str">
        <f t="shared" ca="1" si="35"/>
        <v>bedoeld</v>
      </c>
      <c r="BZ26" s="93">
        <f ca="1">SUM($H26*(BY26=Dashboard!$B26),$I26*(BY26=Dashboard!$C26),$J26*(BY26=Dashboard!$D26),$K26*(BY26=Dashboard!$E26),$L26*(BY26=Dashboard!$F26))</f>
        <v>0</v>
      </c>
      <c r="CA26" s="106">
        <f t="shared" ca="1" si="36"/>
        <v>0</v>
      </c>
      <c r="CB26" s="115" t="str">
        <f t="shared" ca="1" si="37"/>
        <v>ongeschikt</v>
      </c>
      <c r="CC26" s="93">
        <f ca="1">SUM($H26*(CB26=Dashboard!$B26),$I26*(CB26=Dashboard!$C26),$J26*(CB26=Dashboard!$D26),$K26*(CB26=Dashboard!$E26),$L26*(CB26=Dashboard!$F26))</f>
        <v>0</v>
      </c>
      <c r="CD26" s="106">
        <f t="shared" ca="1" si="38"/>
        <v>0</v>
      </c>
      <c r="CE26" s="115" t="str">
        <f t="shared" ca="1" si="39"/>
        <v>onbekend</v>
      </c>
      <c r="CF26" s="93">
        <f ca="1">SUM($H26*(CE26=Dashboard!$B26),$I26*(CE26=Dashboard!$C26),$J26*(CE26=Dashboard!$D26),$K26*(CE26=Dashboard!$E26),$L26*(CE26=Dashboard!$F26))</f>
        <v>0</v>
      </c>
      <c r="CG26" s="106">
        <f t="shared" ca="1" si="40"/>
        <v>0</v>
      </c>
      <c r="CH26" s="115">
        <f t="shared" ca="1" si="41"/>
        <v>0</v>
      </c>
      <c r="CI26" s="93">
        <f ca="1">SUM($H26*(CH26=Dashboard!$B26),$I26*(CH26=Dashboard!$C26),$J26*(CH26=Dashboard!$D26),$K26*(CH26=Dashboard!$E26),$L26*(CH26=Dashboard!$F26))</f>
        <v>0</v>
      </c>
      <c r="CJ26" s="106">
        <f t="shared" ca="1" si="42"/>
        <v>0</v>
      </c>
      <c r="CK26" s="197">
        <v>4</v>
      </c>
      <c r="CL26" s="198">
        <v>0</v>
      </c>
      <c r="CM26" s="198">
        <v>0</v>
      </c>
      <c r="CN26" s="198">
        <v>1</v>
      </c>
      <c r="CO26" s="198">
        <v>2</v>
      </c>
      <c r="CP26" s="199">
        <v>0</v>
      </c>
      <c r="CS26" s="197">
        <v>0</v>
      </c>
      <c r="CT26" s="198">
        <v>0</v>
      </c>
      <c r="CU26" s="198">
        <v>0</v>
      </c>
      <c r="CV26" s="198">
        <v>0</v>
      </c>
      <c r="CW26" s="198">
        <v>0</v>
      </c>
      <c r="CX26" s="198">
        <v>0</v>
      </c>
      <c r="DA26" s="197">
        <v>0</v>
      </c>
      <c r="DB26" s="198">
        <v>0</v>
      </c>
      <c r="DC26" s="198">
        <v>0</v>
      </c>
      <c r="DD26" s="198">
        <v>0</v>
      </c>
      <c r="DE26" s="198">
        <v>0</v>
      </c>
      <c r="DF26" s="198">
        <v>0</v>
      </c>
    </row>
    <row r="27" spans="1:110" ht="23.25">
      <c r="A27" s="154" t="s">
        <v>222</v>
      </c>
      <c r="B27" s="109" t="s">
        <v>55</v>
      </c>
      <c r="C27" s="109" t="s">
        <v>118</v>
      </c>
      <c r="D27" s="109" t="s">
        <v>117</v>
      </c>
      <c r="E27" s="109"/>
      <c r="F27" s="179"/>
      <c r="G27" s="211">
        <v>2</v>
      </c>
      <c r="H27" s="212">
        <v>0</v>
      </c>
      <c r="I27" s="212">
        <v>0</v>
      </c>
      <c r="J27" s="212">
        <v>1</v>
      </c>
      <c r="K27" s="212">
        <v>0</v>
      </c>
      <c r="L27" s="212">
        <v>0</v>
      </c>
      <c r="M27" s="115" t="str">
        <f>waardelijsten!G25</f>
        <v>AA</v>
      </c>
      <c r="P27" s="133" t="s">
        <v>368</v>
      </c>
      <c r="Q27" s="134"/>
      <c r="R27" s="134"/>
      <c r="S27" s="134"/>
      <c r="T27" s="134"/>
      <c r="U27" s="135"/>
      <c r="Z27" s="115" t="str">
        <f t="shared" ca="1" si="1"/>
        <v>niet bediend</v>
      </c>
      <c r="AA27" s="93">
        <f ca="1">SUM($H27*(Z27=Dashboard!$B27),$I27*(Z27=Dashboard!$C27),$J27*(Z27=Dashboard!$D27),$K27*(Z27=Dashboard!$E27),$L27*(Z27=Dashboard!$F27))</f>
        <v>0</v>
      </c>
      <c r="AB27" s="106">
        <f t="shared" ca="1" si="2"/>
        <v>0</v>
      </c>
      <c r="AC27" s="115" t="str">
        <f t="shared" ca="1" si="3"/>
        <v>niet bediend</v>
      </c>
      <c r="AD27" s="93">
        <f ca="1">SUM($H27*(AC27=Dashboard!$B27),$I27*(AC27=Dashboard!$C27),$J27*(AC27=Dashboard!$D27),$K27*(AC27=Dashboard!$E27),$L27*(AC27=Dashboard!$F27))</f>
        <v>0</v>
      </c>
      <c r="AE27" s="106">
        <f t="shared" ca="1" si="4"/>
        <v>0</v>
      </c>
      <c r="AF27" s="115" t="str">
        <f t="shared" ca="1" si="5"/>
        <v>niet bediend</v>
      </c>
      <c r="AG27" s="93">
        <f ca="1">SUM($H27*(AF27=Dashboard!$B27),$I27*(AF27=Dashboard!$C27),$J27*(AF27=Dashboard!$D27),$K27*(AF27=Dashboard!$E27),$L27*(AF27=Dashboard!$F27))</f>
        <v>0</v>
      </c>
      <c r="AH27" s="106">
        <f t="shared" ca="1" si="6"/>
        <v>0</v>
      </c>
      <c r="AI27" s="115" t="str">
        <f t="shared" ca="1" si="7"/>
        <v>bediend</v>
      </c>
      <c r="AJ27" s="93">
        <f ca="1">SUM($H27*(AI27=Dashboard!$B27),$I27*(AI27=Dashboard!$C27),$J27*(AI27=Dashboard!$D27),$K27*(AI27=Dashboard!$E27),$L27*(AI27=Dashboard!$F27))</f>
        <v>1</v>
      </c>
      <c r="AK27" s="106">
        <f t="shared" ca="1" si="8"/>
        <v>2</v>
      </c>
      <c r="AL27" s="115" t="str">
        <f t="shared" ca="1" si="9"/>
        <v>niet bediend</v>
      </c>
      <c r="AM27" s="93">
        <f ca="1">SUM($H27*(AL27=Dashboard!$B27),$I27*(AL27=Dashboard!$C27),$J27*(AL27=Dashboard!$D27),$K27*(AL27=Dashboard!$E27),$L27*(AL27=Dashboard!$F27))</f>
        <v>0</v>
      </c>
      <c r="AN27" s="106">
        <f t="shared" ca="1" si="10"/>
        <v>0</v>
      </c>
      <c r="AO27" s="115" t="str">
        <f t="shared" ca="1" si="11"/>
        <v>bediend</v>
      </c>
      <c r="AP27" s="93">
        <f ca="1">SUM($H27*(AO27=Dashboard!$B27),$I27*(AO27=Dashboard!$C27),$J27*(AO27=Dashboard!$D27),$K27*(AO27=Dashboard!$E27),$L27*(AO27=Dashboard!$F27))</f>
        <v>1</v>
      </c>
      <c r="AQ27" s="106">
        <f t="shared" ca="1" si="12"/>
        <v>2</v>
      </c>
      <c r="AR27" s="115" t="str">
        <f t="shared" ca="1" si="13"/>
        <v>bediend</v>
      </c>
      <c r="AS27" s="93">
        <f ca="1">SUM($H27*(AR27=Dashboard!$B27),$I27*(AR27=Dashboard!$C27),$J27*(AR27=Dashboard!$D27),$K27*(AR27=Dashboard!$E27),$L27*(AR27=Dashboard!$F27))</f>
        <v>1</v>
      </c>
      <c r="AT27" s="106">
        <f t="shared" ca="1" si="14"/>
        <v>2</v>
      </c>
      <c r="AU27" s="115" t="str">
        <f t="shared" ca="1" si="15"/>
        <v>niet bediend</v>
      </c>
      <c r="AV27" s="93">
        <f ca="1">SUM($H27*(AU27=Dashboard!$B27),$I27*(AU27=Dashboard!$C27),$J27*(AU27=Dashboard!$D27),$K27*(AU27=Dashboard!$E27),$L27*(AU27=Dashboard!$F27))</f>
        <v>0</v>
      </c>
      <c r="AW27" s="106">
        <f t="shared" ca="1" si="16"/>
        <v>0</v>
      </c>
      <c r="AX27" s="115" t="str">
        <f t="shared" ca="1" si="17"/>
        <v>niet bediend</v>
      </c>
      <c r="AY27" s="93">
        <f ca="1">SUM($H27*(AX27=Dashboard!$B27),$I27*(AX27=Dashboard!$C27),$J27*(AX27=Dashboard!$D27),$K27*(AX27=Dashboard!$E27),$L27*(AX27=Dashboard!$F27))</f>
        <v>0</v>
      </c>
      <c r="AZ27" s="106">
        <f t="shared" ca="1" si="18"/>
        <v>0</v>
      </c>
      <c r="BA27" s="115" t="str">
        <f t="shared" ca="1" si="19"/>
        <v>bediend</v>
      </c>
      <c r="BB27" s="93">
        <f ca="1">SUM($H27*(BA27=Dashboard!$B27),$I27*(BA27=Dashboard!$C27),$J27*(BA27=Dashboard!$D27),$K27*(BA27=Dashboard!$E27),$L27*(BA27=Dashboard!$F27))</f>
        <v>1</v>
      </c>
      <c r="BC27" s="106">
        <f t="shared" ca="1" si="20"/>
        <v>2</v>
      </c>
      <c r="BD27" s="115" t="str">
        <f t="shared" ca="1" si="21"/>
        <v>bediend</v>
      </c>
      <c r="BE27" s="93">
        <f ca="1">SUM($H27*(BD27=Dashboard!$B27),$I27*(BD27=Dashboard!$C27),$J27*(BD27=Dashboard!$D27),$K27*(BD27=Dashboard!$E27),$L27*(BD27=Dashboard!$F27))</f>
        <v>1</v>
      </c>
      <c r="BF27" s="106">
        <f t="shared" ca="1" si="22"/>
        <v>2</v>
      </c>
      <c r="BG27" s="115" t="str">
        <f t="shared" ca="1" si="23"/>
        <v>niet bediend</v>
      </c>
      <c r="BH27" s="93">
        <f ca="1">SUM($H27*(BG27=Dashboard!$B27),$I27*(BG27=Dashboard!$C27),$J27*(BG27=Dashboard!$D27),$K27*(BG27=Dashboard!$E27),$L27*(BG27=Dashboard!$F27))</f>
        <v>0</v>
      </c>
      <c r="BI27" s="106">
        <f t="shared" ca="1" si="24"/>
        <v>0</v>
      </c>
      <c r="BJ27" s="115" t="str">
        <f t="shared" ca="1" si="25"/>
        <v>bediend</v>
      </c>
      <c r="BK27" s="93">
        <f ca="1">SUM($H27*(BJ27=Dashboard!$B27),$I27*(BJ27=Dashboard!$C27),$J27*(BJ27=Dashboard!$D27),$K27*(BJ27=Dashboard!$E27),$L27*(BJ27=Dashboard!$F27))</f>
        <v>1</v>
      </c>
      <c r="BL27" s="106">
        <f t="shared" ca="1" si="26"/>
        <v>2</v>
      </c>
      <c r="BM27" s="115" t="str">
        <f t="shared" ca="1" si="27"/>
        <v>niet bediend</v>
      </c>
      <c r="BN27" s="93">
        <f ca="1">SUM($H27*(BM27=Dashboard!$B27),$I27*(BM27=Dashboard!$C27),$J27*(BM27=Dashboard!$D27),$K27*(BM27=Dashboard!$E27),$L27*(BM27=Dashboard!$F27))</f>
        <v>0</v>
      </c>
      <c r="BO27" s="106">
        <f t="shared" ca="1" si="28"/>
        <v>0</v>
      </c>
      <c r="BP27" s="115" t="str">
        <f t="shared" ca="1" si="29"/>
        <v>bediend</v>
      </c>
      <c r="BQ27" s="93">
        <f ca="1">SUM($H27*(BP27=Dashboard!$B27),$I27*(BP27=Dashboard!$C27),$J27*(BP27=Dashboard!$D27),$K27*(BP27=Dashboard!$E27),$L27*(BP27=Dashboard!$F27))</f>
        <v>1</v>
      </c>
      <c r="BR27" s="106">
        <f t="shared" ca="1" si="30"/>
        <v>2</v>
      </c>
      <c r="BS27" s="115" t="str">
        <f t="shared" ca="1" si="31"/>
        <v>niet bediend</v>
      </c>
      <c r="BT27" s="93">
        <f ca="1">SUM($H27*(BS27=Dashboard!$B27),$I27*(BS27=Dashboard!$C27),$J27*(BS27=Dashboard!$D27),$K27*(BS27=Dashboard!$E27),$L27*(BS27=Dashboard!$F27))</f>
        <v>0</v>
      </c>
      <c r="BU27" s="106">
        <f t="shared" ca="1" si="32"/>
        <v>0</v>
      </c>
      <c r="BV27" s="115" t="str">
        <f t="shared" ca="1" si="33"/>
        <v>niet bediend</v>
      </c>
      <c r="BW27" s="93">
        <f ca="1">SUM($H27*(BV27=Dashboard!$B27),$I27*(BV27=Dashboard!$C27),$J27*(BV27=Dashboard!$D27),$K27*(BV27=Dashboard!$E27),$L27*(BV27=Dashboard!$F27))</f>
        <v>0</v>
      </c>
      <c r="BX27" s="106">
        <f t="shared" ca="1" si="34"/>
        <v>0</v>
      </c>
      <c r="BY27" s="115" t="str">
        <f t="shared" ca="1" si="35"/>
        <v>bediend</v>
      </c>
      <c r="BZ27" s="93">
        <f ca="1">SUM($H27*(BY27=Dashboard!$B27),$I27*(BY27=Dashboard!$C27),$J27*(BY27=Dashboard!$D27),$K27*(BY27=Dashboard!$E27),$L27*(BY27=Dashboard!$F27))</f>
        <v>1</v>
      </c>
      <c r="CA27" s="106">
        <f t="shared" ca="1" si="36"/>
        <v>2</v>
      </c>
      <c r="CB27" s="115" t="str">
        <f t="shared" ca="1" si="37"/>
        <v>niet bediend</v>
      </c>
      <c r="CC27" s="93">
        <f ca="1">SUM($H27*(CB27=Dashboard!$B27),$I27*(CB27=Dashboard!$C27),$J27*(CB27=Dashboard!$D27),$K27*(CB27=Dashboard!$E27),$L27*(CB27=Dashboard!$F27))</f>
        <v>0</v>
      </c>
      <c r="CD27" s="106">
        <f t="shared" ca="1" si="38"/>
        <v>0</v>
      </c>
      <c r="CE27" s="115" t="str">
        <f t="shared" ca="1" si="39"/>
        <v>onbekend</v>
      </c>
      <c r="CF27" s="93">
        <f ca="1">SUM($H27*(CE27=Dashboard!$B27),$I27*(CE27=Dashboard!$C27),$J27*(CE27=Dashboard!$D27),$K27*(CE27=Dashboard!$E27),$L27*(CE27=Dashboard!$F27))</f>
        <v>0</v>
      </c>
      <c r="CG27" s="106">
        <f t="shared" ca="1" si="40"/>
        <v>0</v>
      </c>
      <c r="CH27" s="115">
        <f t="shared" ca="1" si="41"/>
        <v>0</v>
      </c>
      <c r="CI27" s="93">
        <f ca="1">SUM($H27*(CH27=Dashboard!$B27),$I27*(CH27=Dashboard!$C27),$J27*(CH27=Dashboard!$D27),$K27*(CH27=Dashboard!$E27),$L27*(CH27=Dashboard!$F27))</f>
        <v>0</v>
      </c>
      <c r="CJ27" s="106">
        <f t="shared" ca="1" si="42"/>
        <v>0</v>
      </c>
      <c r="CK27" s="197">
        <v>3</v>
      </c>
      <c r="CL27" s="198">
        <v>0</v>
      </c>
      <c r="CM27" s="198">
        <v>0</v>
      </c>
      <c r="CN27" s="198">
        <v>2</v>
      </c>
      <c r="CO27" s="198">
        <v>0</v>
      </c>
      <c r="CP27" s="199">
        <v>0</v>
      </c>
      <c r="CS27" s="197">
        <v>1</v>
      </c>
      <c r="CT27" s="198">
        <v>0</v>
      </c>
      <c r="CU27" s="198">
        <v>0</v>
      </c>
      <c r="CV27" s="198">
        <v>1</v>
      </c>
      <c r="CW27" s="198">
        <v>0</v>
      </c>
      <c r="CX27" s="198">
        <v>0</v>
      </c>
      <c r="DA27" s="197">
        <v>2</v>
      </c>
      <c r="DB27" s="198">
        <v>0</v>
      </c>
      <c r="DC27" s="198">
        <v>0</v>
      </c>
      <c r="DD27" s="198">
        <v>1</v>
      </c>
      <c r="DE27" s="198">
        <v>0</v>
      </c>
      <c r="DF27" s="198">
        <v>0</v>
      </c>
    </row>
    <row r="28" spans="1:110" ht="24" thickBot="1">
      <c r="A28" s="154" t="s">
        <v>223</v>
      </c>
      <c r="B28" s="109" t="s">
        <v>55</v>
      </c>
      <c r="C28" s="109" t="s">
        <v>118</v>
      </c>
      <c r="D28" s="109" t="s">
        <v>117</v>
      </c>
      <c r="E28" s="109"/>
      <c r="F28" s="179"/>
      <c r="G28" s="211">
        <v>0</v>
      </c>
      <c r="H28" s="212">
        <v>0</v>
      </c>
      <c r="I28" s="212">
        <v>0</v>
      </c>
      <c r="J28" s="212">
        <v>0</v>
      </c>
      <c r="K28" s="212">
        <v>0</v>
      </c>
      <c r="L28" s="212">
        <v>0</v>
      </c>
      <c r="M28" s="115" t="str">
        <f>waardelijsten!G26</f>
        <v>AB</v>
      </c>
      <c r="P28" s="136" t="s">
        <v>369</v>
      </c>
      <c r="Q28" s="137"/>
      <c r="R28" s="137"/>
      <c r="S28" s="137"/>
      <c r="T28" s="137"/>
      <c r="U28" s="138"/>
      <c r="Z28" s="115" t="str">
        <f t="shared" ca="1" si="1"/>
        <v>niet bediend</v>
      </c>
      <c r="AA28" s="93">
        <f ca="1">SUM($H28*(Z28=Dashboard!$B28),$I28*(Z28=Dashboard!$C28),$J28*(Z28=Dashboard!$D28),$K28*(Z28=Dashboard!$E28),$L28*(Z28=Dashboard!$F28))</f>
        <v>0</v>
      </c>
      <c r="AB28" s="106">
        <f t="shared" ca="1" si="2"/>
        <v>0</v>
      </c>
      <c r="AC28" s="115" t="str">
        <f t="shared" ca="1" si="3"/>
        <v>niet bediend</v>
      </c>
      <c r="AD28" s="93">
        <f ca="1">SUM($H28*(AC28=Dashboard!$B28),$I28*(AC28=Dashboard!$C28),$J28*(AC28=Dashboard!$D28),$K28*(AC28=Dashboard!$E28),$L28*(AC28=Dashboard!$F28))</f>
        <v>0</v>
      </c>
      <c r="AE28" s="106">
        <f t="shared" ca="1" si="4"/>
        <v>0</v>
      </c>
      <c r="AF28" s="115" t="str">
        <f t="shared" ca="1" si="5"/>
        <v>niet bediend</v>
      </c>
      <c r="AG28" s="93">
        <f ca="1">SUM($H28*(AF28=Dashboard!$B28),$I28*(AF28=Dashboard!$C28),$J28*(AF28=Dashboard!$D28),$K28*(AF28=Dashboard!$E28),$L28*(AF28=Dashboard!$F28))</f>
        <v>0</v>
      </c>
      <c r="AH28" s="106">
        <f t="shared" ca="1" si="6"/>
        <v>0</v>
      </c>
      <c r="AI28" s="115" t="str">
        <f t="shared" ca="1" si="7"/>
        <v>niet bediend</v>
      </c>
      <c r="AJ28" s="93">
        <f ca="1">SUM($H28*(AI28=Dashboard!$B28),$I28*(AI28=Dashboard!$C28),$J28*(AI28=Dashboard!$D28),$K28*(AI28=Dashboard!$E28),$L28*(AI28=Dashboard!$F28))</f>
        <v>0</v>
      </c>
      <c r="AK28" s="106">
        <f t="shared" ca="1" si="8"/>
        <v>0</v>
      </c>
      <c r="AL28" s="115" t="str">
        <f t="shared" ca="1" si="9"/>
        <v>niet bediend</v>
      </c>
      <c r="AM28" s="93">
        <f ca="1">SUM($H28*(AL28=Dashboard!$B28),$I28*(AL28=Dashboard!$C28),$J28*(AL28=Dashboard!$D28),$K28*(AL28=Dashboard!$E28),$L28*(AL28=Dashboard!$F28))</f>
        <v>0</v>
      </c>
      <c r="AN28" s="106">
        <f t="shared" ca="1" si="10"/>
        <v>0</v>
      </c>
      <c r="AO28" s="115" t="str">
        <f t="shared" ca="1" si="11"/>
        <v>niet bediend</v>
      </c>
      <c r="AP28" s="93">
        <f ca="1">SUM($H28*(AO28=Dashboard!$B28),$I28*(AO28=Dashboard!$C28),$J28*(AO28=Dashboard!$D28),$K28*(AO28=Dashboard!$E28),$L28*(AO28=Dashboard!$F28))</f>
        <v>0</v>
      </c>
      <c r="AQ28" s="106">
        <f t="shared" ca="1" si="12"/>
        <v>0</v>
      </c>
      <c r="AR28" s="115" t="str">
        <f t="shared" ca="1" si="13"/>
        <v>niet bediend</v>
      </c>
      <c r="AS28" s="93">
        <f ca="1">SUM($H28*(AR28=Dashboard!$B28),$I28*(AR28=Dashboard!$C28),$J28*(AR28=Dashboard!$D28),$K28*(AR28=Dashboard!$E28),$L28*(AR28=Dashboard!$F28))</f>
        <v>0</v>
      </c>
      <c r="AT28" s="106">
        <f t="shared" ca="1" si="14"/>
        <v>0</v>
      </c>
      <c r="AU28" s="115" t="str">
        <f t="shared" ca="1" si="15"/>
        <v>niet bediend</v>
      </c>
      <c r="AV28" s="93">
        <f ca="1">SUM($H28*(AU28=Dashboard!$B28),$I28*(AU28=Dashboard!$C28),$J28*(AU28=Dashboard!$D28),$K28*(AU28=Dashboard!$E28),$L28*(AU28=Dashboard!$F28))</f>
        <v>0</v>
      </c>
      <c r="AW28" s="106">
        <f t="shared" ca="1" si="16"/>
        <v>0</v>
      </c>
      <c r="AX28" s="115" t="str">
        <f t="shared" ca="1" si="17"/>
        <v>niet bediend</v>
      </c>
      <c r="AY28" s="93">
        <f ca="1">SUM($H28*(AX28=Dashboard!$B28),$I28*(AX28=Dashboard!$C28),$J28*(AX28=Dashboard!$D28),$K28*(AX28=Dashboard!$E28),$L28*(AX28=Dashboard!$F28))</f>
        <v>0</v>
      </c>
      <c r="AZ28" s="106">
        <f t="shared" ca="1" si="18"/>
        <v>0</v>
      </c>
      <c r="BA28" s="115" t="str">
        <f t="shared" ca="1" si="19"/>
        <v>niet bediend</v>
      </c>
      <c r="BB28" s="93">
        <f ca="1">SUM($H28*(BA28=Dashboard!$B28),$I28*(BA28=Dashboard!$C28),$J28*(BA28=Dashboard!$D28),$K28*(BA28=Dashboard!$E28),$L28*(BA28=Dashboard!$F28))</f>
        <v>0</v>
      </c>
      <c r="BC28" s="106">
        <f t="shared" ca="1" si="20"/>
        <v>0</v>
      </c>
      <c r="BD28" s="115" t="str">
        <f t="shared" ca="1" si="21"/>
        <v>niet bediend</v>
      </c>
      <c r="BE28" s="93">
        <f ca="1">SUM($H28*(BD28=Dashboard!$B28),$I28*(BD28=Dashboard!$C28),$J28*(BD28=Dashboard!$D28),$K28*(BD28=Dashboard!$E28),$L28*(BD28=Dashboard!$F28))</f>
        <v>0</v>
      </c>
      <c r="BF28" s="106">
        <f t="shared" ca="1" si="22"/>
        <v>0</v>
      </c>
      <c r="BG28" s="115" t="str">
        <f t="shared" ca="1" si="23"/>
        <v>niet bediend</v>
      </c>
      <c r="BH28" s="93">
        <f ca="1">SUM($H28*(BG28=Dashboard!$B28),$I28*(BG28=Dashboard!$C28),$J28*(BG28=Dashboard!$D28),$K28*(BG28=Dashboard!$E28),$L28*(BG28=Dashboard!$F28))</f>
        <v>0</v>
      </c>
      <c r="BI28" s="106">
        <f t="shared" ca="1" si="24"/>
        <v>0</v>
      </c>
      <c r="BJ28" s="115" t="str">
        <f t="shared" ca="1" si="25"/>
        <v>niet bediend</v>
      </c>
      <c r="BK28" s="93">
        <f ca="1">SUM($H28*(BJ28=Dashboard!$B28),$I28*(BJ28=Dashboard!$C28),$J28*(BJ28=Dashboard!$D28),$K28*(BJ28=Dashboard!$E28),$L28*(BJ28=Dashboard!$F28))</f>
        <v>0</v>
      </c>
      <c r="BL28" s="106">
        <f t="shared" ca="1" si="26"/>
        <v>0</v>
      </c>
      <c r="BM28" s="115" t="str">
        <f t="shared" ca="1" si="27"/>
        <v>niet bediend</v>
      </c>
      <c r="BN28" s="93">
        <f ca="1">SUM($H28*(BM28=Dashboard!$B28),$I28*(BM28=Dashboard!$C28),$J28*(BM28=Dashboard!$D28),$K28*(BM28=Dashboard!$E28),$L28*(BM28=Dashboard!$F28))</f>
        <v>0</v>
      </c>
      <c r="BO28" s="106">
        <f t="shared" ca="1" si="28"/>
        <v>0</v>
      </c>
      <c r="BP28" s="115" t="str">
        <f t="shared" ca="1" si="29"/>
        <v>niet bediend</v>
      </c>
      <c r="BQ28" s="93">
        <f ca="1">SUM($H28*(BP28=Dashboard!$B28),$I28*(BP28=Dashboard!$C28),$J28*(BP28=Dashboard!$D28),$K28*(BP28=Dashboard!$E28),$L28*(BP28=Dashboard!$F28))</f>
        <v>0</v>
      </c>
      <c r="BR28" s="106">
        <f t="shared" ca="1" si="30"/>
        <v>0</v>
      </c>
      <c r="BS28" s="115" t="str">
        <f t="shared" ca="1" si="31"/>
        <v>niet bediend</v>
      </c>
      <c r="BT28" s="93">
        <f ca="1">SUM($H28*(BS28=Dashboard!$B28),$I28*(BS28=Dashboard!$C28),$J28*(BS28=Dashboard!$D28),$K28*(BS28=Dashboard!$E28),$L28*(BS28=Dashboard!$F28))</f>
        <v>0</v>
      </c>
      <c r="BU28" s="106">
        <f t="shared" ca="1" si="32"/>
        <v>0</v>
      </c>
      <c r="BV28" s="115" t="str">
        <f t="shared" ca="1" si="33"/>
        <v>niet bediend</v>
      </c>
      <c r="BW28" s="93">
        <f ca="1">SUM($H28*(BV28=Dashboard!$B28),$I28*(BV28=Dashboard!$C28),$J28*(BV28=Dashboard!$D28),$K28*(BV28=Dashboard!$E28),$L28*(BV28=Dashboard!$F28))</f>
        <v>0</v>
      </c>
      <c r="BX28" s="106">
        <f t="shared" ca="1" si="34"/>
        <v>0</v>
      </c>
      <c r="BY28" s="115" t="str">
        <f t="shared" ca="1" si="35"/>
        <v>niet bediend</v>
      </c>
      <c r="BZ28" s="93">
        <f ca="1">SUM($H28*(BY28=Dashboard!$B28),$I28*(BY28=Dashboard!$C28),$J28*(BY28=Dashboard!$D28),$K28*(BY28=Dashboard!$E28),$L28*(BY28=Dashboard!$F28))</f>
        <v>0</v>
      </c>
      <c r="CA28" s="106">
        <f t="shared" ca="1" si="36"/>
        <v>0</v>
      </c>
      <c r="CB28" s="115" t="str">
        <f t="shared" ca="1" si="37"/>
        <v>niet bediend</v>
      </c>
      <c r="CC28" s="93">
        <f ca="1">SUM($H28*(CB28=Dashboard!$B28),$I28*(CB28=Dashboard!$C28),$J28*(CB28=Dashboard!$D28),$K28*(CB28=Dashboard!$E28),$L28*(CB28=Dashboard!$F28))</f>
        <v>0</v>
      </c>
      <c r="CD28" s="106">
        <f t="shared" ca="1" si="38"/>
        <v>0</v>
      </c>
      <c r="CE28" s="115" t="str">
        <f t="shared" ca="1" si="39"/>
        <v>onbekend</v>
      </c>
      <c r="CF28" s="93">
        <f ca="1">SUM($H28*(CE28=Dashboard!$B28),$I28*(CE28=Dashboard!$C28),$J28*(CE28=Dashboard!$D28),$K28*(CE28=Dashboard!$E28),$L28*(CE28=Dashboard!$F28))</f>
        <v>0</v>
      </c>
      <c r="CG28" s="106">
        <f t="shared" ca="1" si="40"/>
        <v>0</v>
      </c>
      <c r="CH28" s="115">
        <f t="shared" ca="1" si="41"/>
        <v>0</v>
      </c>
      <c r="CI28" s="93">
        <f ca="1">SUM($H28*(CH28=Dashboard!$B28),$I28*(CH28=Dashboard!$C28),$J28*(CH28=Dashboard!$D28),$K28*(CH28=Dashboard!$E28),$L28*(CH28=Dashboard!$F28))</f>
        <v>0</v>
      </c>
      <c r="CJ28" s="106">
        <f t="shared" ca="1" si="42"/>
        <v>0</v>
      </c>
      <c r="CK28" s="197">
        <v>0</v>
      </c>
      <c r="CL28" s="198">
        <v>0</v>
      </c>
      <c r="CM28" s="198">
        <v>0</v>
      </c>
      <c r="CN28" s="198">
        <v>0</v>
      </c>
      <c r="CO28" s="198">
        <v>0</v>
      </c>
      <c r="CP28" s="199">
        <v>0</v>
      </c>
      <c r="CS28" s="197">
        <v>0</v>
      </c>
      <c r="CT28" s="198">
        <v>0</v>
      </c>
      <c r="CU28" s="198">
        <v>0</v>
      </c>
      <c r="CV28" s="198">
        <v>0</v>
      </c>
      <c r="CW28" s="198">
        <v>0</v>
      </c>
      <c r="CX28" s="198">
        <v>0</v>
      </c>
      <c r="DA28" s="197">
        <v>0</v>
      </c>
      <c r="DB28" s="198">
        <v>0</v>
      </c>
      <c r="DC28" s="198">
        <v>0</v>
      </c>
      <c r="DD28" s="198">
        <v>0</v>
      </c>
      <c r="DE28" s="198">
        <v>0</v>
      </c>
      <c r="DF28" s="198">
        <v>0</v>
      </c>
    </row>
    <row r="29" spans="1:110">
      <c r="A29" s="154" t="s">
        <v>114</v>
      </c>
      <c r="B29" s="109" t="s">
        <v>55</v>
      </c>
      <c r="C29" s="109" t="s">
        <v>118</v>
      </c>
      <c r="D29" s="109" t="s">
        <v>117</v>
      </c>
      <c r="E29" s="109"/>
      <c r="F29" s="179"/>
      <c r="G29" s="211">
        <v>0</v>
      </c>
      <c r="H29" s="212">
        <v>0</v>
      </c>
      <c r="I29" s="212">
        <v>0</v>
      </c>
      <c r="J29" s="212">
        <v>0</v>
      </c>
      <c r="K29" s="212">
        <v>0</v>
      </c>
      <c r="L29" s="212">
        <v>0</v>
      </c>
      <c r="M29" s="115" t="str">
        <f>waardelijsten!G27</f>
        <v>AC</v>
      </c>
      <c r="Z29" s="115" t="str">
        <f t="shared" ca="1" si="1"/>
        <v>niet bediend</v>
      </c>
      <c r="AA29" s="93">
        <f ca="1">SUM($H29*(Z29=Dashboard!$B29),$I29*(Z29=Dashboard!$C29),$J29*(Z29=Dashboard!$D29),$K29*(Z29=Dashboard!$E29),$L29*(Z29=Dashboard!$F29))</f>
        <v>0</v>
      </c>
      <c r="AB29" s="106">
        <f t="shared" ca="1" si="2"/>
        <v>0</v>
      </c>
      <c r="AC29" s="115" t="str">
        <f t="shared" ca="1" si="3"/>
        <v>niet bediend</v>
      </c>
      <c r="AD29" s="93">
        <f ca="1">SUM($H29*(AC29=Dashboard!$B29),$I29*(AC29=Dashboard!$C29),$J29*(AC29=Dashboard!$D29),$K29*(AC29=Dashboard!$E29),$L29*(AC29=Dashboard!$F29))</f>
        <v>0</v>
      </c>
      <c r="AE29" s="106">
        <f t="shared" ca="1" si="4"/>
        <v>0</v>
      </c>
      <c r="AF29" s="115" t="str">
        <f t="shared" ca="1" si="5"/>
        <v>niet bediend</v>
      </c>
      <c r="AG29" s="93">
        <f ca="1">SUM($H29*(AF29=Dashboard!$B29),$I29*(AF29=Dashboard!$C29),$J29*(AF29=Dashboard!$D29),$K29*(AF29=Dashboard!$E29),$L29*(AF29=Dashboard!$F29))</f>
        <v>0</v>
      </c>
      <c r="AH29" s="106">
        <f t="shared" ca="1" si="6"/>
        <v>0</v>
      </c>
      <c r="AI29" s="115" t="str">
        <f t="shared" ca="1" si="7"/>
        <v>niet bediend</v>
      </c>
      <c r="AJ29" s="93">
        <f ca="1">SUM($H29*(AI29=Dashboard!$B29),$I29*(AI29=Dashboard!$C29),$J29*(AI29=Dashboard!$D29),$K29*(AI29=Dashboard!$E29),$L29*(AI29=Dashboard!$F29))</f>
        <v>0</v>
      </c>
      <c r="AK29" s="106">
        <f t="shared" ca="1" si="8"/>
        <v>0</v>
      </c>
      <c r="AL29" s="115" t="str">
        <f t="shared" ca="1" si="9"/>
        <v>niet bediend</v>
      </c>
      <c r="AM29" s="93">
        <f ca="1">SUM($H29*(AL29=Dashboard!$B29),$I29*(AL29=Dashboard!$C29),$J29*(AL29=Dashboard!$D29),$K29*(AL29=Dashboard!$E29),$L29*(AL29=Dashboard!$F29))</f>
        <v>0</v>
      </c>
      <c r="AN29" s="106">
        <f t="shared" ca="1" si="10"/>
        <v>0</v>
      </c>
      <c r="AO29" s="115" t="str">
        <f t="shared" ca="1" si="11"/>
        <v>niet bediend</v>
      </c>
      <c r="AP29" s="93">
        <f ca="1">SUM($H29*(AO29=Dashboard!$B29),$I29*(AO29=Dashboard!$C29),$J29*(AO29=Dashboard!$D29),$K29*(AO29=Dashboard!$E29),$L29*(AO29=Dashboard!$F29))</f>
        <v>0</v>
      </c>
      <c r="AQ29" s="106">
        <f t="shared" ca="1" si="12"/>
        <v>0</v>
      </c>
      <c r="AR29" s="115" t="str">
        <f t="shared" ca="1" si="13"/>
        <v>niet bediend</v>
      </c>
      <c r="AS29" s="93">
        <f ca="1">SUM($H29*(AR29=Dashboard!$B29),$I29*(AR29=Dashboard!$C29),$J29*(AR29=Dashboard!$D29),$K29*(AR29=Dashboard!$E29),$L29*(AR29=Dashboard!$F29))</f>
        <v>0</v>
      </c>
      <c r="AT29" s="106">
        <f t="shared" ca="1" si="14"/>
        <v>0</v>
      </c>
      <c r="AU29" s="115" t="str">
        <f t="shared" ca="1" si="15"/>
        <v>niet bediend</v>
      </c>
      <c r="AV29" s="93">
        <f ca="1">SUM($H29*(AU29=Dashboard!$B29),$I29*(AU29=Dashboard!$C29),$J29*(AU29=Dashboard!$D29),$K29*(AU29=Dashboard!$E29),$L29*(AU29=Dashboard!$F29))</f>
        <v>0</v>
      </c>
      <c r="AW29" s="106">
        <f t="shared" ca="1" si="16"/>
        <v>0</v>
      </c>
      <c r="AX29" s="115" t="str">
        <f t="shared" ca="1" si="17"/>
        <v>niet bediend</v>
      </c>
      <c r="AY29" s="93">
        <f ca="1">SUM($H29*(AX29=Dashboard!$B29),$I29*(AX29=Dashboard!$C29),$J29*(AX29=Dashboard!$D29),$K29*(AX29=Dashboard!$E29),$L29*(AX29=Dashboard!$F29))</f>
        <v>0</v>
      </c>
      <c r="AZ29" s="106">
        <f t="shared" ca="1" si="18"/>
        <v>0</v>
      </c>
      <c r="BA29" s="115" t="str">
        <f t="shared" ca="1" si="19"/>
        <v>niet bediend</v>
      </c>
      <c r="BB29" s="93">
        <f ca="1">SUM($H29*(BA29=Dashboard!$B29),$I29*(BA29=Dashboard!$C29),$J29*(BA29=Dashboard!$D29),$K29*(BA29=Dashboard!$E29),$L29*(BA29=Dashboard!$F29))</f>
        <v>0</v>
      </c>
      <c r="BC29" s="106">
        <f t="shared" ca="1" si="20"/>
        <v>0</v>
      </c>
      <c r="BD29" s="115" t="str">
        <f t="shared" ca="1" si="21"/>
        <v>niet bediend</v>
      </c>
      <c r="BE29" s="93">
        <f ca="1">SUM($H29*(BD29=Dashboard!$B29),$I29*(BD29=Dashboard!$C29),$J29*(BD29=Dashboard!$D29),$K29*(BD29=Dashboard!$E29),$L29*(BD29=Dashboard!$F29))</f>
        <v>0</v>
      </c>
      <c r="BF29" s="106">
        <f t="shared" ca="1" si="22"/>
        <v>0</v>
      </c>
      <c r="BG29" s="115" t="str">
        <f t="shared" ca="1" si="23"/>
        <v>niet bediend</v>
      </c>
      <c r="BH29" s="93">
        <f ca="1">SUM($H29*(BG29=Dashboard!$B29),$I29*(BG29=Dashboard!$C29),$J29*(BG29=Dashboard!$D29),$K29*(BG29=Dashboard!$E29),$L29*(BG29=Dashboard!$F29))</f>
        <v>0</v>
      </c>
      <c r="BI29" s="106">
        <f t="shared" ca="1" si="24"/>
        <v>0</v>
      </c>
      <c r="BJ29" s="115" t="str">
        <f t="shared" ca="1" si="25"/>
        <v>niet bediend</v>
      </c>
      <c r="BK29" s="93">
        <f ca="1">SUM($H29*(BJ29=Dashboard!$B29),$I29*(BJ29=Dashboard!$C29),$J29*(BJ29=Dashboard!$D29),$K29*(BJ29=Dashboard!$E29),$L29*(BJ29=Dashboard!$F29))</f>
        <v>0</v>
      </c>
      <c r="BL29" s="106">
        <f t="shared" ca="1" si="26"/>
        <v>0</v>
      </c>
      <c r="BM29" s="115" t="str">
        <f t="shared" ca="1" si="27"/>
        <v>niet bediend</v>
      </c>
      <c r="BN29" s="93">
        <f ca="1">SUM($H29*(BM29=Dashboard!$B29),$I29*(BM29=Dashboard!$C29),$J29*(BM29=Dashboard!$D29),$K29*(BM29=Dashboard!$E29),$L29*(BM29=Dashboard!$F29))</f>
        <v>0</v>
      </c>
      <c r="BO29" s="106">
        <f t="shared" ca="1" si="28"/>
        <v>0</v>
      </c>
      <c r="BP29" s="115" t="str">
        <f t="shared" ca="1" si="29"/>
        <v>niet bediend</v>
      </c>
      <c r="BQ29" s="93">
        <f ca="1">SUM($H29*(BP29=Dashboard!$B29),$I29*(BP29=Dashboard!$C29),$J29*(BP29=Dashboard!$D29),$K29*(BP29=Dashboard!$E29),$L29*(BP29=Dashboard!$F29))</f>
        <v>0</v>
      </c>
      <c r="BR29" s="106">
        <f t="shared" ca="1" si="30"/>
        <v>0</v>
      </c>
      <c r="BS29" s="115" t="str">
        <f t="shared" ca="1" si="31"/>
        <v>niet bediend</v>
      </c>
      <c r="BT29" s="93">
        <f ca="1">SUM($H29*(BS29=Dashboard!$B29),$I29*(BS29=Dashboard!$C29),$J29*(BS29=Dashboard!$D29),$K29*(BS29=Dashboard!$E29),$L29*(BS29=Dashboard!$F29))</f>
        <v>0</v>
      </c>
      <c r="BU29" s="106">
        <f t="shared" ca="1" si="32"/>
        <v>0</v>
      </c>
      <c r="BV29" s="115" t="str">
        <f t="shared" ca="1" si="33"/>
        <v>niet bediend</v>
      </c>
      <c r="BW29" s="93">
        <f ca="1">SUM($H29*(BV29=Dashboard!$B29),$I29*(BV29=Dashboard!$C29),$J29*(BV29=Dashboard!$D29),$K29*(BV29=Dashboard!$E29),$L29*(BV29=Dashboard!$F29))</f>
        <v>0</v>
      </c>
      <c r="BX29" s="106">
        <f t="shared" ca="1" si="34"/>
        <v>0</v>
      </c>
      <c r="BY29" s="115" t="str">
        <f t="shared" ca="1" si="35"/>
        <v>niet bediend</v>
      </c>
      <c r="BZ29" s="93">
        <f ca="1">SUM($H29*(BY29=Dashboard!$B29),$I29*(BY29=Dashboard!$C29),$J29*(BY29=Dashboard!$D29),$K29*(BY29=Dashboard!$E29),$L29*(BY29=Dashboard!$F29))</f>
        <v>0</v>
      </c>
      <c r="CA29" s="106">
        <f t="shared" ca="1" si="36"/>
        <v>0</v>
      </c>
      <c r="CB29" s="115" t="str">
        <f t="shared" ca="1" si="37"/>
        <v>niet bediend</v>
      </c>
      <c r="CC29" s="93">
        <f ca="1">SUM($H29*(CB29=Dashboard!$B29),$I29*(CB29=Dashboard!$C29),$J29*(CB29=Dashboard!$D29),$K29*(CB29=Dashboard!$E29),$L29*(CB29=Dashboard!$F29))</f>
        <v>0</v>
      </c>
      <c r="CD29" s="106">
        <f t="shared" ca="1" si="38"/>
        <v>0</v>
      </c>
      <c r="CE29" s="115" t="str">
        <f t="shared" ca="1" si="39"/>
        <v>onbekend</v>
      </c>
      <c r="CF29" s="93">
        <f ca="1">SUM($H29*(CE29=Dashboard!$B29),$I29*(CE29=Dashboard!$C29),$J29*(CE29=Dashboard!$D29),$K29*(CE29=Dashboard!$E29),$L29*(CE29=Dashboard!$F29))</f>
        <v>0</v>
      </c>
      <c r="CG29" s="106">
        <f t="shared" ca="1" si="40"/>
        <v>0</v>
      </c>
      <c r="CH29" s="115">
        <f t="shared" ca="1" si="41"/>
        <v>0</v>
      </c>
      <c r="CI29" s="93">
        <f ca="1">SUM($H29*(CH29=Dashboard!$B29),$I29*(CH29=Dashboard!$C29),$J29*(CH29=Dashboard!$D29),$K29*(CH29=Dashboard!$E29),$L29*(CH29=Dashboard!$F29))</f>
        <v>0</v>
      </c>
      <c r="CJ29" s="106">
        <f t="shared" ca="1" si="42"/>
        <v>0</v>
      </c>
      <c r="CK29" s="197">
        <v>0</v>
      </c>
      <c r="CL29" s="198">
        <v>0</v>
      </c>
      <c r="CM29" s="198">
        <v>0</v>
      </c>
      <c r="CN29" s="198">
        <v>0</v>
      </c>
      <c r="CO29" s="198">
        <v>0</v>
      </c>
      <c r="CP29" s="199">
        <v>0</v>
      </c>
      <c r="CS29" s="197">
        <v>0</v>
      </c>
      <c r="CT29" s="198">
        <v>0</v>
      </c>
      <c r="CU29" s="198">
        <v>0</v>
      </c>
      <c r="CV29" s="198">
        <v>0</v>
      </c>
      <c r="CW29" s="198">
        <v>0</v>
      </c>
      <c r="CX29" s="198">
        <v>0</v>
      </c>
      <c r="DA29" s="197">
        <v>0</v>
      </c>
      <c r="DB29" s="198">
        <v>0</v>
      </c>
      <c r="DC29" s="198">
        <v>0</v>
      </c>
      <c r="DD29" s="198">
        <v>0</v>
      </c>
      <c r="DE29" s="198">
        <v>0</v>
      </c>
      <c r="DF29" s="198">
        <v>0</v>
      </c>
    </row>
    <row r="30" spans="1:110" ht="15.75" thickBot="1">
      <c r="A30" s="154" t="s">
        <v>224</v>
      </c>
      <c r="B30" s="109" t="s">
        <v>55</v>
      </c>
      <c r="C30" s="109" t="s">
        <v>118</v>
      </c>
      <c r="D30" s="109" t="s">
        <v>117</v>
      </c>
      <c r="E30" s="109"/>
      <c r="F30" s="179"/>
      <c r="G30" s="211">
        <v>2</v>
      </c>
      <c r="H30" s="212">
        <v>0</v>
      </c>
      <c r="I30" s="212">
        <v>0</v>
      </c>
      <c r="J30" s="212">
        <v>1</v>
      </c>
      <c r="K30" s="212">
        <v>0</v>
      </c>
      <c r="L30" s="212">
        <v>0</v>
      </c>
      <c r="M30" s="115" t="str">
        <f>waardelijsten!G28</f>
        <v>AD</v>
      </c>
      <c r="Z30" s="115" t="str">
        <f t="shared" ca="1" si="1"/>
        <v>bediend</v>
      </c>
      <c r="AA30" s="93">
        <f ca="1">SUM($H30*(Z30=Dashboard!$B30),$I30*(Z30=Dashboard!$C30),$J30*(Z30=Dashboard!$D30),$K30*(Z30=Dashboard!$E30),$L30*(Z30=Dashboard!$F30))</f>
        <v>1</v>
      </c>
      <c r="AB30" s="106">
        <f t="shared" ca="1" si="2"/>
        <v>2</v>
      </c>
      <c r="AC30" s="115" t="str">
        <f t="shared" ca="1" si="3"/>
        <v>bediend</v>
      </c>
      <c r="AD30" s="93">
        <f ca="1">SUM($H30*(AC30=Dashboard!$B30),$I30*(AC30=Dashboard!$C30),$J30*(AC30=Dashboard!$D30),$K30*(AC30=Dashboard!$E30),$L30*(AC30=Dashboard!$F30))</f>
        <v>1</v>
      </c>
      <c r="AE30" s="106">
        <f t="shared" ca="1" si="4"/>
        <v>2</v>
      </c>
      <c r="AF30" s="115" t="str">
        <f t="shared" ca="1" si="5"/>
        <v>bediend</v>
      </c>
      <c r="AG30" s="93">
        <f ca="1">SUM($H30*(AF30=Dashboard!$B30),$I30*(AF30=Dashboard!$C30),$J30*(AF30=Dashboard!$D30),$K30*(AF30=Dashboard!$E30),$L30*(AF30=Dashboard!$F30))</f>
        <v>1</v>
      </c>
      <c r="AH30" s="106">
        <f t="shared" ca="1" si="6"/>
        <v>2</v>
      </c>
      <c r="AI30" s="115" t="str">
        <f t="shared" ca="1" si="7"/>
        <v>niet bediend</v>
      </c>
      <c r="AJ30" s="93">
        <f ca="1">SUM($H30*(AI30=Dashboard!$B30),$I30*(AI30=Dashboard!$C30),$J30*(AI30=Dashboard!$D30),$K30*(AI30=Dashboard!$E30),$L30*(AI30=Dashboard!$F30))</f>
        <v>0</v>
      </c>
      <c r="AK30" s="106">
        <f t="shared" ca="1" si="8"/>
        <v>0</v>
      </c>
      <c r="AL30" s="115" t="str">
        <f t="shared" ca="1" si="9"/>
        <v>bediend</v>
      </c>
      <c r="AM30" s="93">
        <f ca="1">SUM($H30*(AL30=Dashboard!$B30),$I30*(AL30=Dashboard!$C30),$J30*(AL30=Dashboard!$D30),$K30*(AL30=Dashboard!$E30),$L30*(AL30=Dashboard!$F30))</f>
        <v>1</v>
      </c>
      <c r="AN30" s="106">
        <f t="shared" ca="1" si="10"/>
        <v>2</v>
      </c>
      <c r="AO30" s="115" t="str">
        <f t="shared" ca="1" si="11"/>
        <v>bediend</v>
      </c>
      <c r="AP30" s="93">
        <f ca="1">SUM($H30*(AO30=Dashboard!$B30),$I30*(AO30=Dashboard!$C30),$J30*(AO30=Dashboard!$D30),$K30*(AO30=Dashboard!$E30),$L30*(AO30=Dashboard!$F30))</f>
        <v>1</v>
      </c>
      <c r="AQ30" s="106">
        <f t="shared" ca="1" si="12"/>
        <v>2</v>
      </c>
      <c r="AR30" s="115" t="str">
        <f t="shared" ca="1" si="13"/>
        <v>niet bediend</v>
      </c>
      <c r="AS30" s="93">
        <f ca="1">SUM($H30*(AR30=Dashboard!$B30),$I30*(AR30=Dashboard!$C30),$J30*(AR30=Dashboard!$D30),$K30*(AR30=Dashboard!$E30),$L30*(AR30=Dashboard!$F30))</f>
        <v>0</v>
      </c>
      <c r="AT30" s="106">
        <f t="shared" ca="1" si="14"/>
        <v>0</v>
      </c>
      <c r="AU30" s="115" t="str">
        <f t="shared" ca="1" si="15"/>
        <v>niet bediend</v>
      </c>
      <c r="AV30" s="93">
        <f ca="1">SUM($H30*(AU30=Dashboard!$B30),$I30*(AU30=Dashboard!$C30),$J30*(AU30=Dashboard!$D30),$K30*(AU30=Dashboard!$E30),$L30*(AU30=Dashboard!$F30))</f>
        <v>0</v>
      </c>
      <c r="AW30" s="106">
        <f t="shared" ca="1" si="16"/>
        <v>0</v>
      </c>
      <c r="AX30" s="115" t="str">
        <f t="shared" ca="1" si="17"/>
        <v>bediend</v>
      </c>
      <c r="AY30" s="93">
        <f ca="1">SUM($H30*(AX30=Dashboard!$B30),$I30*(AX30=Dashboard!$C30),$J30*(AX30=Dashboard!$D30),$K30*(AX30=Dashboard!$E30),$L30*(AX30=Dashboard!$F30))</f>
        <v>1</v>
      </c>
      <c r="AZ30" s="106">
        <f t="shared" ca="1" si="18"/>
        <v>2</v>
      </c>
      <c r="BA30" s="115" t="str">
        <f t="shared" ca="1" si="19"/>
        <v>niet bediend</v>
      </c>
      <c r="BB30" s="93">
        <f ca="1">SUM($H30*(BA30=Dashboard!$B30),$I30*(BA30=Dashboard!$C30),$J30*(BA30=Dashboard!$D30),$K30*(BA30=Dashboard!$E30),$L30*(BA30=Dashboard!$F30))</f>
        <v>0</v>
      </c>
      <c r="BC30" s="106">
        <f t="shared" ca="1" si="20"/>
        <v>0</v>
      </c>
      <c r="BD30" s="115" t="str">
        <f t="shared" ca="1" si="21"/>
        <v>niet bediend</v>
      </c>
      <c r="BE30" s="93">
        <f ca="1">SUM($H30*(BD30=Dashboard!$B30),$I30*(BD30=Dashboard!$C30),$J30*(BD30=Dashboard!$D30),$K30*(BD30=Dashboard!$E30),$L30*(BD30=Dashboard!$F30))</f>
        <v>0</v>
      </c>
      <c r="BF30" s="106">
        <f t="shared" ca="1" si="22"/>
        <v>0</v>
      </c>
      <c r="BG30" s="115" t="str">
        <f t="shared" ca="1" si="23"/>
        <v>bediend</v>
      </c>
      <c r="BH30" s="93">
        <f ca="1">SUM($H30*(BG30=Dashboard!$B30),$I30*(BG30=Dashboard!$C30),$J30*(BG30=Dashboard!$D30),$K30*(BG30=Dashboard!$E30),$L30*(BG30=Dashboard!$F30))</f>
        <v>1</v>
      </c>
      <c r="BI30" s="106">
        <f t="shared" ca="1" si="24"/>
        <v>2</v>
      </c>
      <c r="BJ30" s="115" t="str">
        <f t="shared" ca="1" si="25"/>
        <v>niet bediend</v>
      </c>
      <c r="BK30" s="93">
        <f ca="1">SUM($H30*(BJ30=Dashboard!$B30),$I30*(BJ30=Dashboard!$C30),$J30*(BJ30=Dashboard!$D30),$K30*(BJ30=Dashboard!$E30),$L30*(BJ30=Dashboard!$F30))</f>
        <v>0</v>
      </c>
      <c r="BL30" s="106">
        <f t="shared" ca="1" si="26"/>
        <v>0</v>
      </c>
      <c r="BM30" s="115" t="str">
        <f t="shared" ca="1" si="27"/>
        <v>niet bediend</v>
      </c>
      <c r="BN30" s="93">
        <f ca="1">SUM($H30*(BM30=Dashboard!$B30),$I30*(BM30=Dashboard!$C30),$J30*(BM30=Dashboard!$D30),$K30*(BM30=Dashboard!$E30),$L30*(BM30=Dashboard!$F30))</f>
        <v>0</v>
      </c>
      <c r="BO30" s="106">
        <f t="shared" ca="1" si="28"/>
        <v>0</v>
      </c>
      <c r="BP30" s="115" t="str">
        <f t="shared" ca="1" si="29"/>
        <v>niet bediend</v>
      </c>
      <c r="BQ30" s="93">
        <f ca="1">SUM($H30*(BP30=Dashboard!$B30),$I30*(BP30=Dashboard!$C30),$J30*(BP30=Dashboard!$D30),$K30*(BP30=Dashboard!$E30),$L30*(BP30=Dashboard!$F30))</f>
        <v>0</v>
      </c>
      <c r="BR30" s="106">
        <f t="shared" ca="1" si="30"/>
        <v>0</v>
      </c>
      <c r="BS30" s="115" t="str">
        <f t="shared" ca="1" si="31"/>
        <v>bediend</v>
      </c>
      <c r="BT30" s="93">
        <f ca="1">SUM($H30*(BS30=Dashboard!$B30),$I30*(BS30=Dashboard!$C30),$J30*(BS30=Dashboard!$D30),$K30*(BS30=Dashboard!$E30),$L30*(BS30=Dashboard!$F30))</f>
        <v>1</v>
      </c>
      <c r="BU30" s="106">
        <f t="shared" ca="1" si="32"/>
        <v>2</v>
      </c>
      <c r="BV30" s="115" t="str">
        <f t="shared" ca="1" si="33"/>
        <v>bediend</v>
      </c>
      <c r="BW30" s="93">
        <f ca="1">SUM($H30*(BV30=Dashboard!$B30),$I30*(BV30=Dashboard!$C30),$J30*(BV30=Dashboard!$D30),$K30*(BV30=Dashboard!$E30),$L30*(BV30=Dashboard!$F30))</f>
        <v>1</v>
      </c>
      <c r="BX30" s="106">
        <f t="shared" ca="1" si="34"/>
        <v>2</v>
      </c>
      <c r="BY30" s="115" t="str">
        <f t="shared" ca="1" si="35"/>
        <v>bediend</v>
      </c>
      <c r="BZ30" s="93">
        <f ca="1">SUM($H30*(BY30=Dashboard!$B30),$I30*(BY30=Dashboard!$C30),$J30*(BY30=Dashboard!$D30),$K30*(BY30=Dashboard!$E30),$L30*(BY30=Dashboard!$F30))</f>
        <v>1</v>
      </c>
      <c r="CA30" s="106">
        <f t="shared" ca="1" si="36"/>
        <v>2</v>
      </c>
      <c r="CB30" s="115" t="str">
        <f t="shared" ca="1" si="37"/>
        <v>bediend</v>
      </c>
      <c r="CC30" s="93">
        <f ca="1">SUM($H30*(CB30=Dashboard!$B30),$I30*(CB30=Dashboard!$C30),$J30*(CB30=Dashboard!$D30),$K30*(CB30=Dashboard!$E30),$L30*(CB30=Dashboard!$F30))</f>
        <v>1</v>
      </c>
      <c r="CD30" s="106">
        <f t="shared" ca="1" si="38"/>
        <v>2</v>
      </c>
      <c r="CE30" s="115" t="str">
        <f t="shared" ca="1" si="39"/>
        <v>onbekend</v>
      </c>
      <c r="CF30" s="93">
        <f ca="1">SUM($H30*(CE30=Dashboard!$B30),$I30*(CE30=Dashboard!$C30),$J30*(CE30=Dashboard!$D30),$K30*(CE30=Dashboard!$E30),$L30*(CE30=Dashboard!$F30))</f>
        <v>0</v>
      </c>
      <c r="CG30" s="106">
        <f t="shared" ca="1" si="40"/>
        <v>0</v>
      </c>
      <c r="CH30" s="115">
        <f t="shared" ca="1" si="41"/>
        <v>0</v>
      </c>
      <c r="CI30" s="93">
        <f ca="1">SUM($H30*(CH30=Dashboard!$B30),$I30*(CH30=Dashboard!$C30),$J30*(CH30=Dashboard!$D30),$K30*(CH30=Dashboard!$E30),$L30*(CH30=Dashboard!$F30))</f>
        <v>0</v>
      </c>
      <c r="CJ30" s="106">
        <f t="shared" ca="1" si="42"/>
        <v>0</v>
      </c>
      <c r="CK30" s="197">
        <v>0</v>
      </c>
      <c r="CL30" s="198">
        <v>0</v>
      </c>
      <c r="CM30" s="198">
        <v>0</v>
      </c>
      <c r="CN30" s="198">
        <v>0</v>
      </c>
      <c r="CO30" s="198">
        <v>0</v>
      </c>
      <c r="CP30" s="199">
        <v>0</v>
      </c>
      <c r="CS30" s="197">
        <v>1</v>
      </c>
      <c r="CT30" s="198">
        <v>0</v>
      </c>
      <c r="CU30" s="198">
        <v>0</v>
      </c>
      <c r="CV30" s="198">
        <v>1</v>
      </c>
      <c r="CW30" s="198">
        <v>0</v>
      </c>
      <c r="CX30" s="198">
        <v>0</v>
      </c>
      <c r="DA30" s="197">
        <v>2</v>
      </c>
      <c r="DB30" s="198">
        <v>0</v>
      </c>
      <c r="DC30" s="198">
        <v>0</v>
      </c>
      <c r="DD30" s="198">
        <v>1</v>
      </c>
      <c r="DE30" s="198">
        <v>0</v>
      </c>
      <c r="DF30" s="198">
        <v>0</v>
      </c>
    </row>
    <row r="31" spans="1:110" ht="24" thickBot="1">
      <c r="A31" s="154" t="s">
        <v>233</v>
      </c>
      <c r="B31" s="109" t="s">
        <v>55</v>
      </c>
      <c r="C31" s="109" t="s">
        <v>118</v>
      </c>
      <c r="D31" s="109" t="s">
        <v>117</v>
      </c>
      <c r="E31" s="109"/>
      <c r="F31" s="179"/>
      <c r="G31" s="211">
        <v>0</v>
      </c>
      <c r="H31" s="212">
        <v>0</v>
      </c>
      <c r="I31" s="212">
        <v>0</v>
      </c>
      <c r="J31" s="212">
        <v>0</v>
      </c>
      <c r="K31" s="212">
        <v>0</v>
      </c>
      <c r="L31" s="212">
        <v>0</v>
      </c>
      <c r="M31" s="115" t="str">
        <f>waardelijsten!G29</f>
        <v>AE</v>
      </c>
      <c r="P31" s="161" t="s">
        <v>376</v>
      </c>
      <c r="Q31" s="162"/>
      <c r="R31" s="162"/>
      <c r="S31" s="162"/>
      <c r="T31" s="162"/>
      <c r="U31" s="163"/>
      <c r="V31" s="164"/>
      <c r="W31" s="165"/>
      <c r="Z31" s="115" t="str">
        <f t="shared" ca="1" si="1"/>
        <v>bediend</v>
      </c>
      <c r="AA31" s="93">
        <f ca="1">SUM($H31*(Z31=Dashboard!$B31),$I31*(Z31=Dashboard!$C31),$J31*(Z31=Dashboard!$D31),$K31*(Z31=Dashboard!$E31),$L31*(Z31=Dashboard!$F31))</f>
        <v>0</v>
      </c>
      <c r="AB31" s="106">
        <f t="shared" ca="1" si="2"/>
        <v>0</v>
      </c>
      <c r="AC31" s="115" t="str">
        <f t="shared" ca="1" si="3"/>
        <v>bediend</v>
      </c>
      <c r="AD31" s="93">
        <f ca="1">SUM($H31*(AC31=Dashboard!$B31),$I31*(AC31=Dashboard!$C31),$J31*(AC31=Dashboard!$D31),$K31*(AC31=Dashboard!$E31),$L31*(AC31=Dashboard!$F31))</f>
        <v>0</v>
      </c>
      <c r="AE31" s="106">
        <f t="shared" ca="1" si="4"/>
        <v>0</v>
      </c>
      <c r="AF31" s="115" t="str">
        <f t="shared" ca="1" si="5"/>
        <v>bediend</v>
      </c>
      <c r="AG31" s="93">
        <f ca="1">SUM($H31*(AF31=Dashboard!$B31),$I31*(AF31=Dashboard!$C31),$J31*(AF31=Dashboard!$D31),$K31*(AF31=Dashboard!$E31),$L31*(AF31=Dashboard!$F31))</f>
        <v>0</v>
      </c>
      <c r="AH31" s="106">
        <f t="shared" ca="1" si="6"/>
        <v>0</v>
      </c>
      <c r="AI31" s="115" t="str">
        <f t="shared" ca="1" si="7"/>
        <v>bediend</v>
      </c>
      <c r="AJ31" s="93">
        <f ca="1">SUM($H31*(AI31=Dashboard!$B31),$I31*(AI31=Dashboard!$C31),$J31*(AI31=Dashboard!$D31),$K31*(AI31=Dashboard!$E31),$L31*(AI31=Dashboard!$F31))</f>
        <v>0</v>
      </c>
      <c r="AK31" s="106">
        <f t="shared" ca="1" si="8"/>
        <v>0</v>
      </c>
      <c r="AL31" s="115" t="str">
        <f t="shared" ca="1" si="9"/>
        <v>bediend</v>
      </c>
      <c r="AM31" s="93">
        <f ca="1">SUM($H31*(AL31=Dashboard!$B31),$I31*(AL31=Dashboard!$C31),$J31*(AL31=Dashboard!$D31),$K31*(AL31=Dashboard!$E31),$L31*(AL31=Dashboard!$F31))</f>
        <v>0</v>
      </c>
      <c r="AN31" s="106">
        <f t="shared" ca="1" si="10"/>
        <v>0</v>
      </c>
      <c r="AO31" s="115" t="str">
        <f t="shared" ca="1" si="11"/>
        <v>bediend</v>
      </c>
      <c r="AP31" s="93">
        <f ca="1">SUM($H31*(AO31=Dashboard!$B31),$I31*(AO31=Dashboard!$C31),$J31*(AO31=Dashboard!$D31),$K31*(AO31=Dashboard!$E31),$L31*(AO31=Dashboard!$F31))</f>
        <v>0</v>
      </c>
      <c r="AQ31" s="106">
        <f t="shared" ca="1" si="12"/>
        <v>0</v>
      </c>
      <c r="AR31" s="115" t="str">
        <f t="shared" ca="1" si="13"/>
        <v>bediend</v>
      </c>
      <c r="AS31" s="93">
        <f ca="1">SUM($H31*(AR31=Dashboard!$B31),$I31*(AR31=Dashboard!$C31),$J31*(AR31=Dashboard!$D31),$K31*(AR31=Dashboard!$E31),$L31*(AR31=Dashboard!$F31))</f>
        <v>0</v>
      </c>
      <c r="AT31" s="106">
        <f t="shared" ca="1" si="14"/>
        <v>0</v>
      </c>
      <c r="AU31" s="115" t="str">
        <f t="shared" ca="1" si="15"/>
        <v>bediend</v>
      </c>
      <c r="AV31" s="93">
        <f ca="1">SUM($H31*(AU31=Dashboard!$B31),$I31*(AU31=Dashboard!$C31),$J31*(AU31=Dashboard!$D31),$K31*(AU31=Dashboard!$E31),$L31*(AU31=Dashboard!$F31))</f>
        <v>0</v>
      </c>
      <c r="AW31" s="106">
        <f t="shared" ca="1" si="16"/>
        <v>0</v>
      </c>
      <c r="AX31" s="115" t="str">
        <f t="shared" ca="1" si="17"/>
        <v>bediend</v>
      </c>
      <c r="AY31" s="93">
        <f ca="1">SUM($H31*(AX31=Dashboard!$B31),$I31*(AX31=Dashboard!$C31),$J31*(AX31=Dashboard!$D31),$K31*(AX31=Dashboard!$E31),$L31*(AX31=Dashboard!$F31))</f>
        <v>0</v>
      </c>
      <c r="AZ31" s="106">
        <f t="shared" ca="1" si="18"/>
        <v>0</v>
      </c>
      <c r="BA31" s="115" t="str">
        <f t="shared" ca="1" si="19"/>
        <v>bediend</v>
      </c>
      <c r="BB31" s="93">
        <f ca="1">SUM($H31*(BA31=Dashboard!$B31),$I31*(BA31=Dashboard!$C31),$J31*(BA31=Dashboard!$D31),$K31*(BA31=Dashboard!$E31),$L31*(BA31=Dashboard!$F31))</f>
        <v>0</v>
      </c>
      <c r="BC31" s="106">
        <f t="shared" ca="1" si="20"/>
        <v>0</v>
      </c>
      <c r="BD31" s="115" t="str">
        <f t="shared" ca="1" si="21"/>
        <v>bediend</v>
      </c>
      <c r="BE31" s="93">
        <f ca="1">SUM($H31*(BD31=Dashboard!$B31),$I31*(BD31=Dashboard!$C31),$J31*(BD31=Dashboard!$D31),$K31*(BD31=Dashboard!$E31),$L31*(BD31=Dashboard!$F31))</f>
        <v>0</v>
      </c>
      <c r="BF31" s="106">
        <f t="shared" ca="1" si="22"/>
        <v>0</v>
      </c>
      <c r="BG31" s="115" t="str">
        <f t="shared" ca="1" si="23"/>
        <v>bediend</v>
      </c>
      <c r="BH31" s="93">
        <f ca="1">SUM($H31*(BG31=Dashboard!$B31),$I31*(BG31=Dashboard!$C31),$J31*(BG31=Dashboard!$D31),$K31*(BG31=Dashboard!$E31),$L31*(BG31=Dashboard!$F31))</f>
        <v>0</v>
      </c>
      <c r="BI31" s="106">
        <f t="shared" ca="1" si="24"/>
        <v>0</v>
      </c>
      <c r="BJ31" s="115" t="str">
        <f t="shared" ca="1" si="25"/>
        <v>bediend</v>
      </c>
      <c r="BK31" s="93">
        <f ca="1">SUM($H31*(BJ31=Dashboard!$B31),$I31*(BJ31=Dashboard!$C31),$J31*(BJ31=Dashboard!$D31),$K31*(BJ31=Dashboard!$E31),$L31*(BJ31=Dashboard!$F31))</f>
        <v>0</v>
      </c>
      <c r="BL31" s="106">
        <f t="shared" ca="1" si="26"/>
        <v>0</v>
      </c>
      <c r="BM31" s="115" t="str">
        <f t="shared" ca="1" si="27"/>
        <v>bediend</v>
      </c>
      <c r="BN31" s="93">
        <f ca="1">SUM($H31*(BM31=Dashboard!$B31),$I31*(BM31=Dashboard!$C31),$J31*(BM31=Dashboard!$D31),$K31*(BM31=Dashboard!$E31),$L31*(BM31=Dashboard!$F31))</f>
        <v>0</v>
      </c>
      <c r="BO31" s="106">
        <f t="shared" ca="1" si="28"/>
        <v>0</v>
      </c>
      <c r="BP31" s="115" t="str">
        <f t="shared" ca="1" si="29"/>
        <v>bediend</v>
      </c>
      <c r="BQ31" s="93">
        <f ca="1">SUM($H31*(BP31=Dashboard!$B31),$I31*(BP31=Dashboard!$C31),$J31*(BP31=Dashboard!$D31),$K31*(BP31=Dashboard!$E31),$L31*(BP31=Dashboard!$F31))</f>
        <v>0</v>
      </c>
      <c r="BR31" s="106">
        <f t="shared" ca="1" si="30"/>
        <v>0</v>
      </c>
      <c r="BS31" s="115" t="str">
        <f t="shared" ca="1" si="31"/>
        <v>bediend</v>
      </c>
      <c r="BT31" s="93">
        <f ca="1">SUM($H31*(BS31=Dashboard!$B31),$I31*(BS31=Dashboard!$C31),$J31*(BS31=Dashboard!$D31),$K31*(BS31=Dashboard!$E31),$L31*(BS31=Dashboard!$F31))</f>
        <v>0</v>
      </c>
      <c r="BU31" s="106">
        <f t="shared" ca="1" si="32"/>
        <v>0</v>
      </c>
      <c r="BV31" s="115" t="str">
        <f t="shared" ca="1" si="33"/>
        <v>bediend</v>
      </c>
      <c r="BW31" s="93">
        <f ca="1">SUM($H31*(BV31=Dashboard!$B31),$I31*(BV31=Dashboard!$C31),$J31*(BV31=Dashboard!$D31),$K31*(BV31=Dashboard!$E31),$L31*(BV31=Dashboard!$F31))</f>
        <v>0</v>
      </c>
      <c r="BX31" s="106">
        <f t="shared" ca="1" si="34"/>
        <v>0</v>
      </c>
      <c r="BY31" s="115" t="str">
        <f t="shared" ca="1" si="35"/>
        <v>bediend</v>
      </c>
      <c r="BZ31" s="93">
        <f ca="1">SUM($H31*(BY31=Dashboard!$B31),$I31*(BY31=Dashboard!$C31),$J31*(BY31=Dashboard!$D31),$K31*(BY31=Dashboard!$E31),$L31*(BY31=Dashboard!$F31))</f>
        <v>0</v>
      </c>
      <c r="CA31" s="106">
        <f t="shared" ca="1" si="36"/>
        <v>0</v>
      </c>
      <c r="CB31" s="115" t="str">
        <f t="shared" ca="1" si="37"/>
        <v>bediend</v>
      </c>
      <c r="CC31" s="93">
        <f ca="1">SUM($H31*(CB31=Dashboard!$B31),$I31*(CB31=Dashboard!$C31),$J31*(CB31=Dashboard!$D31),$K31*(CB31=Dashboard!$E31),$L31*(CB31=Dashboard!$F31))</f>
        <v>0</v>
      </c>
      <c r="CD31" s="106">
        <f t="shared" ca="1" si="38"/>
        <v>0</v>
      </c>
      <c r="CE31" s="115" t="str">
        <f t="shared" ca="1" si="39"/>
        <v>onbekend</v>
      </c>
      <c r="CF31" s="93">
        <f ca="1">SUM($H31*(CE31=Dashboard!$B31),$I31*(CE31=Dashboard!$C31),$J31*(CE31=Dashboard!$D31),$K31*(CE31=Dashboard!$E31),$L31*(CE31=Dashboard!$F31))</f>
        <v>0</v>
      </c>
      <c r="CG31" s="106">
        <f t="shared" ca="1" si="40"/>
        <v>0</v>
      </c>
      <c r="CH31" s="115">
        <f t="shared" ca="1" si="41"/>
        <v>0</v>
      </c>
      <c r="CI31" s="93">
        <f ca="1">SUM($H31*(CH31=Dashboard!$B31),$I31*(CH31=Dashboard!$C31),$J31*(CH31=Dashboard!$D31),$K31*(CH31=Dashboard!$E31),$L31*(CH31=Dashboard!$F31))</f>
        <v>0</v>
      </c>
      <c r="CJ31" s="106">
        <f t="shared" ca="1" si="42"/>
        <v>0</v>
      </c>
      <c r="CK31" s="197">
        <v>3</v>
      </c>
      <c r="CL31" s="198">
        <v>0</v>
      </c>
      <c r="CM31" s="198">
        <v>0</v>
      </c>
      <c r="CN31" s="198">
        <v>2</v>
      </c>
      <c r="CO31" s="198">
        <v>0</v>
      </c>
      <c r="CP31" s="199">
        <v>0</v>
      </c>
      <c r="CS31" s="197">
        <v>0</v>
      </c>
      <c r="CT31" s="198">
        <v>0</v>
      </c>
      <c r="CU31" s="198">
        <v>0</v>
      </c>
      <c r="CV31" s="198">
        <v>0</v>
      </c>
      <c r="CW31" s="198">
        <v>0</v>
      </c>
      <c r="CX31" s="198">
        <v>0</v>
      </c>
      <c r="DA31" s="197">
        <v>0</v>
      </c>
      <c r="DB31" s="198">
        <v>0</v>
      </c>
      <c r="DC31" s="198">
        <v>0</v>
      </c>
      <c r="DD31" s="198">
        <v>0</v>
      </c>
      <c r="DE31" s="198">
        <v>0</v>
      </c>
      <c r="DF31" s="198">
        <v>0</v>
      </c>
    </row>
    <row r="32" spans="1:110" ht="15.75" thickBot="1">
      <c r="A32" s="154" t="s">
        <v>225</v>
      </c>
      <c r="B32" s="109" t="s">
        <v>55</v>
      </c>
      <c r="C32" s="109" t="s">
        <v>118</v>
      </c>
      <c r="D32" s="109" t="s">
        <v>117</v>
      </c>
      <c r="E32" s="109"/>
      <c r="F32" s="179"/>
      <c r="G32" s="211">
        <v>0</v>
      </c>
      <c r="H32" s="212">
        <v>0</v>
      </c>
      <c r="I32" s="212">
        <v>0</v>
      </c>
      <c r="J32" s="212">
        <v>0</v>
      </c>
      <c r="K32" s="212">
        <v>0</v>
      </c>
      <c r="L32" s="212">
        <v>0</v>
      </c>
      <c r="M32" s="115" t="str">
        <f>waardelijsten!G30</f>
        <v>AF</v>
      </c>
      <c r="Z32" s="115" t="str">
        <f t="shared" ca="1" si="1"/>
        <v>niet bediend</v>
      </c>
      <c r="AA32" s="93">
        <f ca="1">SUM($H32*(Z32=Dashboard!$B32),$I32*(Z32=Dashboard!$C32),$J32*(Z32=Dashboard!$D32),$K32*(Z32=Dashboard!$E32),$L32*(Z32=Dashboard!$F32))</f>
        <v>0</v>
      </c>
      <c r="AB32" s="106">
        <f t="shared" ca="1" si="2"/>
        <v>0</v>
      </c>
      <c r="AC32" s="115" t="str">
        <f t="shared" ca="1" si="3"/>
        <v>niet bediend</v>
      </c>
      <c r="AD32" s="93">
        <f ca="1">SUM($H32*(AC32=Dashboard!$B32),$I32*(AC32=Dashboard!$C32),$J32*(AC32=Dashboard!$D32),$K32*(AC32=Dashboard!$E32),$L32*(AC32=Dashboard!$F32))</f>
        <v>0</v>
      </c>
      <c r="AE32" s="106">
        <f t="shared" ca="1" si="4"/>
        <v>0</v>
      </c>
      <c r="AF32" s="115" t="str">
        <f t="shared" ca="1" si="5"/>
        <v>niet bediend</v>
      </c>
      <c r="AG32" s="93">
        <f ca="1">SUM($H32*(AF32=Dashboard!$B32),$I32*(AF32=Dashboard!$C32),$J32*(AF32=Dashboard!$D32),$K32*(AF32=Dashboard!$E32),$L32*(AF32=Dashboard!$F32))</f>
        <v>0</v>
      </c>
      <c r="AH32" s="106">
        <f t="shared" ca="1" si="6"/>
        <v>0</v>
      </c>
      <c r="AI32" s="115" t="str">
        <f t="shared" ca="1" si="7"/>
        <v>niet bediend</v>
      </c>
      <c r="AJ32" s="93">
        <f ca="1">SUM($H32*(AI32=Dashboard!$B32),$I32*(AI32=Dashboard!$C32),$J32*(AI32=Dashboard!$D32),$K32*(AI32=Dashboard!$E32),$L32*(AI32=Dashboard!$F32))</f>
        <v>0</v>
      </c>
      <c r="AK32" s="106">
        <f t="shared" ca="1" si="8"/>
        <v>0</v>
      </c>
      <c r="AL32" s="115" t="str">
        <f t="shared" ca="1" si="9"/>
        <v>niet bediend</v>
      </c>
      <c r="AM32" s="93">
        <f ca="1">SUM($H32*(AL32=Dashboard!$B32),$I32*(AL32=Dashboard!$C32),$J32*(AL32=Dashboard!$D32),$K32*(AL32=Dashboard!$E32),$L32*(AL32=Dashboard!$F32))</f>
        <v>0</v>
      </c>
      <c r="AN32" s="106">
        <f t="shared" ca="1" si="10"/>
        <v>0</v>
      </c>
      <c r="AO32" s="115" t="str">
        <f t="shared" ca="1" si="11"/>
        <v>niet bediend</v>
      </c>
      <c r="AP32" s="93">
        <f ca="1">SUM($H32*(AO32=Dashboard!$B32),$I32*(AO32=Dashboard!$C32),$J32*(AO32=Dashboard!$D32),$K32*(AO32=Dashboard!$E32),$L32*(AO32=Dashboard!$F32))</f>
        <v>0</v>
      </c>
      <c r="AQ32" s="106">
        <f t="shared" ca="1" si="12"/>
        <v>0</v>
      </c>
      <c r="AR32" s="115" t="str">
        <f t="shared" ca="1" si="13"/>
        <v>niet bediend</v>
      </c>
      <c r="AS32" s="93">
        <f ca="1">SUM($H32*(AR32=Dashboard!$B32),$I32*(AR32=Dashboard!$C32),$J32*(AR32=Dashboard!$D32),$K32*(AR32=Dashboard!$E32),$L32*(AR32=Dashboard!$F32))</f>
        <v>0</v>
      </c>
      <c r="AT32" s="106">
        <f t="shared" ca="1" si="14"/>
        <v>0</v>
      </c>
      <c r="AU32" s="115" t="str">
        <f t="shared" ca="1" si="15"/>
        <v>niet bediend</v>
      </c>
      <c r="AV32" s="93">
        <f ca="1">SUM($H32*(AU32=Dashboard!$B32),$I32*(AU32=Dashboard!$C32),$J32*(AU32=Dashboard!$D32),$K32*(AU32=Dashboard!$E32),$L32*(AU32=Dashboard!$F32))</f>
        <v>0</v>
      </c>
      <c r="AW32" s="106">
        <f t="shared" ca="1" si="16"/>
        <v>0</v>
      </c>
      <c r="AX32" s="115" t="str">
        <f t="shared" ca="1" si="17"/>
        <v>niet bediend</v>
      </c>
      <c r="AY32" s="93">
        <f ca="1">SUM($H32*(AX32=Dashboard!$B32),$I32*(AX32=Dashboard!$C32),$J32*(AX32=Dashboard!$D32),$K32*(AX32=Dashboard!$E32),$L32*(AX32=Dashboard!$F32))</f>
        <v>0</v>
      </c>
      <c r="AZ32" s="106">
        <f t="shared" ca="1" si="18"/>
        <v>0</v>
      </c>
      <c r="BA32" s="115" t="str">
        <f t="shared" ca="1" si="19"/>
        <v>niet bediend</v>
      </c>
      <c r="BB32" s="93">
        <f ca="1">SUM($H32*(BA32=Dashboard!$B32),$I32*(BA32=Dashboard!$C32),$J32*(BA32=Dashboard!$D32),$K32*(BA32=Dashboard!$E32),$L32*(BA32=Dashboard!$F32))</f>
        <v>0</v>
      </c>
      <c r="BC32" s="106">
        <f t="shared" ca="1" si="20"/>
        <v>0</v>
      </c>
      <c r="BD32" s="115" t="str">
        <f t="shared" ca="1" si="21"/>
        <v>niet bediend</v>
      </c>
      <c r="BE32" s="93">
        <f ca="1">SUM($H32*(BD32=Dashboard!$B32),$I32*(BD32=Dashboard!$C32),$J32*(BD32=Dashboard!$D32),$K32*(BD32=Dashboard!$E32),$L32*(BD32=Dashboard!$F32))</f>
        <v>0</v>
      </c>
      <c r="BF32" s="106">
        <f t="shared" ca="1" si="22"/>
        <v>0</v>
      </c>
      <c r="BG32" s="115" t="str">
        <f t="shared" ca="1" si="23"/>
        <v>niet bediend</v>
      </c>
      <c r="BH32" s="93">
        <f ca="1">SUM($H32*(BG32=Dashboard!$B32),$I32*(BG32=Dashboard!$C32),$J32*(BG32=Dashboard!$D32),$K32*(BG32=Dashboard!$E32),$L32*(BG32=Dashboard!$F32))</f>
        <v>0</v>
      </c>
      <c r="BI32" s="106">
        <f t="shared" ca="1" si="24"/>
        <v>0</v>
      </c>
      <c r="BJ32" s="115" t="str">
        <f t="shared" ca="1" si="25"/>
        <v>niet bediend</v>
      </c>
      <c r="BK32" s="93">
        <f ca="1">SUM($H32*(BJ32=Dashboard!$B32),$I32*(BJ32=Dashboard!$C32),$J32*(BJ32=Dashboard!$D32),$K32*(BJ32=Dashboard!$E32),$L32*(BJ32=Dashboard!$F32))</f>
        <v>0</v>
      </c>
      <c r="BL32" s="106">
        <f t="shared" ca="1" si="26"/>
        <v>0</v>
      </c>
      <c r="BM32" s="115" t="str">
        <f t="shared" ca="1" si="27"/>
        <v>niet bediend</v>
      </c>
      <c r="BN32" s="93">
        <f ca="1">SUM($H32*(BM32=Dashboard!$B32),$I32*(BM32=Dashboard!$C32),$J32*(BM32=Dashboard!$D32),$K32*(BM32=Dashboard!$E32),$L32*(BM32=Dashboard!$F32))</f>
        <v>0</v>
      </c>
      <c r="BO32" s="106">
        <f t="shared" ca="1" si="28"/>
        <v>0</v>
      </c>
      <c r="BP32" s="115" t="str">
        <f t="shared" ca="1" si="29"/>
        <v>niet bediend</v>
      </c>
      <c r="BQ32" s="93">
        <f ca="1">SUM($H32*(BP32=Dashboard!$B32),$I32*(BP32=Dashboard!$C32),$J32*(BP32=Dashboard!$D32),$K32*(BP32=Dashboard!$E32),$L32*(BP32=Dashboard!$F32))</f>
        <v>0</v>
      </c>
      <c r="BR32" s="106">
        <f t="shared" ca="1" si="30"/>
        <v>0</v>
      </c>
      <c r="BS32" s="115" t="str">
        <f t="shared" ca="1" si="31"/>
        <v>niet bediend</v>
      </c>
      <c r="BT32" s="93">
        <f ca="1">SUM($H32*(BS32=Dashboard!$B32),$I32*(BS32=Dashboard!$C32),$J32*(BS32=Dashboard!$D32),$K32*(BS32=Dashboard!$E32),$L32*(BS32=Dashboard!$F32))</f>
        <v>0</v>
      </c>
      <c r="BU32" s="106">
        <f t="shared" ca="1" si="32"/>
        <v>0</v>
      </c>
      <c r="BV32" s="115" t="str">
        <f t="shared" ca="1" si="33"/>
        <v>niet bediend</v>
      </c>
      <c r="BW32" s="93">
        <f ca="1">SUM($H32*(BV32=Dashboard!$B32),$I32*(BV32=Dashboard!$C32),$J32*(BV32=Dashboard!$D32),$K32*(BV32=Dashboard!$E32),$L32*(BV32=Dashboard!$F32))</f>
        <v>0</v>
      </c>
      <c r="BX32" s="106">
        <f t="shared" ca="1" si="34"/>
        <v>0</v>
      </c>
      <c r="BY32" s="115" t="str">
        <f t="shared" ca="1" si="35"/>
        <v>bediend</v>
      </c>
      <c r="BZ32" s="93">
        <f ca="1">SUM($H32*(BY32=Dashboard!$B32),$I32*(BY32=Dashboard!$C32),$J32*(BY32=Dashboard!$D32),$K32*(BY32=Dashboard!$E32),$L32*(BY32=Dashboard!$F32))</f>
        <v>0</v>
      </c>
      <c r="CA32" s="106">
        <f t="shared" ca="1" si="36"/>
        <v>0</v>
      </c>
      <c r="CB32" s="115" t="str">
        <f t="shared" ca="1" si="37"/>
        <v>niet bediend</v>
      </c>
      <c r="CC32" s="93">
        <f ca="1">SUM($H32*(CB32=Dashboard!$B32),$I32*(CB32=Dashboard!$C32),$J32*(CB32=Dashboard!$D32),$K32*(CB32=Dashboard!$E32),$L32*(CB32=Dashboard!$F32))</f>
        <v>0</v>
      </c>
      <c r="CD32" s="106">
        <f t="shared" ca="1" si="38"/>
        <v>0</v>
      </c>
      <c r="CE32" s="115" t="str">
        <f t="shared" ca="1" si="39"/>
        <v>onbekend</v>
      </c>
      <c r="CF32" s="93">
        <f ca="1">SUM($H32*(CE32=Dashboard!$B32),$I32*(CE32=Dashboard!$C32),$J32*(CE32=Dashboard!$D32),$K32*(CE32=Dashboard!$E32),$L32*(CE32=Dashboard!$F32))</f>
        <v>0</v>
      </c>
      <c r="CG32" s="106">
        <f t="shared" ca="1" si="40"/>
        <v>0</v>
      </c>
      <c r="CH32" s="115">
        <f t="shared" ca="1" si="41"/>
        <v>0</v>
      </c>
      <c r="CI32" s="93">
        <f ca="1">SUM($H32*(CH32=Dashboard!$B32),$I32*(CH32=Dashboard!$C32),$J32*(CH32=Dashboard!$D32),$K32*(CH32=Dashboard!$E32),$L32*(CH32=Dashboard!$F32))</f>
        <v>0</v>
      </c>
      <c r="CJ32" s="106">
        <f t="shared" ca="1" si="42"/>
        <v>0</v>
      </c>
      <c r="CK32" s="197">
        <v>0</v>
      </c>
      <c r="CL32" s="198">
        <v>0</v>
      </c>
      <c r="CM32" s="198">
        <v>0</v>
      </c>
      <c r="CN32" s="198">
        <v>0</v>
      </c>
      <c r="CO32" s="198">
        <v>0</v>
      </c>
      <c r="CP32" s="199">
        <v>0</v>
      </c>
      <c r="CS32" s="197">
        <v>0</v>
      </c>
      <c r="CT32" s="198">
        <v>0</v>
      </c>
      <c r="CU32" s="198">
        <v>0</v>
      </c>
      <c r="CV32" s="198">
        <v>0</v>
      </c>
      <c r="CW32" s="198">
        <v>0</v>
      </c>
      <c r="CX32" s="198">
        <v>0</v>
      </c>
      <c r="DA32" s="197">
        <v>0</v>
      </c>
      <c r="DB32" s="198">
        <v>0</v>
      </c>
      <c r="DC32" s="198">
        <v>0</v>
      </c>
      <c r="DD32" s="198">
        <v>0</v>
      </c>
      <c r="DE32" s="198">
        <v>0</v>
      </c>
      <c r="DF32" s="198">
        <v>0</v>
      </c>
    </row>
    <row r="33" spans="1:110" ht="24" thickBot="1">
      <c r="A33" s="154" t="s">
        <v>226</v>
      </c>
      <c r="B33" s="153">
        <v>1</v>
      </c>
      <c r="C33" s="153">
        <v>2</v>
      </c>
      <c r="D33" s="153">
        <v>3</v>
      </c>
      <c r="E33" s="153">
        <v>4</v>
      </c>
      <c r="F33" s="177">
        <v>5</v>
      </c>
      <c r="G33" s="211">
        <v>0</v>
      </c>
      <c r="H33" s="212">
        <v>0</v>
      </c>
      <c r="I33" s="212">
        <v>0</v>
      </c>
      <c r="J33" s="212">
        <v>0</v>
      </c>
      <c r="K33" s="212">
        <v>0</v>
      </c>
      <c r="L33" s="212">
        <v>0</v>
      </c>
      <c r="M33" s="115" t="str">
        <f>waardelijsten!G31</f>
        <v>AG</v>
      </c>
      <c r="P33" s="161" t="s">
        <v>377</v>
      </c>
      <c r="Q33" s="162"/>
      <c r="R33" s="162"/>
      <c r="S33" s="162"/>
      <c r="T33" s="162"/>
      <c r="U33" s="163"/>
      <c r="Z33" s="115">
        <f t="shared" ca="1" si="1"/>
        <v>2</v>
      </c>
      <c r="AA33" s="93">
        <f ca="1">SUM($H33*(Z33=Dashboard!$B33),$I33*(Z33=Dashboard!$C33),$J33*(Z33=Dashboard!$D33),$K33*(Z33=Dashboard!$E33),$L33*(Z33=Dashboard!$F33))</f>
        <v>0</v>
      </c>
      <c r="AB33" s="106">
        <f t="shared" ca="1" si="2"/>
        <v>0</v>
      </c>
      <c r="AC33" s="115">
        <f t="shared" ca="1" si="3"/>
        <v>2</v>
      </c>
      <c r="AD33" s="93">
        <f ca="1">SUM($H33*(AC33=Dashboard!$B33),$I33*(AC33=Dashboard!$C33),$J33*(AC33=Dashboard!$D33),$K33*(AC33=Dashboard!$E33),$L33*(AC33=Dashboard!$F33))</f>
        <v>0</v>
      </c>
      <c r="AE33" s="106">
        <f t="shared" ca="1" si="4"/>
        <v>0</v>
      </c>
      <c r="AF33" s="115">
        <f t="shared" ca="1" si="5"/>
        <v>2</v>
      </c>
      <c r="AG33" s="93">
        <f ca="1">SUM($H33*(AF33=Dashboard!$B33),$I33*(AF33=Dashboard!$C33),$J33*(AF33=Dashboard!$D33),$K33*(AF33=Dashboard!$E33),$L33*(AF33=Dashboard!$F33))</f>
        <v>0</v>
      </c>
      <c r="AH33" s="106">
        <f t="shared" ca="1" si="6"/>
        <v>0</v>
      </c>
      <c r="AI33" s="115">
        <f t="shared" ca="1" si="7"/>
        <v>2</v>
      </c>
      <c r="AJ33" s="93">
        <f ca="1">SUM($H33*(AI33=Dashboard!$B33),$I33*(AI33=Dashboard!$C33),$J33*(AI33=Dashboard!$D33),$K33*(AI33=Dashboard!$E33),$L33*(AI33=Dashboard!$F33))</f>
        <v>0</v>
      </c>
      <c r="AK33" s="106">
        <f t="shared" ca="1" si="8"/>
        <v>0</v>
      </c>
      <c r="AL33" s="115">
        <f t="shared" ca="1" si="9"/>
        <v>2</v>
      </c>
      <c r="AM33" s="93">
        <f ca="1">SUM($H33*(AL33=Dashboard!$B33),$I33*(AL33=Dashboard!$C33),$J33*(AL33=Dashboard!$D33),$K33*(AL33=Dashboard!$E33),$L33*(AL33=Dashboard!$F33))</f>
        <v>0</v>
      </c>
      <c r="AN33" s="106">
        <f t="shared" ca="1" si="10"/>
        <v>0</v>
      </c>
      <c r="AO33" s="115">
        <f t="shared" ca="1" si="11"/>
        <v>3</v>
      </c>
      <c r="AP33" s="93">
        <f ca="1">SUM($H33*(AO33=Dashboard!$B33),$I33*(AO33=Dashboard!$C33),$J33*(AO33=Dashboard!$D33),$K33*(AO33=Dashboard!$E33),$L33*(AO33=Dashboard!$F33))</f>
        <v>0</v>
      </c>
      <c r="AQ33" s="106">
        <f t="shared" ca="1" si="12"/>
        <v>0</v>
      </c>
      <c r="AR33" s="115">
        <f t="shared" ca="1" si="13"/>
        <v>2</v>
      </c>
      <c r="AS33" s="93">
        <f ca="1">SUM($H33*(AR33=Dashboard!$B33),$I33*(AR33=Dashboard!$C33),$J33*(AR33=Dashboard!$D33),$K33*(AR33=Dashboard!$E33),$L33*(AR33=Dashboard!$F33))</f>
        <v>0</v>
      </c>
      <c r="AT33" s="106">
        <f t="shared" ca="1" si="14"/>
        <v>0</v>
      </c>
      <c r="AU33" s="115">
        <f t="shared" ca="1" si="15"/>
        <v>1</v>
      </c>
      <c r="AV33" s="93">
        <f ca="1">SUM($H33*(AU33=Dashboard!$B33),$I33*(AU33=Dashboard!$C33),$J33*(AU33=Dashboard!$D33),$K33*(AU33=Dashboard!$E33),$L33*(AU33=Dashboard!$F33))</f>
        <v>0</v>
      </c>
      <c r="AW33" s="106">
        <f t="shared" ca="1" si="16"/>
        <v>0</v>
      </c>
      <c r="AX33" s="115">
        <f t="shared" ca="1" si="17"/>
        <v>2</v>
      </c>
      <c r="AY33" s="93">
        <f ca="1">SUM($H33*(AX33=Dashboard!$B33),$I33*(AX33=Dashboard!$C33),$J33*(AX33=Dashboard!$D33),$K33*(AX33=Dashboard!$E33),$L33*(AX33=Dashboard!$F33))</f>
        <v>0</v>
      </c>
      <c r="AZ33" s="106">
        <f t="shared" ca="1" si="18"/>
        <v>0</v>
      </c>
      <c r="BA33" s="115">
        <f t="shared" ca="1" si="19"/>
        <v>2</v>
      </c>
      <c r="BB33" s="93">
        <f ca="1">SUM($H33*(BA33=Dashboard!$B33),$I33*(BA33=Dashboard!$C33),$J33*(BA33=Dashboard!$D33),$K33*(BA33=Dashboard!$E33),$L33*(BA33=Dashboard!$F33))</f>
        <v>0</v>
      </c>
      <c r="BC33" s="106">
        <f t="shared" ca="1" si="20"/>
        <v>0</v>
      </c>
      <c r="BD33" s="115">
        <f t="shared" ca="1" si="21"/>
        <v>2</v>
      </c>
      <c r="BE33" s="93">
        <f ca="1">SUM($H33*(BD33=Dashboard!$B33),$I33*(BD33=Dashboard!$C33),$J33*(BD33=Dashboard!$D33),$K33*(BD33=Dashboard!$E33),$L33*(BD33=Dashboard!$F33))</f>
        <v>0</v>
      </c>
      <c r="BF33" s="106">
        <f t="shared" ca="1" si="22"/>
        <v>0</v>
      </c>
      <c r="BG33" s="115">
        <f t="shared" ca="1" si="23"/>
        <v>2</v>
      </c>
      <c r="BH33" s="93">
        <f ca="1">SUM($H33*(BG33=Dashboard!$B33),$I33*(BG33=Dashboard!$C33),$J33*(BG33=Dashboard!$D33),$K33*(BG33=Dashboard!$E33),$L33*(BG33=Dashboard!$F33))</f>
        <v>0</v>
      </c>
      <c r="BI33" s="106">
        <f t="shared" ca="1" si="24"/>
        <v>0</v>
      </c>
      <c r="BJ33" s="115">
        <f t="shared" ca="1" si="25"/>
        <v>2</v>
      </c>
      <c r="BK33" s="93">
        <f ca="1">SUM($H33*(BJ33=Dashboard!$B33),$I33*(BJ33=Dashboard!$C33),$J33*(BJ33=Dashboard!$D33),$K33*(BJ33=Dashboard!$E33),$L33*(BJ33=Dashboard!$F33))</f>
        <v>0</v>
      </c>
      <c r="BL33" s="106">
        <f t="shared" ca="1" si="26"/>
        <v>0</v>
      </c>
      <c r="BM33" s="115">
        <f t="shared" ca="1" si="27"/>
        <v>1</v>
      </c>
      <c r="BN33" s="93">
        <f ca="1">SUM($H33*(BM33=Dashboard!$B33),$I33*(BM33=Dashboard!$C33),$J33*(BM33=Dashboard!$D33),$K33*(BM33=Dashboard!$E33),$L33*(BM33=Dashboard!$F33))</f>
        <v>0</v>
      </c>
      <c r="BO33" s="106">
        <f t="shared" ca="1" si="28"/>
        <v>0</v>
      </c>
      <c r="BP33" s="115">
        <f t="shared" ca="1" si="29"/>
        <v>2</v>
      </c>
      <c r="BQ33" s="93">
        <f ca="1">SUM($H33*(BP33=Dashboard!$B33),$I33*(BP33=Dashboard!$C33),$J33*(BP33=Dashboard!$D33),$K33*(BP33=Dashboard!$E33),$L33*(BP33=Dashboard!$F33))</f>
        <v>0</v>
      </c>
      <c r="BR33" s="106">
        <f t="shared" ca="1" si="30"/>
        <v>0</v>
      </c>
      <c r="BS33" s="115">
        <f t="shared" ca="1" si="31"/>
        <v>2</v>
      </c>
      <c r="BT33" s="93">
        <f ca="1">SUM($H33*(BS33=Dashboard!$B33),$I33*(BS33=Dashboard!$C33),$J33*(BS33=Dashboard!$D33),$K33*(BS33=Dashboard!$E33),$L33*(BS33=Dashboard!$F33))</f>
        <v>0</v>
      </c>
      <c r="BU33" s="106">
        <f t="shared" ca="1" si="32"/>
        <v>0</v>
      </c>
      <c r="BV33" s="115">
        <f t="shared" ca="1" si="33"/>
        <v>2</v>
      </c>
      <c r="BW33" s="93">
        <f ca="1">SUM($H33*(BV33=Dashboard!$B33),$I33*(BV33=Dashboard!$C33),$J33*(BV33=Dashboard!$D33),$K33*(BV33=Dashboard!$E33),$L33*(BV33=Dashboard!$F33))</f>
        <v>0</v>
      </c>
      <c r="BX33" s="106">
        <f t="shared" ca="1" si="34"/>
        <v>0</v>
      </c>
      <c r="BY33" s="115">
        <f t="shared" ca="1" si="35"/>
        <v>3</v>
      </c>
      <c r="BZ33" s="93">
        <f ca="1">SUM($H33*(BY33=Dashboard!$B33),$I33*(BY33=Dashboard!$C33),$J33*(BY33=Dashboard!$D33),$K33*(BY33=Dashboard!$E33),$L33*(BY33=Dashboard!$F33))</f>
        <v>0</v>
      </c>
      <c r="CA33" s="106">
        <f t="shared" ca="1" si="36"/>
        <v>0</v>
      </c>
      <c r="CB33" s="115">
        <f t="shared" ca="1" si="37"/>
        <v>2</v>
      </c>
      <c r="CC33" s="93">
        <f ca="1">SUM($H33*(CB33=Dashboard!$B33),$I33*(CB33=Dashboard!$C33),$J33*(CB33=Dashboard!$D33),$K33*(CB33=Dashboard!$E33),$L33*(CB33=Dashboard!$F33))</f>
        <v>0</v>
      </c>
      <c r="CD33" s="106">
        <f t="shared" ca="1" si="38"/>
        <v>0</v>
      </c>
      <c r="CE33" s="115">
        <f t="shared" ca="1" si="39"/>
        <v>0</v>
      </c>
      <c r="CF33" s="93">
        <f ca="1">SUM($H33*(CE33=Dashboard!$B33),$I33*(CE33=Dashboard!$C33),$J33*(CE33=Dashboard!$D33),$K33*(CE33=Dashboard!$E33),$L33*(CE33=Dashboard!$F33))</f>
        <v>0</v>
      </c>
      <c r="CG33" s="106">
        <f t="shared" ca="1" si="40"/>
        <v>0</v>
      </c>
      <c r="CH33" s="115">
        <f t="shared" ca="1" si="41"/>
        <v>0</v>
      </c>
      <c r="CI33" s="93">
        <f ca="1">SUM($H33*(CH33=Dashboard!$B33),$I33*(CH33=Dashboard!$C33),$J33*(CH33=Dashboard!$D33),$K33*(CH33=Dashboard!$E33),$L33*(CH33=Dashboard!$F33))</f>
        <v>0</v>
      </c>
      <c r="CJ33" s="106">
        <f t="shared" ca="1" si="42"/>
        <v>0</v>
      </c>
      <c r="CK33" s="197">
        <v>0</v>
      </c>
      <c r="CL33" s="198">
        <v>0</v>
      </c>
      <c r="CM33" s="198">
        <v>0</v>
      </c>
      <c r="CN33" s="198">
        <v>0</v>
      </c>
      <c r="CO33" s="198">
        <v>0</v>
      </c>
      <c r="CP33" s="199">
        <v>0</v>
      </c>
      <c r="CS33" s="197">
        <v>0</v>
      </c>
      <c r="CT33" s="198">
        <v>0</v>
      </c>
      <c r="CU33" s="198">
        <v>0</v>
      </c>
      <c r="CV33" s="198">
        <v>0</v>
      </c>
      <c r="CW33" s="198">
        <v>0</v>
      </c>
      <c r="CX33" s="198">
        <v>0</v>
      </c>
      <c r="DA33" s="197">
        <v>0</v>
      </c>
      <c r="DB33" s="198">
        <v>0</v>
      </c>
      <c r="DC33" s="198">
        <v>0</v>
      </c>
      <c r="DD33" s="198">
        <v>0</v>
      </c>
      <c r="DE33" s="198">
        <v>0</v>
      </c>
      <c r="DF33" s="198">
        <v>0</v>
      </c>
    </row>
    <row r="34" spans="1:110">
      <c r="A34" s="156" t="s">
        <v>235</v>
      </c>
      <c r="B34" s="109" t="s">
        <v>55</v>
      </c>
      <c r="C34" s="109" t="s">
        <v>64</v>
      </c>
      <c r="D34" s="109" t="s">
        <v>148</v>
      </c>
      <c r="E34" s="109" t="s">
        <v>100</v>
      </c>
      <c r="F34" s="176" t="s">
        <v>73</v>
      </c>
      <c r="G34" s="211">
        <v>0</v>
      </c>
      <c r="H34" s="212">
        <v>0</v>
      </c>
      <c r="I34" s="212">
        <v>0</v>
      </c>
      <c r="J34" s="212">
        <v>0</v>
      </c>
      <c r="K34" s="212">
        <v>0</v>
      </c>
      <c r="L34" s="212">
        <v>0</v>
      </c>
      <c r="M34" s="116" t="str">
        <f>waardelijsten!G32</f>
        <v>AH</v>
      </c>
      <c r="Z34" s="116" t="str">
        <f t="shared" ca="1" si="1"/>
        <v>toe te voegen</v>
      </c>
      <c r="AA34" s="93">
        <f ca="1">SUM($H34*(Z34=Dashboard!$B34),$I34*(Z34=Dashboard!$C34),$J34*(Z34=Dashboard!$D34),$K34*(Z34=Dashboard!$E34),$L34*(Z34=Dashboard!$F34))</f>
        <v>0</v>
      </c>
      <c r="AB34" s="106">
        <f t="shared" ca="1" si="2"/>
        <v>0</v>
      </c>
      <c r="AC34" s="116" t="str">
        <f t="shared" ca="1" si="3"/>
        <v>in tool</v>
      </c>
      <c r="AD34" s="93">
        <f ca="1">SUM($H34*(AC34=Dashboard!$B34),$I34*(AC34=Dashboard!$C34),$J34*(AC34=Dashboard!$D34),$K34*(AC34=Dashboard!$E34),$L34*(AC34=Dashboard!$F34))</f>
        <v>0</v>
      </c>
      <c r="AE34" s="106">
        <f t="shared" ca="1" si="4"/>
        <v>0</v>
      </c>
      <c r="AF34" s="116" t="str">
        <f t="shared" ca="1" si="5"/>
        <v>in tool</v>
      </c>
      <c r="AG34" s="93">
        <f ca="1">SUM($H34*(AF34=Dashboard!$B34),$I34*(AF34=Dashboard!$C34),$J34*(AF34=Dashboard!$D34),$K34*(AF34=Dashboard!$E34),$L34*(AF34=Dashboard!$F34))</f>
        <v>0</v>
      </c>
      <c r="AH34" s="106">
        <f t="shared" ca="1" si="6"/>
        <v>0</v>
      </c>
      <c r="AI34" s="116" t="str">
        <f t="shared" ca="1" si="7"/>
        <v>toe te voegen</v>
      </c>
      <c r="AJ34" s="93">
        <f ca="1">SUM($H34*(AI34=Dashboard!$B34),$I34*(AI34=Dashboard!$C34),$J34*(AI34=Dashboard!$D34),$K34*(AI34=Dashboard!$E34),$L34*(AI34=Dashboard!$F34))</f>
        <v>0</v>
      </c>
      <c r="AK34" s="106">
        <f t="shared" ca="1" si="8"/>
        <v>0</v>
      </c>
      <c r="AL34" s="116" t="str">
        <f t="shared" ca="1" si="9"/>
        <v>in tool</v>
      </c>
      <c r="AM34" s="93">
        <f ca="1">SUM($H34*(AL34=Dashboard!$B34),$I34*(AL34=Dashboard!$C34),$J34*(AL34=Dashboard!$D34),$K34*(AL34=Dashboard!$E34),$L34*(AL34=Dashboard!$F34))</f>
        <v>0</v>
      </c>
      <c r="AN34" s="106">
        <f t="shared" ca="1" si="10"/>
        <v>0</v>
      </c>
      <c r="AO34" s="116" t="str">
        <f t="shared" ca="1" si="11"/>
        <v>in tool</v>
      </c>
      <c r="AP34" s="93">
        <f ca="1">SUM($H34*(AO34=Dashboard!$B34),$I34*(AO34=Dashboard!$C34),$J34*(AO34=Dashboard!$D34),$K34*(AO34=Dashboard!$E34),$L34*(AO34=Dashboard!$F34))</f>
        <v>0</v>
      </c>
      <c r="AQ34" s="106">
        <f t="shared" ca="1" si="12"/>
        <v>0</v>
      </c>
      <c r="AR34" s="116" t="str">
        <f t="shared" ca="1" si="13"/>
        <v>toe te voegen</v>
      </c>
      <c r="AS34" s="93">
        <f ca="1">SUM($H34*(AR34=Dashboard!$B34),$I34*(AR34=Dashboard!$C34),$J34*(AR34=Dashboard!$D34),$K34*(AR34=Dashboard!$E34),$L34*(AR34=Dashboard!$F34))</f>
        <v>0</v>
      </c>
      <c r="AT34" s="106">
        <f t="shared" ca="1" si="14"/>
        <v>0</v>
      </c>
      <c r="AU34" s="116" t="str">
        <f t="shared" ca="1" si="15"/>
        <v>onbekend</v>
      </c>
      <c r="AV34" s="93">
        <f ca="1">SUM($H34*(AU34=Dashboard!$B34),$I34*(AU34=Dashboard!$C34),$J34*(AU34=Dashboard!$D34),$K34*(AU34=Dashboard!$E34),$L34*(AU34=Dashboard!$F34))</f>
        <v>0</v>
      </c>
      <c r="AW34" s="106">
        <f t="shared" ca="1" si="16"/>
        <v>0</v>
      </c>
      <c r="AX34" s="116" t="str">
        <f t="shared" ca="1" si="17"/>
        <v>toe te voegen</v>
      </c>
      <c r="AY34" s="93">
        <f ca="1">SUM($H34*(AX34=Dashboard!$B34),$I34*(AX34=Dashboard!$C34),$J34*(AX34=Dashboard!$D34),$K34*(AX34=Dashboard!$E34),$L34*(AX34=Dashboard!$F34))</f>
        <v>0</v>
      </c>
      <c r="AZ34" s="106">
        <f t="shared" ca="1" si="18"/>
        <v>0</v>
      </c>
      <c r="BA34" s="116" t="str">
        <f t="shared" ca="1" si="19"/>
        <v>toe te voegen</v>
      </c>
      <c r="BB34" s="93">
        <f ca="1">SUM($H34*(BA34=Dashboard!$B34),$I34*(BA34=Dashboard!$C34),$J34*(BA34=Dashboard!$D34),$K34*(BA34=Dashboard!$E34),$L34*(BA34=Dashboard!$F34))</f>
        <v>0</v>
      </c>
      <c r="BC34" s="106">
        <f t="shared" ca="1" si="20"/>
        <v>0</v>
      </c>
      <c r="BD34" s="116" t="str">
        <f t="shared" ca="1" si="21"/>
        <v>in tool</v>
      </c>
      <c r="BE34" s="93">
        <f ca="1">SUM($H34*(BD34=Dashboard!$B34),$I34*(BD34=Dashboard!$C34),$J34*(BD34=Dashboard!$D34),$K34*(BD34=Dashboard!$E34),$L34*(BD34=Dashboard!$F34))</f>
        <v>0</v>
      </c>
      <c r="BF34" s="106">
        <f t="shared" ca="1" si="22"/>
        <v>0</v>
      </c>
      <c r="BG34" s="116" t="str">
        <f t="shared" ca="1" si="23"/>
        <v>in tool</v>
      </c>
      <c r="BH34" s="93">
        <f ca="1">SUM($H34*(BG34=Dashboard!$B34),$I34*(BG34=Dashboard!$C34),$J34*(BG34=Dashboard!$D34),$K34*(BG34=Dashboard!$E34),$L34*(BG34=Dashboard!$F34))</f>
        <v>0</v>
      </c>
      <c r="BI34" s="106">
        <f t="shared" ca="1" si="24"/>
        <v>0</v>
      </c>
      <c r="BJ34" s="116" t="str">
        <f t="shared" ca="1" si="25"/>
        <v>toe te voegen</v>
      </c>
      <c r="BK34" s="93">
        <f ca="1">SUM($H34*(BJ34=Dashboard!$B34),$I34*(BJ34=Dashboard!$C34),$J34*(BJ34=Dashboard!$D34),$K34*(BJ34=Dashboard!$E34),$L34*(BJ34=Dashboard!$F34))</f>
        <v>0</v>
      </c>
      <c r="BL34" s="106">
        <f t="shared" ca="1" si="26"/>
        <v>0</v>
      </c>
      <c r="BM34" s="116" t="str">
        <f t="shared" ca="1" si="27"/>
        <v>toe te voegen</v>
      </c>
      <c r="BN34" s="93">
        <f ca="1">SUM($H34*(BM34=Dashboard!$B34),$I34*(BM34=Dashboard!$C34),$J34*(BM34=Dashboard!$D34),$K34*(BM34=Dashboard!$E34),$L34*(BM34=Dashboard!$F34))</f>
        <v>0</v>
      </c>
      <c r="BO34" s="106">
        <f t="shared" ca="1" si="28"/>
        <v>0</v>
      </c>
      <c r="BP34" s="116" t="str">
        <f t="shared" ca="1" si="29"/>
        <v>onbekend</v>
      </c>
      <c r="BQ34" s="93">
        <f ca="1">SUM($H34*(BP34=Dashboard!$B34),$I34*(BP34=Dashboard!$C34),$J34*(BP34=Dashboard!$D34),$K34*(BP34=Dashboard!$E34),$L34*(BP34=Dashboard!$F34))</f>
        <v>0</v>
      </c>
      <c r="BR34" s="106">
        <f t="shared" ca="1" si="30"/>
        <v>0</v>
      </c>
      <c r="BS34" s="116" t="str">
        <f t="shared" ca="1" si="31"/>
        <v>in tool</v>
      </c>
      <c r="BT34" s="93">
        <f ca="1">SUM($H34*(BS34=Dashboard!$B34),$I34*(BS34=Dashboard!$C34),$J34*(BS34=Dashboard!$D34),$K34*(BS34=Dashboard!$E34),$L34*(BS34=Dashboard!$F34))</f>
        <v>0</v>
      </c>
      <c r="BU34" s="106">
        <f t="shared" ca="1" si="32"/>
        <v>0</v>
      </c>
      <c r="BV34" s="116" t="str">
        <f t="shared" ca="1" si="33"/>
        <v>toe te voegen</v>
      </c>
      <c r="BW34" s="93">
        <f ca="1">SUM($H34*(BV34=Dashboard!$B34),$I34*(BV34=Dashboard!$C34),$J34*(BV34=Dashboard!$D34),$K34*(BV34=Dashboard!$E34),$L34*(BV34=Dashboard!$F34))</f>
        <v>0</v>
      </c>
      <c r="BX34" s="106">
        <f t="shared" ca="1" si="34"/>
        <v>0</v>
      </c>
      <c r="BY34" s="116" t="str">
        <f t="shared" ca="1" si="35"/>
        <v>in model</v>
      </c>
      <c r="BZ34" s="93">
        <f ca="1">SUM($H34*(BY34=Dashboard!$B34),$I34*(BY34=Dashboard!$C34),$J34*(BY34=Dashboard!$D34),$K34*(BY34=Dashboard!$E34),$L34*(BY34=Dashboard!$F34))</f>
        <v>0</v>
      </c>
      <c r="CA34" s="106">
        <f t="shared" ca="1" si="36"/>
        <v>0</v>
      </c>
      <c r="CB34" s="116" t="str">
        <f t="shared" ca="1" si="37"/>
        <v>toe te voegen</v>
      </c>
      <c r="CC34" s="93">
        <f ca="1">SUM($H34*(CB34=Dashboard!$B34),$I34*(CB34=Dashboard!$C34),$J34*(CB34=Dashboard!$D34),$K34*(CB34=Dashboard!$E34),$L34*(CB34=Dashboard!$F34))</f>
        <v>0</v>
      </c>
      <c r="CD34" s="106">
        <f t="shared" ca="1" si="38"/>
        <v>0</v>
      </c>
      <c r="CE34" s="116" t="str">
        <f t="shared" ca="1" si="39"/>
        <v>onbekend</v>
      </c>
      <c r="CF34" s="93">
        <f ca="1">SUM($H34*(CE34=Dashboard!$B34),$I34*(CE34=Dashboard!$C34),$J34*(CE34=Dashboard!$D34),$K34*(CE34=Dashboard!$E34),$L34*(CE34=Dashboard!$F34))</f>
        <v>0</v>
      </c>
      <c r="CG34" s="106">
        <f t="shared" ca="1" si="40"/>
        <v>0</v>
      </c>
      <c r="CH34" s="116">
        <f t="shared" ca="1" si="41"/>
        <v>0</v>
      </c>
      <c r="CI34" s="93">
        <f ca="1">SUM($H34*(CH34=Dashboard!$B34),$I34*(CH34=Dashboard!$C34),$J34*(CH34=Dashboard!$D34),$K34*(CH34=Dashboard!$E34),$L34*(CH34=Dashboard!$F34))</f>
        <v>0</v>
      </c>
      <c r="CJ34" s="106">
        <f t="shared" ca="1" si="42"/>
        <v>0</v>
      </c>
      <c r="CK34" s="197">
        <v>4</v>
      </c>
      <c r="CL34" s="198">
        <v>0</v>
      </c>
      <c r="CM34" s="198">
        <v>1</v>
      </c>
      <c r="CN34" s="198">
        <v>0</v>
      </c>
      <c r="CO34" s="198">
        <v>0</v>
      </c>
      <c r="CP34" s="199">
        <v>2</v>
      </c>
      <c r="CS34" s="197">
        <v>0</v>
      </c>
      <c r="CT34" s="198">
        <v>0</v>
      </c>
      <c r="CU34" s="198">
        <v>0</v>
      </c>
      <c r="CV34" s="198">
        <v>0</v>
      </c>
      <c r="CW34" s="198">
        <v>0</v>
      </c>
      <c r="CX34" s="198">
        <v>0</v>
      </c>
      <c r="DA34" s="197">
        <v>0</v>
      </c>
      <c r="DB34" s="198">
        <v>0</v>
      </c>
      <c r="DC34" s="198">
        <v>0</v>
      </c>
      <c r="DD34" s="198">
        <v>0</v>
      </c>
      <c r="DE34" s="198">
        <v>0</v>
      </c>
      <c r="DF34" s="198">
        <v>0</v>
      </c>
    </row>
    <row r="35" spans="1:110">
      <c r="A35" s="156" t="s">
        <v>236</v>
      </c>
      <c r="B35" s="109" t="s">
        <v>55</v>
      </c>
      <c r="C35" s="109" t="s">
        <v>64</v>
      </c>
      <c r="D35" s="109" t="s">
        <v>148</v>
      </c>
      <c r="E35" s="109" t="s">
        <v>100</v>
      </c>
      <c r="F35" s="176" t="s">
        <v>73</v>
      </c>
      <c r="G35" s="211">
        <v>2</v>
      </c>
      <c r="H35" s="212">
        <v>0</v>
      </c>
      <c r="I35" s="212">
        <v>1</v>
      </c>
      <c r="J35" s="212">
        <v>1</v>
      </c>
      <c r="K35" s="212">
        <v>1</v>
      </c>
      <c r="L35" s="212">
        <v>1</v>
      </c>
      <c r="M35" s="116" t="str">
        <f>waardelijsten!G33</f>
        <v>AI</v>
      </c>
      <c r="Z35" s="116" t="str">
        <f t="shared" ref="Z35:Z52" ca="1" si="63">INDIRECT(CONCATENATE("scoretabel!$",$M35,"$",Z$53))</f>
        <v>toe te voegen</v>
      </c>
      <c r="AA35" s="93">
        <f ca="1">SUM($H35*(Z35=Dashboard!$B35),$I35*(Z35=Dashboard!$C35),$J35*(Z35=Dashboard!$D35),$K35*(Z35=Dashboard!$E35),$L35*(Z35=Dashboard!$F35))</f>
        <v>1</v>
      </c>
      <c r="AB35" s="106">
        <f t="shared" ref="AB35:AB52" ca="1" si="64">AA35*$G35</f>
        <v>2</v>
      </c>
      <c r="AC35" s="116" t="str">
        <f t="shared" ref="AC35:AC52" ca="1" si="65">INDIRECT(CONCATENATE("scoretabel!$",$M35,"$",AC$53))</f>
        <v>in tool</v>
      </c>
      <c r="AD35" s="93">
        <f ca="1">SUM($H35*(AC35=Dashboard!$B35),$I35*(AC35=Dashboard!$C35),$J35*(AC35=Dashboard!$D35),$K35*(AC35=Dashboard!$E35),$L35*(AC35=Dashboard!$F35))</f>
        <v>1</v>
      </c>
      <c r="AE35" s="106">
        <f t="shared" ref="AE35:AE52" ca="1" si="66">AD35*$G35</f>
        <v>2</v>
      </c>
      <c r="AF35" s="116" t="str">
        <f t="shared" ref="AF35:AF52" ca="1" si="67">INDIRECT(CONCATENATE("scoretabel!$",$M35,"$",AF$53))</f>
        <v>toe te voegen</v>
      </c>
      <c r="AG35" s="93">
        <f ca="1">SUM($H35*(AF35=Dashboard!$B35),$I35*(AF35=Dashboard!$C35),$J35*(AF35=Dashboard!$D35),$K35*(AF35=Dashboard!$E35),$L35*(AF35=Dashboard!$F35))</f>
        <v>1</v>
      </c>
      <c r="AH35" s="106">
        <f t="shared" ref="AH35:AH52" ca="1" si="68">AG35*$G35</f>
        <v>2</v>
      </c>
      <c r="AI35" s="116" t="str">
        <f t="shared" ref="AI35:AI52" ca="1" si="69">INDIRECT(CONCATENATE("scoretabel!$",$M35,"$",AI$53))</f>
        <v>toe te voegen</v>
      </c>
      <c r="AJ35" s="93">
        <f ca="1">SUM($H35*(AI35=Dashboard!$B35),$I35*(AI35=Dashboard!$C35),$J35*(AI35=Dashboard!$D35),$K35*(AI35=Dashboard!$E35),$L35*(AI35=Dashboard!$F35))</f>
        <v>1</v>
      </c>
      <c r="AK35" s="106">
        <f t="shared" ref="AK35:AK52" ca="1" si="70">AJ35*$G35</f>
        <v>2</v>
      </c>
      <c r="AL35" s="116" t="str">
        <f t="shared" ref="AL35:AL52" ca="1" si="71">INDIRECT(CONCATENATE("scoretabel!$",$M35,"$",AL$53))</f>
        <v>in tool</v>
      </c>
      <c r="AM35" s="93">
        <f ca="1">SUM($H35*(AL35=Dashboard!$B35),$I35*(AL35=Dashboard!$C35),$J35*(AL35=Dashboard!$D35),$K35*(AL35=Dashboard!$E35),$L35*(AL35=Dashboard!$F35))</f>
        <v>1</v>
      </c>
      <c r="AN35" s="106">
        <f t="shared" ref="AN35:AN52" ca="1" si="72">AM35*$G35</f>
        <v>2</v>
      </c>
      <c r="AO35" s="116" t="str">
        <f t="shared" ref="AO35:AO52" ca="1" si="73">INDIRECT(CONCATENATE("scoretabel!$",$M35,"$",AO$53))</f>
        <v>in tool</v>
      </c>
      <c r="AP35" s="93">
        <f ca="1">SUM($H35*(AO35=Dashboard!$B35),$I35*(AO35=Dashboard!$C35),$J35*(AO35=Dashboard!$D35),$K35*(AO35=Dashboard!$E35),$L35*(AO35=Dashboard!$F35))</f>
        <v>1</v>
      </c>
      <c r="AQ35" s="106">
        <f t="shared" ref="AQ35:AQ52" ca="1" si="74">AP35*$G35</f>
        <v>2</v>
      </c>
      <c r="AR35" s="116" t="str">
        <f t="shared" ref="AR35:AR52" ca="1" si="75">INDIRECT(CONCATENATE("scoretabel!$",$M35,"$",AR$53))</f>
        <v>toe te voegen</v>
      </c>
      <c r="AS35" s="93">
        <f ca="1">SUM($H35*(AR35=Dashboard!$B35),$I35*(AR35=Dashboard!$C35),$J35*(AR35=Dashboard!$D35),$K35*(AR35=Dashboard!$E35),$L35*(AR35=Dashboard!$F35))</f>
        <v>1</v>
      </c>
      <c r="AT35" s="106">
        <f t="shared" ref="AT35:AT52" ca="1" si="76">AS35*$G35</f>
        <v>2</v>
      </c>
      <c r="AU35" s="116" t="str">
        <f t="shared" ref="AU35:AU52" ca="1" si="77">INDIRECT(CONCATENATE("scoretabel!$",$M35,"$",AU$53))</f>
        <v>onbekend</v>
      </c>
      <c r="AV35" s="93">
        <f ca="1">SUM($H35*(AU35=Dashboard!$B35),$I35*(AU35=Dashboard!$C35),$J35*(AU35=Dashboard!$D35),$K35*(AU35=Dashboard!$E35),$L35*(AU35=Dashboard!$F35))</f>
        <v>0</v>
      </c>
      <c r="AW35" s="106">
        <f t="shared" ref="AW35:AW52" ca="1" si="78">AV35*$G35</f>
        <v>0</v>
      </c>
      <c r="AX35" s="116" t="str">
        <f t="shared" ref="AX35:AX52" ca="1" si="79">INDIRECT(CONCATENATE("scoretabel!$",$M35,"$",AX$53))</f>
        <v>toe te voegen</v>
      </c>
      <c r="AY35" s="93">
        <f ca="1">SUM($H35*(AX35=Dashboard!$B35),$I35*(AX35=Dashboard!$C35),$J35*(AX35=Dashboard!$D35),$K35*(AX35=Dashboard!$E35),$L35*(AX35=Dashboard!$F35))</f>
        <v>1</v>
      </c>
      <c r="AZ35" s="106">
        <f t="shared" ref="AZ35:AZ52" ca="1" si="80">AY35*$G35</f>
        <v>2</v>
      </c>
      <c r="BA35" s="116" t="str">
        <f t="shared" ref="BA35:BA52" ca="1" si="81">INDIRECT(CONCATENATE("scoretabel!$",$M35,"$",BA$53))</f>
        <v>toe te voegen</v>
      </c>
      <c r="BB35" s="93">
        <f ca="1">SUM($H35*(BA35=Dashboard!$B35),$I35*(BA35=Dashboard!$C35),$J35*(BA35=Dashboard!$D35),$K35*(BA35=Dashboard!$E35),$L35*(BA35=Dashboard!$F35))</f>
        <v>1</v>
      </c>
      <c r="BC35" s="106">
        <f t="shared" ref="BC35:BC52" ca="1" si="82">BB35*$G35</f>
        <v>2</v>
      </c>
      <c r="BD35" s="116" t="str">
        <f t="shared" ref="BD35:BD52" ca="1" si="83">INDIRECT(CONCATENATE("scoretabel!$",$M35,"$",BD$53))</f>
        <v>in tool</v>
      </c>
      <c r="BE35" s="93">
        <f ca="1">SUM($H35*(BD35=Dashboard!$B35),$I35*(BD35=Dashboard!$C35),$J35*(BD35=Dashboard!$D35),$K35*(BD35=Dashboard!$E35),$L35*(BD35=Dashboard!$F35))</f>
        <v>1</v>
      </c>
      <c r="BF35" s="106">
        <f t="shared" ref="BF35:BF52" ca="1" si="84">BE35*$G35</f>
        <v>2</v>
      </c>
      <c r="BG35" s="116" t="str">
        <f t="shared" ref="BG35:BG52" ca="1" si="85">INDIRECT(CONCATENATE("scoretabel!$",$M35,"$",BG$53))</f>
        <v>in tool</v>
      </c>
      <c r="BH35" s="93">
        <f ca="1">SUM($H35*(BG35=Dashboard!$B35),$I35*(BG35=Dashboard!$C35),$J35*(BG35=Dashboard!$D35),$K35*(BG35=Dashboard!$E35),$L35*(BG35=Dashboard!$F35))</f>
        <v>1</v>
      </c>
      <c r="BI35" s="106">
        <f t="shared" ref="BI35:BI52" ca="1" si="86">BH35*$G35</f>
        <v>2</v>
      </c>
      <c r="BJ35" s="116" t="str">
        <f t="shared" ref="BJ35:BJ52" ca="1" si="87">INDIRECT(CONCATENATE("scoretabel!$",$M35,"$",BJ$53))</f>
        <v>toe te voegen</v>
      </c>
      <c r="BK35" s="93">
        <f ca="1">SUM($H35*(BJ35=Dashboard!$B35),$I35*(BJ35=Dashboard!$C35),$J35*(BJ35=Dashboard!$D35),$K35*(BJ35=Dashboard!$E35),$L35*(BJ35=Dashboard!$F35))</f>
        <v>1</v>
      </c>
      <c r="BL35" s="106">
        <f t="shared" ref="BL35:BL52" ca="1" si="88">BK35*$G35</f>
        <v>2</v>
      </c>
      <c r="BM35" s="116" t="str">
        <f t="shared" ref="BM35:BM52" ca="1" si="89">INDIRECT(CONCATENATE("scoretabel!$",$M35,"$",BM$53))</f>
        <v>toe te voegen</v>
      </c>
      <c r="BN35" s="93">
        <f ca="1">SUM($H35*(BM35=Dashboard!$B35),$I35*(BM35=Dashboard!$C35),$J35*(BM35=Dashboard!$D35),$K35*(BM35=Dashboard!$E35),$L35*(BM35=Dashboard!$F35))</f>
        <v>1</v>
      </c>
      <c r="BO35" s="106">
        <f t="shared" ref="BO35:BO52" ca="1" si="90">BN35*$G35</f>
        <v>2</v>
      </c>
      <c r="BP35" s="116" t="str">
        <f t="shared" ref="BP35:BP52" ca="1" si="91">INDIRECT(CONCATENATE("scoretabel!$",$M35,"$",BP$53))</f>
        <v>onbekend</v>
      </c>
      <c r="BQ35" s="93">
        <f ca="1">SUM($H35*(BP35=Dashboard!$B35),$I35*(BP35=Dashboard!$C35),$J35*(BP35=Dashboard!$D35),$K35*(BP35=Dashboard!$E35),$L35*(BP35=Dashboard!$F35))</f>
        <v>0</v>
      </c>
      <c r="BR35" s="106">
        <f t="shared" ref="BR35:BR52" ca="1" si="92">BQ35*$G35</f>
        <v>0</v>
      </c>
      <c r="BS35" s="116" t="str">
        <f t="shared" ref="BS35:BS52" ca="1" si="93">INDIRECT(CONCATENATE("scoretabel!$",$M35,"$",BS$53))</f>
        <v>in tool</v>
      </c>
      <c r="BT35" s="93">
        <f ca="1">SUM($H35*(BS35=Dashboard!$B35),$I35*(BS35=Dashboard!$C35),$J35*(BS35=Dashboard!$D35),$K35*(BS35=Dashboard!$E35),$L35*(BS35=Dashboard!$F35))</f>
        <v>1</v>
      </c>
      <c r="BU35" s="106">
        <f t="shared" ref="BU35:BU52" ca="1" si="94">BT35*$G35</f>
        <v>2</v>
      </c>
      <c r="BV35" s="116" t="str">
        <f t="shared" ref="BV35:BV52" ca="1" si="95">INDIRECT(CONCATENATE("scoretabel!$",$M35,"$",BV$53))</f>
        <v>toe te voegen</v>
      </c>
      <c r="BW35" s="93">
        <f ca="1">SUM($H35*(BV35=Dashboard!$B35),$I35*(BV35=Dashboard!$C35),$J35*(BV35=Dashboard!$D35),$K35*(BV35=Dashboard!$E35),$L35*(BV35=Dashboard!$F35))</f>
        <v>1</v>
      </c>
      <c r="BX35" s="106">
        <f t="shared" ref="BX35:BX52" ca="1" si="96">BW35*$G35</f>
        <v>2</v>
      </c>
      <c r="BY35" s="116" t="str">
        <f t="shared" ref="BY35:BY52" ca="1" si="97">INDIRECT(CONCATENATE("scoretabel!$",$M35,"$",BY$53))</f>
        <v>toe te voegen</v>
      </c>
      <c r="BZ35" s="93">
        <f ca="1">SUM($H35*(BY35=Dashboard!$B35),$I35*(BY35=Dashboard!$C35),$J35*(BY35=Dashboard!$D35),$K35*(BY35=Dashboard!$E35),$L35*(BY35=Dashboard!$F35))</f>
        <v>1</v>
      </c>
      <c r="CA35" s="106">
        <f t="shared" ref="CA35:CA52" ca="1" si="98">BZ35*$G35</f>
        <v>2</v>
      </c>
      <c r="CB35" s="116" t="str">
        <f t="shared" ref="CB35:CB52" ca="1" si="99">INDIRECT(CONCATENATE("scoretabel!$",$M35,"$",CB$53))</f>
        <v>toe te voegen</v>
      </c>
      <c r="CC35" s="93">
        <f ca="1">SUM($H35*(CB35=Dashboard!$B35),$I35*(CB35=Dashboard!$C35),$J35*(CB35=Dashboard!$D35),$K35*(CB35=Dashboard!$E35),$L35*(CB35=Dashboard!$F35))</f>
        <v>1</v>
      </c>
      <c r="CD35" s="106">
        <f t="shared" ref="CD35:CD52" ca="1" si="100">CC35*$G35</f>
        <v>2</v>
      </c>
      <c r="CE35" s="116" t="str">
        <f t="shared" ref="CE35:CE52" ca="1" si="101">INDIRECT(CONCATENATE("scoretabel!$",$M35,"$",CE$53))</f>
        <v>onbekend</v>
      </c>
      <c r="CF35" s="93">
        <f ca="1">SUM($H35*(CE35=Dashboard!$B35),$I35*(CE35=Dashboard!$C35),$J35*(CE35=Dashboard!$D35),$K35*(CE35=Dashboard!$E35),$L35*(CE35=Dashboard!$F35))</f>
        <v>0</v>
      </c>
      <c r="CG35" s="106">
        <f t="shared" ref="CG35:CG52" ca="1" si="102">CF35*$G35</f>
        <v>0</v>
      </c>
      <c r="CH35" s="116">
        <f t="shared" ca="1" si="41"/>
        <v>0</v>
      </c>
      <c r="CI35" s="93">
        <f ca="1">SUM($H35*(CH35=Dashboard!$B35),$I35*(CH35=Dashboard!$C35),$J35*(CH35=Dashboard!$D35),$K35*(CH35=Dashboard!$E35),$L35*(CH35=Dashboard!$F35))</f>
        <v>0</v>
      </c>
      <c r="CJ35" s="106">
        <f t="shared" ca="1" si="42"/>
        <v>0</v>
      </c>
      <c r="CK35" s="197">
        <v>4</v>
      </c>
      <c r="CL35" s="198">
        <v>0</v>
      </c>
      <c r="CM35" s="198">
        <v>1</v>
      </c>
      <c r="CN35" s="198">
        <v>0</v>
      </c>
      <c r="CO35" s="198">
        <v>0</v>
      </c>
      <c r="CP35" s="199">
        <v>2</v>
      </c>
      <c r="CS35" s="197">
        <v>1</v>
      </c>
      <c r="CT35" s="198">
        <v>0</v>
      </c>
      <c r="CU35" s="198">
        <v>0</v>
      </c>
      <c r="CV35" s="198">
        <v>1</v>
      </c>
      <c r="CW35" s="198">
        <v>0</v>
      </c>
      <c r="CX35" s="198">
        <v>1</v>
      </c>
      <c r="DA35" s="197">
        <v>2</v>
      </c>
      <c r="DB35" s="198">
        <v>0</v>
      </c>
      <c r="DC35" s="198">
        <v>1</v>
      </c>
      <c r="DD35" s="198">
        <v>1</v>
      </c>
      <c r="DE35" s="198">
        <v>1</v>
      </c>
      <c r="DF35" s="198">
        <v>1</v>
      </c>
    </row>
    <row r="36" spans="1:110">
      <c r="A36" s="156" t="s">
        <v>237</v>
      </c>
      <c r="B36" s="109" t="s">
        <v>55</v>
      </c>
      <c r="C36" s="109" t="s">
        <v>64</v>
      </c>
      <c r="D36" s="109" t="s">
        <v>148</v>
      </c>
      <c r="E36" s="109" t="s">
        <v>100</v>
      </c>
      <c r="F36" s="176" t="s">
        <v>73</v>
      </c>
      <c r="G36" s="211">
        <v>2</v>
      </c>
      <c r="H36" s="212">
        <v>0</v>
      </c>
      <c r="I36" s="212">
        <v>0</v>
      </c>
      <c r="J36" s="212">
        <v>1</v>
      </c>
      <c r="K36" s="212">
        <v>0</v>
      </c>
      <c r="L36" s="212">
        <v>1</v>
      </c>
      <c r="M36" s="116" t="str">
        <f>waardelijsten!G34</f>
        <v>AJ</v>
      </c>
      <c r="Z36" s="116" t="str">
        <f t="shared" ca="1" si="63"/>
        <v>onbekend</v>
      </c>
      <c r="AA36" s="93">
        <f ca="1">SUM($H36*(Z36=Dashboard!$B36),$I36*(Z36=Dashboard!$C36),$J36*(Z36=Dashboard!$D36),$K36*(Z36=Dashboard!$E36),$L36*(Z36=Dashboard!$F36))</f>
        <v>0</v>
      </c>
      <c r="AB36" s="106">
        <f t="shared" ca="1" si="64"/>
        <v>0</v>
      </c>
      <c r="AC36" s="116" t="str">
        <f t="shared" ca="1" si="65"/>
        <v>onbekend</v>
      </c>
      <c r="AD36" s="93">
        <f ca="1">SUM($H36*(AC36=Dashboard!$B36),$I36*(AC36=Dashboard!$C36),$J36*(AC36=Dashboard!$D36),$K36*(AC36=Dashboard!$E36),$L36*(AC36=Dashboard!$F36))</f>
        <v>0</v>
      </c>
      <c r="AE36" s="106">
        <f t="shared" ca="1" si="66"/>
        <v>0</v>
      </c>
      <c r="AF36" s="116" t="str">
        <f t="shared" ca="1" si="67"/>
        <v>toe te voegen</v>
      </c>
      <c r="AG36" s="93">
        <f ca="1">SUM($H36*(AF36=Dashboard!$B36),$I36*(AF36=Dashboard!$C36),$J36*(AF36=Dashboard!$D36),$K36*(AF36=Dashboard!$E36),$L36*(AF36=Dashboard!$F36))</f>
        <v>0</v>
      </c>
      <c r="AH36" s="106">
        <f t="shared" ca="1" si="68"/>
        <v>0</v>
      </c>
      <c r="AI36" s="116" t="str">
        <f t="shared" ca="1" si="69"/>
        <v>onbekend</v>
      </c>
      <c r="AJ36" s="93">
        <f ca="1">SUM($H36*(AI36=Dashboard!$B36),$I36*(AI36=Dashboard!$C36),$J36*(AI36=Dashboard!$D36),$K36*(AI36=Dashboard!$E36),$L36*(AI36=Dashboard!$F36))</f>
        <v>0</v>
      </c>
      <c r="AK36" s="106">
        <f t="shared" ca="1" si="70"/>
        <v>0</v>
      </c>
      <c r="AL36" s="116" t="str">
        <f t="shared" ca="1" si="71"/>
        <v>in tool</v>
      </c>
      <c r="AM36" s="93">
        <f ca="1">SUM($H36*(AL36=Dashboard!$B36),$I36*(AL36=Dashboard!$C36),$J36*(AL36=Dashboard!$D36),$K36*(AL36=Dashboard!$E36),$L36*(AL36=Dashboard!$F36))</f>
        <v>1</v>
      </c>
      <c r="AN36" s="106">
        <f t="shared" ca="1" si="72"/>
        <v>2</v>
      </c>
      <c r="AO36" s="116" t="str">
        <f t="shared" ca="1" si="73"/>
        <v>in tool</v>
      </c>
      <c r="AP36" s="93">
        <f ca="1">SUM($H36*(AO36=Dashboard!$B36),$I36*(AO36=Dashboard!$C36),$J36*(AO36=Dashboard!$D36),$K36*(AO36=Dashboard!$E36),$L36*(AO36=Dashboard!$F36))</f>
        <v>1</v>
      </c>
      <c r="AQ36" s="106">
        <f t="shared" ca="1" si="74"/>
        <v>2</v>
      </c>
      <c r="AR36" s="116" t="str">
        <f t="shared" ca="1" si="75"/>
        <v>in model</v>
      </c>
      <c r="AS36" s="93">
        <f ca="1">SUM($H36*(AR36=Dashboard!$B36),$I36*(AR36=Dashboard!$C36),$J36*(AR36=Dashboard!$D36),$K36*(AR36=Dashboard!$E36),$L36*(AR36=Dashboard!$F36))</f>
        <v>1</v>
      </c>
      <c r="AT36" s="106">
        <f t="shared" ca="1" si="76"/>
        <v>2</v>
      </c>
      <c r="AU36" s="116" t="str">
        <f t="shared" ca="1" si="77"/>
        <v>onbekend</v>
      </c>
      <c r="AV36" s="93">
        <f ca="1">SUM($H36*(AU36=Dashboard!$B36),$I36*(AU36=Dashboard!$C36),$J36*(AU36=Dashboard!$D36),$K36*(AU36=Dashboard!$E36),$L36*(AU36=Dashboard!$F36))</f>
        <v>0</v>
      </c>
      <c r="AW36" s="106">
        <f t="shared" ca="1" si="78"/>
        <v>0</v>
      </c>
      <c r="AX36" s="116" t="str">
        <f t="shared" ca="1" si="79"/>
        <v>onbekend</v>
      </c>
      <c r="AY36" s="93">
        <f ca="1">SUM($H36*(AX36=Dashboard!$B36),$I36*(AX36=Dashboard!$C36),$J36*(AX36=Dashboard!$D36),$K36*(AX36=Dashboard!$E36),$L36*(AX36=Dashboard!$F36))</f>
        <v>0</v>
      </c>
      <c r="AZ36" s="106">
        <f t="shared" ca="1" si="80"/>
        <v>0</v>
      </c>
      <c r="BA36" s="116" t="str">
        <f t="shared" ca="1" si="81"/>
        <v>onbekend</v>
      </c>
      <c r="BB36" s="93">
        <f ca="1">SUM($H36*(BA36=Dashboard!$B36),$I36*(BA36=Dashboard!$C36),$J36*(BA36=Dashboard!$D36),$K36*(BA36=Dashboard!$E36),$L36*(BA36=Dashboard!$F36))</f>
        <v>0</v>
      </c>
      <c r="BC36" s="106">
        <f t="shared" ca="1" si="82"/>
        <v>0</v>
      </c>
      <c r="BD36" s="116" t="str">
        <f t="shared" ca="1" si="83"/>
        <v>onbekend</v>
      </c>
      <c r="BE36" s="93">
        <f ca="1">SUM($H36*(BD36=Dashboard!$B36),$I36*(BD36=Dashboard!$C36),$J36*(BD36=Dashboard!$D36),$K36*(BD36=Dashboard!$E36),$L36*(BD36=Dashboard!$F36))</f>
        <v>0</v>
      </c>
      <c r="BF36" s="106">
        <f t="shared" ca="1" si="84"/>
        <v>0</v>
      </c>
      <c r="BG36" s="116" t="str">
        <f t="shared" ca="1" si="85"/>
        <v>onbekend</v>
      </c>
      <c r="BH36" s="93">
        <f ca="1">SUM($H36*(BG36=Dashboard!$B36),$I36*(BG36=Dashboard!$C36),$J36*(BG36=Dashboard!$D36),$K36*(BG36=Dashboard!$E36),$L36*(BG36=Dashboard!$F36))</f>
        <v>0</v>
      </c>
      <c r="BI36" s="106">
        <f t="shared" ca="1" si="86"/>
        <v>0</v>
      </c>
      <c r="BJ36" s="116" t="str">
        <f t="shared" ca="1" si="87"/>
        <v>onbekend</v>
      </c>
      <c r="BK36" s="93">
        <f ca="1">SUM($H36*(BJ36=Dashboard!$B36),$I36*(BJ36=Dashboard!$C36),$J36*(BJ36=Dashboard!$D36),$K36*(BJ36=Dashboard!$E36),$L36*(BJ36=Dashboard!$F36))</f>
        <v>0</v>
      </c>
      <c r="BL36" s="106">
        <f t="shared" ca="1" si="88"/>
        <v>0</v>
      </c>
      <c r="BM36" s="116" t="str">
        <f t="shared" ca="1" si="89"/>
        <v>onbekend</v>
      </c>
      <c r="BN36" s="93">
        <f ca="1">SUM($H36*(BM36=Dashboard!$B36),$I36*(BM36=Dashboard!$C36),$J36*(BM36=Dashboard!$D36),$K36*(BM36=Dashboard!$E36),$L36*(BM36=Dashboard!$F36))</f>
        <v>0</v>
      </c>
      <c r="BO36" s="106">
        <f t="shared" ca="1" si="90"/>
        <v>0</v>
      </c>
      <c r="BP36" s="116" t="str">
        <f t="shared" ca="1" si="91"/>
        <v>onbekend</v>
      </c>
      <c r="BQ36" s="93">
        <f ca="1">SUM($H36*(BP36=Dashboard!$B36),$I36*(BP36=Dashboard!$C36),$J36*(BP36=Dashboard!$D36),$K36*(BP36=Dashboard!$E36),$L36*(BP36=Dashboard!$F36))</f>
        <v>0</v>
      </c>
      <c r="BR36" s="106">
        <f t="shared" ca="1" si="92"/>
        <v>0</v>
      </c>
      <c r="BS36" s="116" t="str">
        <f t="shared" ca="1" si="93"/>
        <v>in tool</v>
      </c>
      <c r="BT36" s="93">
        <f ca="1">SUM($H36*(BS36=Dashboard!$B36),$I36*(BS36=Dashboard!$C36),$J36*(BS36=Dashboard!$D36),$K36*(BS36=Dashboard!$E36),$L36*(BS36=Dashboard!$F36))</f>
        <v>1</v>
      </c>
      <c r="BU36" s="106">
        <f t="shared" ca="1" si="94"/>
        <v>2</v>
      </c>
      <c r="BV36" s="116" t="str">
        <f t="shared" ca="1" si="95"/>
        <v>toe te voegen</v>
      </c>
      <c r="BW36" s="93">
        <f ca="1">SUM($H36*(BV36=Dashboard!$B36),$I36*(BV36=Dashboard!$C36),$J36*(BV36=Dashboard!$D36),$K36*(BV36=Dashboard!$E36),$L36*(BV36=Dashboard!$F36))</f>
        <v>0</v>
      </c>
      <c r="BX36" s="106">
        <f t="shared" ca="1" si="96"/>
        <v>0</v>
      </c>
      <c r="BY36" s="116" t="str">
        <f t="shared" ca="1" si="97"/>
        <v>in tool</v>
      </c>
      <c r="BZ36" s="93">
        <f ca="1">SUM($H36*(BY36=Dashboard!$B36),$I36*(BY36=Dashboard!$C36),$J36*(BY36=Dashboard!$D36),$K36*(BY36=Dashboard!$E36),$L36*(BY36=Dashboard!$F36))</f>
        <v>1</v>
      </c>
      <c r="CA36" s="106">
        <f t="shared" ca="1" si="98"/>
        <v>2</v>
      </c>
      <c r="CB36" s="116" t="str">
        <f t="shared" ca="1" si="99"/>
        <v>toe te voegen</v>
      </c>
      <c r="CC36" s="93">
        <f ca="1">SUM($H36*(CB36=Dashboard!$B36),$I36*(CB36=Dashboard!$C36),$J36*(CB36=Dashboard!$D36),$K36*(CB36=Dashboard!$E36),$L36*(CB36=Dashboard!$F36))</f>
        <v>0</v>
      </c>
      <c r="CD36" s="106">
        <f t="shared" ca="1" si="100"/>
        <v>0</v>
      </c>
      <c r="CE36" s="116" t="str">
        <f t="shared" ca="1" si="101"/>
        <v>onbekend</v>
      </c>
      <c r="CF36" s="93">
        <f ca="1">SUM($H36*(CE36=Dashboard!$B36),$I36*(CE36=Dashboard!$C36),$J36*(CE36=Dashboard!$D36),$K36*(CE36=Dashboard!$E36),$L36*(CE36=Dashboard!$F36))</f>
        <v>0</v>
      </c>
      <c r="CG36" s="106">
        <f t="shared" ca="1" si="102"/>
        <v>0</v>
      </c>
      <c r="CH36" s="116">
        <f t="shared" ca="1" si="41"/>
        <v>0</v>
      </c>
      <c r="CI36" s="93">
        <f ca="1">SUM($H36*(CH36=Dashboard!$B36),$I36*(CH36=Dashboard!$C36),$J36*(CH36=Dashboard!$D36),$K36*(CH36=Dashboard!$E36),$L36*(CH36=Dashboard!$F36))</f>
        <v>0</v>
      </c>
      <c r="CJ36" s="106">
        <f t="shared" ca="1" si="42"/>
        <v>0</v>
      </c>
      <c r="CK36" s="197">
        <v>3</v>
      </c>
      <c r="CL36" s="198">
        <v>0</v>
      </c>
      <c r="CM36" s="198">
        <v>1</v>
      </c>
      <c r="CN36" s="198">
        <v>0</v>
      </c>
      <c r="CO36" s="198">
        <v>0</v>
      </c>
      <c r="CP36" s="199">
        <v>2</v>
      </c>
      <c r="CS36" s="197">
        <v>1</v>
      </c>
      <c r="CT36" s="198">
        <v>0</v>
      </c>
      <c r="CU36" s="198">
        <v>0</v>
      </c>
      <c r="CV36" s="198">
        <v>1</v>
      </c>
      <c r="CW36" s="198">
        <v>0</v>
      </c>
      <c r="CX36" s="198">
        <v>1</v>
      </c>
      <c r="DA36" s="197">
        <v>2</v>
      </c>
      <c r="DB36" s="198">
        <v>0</v>
      </c>
      <c r="DC36" s="198">
        <v>0</v>
      </c>
      <c r="DD36" s="198">
        <v>1</v>
      </c>
      <c r="DE36" s="198">
        <v>0</v>
      </c>
      <c r="DF36" s="198">
        <v>1</v>
      </c>
    </row>
    <row r="37" spans="1:110">
      <c r="A37" s="156" t="s">
        <v>238</v>
      </c>
      <c r="B37" s="153">
        <v>1</v>
      </c>
      <c r="C37" s="153">
        <v>2</v>
      </c>
      <c r="D37" s="153">
        <v>3</v>
      </c>
      <c r="E37" s="153">
        <v>4</v>
      </c>
      <c r="F37" s="177">
        <v>5</v>
      </c>
      <c r="G37" s="211">
        <v>1</v>
      </c>
      <c r="H37" s="212">
        <v>0</v>
      </c>
      <c r="I37" s="212">
        <v>1</v>
      </c>
      <c r="J37" s="212">
        <v>1</v>
      </c>
      <c r="K37" s="212">
        <v>1</v>
      </c>
      <c r="L37" s="212">
        <v>1</v>
      </c>
      <c r="M37" s="116" t="str">
        <f>waardelijsten!G35</f>
        <v>AK</v>
      </c>
      <c r="Z37" s="116">
        <f t="shared" ca="1" si="63"/>
        <v>2</v>
      </c>
      <c r="AA37" s="93">
        <f ca="1">SUM($H37*(Z37=Dashboard!$B37),$I37*(Z37=Dashboard!$C37),$J37*(Z37=Dashboard!$D37),$K37*(Z37=Dashboard!$E37),$L37*(Z37=Dashboard!$F37))</f>
        <v>1</v>
      </c>
      <c r="AB37" s="106">
        <f t="shared" ca="1" si="64"/>
        <v>1</v>
      </c>
      <c r="AC37" s="116">
        <f t="shared" ca="1" si="65"/>
        <v>1</v>
      </c>
      <c r="AD37" s="93">
        <f ca="1">SUM($H37*(AC37=Dashboard!$B37),$I37*(AC37=Dashboard!$C37),$J37*(AC37=Dashboard!$D37),$K37*(AC37=Dashboard!$E37),$L37*(AC37=Dashboard!$F37))</f>
        <v>0</v>
      </c>
      <c r="AE37" s="106">
        <f t="shared" ca="1" si="66"/>
        <v>0</v>
      </c>
      <c r="AF37" s="116">
        <f t="shared" ca="1" si="67"/>
        <v>1</v>
      </c>
      <c r="AG37" s="93">
        <f ca="1">SUM($H37*(AF37=Dashboard!$B37),$I37*(AF37=Dashboard!$C37),$J37*(AF37=Dashboard!$D37),$K37*(AF37=Dashboard!$E37),$L37*(AF37=Dashboard!$F37))</f>
        <v>0</v>
      </c>
      <c r="AH37" s="106">
        <f t="shared" ca="1" si="68"/>
        <v>0</v>
      </c>
      <c r="AI37" s="116">
        <f t="shared" ca="1" si="69"/>
        <v>2</v>
      </c>
      <c r="AJ37" s="93">
        <f ca="1">SUM($H37*(AI37=Dashboard!$B37),$I37*(AI37=Dashboard!$C37),$J37*(AI37=Dashboard!$D37),$K37*(AI37=Dashboard!$E37),$L37*(AI37=Dashboard!$F37))</f>
        <v>1</v>
      </c>
      <c r="AK37" s="106">
        <f t="shared" ca="1" si="70"/>
        <v>1</v>
      </c>
      <c r="AL37" s="116">
        <f t="shared" ca="1" si="71"/>
        <v>1</v>
      </c>
      <c r="AM37" s="93">
        <f ca="1">SUM($H37*(AL37=Dashboard!$B37),$I37*(AL37=Dashboard!$C37),$J37*(AL37=Dashboard!$D37),$K37*(AL37=Dashboard!$E37),$L37*(AL37=Dashboard!$F37))</f>
        <v>0</v>
      </c>
      <c r="AN37" s="106">
        <f t="shared" ca="1" si="72"/>
        <v>0</v>
      </c>
      <c r="AO37" s="116">
        <f t="shared" ca="1" si="73"/>
        <v>1</v>
      </c>
      <c r="AP37" s="93">
        <f ca="1">SUM($H37*(AO37=Dashboard!$B37),$I37*(AO37=Dashboard!$C37),$J37*(AO37=Dashboard!$D37),$K37*(AO37=Dashboard!$E37),$L37*(AO37=Dashboard!$F37))</f>
        <v>0</v>
      </c>
      <c r="AQ37" s="106">
        <f t="shared" ca="1" si="74"/>
        <v>0</v>
      </c>
      <c r="AR37" s="116">
        <f t="shared" ca="1" si="75"/>
        <v>5</v>
      </c>
      <c r="AS37" s="93">
        <f ca="1">SUM($H37*(AR37=Dashboard!$B37),$I37*(AR37=Dashboard!$C37),$J37*(AR37=Dashboard!$D37),$K37*(AR37=Dashboard!$E37),$L37*(AR37=Dashboard!$F37))</f>
        <v>1</v>
      </c>
      <c r="AT37" s="106">
        <f t="shared" ca="1" si="76"/>
        <v>1</v>
      </c>
      <c r="AU37" s="116" t="str">
        <f t="shared" ca="1" si="77"/>
        <v>onbekend</v>
      </c>
      <c r="AV37" s="93">
        <f ca="1">SUM($H37*(AU37=Dashboard!$B37),$I37*(AU37=Dashboard!$C37),$J37*(AU37=Dashboard!$D37),$K37*(AU37=Dashboard!$E37),$L37*(AU37=Dashboard!$F37))</f>
        <v>0</v>
      </c>
      <c r="AW37" s="106">
        <f t="shared" ca="1" si="78"/>
        <v>0</v>
      </c>
      <c r="AX37" s="116">
        <f t="shared" ca="1" si="79"/>
        <v>1</v>
      </c>
      <c r="AY37" s="93">
        <f ca="1">SUM($H37*(AX37=Dashboard!$B37),$I37*(AX37=Dashboard!$C37),$J37*(AX37=Dashboard!$D37),$K37*(AX37=Dashboard!$E37),$L37*(AX37=Dashboard!$F37))</f>
        <v>0</v>
      </c>
      <c r="AZ37" s="106">
        <f t="shared" ca="1" si="80"/>
        <v>0</v>
      </c>
      <c r="BA37" s="116">
        <f t="shared" ca="1" si="81"/>
        <v>2</v>
      </c>
      <c r="BB37" s="93">
        <f ca="1">SUM($H37*(BA37=Dashboard!$B37),$I37*(BA37=Dashboard!$C37),$J37*(BA37=Dashboard!$D37),$K37*(BA37=Dashboard!$E37),$L37*(BA37=Dashboard!$F37))</f>
        <v>1</v>
      </c>
      <c r="BC37" s="106">
        <f t="shared" ca="1" si="82"/>
        <v>1</v>
      </c>
      <c r="BD37" s="116">
        <f t="shared" ca="1" si="83"/>
        <v>1</v>
      </c>
      <c r="BE37" s="93">
        <f ca="1">SUM($H37*(BD37=Dashboard!$B37),$I37*(BD37=Dashboard!$C37),$J37*(BD37=Dashboard!$D37),$K37*(BD37=Dashboard!$E37),$L37*(BD37=Dashboard!$F37))</f>
        <v>0</v>
      </c>
      <c r="BF37" s="106">
        <f t="shared" ca="1" si="84"/>
        <v>0</v>
      </c>
      <c r="BG37" s="116">
        <f t="shared" ca="1" si="85"/>
        <v>3</v>
      </c>
      <c r="BH37" s="93">
        <f ca="1">SUM($H37*(BG37=Dashboard!$B37),$I37*(BG37=Dashboard!$C37),$J37*(BG37=Dashboard!$D37),$K37*(BG37=Dashboard!$E37),$L37*(BG37=Dashboard!$F37))</f>
        <v>1</v>
      </c>
      <c r="BI37" s="106">
        <f t="shared" ca="1" si="86"/>
        <v>1</v>
      </c>
      <c r="BJ37" s="116">
        <f t="shared" ca="1" si="87"/>
        <v>4</v>
      </c>
      <c r="BK37" s="93">
        <f ca="1">SUM($H37*(BJ37=Dashboard!$B37),$I37*(BJ37=Dashboard!$C37),$J37*(BJ37=Dashboard!$D37),$K37*(BJ37=Dashboard!$E37),$L37*(BJ37=Dashboard!$F37))</f>
        <v>1</v>
      </c>
      <c r="BL37" s="106">
        <f t="shared" ca="1" si="88"/>
        <v>1</v>
      </c>
      <c r="BM37" s="116">
        <f t="shared" ca="1" si="89"/>
        <v>4</v>
      </c>
      <c r="BN37" s="93">
        <f ca="1">SUM($H37*(BM37=Dashboard!$B37),$I37*(BM37=Dashboard!$C37),$J37*(BM37=Dashboard!$D37),$K37*(BM37=Dashboard!$E37),$L37*(BM37=Dashboard!$F37))</f>
        <v>1</v>
      </c>
      <c r="BO37" s="106">
        <f t="shared" ca="1" si="90"/>
        <v>1</v>
      </c>
      <c r="BP37" s="116">
        <f t="shared" ca="1" si="91"/>
        <v>3</v>
      </c>
      <c r="BQ37" s="93">
        <f ca="1">SUM($H37*(BP37=Dashboard!$B37),$I37*(BP37=Dashboard!$C37),$J37*(BP37=Dashboard!$D37),$K37*(BP37=Dashboard!$E37),$L37*(BP37=Dashboard!$F37))</f>
        <v>1</v>
      </c>
      <c r="BR37" s="106">
        <f t="shared" ca="1" si="92"/>
        <v>1</v>
      </c>
      <c r="BS37" s="116">
        <f t="shared" ca="1" si="93"/>
        <v>1</v>
      </c>
      <c r="BT37" s="93">
        <f ca="1">SUM($H37*(BS37=Dashboard!$B37),$I37*(BS37=Dashboard!$C37),$J37*(BS37=Dashboard!$D37),$K37*(BS37=Dashboard!$E37),$L37*(BS37=Dashboard!$F37))</f>
        <v>0</v>
      </c>
      <c r="BU37" s="106">
        <f t="shared" ca="1" si="94"/>
        <v>0</v>
      </c>
      <c r="BV37" s="116">
        <f t="shared" ca="1" si="95"/>
        <v>3</v>
      </c>
      <c r="BW37" s="93">
        <f ca="1">SUM($H37*(BV37=Dashboard!$B37),$I37*(BV37=Dashboard!$C37),$J37*(BV37=Dashboard!$D37),$K37*(BV37=Dashboard!$E37),$L37*(BV37=Dashboard!$F37))</f>
        <v>1</v>
      </c>
      <c r="BX37" s="106">
        <f t="shared" ca="1" si="96"/>
        <v>1</v>
      </c>
      <c r="BY37" s="116">
        <f t="shared" ca="1" si="97"/>
        <v>2</v>
      </c>
      <c r="BZ37" s="93">
        <f ca="1">SUM($H37*(BY37=Dashboard!$B37),$I37*(BY37=Dashboard!$C37),$J37*(BY37=Dashboard!$D37),$K37*(BY37=Dashboard!$E37),$L37*(BY37=Dashboard!$F37))</f>
        <v>1</v>
      </c>
      <c r="CA37" s="106">
        <f t="shared" ca="1" si="98"/>
        <v>1</v>
      </c>
      <c r="CB37" s="116">
        <f t="shared" ca="1" si="99"/>
        <v>2</v>
      </c>
      <c r="CC37" s="93">
        <f ca="1">SUM($H37*(CB37=Dashboard!$B37),$I37*(CB37=Dashboard!$C37),$J37*(CB37=Dashboard!$D37),$K37*(CB37=Dashboard!$E37),$L37*(CB37=Dashboard!$F37))</f>
        <v>1</v>
      </c>
      <c r="CD37" s="106">
        <f t="shared" ca="1" si="100"/>
        <v>1</v>
      </c>
      <c r="CE37" s="116" t="str">
        <f t="shared" ca="1" si="101"/>
        <v>onbekend</v>
      </c>
      <c r="CF37" s="93">
        <f ca="1">SUM($H37*(CE37=Dashboard!$B37),$I37*(CE37=Dashboard!$C37),$J37*(CE37=Dashboard!$D37),$K37*(CE37=Dashboard!$E37),$L37*(CE37=Dashboard!$F37))</f>
        <v>0</v>
      </c>
      <c r="CG37" s="106">
        <f t="shared" ca="1" si="102"/>
        <v>0</v>
      </c>
      <c r="CH37" s="116">
        <f t="shared" ca="1" si="41"/>
        <v>0</v>
      </c>
      <c r="CI37" s="93">
        <f ca="1">SUM($H37*(CH37=Dashboard!$B37),$I37*(CH37=Dashboard!$C37),$J37*(CH37=Dashboard!$D37),$K37*(CH37=Dashboard!$E37),$L37*(CH37=Dashboard!$F37))</f>
        <v>0</v>
      </c>
      <c r="CJ37" s="106">
        <f t="shared" ca="1" si="42"/>
        <v>0</v>
      </c>
      <c r="CK37" s="197">
        <v>0</v>
      </c>
      <c r="CL37" s="198">
        <v>0</v>
      </c>
      <c r="CM37" s="198">
        <v>0</v>
      </c>
      <c r="CN37" s="198">
        <v>0</v>
      </c>
      <c r="CO37" s="198">
        <v>0</v>
      </c>
      <c r="CP37" s="199">
        <v>0</v>
      </c>
      <c r="CS37" s="197">
        <v>0</v>
      </c>
      <c r="CT37" s="198">
        <v>0</v>
      </c>
      <c r="CU37" s="198">
        <v>0</v>
      </c>
      <c r="CV37" s="198">
        <v>0</v>
      </c>
      <c r="CW37" s="198">
        <v>0</v>
      </c>
      <c r="CX37" s="198">
        <v>0</v>
      </c>
      <c r="DA37" s="197">
        <v>1</v>
      </c>
      <c r="DB37" s="198">
        <v>0</v>
      </c>
      <c r="DC37" s="198">
        <v>1</v>
      </c>
      <c r="DD37" s="198">
        <v>1</v>
      </c>
      <c r="DE37" s="198">
        <v>1</v>
      </c>
      <c r="DF37" s="198">
        <v>1</v>
      </c>
    </row>
    <row r="38" spans="1:110">
      <c r="A38" s="156" t="s">
        <v>239</v>
      </c>
      <c r="B38" s="153">
        <v>1</v>
      </c>
      <c r="C38" s="153">
        <v>2</v>
      </c>
      <c r="D38" s="153">
        <v>3</v>
      </c>
      <c r="E38" s="153">
        <v>4</v>
      </c>
      <c r="F38" s="177">
        <v>5</v>
      </c>
      <c r="G38" s="211">
        <v>1</v>
      </c>
      <c r="H38" s="212">
        <v>0</v>
      </c>
      <c r="I38" s="212">
        <v>0</v>
      </c>
      <c r="J38" s="212">
        <v>1</v>
      </c>
      <c r="K38" s="212">
        <v>1</v>
      </c>
      <c r="L38" s="212">
        <v>1</v>
      </c>
      <c r="M38" s="116" t="str">
        <f>waardelijsten!G36</f>
        <v>AL</v>
      </c>
      <c r="Z38" s="116">
        <f t="shared" ca="1" si="63"/>
        <v>2</v>
      </c>
      <c r="AA38" s="93">
        <f ca="1">SUM($H38*(Z38=Dashboard!$B38),$I38*(Z38=Dashboard!$C38),$J38*(Z38=Dashboard!$D38),$K38*(Z38=Dashboard!$E38),$L38*(Z38=Dashboard!$F38))</f>
        <v>0</v>
      </c>
      <c r="AB38" s="106">
        <f t="shared" ca="1" si="64"/>
        <v>0</v>
      </c>
      <c r="AC38" s="116">
        <f t="shared" ca="1" si="65"/>
        <v>2</v>
      </c>
      <c r="AD38" s="93">
        <f ca="1">SUM($H38*(AC38=Dashboard!$B38),$I38*(AC38=Dashboard!$C38),$J38*(AC38=Dashboard!$D38),$K38*(AC38=Dashboard!$E38),$L38*(AC38=Dashboard!$F38))</f>
        <v>0</v>
      </c>
      <c r="AE38" s="106">
        <f t="shared" ca="1" si="66"/>
        <v>0</v>
      </c>
      <c r="AF38" s="116">
        <f t="shared" ca="1" si="67"/>
        <v>2</v>
      </c>
      <c r="AG38" s="93">
        <f ca="1">SUM($H38*(AF38=Dashboard!$B38),$I38*(AF38=Dashboard!$C38),$J38*(AF38=Dashboard!$D38),$K38*(AF38=Dashboard!$E38),$L38*(AF38=Dashboard!$F38))</f>
        <v>0</v>
      </c>
      <c r="AH38" s="106">
        <f t="shared" ca="1" si="68"/>
        <v>0</v>
      </c>
      <c r="AI38" s="116">
        <f t="shared" ca="1" si="69"/>
        <v>1</v>
      </c>
      <c r="AJ38" s="93">
        <f ca="1">SUM($H38*(AI38=Dashboard!$B38),$I38*(AI38=Dashboard!$C38),$J38*(AI38=Dashboard!$D38),$K38*(AI38=Dashboard!$E38),$L38*(AI38=Dashboard!$F38))</f>
        <v>0</v>
      </c>
      <c r="AK38" s="106">
        <f t="shared" ca="1" si="70"/>
        <v>0</v>
      </c>
      <c r="AL38" s="116">
        <f t="shared" ca="1" si="71"/>
        <v>2</v>
      </c>
      <c r="AM38" s="93">
        <f ca="1">SUM($H38*(AL38=Dashboard!$B38),$I38*(AL38=Dashboard!$C38),$J38*(AL38=Dashboard!$D38),$K38*(AL38=Dashboard!$E38),$L38*(AL38=Dashboard!$F38))</f>
        <v>0</v>
      </c>
      <c r="AN38" s="106">
        <f t="shared" ca="1" si="72"/>
        <v>0</v>
      </c>
      <c r="AO38" s="116">
        <f t="shared" ca="1" si="73"/>
        <v>4</v>
      </c>
      <c r="AP38" s="93">
        <f ca="1">SUM($H38*(AO38=Dashboard!$B38),$I38*(AO38=Dashboard!$C38),$J38*(AO38=Dashboard!$D38),$K38*(AO38=Dashboard!$E38),$L38*(AO38=Dashboard!$F38))</f>
        <v>1</v>
      </c>
      <c r="AQ38" s="106">
        <f t="shared" ca="1" si="74"/>
        <v>1</v>
      </c>
      <c r="AR38" s="116">
        <f t="shared" ca="1" si="75"/>
        <v>2</v>
      </c>
      <c r="AS38" s="93">
        <f ca="1">SUM($H38*(AR38=Dashboard!$B38),$I38*(AR38=Dashboard!$C38),$J38*(AR38=Dashboard!$D38),$K38*(AR38=Dashboard!$E38),$L38*(AR38=Dashboard!$F38))</f>
        <v>0</v>
      </c>
      <c r="AT38" s="106">
        <f t="shared" ca="1" si="76"/>
        <v>0</v>
      </c>
      <c r="AU38" s="116">
        <f t="shared" ca="1" si="77"/>
        <v>1</v>
      </c>
      <c r="AV38" s="93">
        <f ca="1">SUM($H38*(AU38=Dashboard!$B38),$I38*(AU38=Dashboard!$C38),$J38*(AU38=Dashboard!$D38),$K38*(AU38=Dashboard!$E38),$L38*(AU38=Dashboard!$F38))</f>
        <v>0</v>
      </c>
      <c r="AW38" s="106">
        <f t="shared" ca="1" si="78"/>
        <v>0</v>
      </c>
      <c r="AX38" s="116">
        <f t="shared" ca="1" si="79"/>
        <v>2</v>
      </c>
      <c r="AY38" s="93">
        <f ca="1">SUM($H38*(AX38=Dashboard!$B38),$I38*(AX38=Dashboard!$C38),$J38*(AX38=Dashboard!$D38),$K38*(AX38=Dashboard!$E38),$L38*(AX38=Dashboard!$F38))</f>
        <v>0</v>
      </c>
      <c r="AZ38" s="106">
        <f t="shared" ca="1" si="80"/>
        <v>0</v>
      </c>
      <c r="BA38" s="116">
        <f t="shared" ca="1" si="81"/>
        <v>2</v>
      </c>
      <c r="BB38" s="93">
        <f ca="1">SUM($H38*(BA38=Dashboard!$B38),$I38*(BA38=Dashboard!$C38),$J38*(BA38=Dashboard!$D38),$K38*(BA38=Dashboard!$E38),$L38*(BA38=Dashboard!$F38))</f>
        <v>0</v>
      </c>
      <c r="BC38" s="106">
        <f t="shared" ca="1" si="82"/>
        <v>0</v>
      </c>
      <c r="BD38" s="116">
        <f t="shared" ca="1" si="83"/>
        <v>2</v>
      </c>
      <c r="BE38" s="93">
        <f ca="1">SUM($H38*(BD38=Dashboard!$B38),$I38*(BD38=Dashboard!$C38),$J38*(BD38=Dashboard!$D38),$K38*(BD38=Dashboard!$E38),$L38*(BD38=Dashboard!$F38))</f>
        <v>0</v>
      </c>
      <c r="BF38" s="106">
        <f t="shared" ca="1" si="84"/>
        <v>0</v>
      </c>
      <c r="BG38" s="116">
        <f t="shared" ca="1" si="85"/>
        <v>2</v>
      </c>
      <c r="BH38" s="93">
        <f ca="1">SUM($H38*(BG38=Dashboard!$B38),$I38*(BG38=Dashboard!$C38),$J38*(BG38=Dashboard!$D38),$K38*(BG38=Dashboard!$E38),$L38*(BG38=Dashboard!$F38))</f>
        <v>0</v>
      </c>
      <c r="BI38" s="106">
        <f t="shared" ca="1" si="86"/>
        <v>0</v>
      </c>
      <c r="BJ38" s="116">
        <f t="shared" ca="1" si="87"/>
        <v>1</v>
      </c>
      <c r="BK38" s="93">
        <f ca="1">SUM($H38*(BJ38=Dashboard!$B38),$I38*(BJ38=Dashboard!$C38),$J38*(BJ38=Dashboard!$D38),$K38*(BJ38=Dashboard!$E38),$L38*(BJ38=Dashboard!$F38))</f>
        <v>0</v>
      </c>
      <c r="BL38" s="106">
        <f t="shared" ca="1" si="88"/>
        <v>0</v>
      </c>
      <c r="BM38" s="116">
        <f t="shared" ca="1" si="89"/>
        <v>2</v>
      </c>
      <c r="BN38" s="93">
        <f ca="1">SUM($H38*(BM38=Dashboard!$B38),$I38*(BM38=Dashboard!$C38),$J38*(BM38=Dashboard!$D38),$K38*(BM38=Dashboard!$E38),$L38*(BM38=Dashboard!$F38))</f>
        <v>0</v>
      </c>
      <c r="BO38" s="106">
        <f t="shared" ca="1" si="90"/>
        <v>0</v>
      </c>
      <c r="BP38" s="116">
        <f t="shared" ca="1" si="91"/>
        <v>2</v>
      </c>
      <c r="BQ38" s="93">
        <f ca="1">SUM($H38*(BP38=Dashboard!$B38),$I38*(BP38=Dashboard!$C38),$J38*(BP38=Dashboard!$D38),$K38*(BP38=Dashboard!$E38),$L38*(BP38=Dashboard!$F38))</f>
        <v>0</v>
      </c>
      <c r="BR38" s="106">
        <f t="shared" ca="1" si="92"/>
        <v>0</v>
      </c>
      <c r="BS38" s="116">
        <f t="shared" ca="1" si="93"/>
        <v>4</v>
      </c>
      <c r="BT38" s="93">
        <f ca="1">SUM($H38*(BS38=Dashboard!$B38),$I38*(BS38=Dashboard!$C38),$J38*(BS38=Dashboard!$D38),$K38*(BS38=Dashboard!$E38),$L38*(BS38=Dashboard!$F38))</f>
        <v>1</v>
      </c>
      <c r="BU38" s="106">
        <f t="shared" ca="1" si="94"/>
        <v>1</v>
      </c>
      <c r="BV38" s="116">
        <f t="shared" ca="1" si="95"/>
        <v>2</v>
      </c>
      <c r="BW38" s="93">
        <f ca="1">SUM($H38*(BV38=Dashboard!$B38),$I38*(BV38=Dashboard!$C38),$J38*(BV38=Dashboard!$D38),$K38*(BV38=Dashboard!$E38),$L38*(BV38=Dashboard!$F38))</f>
        <v>0</v>
      </c>
      <c r="BX38" s="106">
        <f t="shared" ca="1" si="96"/>
        <v>0</v>
      </c>
      <c r="BY38" s="116">
        <f t="shared" ca="1" si="97"/>
        <v>3</v>
      </c>
      <c r="BZ38" s="93">
        <f ca="1">SUM($H38*(BY38=Dashboard!$B38),$I38*(BY38=Dashboard!$C38),$J38*(BY38=Dashboard!$D38),$K38*(BY38=Dashboard!$E38),$L38*(BY38=Dashboard!$F38))</f>
        <v>1</v>
      </c>
      <c r="CA38" s="106">
        <f t="shared" ca="1" si="98"/>
        <v>1</v>
      </c>
      <c r="CB38" s="116">
        <f t="shared" ca="1" si="99"/>
        <v>2</v>
      </c>
      <c r="CC38" s="93">
        <f ca="1">SUM($H38*(CB38=Dashboard!$B38),$I38*(CB38=Dashboard!$C38),$J38*(CB38=Dashboard!$D38),$K38*(CB38=Dashboard!$E38),$L38*(CB38=Dashboard!$F38))</f>
        <v>0</v>
      </c>
      <c r="CD38" s="106">
        <f t="shared" ca="1" si="100"/>
        <v>0</v>
      </c>
      <c r="CE38" s="116">
        <f t="shared" ca="1" si="101"/>
        <v>1</v>
      </c>
      <c r="CF38" s="93">
        <f ca="1">SUM($H38*(CE38=Dashboard!$B38),$I38*(CE38=Dashboard!$C38),$J38*(CE38=Dashboard!$D38),$K38*(CE38=Dashboard!$E38),$L38*(CE38=Dashboard!$F38))</f>
        <v>0</v>
      </c>
      <c r="CG38" s="106">
        <f t="shared" ca="1" si="102"/>
        <v>0</v>
      </c>
      <c r="CH38" s="116">
        <f t="shared" ca="1" si="41"/>
        <v>0</v>
      </c>
      <c r="CI38" s="93">
        <f ca="1">SUM($H38*(CH38=Dashboard!$B38),$I38*(CH38=Dashboard!$C38),$J38*(CH38=Dashboard!$D38),$K38*(CH38=Dashboard!$E38),$L38*(CH38=Dashboard!$F38))</f>
        <v>0</v>
      </c>
      <c r="CJ38" s="106">
        <f t="shared" ca="1" si="42"/>
        <v>0</v>
      </c>
      <c r="CK38" s="197">
        <v>0</v>
      </c>
      <c r="CL38" s="198">
        <v>0</v>
      </c>
      <c r="CM38" s="198">
        <v>0</v>
      </c>
      <c r="CN38" s="198">
        <v>0</v>
      </c>
      <c r="CO38" s="198">
        <v>0</v>
      </c>
      <c r="CP38" s="199">
        <v>0</v>
      </c>
      <c r="CS38" s="197">
        <v>0</v>
      </c>
      <c r="CT38" s="198">
        <v>0</v>
      </c>
      <c r="CU38" s="198">
        <v>0</v>
      </c>
      <c r="CV38" s="198">
        <v>0</v>
      </c>
      <c r="CW38" s="198">
        <v>0</v>
      </c>
      <c r="CX38" s="198">
        <v>0</v>
      </c>
      <c r="DA38" s="197">
        <v>1</v>
      </c>
      <c r="DB38" s="198">
        <v>0</v>
      </c>
      <c r="DC38" s="198">
        <v>0</v>
      </c>
      <c r="DD38" s="198">
        <v>1</v>
      </c>
      <c r="DE38" s="198">
        <v>1</v>
      </c>
      <c r="DF38" s="198">
        <v>1</v>
      </c>
    </row>
    <row r="39" spans="1:110">
      <c r="A39" s="156" t="s">
        <v>240</v>
      </c>
      <c r="B39" s="153">
        <v>1</v>
      </c>
      <c r="C39" s="153">
        <v>2</v>
      </c>
      <c r="D39" s="153">
        <v>3</v>
      </c>
      <c r="E39" s="153">
        <v>4</v>
      </c>
      <c r="F39" s="177">
        <v>5</v>
      </c>
      <c r="G39" s="211">
        <v>1</v>
      </c>
      <c r="H39" s="212">
        <v>0</v>
      </c>
      <c r="I39" s="212">
        <v>0</v>
      </c>
      <c r="J39" s="212">
        <v>1</v>
      </c>
      <c r="K39" s="212">
        <v>1</v>
      </c>
      <c r="L39" s="212">
        <v>1</v>
      </c>
      <c r="M39" s="116" t="str">
        <f>waardelijsten!G37</f>
        <v>AM</v>
      </c>
      <c r="Z39" s="116">
        <f t="shared" ca="1" si="63"/>
        <v>2</v>
      </c>
      <c r="AA39" s="93">
        <f ca="1">SUM($H39*(Z39=Dashboard!$B39),$I39*(Z39=Dashboard!$C39),$J39*(Z39=Dashboard!$D39),$K39*(Z39=Dashboard!$E39),$L39*(Z39=Dashboard!$F39))</f>
        <v>0</v>
      </c>
      <c r="AB39" s="106">
        <f t="shared" ca="1" si="64"/>
        <v>0</v>
      </c>
      <c r="AC39" s="116">
        <f t="shared" ca="1" si="65"/>
        <v>2</v>
      </c>
      <c r="AD39" s="93">
        <f ca="1">SUM($H39*(AC39=Dashboard!$B39),$I39*(AC39=Dashboard!$C39),$J39*(AC39=Dashboard!$D39),$K39*(AC39=Dashboard!$E39),$L39*(AC39=Dashboard!$F39))</f>
        <v>0</v>
      </c>
      <c r="AE39" s="106">
        <f t="shared" ca="1" si="66"/>
        <v>0</v>
      </c>
      <c r="AF39" s="116">
        <f t="shared" ca="1" si="67"/>
        <v>1</v>
      </c>
      <c r="AG39" s="93">
        <f ca="1">SUM($H39*(AF39=Dashboard!$B39),$I39*(AF39=Dashboard!$C39),$J39*(AF39=Dashboard!$D39),$K39*(AF39=Dashboard!$E39),$L39*(AF39=Dashboard!$F39))</f>
        <v>0</v>
      </c>
      <c r="AH39" s="106">
        <f t="shared" ca="1" si="68"/>
        <v>0</v>
      </c>
      <c r="AI39" s="116">
        <f t="shared" ca="1" si="69"/>
        <v>3</v>
      </c>
      <c r="AJ39" s="93">
        <f ca="1">SUM($H39*(AI39=Dashboard!$B39),$I39*(AI39=Dashboard!$C39),$J39*(AI39=Dashboard!$D39),$K39*(AI39=Dashboard!$E39),$L39*(AI39=Dashboard!$F39))</f>
        <v>1</v>
      </c>
      <c r="AK39" s="106">
        <f t="shared" ca="1" si="70"/>
        <v>1</v>
      </c>
      <c r="AL39" s="116">
        <f t="shared" ca="1" si="71"/>
        <v>1</v>
      </c>
      <c r="AM39" s="93">
        <f ca="1">SUM($H39*(AL39=Dashboard!$B39),$I39*(AL39=Dashboard!$C39),$J39*(AL39=Dashboard!$D39),$K39*(AL39=Dashboard!$E39),$L39*(AL39=Dashboard!$F39))</f>
        <v>0</v>
      </c>
      <c r="AN39" s="106">
        <f t="shared" ca="1" si="72"/>
        <v>0</v>
      </c>
      <c r="AO39" s="116">
        <f t="shared" ca="1" si="73"/>
        <v>2</v>
      </c>
      <c r="AP39" s="93">
        <f ca="1">SUM($H39*(AO39=Dashboard!$B39),$I39*(AO39=Dashboard!$C39),$J39*(AO39=Dashboard!$D39),$K39*(AO39=Dashboard!$E39),$L39*(AO39=Dashboard!$F39))</f>
        <v>0</v>
      </c>
      <c r="AQ39" s="106">
        <f t="shared" ca="1" si="74"/>
        <v>0</v>
      </c>
      <c r="AR39" s="116">
        <f t="shared" ca="1" si="75"/>
        <v>5</v>
      </c>
      <c r="AS39" s="93">
        <f ca="1">SUM($H39*(AR39=Dashboard!$B39),$I39*(AR39=Dashboard!$C39),$J39*(AR39=Dashboard!$D39),$K39*(AR39=Dashboard!$E39),$L39*(AR39=Dashboard!$F39))</f>
        <v>1</v>
      </c>
      <c r="AT39" s="106">
        <f t="shared" ca="1" si="76"/>
        <v>1</v>
      </c>
      <c r="AU39" s="116" t="str">
        <f t="shared" ca="1" si="77"/>
        <v>onbekend</v>
      </c>
      <c r="AV39" s="93">
        <f ca="1">SUM($H39*(AU39=Dashboard!$B39),$I39*(AU39=Dashboard!$C39),$J39*(AU39=Dashboard!$D39),$K39*(AU39=Dashboard!$E39),$L39*(AU39=Dashboard!$F39))</f>
        <v>0</v>
      </c>
      <c r="AW39" s="106">
        <f t="shared" ca="1" si="78"/>
        <v>0</v>
      </c>
      <c r="AX39" s="116">
        <f t="shared" ca="1" si="79"/>
        <v>1</v>
      </c>
      <c r="AY39" s="93">
        <f ca="1">SUM($H39*(AX39=Dashboard!$B39),$I39*(AX39=Dashboard!$C39),$J39*(AX39=Dashboard!$D39),$K39*(AX39=Dashboard!$E39),$L39*(AX39=Dashboard!$F39))</f>
        <v>0</v>
      </c>
      <c r="AZ39" s="106">
        <f t="shared" ca="1" si="80"/>
        <v>0</v>
      </c>
      <c r="BA39" s="116">
        <f t="shared" ca="1" si="81"/>
        <v>2</v>
      </c>
      <c r="BB39" s="93">
        <f ca="1">SUM($H39*(BA39=Dashboard!$B39),$I39*(BA39=Dashboard!$C39),$J39*(BA39=Dashboard!$D39),$K39*(BA39=Dashboard!$E39),$L39*(BA39=Dashboard!$F39))</f>
        <v>0</v>
      </c>
      <c r="BC39" s="106">
        <f t="shared" ca="1" si="82"/>
        <v>0</v>
      </c>
      <c r="BD39" s="116">
        <f t="shared" ca="1" si="83"/>
        <v>1</v>
      </c>
      <c r="BE39" s="93">
        <f ca="1">SUM($H39*(BD39=Dashboard!$B39),$I39*(BD39=Dashboard!$C39),$J39*(BD39=Dashboard!$D39),$K39*(BD39=Dashboard!$E39),$L39*(BD39=Dashboard!$F39))</f>
        <v>0</v>
      </c>
      <c r="BF39" s="106">
        <f t="shared" ca="1" si="84"/>
        <v>0</v>
      </c>
      <c r="BG39" s="116">
        <f t="shared" ca="1" si="85"/>
        <v>4</v>
      </c>
      <c r="BH39" s="93">
        <f ca="1">SUM($H39*(BG39=Dashboard!$B39),$I39*(BG39=Dashboard!$C39),$J39*(BG39=Dashboard!$D39),$K39*(BG39=Dashboard!$E39),$L39*(BG39=Dashboard!$F39))</f>
        <v>1</v>
      </c>
      <c r="BI39" s="106">
        <f t="shared" ca="1" si="86"/>
        <v>1</v>
      </c>
      <c r="BJ39" s="116">
        <f t="shared" ca="1" si="87"/>
        <v>4</v>
      </c>
      <c r="BK39" s="93">
        <f ca="1">SUM($H39*(BJ39=Dashboard!$B39),$I39*(BJ39=Dashboard!$C39),$J39*(BJ39=Dashboard!$D39),$K39*(BJ39=Dashboard!$E39),$L39*(BJ39=Dashboard!$F39))</f>
        <v>1</v>
      </c>
      <c r="BL39" s="106">
        <f t="shared" ca="1" si="88"/>
        <v>1</v>
      </c>
      <c r="BM39" s="116">
        <f t="shared" ca="1" si="89"/>
        <v>4</v>
      </c>
      <c r="BN39" s="93">
        <f ca="1">SUM($H39*(BM39=Dashboard!$B39),$I39*(BM39=Dashboard!$C39),$J39*(BM39=Dashboard!$D39),$K39*(BM39=Dashboard!$E39),$L39*(BM39=Dashboard!$F39))</f>
        <v>1</v>
      </c>
      <c r="BO39" s="106">
        <f t="shared" ca="1" si="90"/>
        <v>1</v>
      </c>
      <c r="BP39" s="116">
        <f t="shared" ca="1" si="91"/>
        <v>4</v>
      </c>
      <c r="BQ39" s="93">
        <f ca="1">SUM($H39*(BP39=Dashboard!$B39),$I39*(BP39=Dashboard!$C39),$J39*(BP39=Dashboard!$D39),$K39*(BP39=Dashboard!$E39),$L39*(BP39=Dashboard!$F39))</f>
        <v>1</v>
      </c>
      <c r="BR39" s="106">
        <f t="shared" ca="1" si="92"/>
        <v>1</v>
      </c>
      <c r="BS39" s="116">
        <f t="shared" ca="1" si="93"/>
        <v>2</v>
      </c>
      <c r="BT39" s="93">
        <f ca="1">SUM($H39*(BS39=Dashboard!$B39),$I39*(BS39=Dashboard!$C39),$J39*(BS39=Dashboard!$D39),$K39*(BS39=Dashboard!$E39),$L39*(BS39=Dashboard!$F39))</f>
        <v>0</v>
      </c>
      <c r="BU39" s="106">
        <f t="shared" ca="1" si="94"/>
        <v>0</v>
      </c>
      <c r="BV39" s="116">
        <f t="shared" ca="1" si="95"/>
        <v>3</v>
      </c>
      <c r="BW39" s="93">
        <f ca="1">SUM($H39*(BV39=Dashboard!$B39),$I39*(BV39=Dashboard!$C39),$J39*(BV39=Dashboard!$D39),$K39*(BV39=Dashboard!$E39),$L39*(BV39=Dashboard!$F39))</f>
        <v>1</v>
      </c>
      <c r="BX39" s="106">
        <f t="shared" ca="1" si="96"/>
        <v>1</v>
      </c>
      <c r="BY39" s="116">
        <f t="shared" ca="1" si="97"/>
        <v>2</v>
      </c>
      <c r="BZ39" s="93">
        <f ca="1">SUM($H39*(BY39=Dashboard!$B39),$I39*(BY39=Dashboard!$C39),$J39*(BY39=Dashboard!$D39),$K39*(BY39=Dashboard!$E39),$L39*(BY39=Dashboard!$F39))</f>
        <v>0</v>
      </c>
      <c r="CA39" s="106">
        <f t="shared" ca="1" si="98"/>
        <v>0</v>
      </c>
      <c r="CB39" s="116">
        <f t="shared" ca="1" si="99"/>
        <v>2</v>
      </c>
      <c r="CC39" s="93">
        <f ca="1">SUM($H39*(CB39=Dashboard!$B39),$I39*(CB39=Dashboard!$C39),$J39*(CB39=Dashboard!$D39),$K39*(CB39=Dashboard!$E39),$L39*(CB39=Dashboard!$F39))</f>
        <v>0</v>
      </c>
      <c r="CD39" s="106">
        <f t="shared" ca="1" si="100"/>
        <v>0</v>
      </c>
      <c r="CE39" s="116" t="str">
        <f t="shared" ca="1" si="101"/>
        <v>onbekend</v>
      </c>
      <c r="CF39" s="93">
        <f ca="1">SUM($H39*(CE39=Dashboard!$B39),$I39*(CE39=Dashboard!$C39),$J39*(CE39=Dashboard!$D39),$K39*(CE39=Dashboard!$E39),$L39*(CE39=Dashboard!$F39))</f>
        <v>0</v>
      </c>
      <c r="CG39" s="106">
        <f t="shared" ca="1" si="102"/>
        <v>0</v>
      </c>
      <c r="CH39" s="116">
        <f t="shared" ca="1" si="41"/>
        <v>0</v>
      </c>
      <c r="CI39" s="93">
        <f ca="1">SUM($H39*(CH39=Dashboard!$B39),$I39*(CH39=Dashboard!$C39),$J39*(CH39=Dashboard!$D39),$K39*(CH39=Dashboard!$E39),$L39*(CH39=Dashboard!$F39))</f>
        <v>0</v>
      </c>
      <c r="CJ39" s="106">
        <f t="shared" ca="1" si="42"/>
        <v>0</v>
      </c>
      <c r="CK39" s="197">
        <v>0</v>
      </c>
      <c r="CL39" s="198">
        <v>0</v>
      </c>
      <c r="CM39" s="198">
        <v>0</v>
      </c>
      <c r="CN39" s="198">
        <v>0</v>
      </c>
      <c r="CO39" s="198">
        <v>0</v>
      </c>
      <c r="CP39" s="199">
        <v>0</v>
      </c>
      <c r="CS39" s="197">
        <v>0</v>
      </c>
      <c r="CT39" s="198">
        <v>0</v>
      </c>
      <c r="CU39" s="198">
        <v>0</v>
      </c>
      <c r="CV39" s="198">
        <v>0</v>
      </c>
      <c r="CW39" s="198">
        <v>0</v>
      </c>
      <c r="CX39" s="198">
        <v>0</v>
      </c>
      <c r="DA39" s="197">
        <v>1</v>
      </c>
      <c r="DB39" s="198">
        <v>0</v>
      </c>
      <c r="DC39" s="198">
        <v>0</v>
      </c>
      <c r="DD39" s="198">
        <v>1</v>
      </c>
      <c r="DE39" s="198">
        <v>1</v>
      </c>
      <c r="DF39" s="198">
        <v>1</v>
      </c>
    </row>
    <row r="40" spans="1:110">
      <c r="A40" s="156" t="s">
        <v>241</v>
      </c>
      <c r="B40" s="153">
        <v>1</v>
      </c>
      <c r="C40" s="153">
        <v>2</v>
      </c>
      <c r="D40" s="153">
        <v>3</v>
      </c>
      <c r="E40" s="153">
        <v>4</v>
      </c>
      <c r="F40" s="177">
        <v>5</v>
      </c>
      <c r="G40" s="211">
        <v>1</v>
      </c>
      <c r="H40" s="212">
        <v>0</v>
      </c>
      <c r="I40" s="212">
        <v>0</v>
      </c>
      <c r="J40" s="212">
        <v>1</v>
      </c>
      <c r="K40" s="212">
        <v>1</v>
      </c>
      <c r="L40" s="212">
        <v>1</v>
      </c>
      <c r="M40" s="116" t="str">
        <f>waardelijsten!G38</f>
        <v>AN</v>
      </c>
      <c r="Z40" s="116">
        <f t="shared" ca="1" si="63"/>
        <v>2</v>
      </c>
      <c r="AA40" s="93">
        <f ca="1">SUM($H40*(Z40=Dashboard!$B40),$I40*(Z40=Dashboard!$C40),$J40*(Z40=Dashboard!$D40),$K40*(Z40=Dashboard!$E40),$L40*(Z40=Dashboard!$F40))</f>
        <v>0</v>
      </c>
      <c r="AB40" s="106">
        <f t="shared" ca="1" si="64"/>
        <v>0</v>
      </c>
      <c r="AC40" s="116">
        <f t="shared" ca="1" si="65"/>
        <v>1</v>
      </c>
      <c r="AD40" s="93">
        <f ca="1">SUM($H40*(AC40=Dashboard!$B40),$I40*(AC40=Dashboard!$C40),$J40*(AC40=Dashboard!$D40),$K40*(AC40=Dashboard!$E40),$L40*(AC40=Dashboard!$F40))</f>
        <v>0</v>
      </c>
      <c r="AE40" s="106">
        <f t="shared" ca="1" si="66"/>
        <v>0</v>
      </c>
      <c r="AF40" s="116">
        <f t="shared" ca="1" si="67"/>
        <v>1</v>
      </c>
      <c r="AG40" s="93">
        <f ca="1">SUM($H40*(AF40=Dashboard!$B40),$I40*(AF40=Dashboard!$C40),$J40*(AF40=Dashboard!$D40),$K40*(AF40=Dashboard!$E40),$L40*(AF40=Dashboard!$F40))</f>
        <v>0</v>
      </c>
      <c r="AH40" s="106">
        <f t="shared" ca="1" si="68"/>
        <v>0</v>
      </c>
      <c r="AI40" s="116">
        <f t="shared" ca="1" si="69"/>
        <v>2</v>
      </c>
      <c r="AJ40" s="93">
        <f ca="1">SUM($H40*(AI40=Dashboard!$B40),$I40*(AI40=Dashboard!$C40),$J40*(AI40=Dashboard!$D40),$K40*(AI40=Dashboard!$E40),$L40*(AI40=Dashboard!$F40))</f>
        <v>0</v>
      </c>
      <c r="AK40" s="106">
        <f t="shared" ca="1" si="70"/>
        <v>0</v>
      </c>
      <c r="AL40" s="116">
        <f t="shared" ca="1" si="71"/>
        <v>1</v>
      </c>
      <c r="AM40" s="93">
        <f ca="1">SUM($H40*(AL40=Dashboard!$B40),$I40*(AL40=Dashboard!$C40),$J40*(AL40=Dashboard!$D40),$K40*(AL40=Dashboard!$E40),$L40*(AL40=Dashboard!$F40))</f>
        <v>0</v>
      </c>
      <c r="AN40" s="106">
        <f t="shared" ca="1" si="72"/>
        <v>0</v>
      </c>
      <c r="AO40" s="116">
        <f t="shared" ca="1" si="73"/>
        <v>3</v>
      </c>
      <c r="AP40" s="93">
        <f ca="1">SUM($H40*(AO40=Dashboard!$B40),$I40*(AO40=Dashboard!$C40),$J40*(AO40=Dashboard!$D40),$K40*(AO40=Dashboard!$E40),$L40*(AO40=Dashboard!$F40))</f>
        <v>1</v>
      </c>
      <c r="AQ40" s="106">
        <f t="shared" ca="1" si="74"/>
        <v>1</v>
      </c>
      <c r="AR40" s="116">
        <f t="shared" ca="1" si="75"/>
        <v>3</v>
      </c>
      <c r="AS40" s="93">
        <f ca="1">SUM($H40*(AR40=Dashboard!$B40),$I40*(AR40=Dashboard!$C40),$J40*(AR40=Dashboard!$D40),$K40*(AR40=Dashboard!$E40),$L40*(AR40=Dashboard!$F40))</f>
        <v>1</v>
      </c>
      <c r="AT40" s="106">
        <f t="shared" ca="1" si="76"/>
        <v>1</v>
      </c>
      <c r="AU40" s="116">
        <f t="shared" ca="1" si="77"/>
        <v>1</v>
      </c>
      <c r="AV40" s="93">
        <f ca="1">SUM($H40*(AU40=Dashboard!$B40),$I40*(AU40=Dashboard!$C40),$J40*(AU40=Dashboard!$D40),$K40*(AU40=Dashboard!$E40),$L40*(AU40=Dashboard!$F40))</f>
        <v>0</v>
      </c>
      <c r="AW40" s="106">
        <f t="shared" ca="1" si="78"/>
        <v>0</v>
      </c>
      <c r="AX40" s="116">
        <f t="shared" ca="1" si="79"/>
        <v>2</v>
      </c>
      <c r="AY40" s="93">
        <f ca="1">SUM($H40*(AX40=Dashboard!$B40),$I40*(AX40=Dashboard!$C40),$J40*(AX40=Dashboard!$D40),$K40*(AX40=Dashboard!$E40),$L40*(AX40=Dashboard!$F40))</f>
        <v>0</v>
      </c>
      <c r="AZ40" s="106">
        <f t="shared" ca="1" si="80"/>
        <v>0</v>
      </c>
      <c r="BA40" s="116">
        <f t="shared" ca="1" si="81"/>
        <v>3</v>
      </c>
      <c r="BB40" s="93">
        <f ca="1">SUM($H40*(BA40=Dashboard!$B40),$I40*(BA40=Dashboard!$C40),$J40*(BA40=Dashboard!$D40),$K40*(BA40=Dashboard!$E40),$L40*(BA40=Dashboard!$F40))</f>
        <v>1</v>
      </c>
      <c r="BC40" s="106">
        <f t="shared" ca="1" si="82"/>
        <v>1</v>
      </c>
      <c r="BD40" s="116">
        <f t="shared" ca="1" si="83"/>
        <v>3</v>
      </c>
      <c r="BE40" s="93">
        <f ca="1">SUM($H40*(BD40=Dashboard!$B40),$I40*(BD40=Dashboard!$C40),$J40*(BD40=Dashboard!$D40),$K40*(BD40=Dashboard!$E40),$L40*(BD40=Dashboard!$F40))</f>
        <v>1</v>
      </c>
      <c r="BF40" s="106">
        <f t="shared" ca="1" si="84"/>
        <v>1</v>
      </c>
      <c r="BG40" s="116">
        <f t="shared" ca="1" si="85"/>
        <v>3</v>
      </c>
      <c r="BH40" s="93">
        <f ca="1">SUM($H40*(BG40=Dashboard!$B40),$I40*(BG40=Dashboard!$C40),$J40*(BG40=Dashboard!$D40),$K40*(BG40=Dashboard!$E40),$L40*(BG40=Dashboard!$F40))</f>
        <v>1</v>
      </c>
      <c r="BI40" s="106">
        <f t="shared" ca="1" si="86"/>
        <v>1</v>
      </c>
      <c r="BJ40" s="116">
        <f t="shared" ca="1" si="87"/>
        <v>1</v>
      </c>
      <c r="BK40" s="93">
        <f ca="1">SUM($H40*(BJ40=Dashboard!$B40),$I40*(BJ40=Dashboard!$C40),$J40*(BJ40=Dashboard!$D40),$K40*(BJ40=Dashboard!$E40),$L40*(BJ40=Dashboard!$F40))</f>
        <v>0</v>
      </c>
      <c r="BL40" s="106">
        <f t="shared" ca="1" si="88"/>
        <v>0</v>
      </c>
      <c r="BM40" s="116">
        <f t="shared" ca="1" si="89"/>
        <v>1</v>
      </c>
      <c r="BN40" s="93">
        <f ca="1">SUM($H40*(BM40=Dashboard!$B40),$I40*(BM40=Dashboard!$C40),$J40*(BM40=Dashboard!$D40),$K40*(BM40=Dashboard!$E40),$L40*(BM40=Dashboard!$F40))</f>
        <v>0</v>
      </c>
      <c r="BO40" s="106">
        <f t="shared" ca="1" si="90"/>
        <v>0</v>
      </c>
      <c r="BP40" s="116">
        <f t="shared" ca="1" si="91"/>
        <v>3</v>
      </c>
      <c r="BQ40" s="93">
        <f ca="1">SUM($H40*(BP40=Dashboard!$B40),$I40*(BP40=Dashboard!$C40),$J40*(BP40=Dashboard!$D40),$K40*(BP40=Dashboard!$E40),$L40*(BP40=Dashboard!$F40))</f>
        <v>1</v>
      </c>
      <c r="BR40" s="106">
        <f t="shared" ca="1" si="92"/>
        <v>1</v>
      </c>
      <c r="BS40" s="116">
        <f t="shared" ca="1" si="93"/>
        <v>3</v>
      </c>
      <c r="BT40" s="93">
        <f ca="1">SUM($H40*(BS40=Dashboard!$B40),$I40*(BS40=Dashboard!$C40),$J40*(BS40=Dashboard!$D40),$K40*(BS40=Dashboard!$E40),$L40*(BS40=Dashboard!$F40))</f>
        <v>1</v>
      </c>
      <c r="BU40" s="106">
        <f t="shared" ca="1" si="94"/>
        <v>1</v>
      </c>
      <c r="BV40" s="116">
        <f t="shared" ca="1" si="95"/>
        <v>3</v>
      </c>
      <c r="BW40" s="93">
        <f ca="1">SUM($H40*(BV40=Dashboard!$B40),$I40*(BV40=Dashboard!$C40),$J40*(BV40=Dashboard!$D40),$K40*(BV40=Dashboard!$E40),$L40*(BV40=Dashboard!$F40))</f>
        <v>1</v>
      </c>
      <c r="BX40" s="106">
        <f t="shared" ca="1" si="96"/>
        <v>1</v>
      </c>
      <c r="BY40" s="116">
        <f t="shared" ca="1" si="97"/>
        <v>3</v>
      </c>
      <c r="BZ40" s="93">
        <f ca="1">SUM($H40*(BY40=Dashboard!$B40),$I40*(BY40=Dashboard!$C40),$J40*(BY40=Dashboard!$D40),$K40*(BY40=Dashboard!$E40),$L40*(BY40=Dashboard!$F40))</f>
        <v>1</v>
      </c>
      <c r="CA40" s="106">
        <f t="shared" ca="1" si="98"/>
        <v>1</v>
      </c>
      <c r="CB40" s="116">
        <f t="shared" ca="1" si="99"/>
        <v>1</v>
      </c>
      <c r="CC40" s="93">
        <f ca="1">SUM($H40*(CB40=Dashboard!$B40),$I40*(CB40=Dashboard!$C40),$J40*(CB40=Dashboard!$D40),$K40*(CB40=Dashboard!$E40),$L40*(CB40=Dashboard!$F40))</f>
        <v>0</v>
      </c>
      <c r="CD40" s="106">
        <f t="shared" ca="1" si="100"/>
        <v>0</v>
      </c>
      <c r="CE40" s="116">
        <f t="shared" ca="1" si="101"/>
        <v>1</v>
      </c>
      <c r="CF40" s="93">
        <f ca="1">SUM($H40*(CE40=Dashboard!$B40),$I40*(CE40=Dashboard!$C40),$J40*(CE40=Dashboard!$D40),$K40*(CE40=Dashboard!$E40),$L40*(CE40=Dashboard!$F40))</f>
        <v>0</v>
      </c>
      <c r="CG40" s="106">
        <f t="shared" ca="1" si="102"/>
        <v>0</v>
      </c>
      <c r="CH40" s="116">
        <f t="shared" ca="1" si="41"/>
        <v>0</v>
      </c>
      <c r="CI40" s="93">
        <f ca="1">SUM($H40*(CH40=Dashboard!$B40),$I40*(CH40=Dashboard!$C40),$J40*(CH40=Dashboard!$D40),$K40*(CH40=Dashboard!$E40),$L40*(CH40=Dashboard!$F40))</f>
        <v>0</v>
      </c>
      <c r="CJ40" s="106">
        <f t="shared" ca="1" si="42"/>
        <v>0</v>
      </c>
      <c r="CK40" s="197">
        <v>0</v>
      </c>
      <c r="CL40" s="198">
        <v>0</v>
      </c>
      <c r="CM40" s="198">
        <v>0</v>
      </c>
      <c r="CN40" s="198">
        <v>0</v>
      </c>
      <c r="CO40" s="198">
        <v>0</v>
      </c>
      <c r="CP40" s="199">
        <v>0</v>
      </c>
      <c r="CS40" s="197">
        <v>0</v>
      </c>
      <c r="CT40" s="198">
        <v>0</v>
      </c>
      <c r="CU40" s="198">
        <v>0</v>
      </c>
      <c r="CV40" s="198">
        <v>0</v>
      </c>
      <c r="CW40" s="198">
        <v>0</v>
      </c>
      <c r="CX40" s="198">
        <v>0</v>
      </c>
      <c r="DA40" s="197">
        <v>1</v>
      </c>
      <c r="DB40" s="198">
        <v>0</v>
      </c>
      <c r="DC40" s="198">
        <v>0</v>
      </c>
      <c r="DD40" s="198">
        <v>1</v>
      </c>
      <c r="DE40" s="198">
        <v>1</v>
      </c>
      <c r="DF40" s="198">
        <v>1</v>
      </c>
    </row>
    <row r="41" spans="1:110">
      <c r="A41" s="157" t="s">
        <v>242</v>
      </c>
      <c r="B41" s="155">
        <v>1</v>
      </c>
      <c r="C41" s="155">
        <v>2</v>
      </c>
      <c r="D41" s="155">
        <v>3</v>
      </c>
      <c r="E41" s="155">
        <v>4</v>
      </c>
      <c r="F41" s="178">
        <v>5</v>
      </c>
      <c r="G41" s="211">
        <v>0</v>
      </c>
      <c r="H41" s="212">
        <v>0</v>
      </c>
      <c r="I41" s="212">
        <v>0</v>
      </c>
      <c r="J41" s="212">
        <v>0</v>
      </c>
      <c r="K41" s="212">
        <v>0</v>
      </c>
      <c r="L41" s="212">
        <v>0</v>
      </c>
      <c r="M41" s="117" t="str">
        <f>waardelijsten!G39</f>
        <v>AO</v>
      </c>
      <c r="Z41" s="117">
        <f t="shared" ca="1" si="63"/>
        <v>2</v>
      </c>
      <c r="AA41" s="93">
        <f ca="1">SUM($H41*(Z41=Dashboard!$B41),$I41*(Z41=Dashboard!$C41),$J41*(Z41=Dashboard!$D41),$K41*(Z41=Dashboard!$E41),$L41*(Z41=Dashboard!$F41))</f>
        <v>0</v>
      </c>
      <c r="AB41" s="106">
        <f t="shared" ca="1" si="64"/>
        <v>0</v>
      </c>
      <c r="AC41" s="117">
        <f t="shared" ca="1" si="65"/>
        <v>2</v>
      </c>
      <c r="AD41" s="93">
        <f ca="1">SUM($H41*(AC41=Dashboard!$B41),$I41*(AC41=Dashboard!$C41),$J41*(AC41=Dashboard!$D41),$K41*(AC41=Dashboard!$E41),$L41*(AC41=Dashboard!$F41))</f>
        <v>0</v>
      </c>
      <c r="AE41" s="106">
        <f t="shared" ca="1" si="66"/>
        <v>0</v>
      </c>
      <c r="AF41" s="117">
        <f t="shared" ca="1" si="67"/>
        <v>3</v>
      </c>
      <c r="AG41" s="93">
        <f ca="1">SUM($H41*(AF41=Dashboard!$B41),$I41*(AF41=Dashboard!$C41),$J41*(AF41=Dashboard!$D41),$K41*(AF41=Dashboard!$E41),$L41*(AF41=Dashboard!$F41))</f>
        <v>0</v>
      </c>
      <c r="AH41" s="106">
        <f t="shared" ca="1" si="68"/>
        <v>0</v>
      </c>
      <c r="AI41" s="117">
        <f t="shared" ca="1" si="69"/>
        <v>5</v>
      </c>
      <c r="AJ41" s="93">
        <f ca="1">SUM($H41*(AI41=Dashboard!$B41),$I41*(AI41=Dashboard!$C41),$J41*(AI41=Dashboard!$D41),$K41*(AI41=Dashboard!$E41),$L41*(AI41=Dashboard!$F41))</f>
        <v>0</v>
      </c>
      <c r="AK41" s="106">
        <f t="shared" ca="1" si="70"/>
        <v>0</v>
      </c>
      <c r="AL41" s="117">
        <f t="shared" ca="1" si="71"/>
        <v>3</v>
      </c>
      <c r="AM41" s="93">
        <f ca="1">SUM($H41*(AL41=Dashboard!$B41),$I41*(AL41=Dashboard!$C41),$J41*(AL41=Dashboard!$D41),$K41*(AL41=Dashboard!$E41),$L41*(AL41=Dashboard!$F41))</f>
        <v>0</v>
      </c>
      <c r="AN41" s="106">
        <f t="shared" ca="1" si="72"/>
        <v>0</v>
      </c>
      <c r="AO41" s="117">
        <f t="shared" ca="1" si="73"/>
        <v>5</v>
      </c>
      <c r="AP41" s="93">
        <f ca="1">SUM($H41*(AO41=Dashboard!$B41),$I41*(AO41=Dashboard!$C41),$J41*(AO41=Dashboard!$D41),$K41*(AO41=Dashboard!$E41),$L41*(AO41=Dashboard!$F41))</f>
        <v>0</v>
      </c>
      <c r="AQ41" s="106">
        <f t="shared" ca="1" si="74"/>
        <v>0</v>
      </c>
      <c r="AR41" s="117">
        <f t="shared" ca="1" si="75"/>
        <v>1</v>
      </c>
      <c r="AS41" s="93">
        <f ca="1">SUM($H41*(AR41=Dashboard!$B41),$I41*(AR41=Dashboard!$C41),$J41*(AR41=Dashboard!$D41),$K41*(AR41=Dashboard!$E41),$L41*(AR41=Dashboard!$F41))</f>
        <v>0</v>
      </c>
      <c r="AT41" s="106">
        <f t="shared" ca="1" si="76"/>
        <v>0</v>
      </c>
      <c r="AU41" s="117">
        <f t="shared" ca="1" si="77"/>
        <v>1</v>
      </c>
      <c r="AV41" s="93">
        <f ca="1">SUM($H41*(AU41=Dashboard!$B41),$I41*(AU41=Dashboard!$C41),$J41*(AU41=Dashboard!$D41),$K41*(AU41=Dashboard!$E41),$L41*(AU41=Dashboard!$F41))</f>
        <v>0</v>
      </c>
      <c r="AW41" s="106">
        <f t="shared" ca="1" si="78"/>
        <v>0</v>
      </c>
      <c r="AX41" s="117">
        <f t="shared" ca="1" si="79"/>
        <v>1</v>
      </c>
      <c r="AY41" s="93">
        <f ca="1">SUM($H41*(AX41=Dashboard!$B41),$I41*(AX41=Dashboard!$C41),$J41*(AX41=Dashboard!$D41),$K41*(AX41=Dashboard!$E41),$L41*(AX41=Dashboard!$F41))</f>
        <v>0</v>
      </c>
      <c r="AZ41" s="106">
        <f t="shared" ca="1" si="80"/>
        <v>0</v>
      </c>
      <c r="BA41" s="117">
        <f t="shared" ca="1" si="81"/>
        <v>4</v>
      </c>
      <c r="BB41" s="93">
        <f ca="1">SUM($H41*(BA41=Dashboard!$B41),$I41*(BA41=Dashboard!$C41),$J41*(BA41=Dashboard!$D41),$K41*(BA41=Dashboard!$E41),$L41*(BA41=Dashboard!$F41))</f>
        <v>0</v>
      </c>
      <c r="BC41" s="106">
        <f t="shared" ca="1" si="82"/>
        <v>0</v>
      </c>
      <c r="BD41" s="117">
        <f t="shared" ca="1" si="83"/>
        <v>3</v>
      </c>
      <c r="BE41" s="93">
        <f ca="1">SUM($H41*(BD41=Dashboard!$B41),$I41*(BD41=Dashboard!$C41),$J41*(BD41=Dashboard!$D41),$K41*(BD41=Dashboard!$E41),$L41*(BD41=Dashboard!$F41))</f>
        <v>0</v>
      </c>
      <c r="BF41" s="106">
        <f t="shared" ca="1" si="84"/>
        <v>0</v>
      </c>
      <c r="BG41" s="117">
        <f t="shared" ca="1" si="85"/>
        <v>3</v>
      </c>
      <c r="BH41" s="93">
        <f ca="1">SUM($H41*(BG41=Dashboard!$B41),$I41*(BG41=Dashboard!$C41),$J41*(BG41=Dashboard!$D41),$K41*(BG41=Dashboard!$E41),$L41*(BG41=Dashboard!$F41))</f>
        <v>0</v>
      </c>
      <c r="BI41" s="106">
        <f t="shared" ca="1" si="86"/>
        <v>0</v>
      </c>
      <c r="BJ41" s="117">
        <f t="shared" ca="1" si="87"/>
        <v>2</v>
      </c>
      <c r="BK41" s="93">
        <f ca="1">SUM($H41*(BJ41=Dashboard!$B41),$I41*(BJ41=Dashboard!$C41),$J41*(BJ41=Dashboard!$D41),$K41*(BJ41=Dashboard!$E41),$L41*(BJ41=Dashboard!$F41))</f>
        <v>0</v>
      </c>
      <c r="BL41" s="106">
        <f t="shared" ca="1" si="88"/>
        <v>0</v>
      </c>
      <c r="BM41" s="117">
        <f t="shared" ca="1" si="89"/>
        <v>2</v>
      </c>
      <c r="BN41" s="93">
        <f ca="1">SUM($H41*(BM41=Dashboard!$B41),$I41*(BM41=Dashboard!$C41),$J41*(BM41=Dashboard!$D41),$K41*(BM41=Dashboard!$E41),$L41*(BM41=Dashboard!$F41))</f>
        <v>0</v>
      </c>
      <c r="BO41" s="106">
        <f t="shared" ca="1" si="90"/>
        <v>0</v>
      </c>
      <c r="BP41" s="117">
        <f t="shared" ca="1" si="91"/>
        <v>3</v>
      </c>
      <c r="BQ41" s="93">
        <f ca="1">SUM($H41*(BP41=Dashboard!$B41),$I41*(BP41=Dashboard!$C41),$J41*(BP41=Dashboard!$D41),$K41*(BP41=Dashboard!$E41),$L41*(BP41=Dashboard!$F41))</f>
        <v>0</v>
      </c>
      <c r="BR41" s="106">
        <f t="shared" ca="1" si="92"/>
        <v>0</v>
      </c>
      <c r="BS41" s="117">
        <f t="shared" ca="1" si="93"/>
        <v>5</v>
      </c>
      <c r="BT41" s="93">
        <f ca="1">SUM($H41*(BS41=Dashboard!$B41),$I41*(BS41=Dashboard!$C41),$J41*(BS41=Dashboard!$D41),$K41*(BS41=Dashboard!$E41),$L41*(BS41=Dashboard!$F41))</f>
        <v>0</v>
      </c>
      <c r="BU41" s="106">
        <f t="shared" ca="1" si="94"/>
        <v>0</v>
      </c>
      <c r="BV41" s="117">
        <f t="shared" ca="1" si="95"/>
        <v>2</v>
      </c>
      <c r="BW41" s="93">
        <f ca="1">SUM($H41*(BV41=Dashboard!$B41),$I41*(BV41=Dashboard!$C41),$J41*(BV41=Dashboard!$D41),$K41*(BV41=Dashboard!$E41),$L41*(BV41=Dashboard!$F41))</f>
        <v>0</v>
      </c>
      <c r="BX41" s="106">
        <f t="shared" ca="1" si="96"/>
        <v>0</v>
      </c>
      <c r="BY41" s="117">
        <f t="shared" ca="1" si="97"/>
        <v>2</v>
      </c>
      <c r="BZ41" s="93">
        <f ca="1">SUM($H41*(BY41=Dashboard!$B41),$I41*(BY41=Dashboard!$C41),$J41*(BY41=Dashboard!$D41),$K41*(BY41=Dashboard!$E41),$L41*(BY41=Dashboard!$F41))</f>
        <v>0</v>
      </c>
      <c r="CA41" s="106">
        <f t="shared" ca="1" si="98"/>
        <v>0</v>
      </c>
      <c r="CB41" s="117">
        <f t="shared" ca="1" si="99"/>
        <v>2</v>
      </c>
      <c r="CC41" s="93">
        <f ca="1">SUM($H41*(CB41=Dashboard!$B41),$I41*(CB41=Dashboard!$C41),$J41*(CB41=Dashboard!$D41),$K41*(CB41=Dashboard!$E41),$L41*(CB41=Dashboard!$F41))</f>
        <v>0</v>
      </c>
      <c r="CD41" s="106">
        <f t="shared" ca="1" si="100"/>
        <v>0</v>
      </c>
      <c r="CE41" s="117">
        <f t="shared" ca="1" si="101"/>
        <v>1</v>
      </c>
      <c r="CF41" s="93">
        <f ca="1">SUM($H41*(CE41=Dashboard!$B41),$I41*(CE41=Dashboard!$C41),$J41*(CE41=Dashboard!$D41),$K41*(CE41=Dashboard!$E41),$L41*(CE41=Dashboard!$F41))</f>
        <v>0</v>
      </c>
      <c r="CG41" s="106">
        <f t="shared" ca="1" si="102"/>
        <v>0</v>
      </c>
      <c r="CH41" s="117">
        <f t="shared" ca="1" si="41"/>
        <v>0</v>
      </c>
      <c r="CI41" s="93">
        <f ca="1">SUM($H41*(CH41=Dashboard!$B41),$I41*(CH41=Dashboard!$C41),$J41*(CH41=Dashboard!$D41),$K41*(CH41=Dashboard!$E41),$L41*(CH41=Dashboard!$F41))</f>
        <v>0</v>
      </c>
      <c r="CJ41" s="106">
        <f t="shared" ca="1" si="42"/>
        <v>0</v>
      </c>
      <c r="CK41" s="197">
        <v>2</v>
      </c>
      <c r="CL41" s="198">
        <v>0</v>
      </c>
      <c r="CM41" s="198">
        <v>0</v>
      </c>
      <c r="CN41" s="198">
        <v>1</v>
      </c>
      <c r="CO41" s="198">
        <v>2</v>
      </c>
      <c r="CP41" s="199">
        <v>0</v>
      </c>
      <c r="CS41" s="197">
        <v>0</v>
      </c>
      <c r="CT41" s="198">
        <v>0</v>
      </c>
      <c r="CU41" s="198">
        <v>0</v>
      </c>
      <c r="CV41" s="198">
        <v>0</v>
      </c>
      <c r="CW41" s="198">
        <v>0</v>
      </c>
      <c r="CX41" s="198">
        <v>0</v>
      </c>
      <c r="DA41" s="197">
        <v>0</v>
      </c>
      <c r="DB41" s="198">
        <v>0</v>
      </c>
      <c r="DC41" s="198">
        <v>0</v>
      </c>
      <c r="DD41" s="198">
        <v>0</v>
      </c>
      <c r="DE41" s="198">
        <v>0</v>
      </c>
      <c r="DF41" s="198">
        <v>0</v>
      </c>
    </row>
    <row r="42" spans="1:110">
      <c r="A42" s="157" t="s">
        <v>243</v>
      </c>
      <c r="B42" s="155">
        <v>1</v>
      </c>
      <c r="C42" s="155">
        <v>2</v>
      </c>
      <c r="D42" s="155">
        <v>3</v>
      </c>
      <c r="E42" s="155">
        <v>4</v>
      </c>
      <c r="F42" s="178">
        <v>5</v>
      </c>
      <c r="G42" s="211">
        <v>0</v>
      </c>
      <c r="H42" s="212">
        <v>0</v>
      </c>
      <c r="I42" s="212">
        <v>0</v>
      </c>
      <c r="J42" s="212">
        <v>0</v>
      </c>
      <c r="K42" s="212">
        <v>0</v>
      </c>
      <c r="L42" s="212">
        <v>0</v>
      </c>
      <c r="M42" s="117" t="str">
        <f>waardelijsten!G40</f>
        <v>AP</v>
      </c>
      <c r="Z42" s="117">
        <f t="shared" ca="1" si="63"/>
        <v>1</v>
      </c>
      <c r="AA42" s="93">
        <f ca="1">SUM($H42*(Z42=Dashboard!$B42),$I42*(Z42=Dashboard!$C42),$J42*(Z42=Dashboard!$D42),$K42*(Z42=Dashboard!$E42),$L42*(Z42=Dashboard!$F42))</f>
        <v>0</v>
      </c>
      <c r="AB42" s="106">
        <f t="shared" ca="1" si="64"/>
        <v>0</v>
      </c>
      <c r="AC42" s="117">
        <f t="shared" ca="1" si="65"/>
        <v>1</v>
      </c>
      <c r="AD42" s="93">
        <f ca="1">SUM($H42*(AC42=Dashboard!$B42),$I42*(AC42=Dashboard!$C42),$J42*(AC42=Dashboard!$D42),$K42*(AC42=Dashboard!$E42),$L42*(AC42=Dashboard!$F42))</f>
        <v>0</v>
      </c>
      <c r="AE42" s="106">
        <f t="shared" ca="1" si="66"/>
        <v>0</v>
      </c>
      <c r="AF42" s="117">
        <f t="shared" ca="1" si="67"/>
        <v>2</v>
      </c>
      <c r="AG42" s="93">
        <f ca="1">SUM($H42*(AF42=Dashboard!$B42),$I42*(AF42=Dashboard!$C42),$J42*(AF42=Dashboard!$D42),$K42*(AF42=Dashboard!$E42),$L42*(AF42=Dashboard!$F42))</f>
        <v>0</v>
      </c>
      <c r="AH42" s="106">
        <f t="shared" ca="1" si="68"/>
        <v>0</v>
      </c>
      <c r="AI42" s="117">
        <f t="shared" ca="1" si="69"/>
        <v>1</v>
      </c>
      <c r="AJ42" s="93">
        <f ca="1">SUM($H42*(AI42=Dashboard!$B42),$I42*(AI42=Dashboard!$C42),$J42*(AI42=Dashboard!$D42),$K42*(AI42=Dashboard!$E42),$L42*(AI42=Dashboard!$F42))</f>
        <v>0</v>
      </c>
      <c r="AK42" s="106">
        <f t="shared" ca="1" si="70"/>
        <v>0</v>
      </c>
      <c r="AL42" s="117">
        <f t="shared" ca="1" si="71"/>
        <v>2</v>
      </c>
      <c r="AM42" s="93">
        <f ca="1">SUM($H42*(AL42=Dashboard!$B42),$I42*(AL42=Dashboard!$C42),$J42*(AL42=Dashboard!$D42),$K42*(AL42=Dashboard!$E42),$L42*(AL42=Dashboard!$F42))</f>
        <v>0</v>
      </c>
      <c r="AN42" s="106">
        <f t="shared" ca="1" si="72"/>
        <v>0</v>
      </c>
      <c r="AO42" s="117">
        <f t="shared" ca="1" si="73"/>
        <v>5</v>
      </c>
      <c r="AP42" s="93">
        <f ca="1">SUM($H42*(AO42=Dashboard!$B42),$I42*(AO42=Dashboard!$C42),$J42*(AO42=Dashboard!$D42),$K42*(AO42=Dashboard!$E42),$L42*(AO42=Dashboard!$F42))</f>
        <v>0</v>
      </c>
      <c r="AQ42" s="106">
        <f t="shared" ca="1" si="74"/>
        <v>0</v>
      </c>
      <c r="AR42" s="117">
        <f t="shared" ca="1" si="75"/>
        <v>1</v>
      </c>
      <c r="AS42" s="93">
        <f ca="1">SUM($H42*(AR42=Dashboard!$B42),$I42*(AR42=Dashboard!$C42),$J42*(AR42=Dashboard!$D42),$K42*(AR42=Dashboard!$E42),$L42*(AR42=Dashboard!$F42))</f>
        <v>0</v>
      </c>
      <c r="AT42" s="106">
        <f t="shared" ca="1" si="76"/>
        <v>0</v>
      </c>
      <c r="AU42" s="117">
        <f t="shared" ca="1" si="77"/>
        <v>1</v>
      </c>
      <c r="AV42" s="93">
        <f ca="1">SUM($H42*(AU42=Dashboard!$B42),$I42*(AU42=Dashboard!$C42),$J42*(AU42=Dashboard!$D42),$K42*(AU42=Dashboard!$E42),$L42*(AU42=Dashboard!$F42))</f>
        <v>0</v>
      </c>
      <c r="AW42" s="106">
        <f t="shared" ca="1" si="78"/>
        <v>0</v>
      </c>
      <c r="AX42" s="117">
        <f t="shared" ca="1" si="79"/>
        <v>4</v>
      </c>
      <c r="AY42" s="93">
        <f ca="1">SUM($H42*(AX42=Dashboard!$B42),$I42*(AX42=Dashboard!$C42),$J42*(AX42=Dashboard!$D42),$K42*(AX42=Dashboard!$E42),$L42*(AX42=Dashboard!$F42))</f>
        <v>0</v>
      </c>
      <c r="AZ42" s="106">
        <f t="shared" ca="1" si="80"/>
        <v>0</v>
      </c>
      <c r="BA42" s="117">
        <f t="shared" ca="1" si="81"/>
        <v>3</v>
      </c>
      <c r="BB42" s="93">
        <f ca="1">SUM($H42*(BA42=Dashboard!$B42),$I42*(BA42=Dashboard!$C42),$J42*(BA42=Dashboard!$D42),$K42*(BA42=Dashboard!$E42),$L42*(BA42=Dashboard!$F42))</f>
        <v>0</v>
      </c>
      <c r="BC42" s="106">
        <f t="shared" ca="1" si="82"/>
        <v>0</v>
      </c>
      <c r="BD42" s="117">
        <f t="shared" ca="1" si="83"/>
        <v>3</v>
      </c>
      <c r="BE42" s="93">
        <f ca="1">SUM($H42*(BD42=Dashboard!$B42),$I42*(BD42=Dashboard!$C42),$J42*(BD42=Dashboard!$D42),$K42*(BD42=Dashboard!$E42),$L42*(BD42=Dashboard!$F42))</f>
        <v>0</v>
      </c>
      <c r="BF42" s="106">
        <f t="shared" ca="1" si="84"/>
        <v>0</v>
      </c>
      <c r="BG42" s="117">
        <f t="shared" ca="1" si="85"/>
        <v>3</v>
      </c>
      <c r="BH42" s="93">
        <f ca="1">SUM($H42*(BG42=Dashboard!$B42),$I42*(BG42=Dashboard!$C42),$J42*(BG42=Dashboard!$D42),$K42*(BG42=Dashboard!$E42),$L42*(BG42=Dashboard!$F42))</f>
        <v>0</v>
      </c>
      <c r="BI42" s="106">
        <f t="shared" ca="1" si="86"/>
        <v>0</v>
      </c>
      <c r="BJ42" s="117">
        <f t="shared" ca="1" si="87"/>
        <v>1</v>
      </c>
      <c r="BK42" s="93">
        <f ca="1">SUM($H42*(BJ42=Dashboard!$B42),$I42*(BJ42=Dashboard!$C42),$J42*(BJ42=Dashboard!$D42),$K42*(BJ42=Dashboard!$E42),$L42*(BJ42=Dashboard!$F42))</f>
        <v>0</v>
      </c>
      <c r="BL42" s="106">
        <f t="shared" ca="1" si="88"/>
        <v>0</v>
      </c>
      <c r="BM42" s="117">
        <f t="shared" ca="1" si="89"/>
        <v>2</v>
      </c>
      <c r="BN42" s="93">
        <f ca="1">SUM($H42*(BM42=Dashboard!$B42),$I42*(BM42=Dashboard!$C42),$J42*(BM42=Dashboard!$D42),$K42*(BM42=Dashboard!$E42),$L42*(BM42=Dashboard!$F42))</f>
        <v>0</v>
      </c>
      <c r="BO42" s="106">
        <f t="shared" ca="1" si="90"/>
        <v>0</v>
      </c>
      <c r="BP42" s="117">
        <f t="shared" ca="1" si="91"/>
        <v>4</v>
      </c>
      <c r="BQ42" s="93">
        <f ca="1">SUM($H42*(BP42=Dashboard!$B42),$I42*(BP42=Dashboard!$C42),$J42*(BP42=Dashboard!$D42),$K42*(BP42=Dashboard!$E42),$L42*(BP42=Dashboard!$F42))</f>
        <v>0</v>
      </c>
      <c r="BR42" s="106">
        <f t="shared" ca="1" si="92"/>
        <v>0</v>
      </c>
      <c r="BS42" s="117">
        <f t="shared" ca="1" si="93"/>
        <v>5</v>
      </c>
      <c r="BT42" s="93">
        <f ca="1">SUM($H42*(BS42=Dashboard!$B42),$I42*(BS42=Dashboard!$C42),$J42*(BS42=Dashboard!$D42),$K42*(BS42=Dashboard!$E42),$L42*(BS42=Dashboard!$F42))</f>
        <v>0</v>
      </c>
      <c r="BU42" s="106">
        <f t="shared" ca="1" si="94"/>
        <v>0</v>
      </c>
      <c r="BV42" s="117">
        <f t="shared" ca="1" si="95"/>
        <v>5</v>
      </c>
      <c r="BW42" s="93">
        <f ca="1">SUM($H42*(BV42=Dashboard!$B42),$I42*(BV42=Dashboard!$C42),$J42*(BV42=Dashboard!$D42),$K42*(BV42=Dashboard!$E42),$L42*(BV42=Dashboard!$F42))</f>
        <v>0</v>
      </c>
      <c r="BX42" s="106">
        <f t="shared" ca="1" si="96"/>
        <v>0</v>
      </c>
      <c r="BY42" s="117">
        <f t="shared" ca="1" si="97"/>
        <v>2</v>
      </c>
      <c r="BZ42" s="93">
        <f ca="1">SUM($H42*(BY42=Dashboard!$B42),$I42*(BY42=Dashboard!$C42),$J42*(BY42=Dashboard!$D42),$K42*(BY42=Dashboard!$E42),$L42*(BY42=Dashboard!$F42))</f>
        <v>0</v>
      </c>
      <c r="CA42" s="106">
        <f t="shared" ca="1" si="98"/>
        <v>0</v>
      </c>
      <c r="CB42" s="117">
        <f t="shared" ca="1" si="99"/>
        <v>2</v>
      </c>
      <c r="CC42" s="93">
        <f ca="1">SUM($H42*(CB42=Dashboard!$B42),$I42*(CB42=Dashboard!$C42),$J42*(CB42=Dashboard!$D42),$K42*(CB42=Dashboard!$E42),$L42*(CB42=Dashboard!$F42))</f>
        <v>0</v>
      </c>
      <c r="CD42" s="106">
        <f t="shared" ca="1" si="100"/>
        <v>0</v>
      </c>
      <c r="CE42" s="117">
        <f t="shared" ca="1" si="101"/>
        <v>1</v>
      </c>
      <c r="CF42" s="93">
        <f ca="1">SUM($H42*(CE42=Dashboard!$B42),$I42*(CE42=Dashboard!$C42),$J42*(CE42=Dashboard!$D42),$K42*(CE42=Dashboard!$E42),$L42*(CE42=Dashboard!$F42))</f>
        <v>0</v>
      </c>
      <c r="CG42" s="106">
        <f t="shared" ca="1" si="102"/>
        <v>0</v>
      </c>
      <c r="CH42" s="117">
        <f t="shared" ca="1" si="41"/>
        <v>0</v>
      </c>
      <c r="CI42" s="93">
        <f ca="1">SUM($H42*(CH42=Dashboard!$B42),$I42*(CH42=Dashboard!$C42),$J42*(CH42=Dashboard!$D42),$K42*(CH42=Dashboard!$E42),$L42*(CH42=Dashboard!$F42))</f>
        <v>0</v>
      </c>
      <c r="CJ42" s="106">
        <f t="shared" ca="1" si="42"/>
        <v>0</v>
      </c>
      <c r="CK42" s="197">
        <v>2</v>
      </c>
      <c r="CL42" s="198">
        <v>0</v>
      </c>
      <c r="CM42" s="198">
        <v>0</v>
      </c>
      <c r="CN42" s="198">
        <v>1</v>
      </c>
      <c r="CO42" s="198">
        <v>2</v>
      </c>
      <c r="CP42" s="199">
        <v>0</v>
      </c>
      <c r="CS42" s="197">
        <v>0</v>
      </c>
      <c r="CT42" s="198">
        <v>0</v>
      </c>
      <c r="CU42" s="198">
        <v>0</v>
      </c>
      <c r="CV42" s="198">
        <v>0</v>
      </c>
      <c r="CW42" s="198">
        <v>0</v>
      </c>
      <c r="CX42" s="198">
        <v>0</v>
      </c>
      <c r="DA42" s="197">
        <v>0</v>
      </c>
      <c r="DB42" s="198">
        <v>0</v>
      </c>
      <c r="DC42" s="198">
        <v>0</v>
      </c>
      <c r="DD42" s="198">
        <v>0</v>
      </c>
      <c r="DE42" s="198">
        <v>0</v>
      </c>
      <c r="DF42" s="198">
        <v>0</v>
      </c>
    </row>
    <row r="43" spans="1:110">
      <c r="A43" s="157" t="s">
        <v>244</v>
      </c>
      <c r="B43" s="158" t="s">
        <v>264</v>
      </c>
      <c r="C43" s="158"/>
      <c r="D43" s="158"/>
      <c r="E43" s="158"/>
      <c r="F43" s="180"/>
      <c r="G43" s="213">
        <v>0</v>
      </c>
      <c r="H43" s="212">
        <v>0</v>
      </c>
      <c r="I43" s="212">
        <v>0</v>
      </c>
      <c r="J43" s="212">
        <v>0</v>
      </c>
      <c r="K43" s="212">
        <v>0</v>
      </c>
      <c r="L43" s="212">
        <v>0</v>
      </c>
      <c r="M43" s="117" t="str">
        <f>waardelijsten!G41</f>
        <v>AQ</v>
      </c>
      <c r="Z43" s="117" t="str">
        <f t="shared" ca="1" si="63"/>
        <v>KING</v>
      </c>
      <c r="AA43" s="93">
        <f ca="1">SUM($H43*(Z43=Dashboard!$B43),$I43*(Z43=Dashboard!$C43),$J43*(Z43=Dashboard!$D43),$K43*(Z43=Dashboard!$E43),$L43*(Z43=Dashboard!$F43))</f>
        <v>0</v>
      </c>
      <c r="AB43" s="106">
        <f t="shared" ca="1" si="64"/>
        <v>0</v>
      </c>
      <c r="AC43" s="117" t="str">
        <f t="shared" ca="1" si="65"/>
        <v>BKWI</v>
      </c>
      <c r="AD43" s="93">
        <f ca="1">SUM($H43*(AC43=Dashboard!$B43),$I43*(AC43=Dashboard!$C43),$J43*(AC43=Dashboard!$D43),$K43*(AC43=Dashboard!$E43),$L43*(AC43=Dashboard!$F43))</f>
        <v>0</v>
      </c>
      <c r="AE43" s="106">
        <f t="shared" ca="1" si="66"/>
        <v>0</v>
      </c>
      <c r="AF43" s="117" t="str">
        <f t="shared" ca="1" si="67"/>
        <v>XBRL International</v>
      </c>
      <c r="AG43" s="93">
        <f ca="1">SUM($H43*(AF43=Dashboard!$B43),$I43*(AF43=Dashboard!$C43),$J43*(AF43=Dashboard!$D43),$K43*(AF43=Dashboard!$E43),$L43*(AF43=Dashboard!$F43))</f>
        <v>0</v>
      </c>
      <c r="AH43" s="106">
        <f t="shared" ca="1" si="68"/>
        <v>0</v>
      </c>
      <c r="AI43" s="117" t="str">
        <f t="shared" ca="1" si="69"/>
        <v>geen</v>
      </c>
      <c r="AJ43" s="93">
        <f ca="1">SUM($H43*(AI43=Dashboard!$B43),$I43*(AI43=Dashboard!$C43),$J43*(AI43=Dashboard!$D43),$K43*(AI43=Dashboard!$E43),$L43*(AI43=Dashboard!$F43))</f>
        <v>0</v>
      </c>
      <c r="AK43" s="106">
        <f t="shared" ca="1" si="70"/>
        <v>0</v>
      </c>
      <c r="AL43" s="117" t="str">
        <f t="shared" ca="1" si="71"/>
        <v>OASIS</v>
      </c>
      <c r="AM43" s="93">
        <f ca="1">SUM($H43*(AL43=Dashboard!$B43),$I43*(AL43=Dashboard!$C43),$J43*(AL43=Dashboard!$D43),$K43*(AL43=Dashboard!$E43),$L43*(AL43=Dashboard!$F43))</f>
        <v>0</v>
      </c>
      <c r="AN43" s="106">
        <f t="shared" ca="1" si="72"/>
        <v>0</v>
      </c>
      <c r="AO43" s="117" t="str">
        <f t="shared" ca="1" si="73"/>
        <v>geen</v>
      </c>
      <c r="AP43" s="93">
        <f ca="1">SUM($H43*(AO43=Dashboard!$B43),$I43*(AO43=Dashboard!$C43),$J43*(AO43=Dashboard!$D43),$K43*(AO43=Dashboard!$E43),$L43*(AO43=Dashboard!$F43))</f>
        <v>0</v>
      </c>
      <c r="AQ43" s="106">
        <f t="shared" ca="1" si="74"/>
        <v>0</v>
      </c>
      <c r="AR43" s="117" t="str">
        <f t="shared" ca="1" si="75"/>
        <v>Essence-consortium</v>
      </c>
      <c r="AS43" s="93">
        <f ca="1">SUM($H43*(AR43=Dashboard!$B43),$I43*(AR43=Dashboard!$C43),$J43*(AR43=Dashboard!$D43),$K43*(AR43=Dashboard!$E43),$L43*(AR43=Dashboard!$F43))</f>
        <v>0</v>
      </c>
      <c r="AT43" s="106">
        <f t="shared" ca="1" si="76"/>
        <v>0</v>
      </c>
      <c r="AU43" s="117" t="str">
        <f t="shared" ca="1" si="77"/>
        <v>Information Dynamics B.V.</v>
      </c>
      <c r="AV43" s="93">
        <f ca="1">SUM($H43*(AU43=Dashboard!$B43),$I43*(AU43=Dashboard!$C43),$J43*(AU43=Dashboard!$D43),$K43*(AU43=Dashboard!$E43),$L43*(AU43=Dashboard!$F43))</f>
        <v>0</v>
      </c>
      <c r="AW43" s="106">
        <f t="shared" ca="1" si="78"/>
        <v>0</v>
      </c>
      <c r="AX43" s="117" t="str">
        <f t="shared" ca="1" si="79"/>
        <v>NIEM-consortium</v>
      </c>
      <c r="AY43" s="93">
        <f ca="1">SUM($H43*(AX43=Dashboard!$B43),$I43*(AX43=Dashboard!$C43),$J43*(AX43=Dashboard!$D43),$K43*(AX43=Dashboard!$E43),$L43*(AX43=Dashboard!$F43))</f>
        <v>0</v>
      </c>
      <c r="AZ43" s="106">
        <f t="shared" ca="1" si="80"/>
        <v>0</v>
      </c>
      <c r="BA43" s="117" t="str">
        <f t="shared" ca="1" si="81"/>
        <v>Terry Halpin</v>
      </c>
      <c r="BB43" s="93">
        <f ca="1">SUM($H43*(BA43=Dashboard!$B43),$I43*(BA43=Dashboard!$C43),$J43*(BA43=Dashboard!$D43),$K43*(BA43=Dashboard!$E43),$L43*(BA43=Dashboard!$F43))</f>
        <v>0</v>
      </c>
      <c r="BC43" s="106">
        <f t="shared" ca="1" si="82"/>
        <v>0</v>
      </c>
      <c r="BD43" s="117" t="str">
        <f t="shared" ca="1" si="83"/>
        <v>W3C</v>
      </c>
      <c r="BE43" s="93">
        <f ca="1">SUM($H43*(BD43=Dashboard!$B43),$I43*(BD43=Dashboard!$C43),$J43*(BD43=Dashboard!$D43),$K43*(BD43=Dashboard!$E43),$L43*(BD43=Dashboard!$F43))</f>
        <v>0</v>
      </c>
      <c r="BF43" s="106">
        <f t="shared" ca="1" si="84"/>
        <v>0</v>
      </c>
      <c r="BG43" s="117" t="str">
        <f t="shared" ca="1" si="85"/>
        <v>W3C</v>
      </c>
      <c r="BH43" s="93">
        <f ca="1">SUM($H43*(BG43=Dashboard!$B43),$I43*(BG43=Dashboard!$C43),$J43*(BG43=Dashboard!$D43),$K43*(BG43=Dashboard!$E43),$L43*(BG43=Dashboard!$F43))</f>
        <v>0</v>
      </c>
      <c r="BI43" s="106">
        <f t="shared" ca="1" si="86"/>
        <v>0</v>
      </c>
      <c r="BJ43" s="117" t="str">
        <f t="shared" ca="1" si="87"/>
        <v>Business Rule Solutions, LLC</v>
      </c>
      <c r="BK43" s="93">
        <f ca="1">SUM($H43*(BJ43=Dashboard!$B43),$I43*(BJ43=Dashboard!$C43),$J43*(BJ43=Dashboard!$D43),$K43*(BJ43=Dashboard!$E43),$L43*(BJ43=Dashboard!$F43))</f>
        <v>0</v>
      </c>
      <c r="BL43" s="106">
        <f t="shared" ca="1" si="88"/>
        <v>0</v>
      </c>
      <c r="BM43" s="117" t="str">
        <f t="shared" ca="1" si="89"/>
        <v>OMG</v>
      </c>
      <c r="BN43" s="93">
        <f ca="1">SUM($H43*(BM43=Dashboard!$B43),$I43*(BM43=Dashboard!$C43),$J43*(BM43=Dashboard!$D43),$K43*(BM43=Dashboard!$E43),$L43*(BM43=Dashboard!$F43))</f>
        <v>0</v>
      </c>
      <c r="BO43" s="106">
        <f t="shared" ca="1" si="90"/>
        <v>0</v>
      </c>
      <c r="BP43" s="117" t="str">
        <f t="shared" ca="1" si="91"/>
        <v>W3C</v>
      </c>
      <c r="BQ43" s="93">
        <f ca="1">SUM($H43*(BP43=Dashboard!$B43),$I43*(BP43=Dashboard!$C43),$J43*(BP43=Dashboard!$D43),$K43*(BP43=Dashboard!$E43),$L43*(BP43=Dashboard!$F43))</f>
        <v>0</v>
      </c>
      <c r="BR43" s="106">
        <f t="shared" ca="1" si="92"/>
        <v>0</v>
      </c>
      <c r="BS43" s="117" t="str">
        <f t="shared" ca="1" si="93"/>
        <v>OMG</v>
      </c>
      <c r="BT43" s="93">
        <f ca="1">SUM($H43*(BS43=Dashboard!$B43),$I43*(BS43=Dashboard!$C43),$J43*(BS43=Dashboard!$D43),$K43*(BS43=Dashboard!$E43),$L43*(BS43=Dashboard!$F43))</f>
        <v>0</v>
      </c>
      <c r="BU43" s="106">
        <f t="shared" ca="1" si="94"/>
        <v>0</v>
      </c>
      <c r="BV43" s="117" t="str">
        <f t="shared" ca="1" si="95"/>
        <v>NEN</v>
      </c>
      <c r="BW43" s="93">
        <f ca="1">SUM($H43*(BV43=Dashboard!$B43),$I43*(BV43=Dashboard!$C43),$J43*(BV43=Dashboard!$D43),$K43*(BV43=Dashboard!$E43),$L43*(BV43=Dashboard!$F43))</f>
        <v>0</v>
      </c>
      <c r="BX43" s="106">
        <f t="shared" ca="1" si="96"/>
        <v>0</v>
      </c>
      <c r="BY43" s="117" t="str">
        <f t="shared" ca="1" si="97"/>
        <v>Tarski centrum Open Universiteit NL</v>
      </c>
      <c r="BZ43" s="93">
        <f ca="1">SUM($H43*(BY43=Dashboard!$B43),$I43*(BY43=Dashboard!$C43),$J43*(BY43=Dashboard!$D43),$K43*(BY43=Dashboard!$E43),$L43*(BY43=Dashboard!$F43))</f>
        <v>0</v>
      </c>
      <c r="CA43" s="106">
        <f t="shared" ca="1" si="98"/>
        <v>0</v>
      </c>
      <c r="CB43" s="117" t="str">
        <f t="shared" ca="1" si="99"/>
        <v>KU Leuven</v>
      </c>
      <c r="CC43" s="93">
        <f ca="1">SUM($H43*(CB43=Dashboard!$B43),$I43*(CB43=Dashboard!$C43),$J43*(CB43=Dashboard!$D43),$K43*(CB43=Dashboard!$E43),$L43*(CB43=Dashboard!$F43))</f>
        <v>0</v>
      </c>
      <c r="CD43" s="106">
        <f t="shared" ca="1" si="100"/>
        <v>0</v>
      </c>
      <c r="CE43" s="117" t="str">
        <f t="shared" ca="1" si="101"/>
        <v>geen</v>
      </c>
      <c r="CF43" s="93">
        <f ca="1">SUM($H43*(CE43=Dashboard!$B43),$I43*(CE43=Dashboard!$C43),$J43*(CE43=Dashboard!$D43),$K43*(CE43=Dashboard!$E43),$L43*(CE43=Dashboard!$F43))</f>
        <v>0</v>
      </c>
      <c r="CG43" s="106">
        <f t="shared" ca="1" si="102"/>
        <v>0</v>
      </c>
      <c r="CH43" s="117">
        <f t="shared" ca="1" si="41"/>
        <v>0</v>
      </c>
      <c r="CI43" s="93">
        <f ca="1">SUM($H43*(CH43=Dashboard!$B43),$I43*(CH43=Dashboard!$C43),$J43*(CH43=Dashboard!$D43),$K43*(CH43=Dashboard!$E43),$L43*(CH43=Dashboard!$F43))</f>
        <v>0</v>
      </c>
      <c r="CJ43" s="106">
        <f t="shared" ca="1" si="42"/>
        <v>0</v>
      </c>
      <c r="CK43" s="200">
        <v>0</v>
      </c>
      <c r="CL43" s="198">
        <v>0</v>
      </c>
      <c r="CM43" s="198">
        <v>0</v>
      </c>
      <c r="CN43" s="198">
        <v>0</v>
      </c>
      <c r="CO43" s="198">
        <v>0</v>
      </c>
      <c r="CP43" s="199">
        <v>0</v>
      </c>
      <c r="CS43" s="200">
        <v>0</v>
      </c>
      <c r="CT43" s="198">
        <v>0</v>
      </c>
      <c r="CU43" s="198">
        <v>0</v>
      </c>
      <c r="CV43" s="198">
        <v>0</v>
      </c>
      <c r="CW43" s="198">
        <v>0</v>
      </c>
      <c r="CX43" s="198">
        <v>0</v>
      </c>
      <c r="DA43" s="200">
        <v>0</v>
      </c>
      <c r="DB43" s="198">
        <v>0</v>
      </c>
      <c r="DC43" s="198">
        <v>0</v>
      </c>
      <c r="DD43" s="198">
        <v>0</v>
      </c>
      <c r="DE43" s="198">
        <v>0</v>
      </c>
      <c r="DF43" s="198">
        <v>0</v>
      </c>
    </row>
    <row r="44" spans="1:110">
      <c r="A44" s="157" t="s">
        <v>245</v>
      </c>
      <c r="B44" s="159" t="s">
        <v>85</v>
      </c>
      <c r="C44" s="159" t="s">
        <v>111</v>
      </c>
      <c r="D44" s="159" t="s">
        <v>83</v>
      </c>
      <c r="E44" s="159" t="s">
        <v>84</v>
      </c>
      <c r="F44" s="181"/>
      <c r="G44" s="211">
        <v>0</v>
      </c>
      <c r="H44" s="212">
        <v>0</v>
      </c>
      <c r="I44" s="212">
        <v>0</v>
      </c>
      <c r="J44" s="212">
        <v>0</v>
      </c>
      <c r="K44" s="212">
        <v>0</v>
      </c>
      <c r="L44" s="212">
        <v>0</v>
      </c>
      <c r="M44" s="117" t="str">
        <f>waardelijsten!G42</f>
        <v>AR</v>
      </c>
      <c r="Z44" s="117" t="str">
        <f t="shared" ca="1" si="63"/>
        <v>standaard</v>
      </c>
      <c r="AA44" s="93">
        <f ca="1">SUM($H44*(Z44=Dashboard!$B44),$I44*(Z44=Dashboard!$C44),$J44*(Z44=Dashboard!$D44),$K44*(Z44=Dashboard!$E44),$L44*(Z44=Dashboard!$F44))</f>
        <v>0</v>
      </c>
      <c r="AB44" s="106">
        <f t="shared" ca="1" si="64"/>
        <v>0</v>
      </c>
      <c r="AC44" s="117" t="str">
        <f t="shared" ca="1" si="65"/>
        <v>standaard</v>
      </c>
      <c r="AD44" s="93">
        <f ca="1">SUM($H44*(AC44=Dashboard!$B44),$I44*(AC44=Dashboard!$C44),$J44*(AC44=Dashboard!$D44),$K44*(AC44=Dashboard!$E44),$L44*(AC44=Dashboard!$F44))</f>
        <v>0</v>
      </c>
      <c r="AE44" s="106">
        <f t="shared" ca="1" si="66"/>
        <v>0</v>
      </c>
      <c r="AF44" s="117" t="str">
        <f t="shared" ca="1" si="67"/>
        <v>standaard</v>
      </c>
      <c r="AG44" s="93">
        <f ca="1">SUM($H44*(AF44=Dashboard!$B44),$I44*(AF44=Dashboard!$C44),$J44*(AF44=Dashboard!$D44),$K44*(AF44=Dashboard!$E44),$L44*(AF44=Dashboard!$F44))</f>
        <v>0</v>
      </c>
      <c r="AH44" s="106">
        <f t="shared" ca="1" si="68"/>
        <v>0</v>
      </c>
      <c r="AI44" s="117" t="str">
        <f t="shared" ca="1" si="69"/>
        <v>in ontwikkeling</v>
      </c>
      <c r="AJ44" s="93">
        <f ca="1">SUM($H44*(AI44=Dashboard!$B44),$I44*(AI44=Dashboard!$C44),$J44*(AI44=Dashboard!$D44),$K44*(AI44=Dashboard!$E44),$L44*(AI44=Dashboard!$F44))</f>
        <v>0</v>
      </c>
      <c r="AK44" s="106">
        <f t="shared" ca="1" si="70"/>
        <v>0</v>
      </c>
      <c r="AL44" s="117" t="str">
        <f t="shared" ca="1" si="71"/>
        <v>standaard</v>
      </c>
      <c r="AM44" s="93">
        <f ca="1">SUM($H44*(AL44=Dashboard!$B44),$I44*(AL44=Dashboard!$C44),$J44*(AL44=Dashboard!$D44),$K44*(AL44=Dashboard!$E44),$L44*(AL44=Dashboard!$F44))</f>
        <v>0</v>
      </c>
      <c r="AN44" s="106">
        <f t="shared" ca="1" si="72"/>
        <v>0</v>
      </c>
      <c r="AO44" s="117" t="str">
        <f t="shared" ca="1" si="73"/>
        <v>n.v.t.</v>
      </c>
      <c r="AP44" s="93">
        <f ca="1">SUM($H44*(AO44=Dashboard!$B44),$I44*(AO44=Dashboard!$C44),$J44*(AO44=Dashboard!$D44),$K44*(AO44=Dashboard!$E44),$L44*(AO44=Dashboard!$F44))</f>
        <v>0</v>
      </c>
      <c r="AQ44" s="106">
        <f t="shared" ca="1" si="74"/>
        <v>0</v>
      </c>
      <c r="AR44" s="117" t="str">
        <f t="shared" ca="1" si="75"/>
        <v>in ontwikkeling</v>
      </c>
      <c r="AS44" s="93">
        <f ca="1">SUM($H44*(AR44=Dashboard!$B44),$I44*(AR44=Dashboard!$C44),$J44*(AR44=Dashboard!$D44),$K44*(AR44=Dashboard!$E44),$L44*(AR44=Dashboard!$F44))</f>
        <v>0</v>
      </c>
      <c r="AT44" s="106">
        <f t="shared" ca="1" si="76"/>
        <v>0</v>
      </c>
      <c r="AU44" s="117" t="str">
        <f t="shared" ca="1" si="77"/>
        <v>n.v.t.</v>
      </c>
      <c r="AV44" s="93">
        <f ca="1">SUM($H44*(AU44=Dashboard!$B44),$I44*(AU44=Dashboard!$C44),$J44*(AU44=Dashboard!$D44),$K44*(AU44=Dashboard!$E44),$L44*(AU44=Dashboard!$F44))</f>
        <v>0</v>
      </c>
      <c r="AW44" s="106">
        <f t="shared" ca="1" si="78"/>
        <v>0</v>
      </c>
      <c r="AX44" s="117" t="str">
        <f t="shared" ca="1" si="79"/>
        <v>standaard</v>
      </c>
      <c r="AY44" s="93">
        <f ca="1">SUM($H44*(AX44=Dashboard!$B44),$I44*(AX44=Dashboard!$C44),$J44*(AX44=Dashboard!$D44),$K44*(AX44=Dashboard!$E44),$L44*(AX44=Dashboard!$F44))</f>
        <v>0</v>
      </c>
      <c r="AZ44" s="106">
        <f t="shared" ca="1" si="80"/>
        <v>0</v>
      </c>
      <c r="BA44" s="117" t="str">
        <f t="shared" ca="1" si="81"/>
        <v>verouderd</v>
      </c>
      <c r="BB44" s="93">
        <f ca="1">SUM($H44*(BA44=Dashboard!$B44),$I44*(BA44=Dashboard!$C44),$J44*(BA44=Dashboard!$D44),$K44*(BA44=Dashboard!$E44),$L44*(BA44=Dashboard!$F44))</f>
        <v>0</v>
      </c>
      <c r="BC44" s="106">
        <f t="shared" ca="1" si="82"/>
        <v>0</v>
      </c>
      <c r="BD44" s="117" t="str">
        <f t="shared" ca="1" si="83"/>
        <v>standaard</v>
      </c>
      <c r="BE44" s="93">
        <f ca="1">SUM($H44*(BD44=Dashboard!$B44),$I44*(BD44=Dashboard!$C44),$J44*(BD44=Dashboard!$D44),$K44*(BD44=Dashboard!$E44),$L44*(BD44=Dashboard!$F44))</f>
        <v>0</v>
      </c>
      <c r="BF44" s="106">
        <f t="shared" ca="1" si="84"/>
        <v>0</v>
      </c>
      <c r="BG44" s="117" t="str">
        <f t="shared" ca="1" si="85"/>
        <v>standaard</v>
      </c>
      <c r="BH44" s="93">
        <f ca="1">SUM($H44*(BG44=Dashboard!$B44),$I44*(BG44=Dashboard!$C44),$J44*(BG44=Dashboard!$D44),$K44*(BG44=Dashboard!$E44),$L44*(BG44=Dashboard!$F44))</f>
        <v>0</v>
      </c>
      <c r="BI44" s="106">
        <f t="shared" ca="1" si="86"/>
        <v>0</v>
      </c>
      <c r="BJ44" s="117" t="str">
        <f t="shared" ca="1" si="87"/>
        <v>standaard</v>
      </c>
      <c r="BK44" s="93">
        <f ca="1">SUM($H44*(BJ44=Dashboard!$B44),$I44*(BJ44=Dashboard!$C44),$J44*(BJ44=Dashboard!$D44),$K44*(BJ44=Dashboard!$E44),$L44*(BJ44=Dashboard!$F44))</f>
        <v>0</v>
      </c>
      <c r="BL44" s="106">
        <f t="shared" ca="1" si="88"/>
        <v>0</v>
      </c>
      <c r="BM44" s="117" t="str">
        <f t="shared" ca="1" si="89"/>
        <v>standaard</v>
      </c>
      <c r="BN44" s="93">
        <f ca="1">SUM($H44*(BM44=Dashboard!$B44),$I44*(BM44=Dashboard!$C44),$J44*(BM44=Dashboard!$D44),$K44*(BM44=Dashboard!$E44),$L44*(BM44=Dashboard!$F44))</f>
        <v>0</v>
      </c>
      <c r="BO44" s="106">
        <f t="shared" ca="1" si="90"/>
        <v>0</v>
      </c>
      <c r="BP44" s="117" t="str">
        <f t="shared" ca="1" si="91"/>
        <v>standaard</v>
      </c>
      <c r="BQ44" s="93">
        <f ca="1">SUM($H44*(BP44=Dashboard!$B44),$I44*(BP44=Dashboard!$C44),$J44*(BP44=Dashboard!$D44),$K44*(BP44=Dashboard!$E44),$L44*(BP44=Dashboard!$F44))</f>
        <v>0</v>
      </c>
      <c r="BR44" s="106">
        <f t="shared" ca="1" si="92"/>
        <v>0</v>
      </c>
      <c r="BS44" s="117" t="str">
        <f t="shared" ca="1" si="93"/>
        <v>standaard</v>
      </c>
      <c r="BT44" s="93">
        <f ca="1">SUM($H44*(BS44=Dashboard!$B44),$I44*(BS44=Dashboard!$C44),$J44*(BS44=Dashboard!$D44),$K44*(BS44=Dashboard!$E44),$L44*(BS44=Dashboard!$F44))</f>
        <v>0</v>
      </c>
      <c r="BU44" s="106">
        <f t="shared" ca="1" si="94"/>
        <v>0</v>
      </c>
      <c r="BV44" s="117" t="str">
        <f t="shared" ca="1" si="95"/>
        <v>standaard</v>
      </c>
      <c r="BW44" s="93">
        <f ca="1">SUM($H44*(BV44=Dashboard!$B44),$I44*(BV44=Dashboard!$C44),$J44*(BV44=Dashboard!$D44),$K44*(BV44=Dashboard!$E44),$L44*(BV44=Dashboard!$F44))</f>
        <v>0</v>
      </c>
      <c r="BX44" s="106">
        <f t="shared" ca="1" si="96"/>
        <v>0</v>
      </c>
      <c r="BY44" s="117" t="str">
        <f t="shared" ca="1" si="97"/>
        <v>in ontwikkeling</v>
      </c>
      <c r="BZ44" s="93">
        <f ca="1">SUM($H44*(BY44=Dashboard!$B44),$I44*(BY44=Dashboard!$C44),$J44*(BY44=Dashboard!$D44),$K44*(BY44=Dashboard!$E44),$L44*(BY44=Dashboard!$F44))</f>
        <v>0</v>
      </c>
      <c r="CA44" s="106">
        <f t="shared" ca="1" si="98"/>
        <v>0</v>
      </c>
      <c r="CB44" s="117" t="str">
        <f t="shared" ca="1" si="99"/>
        <v>in ontwikkeling</v>
      </c>
      <c r="CC44" s="93">
        <f ca="1">SUM($H44*(CB44=Dashboard!$B44),$I44*(CB44=Dashboard!$C44),$J44*(CB44=Dashboard!$D44),$K44*(CB44=Dashboard!$E44),$L44*(CB44=Dashboard!$F44))</f>
        <v>0</v>
      </c>
      <c r="CD44" s="106">
        <f t="shared" ca="1" si="100"/>
        <v>0</v>
      </c>
      <c r="CE44" s="117" t="str">
        <f t="shared" ca="1" si="101"/>
        <v>n.v.t.</v>
      </c>
      <c r="CF44" s="93">
        <f ca="1">SUM($H44*(CE44=Dashboard!$B44),$I44*(CE44=Dashboard!$C44),$J44*(CE44=Dashboard!$D44),$K44*(CE44=Dashboard!$E44),$L44*(CE44=Dashboard!$F44))</f>
        <v>0</v>
      </c>
      <c r="CG44" s="106">
        <f t="shared" ca="1" si="102"/>
        <v>0</v>
      </c>
      <c r="CH44" s="117">
        <f t="shared" ca="1" si="41"/>
        <v>0</v>
      </c>
      <c r="CI44" s="93">
        <f ca="1">SUM($H44*(CH44=Dashboard!$B44),$I44*(CH44=Dashboard!$C44),$J44*(CH44=Dashboard!$D44),$K44*(CH44=Dashboard!$E44),$L44*(CH44=Dashboard!$F44))</f>
        <v>0</v>
      </c>
      <c r="CJ44" s="106">
        <f t="shared" ca="1" si="42"/>
        <v>0</v>
      </c>
      <c r="CK44" s="197">
        <v>3</v>
      </c>
      <c r="CL44" s="198">
        <v>0</v>
      </c>
      <c r="CM44" s="198">
        <v>0</v>
      </c>
      <c r="CN44" s="198">
        <v>0</v>
      </c>
      <c r="CO44" s="198">
        <v>2</v>
      </c>
      <c r="CP44" s="199">
        <v>0</v>
      </c>
      <c r="CS44" s="197">
        <v>0</v>
      </c>
      <c r="CT44" s="198">
        <v>0</v>
      </c>
      <c r="CU44" s="198">
        <v>0</v>
      </c>
      <c r="CV44" s="198">
        <v>0</v>
      </c>
      <c r="CW44" s="198">
        <v>0</v>
      </c>
      <c r="CX44" s="198">
        <v>0</v>
      </c>
      <c r="DA44" s="197">
        <v>0</v>
      </c>
      <c r="DB44" s="198">
        <v>0</v>
      </c>
      <c r="DC44" s="198">
        <v>0</v>
      </c>
      <c r="DD44" s="198">
        <v>0</v>
      </c>
      <c r="DE44" s="198">
        <v>0</v>
      </c>
      <c r="DF44" s="198">
        <v>0</v>
      </c>
    </row>
    <row r="45" spans="1:110">
      <c r="A45" s="157" t="s">
        <v>246</v>
      </c>
      <c r="B45" s="159" t="s">
        <v>85</v>
      </c>
      <c r="C45" s="159" t="s">
        <v>87</v>
      </c>
      <c r="D45" s="159" t="s">
        <v>88</v>
      </c>
      <c r="E45" s="159" t="s">
        <v>89</v>
      </c>
      <c r="F45" s="181"/>
      <c r="G45" s="211">
        <v>2</v>
      </c>
      <c r="H45" s="212">
        <v>0</v>
      </c>
      <c r="I45" s="212">
        <v>0</v>
      </c>
      <c r="J45" s="212">
        <v>0</v>
      </c>
      <c r="K45" s="212">
        <v>1</v>
      </c>
      <c r="L45" s="212">
        <v>0</v>
      </c>
      <c r="M45" s="117" t="str">
        <f>waardelijsten!G43</f>
        <v>AS</v>
      </c>
      <c r="Z45" s="117" t="str">
        <f t="shared" ca="1" si="63"/>
        <v>open</v>
      </c>
      <c r="AA45" s="93">
        <f ca="1">SUM($H45*(Z45=Dashboard!$B45),$I45*(Z45=Dashboard!$C45),$J45*(Z45=Dashboard!$D45),$K45*(Z45=Dashboard!$E45),$L45*(Z45=Dashboard!$F45))</f>
        <v>1</v>
      </c>
      <c r="AB45" s="106">
        <f t="shared" ca="1" si="64"/>
        <v>2</v>
      </c>
      <c r="AC45" s="117" t="str">
        <f t="shared" ca="1" si="65"/>
        <v>gesloten</v>
      </c>
      <c r="AD45" s="93">
        <f ca="1">SUM($H45*(AC45=Dashboard!$B45),$I45*(AC45=Dashboard!$C45),$J45*(AC45=Dashboard!$D45),$K45*(AC45=Dashboard!$E45),$L45*(AC45=Dashboard!$F45))</f>
        <v>0</v>
      </c>
      <c r="AE45" s="106">
        <f t="shared" ca="1" si="66"/>
        <v>0</v>
      </c>
      <c r="AF45" s="117" t="str">
        <f t="shared" ca="1" si="67"/>
        <v>open</v>
      </c>
      <c r="AG45" s="93">
        <f ca="1">SUM($H45*(AF45=Dashboard!$B45),$I45*(AF45=Dashboard!$C45),$J45*(AF45=Dashboard!$D45),$K45*(AF45=Dashboard!$E45),$L45*(AF45=Dashboard!$F45))</f>
        <v>1</v>
      </c>
      <c r="AH45" s="106">
        <f t="shared" ca="1" si="68"/>
        <v>2</v>
      </c>
      <c r="AI45" s="117" t="str">
        <f t="shared" ca="1" si="69"/>
        <v>half open</v>
      </c>
      <c r="AJ45" s="93">
        <f ca="1">SUM($H45*(AI45=Dashboard!$B45),$I45*(AI45=Dashboard!$C45),$J45*(AI45=Dashboard!$D45),$K45*(AI45=Dashboard!$E45),$L45*(AI45=Dashboard!$F45))</f>
        <v>0</v>
      </c>
      <c r="AK45" s="106">
        <f t="shared" ca="1" si="70"/>
        <v>0</v>
      </c>
      <c r="AL45" s="117" t="str">
        <f t="shared" ca="1" si="71"/>
        <v>open</v>
      </c>
      <c r="AM45" s="93">
        <f ca="1">SUM($H45*(AL45=Dashboard!$B45),$I45*(AL45=Dashboard!$C45),$J45*(AL45=Dashboard!$D45),$K45*(AL45=Dashboard!$E45),$L45*(AL45=Dashboard!$F45))</f>
        <v>1</v>
      </c>
      <c r="AN45" s="106">
        <f t="shared" ca="1" si="72"/>
        <v>2</v>
      </c>
      <c r="AO45" s="117" t="str">
        <f t="shared" ca="1" si="73"/>
        <v>half open</v>
      </c>
      <c r="AP45" s="93">
        <f ca="1">SUM($H45*(AO45=Dashboard!$B45),$I45*(AO45=Dashboard!$C45),$J45*(AO45=Dashboard!$D45),$K45*(AO45=Dashboard!$E45),$L45*(AO45=Dashboard!$F45))</f>
        <v>0</v>
      </c>
      <c r="AQ45" s="106">
        <f t="shared" ca="1" si="74"/>
        <v>0</v>
      </c>
      <c r="AR45" s="117" t="str">
        <f t="shared" ca="1" si="75"/>
        <v>open</v>
      </c>
      <c r="AS45" s="93">
        <f ca="1">SUM($H45*(AR45=Dashboard!$B45),$I45*(AR45=Dashboard!$C45),$J45*(AR45=Dashboard!$D45),$K45*(AR45=Dashboard!$E45),$L45*(AR45=Dashboard!$F45))</f>
        <v>1</v>
      </c>
      <c r="AT45" s="106">
        <f t="shared" ca="1" si="76"/>
        <v>2</v>
      </c>
      <c r="AU45" s="117" t="str">
        <f t="shared" ca="1" si="77"/>
        <v>gesloten</v>
      </c>
      <c r="AV45" s="93">
        <f ca="1">SUM($H45*(AU45=Dashboard!$B45),$I45*(AU45=Dashboard!$C45),$J45*(AU45=Dashboard!$D45),$K45*(AU45=Dashboard!$E45),$L45*(AU45=Dashboard!$F45))</f>
        <v>0</v>
      </c>
      <c r="AW45" s="106">
        <f t="shared" ca="1" si="78"/>
        <v>0</v>
      </c>
      <c r="AX45" s="117" t="str">
        <f t="shared" ca="1" si="79"/>
        <v>gesloten</v>
      </c>
      <c r="AY45" s="93">
        <f ca="1">SUM($H45*(AX45=Dashboard!$B45),$I45*(AX45=Dashboard!$C45),$J45*(AX45=Dashboard!$D45),$K45*(AX45=Dashboard!$E45),$L45*(AX45=Dashboard!$F45))</f>
        <v>0</v>
      </c>
      <c r="AZ45" s="106">
        <f t="shared" ca="1" si="80"/>
        <v>0</v>
      </c>
      <c r="BA45" s="117" t="str">
        <f t="shared" ca="1" si="81"/>
        <v>gesloten</v>
      </c>
      <c r="BB45" s="93">
        <f ca="1">SUM($H45*(BA45=Dashboard!$B45),$I45*(BA45=Dashboard!$C45),$J45*(BA45=Dashboard!$D45),$K45*(BA45=Dashboard!$E45),$L45*(BA45=Dashboard!$F45))</f>
        <v>0</v>
      </c>
      <c r="BC45" s="106">
        <f t="shared" ca="1" si="82"/>
        <v>0</v>
      </c>
      <c r="BD45" s="117" t="str">
        <f t="shared" ca="1" si="83"/>
        <v>open</v>
      </c>
      <c r="BE45" s="93">
        <f ca="1">SUM($H45*(BD45=Dashboard!$B45),$I45*(BD45=Dashboard!$C45),$J45*(BD45=Dashboard!$D45),$K45*(BD45=Dashboard!$E45),$L45*(BD45=Dashboard!$F45))</f>
        <v>1</v>
      </c>
      <c r="BF45" s="106">
        <f t="shared" ca="1" si="84"/>
        <v>2</v>
      </c>
      <c r="BG45" s="117" t="str">
        <f t="shared" ca="1" si="85"/>
        <v>open</v>
      </c>
      <c r="BH45" s="93">
        <f ca="1">SUM($H45*(BG45=Dashboard!$B45),$I45*(BG45=Dashboard!$C45),$J45*(BG45=Dashboard!$D45),$K45*(BG45=Dashboard!$E45),$L45*(BG45=Dashboard!$F45))</f>
        <v>1</v>
      </c>
      <c r="BI45" s="106">
        <f t="shared" ca="1" si="86"/>
        <v>2</v>
      </c>
      <c r="BJ45" s="117" t="str">
        <f t="shared" ca="1" si="87"/>
        <v>half open</v>
      </c>
      <c r="BK45" s="93">
        <f ca="1">SUM($H45*(BJ45=Dashboard!$B45),$I45*(BJ45=Dashboard!$C45),$J45*(BJ45=Dashboard!$D45),$K45*(BJ45=Dashboard!$E45),$L45*(BJ45=Dashboard!$F45))</f>
        <v>0</v>
      </c>
      <c r="BL45" s="106">
        <f t="shared" ca="1" si="88"/>
        <v>0</v>
      </c>
      <c r="BM45" s="117" t="str">
        <f t="shared" ca="1" si="89"/>
        <v>open</v>
      </c>
      <c r="BN45" s="93">
        <f ca="1">SUM($H45*(BM45=Dashboard!$B45),$I45*(BM45=Dashboard!$C45),$J45*(BM45=Dashboard!$D45),$K45*(BM45=Dashboard!$E45),$L45*(BM45=Dashboard!$F45))</f>
        <v>1</v>
      </c>
      <c r="BO45" s="106">
        <f t="shared" ca="1" si="90"/>
        <v>2</v>
      </c>
      <c r="BP45" s="117" t="str">
        <f t="shared" ca="1" si="91"/>
        <v>open</v>
      </c>
      <c r="BQ45" s="93">
        <f ca="1">SUM($H45*(BP45=Dashboard!$B45),$I45*(BP45=Dashboard!$C45),$J45*(BP45=Dashboard!$D45),$K45*(BP45=Dashboard!$E45),$L45*(BP45=Dashboard!$F45))</f>
        <v>1</v>
      </c>
      <c r="BR45" s="106">
        <f t="shared" ca="1" si="92"/>
        <v>2</v>
      </c>
      <c r="BS45" s="117" t="str">
        <f t="shared" ca="1" si="93"/>
        <v>open</v>
      </c>
      <c r="BT45" s="93">
        <f ca="1">SUM($H45*(BS45=Dashboard!$B45),$I45*(BS45=Dashboard!$C45),$J45*(BS45=Dashboard!$D45),$K45*(BS45=Dashboard!$E45),$L45*(BS45=Dashboard!$F45))</f>
        <v>1</v>
      </c>
      <c r="BU45" s="106">
        <f t="shared" ca="1" si="94"/>
        <v>2</v>
      </c>
      <c r="BV45" s="117" t="str">
        <f t="shared" ca="1" si="95"/>
        <v>half open</v>
      </c>
      <c r="BW45" s="93">
        <f ca="1">SUM($H45*(BV45=Dashboard!$B45),$I45*(BV45=Dashboard!$C45),$J45*(BV45=Dashboard!$D45),$K45*(BV45=Dashboard!$E45),$L45*(BV45=Dashboard!$F45))</f>
        <v>0</v>
      </c>
      <c r="BX45" s="106">
        <f t="shared" ca="1" si="96"/>
        <v>0</v>
      </c>
      <c r="BY45" s="117" t="str">
        <f t="shared" ca="1" si="97"/>
        <v>open</v>
      </c>
      <c r="BZ45" s="93">
        <f ca="1">SUM($H45*(BY45=Dashboard!$B45),$I45*(BY45=Dashboard!$C45),$J45*(BY45=Dashboard!$D45),$K45*(BY45=Dashboard!$E45),$L45*(BY45=Dashboard!$F45))</f>
        <v>1</v>
      </c>
      <c r="CA45" s="106">
        <f t="shared" ca="1" si="98"/>
        <v>2</v>
      </c>
      <c r="CB45" s="117" t="str">
        <f t="shared" ca="1" si="99"/>
        <v>gesloten</v>
      </c>
      <c r="CC45" s="93">
        <f ca="1">SUM($H45*(CB45=Dashboard!$B45),$I45*(CB45=Dashboard!$C45),$J45*(CB45=Dashboard!$D45),$K45*(CB45=Dashboard!$E45),$L45*(CB45=Dashboard!$F45))</f>
        <v>0</v>
      </c>
      <c r="CD45" s="106">
        <f t="shared" ca="1" si="100"/>
        <v>0</v>
      </c>
      <c r="CE45" s="117" t="str">
        <f t="shared" ca="1" si="101"/>
        <v>n.v.t.</v>
      </c>
      <c r="CF45" s="93">
        <f ca="1">SUM($H45*(CE45=Dashboard!$B45),$I45*(CE45=Dashboard!$C45),$J45*(CE45=Dashboard!$D45),$K45*(CE45=Dashboard!$E45),$L45*(CE45=Dashboard!$F45))</f>
        <v>0</v>
      </c>
      <c r="CG45" s="106">
        <f t="shared" ca="1" si="102"/>
        <v>0</v>
      </c>
      <c r="CH45" s="117">
        <f t="shared" ca="1" si="41"/>
        <v>0</v>
      </c>
      <c r="CI45" s="93">
        <f ca="1">SUM($H45*(CH45=Dashboard!$B45),$I45*(CH45=Dashboard!$C45),$J45*(CH45=Dashboard!$D45),$K45*(CH45=Dashboard!$E45),$L45*(CH45=Dashboard!$F45))</f>
        <v>0</v>
      </c>
      <c r="CJ45" s="106">
        <f t="shared" ca="1" si="42"/>
        <v>0</v>
      </c>
      <c r="CK45" s="197">
        <v>1</v>
      </c>
      <c r="CL45" s="198">
        <v>0</v>
      </c>
      <c r="CM45" s="198">
        <v>0</v>
      </c>
      <c r="CN45" s="198">
        <v>1</v>
      </c>
      <c r="CO45" s="198">
        <v>2</v>
      </c>
      <c r="CP45" s="199">
        <v>0</v>
      </c>
      <c r="CS45" s="197">
        <v>1</v>
      </c>
      <c r="CT45" s="198">
        <v>0</v>
      </c>
      <c r="CU45" s="198">
        <v>0</v>
      </c>
      <c r="CV45" s="198">
        <v>0</v>
      </c>
      <c r="CW45" s="198">
        <v>1</v>
      </c>
      <c r="CX45" s="198">
        <v>0</v>
      </c>
      <c r="DA45" s="197">
        <v>2</v>
      </c>
      <c r="DB45" s="198">
        <v>0</v>
      </c>
      <c r="DC45" s="198">
        <v>0</v>
      </c>
      <c r="DD45" s="198">
        <v>0</v>
      </c>
      <c r="DE45" s="198">
        <v>1</v>
      </c>
      <c r="DF45" s="198">
        <v>0</v>
      </c>
    </row>
    <row r="46" spans="1:110">
      <c r="A46" s="157" t="s">
        <v>248</v>
      </c>
      <c r="B46" s="159" t="s">
        <v>85</v>
      </c>
      <c r="C46" s="159" t="s">
        <v>87</v>
      </c>
      <c r="D46" s="159" t="s">
        <v>88</v>
      </c>
      <c r="E46" s="159" t="s">
        <v>89</v>
      </c>
      <c r="F46" s="181"/>
      <c r="G46" s="211">
        <v>1</v>
      </c>
      <c r="H46" s="212">
        <v>0</v>
      </c>
      <c r="I46" s="212">
        <v>0</v>
      </c>
      <c r="J46" s="212">
        <v>0</v>
      </c>
      <c r="K46" s="212">
        <v>1</v>
      </c>
      <c r="L46" s="212">
        <v>0</v>
      </c>
      <c r="M46" s="117" t="str">
        <f>waardelijsten!G44</f>
        <v>AT</v>
      </c>
      <c r="Z46" s="117" t="str">
        <f t="shared" ca="1" si="63"/>
        <v>n.v.t.</v>
      </c>
      <c r="AA46" s="93">
        <f ca="1">SUM($H46*(Z46=Dashboard!$B46),$I46*(Z46=Dashboard!$C46),$J46*(Z46=Dashboard!$D46),$K46*(Z46=Dashboard!$E46),$L46*(Z46=Dashboard!$F46))</f>
        <v>0</v>
      </c>
      <c r="AB46" s="106">
        <f t="shared" ca="1" si="64"/>
        <v>0</v>
      </c>
      <c r="AC46" s="117" t="str">
        <f t="shared" ca="1" si="65"/>
        <v>gesloten</v>
      </c>
      <c r="AD46" s="93">
        <f ca="1">SUM($H46*(AC46=Dashboard!$B46),$I46*(AC46=Dashboard!$C46),$J46*(AC46=Dashboard!$D46),$K46*(AC46=Dashboard!$E46),$L46*(AC46=Dashboard!$F46))</f>
        <v>0</v>
      </c>
      <c r="AE46" s="106">
        <f t="shared" ca="1" si="66"/>
        <v>0</v>
      </c>
      <c r="AF46" s="117" t="str">
        <f t="shared" ca="1" si="67"/>
        <v>n.v.t.</v>
      </c>
      <c r="AG46" s="93">
        <f ca="1">SUM($H46*(AF46=Dashboard!$B46),$I46*(AF46=Dashboard!$C46),$J46*(AF46=Dashboard!$D46),$K46*(AF46=Dashboard!$E46),$L46*(AF46=Dashboard!$F46))</f>
        <v>0</v>
      </c>
      <c r="AH46" s="106">
        <f t="shared" ca="1" si="68"/>
        <v>0</v>
      </c>
      <c r="AI46" s="117" t="str">
        <f t="shared" ca="1" si="69"/>
        <v>half open</v>
      </c>
      <c r="AJ46" s="93">
        <f ca="1">SUM($H46*(AI46=Dashboard!$B46),$I46*(AI46=Dashboard!$C46),$J46*(AI46=Dashboard!$D46),$K46*(AI46=Dashboard!$E46),$L46*(AI46=Dashboard!$F46))</f>
        <v>0</v>
      </c>
      <c r="AK46" s="106">
        <f t="shared" ca="1" si="70"/>
        <v>0</v>
      </c>
      <c r="AL46" s="117" t="str">
        <f t="shared" ca="1" si="71"/>
        <v>n.v.t.</v>
      </c>
      <c r="AM46" s="93">
        <f ca="1">SUM($H46*(AL46=Dashboard!$B46),$I46*(AL46=Dashboard!$C46),$J46*(AL46=Dashboard!$D46),$K46*(AL46=Dashboard!$E46),$L46*(AL46=Dashboard!$F46))</f>
        <v>0</v>
      </c>
      <c r="AN46" s="106">
        <f t="shared" ca="1" si="72"/>
        <v>0</v>
      </c>
      <c r="AO46" s="117" t="str">
        <f t="shared" ca="1" si="73"/>
        <v>half open</v>
      </c>
      <c r="AP46" s="93">
        <f ca="1">SUM($H46*(AO46=Dashboard!$B46),$I46*(AO46=Dashboard!$C46),$J46*(AO46=Dashboard!$D46),$K46*(AO46=Dashboard!$E46),$L46*(AO46=Dashboard!$F46))</f>
        <v>0</v>
      </c>
      <c r="AQ46" s="106">
        <f t="shared" ca="1" si="74"/>
        <v>0</v>
      </c>
      <c r="AR46" s="117" t="str">
        <f t="shared" ca="1" si="75"/>
        <v>open</v>
      </c>
      <c r="AS46" s="93">
        <f ca="1">SUM($H46*(AR46=Dashboard!$B46),$I46*(AR46=Dashboard!$C46),$J46*(AR46=Dashboard!$D46),$K46*(AR46=Dashboard!$E46),$L46*(AR46=Dashboard!$F46))</f>
        <v>1</v>
      </c>
      <c r="AT46" s="106">
        <f t="shared" ca="1" si="76"/>
        <v>1</v>
      </c>
      <c r="AU46" s="117" t="str">
        <f t="shared" ca="1" si="77"/>
        <v>gesloten</v>
      </c>
      <c r="AV46" s="93">
        <f ca="1">SUM($H46*(AU46=Dashboard!$B46),$I46*(AU46=Dashboard!$C46),$J46*(AU46=Dashboard!$D46),$K46*(AU46=Dashboard!$E46),$L46*(AU46=Dashboard!$F46))</f>
        <v>0</v>
      </c>
      <c r="AW46" s="106">
        <f t="shared" ca="1" si="78"/>
        <v>0</v>
      </c>
      <c r="AX46" s="117" t="str">
        <f t="shared" ca="1" si="79"/>
        <v>gesloten</v>
      </c>
      <c r="AY46" s="93">
        <f ca="1">SUM($H46*(AX46=Dashboard!$B46),$I46*(AX46=Dashboard!$C46),$J46*(AX46=Dashboard!$D46),$K46*(AX46=Dashboard!$E46),$L46*(AX46=Dashboard!$F46))</f>
        <v>0</v>
      </c>
      <c r="AZ46" s="106">
        <f t="shared" ca="1" si="80"/>
        <v>0</v>
      </c>
      <c r="BA46" s="117" t="str">
        <f t="shared" ca="1" si="81"/>
        <v>gesloten</v>
      </c>
      <c r="BB46" s="93">
        <f ca="1">SUM($H46*(BA46=Dashboard!$B46),$I46*(BA46=Dashboard!$C46),$J46*(BA46=Dashboard!$D46),$K46*(BA46=Dashboard!$E46),$L46*(BA46=Dashboard!$F46))</f>
        <v>0</v>
      </c>
      <c r="BC46" s="106">
        <f t="shared" ca="1" si="82"/>
        <v>0</v>
      </c>
      <c r="BD46" s="117" t="str">
        <f t="shared" ca="1" si="83"/>
        <v>open</v>
      </c>
      <c r="BE46" s="93">
        <f ca="1">SUM($H46*(BD46=Dashboard!$B46),$I46*(BD46=Dashboard!$C46),$J46*(BD46=Dashboard!$D46),$K46*(BD46=Dashboard!$E46),$L46*(BD46=Dashboard!$F46))</f>
        <v>1</v>
      </c>
      <c r="BF46" s="106">
        <f t="shared" ca="1" si="84"/>
        <v>1</v>
      </c>
      <c r="BG46" s="117" t="str">
        <f t="shared" ca="1" si="85"/>
        <v>open</v>
      </c>
      <c r="BH46" s="93">
        <f ca="1">SUM($H46*(BG46=Dashboard!$B46),$I46*(BG46=Dashboard!$C46),$J46*(BG46=Dashboard!$D46),$K46*(BG46=Dashboard!$E46),$L46*(BG46=Dashboard!$F46))</f>
        <v>1</v>
      </c>
      <c r="BI46" s="106">
        <f t="shared" ca="1" si="86"/>
        <v>1</v>
      </c>
      <c r="BJ46" s="117" t="str">
        <f t="shared" ca="1" si="87"/>
        <v>n.v.t.</v>
      </c>
      <c r="BK46" s="93">
        <f ca="1">SUM($H46*(BJ46=Dashboard!$B46),$I46*(BJ46=Dashboard!$C46),$J46*(BJ46=Dashboard!$D46),$K46*(BJ46=Dashboard!$E46),$L46*(BJ46=Dashboard!$F46))</f>
        <v>0</v>
      </c>
      <c r="BL46" s="106">
        <f t="shared" ca="1" si="88"/>
        <v>0</v>
      </c>
      <c r="BM46" s="117" t="str">
        <f t="shared" ca="1" si="89"/>
        <v>n.v.t.</v>
      </c>
      <c r="BN46" s="93">
        <f ca="1">SUM($H46*(BM46=Dashboard!$B46),$I46*(BM46=Dashboard!$C46),$J46*(BM46=Dashboard!$D46),$K46*(BM46=Dashboard!$E46),$L46*(BM46=Dashboard!$F46))</f>
        <v>0</v>
      </c>
      <c r="BO46" s="106">
        <f t="shared" ca="1" si="90"/>
        <v>0</v>
      </c>
      <c r="BP46" s="117" t="str">
        <f t="shared" ca="1" si="91"/>
        <v>open</v>
      </c>
      <c r="BQ46" s="93">
        <f ca="1">SUM($H46*(BP46=Dashboard!$B46),$I46*(BP46=Dashboard!$C46),$J46*(BP46=Dashboard!$D46),$K46*(BP46=Dashboard!$E46),$L46*(BP46=Dashboard!$F46))</f>
        <v>1</v>
      </c>
      <c r="BR46" s="106">
        <f t="shared" ca="1" si="92"/>
        <v>1</v>
      </c>
      <c r="BS46" s="117" t="str">
        <f t="shared" ca="1" si="93"/>
        <v>half open</v>
      </c>
      <c r="BT46" s="93">
        <f ca="1">SUM($H46*(BS46=Dashboard!$B46),$I46*(BS46=Dashboard!$C46),$J46*(BS46=Dashboard!$D46),$K46*(BS46=Dashboard!$E46),$L46*(BS46=Dashboard!$F46))</f>
        <v>0</v>
      </c>
      <c r="BU46" s="106">
        <f t="shared" ca="1" si="94"/>
        <v>0</v>
      </c>
      <c r="BV46" s="117" t="str">
        <f t="shared" ca="1" si="95"/>
        <v>n.v.t.</v>
      </c>
      <c r="BW46" s="93">
        <f ca="1">SUM($H46*(BV46=Dashboard!$B46),$I46*(BV46=Dashboard!$C46),$J46*(BV46=Dashboard!$D46),$K46*(BV46=Dashboard!$E46),$L46*(BV46=Dashboard!$F46))</f>
        <v>0</v>
      </c>
      <c r="BX46" s="106">
        <f t="shared" ca="1" si="96"/>
        <v>0</v>
      </c>
      <c r="BY46" s="117" t="str">
        <f t="shared" ca="1" si="97"/>
        <v>open</v>
      </c>
      <c r="BZ46" s="93">
        <f ca="1">SUM($H46*(BY46=Dashboard!$B46),$I46*(BY46=Dashboard!$C46),$J46*(BY46=Dashboard!$D46),$K46*(BY46=Dashboard!$E46),$L46*(BY46=Dashboard!$F46))</f>
        <v>1</v>
      </c>
      <c r="CA46" s="106">
        <f t="shared" ca="1" si="98"/>
        <v>1</v>
      </c>
      <c r="CB46" s="117" t="str">
        <f t="shared" ca="1" si="99"/>
        <v>gesloten</v>
      </c>
      <c r="CC46" s="93">
        <f ca="1">SUM($H46*(CB46=Dashboard!$B46),$I46*(CB46=Dashboard!$C46),$J46*(CB46=Dashboard!$D46),$K46*(CB46=Dashboard!$E46),$L46*(CB46=Dashboard!$F46))</f>
        <v>0</v>
      </c>
      <c r="CD46" s="106">
        <f t="shared" ca="1" si="100"/>
        <v>0</v>
      </c>
      <c r="CE46" s="117" t="str">
        <f t="shared" ca="1" si="101"/>
        <v>n.v.t.</v>
      </c>
      <c r="CF46" s="93">
        <f ca="1">SUM($H46*(CE46=Dashboard!$B46),$I46*(CE46=Dashboard!$C46),$J46*(CE46=Dashboard!$D46),$K46*(CE46=Dashboard!$E46),$L46*(CE46=Dashboard!$F46))</f>
        <v>0</v>
      </c>
      <c r="CG46" s="106">
        <f t="shared" ca="1" si="102"/>
        <v>0</v>
      </c>
      <c r="CH46" s="117">
        <f t="shared" ca="1" si="41"/>
        <v>0</v>
      </c>
      <c r="CI46" s="93">
        <f ca="1">SUM($H46*(CH46=Dashboard!$B46),$I46*(CH46=Dashboard!$C46),$J46*(CH46=Dashboard!$D46),$K46*(CH46=Dashboard!$E46),$L46*(CH46=Dashboard!$F46))</f>
        <v>0</v>
      </c>
      <c r="CJ46" s="106">
        <f t="shared" ca="1" si="42"/>
        <v>0</v>
      </c>
      <c r="CK46" s="197">
        <v>0</v>
      </c>
      <c r="CL46" s="198">
        <v>0</v>
      </c>
      <c r="CM46" s="198">
        <v>0</v>
      </c>
      <c r="CN46" s="198">
        <v>0</v>
      </c>
      <c r="CO46" s="198">
        <v>0</v>
      </c>
      <c r="CP46" s="199">
        <v>0</v>
      </c>
      <c r="CS46" s="197">
        <v>0</v>
      </c>
      <c r="CT46" s="198">
        <v>0</v>
      </c>
      <c r="CU46" s="198">
        <v>0</v>
      </c>
      <c r="CV46" s="198">
        <v>0</v>
      </c>
      <c r="CW46" s="198">
        <v>0</v>
      </c>
      <c r="CX46" s="198">
        <v>0</v>
      </c>
      <c r="DA46" s="197">
        <v>1</v>
      </c>
      <c r="DB46" s="198">
        <v>0</v>
      </c>
      <c r="DC46" s="198">
        <v>0</v>
      </c>
      <c r="DD46" s="198">
        <v>0</v>
      </c>
      <c r="DE46" s="198">
        <v>1</v>
      </c>
      <c r="DF46" s="198">
        <v>0</v>
      </c>
    </row>
    <row r="47" spans="1:110">
      <c r="A47" s="157" t="s">
        <v>247</v>
      </c>
      <c r="B47" s="159" t="s">
        <v>85</v>
      </c>
      <c r="C47" s="159" t="s">
        <v>87</v>
      </c>
      <c r="D47" s="159" t="s">
        <v>90</v>
      </c>
      <c r="E47" s="159" t="s">
        <v>89</v>
      </c>
      <c r="F47" s="181"/>
      <c r="G47" s="211">
        <v>1</v>
      </c>
      <c r="H47" s="212">
        <v>0</v>
      </c>
      <c r="I47" s="212">
        <v>0</v>
      </c>
      <c r="J47" s="212">
        <v>0</v>
      </c>
      <c r="K47" s="212">
        <v>1</v>
      </c>
      <c r="L47" s="212">
        <v>0</v>
      </c>
      <c r="M47" s="117" t="str">
        <f>waardelijsten!G45</f>
        <v>AU</v>
      </c>
      <c r="Z47" s="117" t="str">
        <f t="shared" ca="1" si="63"/>
        <v>n.v.t.</v>
      </c>
      <c r="AA47" s="93">
        <f ca="1">SUM($H47*(Z47=Dashboard!$B47),$I47*(Z47=Dashboard!$C47),$J47*(Z47=Dashboard!$D47),$K47*(Z47=Dashboard!$E47),$L47*(Z47=Dashboard!$F47))</f>
        <v>0</v>
      </c>
      <c r="AB47" s="106">
        <f t="shared" ca="1" si="64"/>
        <v>0</v>
      </c>
      <c r="AC47" s="117" t="str">
        <f t="shared" ca="1" si="65"/>
        <v>n.v.t.</v>
      </c>
      <c r="AD47" s="93">
        <f ca="1">SUM($H47*(AC47=Dashboard!$B47),$I47*(AC47=Dashboard!$C47),$J47*(AC47=Dashboard!$D47),$K47*(AC47=Dashboard!$E47),$L47*(AC47=Dashboard!$F47))</f>
        <v>0</v>
      </c>
      <c r="AE47" s="106">
        <f t="shared" ca="1" si="66"/>
        <v>0</v>
      </c>
      <c r="AF47" s="117" t="str">
        <f t="shared" ca="1" si="67"/>
        <v>gesloten</v>
      </c>
      <c r="AG47" s="93">
        <f ca="1">SUM($H47*(AF47=Dashboard!$B47),$I47*(AF47=Dashboard!$C47),$J47*(AF47=Dashboard!$D47),$K47*(AF47=Dashboard!$E47),$L47*(AF47=Dashboard!$F47))</f>
        <v>0</v>
      </c>
      <c r="AH47" s="106">
        <f t="shared" ca="1" si="68"/>
        <v>0</v>
      </c>
      <c r="AI47" s="117" t="str">
        <f t="shared" ca="1" si="69"/>
        <v>n.v.t.</v>
      </c>
      <c r="AJ47" s="93">
        <f ca="1">SUM($H47*(AI47=Dashboard!$B47),$I47*(AI47=Dashboard!$C47),$J47*(AI47=Dashboard!$D47),$K47*(AI47=Dashboard!$E47),$L47*(AI47=Dashboard!$F47))</f>
        <v>0</v>
      </c>
      <c r="AK47" s="106">
        <f t="shared" ca="1" si="70"/>
        <v>0</v>
      </c>
      <c r="AL47" s="117" t="str">
        <f t="shared" ca="1" si="71"/>
        <v>gesloten</v>
      </c>
      <c r="AM47" s="93">
        <f ca="1">SUM($H47*(AL47=Dashboard!$B47),$I47*(AL47=Dashboard!$C47),$J47*(AL47=Dashboard!$D47),$K47*(AL47=Dashboard!$E47),$L47*(AL47=Dashboard!$F47))</f>
        <v>0</v>
      </c>
      <c r="AN47" s="106">
        <f t="shared" ca="1" si="72"/>
        <v>0</v>
      </c>
      <c r="AO47" s="117" t="str">
        <f t="shared" ca="1" si="73"/>
        <v>enigszins open</v>
      </c>
      <c r="AP47" s="93">
        <f ca="1">SUM($H47*(AO47=Dashboard!$B47),$I47*(AO47=Dashboard!$C47),$J47*(AO47=Dashboard!$D47),$K47*(AO47=Dashboard!$E47),$L47*(AO47=Dashboard!$F47))</f>
        <v>0</v>
      </c>
      <c r="AQ47" s="106">
        <f t="shared" ca="1" si="74"/>
        <v>0</v>
      </c>
      <c r="AR47" s="117" t="str">
        <f t="shared" ca="1" si="75"/>
        <v>open</v>
      </c>
      <c r="AS47" s="93">
        <f ca="1">SUM($H47*(AR47=Dashboard!$B47),$I47*(AR47=Dashboard!$C47),$J47*(AR47=Dashboard!$D47),$K47*(AR47=Dashboard!$E47),$L47*(AR47=Dashboard!$F47))</f>
        <v>1</v>
      </c>
      <c r="AT47" s="106">
        <f t="shared" ca="1" si="76"/>
        <v>1</v>
      </c>
      <c r="AU47" s="117" t="str">
        <f t="shared" ca="1" si="77"/>
        <v>gesloten</v>
      </c>
      <c r="AV47" s="93">
        <f ca="1">SUM($H47*(AU47=Dashboard!$B47),$I47*(AU47=Dashboard!$C47),$J47*(AU47=Dashboard!$D47),$K47*(AU47=Dashboard!$E47),$L47*(AU47=Dashboard!$F47))</f>
        <v>0</v>
      </c>
      <c r="AW47" s="106">
        <f t="shared" ca="1" si="78"/>
        <v>0</v>
      </c>
      <c r="AX47" s="117" t="str">
        <f t="shared" ca="1" si="79"/>
        <v>gesloten</v>
      </c>
      <c r="AY47" s="93">
        <f ca="1">SUM($H47*(AX47=Dashboard!$B47),$I47*(AX47=Dashboard!$C47),$J47*(AX47=Dashboard!$D47),$K47*(AX47=Dashboard!$E47),$L47*(AX47=Dashboard!$F47))</f>
        <v>0</v>
      </c>
      <c r="AZ47" s="106">
        <f t="shared" ca="1" si="80"/>
        <v>0</v>
      </c>
      <c r="BA47" s="117" t="str">
        <f t="shared" ca="1" si="81"/>
        <v>gesloten</v>
      </c>
      <c r="BB47" s="93">
        <f ca="1">SUM($H47*(BA47=Dashboard!$B47),$I47*(BA47=Dashboard!$C47),$J47*(BA47=Dashboard!$D47),$K47*(BA47=Dashboard!$E47),$L47*(BA47=Dashboard!$F47))</f>
        <v>0</v>
      </c>
      <c r="BC47" s="106">
        <f t="shared" ca="1" si="82"/>
        <v>0</v>
      </c>
      <c r="BD47" s="117" t="str">
        <f t="shared" ca="1" si="83"/>
        <v>enigszins open</v>
      </c>
      <c r="BE47" s="93">
        <f ca="1">SUM($H47*(BD47=Dashboard!$B47),$I47*(BD47=Dashboard!$C47),$J47*(BD47=Dashboard!$D47),$K47*(BD47=Dashboard!$E47),$L47*(BD47=Dashboard!$F47))</f>
        <v>0</v>
      </c>
      <c r="BF47" s="106">
        <f t="shared" ca="1" si="84"/>
        <v>0</v>
      </c>
      <c r="BG47" s="117" t="str">
        <f t="shared" ca="1" si="85"/>
        <v>enigszins open</v>
      </c>
      <c r="BH47" s="93">
        <f ca="1">SUM($H47*(BG47=Dashboard!$B47),$I47*(BG47=Dashboard!$C47),$J47*(BG47=Dashboard!$D47),$K47*(BG47=Dashboard!$E47),$L47*(BG47=Dashboard!$F47))</f>
        <v>0</v>
      </c>
      <c r="BI47" s="106">
        <f t="shared" ca="1" si="86"/>
        <v>0</v>
      </c>
      <c r="BJ47" s="117" t="str">
        <f t="shared" ca="1" si="87"/>
        <v>n.v.t.</v>
      </c>
      <c r="BK47" s="93">
        <f ca="1">SUM($H47*(BJ47=Dashboard!$B47),$I47*(BJ47=Dashboard!$C47),$J47*(BJ47=Dashboard!$D47),$K47*(BJ47=Dashboard!$E47),$L47*(BJ47=Dashboard!$F47))</f>
        <v>0</v>
      </c>
      <c r="BL47" s="106">
        <f t="shared" ca="1" si="88"/>
        <v>0</v>
      </c>
      <c r="BM47" s="117" t="str">
        <f t="shared" ca="1" si="89"/>
        <v>enigszins open</v>
      </c>
      <c r="BN47" s="93">
        <f ca="1">SUM($H47*(BM47=Dashboard!$B47),$I47*(BM47=Dashboard!$C47),$J47*(BM47=Dashboard!$D47),$K47*(BM47=Dashboard!$E47),$L47*(BM47=Dashboard!$F47))</f>
        <v>0</v>
      </c>
      <c r="BO47" s="106">
        <f t="shared" ca="1" si="90"/>
        <v>0</v>
      </c>
      <c r="BP47" s="117" t="str">
        <f t="shared" ca="1" si="91"/>
        <v>gesloten</v>
      </c>
      <c r="BQ47" s="93">
        <f ca="1">SUM($H47*(BP47=Dashboard!$B47),$I47*(BP47=Dashboard!$C47),$J47*(BP47=Dashboard!$D47),$K47*(BP47=Dashboard!$E47),$L47*(BP47=Dashboard!$F47))</f>
        <v>0</v>
      </c>
      <c r="BR47" s="106">
        <f t="shared" ca="1" si="92"/>
        <v>0</v>
      </c>
      <c r="BS47" s="117" t="str">
        <f t="shared" ca="1" si="93"/>
        <v>enigszins open</v>
      </c>
      <c r="BT47" s="93">
        <f ca="1">SUM($H47*(BS47=Dashboard!$B47),$I47*(BS47=Dashboard!$C47),$J47*(BS47=Dashboard!$D47),$K47*(BS47=Dashboard!$E47),$L47*(BS47=Dashboard!$F47))</f>
        <v>0</v>
      </c>
      <c r="BU47" s="106">
        <f t="shared" ca="1" si="94"/>
        <v>0</v>
      </c>
      <c r="BV47" s="117" t="str">
        <f t="shared" ca="1" si="95"/>
        <v>enigszins open</v>
      </c>
      <c r="BW47" s="93">
        <f ca="1">SUM($H47*(BV47=Dashboard!$B47),$I47*(BV47=Dashboard!$C47),$J47*(BV47=Dashboard!$D47),$K47*(BV47=Dashboard!$E47),$L47*(BV47=Dashboard!$F47))</f>
        <v>0</v>
      </c>
      <c r="BX47" s="106">
        <f t="shared" ca="1" si="96"/>
        <v>0</v>
      </c>
      <c r="BY47" s="117" t="str">
        <f t="shared" ca="1" si="97"/>
        <v>open</v>
      </c>
      <c r="BZ47" s="93">
        <f ca="1">SUM($H47*(BY47=Dashboard!$B47),$I47*(BY47=Dashboard!$C47),$J47*(BY47=Dashboard!$D47),$K47*(BY47=Dashboard!$E47),$L47*(BY47=Dashboard!$F47))</f>
        <v>1</v>
      </c>
      <c r="CA47" s="106">
        <f t="shared" ca="1" si="98"/>
        <v>1</v>
      </c>
      <c r="CB47" s="117" t="str">
        <f t="shared" ca="1" si="99"/>
        <v>gesloten</v>
      </c>
      <c r="CC47" s="93">
        <f ca="1">SUM($H47*(CB47=Dashboard!$B47),$I47*(CB47=Dashboard!$C47),$J47*(CB47=Dashboard!$D47),$K47*(CB47=Dashboard!$E47),$L47*(CB47=Dashboard!$F47))</f>
        <v>0</v>
      </c>
      <c r="CD47" s="106">
        <f t="shared" ca="1" si="100"/>
        <v>0</v>
      </c>
      <c r="CE47" s="117" t="str">
        <f t="shared" ca="1" si="101"/>
        <v>n.v.t.</v>
      </c>
      <c r="CF47" s="93">
        <f ca="1">SUM($H47*(CE47=Dashboard!$B47),$I47*(CE47=Dashboard!$C47),$J47*(CE47=Dashboard!$D47),$K47*(CE47=Dashboard!$E47),$L47*(CE47=Dashboard!$F47))</f>
        <v>0</v>
      </c>
      <c r="CG47" s="106">
        <f t="shared" ca="1" si="102"/>
        <v>0</v>
      </c>
      <c r="CH47" s="117">
        <f t="shared" ca="1" si="41"/>
        <v>0</v>
      </c>
      <c r="CI47" s="93">
        <f ca="1">SUM($H47*(CH47=Dashboard!$B47),$I47*(CH47=Dashboard!$C47),$J47*(CH47=Dashboard!$D47),$K47*(CH47=Dashboard!$E47),$L47*(CH47=Dashboard!$F47))</f>
        <v>0</v>
      </c>
      <c r="CJ47" s="106">
        <f t="shared" ca="1" si="42"/>
        <v>0</v>
      </c>
      <c r="CK47" s="197">
        <v>0</v>
      </c>
      <c r="CL47" s="198">
        <v>0</v>
      </c>
      <c r="CM47" s="198">
        <v>0</v>
      </c>
      <c r="CN47" s="198">
        <v>0</v>
      </c>
      <c r="CO47" s="198">
        <v>0</v>
      </c>
      <c r="CP47" s="199">
        <v>0</v>
      </c>
      <c r="CS47" s="197">
        <v>0</v>
      </c>
      <c r="CT47" s="198">
        <v>0</v>
      </c>
      <c r="CU47" s="198">
        <v>0</v>
      </c>
      <c r="CV47" s="198">
        <v>0</v>
      </c>
      <c r="CW47" s="198">
        <v>0</v>
      </c>
      <c r="CX47" s="198">
        <v>0</v>
      </c>
      <c r="DA47" s="197">
        <v>1</v>
      </c>
      <c r="DB47" s="198">
        <v>0</v>
      </c>
      <c r="DC47" s="198">
        <v>0</v>
      </c>
      <c r="DD47" s="198">
        <v>0</v>
      </c>
      <c r="DE47" s="198">
        <v>1</v>
      </c>
      <c r="DF47" s="198">
        <v>0</v>
      </c>
    </row>
    <row r="48" spans="1:110">
      <c r="A48" s="157" t="s">
        <v>249</v>
      </c>
      <c r="B48" s="159" t="s">
        <v>91</v>
      </c>
      <c r="C48" s="159" t="s">
        <v>92</v>
      </c>
      <c r="D48" s="159" t="s">
        <v>93</v>
      </c>
      <c r="E48" s="159" t="s">
        <v>94</v>
      </c>
      <c r="F48" s="181"/>
      <c r="G48" s="211">
        <v>0</v>
      </c>
      <c r="H48" s="212">
        <v>0</v>
      </c>
      <c r="I48" s="212">
        <v>0</v>
      </c>
      <c r="J48" s="212">
        <v>0</v>
      </c>
      <c r="K48" s="212">
        <v>0</v>
      </c>
      <c r="L48" s="212">
        <v>0</v>
      </c>
      <c r="M48" s="117" t="str">
        <f>waardelijsten!G46</f>
        <v>AV</v>
      </c>
      <c r="Z48" s="117" t="str">
        <f t="shared" ca="1" si="63"/>
        <v>nationaal</v>
      </c>
      <c r="AA48" s="93">
        <f ca="1">SUM($H48*(Z48=Dashboard!$B48),$I48*(Z48=Dashboard!$C48),$J48*(Z48=Dashboard!$D48),$K48*(Z48=Dashboard!$E48),$L48*(Z48=Dashboard!$F48))</f>
        <v>0</v>
      </c>
      <c r="AB48" s="106">
        <f t="shared" ca="1" si="64"/>
        <v>0</v>
      </c>
      <c r="AC48" s="117" t="str">
        <f t="shared" ca="1" si="65"/>
        <v>nationaal</v>
      </c>
      <c r="AD48" s="93">
        <f ca="1">SUM($H48*(AC48=Dashboard!$B48),$I48*(AC48=Dashboard!$C48),$J48*(AC48=Dashboard!$D48),$K48*(AC48=Dashboard!$E48),$L48*(AC48=Dashboard!$F48))</f>
        <v>0</v>
      </c>
      <c r="AE48" s="106">
        <f t="shared" ca="1" si="66"/>
        <v>0</v>
      </c>
      <c r="AF48" s="117" t="str">
        <f t="shared" ca="1" si="67"/>
        <v>wereldwijd</v>
      </c>
      <c r="AG48" s="93">
        <f ca="1">SUM($H48*(AF48=Dashboard!$B48),$I48*(AF48=Dashboard!$C48),$J48*(AF48=Dashboard!$D48),$K48*(AF48=Dashboard!$E48),$L48*(AF48=Dashboard!$F48))</f>
        <v>0</v>
      </c>
      <c r="AH48" s="106">
        <f t="shared" ca="1" si="68"/>
        <v>0</v>
      </c>
      <c r="AI48" s="117" t="str">
        <f t="shared" ca="1" si="69"/>
        <v>nationaal</v>
      </c>
      <c r="AJ48" s="93">
        <f ca="1">SUM($H48*(AI48=Dashboard!$B48),$I48*(AI48=Dashboard!$C48),$J48*(AI48=Dashboard!$D48),$K48*(AI48=Dashboard!$E48),$L48*(AI48=Dashboard!$F48))</f>
        <v>0</v>
      </c>
      <c r="AK48" s="106">
        <f t="shared" ca="1" si="70"/>
        <v>0</v>
      </c>
      <c r="AL48" s="117" t="str">
        <f t="shared" ca="1" si="71"/>
        <v>wereldwijd</v>
      </c>
      <c r="AM48" s="93">
        <f ca="1">SUM($H48*(AL48=Dashboard!$B48),$I48*(AL48=Dashboard!$C48),$J48*(AL48=Dashboard!$D48),$K48*(AL48=Dashboard!$E48),$L48*(AL48=Dashboard!$F48))</f>
        <v>0</v>
      </c>
      <c r="AN48" s="106">
        <f t="shared" ca="1" si="72"/>
        <v>0</v>
      </c>
      <c r="AO48" s="117" t="str">
        <f t="shared" ca="1" si="73"/>
        <v>wereldwijd</v>
      </c>
      <c r="AP48" s="93">
        <f ca="1">SUM($H48*(AO48=Dashboard!$B48),$I48*(AO48=Dashboard!$C48),$J48*(AO48=Dashboard!$D48),$K48*(AO48=Dashboard!$E48),$L48*(AO48=Dashboard!$F48))</f>
        <v>0</v>
      </c>
      <c r="AQ48" s="106">
        <f t="shared" ca="1" si="74"/>
        <v>0</v>
      </c>
      <c r="AR48" s="117" t="str">
        <f t="shared" ca="1" si="75"/>
        <v>nationaal</v>
      </c>
      <c r="AS48" s="93">
        <f ca="1">SUM($H48*(AR48=Dashboard!$B48),$I48*(AR48=Dashboard!$C48),$J48*(AR48=Dashboard!$D48),$K48*(AR48=Dashboard!$E48),$L48*(AR48=Dashboard!$F48))</f>
        <v>0</v>
      </c>
      <c r="AT48" s="106">
        <f t="shared" ca="1" si="76"/>
        <v>0</v>
      </c>
      <c r="AU48" s="117" t="str">
        <f t="shared" ca="1" si="77"/>
        <v>nationaal</v>
      </c>
      <c r="AV48" s="93">
        <f ca="1">SUM($H48*(AU48=Dashboard!$B48),$I48*(AU48=Dashboard!$C48),$J48*(AU48=Dashboard!$D48),$K48*(AU48=Dashboard!$E48),$L48*(AU48=Dashboard!$F48))</f>
        <v>0</v>
      </c>
      <c r="AW48" s="106">
        <f t="shared" ca="1" si="78"/>
        <v>0</v>
      </c>
      <c r="AX48" s="117" t="str">
        <f t="shared" ca="1" si="79"/>
        <v>Amerikaans</v>
      </c>
      <c r="AY48" s="93">
        <f ca="1">SUM($H48*(AX48=Dashboard!$B48),$I48*(AX48=Dashboard!$C48),$J48*(AX48=Dashboard!$D48),$K48*(AX48=Dashboard!$E48),$L48*(AX48=Dashboard!$F48))</f>
        <v>0</v>
      </c>
      <c r="AZ48" s="106">
        <f t="shared" ca="1" si="80"/>
        <v>0</v>
      </c>
      <c r="BA48" s="117" t="str">
        <f t="shared" ca="1" si="81"/>
        <v>wereldwijd</v>
      </c>
      <c r="BB48" s="93">
        <f ca="1">SUM($H48*(BA48=Dashboard!$B48),$I48*(BA48=Dashboard!$C48),$J48*(BA48=Dashboard!$D48),$K48*(BA48=Dashboard!$E48),$L48*(BA48=Dashboard!$F48))</f>
        <v>0</v>
      </c>
      <c r="BC48" s="106">
        <f t="shared" ca="1" si="82"/>
        <v>0</v>
      </c>
      <c r="BD48" s="117" t="str">
        <f t="shared" ca="1" si="83"/>
        <v>wereldwijd</v>
      </c>
      <c r="BE48" s="93">
        <f ca="1">SUM($H48*(BD48=Dashboard!$B48),$I48*(BD48=Dashboard!$C48),$J48*(BD48=Dashboard!$D48),$K48*(BD48=Dashboard!$E48),$L48*(BD48=Dashboard!$F48))</f>
        <v>0</v>
      </c>
      <c r="BF48" s="106">
        <f t="shared" ca="1" si="84"/>
        <v>0</v>
      </c>
      <c r="BG48" s="117" t="str">
        <f t="shared" ca="1" si="85"/>
        <v>wereldwijd</v>
      </c>
      <c r="BH48" s="93">
        <f ca="1">SUM($H48*(BG48=Dashboard!$B48),$I48*(BG48=Dashboard!$C48),$J48*(BG48=Dashboard!$D48),$K48*(BG48=Dashboard!$E48),$L48*(BG48=Dashboard!$F48))</f>
        <v>0</v>
      </c>
      <c r="BI48" s="106">
        <f t="shared" ca="1" si="86"/>
        <v>0</v>
      </c>
      <c r="BJ48" s="117" t="str">
        <f t="shared" ca="1" si="87"/>
        <v>Europees</v>
      </c>
      <c r="BK48" s="93">
        <f ca="1">SUM($H48*(BJ48=Dashboard!$B48),$I48*(BJ48=Dashboard!$C48),$J48*(BJ48=Dashboard!$D48),$K48*(BJ48=Dashboard!$E48),$L48*(BJ48=Dashboard!$F48))</f>
        <v>0</v>
      </c>
      <c r="BL48" s="106">
        <f t="shared" ca="1" si="88"/>
        <v>0</v>
      </c>
      <c r="BM48" s="117" t="str">
        <f t="shared" ca="1" si="89"/>
        <v>wereldwijd</v>
      </c>
      <c r="BN48" s="93">
        <f ca="1">SUM($H48*(BM48=Dashboard!$B48),$I48*(BM48=Dashboard!$C48),$J48*(BM48=Dashboard!$D48),$K48*(BM48=Dashboard!$E48),$L48*(BM48=Dashboard!$F48))</f>
        <v>0</v>
      </c>
      <c r="BO48" s="106">
        <f t="shared" ca="1" si="90"/>
        <v>0</v>
      </c>
      <c r="BP48" s="117" t="str">
        <f t="shared" ca="1" si="91"/>
        <v>wereldwijd</v>
      </c>
      <c r="BQ48" s="93">
        <f ca="1">SUM($H48*(BP48=Dashboard!$B48),$I48*(BP48=Dashboard!$C48),$J48*(BP48=Dashboard!$D48),$K48*(BP48=Dashboard!$E48),$L48*(BP48=Dashboard!$F48))</f>
        <v>0</v>
      </c>
      <c r="BR48" s="106">
        <f t="shared" ca="1" si="92"/>
        <v>0</v>
      </c>
      <c r="BS48" s="117" t="str">
        <f t="shared" ca="1" si="93"/>
        <v>wereldwijd</v>
      </c>
      <c r="BT48" s="93">
        <f ca="1">SUM($H48*(BS48=Dashboard!$B48),$I48*(BS48=Dashboard!$C48),$J48*(BS48=Dashboard!$D48),$K48*(BS48=Dashboard!$E48),$L48*(BS48=Dashboard!$F48))</f>
        <v>0</v>
      </c>
      <c r="BU48" s="106">
        <f t="shared" ca="1" si="94"/>
        <v>0</v>
      </c>
      <c r="BV48" s="117" t="str">
        <f t="shared" ca="1" si="95"/>
        <v>nationaal</v>
      </c>
      <c r="BW48" s="93">
        <f ca="1">SUM($H48*(BV48=Dashboard!$B48),$I48*(BV48=Dashboard!$C48),$J48*(BV48=Dashboard!$D48),$K48*(BV48=Dashboard!$E48),$L48*(BV48=Dashboard!$F48))</f>
        <v>0</v>
      </c>
      <c r="BX48" s="106">
        <f t="shared" ca="1" si="96"/>
        <v>0</v>
      </c>
      <c r="BY48" s="117" t="str">
        <f t="shared" ca="1" si="97"/>
        <v>nationaal</v>
      </c>
      <c r="BZ48" s="93">
        <f ca="1">SUM($H48*(BY48=Dashboard!$B48),$I48*(BY48=Dashboard!$C48),$J48*(BY48=Dashboard!$D48),$K48*(BY48=Dashboard!$E48),$L48*(BY48=Dashboard!$F48))</f>
        <v>0</v>
      </c>
      <c r="CA48" s="106">
        <f t="shared" ca="1" si="98"/>
        <v>0</v>
      </c>
      <c r="CB48" s="117" t="str">
        <f t="shared" ca="1" si="99"/>
        <v>nationaal</v>
      </c>
      <c r="CC48" s="93">
        <f ca="1">SUM($H48*(CB48=Dashboard!$B48),$I48*(CB48=Dashboard!$C48),$J48*(CB48=Dashboard!$D48),$K48*(CB48=Dashboard!$E48),$L48*(CB48=Dashboard!$F48))</f>
        <v>0</v>
      </c>
      <c r="CD48" s="106">
        <f t="shared" ca="1" si="100"/>
        <v>0</v>
      </c>
      <c r="CE48" s="117" t="str">
        <f t="shared" ca="1" si="101"/>
        <v>nationaal</v>
      </c>
      <c r="CF48" s="93">
        <f ca="1">SUM($H48*(CE48=Dashboard!$B48),$I48*(CE48=Dashboard!$C48),$J48*(CE48=Dashboard!$D48),$K48*(CE48=Dashboard!$E48),$L48*(CE48=Dashboard!$F48))</f>
        <v>0</v>
      </c>
      <c r="CG48" s="106">
        <f t="shared" ca="1" si="102"/>
        <v>0</v>
      </c>
      <c r="CH48" s="117">
        <f t="shared" ca="1" si="41"/>
        <v>0</v>
      </c>
      <c r="CI48" s="93">
        <f ca="1">SUM($H48*(CH48=Dashboard!$B48),$I48*(CH48=Dashboard!$C48),$J48*(CH48=Dashboard!$D48),$K48*(CH48=Dashboard!$E48),$L48*(CH48=Dashboard!$F48))</f>
        <v>0</v>
      </c>
      <c r="CJ48" s="106">
        <f t="shared" ca="1" si="42"/>
        <v>0</v>
      </c>
      <c r="CK48" s="197">
        <v>0</v>
      </c>
      <c r="CL48" s="198">
        <v>0</v>
      </c>
      <c r="CM48" s="198">
        <v>0</v>
      </c>
      <c r="CN48" s="198">
        <v>0</v>
      </c>
      <c r="CO48" s="198">
        <v>0</v>
      </c>
      <c r="CP48" s="199">
        <v>0</v>
      </c>
      <c r="CS48" s="197">
        <v>0</v>
      </c>
      <c r="CT48" s="198">
        <v>0</v>
      </c>
      <c r="CU48" s="198">
        <v>0</v>
      </c>
      <c r="CV48" s="198">
        <v>0</v>
      </c>
      <c r="CW48" s="198">
        <v>0</v>
      </c>
      <c r="CX48" s="198">
        <v>0</v>
      </c>
      <c r="DA48" s="197">
        <v>0</v>
      </c>
      <c r="DB48" s="198">
        <v>0</v>
      </c>
      <c r="DC48" s="198">
        <v>0</v>
      </c>
      <c r="DD48" s="198">
        <v>0</v>
      </c>
      <c r="DE48" s="198">
        <v>0</v>
      </c>
      <c r="DF48" s="198">
        <v>0</v>
      </c>
    </row>
    <row r="49" spans="1:110">
      <c r="A49" s="157" t="s">
        <v>250</v>
      </c>
      <c r="B49" s="158" t="s">
        <v>264</v>
      </c>
      <c r="C49" s="158"/>
      <c r="D49" s="158"/>
      <c r="E49" s="158"/>
      <c r="F49" s="180"/>
      <c r="G49" s="214">
        <v>0</v>
      </c>
      <c r="H49" s="212">
        <v>0</v>
      </c>
      <c r="I49" s="212">
        <v>0</v>
      </c>
      <c r="J49" s="212">
        <v>0</v>
      </c>
      <c r="K49" s="212">
        <v>0</v>
      </c>
      <c r="L49" s="212">
        <v>0</v>
      </c>
      <c r="M49" s="117" t="str">
        <f>waardelijsten!G47</f>
        <v>AW</v>
      </c>
      <c r="Z49" s="117" t="str">
        <f t="shared" ca="1" si="63"/>
        <v>gemeenten(basisgegevens) en overheid(zaakgericht werken)</v>
      </c>
      <c r="AA49" s="93">
        <f ca="1">SUM($H49*(Z49=Dashboard!$B49),$I49*(Z49=Dashboard!$C49),$J49*(Z49=Dashboard!$D49),$K49*(Z49=Dashboard!$E49),$L49*(Z49=Dashboard!$F49))</f>
        <v>0</v>
      </c>
      <c r="AB49" s="106">
        <f t="shared" ca="1" si="64"/>
        <v>0</v>
      </c>
      <c r="AC49" s="117" t="str">
        <f t="shared" ca="1" si="65"/>
        <v>sociale zekerheid</v>
      </c>
      <c r="AD49" s="93">
        <f ca="1">SUM($H49*(AC49=Dashboard!$B49),$I49*(AC49=Dashboard!$C49),$J49*(AC49=Dashboard!$D49),$K49*(AC49=Dashboard!$E49),$L49*(AC49=Dashboard!$F49))</f>
        <v>0</v>
      </c>
      <c r="AE49" s="106">
        <f t="shared" ca="1" si="66"/>
        <v>0</v>
      </c>
      <c r="AF49" s="117" t="str">
        <f t="shared" ca="1" si="67"/>
        <v>finance en overheid</v>
      </c>
      <c r="AG49" s="93">
        <f ca="1">SUM($H49*(AF49=Dashboard!$B49),$I49*(AF49=Dashboard!$C49),$J49*(AF49=Dashboard!$D49),$K49*(AF49=Dashboard!$E49),$L49*(AF49=Dashboard!$F49))</f>
        <v>0</v>
      </c>
      <c r="AH49" s="106">
        <f t="shared" ca="1" si="68"/>
        <v>0</v>
      </c>
      <c r="AI49" s="117" t="str">
        <f t="shared" ca="1" si="69"/>
        <v>geen sectorale focus</v>
      </c>
      <c r="AJ49" s="93">
        <f ca="1">SUM($H49*(AI49=Dashboard!$B49),$I49*(AI49=Dashboard!$C49),$J49*(AI49=Dashboard!$D49),$K49*(AI49=Dashboard!$E49),$L49*(AI49=Dashboard!$F49))</f>
        <v>0</v>
      </c>
      <c r="AK49" s="106">
        <f t="shared" ca="1" si="70"/>
        <v>0</v>
      </c>
      <c r="AL49" s="117" t="str">
        <f t="shared" ca="1" si="71"/>
        <v>geen sectorale focus</v>
      </c>
      <c r="AM49" s="93">
        <f ca="1">SUM($H49*(AL49=Dashboard!$B49),$I49*(AL49=Dashboard!$C49),$J49*(AL49=Dashboard!$D49),$K49*(AL49=Dashboard!$E49),$L49*(AL49=Dashboard!$F49))</f>
        <v>0</v>
      </c>
      <c r="AN49" s="106">
        <f t="shared" ca="1" si="72"/>
        <v>0</v>
      </c>
      <c r="AO49" s="117" t="str">
        <f t="shared" ca="1" si="73"/>
        <v>geen sectorale focus</v>
      </c>
      <c r="AP49" s="93">
        <f ca="1">SUM($H49*(AO49=Dashboard!$B49),$I49*(AO49=Dashboard!$C49),$J49*(AO49=Dashboard!$D49),$K49*(AO49=Dashboard!$E49),$L49*(AO49=Dashboard!$F49))</f>
        <v>0</v>
      </c>
      <c r="AQ49" s="106">
        <f t="shared" ca="1" si="74"/>
        <v>0</v>
      </c>
      <c r="AR49" s="117" t="str">
        <f t="shared" ca="1" si="75"/>
        <v>overheid</v>
      </c>
      <c r="AS49" s="93">
        <f ca="1">SUM($H49*(AR49=Dashboard!$B49),$I49*(AR49=Dashboard!$C49),$J49*(AR49=Dashboard!$D49),$K49*(AR49=Dashboard!$E49),$L49*(AR49=Dashboard!$F49))</f>
        <v>0</v>
      </c>
      <c r="AT49" s="106">
        <f t="shared" ca="1" si="76"/>
        <v>0</v>
      </c>
      <c r="AU49" s="117" t="str">
        <f t="shared" ca="1" si="77"/>
        <v>onbekend</v>
      </c>
      <c r="AV49" s="93">
        <f ca="1">SUM($H49*(AU49=Dashboard!$B49),$I49*(AU49=Dashboard!$C49),$J49*(AU49=Dashboard!$D49),$K49*(AU49=Dashboard!$E49),$L49*(AU49=Dashboard!$F49))</f>
        <v>0</v>
      </c>
      <c r="AW49" s="106">
        <f t="shared" ca="1" si="78"/>
        <v>0</v>
      </c>
      <c r="AX49" s="117" t="str">
        <f t="shared" ca="1" si="79"/>
        <v>justitie</v>
      </c>
      <c r="AY49" s="93">
        <f ca="1">SUM($H49*(AX49=Dashboard!$B49),$I49*(AX49=Dashboard!$C49),$J49*(AX49=Dashboard!$D49),$K49*(AX49=Dashboard!$E49),$L49*(AX49=Dashboard!$F49))</f>
        <v>0</v>
      </c>
      <c r="AZ49" s="106">
        <f t="shared" ca="1" si="80"/>
        <v>0</v>
      </c>
      <c r="BA49" s="117" t="str">
        <f t="shared" ca="1" si="81"/>
        <v>overheid</v>
      </c>
      <c r="BB49" s="93">
        <f ca="1">SUM($H49*(BA49=Dashboard!$B49),$I49*(BA49=Dashboard!$C49),$J49*(BA49=Dashboard!$D49),$K49*(BA49=Dashboard!$E49),$L49*(BA49=Dashboard!$F49))</f>
        <v>0</v>
      </c>
      <c r="BC49" s="106">
        <f t="shared" ca="1" si="82"/>
        <v>0</v>
      </c>
      <c r="BD49" s="117" t="str">
        <f t="shared" ca="1" si="83"/>
        <v>geen sectorale focus</v>
      </c>
      <c r="BE49" s="93">
        <f ca="1">SUM($H49*(BD49=Dashboard!$B49),$I49*(BD49=Dashboard!$C49),$J49*(BD49=Dashboard!$D49),$K49*(BD49=Dashboard!$E49),$L49*(BD49=Dashboard!$F49))</f>
        <v>0</v>
      </c>
      <c r="BF49" s="106">
        <f t="shared" ca="1" si="84"/>
        <v>0</v>
      </c>
      <c r="BG49" s="117" t="str">
        <f t="shared" ca="1" si="85"/>
        <v>geen sectorale focus</v>
      </c>
      <c r="BH49" s="93">
        <f ca="1">SUM($H49*(BG49=Dashboard!$B49),$I49*(BG49=Dashboard!$C49),$J49*(BG49=Dashboard!$D49),$K49*(BG49=Dashboard!$E49),$L49*(BG49=Dashboard!$F49))</f>
        <v>0</v>
      </c>
      <c r="BI49" s="106">
        <f t="shared" ca="1" si="86"/>
        <v>0</v>
      </c>
      <c r="BJ49" s="117" t="str">
        <f t="shared" ca="1" si="87"/>
        <v>geen sectorale focus</v>
      </c>
      <c r="BK49" s="93">
        <f ca="1">SUM($H49*(BJ49=Dashboard!$B49),$I49*(BJ49=Dashboard!$C49),$J49*(BJ49=Dashboard!$D49),$K49*(BJ49=Dashboard!$E49),$L49*(BJ49=Dashboard!$F49))</f>
        <v>0</v>
      </c>
      <c r="BL49" s="106">
        <f t="shared" ca="1" si="88"/>
        <v>0</v>
      </c>
      <c r="BM49" s="117" t="str">
        <f t="shared" ca="1" si="89"/>
        <v>geen sectorale focus</v>
      </c>
      <c r="BN49" s="93">
        <f ca="1">SUM($H49*(BM49=Dashboard!$B49),$I49*(BM49=Dashboard!$C49),$J49*(BM49=Dashboard!$D49),$K49*(BM49=Dashboard!$E49),$L49*(BM49=Dashboard!$F49))</f>
        <v>0</v>
      </c>
      <c r="BO49" s="106">
        <f t="shared" ca="1" si="90"/>
        <v>0</v>
      </c>
      <c r="BP49" s="117" t="str">
        <f t="shared" ca="1" si="91"/>
        <v>overheid, agro, bibliotheken</v>
      </c>
      <c r="BQ49" s="93">
        <f ca="1">SUM($H49*(BP49=Dashboard!$B49),$I49*(BP49=Dashboard!$C49),$J49*(BP49=Dashboard!$D49),$K49*(BP49=Dashboard!$E49),$L49*(BP49=Dashboard!$F49))</f>
        <v>0</v>
      </c>
      <c r="BR49" s="106">
        <f t="shared" ca="1" si="92"/>
        <v>0</v>
      </c>
      <c r="BS49" s="117" t="str">
        <f t="shared" ca="1" si="93"/>
        <v>geen sectorale focus</v>
      </c>
      <c r="BT49" s="93">
        <f ca="1">SUM($H49*(BS49=Dashboard!$B49),$I49*(BS49=Dashboard!$C49),$J49*(BS49=Dashboard!$D49),$K49*(BS49=Dashboard!$E49),$L49*(BS49=Dashboard!$F49))</f>
        <v>0</v>
      </c>
      <c r="BU49" s="106">
        <f t="shared" ca="1" si="94"/>
        <v>0</v>
      </c>
      <c r="BV49" s="117" t="str">
        <f t="shared" ca="1" si="95"/>
        <v>geen sectorale focus</v>
      </c>
      <c r="BW49" s="93">
        <f ca="1">SUM($H49*(BV49=Dashboard!$B49),$I49*(BV49=Dashboard!$C49),$J49*(BV49=Dashboard!$D49),$K49*(BV49=Dashboard!$E49),$L49*(BV49=Dashboard!$F49))</f>
        <v>0</v>
      </c>
      <c r="BX49" s="106">
        <f t="shared" ca="1" si="96"/>
        <v>0</v>
      </c>
      <c r="BY49" s="117" t="str">
        <f t="shared" ca="1" si="97"/>
        <v>geen sectorale focus</v>
      </c>
      <c r="BZ49" s="93">
        <f ca="1">SUM($H49*(BY49=Dashboard!$B49),$I49*(BY49=Dashboard!$C49),$J49*(BY49=Dashboard!$D49),$K49*(BY49=Dashboard!$E49),$L49*(BY49=Dashboard!$F49))</f>
        <v>0</v>
      </c>
      <c r="CA49" s="106">
        <f t="shared" ca="1" si="98"/>
        <v>0</v>
      </c>
      <c r="CB49" s="117" t="str">
        <f t="shared" ca="1" si="99"/>
        <v>geen sectorale focus</v>
      </c>
      <c r="CC49" s="93">
        <f ca="1">SUM($H49*(CB49=Dashboard!$B49),$I49*(CB49=Dashboard!$C49),$J49*(CB49=Dashboard!$D49),$K49*(CB49=Dashboard!$E49),$L49*(CB49=Dashboard!$F49))</f>
        <v>0</v>
      </c>
      <c r="CD49" s="106">
        <f t="shared" ca="1" si="100"/>
        <v>0</v>
      </c>
      <c r="CE49" s="117" t="str">
        <f t="shared" ca="1" si="101"/>
        <v>onbekend</v>
      </c>
      <c r="CF49" s="93">
        <f ca="1">SUM($H49*(CE49=Dashboard!$B49),$I49*(CE49=Dashboard!$C49),$J49*(CE49=Dashboard!$D49),$K49*(CE49=Dashboard!$E49),$L49*(CE49=Dashboard!$F49))</f>
        <v>0</v>
      </c>
      <c r="CG49" s="106">
        <f t="shared" ca="1" si="102"/>
        <v>0</v>
      </c>
      <c r="CH49" s="117">
        <f t="shared" ca="1" si="41"/>
        <v>0</v>
      </c>
      <c r="CI49" s="93">
        <f ca="1">SUM($H49*(CH49=Dashboard!$B49),$I49*(CH49=Dashboard!$C49),$J49*(CH49=Dashboard!$D49),$K49*(CH49=Dashboard!$E49),$L49*(CH49=Dashboard!$F49))</f>
        <v>0</v>
      </c>
      <c r="CJ49" s="106">
        <f t="shared" ca="1" si="42"/>
        <v>0</v>
      </c>
      <c r="CK49" s="201">
        <v>0</v>
      </c>
      <c r="CL49" s="198">
        <v>0</v>
      </c>
      <c r="CM49" s="198">
        <v>0</v>
      </c>
      <c r="CN49" s="198">
        <v>0</v>
      </c>
      <c r="CO49" s="198">
        <v>0</v>
      </c>
      <c r="CP49" s="199">
        <v>0</v>
      </c>
      <c r="CS49" s="201">
        <v>0</v>
      </c>
      <c r="CT49" s="198">
        <v>0</v>
      </c>
      <c r="CU49" s="198">
        <v>0</v>
      </c>
      <c r="CV49" s="198">
        <v>0</v>
      </c>
      <c r="CW49" s="198">
        <v>0</v>
      </c>
      <c r="CX49" s="198">
        <v>0</v>
      </c>
      <c r="DA49" s="201">
        <v>0</v>
      </c>
      <c r="DB49" s="198">
        <v>0</v>
      </c>
      <c r="DC49" s="198">
        <v>0</v>
      </c>
      <c r="DD49" s="198">
        <v>0</v>
      </c>
      <c r="DE49" s="198">
        <v>0</v>
      </c>
      <c r="DF49" s="198">
        <v>0</v>
      </c>
    </row>
    <row r="50" spans="1:110">
      <c r="A50" s="157" t="s">
        <v>251</v>
      </c>
      <c r="B50" s="158" t="s">
        <v>264</v>
      </c>
      <c r="C50" s="158"/>
      <c r="D50" s="158"/>
      <c r="E50" s="158"/>
      <c r="F50" s="180"/>
      <c r="G50" s="214">
        <v>0</v>
      </c>
      <c r="H50" s="212">
        <v>0</v>
      </c>
      <c r="I50" s="212">
        <v>0</v>
      </c>
      <c r="J50" s="212">
        <v>0</v>
      </c>
      <c r="K50" s="212">
        <v>0</v>
      </c>
      <c r="L50" s="212">
        <v>0</v>
      </c>
      <c r="M50" s="117" t="str">
        <f>waardelijsten!G48</f>
        <v>AX</v>
      </c>
      <c r="Z50" s="117" t="str">
        <f t="shared" ca="1" si="63"/>
        <v>gemeentelijke basisgegevens en zaakgerichtwerken</v>
      </c>
      <c r="AA50" s="93">
        <f ca="1">SUM($H50*(Z50=Dashboard!$B50),$I50*(Z50=Dashboard!$C50),$J50*(Z50=Dashboard!$D50),$K50*(Z50=Dashboard!$E50),$L50*(Z50=Dashboard!$F50))</f>
        <v>0</v>
      </c>
      <c r="AB50" s="106">
        <f t="shared" ca="1" si="64"/>
        <v>0</v>
      </c>
      <c r="AC50" s="117" t="str">
        <f t="shared" ca="1" si="65"/>
        <v>geen nadere focus</v>
      </c>
      <c r="AD50" s="93">
        <f ca="1">SUM($H50*(AC50=Dashboard!$B50),$I50*(AC50=Dashboard!$C50),$J50*(AC50=Dashboard!$D50),$K50*(AC50=Dashboard!$E50),$L50*(AC50=Dashboard!$F50))</f>
        <v>0</v>
      </c>
      <c r="AE50" s="106">
        <f t="shared" ca="1" si="66"/>
        <v>0</v>
      </c>
      <c r="AF50" s="117" t="str">
        <f t="shared" ca="1" si="67"/>
        <v>financiële rapportages</v>
      </c>
      <c r="AG50" s="93">
        <f ca="1">SUM($H50*(AF50=Dashboard!$B50),$I50*(AF50=Dashboard!$C50),$J50*(AF50=Dashboard!$D50),$K50*(AF50=Dashboard!$E50),$L50*(AF50=Dashboard!$F50))</f>
        <v>0</v>
      </c>
      <c r="AH50" s="106">
        <f t="shared" ca="1" si="68"/>
        <v>0</v>
      </c>
      <c r="AI50" s="117" t="str">
        <f t="shared" ca="1" si="69"/>
        <v>geen nadere focus</v>
      </c>
      <c r="AJ50" s="93">
        <f ca="1">SUM($H50*(AI50=Dashboard!$B50),$I50*(AI50=Dashboard!$C50),$J50*(AI50=Dashboard!$D50),$K50*(AI50=Dashboard!$E50),$L50*(AI50=Dashboard!$F50))</f>
        <v>0</v>
      </c>
      <c r="AK50" s="106">
        <f t="shared" ca="1" si="70"/>
        <v>0</v>
      </c>
      <c r="AL50" s="117" t="str">
        <f t="shared" ca="1" si="71"/>
        <v>geen nadere focus</v>
      </c>
      <c r="AM50" s="93">
        <f ca="1">SUM($H50*(AL50=Dashboard!$B50),$I50*(AL50=Dashboard!$C50),$J50*(AL50=Dashboard!$D50),$K50*(AL50=Dashboard!$E50),$L50*(AL50=Dashboard!$F50))</f>
        <v>0</v>
      </c>
      <c r="AN50" s="106">
        <f t="shared" ca="1" si="72"/>
        <v>0</v>
      </c>
      <c r="AO50" s="117" t="str">
        <f t="shared" ca="1" si="73"/>
        <v>geen nadere focus</v>
      </c>
      <c r="AP50" s="93">
        <f ca="1">SUM($H50*(AO50=Dashboard!$B50),$I50*(AO50=Dashboard!$C50),$J50*(AO50=Dashboard!$D50),$K50*(AO50=Dashboard!$E50),$L50*(AO50=Dashboard!$F50))</f>
        <v>0</v>
      </c>
      <c r="AQ50" s="106">
        <f t="shared" ca="1" si="74"/>
        <v>0</v>
      </c>
      <c r="AR50" s="117" t="str">
        <f t="shared" ca="1" si="75"/>
        <v>geen nadere focus</v>
      </c>
      <c r="AS50" s="93">
        <f ca="1">SUM($H50*(AR50=Dashboard!$B50),$I50*(AR50=Dashboard!$C50),$J50*(AR50=Dashboard!$D50),$K50*(AR50=Dashboard!$E50),$L50*(AR50=Dashboard!$F50))</f>
        <v>0</v>
      </c>
      <c r="AT50" s="106">
        <f t="shared" ca="1" si="76"/>
        <v>0</v>
      </c>
      <c r="AU50" s="117" t="str">
        <f t="shared" ca="1" si="77"/>
        <v>geen nadere focus</v>
      </c>
      <c r="AV50" s="93">
        <f ca="1">SUM($H50*(AU50=Dashboard!$B50),$I50*(AU50=Dashboard!$C50),$J50*(AU50=Dashboard!$D50),$K50*(AU50=Dashboard!$E50),$L50*(AU50=Dashboard!$F50))</f>
        <v>0</v>
      </c>
      <c r="AW50" s="106">
        <f t="shared" ca="1" si="78"/>
        <v>0</v>
      </c>
      <c r="AX50" s="117" t="str">
        <f t="shared" ca="1" si="79"/>
        <v>geen nadere focus</v>
      </c>
      <c r="AY50" s="93">
        <f ca="1">SUM($H50*(AX50=Dashboard!$B50),$I50*(AX50=Dashboard!$C50),$J50*(AX50=Dashboard!$D50),$K50*(AX50=Dashboard!$E50),$L50*(AX50=Dashboard!$F50))</f>
        <v>0</v>
      </c>
      <c r="AZ50" s="106">
        <f t="shared" ca="1" si="80"/>
        <v>0</v>
      </c>
      <c r="BA50" s="117" t="str">
        <f t="shared" ca="1" si="81"/>
        <v>geen nadere focus</v>
      </c>
      <c r="BB50" s="93">
        <f ca="1">SUM($H50*(BA50=Dashboard!$B50),$I50*(BA50=Dashboard!$C50),$J50*(BA50=Dashboard!$D50),$K50*(BA50=Dashboard!$E50),$L50*(BA50=Dashboard!$F50))</f>
        <v>0</v>
      </c>
      <c r="BC50" s="106">
        <f t="shared" ca="1" si="82"/>
        <v>0</v>
      </c>
      <c r="BD50" s="117" t="str">
        <f t="shared" ca="1" si="83"/>
        <v>geen nadere focus</v>
      </c>
      <c r="BE50" s="93">
        <f ca="1">SUM($H50*(BD50=Dashboard!$B50),$I50*(BD50=Dashboard!$C50),$J50*(BD50=Dashboard!$D50),$K50*(BD50=Dashboard!$E50),$L50*(BD50=Dashboard!$F50))</f>
        <v>0</v>
      </c>
      <c r="BF50" s="106">
        <f t="shared" ca="1" si="84"/>
        <v>0</v>
      </c>
      <c r="BG50" s="117" t="str">
        <f t="shared" ca="1" si="85"/>
        <v>geen nadere focus</v>
      </c>
      <c r="BH50" s="93">
        <f ca="1">SUM($H50*(BG50=Dashboard!$B50),$I50*(BG50=Dashboard!$C50),$J50*(BG50=Dashboard!$D50),$K50*(BG50=Dashboard!$E50),$L50*(BG50=Dashboard!$F50))</f>
        <v>0</v>
      </c>
      <c r="BI50" s="106">
        <f t="shared" ca="1" si="86"/>
        <v>0</v>
      </c>
      <c r="BJ50" s="117" t="str">
        <f t="shared" ca="1" si="87"/>
        <v>geen nadere focus</v>
      </c>
      <c r="BK50" s="93">
        <f ca="1">SUM($H50*(BJ50=Dashboard!$B50),$I50*(BJ50=Dashboard!$C50),$J50*(BJ50=Dashboard!$D50),$K50*(BJ50=Dashboard!$E50),$L50*(BJ50=Dashboard!$F50))</f>
        <v>0</v>
      </c>
      <c r="BL50" s="106">
        <f t="shared" ca="1" si="88"/>
        <v>0</v>
      </c>
      <c r="BM50" s="117" t="str">
        <f t="shared" ca="1" si="89"/>
        <v>geen nadere focus</v>
      </c>
      <c r="BN50" s="93">
        <f ca="1">SUM($H50*(BM50=Dashboard!$B50),$I50*(BM50=Dashboard!$C50),$J50*(BM50=Dashboard!$D50),$K50*(BM50=Dashboard!$E50),$L50*(BM50=Dashboard!$F50))</f>
        <v>0</v>
      </c>
      <c r="BO50" s="106">
        <f t="shared" ca="1" si="90"/>
        <v>0</v>
      </c>
      <c r="BP50" s="117" t="str">
        <f t="shared" ca="1" si="91"/>
        <v>geen nadere focus</v>
      </c>
      <c r="BQ50" s="93">
        <f ca="1">SUM($H50*(BP50=Dashboard!$B50),$I50*(BP50=Dashboard!$C50),$J50*(BP50=Dashboard!$D50),$K50*(BP50=Dashboard!$E50),$L50*(BP50=Dashboard!$F50))</f>
        <v>0</v>
      </c>
      <c r="BR50" s="106">
        <f t="shared" ca="1" si="92"/>
        <v>0</v>
      </c>
      <c r="BS50" s="117" t="str">
        <f t="shared" ca="1" si="93"/>
        <v>geen nadere focus</v>
      </c>
      <c r="BT50" s="93">
        <f ca="1">SUM($H50*(BS50=Dashboard!$B50),$I50*(BS50=Dashboard!$C50),$J50*(BS50=Dashboard!$D50),$K50*(BS50=Dashboard!$E50),$L50*(BS50=Dashboard!$F50))</f>
        <v>0</v>
      </c>
      <c r="BU50" s="106">
        <f t="shared" ca="1" si="94"/>
        <v>0</v>
      </c>
      <c r="BV50" s="117" t="str">
        <f t="shared" ca="1" si="95"/>
        <v>geo-objecten</v>
      </c>
      <c r="BW50" s="93">
        <f ca="1">SUM($H50*(BV50=Dashboard!$B50),$I50*(BV50=Dashboard!$C50),$J50*(BV50=Dashboard!$D50),$K50*(BV50=Dashboard!$E50),$L50*(BV50=Dashboard!$F50))</f>
        <v>0</v>
      </c>
      <c r="BX50" s="106">
        <f t="shared" ca="1" si="96"/>
        <v>0</v>
      </c>
      <c r="BY50" s="117" t="str">
        <f t="shared" ca="1" si="97"/>
        <v>geen nadere focus</v>
      </c>
      <c r="BZ50" s="93">
        <f ca="1">SUM($H50*(BY50=Dashboard!$B50),$I50*(BY50=Dashboard!$C50),$J50*(BY50=Dashboard!$D50),$K50*(BY50=Dashboard!$E50),$L50*(BY50=Dashboard!$F50))</f>
        <v>0</v>
      </c>
      <c r="CA50" s="106">
        <f t="shared" ca="1" si="98"/>
        <v>0</v>
      </c>
      <c r="CB50" s="117" t="str">
        <f t="shared" ca="1" si="99"/>
        <v>geen nadere focus</v>
      </c>
      <c r="CC50" s="93">
        <f ca="1">SUM($H50*(CB50=Dashboard!$B50),$I50*(CB50=Dashboard!$C50),$J50*(CB50=Dashboard!$D50),$K50*(CB50=Dashboard!$E50),$L50*(CB50=Dashboard!$F50))</f>
        <v>0</v>
      </c>
      <c r="CD50" s="106">
        <f t="shared" ca="1" si="100"/>
        <v>0</v>
      </c>
      <c r="CE50" s="117" t="str">
        <f t="shared" ca="1" si="101"/>
        <v>onbekend</v>
      </c>
      <c r="CF50" s="93">
        <f ca="1">SUM($H50*(CE50=Dashboard!$B50),$I50*(CE50=Dashboard!$C50),$J50*(CE50=Dashboard!$D50),$K50*(CE50=Dashboard!$E50),$L50*(CE50=Dashboard!$F50))</f>
        <v>0</v>
      </c>
      <c r="CG50" s="106">
        <f t="shared" ca="1" si="102"/>
        <v>0</v>
      </c>
      <c r="CH50" s="117">
        <f t="shared" ca="1" si="41"/>
        <v>0</v>
      </c>
      <c r="CI50" s="93">
        <f ca="1">SUM($H50*(CH50=Dashboard!$B50),$I50*(CH50=Dashboard!$C50),$J50*(CH50=Dashboard!$D50),$K50*(CH50=Dashboard!$E50),$L50*(CH50=Dashboard!$F50))</f>
        <v>0</v>
      </c>
      <c r="CJ50" s="106">
        <f t="shared" ca="1" si="42"/>
        <v>0</v>
      </c>
      <c r="CK50" s="201">
        <v>0</v>
      </c>
      <c r="CL50" s="198">
        <v>0</v>
      </c>
      <c r="CM50" s="198">
        <v>0</v>
      </c>
      <c r="CN50" s="198">
        <v>0</v>
      </c>
      <c r="CO50" s="198">
        <v>0</v>
      </c>
      <c r="CP50" s="199">
        <v>0</v>
      </c>
      <c r="CS50" s="201">
        <v>0</v>
      </c>
      <c r="CT50" s="198">
        <v>0</v>
      </c>
      <c r="CU50" s="198">
        <v>0</v>
      </c>
      <c r="CV50" s="198">
        <v>0</v>
      </c>
      <c r="CW50" s="198">
        <v>0</v>
      </c>
      <c r="CX50" s="198">
        <v>0</v>
      </c>
      <c r="DA50" s="201">
        <v>0</v>
      </c>
      <c r="DB50" s="198">
        <v>0</v>
      </c>
      <c r="DC50" s="198">
        <v>0</v>
      </c>
      <c r="DD50" s="198">
        <v>0</v>
      </c>
      <c r="DE50" s="198">
        <v>0</v>
      </c>
      <c r="DF50" s="198">
        <v>0</v>
      </c>
    </row>
    <row r="51" spans="1:110">
      <c r="A51" s="157" t="s">
        <v>252</v>
      </c>
      <c r="B51" s="153">
        <v>1</v>
      </c>
      <c r="C51" s="153">
        <v>2</v>
      </c>
      <c r="D51" s="153">
        <v>3</v>
      </c>
      <c r="E51" s="153">
        <v>4</v>
      </c>
      <c r="F51" s="177">
        <v>5</v>
      </c>
      <c r="G51" s="211">
        <v>0</v>
      </c>
      <c r="H51" s="212">
        <v>0</v>
      </c>
      <c r="I51" s="212">
        <v>0</v>
      </c>
      <c r="J51" s="212">
        <v>0</v>
      </c>
      <c r="K51" s="212">
        <v>0</v>
      </c>
      <c r="L51" s="212">
        <v>0</v>
      </c>
      <c r="M51" s="117" t="str">
        <f>waardelijsten!G49</f>
        <v>AY</v>
      </c>
      <c r="Z51" s="117">
        <f t="shared" ca="1" si="63"/>
        <v>2</v>
      </c>
      <c r="AA51" s="93">
        <f ca="1">SUM($H51*(Z51=Dashboard!$B51),$I51*(Z51=Dashboard!$C51),$J51*(Z51=Dashboard!$D51),$K51*(Z51=Dashboard!$E51),$L51*(Z51=Dashboard!$F51))</f>
        <v>0</v>
      </c>
      <c r="AB51" s="106">
        <f t="shared" ca="1" si="64"/>
        <v>0</v>
      </c>
      <c r="AC51" s="117">
        <f t="shared" ca="1" si="65"/>
        <v>2</v>
      </c>
      <c r="AD51" s="93">
        <f ca="1">SUM($H51*(AC51=Dashboard!$B51),$I51*(AC51=Dashboard!$C51),$J51*(AC51=Dashboard!$D51),$K51*(AC51=Dashboard!$E51),$L51*(AC51=Dashboard!$F51))</f>
        <v>0</v>
      </c>
      <c r="AE51" s="106">
        <f t="shared" ca="1" si="66"/>
        <v>0</v>
      </c>
      <c r="AF51" s="117">
        <f t="shared" ca="1" si="67"/>
        <v>3</v>
      </c>
      <c r="AG51" s="93">
        <f ca="1">SUM($H51*(AF51=Dashboard!$B51),$I51*(AF51=Dashboard!$C51),$J51*(AF51=Dashboard!$D51),$K51*(AF51=Dashboard!$E51),$L51*(AF51=Dashboard!$F51))</f>
        <v>0</v>
      </c>
      <c r="AH51" s="106">
        <f t="shared" ca="1" si="68"/>
        <v>0</v>
      </c>
      <c r="AI51" s="117">
        <f t="shared" ca="1" si="69"/>
        <v>1</v>
      </c>
      <c r="AJ51" s="93">
        <f ca="1">SUM($H51*(AI51=Dashboard!$B51),$I51*(AI51=Dashboard!$C51),$J51*(AI51=Dashboard!$D51),$K51*(AI51=Dashboard!$E51),$L51*(AI51=Dashboard!$F51))</f>
        <v>0</v>
      </c>
      <c r="AK51" s="106">
        <f t="shared" ca="1" si="70"/>
        <v>0</v>
      </c>
      <c r="AL51" s="117">
        <f t="shared" ca="1" si="71"/>
        <v>3</v>
      </c>
      <c r="AM51" s="93">
        <f ca="1">SUM($H51*(AL51=Dashboard!$B51),$I51*(AL51=Dashboard!$C51),$J51*(AL51=Dashboard!$D51),$K51*(AL51=Dashboard!$E51),$L51*(AL51=Dashboard!$F51))</f>
        <v>0</v>
      </c>
      <c r="AN51" s="106">
        <f t="shared" ca="1" si="72"/>
        <v>0</v>
      </c>
      <c r="AO51" s="117">
        <f t="shared" ca="1" si="73"/>
        <v>3</v>
      </c>
      <c r="AP51" s="93">
        <f ca="1">SUM($H51*(AO51=Dashboard!$B51),$I51*(AO51=Dashboard!$C51),$J51*(AO51=Dashboard!$D51),$K51*(AO51=Dashboard!$E51),$L51*(AO51=Dashboard!$F51))</f>
        <v>0</v>
      </c>
      <c r="AQ51" s="106">
        <f t="shared" ca="1" si="74"/>
        <v>0</v>
      </c>
      <c r="AR51" s="117">
        <f t="shared" ca="1" si="75"/>
        <v>1</v>
      </c>
      <c r="AS51" s="93">
        <f ca="1">SUM($H51*(AR51=Dashboard!$B51),$I51*(AR51=Dashboard!$C51),$J51*(AR51=Dashboard!$D51),$K51*(AR51=Dashboard!$E51),$L51*(AR51=Dashboard!$F51))</f>
        <v>0</v>
      </c>
      <c r="AT51" s="106">
        <f t="shared" ca="1" si="76"/>
        <v>0</v>
      </c>
      <c r="AU51" s="117">
        <f t="shared" ca="1" si="77"/>
        <v>1</v>
      </c>
      <c r="AV51" s="93">
        <f ca="1">SUM($H51*(AU51=Dashboard!$B51),$I51*(AU51=Dashboard!$C51),$J51*(AU51=Dashboard!$D51),$K51*(AU51=Dashboard!$E51),$L51*(AU51=Dashboard!$F51))</f>
        <v>0</v>
      </c>
      <c r="AW51" s="106">
        <f t="shared" ca="1" si="78"/>
        <v>0</v>
      </c>
      <c r="AX51" s="117">
        <f t="shared" ca="1" si="79"/>
        <v>2</v>
      </c>
      <c r="AY51" s="93">
        <f ca="1">SUM($H51*(AX51=Dashboard!$B51),$I51*(AX51=Dashboard!$C51),$J51*(AX51=Dashboard!$D51),$K51*(AX51=Dashboard!$E51),$L51*(AX51=Dashboard!$F51))</f>
        <v>0</v>
      </c>
      <c r="AZ51" s="106">
        <f t="shared" ca="1" si="80"/>
        <v>0</v>
      </c>
      <c r="BA51" s="117">
        <f t="shared" ca="1" si="81"/>
        <v>2</v>
      </c>
      <c r="BB51" s="93">
        <f ca="1">SUM($H51*(BA51=Dashboard!$B51),$I51*(BA51=Dashboard!$C51),$J51*(BA51=Dashboard!$D51),$K51*(BA51=Dashboard!$E51),$L51*(BA51=Dashboard!$F51))</f>
        <v>0</v>
      </c>
      <c r="BC51" s="106">
        <f t="shared" ca="1" si="82"/>
        <v>0</v>
      </c>
      <c r="BD51" s="117">
        <f t="shared" ca="1" si="83"/>
        <v>3</v>
      </c>
      <c r="BE51" s="93">
        <f ca="1">SUM($H51*(BD51=Dashboard!$B51),$I51*(BD51=Dashboard!$C51),$J51*(BD51=Dashboard!$D51),$K51*(BD51=Dashboard!$E51),$L51*(BD51=Dashboard!$F51))</f>
        <v>0</v>
      </c>
      <c r="BF51" s="106">
        <f t="shared" ca="1" si="84"/>
        <v>0</v>
      </c>
      <c r="BG51" s="117">
        <f t="shared" ca="1" si="85"/>
        <v>3</v>
      </c>
      <c r="BH51" s="93">
        <f ca="1">SUM($H51*(BG51=Dashboard!$B51),$I51*(BG51=Dashboard!$C51),$J51*(BG51=Dashboard!$D51),$K51*(BG51=Dashboard!$E51),$L51*(BG51=Dashboard!$F51))</f>
        <v>0</v>
      </c>
      <c r="BI51" s="106">
        <f t="shared" ca="1" si="86"/>
        <v>0</v>
      </c>
      <c r="BJ51" s="117">
        <f t="shared" ca="1" si="87"/>
        <v>3</v>
      </c>
      <c r="BK51" s="93">
        <f ca="1">SUM($H51*(BJ51=Dashboard!$B51),$I51*(BJ51=Dashboard!$C51),$J51*(BJ51=Dashboard!$D51),$K51*(BJ51=Dashboard!$E51),$L51*(BJ51=Dashboard!$F51))</f>
        <v>0</v>
      </c>
      <c r="BL51" s="106">
        <f t="shared" ca="1" si="88"/>
        <v>0</v>
      </c>
      <c r="BM51" s="117">
        <f t="shared" ca="1" si="89"/>
        <v>3</v>
      </c>
      <c r="BN51" s="93">
        <f ca="1">SUM($H51*(BM51=Dashboard!$B51),$I51*(BM51=Dashboard!$C51),$J51*(BM51=Dashboard!$D51),$K51*(BM51=Dashboard!$E51),$L51*(BM51=Dashboard!$F51))</f>
        <v>0</v>
      </c>
      <c r="BO51" s="106">
        <f t="shared" ca="1" si="90"/>
        <v>0</v>
      </c>
      <c r="BP51" s="117">
        <f t="shared" ca="1" si="91"/>
        <v>3</v>
      </c>
      <c r="BQ51" s="93">
        <f ca="1">SUM($H51*(BP51=Dashboard!$B51),$I51*(BP51=Dashboard!$C51),$J51*(BP51=Dashboard!$D51),$K51*(BP51=Dashboard!$E51),$L51*(BP51=Dashboard!$F51))</f>
        <v>0</v>
      </c>
      <c r="BR51" s="106">
        <f t="shared" ca="1" si="92"/>
        <v>0</v>
      </c>
      <c r="BS51" s="117">
        <f t="shared" ca="1" si="93"/>
        <v>4</v>
      </c>
      <c r="BT51" s="93">
        <f ca="1">SUM($H51*(BS51=Dashboard!$B51),$I51*(BS51=Dashboard!$C51),$J51*(BS51=Dashboard!$D51),$K51*(BS51=Dashboard!$E51),$L51*(BS51=Dashboard!$F51))</f>
        <v>0</v>
      </c>
      <c r="BU51" s="106">
        <f t="shared" ca="1" si="94"/>
        <v>0</v>
      </c>
      <c r="BV51" s="117">
        <f t="shared" ca="1" si="95"/>
        <v>2</v>
      </c>
      <c r="BW51" s="93">
        <f ca="1">SUM($H51*(BV51=Dashboard!$B51),$I51*(BV51=Dashboard!$C51),$J51*(BV51=Dashboard!$D51),$K51*(BV51=Dashboard!$E51),$L51*(BV51=Dashboard!$F51))</f>
        <v>0</v>
      </c>
      <c r="BX51" s="106">
        <f t="shared" ca="1" si="96"/>
        <v>0</v>
      </c>
      <c r="BY51" s="117">
        <f t="shared" ca="1" si="97"/>
        <v>2</v>
      </c>
      <c r="BZ51" s="93">
        <f ca="1">SUM($H51*(BY51=Dashboard!$B51),$I51*(BY51=Dashboard!$C51),$J51*(BY51=Dashboard!$D51),$K51*(BY51=Dashboard!$E51),$L51*(BY51=Dashboard!$F51))</f>
        <v>0</v>
      </c>
      <c r="CA51" s="106">
        <f t="shared" ca="1" si="98"/>
        <v>0</v>
      </c>
      <c r="CB51" s="117">
        <f t="shared" ca="1" si="99"/>
        <v>1</v>
      </c>
      <c r="CC51" s="93">
        <f ca="1">SUM($H51*(CB51=Dashboard!$B51),$I51*(CB51=Dashboard!$C51),$J51*(CB51=Dashboard!$D51),$K51*(CB51=Dashboard!$E51),$L51*(CB51=Dashboard!$F51))</f>
        <v>0</v>
      </c>
      <c r="CD51" s="106">
        <f t="shared" ca="1" si="100"/>
        <v>0</v>
      </c>
      <c r="CE51" s="117">
        <f t="shared" ca="1" si="101"/>
        <v>0</v>
      </c>
      <c r="CF51" s="93">
        <f ca="1">SUM($H51*(CE51=Dashboard!$B51),$I51*(CE51=Dashboard!$C51),$J51*(CE51=Dashboard!$D51),$K51*(CE51=Dashboard!$E51),$L51*(CE51=Dashboard!$F51))</f>
        <v>0</v>
      </c>
      <c r="CG51" s="106">
        <f t="shared" ca="1" si="102"/>
        <v>0</v>
      </c>
      <c r="CH51" s="117">
        <f t="shared" ca="1" si="41"/>
        <v>0</v>
      </c>
      <c r="CI51" s="93">
        <f ca="1">SUM($H51*(CH51=Dashboard!$B51),$I51*(CH51=Dashboard!$C51),$J51*(CH51=Dashboard!$D51),$K51*(CH51=Dashboard!$E51),$L51*(CH51=Dashboard!$F51))</f>
        <v>0</v>
      </c>
      <c r="CJ51" s="106">
        <f t="shared" ca="1" si="42"/>
        <v>0</v>
      </c>
      <c r="CK51" s="197">
        <v>0</v>
      </c>
      <c r="CL51" s="198">
        <v>0</v>
      </c>
      <c r="CM51" s="198">
        <v>0</v>
      </c>
      <c r="CN51" s="198">
        <v>0</v>
      </c>
      <c r="CO51" s="198">
        <v>0</v>
      </c>
      <c r="CP51" s="199">
        <v>0</v>
      </c>
      <c r="CS51" s="197">
        <v>0</v>
      </c>
      <c r="CT51" s="198">
        <v>0</v>
      </c>
      <c r="CU51" s="198">
        <v>0</v>
      </c>
      <c r="CV51" s="198">
        <v>0</v>
      </c>
      <c r="CW51" s="198">
        <v>0</v>
      </c>
      <c r="CX51" s="198">
        <v>0</v>
      </c>
      <c r="DA51" s="197">
        <v>0</v>
      </c>
      <c r="DB51" s="198">
        <v>0</v>
      </c>
      <c r="DC51" s="198">
        <v>0</v>
      </c>
      <c r="DD51" s="198">
        <v>0</v>
      </c>
      <c r="DE51" s="198">
        <v>0</v>
      </c>
      <c r="DF51" s="198">
        <v>0</v>
      </c>
    </row>
    <row r="52" spans="1:110" ht="15.75" thickBot="1">
      <c r="A52" s="157" t="s">
        <v>253</v>
      </c>
      <c r="B52" s="153">
        <v>1</v>
      </c>
      <c r="C52" s="153">
        <v>2</v>
      </c>
      <c r="D52" s="153">
        <v>3</v>
      </c>
      <c r="E52" s="153">
        <v>4</v>
      </c>
      <c r="F52" s="177">
        <v>5</v>
      </c>
      <c r="G52" s="215">
        <v>0</v>
      </c>
      <c r="H52" s="216">
        <v>0</v>
      </c>
      <c r="I52" s="216">
        <v>0</v>
      </c>
      <c r="J52" s="216">
        <v>0</v>
      </c>
      <c r="K52" s="216">
        <v>0</v>
      </c>
      <c r="L52" s="216">
        <v>0</v>
      </c>
      <c r="M52" s="117" t="str">
        <f>waardelijsten!G50</f>
        <v>AZ</v>
      </c>
      <c r="Z52" s="117">
        <f t="shared" ca="1" si="63"/>
        <v>2</v>
      </c>
      <c r="AA52" s="93">
        <f ca="1">SUM($H52*(Z52=Dashboard!$B52),$I52*(Z52=Dashboard!$C52),$J52*(Z52=Dashboard!$D52),$K52*(Z52=Dashboard!$E52),$L52*(Z52=Dashboard!$F52))</f>
        <v>0</v>
      </c>
      <c r="AB52" s="106">
        <f t="shared" ca="1" si="64"/>
        <v>0</v>
      </c>
      <c r="AC52" s="117">
        <f t="shared" ca="1" si="65"/>
        <v>2</v>
      </c>
      <c r="AD52" s="93">
        <f ca="1">SUM($H52*(AC52=Dashboard!$B52),$I52*(AC52=Dashboard!$C52),$J52*(AC52=Dashboard!$D52),$K52*(AC52=Dashboard!$E52),$L52*(AC52=Dashboard!$F52))</f>
        <v>0</v>
      </c>
      <c r="AE52" s="106">
        <f t="shared" ca="1" si="66"/>
        <v>0</v>
      </c>
      <c r="AF52" s="117">
        <f t="shared" ca="1" si="67"/>
        <v>2</v>
      </c>
      <c r="AG52" s="93">
        <f ca="1">SUM($H52*(AF52=Dashboard!$B52),$I52*(AF52=Dashboard!$C52),$J52*(AF52=Dashboard!$D52),$K52*(AF52=Dashboard!$E52),$L52*(AF52=Dashboard!$F52))</f>
        <v>0</v>
      </c>
      <c r="AH52" s="106">
        <f t="shared" ca="1" si="68"/>
        <v>0</v>
      </c>
      <c r="AI52" s="117">
        <f t="shared" ca="1" si="69"/>
        <v>2</v>
      </c>
      <c r="AJ52" s="93">
        <f ca="1">SUM($H52*(AI52=Dashboard!$B52),$I52*(AI52=Dashboard!$C52),$J52*(AI52=Dashboard!$D52),$K52*(AI52=Dashboard!$E52),$L52*(AI52=Dashboard!$F52))</f>
        <v>0</v>
      </c>
      <c r="AK52" s="106">
        <f t="shared" ca="1" si="70"/>
        <v>0</v>
      </c>
      <c r="AL52" s="117">
        <f t="shared" ca="1" si="71"/>
        <v>2</v>
      </c>
      <c r="AM52" s="93">
        <f ca="1">SUM($H52*(AL52=Dashboard!$B52),$I52*(AL52=Dashboard!$C52),$J52*(AL52=Dashboard!$D52),$K52*(AL52=Dashboard!$E52),$L52*(AL52=Dashboard!$F52))</f>
        <v>0</v>
      </c>
      <c r="AN52" s="106">
        <f t="shared" ca="1" si="72"/>
        <v>0</v>
      </c>
      <c r="AO52" s="117">
        <f t="shared" ca="1" si="73"/>
        <v>3</v>
      </c>
      <c r="AP52" s="93">
        <f ca="1">SUM($H52*(AO52=Dashboard!$B52),$I52*(AO52=Dashboard!$C52),$J52*(AO52=Dashboard!$D52),$K52*(AO52=Dashboard!$E52),$L52*(AO52=Dashboard!$F52))</f>
        <v>0</v>
      </c>
      <c r="AQ52" s="106">
        <f t="shared" ca="1" si="74"/>
        <v>0</v>
      </c>
      <c r="AR52" s="117">
        <f t="shared" ca="1" si="75"/>
        <v>3</v>
      </c>
      <c r="AS52" s="93">
        <f ca="1">SUM($H52*(AR52=Dashboard!$B52),$I52*(AR52=Dashboard!$C52),$J52*(AR52=Dashboard!$D52),$K52*(AR52=Dashboard!$E52),$L52*(AR52=Dashboard!$F52))</f>
        <v>0</v>
      </c>
      <c r="AT52" s="106">
        <f t="shared" ca="1" si="76"/>
        <v>0</v>
      </c>
      <c r="AU52" s="117">
        <f t="shared" ca="1" si="77"/>
        <v>1</v>
      </c>
      <c r="AV52" s="93">
        <f ca="1">SUM($H52*(AU52=Dashboard!$B52),$I52*(AU52=Dashboard!$C52),$J52*(AU52=Dashboard!$D52),$K52*(AU52=Dashboard!$E52),$L52*(AU52=Dashboard!$F52))</f>
        <v>0</v>
      </c>
      <c r="AW52" s="106">
        <f t="shared" ca="1" si="78"/>
        <v>0</v>
      </c>
      <c r="AX52" s="117">
        <f t="shared" ca="1" si="79"/>
        <v>2</v>
      </c>
      <c r="AY52" s="93">
        <f ca="1">SUM($H52*(AX52=Dashboard!$B52),$I52*(AX52=Dashboard!$C52),$J52*(AX52=Dashboard!$D52),$K52*(AX52=Dashboard!$E52),$L52*(AX52=Dashboard!$F52))</f>
        <v>0</v>
      </c>
      <c r="AZ52" s="106">
        <f t="shared" ca="1" si="80"/>
        <v>0</v>
      </c>
      <c r="BA52" s="117">
        <f t="shared" ca="1" si="81"/>
        <v>3</v>
      </c>
      <c r="BB52" s="93">
        <f ca="1">SUM($H52*(BA52=Dashboard!$B52),$I52*(BA52=Dashboard!$C52),$J52*(BA52=Dashboard!$D52),$K52*(BA52=Dashboard!$E52),$L52*(BA52=Dashboard!$F52))</f>
        <v>0</v>
      </c>
      <c r="BC52" s="106">
        <f t="shared" ca="1" si="82"/>
        <v>0</v>
      </c>
      <c r="BD52" s="117">
        <f t="shared" ca="1" si="83"/>
        <v>2</v>
      </c>
      <c r="BE52" s="93">
        <f ca="1">SUM($H52*(BD52=Dashboard!$B52),$I52*(BD52=Dashboard!$C52),$J52*(BD52=Dashboard!$D52),$K52*(BD52=Dashboard!$E52),$L52*(BD52=Dashboard!$F52))</f>
        <v>0</v>
      </c>
      <c r="BF52" s="106">
        <f t="shared" ca="1" si="84"/>
        <v>0</v>
      </c>
      <c r="BG52" s="117">
        <f t="shared" ca="1" si="85"/>
        <v>3</v>
      </c>
      <c r="BH52" s="93">
        <f ca="1">SUM($H52*(BG52=Dashboard!$B52),$I52*(BG52=Dashboard!$C52),$J52*(BG52=Dashboard!$D52),$K52*(BG52=Dashboard!$E52),$L52*(BG52=Dashboard!$F52))</f>
        <v>0</v>
      </c>
      <c r="BI52" s="106">
        <f t="shared" ca="1" si="86"/>
        <v>0</v>
      </c>
      <c r="BJ52" s="117">
        <f t="shared" ca="1" si="87"/>
        <v>2</v>
      </c>
      <c r="BK52" s="93">
        <f ca="1">SUM($H52*(BJ52=Dashboard!$B52),$I52*(BJ52=Dashboard!$C52),$J52*(BJ52=Dashboard!$D52),$K52*(BJ52=Dashboard!$E52),$L52*(BJ52=Dashboard!$F52))</f>
        <v>0</v>
      </c>
      <c r="BL52" s="106">
        <f t="shared" ca="1" si="88"/>
        <v>0</v>
      </c>
      <c r="BM52" s="117">
        <f t="shared" ca="1" si="89"/>
        <v>3</v>
      </c>
      <c r="BN52" s="93">
        <f ca="1">SUM($H52*(BM52=Dashboard!$B52),$I52*(BM52=Dashboard!$C52),$J52*(BM52=Dashboard!$D52),$K52*(BM52=Dashboard!$E52),$L52*(BM52=Dashboard!$F52))</f>
        <v>0</v>
      </c>
      <c r="BO52" s="106">
        <f t="shared" ca="1" si="90"/>
        <v>0</v>
      </c>
      <c r="BP52" s="117">
        <f t="shared" ca="1" si="91"/>
        <v>3</v>
      </c>
      <c r="BQ52" s="93">
        <f ca="1">SUM($H52*(BP52=Dashboard!$B52),$I52*(BP52=Dashboard!$C52),$J52*(BP52=Dashboard!$D52),$K52*(BP52=Dashboard!$E52),$L52*(BP52=Dashboard!$F52))</f>
        <v>0</v>
      </c>
      <c r="BR52" s="106">
        <f t="shared" ca="1" si="92"/>
        <v>0</v>
      </c>
      <c r="BS52" s="117">
        <f t="shared" ca="1" si="93"/>
        <v>3</v>
      </c>
      <c r="BT52" s="93">
        <f ca="1">SUM($H52*(BS52=Dashboard!$B52),$I52*(BS52=Dashboard!$C52),$J52*(BS52=Dashboard!$D52),$K52*(BS52=Dashboard!$E52),$L52*(BS52=Dashboard!$F52))</f>
        <v>0</v>
      </c>
      <c r="BU52" s="106">
        <f t="shared" ca="1" si="94"/>
        <v>0</v>
      </c>
      <c r="BV52" s="117">
        <f t="shared" ca="1" si="95"/>
        <v>3</v>
      </c>
      <c r="BW52" s="93">
        <f ca="1">SUM($H52*(BV52=Dashboard!$B52),$I52*(BV52=Dashboard!$C52),$J52*(BV52=Dashboard!$D52),$K52*(BV52=Dashboard!$E52),$L52*(BV52=Dashboard!$F52))</f>
        <v>0</v>
      </c>
      <c r="BX52" s="106">
        <f t="shared" ca="1" si="96"/>
        <v>0</v>
      </c>
      <c r="BY52" s="117">
        <f t="shared" ca="1" si="97"/>
        <v>2</v>
      </c>
      <c r="BZ52" s="93">
        <f ca="1">SUM($H52*(BY52=Dashboard!$B52),$I52*(BY52=Dashboard!$C52),$J52*(BY52=Dashboard!$D52),$K52*(BY52=Dashboard!$E52),$L52*(BY52=Dashboard!$F52))</f>
        <v>0</v>
      </c>
      <c r="CA52" s="106">
        <f t="shared" ca="1" si="98"/>
        <v>0</v>
      </c>
      <c r="CB52" s="117">
        <f t="shared" ca="1" si="99"/>
        <v>2</v>
      </c>
      <c r="CC52" s="93">
        <f ca="1">SUM($H52*(CB52=Dashboard!$B52),$I52*(CB52=Dashboard!$C52),$J52*(CB52=Dashboard!$D52),$K52*(CB52=Dashboard!$E52),$L52*(CB52=Dashboard!$F52))</f>
        <v>0</v>
      </c>
      <c r="CD52" s="106">
        <f t="shared" ca="1" si="100"/>
        <v>0</v>
      </c>
      <c r="CE52" s="117">
        <f t="shared" ca="1" si="101"/>
        <v>1</v>
      </c>
      <c r="CF52" s="93">
        <f ca="1">SUM($H52*(CE52=Dashboard!$B52),$I52*(CE52=Dashboard!$C52),$J52*(CE52=Dashboard!$D52),$K52*(CE52=Dashboard!$E52),$L52*(CE52=Dashboard!$F52))</f>
        <v>0</v>
      </c>
      <c r="CG52" s="106">
        <f t="shared" ca="1" si="102"/>
        <v>0</v>
      </c>
      <c r="CH52" s="117">
        <f t="shared" ca="1" si="41"/>
        <v>0</v>
      </c>
      <c r="CI52" s="93">
        <f ca="1">SUM($H52*(CH52=Dashboard!$B52),$I52*(CH52=Dashboard!$C52),$J52*(CH52=Dashboard!$D52),$K52*(CH52=Dashboard!$E52),$L52*(CH52=Dashboard!$F52))</f>
        <v>0</v>
      </c>
      <c r="CJ52" s="106">
        <f t="shared" ca="1" si="42"/>
        <v>0</v>
      </c>
      <c r="CK52" s="202">
        <v>0</v>
      </c>
      <c r="CL52" s="203">
        <v>0</v>
      </c>
      <c r="CM52" s="203">
        <v>0</v>
      </c>
      <c r="CN52" s="203">
        <v>0</v>
      </c>
      <c r="CO52" s="203">
        <v>0</v>
      </c>
      <c r="CP52" s="204">
        <v>0</v>
      </c>
      <c r="CS52" s="202">
        <v>0</v>
      </c>
      <c r="CT52" s="203">
        <v>0</v>
      </c>
      <c r="CU52" s="203">
        <v>0</v>
      </c>
      <c r="CV52" s="203">
        <v>0</v>
      </c>
      <c r="CW52" s="203">
        <v>0</v>
      </c>
      <c r="CX52" s="203">
        <v>0</v>
      </c>
      <c r="DA52" s="202">
        <v>0</v>
      </c>
      <c r="DB52" s="203">
        <v>0</v>
      </c>
      <c r="DC52" s="203">
        <v>0</v>
      </c>
      <c r="DD52" s="203">
        <v>0</v>
      </c>
      <c r="DE52" s="203">
        <v>0</v>
      </c>
      <c r="DF52" s="203">
        <v>0</v>
      </c>
    </row>
    <row r="53" spans="1:110" ht="21">
      <c r="G53" s="112" t="s">
        <v>338</v>
      </c>
      <c r="H53" s="112" t="s">
        <v>339</v>
      </c>
      <c r="I53" s="112" t="s">
        <v>340</v>
      </c>
      <c r="J53" s="112" t="s">
        <v>341</v>
      </c>
      <c r="K53" s="112" t="s">
        <v>342</v>
      </c>
      <c r="L53" s="112" t="s">
        <v>343</v>
      </c>
      <c r="M53" s="112" t="s">
        <v>344</v>
      </c>
      <c r="Z53" s="40">
        <v>5</v>
      </c>
      <c r="AB53" s="107">
        <f ca="1">SUM(AB3:AB52)</f>
        <v>12</v>
      </c>
      <c r="AC53">
        <f>Z53+1</f>
        <v>6</v>
      </c>
      <c r="AE53" s="107">
        <f ca="1">SUM(AE3:AE52)</f>
        <v>8</v>
      </c>
      <c r="AF53">
        <f>AC53+1</f>
        <v>7</v>
      </c>
      <c r="AH53" s="107">
        <f ca="1">SUM(AH3:AH52)</f>
        <v>14</v>
      </c>
      <c r="AI53">
        <f>AF53+1</f>
        <v>8</v>
      </c>
      <c r="AK53" s="107">
        <f ca="1">SUM(AK3:AK52)</f>
        <v>10</v>
      </c>
      <c r="AL53">
        <f>AI53+1</f>
        <v>9</v>
      </c>
      <c r="AN53" s="107">
        <f ca="1">SUM(AN3:AN52)</f>
        <v>14</v>
      </c>
      <c r="AO53">
        <f>AL53+1</f>
        <v>10</v>
      </c>
      <c r="AQ53" s="107">
        <f ca="1">SUM(AQ3:AQ52)</f>
        <v>15</v>
      </c>
      <c r="AR53">
        <f>AO53+1</f>
        <v>11</v>
      </c>
      <c r="AT53" s="107">
        <f ca="1">SUM(AT3:AT52)</f>
        <v>20</v>
      </c>
      <c r="AU53">
        <f>AR53+1</f>
        <v>12</v>
      </c>
      <c r="AW53" s="107">
        <f ca="1">SUM(AW3:AW52)</f>
        <v>1</v>
      </c>
      <c r="AX53">
        <f>AU53+1</f>
        <v>13</v>
      </c>
      <c r="AZ53" s="107">
        <f ca="1">SUM(AZ3:AZ52)</f>
        <v>10</v>
      </c>
      <c r="BA53">
        <f>AX53+1</f>
        <v>14</v>
      </c>
      <c r="BC53" s="107">
        <f ca="1">SUM(BC3:BC52)</f>
        <v>10</v>
      </c>
      <c r="BD53">
        <f>BA53+1</f>
        <v>15</v>
      </c>
      <c r="BF53" s="107">
        <f ca="1">SUM(BF3:BF52)</f>
        <v>16</v>
      </c>
      <c r="BG53">
        <f>BD53+1</f>
        <v>16</v>
      </c>
      <c r="BI53" s="107">
        <f ca="1">SUM(BI3:BI52)</f>
        <v>15</v>
      </c>
      <c r="BJ53">
        <f>BG53+1</f>
        <v>17</v>
      </c>
      <c r="BL53" s="107">
        <f ca="1">SUM(BL3:BL52)</f>
        <v>12</v>
      </c>
      <c r="BM53">
        <f>BJ53+1</f>
        <v>18</v>
      </c>
      <c r="BO53" s="107">
        <f ca="1">SUM(BO3:BO52)</f>
        <v>13</v>
      </c>
      <c r="BP53">
        <f>BM53+1</f>
        <v>19</v>
      </c>
      <c r="BR53" s="107">
        <f ca="1">SUM(BR3:BR52)</f>
        <v>11</v>
      </c>
      <c r="BS53">
        <f>BP53+1</f>
        <v>20</v>
      </c>
      <c r="BU53" s="107">
        <f ca="1">SUM(BU3:BU52)</f>
        <v>15</v>
      </c>
      <c r="BV53">
        <f>BS53+1</f>
        <v>21</v>
      </c>
      <c r="BX53" s="107">
        <f ca="1">SUM(BX3:BX52)</f>
        <v>11</v>
      </c>
      <c r="BY53">
        <f>BV53+1</f>
        <v>22</v>
      </c>
      <c r="CA53" s="107">
        <f ca="1">SUM(CA3:CA52)</f>
        <v>27</v>
      </c>
      <c r="CB53">
        <f>BY53+1</f>
        <v>23</v>
      </c>
      <c r="CD53" s="107">
        <f ca="1">SUM(CD3:CD52)</f>
        <v>10</v>
      </c>
      <c r="CE53">
        <f>CB53+1</f>
        <v>24</v>
      </c>
      <c r="CG53" s="107">
        <f ca="1">SUM(CG3:CG52)</f>
        <v>0</v>
      </c>
      <c r="CH53">
        <f>CE53+1</f>
        <v>25</v>
      </c>
      <c r="CJ53" s="107">
        <f ca="1">SUM(CJ3:CJ52)</f>
        <v>0</v>
      </c>
      <c r="CK53" s="63" t="s">
        <v>397</v>
      </c>
      <c r="CL53" s="63"/>
      <c r="CM53" s="63"/>
      <c r="CN53" s="63"/>
      <c r="CO53" s="63"/>
      <c r="CP53" s="63"/>
      <c r="CS53" s="63" t="s">
        <v>398</v>
      </c>
      <c r="CT53" s="63"/>
      <c r="CU53" s="63"/>
      <c r="CV53" s="63"/>
      <c r="CW53" s="63"/>
      <c r="CX53" s="63"/>
      <c r="DA53" s="63" t="s">
        <v>398</v>
      </c>
      <c r="DB53" s="63"/>
      <c r="DC53" s="63"/>
      <c r="DD53" s="63"/>
      <c r="DE53" s="63"/>
      <c r="DF53" s="63"/>
    </row>
    <row r="54" spans="1:110" ht="15.75" thickBot="1">
      <c r="Z54" s="40" t="s">
        <v>347</v>
      </c>
      <c r="AB54" s="40" t="s">
        <v>348</v>
      </c>
      <c r="AC54" s="40" t="s">
        <v>347</v>
      </c>
      <c r="AE54" s="40" t="s">
        <v>348</v>
      </c>
      <c r="AF54" s="40" t="s">
        <v>347</v>
      </c>
      <c r="AH54" s="40" t="s">
        <v>348</v>
      </c>
      <c r="AI54" s="40" t="s">
        <v>347</v>
      </c>
      <c r="AK54" s="40" t="s">
        <v>348</v>
      </c>
      <c r="AL54" s="40" t="s">
        <v>347</v>
      </c>
      <c r="AN54" s="40" t="s">
        <v>348</v>
      </c>
      <c r="AO54" s="40" t="s">
        <v>347</v>
      </c>
      <c r="AQ54" s="40" t="s">
        <v>348</v>
      </c>
      <c r="AR54" s="40" t="s">
        <v>347</v>
      </c>
      <c r="AT54" s="40" t="s">
        <v>348</v>
      </c>
      <c r="AU54" s="40" t="s">
        <v>347</v>
      </c>
      <c r="AW54" s="40" t="s">
        <v>348</v>
      </c>
      <c r="AX54" s="40" t="s">
        <v>347</v>
      </c>
      <c r="AZ54" s="40" t="s">
        <v>348</v>
      </c>
      <c r="BA54" s="40" t="s">
        <v>347</v>
      </c>
      <c r="BC54" s="40" t="s">
        <v>348</v>
      </c>
      <c r="BD54" s="40" t="s">
        <v>347</v>
      </c>
      <c r="BF54" s="40" t="s">
        <v>348</v>
      </c>
      <c r="BG54" s="40" t="s">
        <v>347</v>
      </c>
      <c r="BI54" s="40" t="s">
        <v>348</v>
      </c>
      <c r="BJ54" s="40" t="s">
        <v>347</v>
      </c>
      <c r="BL54" s="40" t="s">
        <v>348</v>
      </c>
      <c r="BM54" s="40" t="s">
        <v>347</v>
      </c>
      <c r="BO54" s="40" t="s">
        <v>348</v>
      </c>
      <c r="BP54" s="40" t="s">
        <v>347</v>
      </c>
      <c r="BR54" s="40" t="s">
        <v>348</v>
      </c>
      <c r="BS54" s="40" t="s">
        <v>347</v>
      </c>
      <c r="BU54" s="40" t="s">
        <v>348</v>
      </c>
      <c r="BV54" s="40" t="s">
        <v>347</v>
      </c>
      <c r="BX54" s="40" t="s">
        <v>348</v>
      </c>
      <c r="BY54" s="40" t="s">
        <v>347</v>
      </c>
      <c r="CA54" s="40" t="s">
        <v>348</v>
      </c>
      <c r="CB54" s="40" t="s">
        <v>347</v>
      </c>
      <c r="CD54" s="40" t="s">
        <v>348</v>
      </c>
      <c r="CE54" s="40" t="s">
        <v>347</v>
      </c>
      <c r="CG54" s="40" t="s">
        <v>348</v>
      </c>
      <c r="CH54" s="40" t="s">
        <v>347</v>
      </c>
      <c r="CJ54" s="40" t="s">
        <v>348</v>
      </c>
      <c r="CK54" s="40"/>
      <c r="CM54" s="40"/>
      <c r="CN54" s="40"/>
      <c r="CP54" s="40"/>
      <c r="CQ54" s="40"/>
      <c r="CS54" s="40"/>
      <c r="DA54" s="63" t="s">
        <v>400</v>
      </c>
      <c r="DB54" s="45"/>
      <c r="DC54" s="45"/>
    </row>
    <row r="55" spans="1:110" ht="26.25">
      <c r="G55" s="121" t="s">
        <v>372</v>
      </c>
      <c r="H55" s="122"/>
      <c r="I55" s="122"/>
      <c r="J55" s="122"/>
      <c r="K55" s="122"/>
      <c r="L55" s="122"/>
      <c r="M55" s="122"/>
      <c r="N55" s="122"/>
      <c r="O55" s="122"/>
      <c r="P55" s="122"/>
      <c r="Q55" s="122"/>
      <c r="R55" s="122"/>
      <c r="S55" s="122"/>
      <c r="T55" s="122"/>
      <c r="U55" s="123"/>
      <c r="AA55" s="111" t="str">
        <f ca="1">INDIRECT(CONCATENATE("scoretabel!$","B","$",Z$53))</f>
        <v>metamodel RGB</v>
      </c>
      <c r="AD55" s="111" t="str">
        <f ca="1">INDIRECT(CONCATENATE("scoretabel!$","B","$",AC$53))</f>
        <v>SUWI-aanpak</v>
      </c>
      <c r="AG55" s="111" t="str">
        <f ca="1">INDIRECT(CONCATENATE("scoretabel!$","B","$",AF$53))</f>
        <v>XBRL-aanpak</v>
      </c>
      <c r="AJ55" s="111" t="str">
        <f ca="1">INDIRECT(CONCATENATE("scoretabel!$","B","$",AI$53))</f>
        <v>Infrastructurele Benadering</v>
      </c>
      <c r="AM55" s="111" t="str">
        <f ca="1">INDIRECT(CONCATENATE("scoretabel!$","B","$",AL$53))</f>
        <v>CCTS</v>
      </c>
      <c r="AP55" s="111" t="str">
        <f ca="1">INDIRECT(CONCATENATE("scoretabel!$","B","$",AO$53))</f>
        <v>ERD</v>
      </c>
      <c r="AS55" s="111" t="str">
        <f ca="1">INDIRECT(CONCATENATE("scoretabel!$","B","$",AR$53))</f>
        <v>Essence</v>
      </c>
      <c r="AV55" s="111" t="str">
        <f ca="1">INDIRECT(CONCATENATE("scoretabel!$","B","$",AU$53))</f>
        <v>Metapattern</v>
      </c>
      <c r="AY55" s="111" t="str">
        <f ca="1">INDIRECT(CONCATENATE("scoretabel!$","B","$",AX$53))</f>
        <v>NIEM</v>
      </c>
      <c r="BB55" s="111" t="str">
        <f ca="1">INDIRECT(CONCATENATE("scoretabel!$","B","$",BA$53))</f>
        <v>Object Role Modelling</v>
      </c>
      <c r="BE55" s="111" t="str">
        <f ca="1">INDIRECT(CONCATENATE("scoretabel!$","B","$",BD$53))</f>
        <v>OWL DL</v>
      </c>
      <c r="BH55" s="111" t="str">
        <f ca="1">INDIRECT(CONCATENATE("scoretabel!$","B","$",BG$53))</f>
        <v>RDF-S</v>
      </c>
      <c r="BK55" s="111" t="str">
        <f ca="1">INDIRECT(CONCATENATE("scoretabel!$","B","$",BJ$53))</f>
        <v>RuleSpeak</v>
      </c>
      <c r="BN55" s="111" t="str">
        <f ca="1">INDIRECT(CONCATENATE("scoretabel!$","B","$",BM$53))</f>
        <v>SBVR</v>
      </c>
      <c r="BQ55" s="111" t="str">
        <f ca="1">INDIRECT(CONCATENATE("scoretabel!$","B","$",BP$53))</f>
        <v>SKOS</v>
      </c>
      <c r="BT55" s="111" t="str">
        <f ca="1">INDIRECT(CONCATENATE("scoretabel!$","B","$",BS$53))</f>
        <v>UML Class Diagrams</v>
      </c>
      <c r="BW55" s="111" t="str">
        <f ca="1">INDIRECT(CONCATENATE("scoretabel!$","B","$",BV$53))</f>
        <v>NEN3610</v>
      </c>
      <c r="BZ55" s="111" t="str">
        <f ca="1">INDIRECT(CONCATENATE("scoretabel!$","B","$",BY$53))</f>
        <v>Ampersand</v>
      </c>
      <c r="CC55" s="111" t="str">
        <f ca="1">INDIRECT(CONCATENATE("scoretabel!$","B","$",CB$53))</f>
        <v>Merode</v>
      </c>
      <c r="CF55" s="111" t="str">
        <f ca="1">INDIRECT(CONCATENATE("scoretabel!$","B","$",CE$53))</f>
        <v>EXTRA Benadering-4</v>
      </c>
      <c r="CI55" s="111">
        <f ca="1">INDIRECT(CONCATENATE("scoretabel!$","B","$",CH$53))</f>
        <v>0</v>
      </c>
    </row>
    <row r="56" spans="1:110" ht="26.25">
      <c r="G56" s="124"/>
      <c r="H56" s="125" t="s">
        <v>373</v>
      </c>
      <c r="I56" s="125"/>
      <c r="J56" s="125"/>
      <c r="K56" s="125"/>
      <c r="L56" s="125"/>
      <c r="M56" s="125"/>
      <c r="N56" s="125"/>
      <c r="O56" s="125"/>
      <c r="P56" s="125"/>
      <c r="Q56" s="125"/>
      <c r="R56" s="125"/>
      <c r="S56" s="125"/>
      <c r="T56" s="125"/>
      <c r="U56" s="126"/>
    </row>
    <row r="57" spans="1:110" ht="26.25">
      <c r="G57" s="124" t="s">
        <v>375</v>
      </c>
      <c r="H57" s="125"/>
      <c r="I57" s="125"/>
      <c r="J57" s="125"/>
      <c r="K57" s="125"/>
      <c r="L57" s="125"/>
      <c r="M57" s="125"/>
      <c r="N57" s="125"/>
      <c r="O57" s="125"/>
      <c r="P57" s="125"/>
      <c r="Q57" s="125"/>
      <c r="R57" s="125"/>
      <c r="S57" s="125"/>
      <c r="T57" s="125"/>
      <c r="U57" s="126"/>
    </row>
    <row r="58" spans="1:110" ht="27" thickBot="1">
      <c r="G58" s="127" t="s">
        <v>401</v>
      </c>
      <c r="H58" s="128"/>
      <c r="I58" s="128"/>
      <c r="J58" s="128"/>
      <c r="K58" s="128"/>
      <c r="L58" s="128"/>
      <c r="M58" s="128"/>
      <c r="N58" s="128"/>
      <c r="O58" s="128"/>
      <c r="P58" s="128"/>
      <c r="Q58" s="128"/>
      <c r="R58" s="128"/>
      <c r="S58" s="128"/>
      <c r="T58" s="128"/>
      <c r="U58" s="129"/>
      <c r="W58" s="47"/>
      <c r="X58" s="47"/>
      <c r="Y58" s="47"/>
      <c r="Z58" s="47"/>
      <c r="AA58" s="47"/>
      <c r="AB58" s="47"/>
      <c r="AC58" s="47"/>
      <c r="AD58" s="47"/>
      <c r="AE58" s="47"/>
      <c r="AF58" s="47"/>
      <c r="AG58" s="47"/>
      <c r="AH58" s="47"/>
      <c r="AI58" s="47"/>
      <c r="AJ58" s="47"/>
      <c r="AK58" s="47"/>
      <c r="AL58" s="47"/>
      <c r="AM58" s="47"/>
      <c r="AN58" s="47"/>
      <c r="AO58" s="47"/>
      <c r="AP58" s="47"/>
      <c r="AQ58" s="47"/>
      <c r="AR58" s="47"/>
      <c r="AS58" s="47"/>
      <c r="AT58" s="47"/>
      <c r="AU58" s="47"/>
      <c r="AV58" s="47"/>
      <c r="AW58" s="47"/>
      <c r="AX58" s="47"/>
      <c r="AY58" s="47"/>
      <c r="AZ58" s="47"/>
      <c r="BA58" s="47"/>
      <c r="BB58" s="47"/>
      <c r="BC58" s="47"/>
      <c r="BD58" s="47"/>
      <c r="BE58" s="47"/>
      <c r="BF58" s="47"/>
      <c r="BG58" s="47"/>
      <c r="BH58" s="47"/>
      <c r="BI58" s="47"/>
      <c r="BJ58" s="47"/>
      <c r="BK58" s="47"/>
      <c r="BL58" s="47"/>
      <c r="BM58" s="47"/>
      <c r="BN58" s="47"/>
      <c r="BO58" s="47"/>
      <c r="BP58" s="47"/>
      <c r="BQ58" s="47"/>
      <c r="BR58" s="47"/>
      <c r="BS58" s="47"/>
      <c r="BT58" s="47"/>
      <c r="BU58" s="47"/>
      <c r="BV58" s="47"/>
      <c r="BW58" s="47"/>
      <c r="BX58" s="47"/>
      <c r="BY58" s="47"/>
      <c r="BZ58" s="47"/>
      <c r="CA58" s="47"/>
      <c r="CB58" s="47"/>
      <c r="CC58" s="47"/>
      <c r="CD58" s="47"/>
      <c r="CE58" s="47"/>
      <c r="CF58" s="47"/>
      <c r="CG58" s="47"/>
      <c r="CH58" s="47"/>
      <c r="CI58" s="47"/>
      <c r="CJ58" s="47"/>
      <c r="CK58" s="47"/>
      <c r="CL58" s="47"/>
    </row>
    <row r="59" spans="1:110">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47"/>
      <c r="AY59" s="47"/>
      <c r="AZ59" s="47"/>
      <c r="BA59" s="47"/>
      <c r="BB59" s="47"/>
      <c r="BC59" s="47"/>
      <c r="BD59" s="47"/>
      <c r="BE59" s="47"/>
      <c r="BF59" s="47"/>
      <c r="BG59" s="47"/>
      <c r="BH59" s="47"/>
      <c r="BI59" s="47"/>
      <c r="BJ59" s="47"/>
      <c r="BK59" s="47"/>
      <c r="BL59" s="47"/>
      <c r="BM59" s="47"/>
      <c r="BN59" s="47"/>
      <c r="BO59" s="47"/>
      <c r="BP59" s="47"/>
      <c r="BQ59" s="47"/>
      <c r="BR59" s="47"/>
      <c r="BS59" s="47"/>
      <c r="BT59" s="47"/>
      <c r="BU59" s="47"/>
      <c r="BV59" s="47"/>
      <c r="BW59" s="47"/>
      <c r="BX59" s="47"/>
      <c r="BY59" s="47"/>
      <c r="BZ59" s="47"/>
      <c r="CA59" s="47"/>
      <c r="CB59" s="47"/>
      <c r="CC59" s="47"/>
      <c r="CD59" s="47"/>
      <c r="CE59" s="47"/>
      <c r="CF59" s="47"/>
      <c r="CG59" s="47"/>
      <c r="CH59" s="47"/>
      <c r="CI59" s="47"/>
      <c r="CJ59" s="47"/>
      <c r="CK59" s="47"/>
      <c r="CL59" s="47"/>
    </row>
    <row r="60" spans="1:110">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47"/>
      <c r="AY60" s="47"/>
      <c r="AZ60" s="47"/>
      <c r="BA60" s="47"/>
      <c r="BB60" s="47"/>
      <c r="BC60" s="47"/>
      <c r="BD60" s="47"/>
      <c r="BE60" s="47"/>
      <c r="BF60" s="47"/>
      <c r="BG60" s="47"/>
      <c r="BH60" s="47"/>
      <c r="BI60" s="47"/>
      <c r="BJ60" s="47"/>
      <c r="BK60" s="47"/>
      <c r="BL60" s="47"/>
      <c r="BM60" s="47"/>
      <c r="BN60" s="47"/>
      <c r="BO60" s="47"/>
      <c r="BP60" s="47"/>
      <c r="BQ60" s="47"/>
      <c r="BR60" s="47"/>
      <c r="BS60" s="47"/>
      <c r="BT60" s="47"/>
      <c r="BU60" s="47"/>
      <c r="BV60" s="47"/>
      <c r="BW60" s="47"/>
      <c r="BX60" s="47"/>
      <c r="BY60" s="47"/>
      <c r="BZ60" s="47"/>
      <c r="CA60" s="47"/>
      <c r="CB60" s="47"/>
      <c r="CC60" s="47"/>
      <c r="CD60" s="47"/>
      <c r="CE60" s="47"/>
      <c r="CF60" s="47"/>
      <c r="CG60" s="47"/>
      <c r="CH60" s="47"/>
      <c r="CI60" s="47"/>
      <c r="CJ60" s="47"/>
      <c r="CK60" s="47"/>
      <c r="CL60" s="47"/>
    </row>
    <row r="61" spans="1:110">
      <c r="W61" s="47"/>
      <c r="X61" s="119"/>
      <c r="Y61" s="119"/>
      <c r="Z61" s="47"/>
      <c r="AA61" s="47"/>
      <c r="AB61" s="47"/>
      <c r="AC61" s="47"/>
      <c r="AD61" s="47"/>
      <c r="AE61" s="119"/>
      <c r="AF61" s="47"/>
      <c r="AG61" s="47"/>
      <c r="AH61" s="119"/>
      <c r="AI61" s="47"/>
      <c r="AJ61" s="47"/>
      <c r="AK61" s="119"/>
      <c r="AL61" s="47"/>
      <c r="AM61" s="47"/>
      <c r="AN61" s="119"/>
      <c r="AO61" s="47"/>
      <c r="AP61" s="47"/>
      <c r="AQ61" s="119"/>
      <c r="AR61" s="47"/>
      <c r="AS61" s="47"/>
      <c r="AT61" s="119"/>
      <c r="AU61" s="47"/>
      <c r="AV61" s="47"/>
      <c r="AW61" s="119"/>
      <c r="AX61" s="47"/>
      <c r="AY61" s="47"/>
      <c r="AZ61" s="119"/>
      <c r="BA61" s="47"/>
      <c r="BB61" s="47"/>
      <c r="BC61" s="119"/>
      <c r="BD61" s="47"/>
      <c r="BE61" s="47"/>
      <c r="BF61" s="119"/>
      <c r="BG61" s="47"/>
      <c r="BH61" s="47"/>
      <c r="BI61" s="119"/>
      <c r="BJ61" s="47"/>
      <c r="BK61" s="47"/>
      <c r="BL61" s="119"/>
      <c r="BM61" s="47"/>
      <c r="BN61" s="47"/>
      <c r="BO61" s="119"/>
      <c r="BP61" s="47"/>
      <c r="BQ61" s="47"/>
      <c r="BR61" s="119"/>
      <c r="BS61" s="47"/>
      <c r="BT61" s="47"/>
      <c r="BU61" s="119"/>
      <c r="BV61" s="47"/>
      <c r="BW61" s="47"/>
      <c r="BX61" s="119"/>
      <c r="BY61" s="47"/>
      <c r="BZ61" s="47"/>
      <c r="CA61" s="119"/>
      <c r="CB61" s="47"/>
      <c r="CC61" s="47"/>
      <c r="CD61" s="119"/>
      <c r="CE61" s="47"/>
      <c r="CF61" s="47"/>
      <c r="CG61" s="119"/>
      <c r="CH61" s="47"/>
      <c r="CI61" s="47"/>
      <c r="CJ61" s="119"/>
      <c r="CK61" s="47"/>
      <c r="CL61" s="47"/>
    </row>
    <row r="62" spans="1:110">
      <c r="W62" s="47"/>
      <c r="X62" s="119"/>
      <c r="Y62" s="119"/>
      <c r="Z62" s="47"/>
      <c r="AA62" s="47"/>
      <c r="AB62" s="47"/>
      <c r="AC62" s="47"/>
      <c r="AD62" s="47"/>
      <c r="AE62" s="119"/>
      <c r="AF62" s="47"/>
      <c r="AG62" s="47"/>
      <c r="AH62" s="119"/>
      <c r="AI62" s="47"/>
      <c r="AJ62" s="47"/>
      <c r="AK62" s="119"/>
      <c r="AL62" s="47"/>
      <c r="AM62" s="47"/>
      <c r="AN62" s="119"/>
      <c r="AO62" s="47"/>
      <c r="AP62" s="47"/>
      <c r="AQ62" s="119"/>
      <c r="AR62" s="47"/>
      <c r="AS62" s="47"/>
      <c r="AT62" s="119"/>
      <c r="AU62" s="47"/>
      <c r="AV62" s="47"/>
      <c r="AW62" s="119"/>
      <c r="AX62" s="47"/>
      <c r="AY62" s="47"/>
      <c r="AZ62" s="119"/>
      <c r="BA62" s="47"/>
      <c r="BB62" s="47"/>
      <c r="BC62" s="119"/>
      <c r="BD62" s="47"/>
      <c r="BE62" s="47"/>
      <c r="BF62" s="119"/>
      <c r="BG62" s="47"/>
      <c r="BH62" s="47"/>
      <c r="BI62" s="119"/>
      <c r="BJ62" s="47"/>
      <c r="BK62" s="47"/>
      <c r="BL62" s="119"/>
      <c r="BM62" s="47"/>
      <c r="BN62" s="47"/>
      <c r="BO62" s="119"/>
      <c r="BP62" s="47"/>
      <c r="BQ62" s="47"/>
      <c r="BR62" s="119"/>
      <c r="BS62" s="47"/>
      <c r="BT62" s="47"/>
      <c r="BU62" s="119"/>
      <c r="BV62" s="47"/>
      <c r="BW62" s="47"/>
      <c r="BX62" s="119"/>
      <c r="BY62" s="47"/>
      <c r="BZ62" s="47"/>
      <c r="CA62" s="119"/>
      <c r="CB62" s="47"/>
      <c r="CC62" s="47"/>
      <c r="CD62" s="119"/>
      <c r="CE62" s="47"/>
      <c r="CF62" s="47"/>
      <c r="CG62" s="119"/>
      <c r="CH62" s="47"/>
      <c r="CI62" s="47"/>
      <c r="CJ62" s="119"/>
      <c r="CK62" s="47"/>
      <c r="CL62" s="47"/>
    </row>
    <row r="63" spans="1:110">
      <c r="W63" s="47"/>
      <c r="X63" s="119"/>
      <c r="Y63" s="119"/>
      <c r="Z63" s="47"/>
      <c r="AA63" s="47"/>
      <c r="AB63" s="47"/>
      <c r="AC63" s="47"/>
      <c r="AD63" s="47"/>
      <c r="AE63" s="119"/>
      <c r="AF63" s="47"/>
      <c r="AG63" s="47"/>
      <c r="AH63" s="119"/>
      <c r="AI63" s="47"/>
      <c r="AJ63" s="47"/>
      <c r="AK63" s="119"/>
      <c r="AL63" s="47"/>
      <c r="AM63" s="47"/>
      <c r="AN63" s="119"/>
      <c r="AO63" s="47"/>
      <c r="AP63" s="47"/>
      <c r="AQ63" s="119"/>
      <c r="AR63" s="47"/>
      <c r="AS63" s="47"/>
      <c r="AT63" s="119"/>
      <c r="AU63" s="47"/>
      <c r="AV63" s="47"/>
      <c r="AW63" s="119"/>
      <c r="AX63" s="47"/>
      <c r="AY63" s="47"/>
      <c r="AZ63" s="119"/>
      <c r="BA63" s="47"/>
      <c r="BB63" s="47"/>
      <c r="BC63" s="119"/>
      <c r="BD63" s="47"/>
      <c r="BE63" s="47"/>
      <c r="BF63" s="119"/>
      <c r="BG63" s="47"/>
      <c r="BH63" s="47"/>
      <c r="BI63" s="119"/>
      <c r="BJ63" s="47"/>
      <c r="BK63" s="47"/>
      <c r="BL63" s="119"/>
      <c r="BM63" s="47"/>
      <c r="BN63" s="47"/>
      <c r="BO63" s="119"/>
      <c r="BP63" s="47"/>
      <c r="BQ63" s="47"/>
      <c r="BR63" s="119"/>
      <c r="BS63" s="47"/>
      <c r="BT63" s="47"/>
      <c r="BU63" s="119"/>
      <c r="BV63" s="47"/>
      <c r="BW63" s="47"/>
      <c r="BX63" s="119"/>
      <c r="BY63" s="47"/>
      <c r="BZ63" s="47"/>
      <c r="CA63" s="119"/>
      <c r="CB63" s="47"/>
      <c r="CC63" s="47"/>
      <c r="CD63" s="119"/>
      <c r="CE63" s="47"/>
      <c r="CF63" s="47"/>
      <c r="CG63" s="119"/>
      <c r="CH63" s="47"/>
      <c r="CI63" s="47"/>
      <c r="CJ63" s="119"/>
      <c r="CK63" s="47"/>
      <c r="CL63" s="47"/>
    </row>
    <row r="64" spans="1:110">
      <c r="B64" s="8"/>
      <c r="C64" s="8"/>
      <c r="D64" s="8"/>
      <c r="E64" s="8"/>
      <c r="F64" s="8"/>
      <c r="W64" s="47"/>
      <c r="X64" s="119"/>
      <c r="Y64" s="119"/>
      <c r="Z64" s="47"/>
      <c r="AA64" s="47"/>
      <c r="AB64" s="47"/>
      <c r="AC64" s="47"/>
      <c r="AD64" s="47"/>
      <c r="AE64" s="119"/>
      <c r="AF64" s="47"/>
      <c r="AG64" s="47"/>
      <c r="AH64" s="119"/>
      <c r="AI64" s="47"/>
      <c r="AJ64" s="47"/>
      <c r="AK64" s="119"/>
      <c r="AL64" s="47"/>
      <c r="AM64" s="47"/>
      <c r="AN64" s="119"/>
      <c r="AO64" s="47"/>
      <c r="AP64" s="47"/>
      <c r="AQ64" s="119"/>
      <c r="AR64" s="47"/>
      <c r="AS64" s="47"/>
      <c r="AT64" s="119"/>
      <c r="AU64" s="47"/>
      <c r="AV64" s="47"/>
      <c r="AW64" s="119"/>
      <c r="AX64" s="47"/>
      <c r="AY64" s="47"/>
      <c r="AZ64" s="119"/>
      <c r="BA64" s="47"/>
      <c r="BB64" s="47"/>
      <c r="BC64" s="119"/>
      <c r="BD64" s="47"/>
      <c r="BE64" s="47"/>
      <c r="BF64" s="119"/>
      <c r="BG64" s="47"/>
      <c r="BH64" s="47"/>
      <c r="BI64" s="119"/>
      <c r="BJ64" s="47"/>
      <c r="BK64" s="47"/>
      <c r="BL64" s="119"/>
      <c r="BM64" s="47"/>
      <c r="BN64" s="47"/>
      <c r="BO64" s="119"/>
      <c r="BP64" s="47"/>
      <c r="BQ64" s="47"/>
      <c r="BR64" s="119"/>
      <c r="BS64" s="47"/>
      <c r="BT64" s="47"/>
      <c r="BU64" s="119"/>
      <c r="BV64" s="47"/>
      <c r="BW64" s="47"/>
      <c r="BX64" s="119"/>
      <c r="BY64" s="47"/>
      <c r="BZ64" s="47"/>
      <c r="CA64" s="119"/>
      <c r="CB64" s="47"/>
      <c r="CC64" s="47"/>
      <c r="CD64" s="119"/>
      <c r="CE64" s="47"/>
      <c r="CF64" s="47"/>
      <c r="CG64" s="119"/>
      <c r="CH64" s="47"/>
      <c r="CI64" s="47"/>
      <c r="CJ64" s="119"/>
      <c r="CK64" s="47"/>
      <c r="CL64" s="47"/>
    </row>
    <row r="65" spans="2:90">
      <c r="B65" s="8"/>
      <c r="C65" s="8"/>
      <c r="D65" s="8"/>
      <c r="E65" s="8"/>
      <c r="F65" s="8"/>
      <c r="W65" s="47"/>
      <c r="X65" s="119"/>
      <c r="Y65" s="119"/>
      <c r="Z65" s="47"/>
      <c r="AA65" s="47"/>
      <c r="AB65" s="47"/>
      <c r="AC65" s="47"/>
      <c r="AD65" s="47"/>
      <c r="AE65" s="119"/>
      <c r="AF65" s="47"/>
      <c r="AG65" s="47"/>
      <c r="AH65" s="119"/>
      <c r="AI65" s="47"/>
      <c r="AJ65" s="47"/>
      <c r="AK65" s="119"/>
      <c r="AL65" s="47"/>
      <c r="AM65" s="47"/>
      <c r="AN65" s="119"/>
      <c r="AO65" s="47"/>
      <c r="AP65" s="47"/>
      <c r="AQ65" s="119"/>
      <c r="AR65" s="47"/>
      <c r="AS65" s="47"/>
      <c r="AT65" s="119"/>
      <c r="AU65" s="47"/>
      <c r="AV65" s="47"/>
      <c r="AW65" s="119"/>
      <c r="AX65" s="47"/>
      <c r="AY65" s="47"/>
      <c r="AZ65" s="119"/>
      <c r="BA65" s="47"/>
      <c r="BB65" s="47"/>
      <c r="BC65" s="119"/>
      <c r="BD65" s="47"/>
      <c r="BE65" s="47"/>
      <c r="BF65" s="119"/>
      <c r="BG65" s="47"/>
      <c r="BH65" s="47"/>
      <c r="BI65" s="119"/>
      <c r="BJ65" s="47"/>
      <c r="BK65" s="47"/>
      <c r="BL65" s="119"/>
      <c r="BM65" s="47"/>
      <c r="BN65" s="47"/>
      <c r="BO65" s="119"/>
      <c r="BP65" s="47"/>
      <c r="BQ65" s="47"/>
      <c r="BR65" s="119"/>
      <c r="BS65" s="47"/>
      <c r="BT65" s="47"/>
      <c r="BU65" s="119"/>
      <c r="BV65" s="47"/>
      <c r="BW65" s="47"/>
      <c r="BX65" s="119"/>
      <c r="BY65" s="47"/>
      <c r="BZ65" s="47"/>
      <c r="CA65" s="119"/>
      <c r="CB65" s="47"/>
      <c r="CC65" s="47"/>
      <c r="CD65" s="119"/>
      <c r="CE65" s="47"/>
      <c r="CF65" s="47"/>
      <c r="CG65" s="119"/>
      <c r="CH65" s="47"/>
      <c r="CI65" s="47"/>
      <c r="CJ65" s="119"/>
      <c r="CK65" s="47"/>
      <c r="CL65" s="47"/>
    </row>
    <row r="66" spans="2:90">
      <c r="B66" s="8"/>
      <c r="C66" s="8"/>
      <c r="D66" s="8"/>
      <c r="E66" s="8"/>
      <c r="F66" s="8"/>
      <c r="W66" s="47"/>
      <c r="X66" s="120"/>
      <c r="Y66" s="120"/>
      <c r="Z66" s="47"/>
      <c r="AA66" s="47"/>
      <c r="AB66" s="120"/>
      <c r="AC66" s="47"/>
      <c r="AD66" s="47"/>
      <c r="AE66" s="120"/>
      <c r="AF66" s="47"/>
      <c r="AG66" s="47"/>
      <c r="AH66" s="120"/>
      <c r="AI66" s="47"/>
      <c r="AJ66" s="47"/>
      <c r="AK66" s="120"/>
      <c r="AL66" s="47"/>
      <c r="AM66" s="47"/>
      <c r="AN66" s="120"/>
      <c r="AO66" s="47"/>
      <c r="AP66" s="47"/>
      <c r="AQ66" s="120"/>
      <c r="AR66" s="47"/>
      <c r="AS66" s="47"/>
      <c r="AT66" s="120"/>
      <c r="AU66" s="47"/>
      <c r="AV66" s="47"/>
      <c r="AW66" s="120"/>
      <c r="AX66" s="47"/>
      <c r="AY66" s="47"/>
      <c r="AZ66" s="120"/>
      <c r="BA66" s="47"/>
      <c r="BB66" s="47"/>
      <c r="BC66" s="120"/>
      <c r="BD66" s="47"/>
      <c r="BE66" s="47"/>
      <c r="BF66" s="120"/>
      <c r="BG66" s="47"/>
      <c r="BH66" s="47"/>
      <c r="BI66" s="120"/>
      <c r="BJ66" s="47"/>
      <c r="BK66" s="47"/>
      <c r="BL66" s="120"/>
      <c r="BM66" s="47"/>
      <c r="BN66" s="47"/>
      <c r="BO66" s="120"/>
      <c r="BP66" s="47"/>
      <c r="BQ66" s="47"/>
      <c r="BR66" s="120"/>
      <c r="BS66" s="47"/>
      <c r="BT66" s="47"/>
      <c r="BU66" s="120"/>
      <c r="BV66" s="47"/>
      <c r="BW66" s="47"/>
      <c r="BX66" s="120"/>
      <c r="BY66" s="47"/>
      <c r="BZ66" s="47"/>
      <c r="CA66" s="120"/>
      <c r="CB66" s="47"/>
      <c r="CC66" s="47"/>
      <c r="CD66" s="120"/>
      <c r="CE66" s="47"/>
      <c r="CF66" s="47"/>
      <c r="CG66" s="120"/>
      <c r="CH66" s="47"/>
      <c r="CI66" s="47"/>
      <c r="CJ66" s="120"/>
      <c r="CK66" s="47"/>
      <c r="CL66" s="47"/>
    </row>
    <row r="67" spans="2:90">
      <c r="B67" s="8"/>
      <c r="C67" s="8"/>
      <c r="D67" s="8"/>
      <c r="E67" s="8"/>
      <c r="F67" s="8"/>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47"/>
      <c r="AY67" s="47"/>
      <c r="AZ67" s="47"/>
      <c r="BA67" s="47"/>
      <c r="BB67" s="47"/>
      <c r="BC67" s="47"/>
      <c r="BD67" s="47"/>
      <c r="BE67" s="47"/>
      <c r="BF67" s="47"/>
      <c r="BG67" s="47"/>
      <c r="BH67" s="47"/>
      <c r="BI67" s="47"/>
      <c r="BJ67" s="47"/>
      <c r="BK67" s="47"/>
      <c r="BL67" s="47"/>
      <c r="BM67" s="47"/>
      <c r="BN67" s="47"/>
      <c r="BO67" s="47"/>
      <c r="BP67" s="47"/>
      <c r="BQ67" s="47"/>
      <c r="BR67" s="47"/>
      <c r="BS67" s="47"/>
      <c r="BT67" s="47"/>
      <c r="BU67" s="47"/>
      <c r="BV67" s="47"/>
      <c r="BW67" s="47"/>
      <c r="BX67" s="47"/>
      <c r="BY67" s="47"/>
      <c r="BZ67" s="47"/>
      <c r="CA67" s="47"/>
      <c r="CB67" s="47"/>
      <c r="CC67" s="47"/>
      <c r="CD67" s="47"/>
      <c r="CE67" s="47"/>
      <c r="CF67" s="47"/>
      <c r="CG67" s="47"/>
      <c r="CH67" s="47"/>
      <c r="CI67" s="47"/>
      <c r="CJ67" s="47"/>
      <c r="CK67" s="47"/>
      <c r="CL67" s="47"/>
    </row>
    <row r="68" spans="2:90">
      <c r="B68" s="8"/>
      <c r="C68" s="8"/>
      <c r="D68" s="8"/>
      <c r="E68" s="8"/>
      <c r="F68" s="8"/>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47"/>
      <c r="AY68" s="47"/>
      <c r="AZ68" s="47"/>
      <c r="BA68" s="47"/>
      <c r="BB68" s="47"/>
      <c r="BC68" s="47"/>
      <c r="BD68" s="47"/>
      <c r="BE68" s="47"/>
      <c r="BF68" s="47"/>
      <c r="BG68" s="47"/>
      <c r="BH68" s="47"/>
      <c r="BI68" s="47"/>
      <c r="BJ68" s="47"/>
      <c r="BK68" s="47"/>
      <c r="BL68" s="47"/>
      <c r="BM68" s="47"/>
      <c r="BN68" s="47"/>
      <c r="BO68" s="47"/>
      <c r="BP68" s="47"/>
      <c r="BQ68" s="47"/>
      <c r="BR68" s="47"/>
      <c r="BS68" s="47"/>
      <c r="BT68" s="47"/>
      <c r="BU68" s="47"/>
      <c r="BV68" s="47"/>
      <c r="BW68" s="47"/>
      <c r="BX68" s="47"/>
      <c r="BY68" s="47"/>
      <c r="BZ68" s="47"/>
      <c r="CA68" s="47"/>
      <c r="CB68" s="47"/>
      <c r="CC68" s="47"/>
      <c r="CD68" s="47"/>
      <c r="CE68" s="47"/>
      <c r="CF68" s="47"/>
      <c r="CG68" s="47"/>
      <c r="CH68" s="47"/>
      <c r="CI68" s="47"/>
      <c r="CJ68" s="47"/>
      <c r="CK68" s="47"/>
      <c r="CL68" s="47"/>
    </row>
    <row r="69" spans="2:90">
      <c r="B69" s="8"/>
      <c r="C69" s="8"/>
      <c r="D69" s="8"/>
      <c r="E69" s="8"/>
      <c r="F69" s="8"/>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47"/>
      <c r="AY69" s="47"/>
      <c r="AZ69" s="47"/>
      <c r="BA69" s="47"/>
      <c r="BB69" s="47"/>
      <c r="BC69" s="47"/>
      <c r="BD69" s="47"/>
      <c r="BE69" s="47"/>
      <c r="BF69" s="47"/>
      <c r="BG69" s="47"/>
      <c r="BH69" s="47"/>
      <c r="BI69" s="47"/>
      <c r="BJ69" s="47"/>
      <c r="BK69" s="47"/>
      <c r="BL69" s="47"/>
      <c r="BM69" s="47"/>
      <c r="BN69" s="47"/>
      <c r="BO69" s="47"/>
      <c r="BP69" s="47"/>
      <c r="BQ69" s="47"/>
      <c r="BR69" s="47"/>
      <c r="BS69" s="47"/>
      <c r="BT69" s="47"/>
      <c r="BU69" s="47"/>
      <c r="BV69" s="47"/>
      <c r="BW69" s="47"/>
      <c r="BX69" s="47"/>
      <c r="BY69" s="47"/>
      <c r="BZ69" s="47"/>
      <c r="CA69" s="47"/>
      <c r="CB69" s="47"/>
      <c r="CC69" s="47"/>
      <c r="CD69" s="47"/>
      <c r="CE69" s="47"/>
      <c r="CF69" s="47"/>
      <c r="CG69" s="47"/>
      <c r="CH69" s="47"/>
      <c r="CI69" s="47"/>
      <c r="CJ69" s="47"/>
      <c r="CK69" s="47"/>
      <c r="CL69" s="47"/>
    </row>
    <row r="70" spans="2:90">
      <c r="B70" s="8"/>
      <c r="C70" s="8"/>
      <c r="D70" s="8"/>
      <c r="E70" s="8"/>
      <c r="F70" s="8"/>
      <c r="W70" s="47"/>
      <c r="X70" s="47"/>
      <c r="Y70" s="47"/>
      <c r="Z70" s="47"/>
      <c r="AA70" s="47"/>
      <c r="AB70" s="47"/>
      <c r="AC70" s="47"/>
      <c r="AD70" s="47"/>
      <c r="AE70" s="47"/>
      <c r="AF70" s="47"/>
      <c r="AG70" s="47"/>
      <c r="AH70" s="47"/>
      <c r="AI70" s="47"/>
      <c r="AJ70" s="47"/>
      <c r="AK70" s="47"/>
      <c r="AL70" s="47"/>
      <c r="AM70" s="47"/>
      <c r="AN70" s="47"/>
      <c r="AO70" s="47"/>
      <c r="AP70" s="47"/>
      <c r="AQ70" s="47"/>
      <c r="AR70" s="47"/>
      <c r="AS70" s="47"/>
      <c r="AT70" s="47"/>
      <c r="AU70" s="47"/>
      <c r="AV70" s="47"/>
      <c r="AW70" s="47"/>
      <c r="AX70" s="47"/>
      <c r="AY70" s="47"/>
      <c r="AZ70" s="47"/>
      <c r="BA70" s="47"/>
      <c r="BB70" s="47"/>
      <c r="BC70" s="47"/>
      <c r="BD70" s="47"/>
      <c r="BE70" s="47"/>
      <c r="BF70" s="47"/>
      <c r="BG70" s="47"/>
      <c r="BH70" s="47"/>
      <c r="BI70" s="47"/>
      <c r="BJ70" s="47"/>
      <c r="BK70" s="47"/>
      <c r="BL70" s="47"/>
      <c r="BM70" s="47"/>
      <c r="BN70" s="47"/>
      <c r="BO70" s="47"/>
      <c r="BP70" s="47"/>
      <c r="BQ70" s="47"/>
      <c r="BR70" s="47"/>
      <c r="BS70" s="47"/>
      <c r="BT70" s="47"/>
      <c r="BU70" s="47"/>
      <c r="BV70" s="47"/>
      <c r="BW70" s="47"/>
      <c r="BX70" s="47"/>
      <c r="BY70" s="47"/>
      <c r="BZ70" s="47"/>
      <c r="CA70" s="47"/>
      <c r="CB70" s="47"/>
      <c r="CC70" s="47"/>
      <c r="CD70" s="47"/>
      <c r="CE70" s="47"/>
      <c r="CF70" s="47"/>
      <c r="CG70" s="47"/>
      <c r="CH70" s="47"/>
      <c r="CI70" s="47"/>
      <c r="CJ70" s="47"/>
      <c r="CK70" s="47"/>
      <c r="CL70" s="47"/>
    </row>
    <row r="71" spans="2:90">
      <c r="B71" s="8"/>
      <c r="C71" s="8"/>
      <c r="D71" s="8"/>
      <c r="E71" s="8"/>
      <c r="F71" s="8"/>
      <c r="W71" s="47"/>
      <c r="X71" s="47"/>
      <c r="Y71" s="47"/>
      <c r="Z71" s="47"/>
      <c r="AA71" s="47"/>
      <c r="AB71" s="47"/>
      <c r="AC71" s="47"/>
      <c r="AD71" s="47"/>
      <c r="AE71" s="47"/>
      <c r="AF71" s="47"/>
      <c r="AG71" s="47"/>
      <c r="AH71" s="47"/>
      <c r="AI71" s="47"/>
      <c r="AJ71" s="47"/>
      <c r="AK71" s="47"/>
      <c r="AL71" s="47"/>
      <c r="AM71" s="47"/>
      <c r="AN71" s="47"/>
      <c r="AO71" s="47"/>
      <c r="AP71" s="47"/>
      <c r="AQ71" s="47"/>
      <c r="AR71" s="47"/>
      <c r="AS71" s="47"/>
      <c r="AT71" s="47"/>
      <c r="AU71" s="47"/>
      <c r="AV71" s="47"/>
      <c r="AW71" s="47"/>
      <c r="AX71" s="47"/>
      <c r="AY71" s="47"/>
      <c r="AZ71" s="47"/>
      <c r="BA71" s="47"/>
      <c r="BB71" s="47"/>
      <c r="BC71" s="47"/>
      <c r="BD71" s="47"/>
      <c r="BE71" s="47"/>
      <c r="BF71" s="47"/>
      <c r="BG71" s="47"/>
      <c r="BH71" s="47"/>
      <c r="BI71" s="47"/>
      <c r="BJ71" s="47"/>
      <c r="BK71" s="47"/>
      <c r="BL71" s="47"/>
      <c r="BM71" s="47"/>
      <c r="BN71" s="47"/>
      <c r="BO71" s="47"/>
      <c r="BP71" s="47"/>
      <c r="BQ71" s="47"/>
      <c r="BR71" s="47"/>
      <c r="BS71" s="47"/>
      <c r="BT71" s="47"/>
      <c r="BU71" s="47"/>
      <c r="BV71" s="47"/>
      <c r="BW71" s="47"/>
      <c r="BX71" s="47"/>
      <c r="BY71" s="47"/>
      <c r="BZ71" s="47"/>
      <c r="CA71" s="47"/>
      <c r="CB71" s="47"/>
      <c r="CC71" s="47"/>
      <c r="CD71" s="47"/>
      <c r="CE71" s="47"/>
      <c r="CF71" s="47"/>
      <c r="CG71" s="47"/>
      <c r="CH71" s="47"/>
      <c r="CI71" s="47"/>
      <c r="CJ71" s="47"/>
      <c r="CK71" s="47"/>
      <c r="CL71" s="47"/>
    </row>
    <row r="72" spans="2:90">
      <c r="B72" s="8"/>
      <c r="C72" s="8"/>
      <c r="D72" s="8"/>
      <c r="E72" s="8"/>
      <c r="F72" s="8"/>
      <c r="S72">
        <f>ROW(V72)</f>
        <v>72</v>
      </c>
      <c r="W72" s="47"/>
      <c r="X72" s="119"/>
      <c r="Y72" s="119"/>
      <c r="Z72" s="47"/>
      <c r="AA72" s="47"/>
      <c r="AB72" s="47"/>
      <c r="AC72" s="47"/>
      <c r="AD72" s="47"/>
      <c r="AE72" s="47"/>
      <c r="AF72" s="47"/>
      <c r="AG72" s="47"/>
      <c r="AH72" s="47"/>
      <c r="AI72" s="47"/>
      <c r="AJ72" s="47"/>
      <c r="AK72" s="47"/>
      <c r="AL72" s="47"/>
      <c r="AM72" s="47"/>
      <c r="AN72" s="47"/>
      <c r="AO72" s="47"/>
      <c r="AP72" s="47"/>
      <c r="AQ72" s="47"/>
      <c r="AR72" s="47"/>
      <c r="AS72" s="47"/>
      <c r="AT72" s="47"/>
      <c r="AU72" s="47"/>
      <c r="AV72" s="47"/>
      <c r="AW72" s="47"/>
      <c r="AX72" s="47"/>
      <c r="AY72" s="47"/>
      <c r="AZ72" s="47"/>
      <c r="BA72" s="47"/>
      <c r="BB72" s="47"/>
      <c r="BC72" s="47"/>
      <c r="BD72" s="47"/>
      <c r="BE72" s="47"/>
      <c r="BF72" s="47"/>
      <c r="BG72" s="47"/>
      <c r="BH72" s="47"/>
      <c r="BI72" s="47"/>
      <c r="BJ72" s="47"/>
      <c r="BK72" s="47"/>
      <c r="BL72" s="47"/>
      <c r="BM72" s="47"/>
      <c r="BN72" s="47"/>
      <c r="BO72" s="47"/>
      <c r="BP72" s="47"/>
      <c r="BQ72" s="47"/>
      <c r="BR72" s="47"/>
      <c r="BS72" s="47"/>
      <c r="BT72" s="47"/>
      <c r="BU72" s="47"/>
      <c r="BV72" s="47"/>
      <c r="BW72" s="47"/>
      <c r="BX72" s="47"/>
      <c r="BY72" s="47"/>
      <c r="BZ72" s="47"/>
      <c r="CA72" s="47"/>
      <c r="CB72" s="47"/>
      <c r="CC72" s="47"/>
      <c r="CD72" s="47"/>
      <c r="CE72" s="47"/>
      <c r="CF72" s="47"/>
      <c r="CG72" s="47"/>
      <c r="CH72" s="47"/>
      <c r="CI72" s="47"/>
      <c r="CJ72" s="47"/>
      <c r="CK72" s="47"/>
      <c r="CL72" s="47"/>
    </row>
    <row r="73" spans="2:90">
      <c r="B73" s="8"/>
      <c r="C73" s="8"/>
      <c r="D73" s="8"/>
      <c r="E73" s="8"/>
      <c r="F73" s="8"/>
      <c r="W73" s="47"/>
      <c r="X73" s="119"/>
      <c r="Y73" s="119"/>
      <c r="Z73" s="47"/>
      <c r="AA73" s="47"/>
      <c r="AB73" s="47"/>
      <c r="AC73" s="47"/>
      <c r="AD73" s="47"/>
      <c r="AE73" s="47"/>
      <c r="AF73" s="47"/>
      <c r="AG73" s="47"/>
      <c r="AH73" s="47"/>
      <c r="AI73" s="47"/>
      <c r="AJ73" s="47"/>
      <c r="AK73" s="47"/>
      <c r="AL73" s="47"/>
      <c r="AM73" s="47"/>
      <c r="AN73" s="47"/>
      <c r="AO73" s="47"/>
      <c r="AP73" s="47"/>
      <c r="AQ73" s="47"/>
      <c r="AR73" s="47"/>
      <c r="AS73" s="47"/>
      <c r="AT73" s="47"/>
      <c r="AU73" s="47"/>
      <c r="AV73" s="47"/>
      <c r="AW73" s="47"/>
      <c r="AX73" s="47"/>
      <c r="AY73" s="47"/>
      <c r="AZ73" s="47"/>
      <c r="BA73" s="47"/>
      <c r="BB73" s="47"/>
      <c r="BC73" s="47"/>
      <c r="BD73" s="47"/>
      <c r="BE73" s="47"/>
      <c r="BF73" s="47"/>
      <c r="BG73" s="47"/>
      <c r="BH73" s="47"/>
      <c r="BI73" s="47"/>
      <c r="BJ73" s="47"/>
      <c r="BK73" s="47"/>
      <c r="BL73" s="47"/>
      <c r="BM73" s="47"/>
      <c r="BN73" s="47"/>
      <c r="BO73" s="47"/>
      <c r="BP73" s="47"/>
      <c r="BQ73" s="47"/>
      <c r="BR73" s="47"/>
      <c r="BS73" s="47"/>
      <c r="BT73" s="47"/>
      <c r="BU73" s="47"/>
      <c r="BV73" s="47"/>
      <c r="BW73" s="47"/>
      <c r="BX73" s="47"/>
      <c r="BY73" s="47"/>
      <c r="BZ73" s="47"/>
      <c r="CA73" s="47"/>
      <c r="CB73" s="47"/>
      <c r="CC73" s="47"/>
      <c r="CD73" s="47"/>
      <c r="CE73" s="47"/>
      <c r="CF73" s="47"/>
      <c r="CG73" s="47"/>
      <c r="CH73" s="47"/>
      <c r="CI73" s="47"/>
      <c r="CJ73" s="47"/>
      <c r="CK73" s="47"/>
      <c r="CL73" s="47"/>
    </row>
    <row r="74" spans="2:90">
      <c r="B74" s="8"/>
      <c r="C74" s="8"/>
      <c r="D74" s="8"/>
      <c r="E74" s="8"/>
      <c r="F74" s="8"/>
      <c r="W74" s="47"/>
      <c r="X74" s="119"/>
      <c r="Y74" s="119"/>
      <c r="Z74" s="47"/>
      <c r="AA74" s="47"/>
      <c r="AB74" s="47"/>
      <c r="AC74" s="47"/>
      <c r="AD74" s="47"/>
      <c r="AE74" s="47"/>
      <c r="AF74" s="47"/>
      <c r="AG74" s="47"/>
      <c r="AH74" s="47"/>
      <c r="AI74" s="47"/>
      <c r="AJ74" s="47"/>
      <c r="AK74" s="47"/>
      <c r="AL74" s="47"/>
      <c r="AM74" s="47"/>
      <c r="AN74" s="47"/>
      <c r="AO74" s="47"/>
      <c r="AP74" s="47"/>
      <c r="AQ74" s="47"/>
      <c r="AR74" s="47"/>
      <c r="AS74" s="47"/>
      <c r="AT74" s="47"/>
      <c r="AU74" s="47"/>
      <c r="AV74" s="47"/>
      <c r="AW74" s="47"/>
      <c r="AX74" s="47"/>
      <c r="AY74" s="47"/>
      <c r="AZ74" s="47"/>
      <c r="BA74" s="47"/>
      <c r="BB74" s="47"/>
      <c r="BC74" s="47"/>
      <c r="BD74" s="47"/>
      <c r="BE74" s="47"/>
      <c r="BF74" s="47"/>
      <c r="BG74" s="47"/>
      <c r="BH74" s="47"/>
      <c r="BI74" s="47"/>
      <c r="BJ74" s="47"/>
      <c r="BK74" s="47"/>
      <c r="BL74" s="47"/>
      <c r="BM74" s="47"/>
      <c r="BN74" s="47"/>
      <c r="BO74" s="47"/>
      <c r="BP74" s="47"/>
      <c r="BQ74" s="47"/>
      <c r="BR74" s="47"/>
      <c r="BS74" s="47"/>
      <c r="BT74" s="47"/>
      <c r="BU74" s="47"/>
      <c r="BV74" s="47"/>
      <c r="BW74" s="47"/>
      <c r="BX74" s="47"/>
      <c r="BY74" s="47"/>
      <c r="BZ74" s="47"/>
      <c r="CA74" s="47"/>
      <c r="CB74" s="47"/>
      <c r="CC74" s="47"/>
      <c r="CD74" s="47"/>
      <c r="CE74" s="47"/>
      <c r="CF74" s="47"/>
      <c r="CG74" s="47"/>
      <c r="CH74" s="47"/>
      <c r="CI74" s="47"/>
      <c r="CJ74" s="47"/>
      <c r="CK74" s="47"/>
      <c r="CL74" s="47"/>
    </row>
    <row r="75" spans="2:90">
      <c r="B75" s="8"/>
      <c r="C75" s="8"/>
      <c r="D75" s="8"/>
      <c r="E75" s="8"/>
      <c r="F75" s="8"/>
      <c r="W75" s="47"/>
      <c r="X75" s="119"/>
      <c r="Y75" s="119"/>
      <c r="Z75" s="47"/>
      <c r="AA75" s="47"/>
      <c r="AB75" s="47"/>
      <c r="AC75" s="47"/>
      <c r="AD75" s="47"/>
      <c r="AE75" s="47"/>
      <c r="AF75" s="47"/>
      <c r="AG75" s="47"/>
      <c r="AH75" s="47"/>
      <c r="AI75" s="47"/>
      <c r="AJ75" s="47"/>
      <c r="AK75" s="47"/>
      <c r="AL75" s="47"/>
      <c r="AM75" s="47"/>
      <c r="AN75" s="47"/>
      <c r="AO75" s="47"/>
      <c r="AP75" s="47"/>
      <c r="AQ75" s="47"/>
      <c r="AR75" s="47"/>
      <c r="AS75" s="47"/>
      <c r="AT75" s="47"/>
      <c r="AU75" s="47"/>
      <c r="AV75" s="47"/>
      <c r="AW75" s="47"/>
      <c r="AX75" s="47"/>
      <c r="AY75" s="47"/>
      <c r="AZ75" s="47"/>
      <c r="BA75" s="47"/>
      <c r="BB75" s="47"/>
      <c r="BC75" s="47"/>
      <c r="BD75" s="47"/>
      <c r="BE75" s="47"/>
      <c r="BF75" s="47"/>
      <c r="BG75" s="47"/>
      <c r="BH75" s="47"/>
      <c r="BI75" s="47"/>
      <c r="BJ75" s="47"/>
      <c r="BK75" s="47"/>
      <c r="BL75" s="47"/>
      <c r="BM75" s="47"/>
      <c r="BN75" s="47"/>
      <c r="BO75" s="47"/>
      <c r="BP75" s="47"/>
      <c r="BQ75" s="47"/>
      <c r="BR75" s="47"/>
      <c r="BS75" s="47"/>
      <c r="BT75" s="47"/>
      <c r="BU75" s="47"/>
      <c r="BV75" s="47"/>
      <c r="BW75" s="47"/>
      <c r="BX75" s="47"/>
      <c r="BY75" s="47"/>
      <c r="BZ75" s="47"/>
      <c r="CA75" s="47"/>
      <c r="CB75" s="47"/>
      <c r="CC75" s="47"/>
      <c r="CD75" s="47"/>
      <c r="CE75" s="47"/>
      <c r="CF75" s="47"/>
      <c r="CG75" s="47"/>
      <c r="CH75" s="47"/>
      <c r="CI75" s="47"/>
      <c r="CJ75" s="47"/>
      <c r="CK75" s="47"/>
      <c r="CL75" s="47"/>
    </row>
    <row r="76" spans="2:90">
      <c r="B76" s="8"/>
      <c r="C76" s="8"/>
      <c r="D76" s="8"/>
      <c r="E76" s="8"/>
      <c r="F76" s="8"/>
      <c r="W76" s="47"/>
      <c r="X76" s="119"/>
      <c r="Y76" s="119"/>
      <c r="Z76" s="47"/>
      <c r="AA76" s="47"/>
      <c r="AB76" s="47"/>
      <c r="AC76" s="47"/>
      <c r="AD76" s="47"/>
      <c r="AE76" s="47"/>
      <c r="AF76" s="47"/>
      <c r="AG76" s="47"/>
      <c r="AH76" s="47"/>
      <c r="AI76" s="47"/>
      <c r="AJ76" s="47"/>
      <c r="AK76" s="47"/>
      <c r="AL76" s="47"/>
      <c r="AM76" s="47"/>
      <c r="AN76" s="47"/>
      <c r="AO76" s="47"/>
      <c r="AP76" s="47"/>
      <c r="AQ76" s="47"/>
      <c r="AR76" s="47"/>
      <c r="AS76" s="47"/>
      <c r="AT76" s="47"/>
      <c r="AU76" s="47"/>
      <c r="AV76" s="47"/>
      <c r="AW76" s="47"/>
      <c r="AX76" s="47"/>
      <c r="AY76" s="47"/>
      <c r="AZ76" s="47"/>
      <c r="BA76" s="47"/>
      <c r="BB76" s="47"/>
      <c r="BC76" s="47"/>
      <c r="BD76" s="47"/>
      <c r="BE76" s="47"/>
      <c r="BF76" s="47"/>
      <c r="BG76" s="47"/>
      <c r="BH76" s="47"/>
      <c r="BI76" s="47"/>
      <c r="BJ76" s="47"/>
      <c r="BK76" s="47"/>
      <c r="BL76" s="47"/>
      <c r="BM76" s="47"/>
      <c r="BN76" s="47"/>
      <c r="BO76" s="47"/>
      <c r="BP76" s="47"/>
      <c r="BQ76" s="47"/>
      <c r="BR76" s="47"/>
      <c r="BS76" s="47"/>
      <c r="BT76" s="47"/>
      <c r="BU76" s="47"/>
      <c r="BV76" s="47"/>
      <c r="BW76" s="47"/>
      <c r="BX76" s="47"/>
      <c r="BY76" s="47"/>
      <c r="BZ76" s="47"/>
      <c r="CA76" s="47"/>
      <c r="CB76" s="47"/>
      <c r="CC76" s="47"/>
      <c r="CD76" s="47"/>
      <c r="CE76" s="47"/>
      <c r="CF76" s="47"/>
      <c r="CG76" s="47"/>
      <c r="CH76" s="47"/>
      <c r="CI76" s="47"/>
      <c r="CJ76" s="47"/>
      <c r="CK76" s="47"/>
      <c r="CL76" s="47"/>
    </row>
    <row r="77" spans="2:90">
      <c r="W77" s="47"/>
      <c r="X77" s="120"/>
      <c r="Y77" s="120"/>
      <c r="Z77" s="47"/>
      <c r="AA77" s="47"/>
      <c r="AB77" s="47"/>
      <c r="AC77" s="47"/>
      <c r="AD77" s="47"/>
      <c r="AE77" s="47"/>
      <c r="AF77" s="47"/>
      <c r="AG77" s="47"/>
      <c r="AH77" s="47"/>
      <c r="AI77" s="47"/>
      <c r="AJ77" s="47"/>
      <c r="AK77" s="47"/>
      <c r="AL77" s="47"/>
      <c r="AM77" s="47"/>
      <c r="AN77" s="47"/>
      <c r="AO77" s="47"/>
      <c r="AP77" s="47"/>
      <c r="AQ77" s="47"/>
      <c r="AR77" s="47"/>
      <c r="AS77" s="47"/>
      <c r="AT77" s="47"/>
      <c r="AU77" s="47"/>
      <c r="AV77" s="47"/>
      <c r="AW77" s="47"/>
      <c r="AX77" s="47"/>
      <c r="AY77" s="47"/>
      <c r="AZ77" s="47"/>
      <c r="BA77" s="47"/>
      <c r="BB77" s="47"/>
      <c r="BC77" s="47"/>
      <c r="BD77" s="47"/>
      <c r="BE77" s="47"/>
      <c r="BF77" s="47"/>
      <c r="BG77" s="47"/>
      <c r="BH77" s="47"/>
      <c r="BI77" s="47"/>
      <c r="BJ77" s="47"/>
      <c r="BK77" s="47"/>
      <c r="BL77" s="47"/>
      <c r="BM77" s="47"/>
      <c r="BN77" s="47"/>
      <c r="BO77" s="47"/>
      <c r="BP77" s="47"/>
      <c r="BQ77" s="47"/>
      <c r="BR77" s="47"/>
      <c r="BS77" s="47"/>
      <c r="BT77" s="47"/>
      <c r="BU77" s="47"/>
      <c r="BV77" s="47"/>
      <c r="BW77" s="47"/>
      <c r="BX77" s="47"/>
      <c r="BY77" s="47"/>
      <c r="BZ77" s="47"/>
      <c r="CA77" s="47"/>
      <c r="CB77" s="47"/>
      <c r="CC77" s="47"/>
      <c r="CD77" s="47"/>
      <c r="CE77" s="47"/>
      <c r="CF77" s="47"/>
      <c r="CG77" s="47"/>
      <c r="CH77" s="47"/>
      <c r="CI77" s="47"/>
      <c r="CJ77" s="47"/>
      <c r="CK77" s="47"/>
      <c r="CL77" s="47"/>
    </row>
    <row r="78" spans="2:90">
      <c r="W78" s="47"/>
      <c r="X78" s="47"/>
      <c r="Y78" s="47"/>
      <c r="Z78" s="47"/>
      <c r="AA78" s="47"/>
      <c r="AB78" s="47"/>
      <c r="AC78" s="47"/>
      <c r="AD78" s="47"/>
      <c r="AE78" s="47"/>
      <c r="AF78" s="47"/>
      <c r="AG78" s="47"/>
      <c r="AH78" s="47"/>
      <c r="AI78" s="47"/>
      <c r="AJ78" s="47"/>
      <c r="AK78" s="47"/>
      <c r="AL78" s="47"/>
      <c r="AM78" s="47"/>
      <c r="AN78" s="47"/>
      <c r="AO78" s="47"/>
      <c r="AP78" s="47"/>
      <c r="AQ78" s="47"/>
      <c r="AR78" s="47"/>
      <c r="AS78" s="47"/>
      <c r="AT78" s="47"/>
      <c r="AU78" s="47"/>
      <c r="AV78" s="47"/>
      <c r="AW78" s="47"/>
      <c r="AX78" s="47"/>
      <c r="AY78" s="47"/>
      <c r="AZ78" s="47"/>
      <c r="BA78" s="47"/>
      <c r="BB78" s="47"/>
      <c r="BC78" s="47"/>
      <c r="BD78" s="47"/>
      <c r="BE78" s="47"/>
      <c r="BF78" s="47"/>
      <c r="BG78" s="47"/>
      <c r="BH78" s="47"/>
      <c r="BI78" s="47"/>
      <c r="BJ78" s="47"/>
      <c r="BK78" s="47"/>
      <c r="BL78" s="47"/>
      <c r="BM78" s="47"/>
      <c r="BN78" s="47"/>
      <c r="BO78" s="47"/>
      <c r="BP78" s="47"/>
      <c r="BQ78" s="47"/>
      <c r="BR78" s="47"/>
      <c r="BS78" s="47"/>
      <c r="BT78" s="47"/>
      <c r="BU78" s="47"/>
      <c r="BV78" s="47"/>
      <c r="BW78" s="47"/>
      <c r="BX78" s="47"/>
      <c r="BY78" s="47"/>
      <c r="BZ78" s="47"/>
      <c r="CA78" s="47"/>
      <c r="CB78" s="47"/>
      <c r="CC78" s="47"/>
      <c r="CD78" s="47"/>
      <c r="CE78" s="47"/>
      <c r="CF78" s="47"/>
      <c r="CG78" s="47"/>
      <c r="CH78" s="47"/>
      <c r="CI78" s="47"/>
      <c r="CJ78" s="47"/>
      <c r="CK78" s="47"/>
      <c r="CL78" s="47"/>
    </row>
    <row r="79" spans="2:90">
      <c r="W79" s="47"/>
      <c r="X79" s="47"/>
      <c r="Y79" s="47"/>
      <c r="Z79" s="47"/>
      <c r="AA79" s="47"/>
      <c r="AB79" s="47"/>
      <c r="AC79" s="47"/>
      <c r="AD79" s="47"/>
      <c r="AE79" s="47"/>
      <c r="AF79" s="47"/>
      <c r="AG79" s="47"/>
      <c r="AH79" s="47"/>
      <c r="AI79" s="47"/>
      <c r="AJ79" s="47"/>
      <c r="AK79" s="47"/>
      <c r="AL79" s="47"/>
      <c r="AM79" s="47"/>
      <c r="AN79" s="47"/>
      <c r="AO79" s="47"/>
      <c r="AP79" s="47"/>
      <c r="AQ79" s="47"/>
      <c r="AR79" s="47"/>
      <c r="AS79" s="47"/>
      <c r="AT79" s="47"/>
      <c r="AU79" s="47"/>
      <c r="AV79" s="47"/>
      <c r="AW79" s="47"/>
      <c r="AX79" s="47"/>
      <c r="AY79" s="47"/>
      <c r="AZ79" s="47"/>
      <c r="BA79" s="47"/>
      <c r="BB79" s="47"/>
      <c r="BC79" s="47"/>
      <c r="BD79" s="47"/>
      <c r="BE79" s="47"/>
      <c r="BF79" s="47"/>
      <c r="BG79" s="47"/>
      <c r="BH79" s="47"/>
      <c r="BI79" s="47"/>
      <c r="BJ79" s="47"/>
      <c r="BK79" s="47"/>
      <c r="BL79" s="47"/>
      <c r="BM79" s="47"/>
      <c r="BN79" s="47"/>
      <c r="BO79" s="47"/>
      <c r="BP79" s="47"/>
      <c r="BQ79" s="47"/>
      <c r="BR79" s="47"/>
      <c r="BS79" s="47"/>
      <c r="BT79" s="47"/>
      <c r="BU79" s="47"/>
      <c r="BV79" s="47"/>
      <c r="BW79" s="47"/>
      <c r="BX79" s="47"/>
      <c r="BY79" s="47"/>
      <c r="BZ79" s="47"/>
      <c r="CA79" s="47"/>
      <c r="CB79" s="47"/>
      <c r="CC79" s="47"/>
      <c r="CD79" s="47"/>
      <c r="CE79" s="47"/>
      <c r="CF79" s="47"/>
      <c r="CG79" s="47"/>
      <c r="CH79" s="47"/>
      <c r="CI79" s="47"/>
      <c r="CJ79" s="47"/>
      <c r="CK79" s="47"/>
      <c r="CL79" s="47"/>
    </row>
    <row r="80" spans="2:90">
      <c r="W80" s="47"/>
      <c r="X80" s="47"/>
      <c r="Y80" s="47"/>
      <c r="Z80" s="47"/>
      <c r="AA80" s="47"/>
      <c r="AB80" s="47"/>
      <c r="AC80" s="47"/>
      <c r="AD80" s="47"/>
      <c r="AE80" s="47"/>
      <c r="AF80" s="47"/>
      <c r="AG80" s="47"/>
      <c r="AH80" s="47"/>
      <c r="AI80" s="47"/>
      <c r="AJ80" s="47"/>
      <c r="AK80" s="47"/>
      <c r="AL80" s="47"/>
      <c r="AM80" s="47"/>
      <c r="AN80" s="47"/>
      <c r="AO80" s="47"/>
      <c r="AP80" s="47"/>
      <c r="AQ80" s="47"/>
      <c r="AR80" s="47"/>
      <c r="AS80" s="47"/>
      <c r="AT80" s="47"/>
      <c r="AU80" s="47"/>
      <c r="AV80" s="47"/>
      <c r="AW80" s="47"/>
      <c r="AX80" s="47"/>
      <c r="AY80" s="47"/>
      <c r="AZ80" s="47"/>
      <c r="BA80" s="47"/>
      <c r="BB80" s="47"/>
      <c r="BC80" s="47"/>
      <c r="BD80" s="47"/>
      <c r="BE80" s="47"/>
      <c r="BF80" s="47"/>
      <c r="BG80" s="47"/>
      <c r="BH80" s="47"/>
      <c r="BI80" s="47"/>
      <c r="BJ80" s="47"/>
      <c r="BK80" s="47"/>
      <c r="BL80" s="47"/>
      <c r="BM80" s="47"/>
      <c r="BN80" s="47"/>
      <c r="BO80" s="47"/>
      <c r="BP80" s="47"/>
      <c r="BQ80" s="47"/>
      <c r="BR80" s="47"/>
      <c r="BS80" s="47"/>
      <c r="BT80" s="47"/>
      <c r="BU80" s="47"/>
      <c r="BV80" s="47"/>
      <c r="BW80" s="47"/>
      <c r="BX80" s="47"/>
      <c r="BY80" s="47"/>
      <c r="BZ80" s="47"/>
      <c r="CA80" s="47"/>
      <c r="CB80" s="47"/>
      <c r="CC80" s="47"/>
      <c r="CD80" s="47"/>
      <c r="CE80" s="47"/>
      <c r="CF80" s="47"/>
      <c r="CG80" s="47"/>
      <c r="CH80" s="47"/>
      <c r="CI80" s="47"/>
      <c r="CJ80" s="47"/>
      <c r="CK80" s="47"/>
      <c r="CL80" s="47"/>
    </row>
  </sheetData>
  <sheetProtection password="DC47" sheet="1" objects="1" scenarios="1"/>
  <autoFilter ref="A1:CS56">
    <filterColumn colId="13"/>
    <filterColumn colId="18"/>
    <filterColumn colId="19"/>
    <filterColumn colId="20"/>
    <filterColumn colId="21"/>
    <filterColumn colId="22"/>
    <filterColumn colId="24"/>
  </autoFilter>
  <conditionalFormatting sqref="H3:L52">
    <cfRule type="colorScale" priority="367">
      <colorScale>
        <cfvo type="num" val="0"/>
        <cfvo type="num" val="1"/>
        <color rgb="FFF8696B"/>
        <color rgb="FF92D050"/>
      </colorScale>
    </cfRule>
    <cfRule type="cellIs" dxfId="151" priority="369" operator="equal">
      <formula>0</formula>
    </cfRule>
  </conditionalFormatting>
  <conditionalFormatting sqref="I3:L52">
    <cfRule type="cellIs" dxfId="150" priority="368" operator="equal">
      <formula>0</formula>
    </cfRule>
  </conditionalFormatting>
  <conditionalFormatting sqref="I3:L3">
    <cfRule type="colorScale" priority="365">
      <colorScale>
        <cfvo type="num" val="0"/>
        <cfvo type="num" val="1"/>
        <cfvo type="max" val="0"/>
        <color rgb="FFF8696B"/>
        <color rgb="FF92D050"/>
        <color rgb="FF92D050"/>
      </colorScale>
    </cfRule>
    <cfRule type="cellIs" dxfId="149" priority="366" operator="equal">
      <formula>0</formula>
    </cfRule>
  </conditionalFormatting>
  <conditionalFormatting sqref="H4:H52">
    <cfRule type="colorScale" priority="363">
      <colorScale>
        <cfvo type="num" val="0"/>
        <cfvo type="num" val="1"/>
        <cfvo type="max" val="0"/>
        <color rgb="FFF8696B"/>
        <color rgb="FF92D050"/>
        <color rgb="FF92D050"/>
      </colorScale>
    </cfRule>
    <cfRule type="cellIs" dxfId="148" priority="364" operator="equal">
      <formula>0</formula>
    </cfRule>
  </conditionalFormatting>
  <conditionalFormatting sqref="I4:L52">
    <cfRule type="colorScale" priority="360">
      <colorScale>
        <cfvo type="num" val="0"/>
        <cfvo type="num" val="1"/>
        <cfvo type="max" val="0"/>
        <color rgb="FFF8696B"/>
        <color rgb="FF92D050"/>
        <color rgb="FF92D050"/>
      </colorScale>
    </cfRule>
    <cfRule type="cellIs" dxfId="147" priority="361" operator="equal">
      <formula>0</formula>
    </cfRule>
  </conditionalFormatting>
  <conditionalFormatting sqref="G3:G52">
    <cfRule type="cellIs" dxfId="146" priority="342" operator="equal">
      <formula>0</formula>
    </cfRule>
    <cfRule type="cellIs" dxfId="145" priority="343" operator="equal">
      <formula>1</formula>
    </cfRule>
    <cfRule type="cellIs" dxfId="144" priority="344" operator="equal">
      <formula>2</formula>
    </cfRule>
    <cfRule type="cellIs" dxfId="143" priority="345" operator="equal">
      <formula>3</formula>
    </cfRule>
  </conditionalFormatting>
  <conditionalFormatting sqref="I4">
    <cfRule type="colorScale" priority="336">
      <colorScale>
        <cfvo type="num" val="0"/>
        <cfvo type="num" val="1"/>
        <cfvo type="max" val="0"/>
        <color rgb="FFF8696B"/>
        <color rgb="FF92D050"/>
        <color rgb="FF92D050"/>
      </colorScale>
    </cfRule>
    <cfRule type="cellIs" dxfId="142" priority="337" operator="equal">
      <formula>0</formula>
    </cfRule>
  </conditionalFormatting>
  <conditionalFormatting sqref="J4">
    <cfRule type="colorScale" priority="334">
      <colorScale>
        <cfvo type="num" val="0"/>
        <cfvo type="num" val="1"/>
        <cfvo type="max" val="0"/>
        <color rgb="FFF8696B"/>
        <color rgb="FF92D050"/>
        <color rgb="FF92D050"/>
      </colorScale>
    </cfRule>
    <cfRule type="cellIs" dxfId="141" priority="335" operator="equal">
      <formula>0</formula>
    </cfRule>
  </conditionalFormatting>
  <conditionalFormatting sqref="Q3:Q22">
    <cfRule type="iconSet" priority="326">
      <iconSet iconSet="3Arrows">
        <cfvo type="percent" val="0"/>
        <cfvo type="percent" val="33"/>
        <cfvo type="percent" val="67"/>
      </iconSet>
    </cfRule>
    <cfRule type="iconSet" priority="327">
      <iconSet iconSet="4TrafficLights">
        <cfvo type="percent" val="0"/>
        <cfvo type="percent" val="25"/>
        <cfvo type="percent" val="50"/>
        <cfvo type="percent" val="75"/>
      </iconSet>
    </cfRule>
    <cfRule type="colorScale" priority="328">
      <colorScale>
        <cfvo type="min" val="0"/>
        <cfvo type="percentile" val="50"/>
        <cfvo type="max" val="0"/>
        <color rgb="FFF8696B"/>
        <color rgb="FFFFEB84"/>
        <color rgb="FF63BE7B"/>
      </colorScale>
    </cfRule>
    <cfRule type="top10" dxfId="140" priority="329" bottom="1" rank="3"/>
    <cfRule type="top10" dxfId="139" priority="330" rank="1"/>
  </conditionalFormatting>
  <conditionalFormatting sqref="AA3:AA52">
    <cfRule type="iconSet" priority="323">
      <iconSet iconSet="4TrafficLights">
        <cfvo type="percent" val="0"/>
        <cfvo type="percent" val="25"/>
        <cfvo type="percent" val="50"/>
        <cfvo type="percent" val="75"/>
      </iconSet>
    </cfRule>
    <cfRule type="iconSet" priority="325">
      <iconSet>
        <cfvo type="percent" val="0"/>
        <cfvo type="percent" val="33"/>
        <cfvo type="percent" val="67"/>
      </iconSet>
    </cfRule>
  </conditionalFormatting>
  <conditionalFormatting sqref="AB3:AB52">
    <cfRule type="iconSet" priority="322">
      <iconSet iconSet="5Arrows">
        <cfvo type="percent" val="0"/>
        <cfvo type="percent" val="20"/>
        <cfvo type="percent" val="40"/>
        <cfvo type="percent" val="60"/>
        <cfvo type="percent" val="80"/>
      </iconSet>
    </cfRule>
    <cfRule type="iconSet" priority="324">
      <iconSet iconSet="4Arrows">
        <cfvo type="percent" val="0"/>
        <cfvo type="percent" val="25"/>
        <cfvo type="percent" val="50"/>
        <cfvo type="percent" val="75"/>
      </iconSet>
    </cfRule>
  </conditionalFormatting>
  <conditionalFormatting sqref="AD3:AD52">
    <cfRule type="iconSet" priority="320">
      <iconSet iconSet="4TrafficLights">
        <cfvo type="percent" val="0"/>
        <cfvo type="percent" val="25"/>
        <cfvo type="percent" val="50"/>
        <cfvo type="percent" val="75"/>
      </iconSet>
    </cfRule>
    <cfRule type="iconSet" priority="321">
      <iconSet>
        <cfvo type="percent" val="0"/>
        <cfvo type="percent" val="33"/>
        <cfvo type="percent" val="67"/>
      </iconSet>
    </cfRule>
  </conditionalFormatting>
  <conditionalFormatting sqref="AE3:AE52">
    <cfRule type="iconSet" priority="318">
      <iconSet iconSet="5Arrows">
        <cfvo type="percent" val="0"/>
        <cfvo type="percent" val="20"/>
        <cfvo type="percent" val="40"/>
        <cfvo type="percent" val="60"/>
        <cfvo type="percent" val="80"/>
      </iconSet>
    </cfRule>
    <cfRule type="iconSet" priority="319">
      <iconSet iconSet="4Arrows">
        <cfvo type="percent" val="0"/>
        <cfvo type="percent" val="25"/>
        <cfvo type="percent" val="50"/>
        <cfvo type="percent" val="75"/>
      </iconSet>
    </cfRule>
  </conditionalFormatting>
  <conditionalFormatting sqref="AG3:AG52">
    <cfRule type="iconSet" priority="316">
      <iconSet iconSet="4TrafficLights">
        <cfvo type="percent" val="0"/>
        <cfvo type="percent" val="25"/>
        <cfvo type="percent" val="50"/>
        <cfvo type="percent" val="75"/>
      </iconSet>
    </cfRule>
    <cfRule type="iconSet" priority="317">
      <iconSet>
        <cfvo type="percent" val="0"/>
        <cfvo type="percent" val="33"/>
        <cfvo type="percent" val="67"/>
      </iconSet>
    </cfRule>
  </conditionalFormatting>
  <conditionalFormatting sqref="AH3:AH52">
    <cfRule type="iconSet" priority="314">
      <iconSet iconSet="5Arrows">
        <cfvo type="percent" val="0"/>
        <cfvo type="percent" val="20"/>
        <cfvo type="percent" val="40"/>
        <cfvo type="percent" val="60"/>
        <cfvo type="percent" val="80"/>
      </iconSet>
    </cfRule>
    <cfRule type="iconSet" priority="315">
      <iconSet iconSet="4Arrows">
        <cfvo type="percent" val="0"/>
        <cfvo type="percent" val="25"/>
        <cfvo type="percent" val="50"/>
        <cfvo type="percent" val="75"/>
      </iconSet>
    </cfRule>
  </conditionalFormatting>
  <conditionalFormatting sqref="AJ3:AJ52">
    <cfRule type="iconSet" priority="312">
      <iconSet iconSet="4TrafficLights">
        <cfvo type="percent" val="0"/>
        <cfvo type="percent" val="25"/>
        <cfvo type="percent" val="50"/>
        <cfvo type="percent" val="75"/>
      </iconSet>
    </cfRule>
    <cfRule type="iconSet" priority="313">
      <iconSet>
        <cfvo type="percent" val="0"/>
        <cfvo type="percent" val="33"/>
        <cfvo type="percent" val="67"/>
      </iconSet>
    </cfRule>
  </conditionalFormatting>
  <conditionalFormatting sqref="AK3:AK52">
    <cfRule type="iconSet" priority="310">
      <iconSet iconSet="5Arrows">
        <cfvo type="percent" val="0"/>
        <cfvo type="percent" val="20"/>
        <cfvo type="percent" val="40"/>
        <cfvo type="percent" val="60"/>
        <cfvo type="percent" val="80"/>
      </iconSet>
    </cfRule>
    <cfRule type="iconSet" priority="311">
      <iconSet iconSet="4Arrows">
        <cfvo type="percent" val="0"/>
        <cfvo type="percent" val="25"/>
        <cfvo type="percent" val="50"/>
        <cfvo type="percent" val="75"/>
      </iconSet>
    </cfRule>
  </conditionalFormatting>
  <conditionalFormatting sqref="AM3:AM52">
    <cfRule type="iconSet" priority="308">
      <iconSet iconSet="4TrafficLights">
        <cfvo type="percent" val="0"/>
        <cfvo type="percent" val="25"/>
        <cfvo type="percent" val="50"/>
        <cfvo type="percent" val="75"/>
      </iconSet>
    </cfRule>
    <cfRule type="iconSet" priority="309">
      <iconSet>
        <cfvo type="percent" val="0"/>
        <cfvo type="percent" val="33"/>
        <cfvo type="percent" val="67"/>
      </iconSet>
    </cfRule>
  </conditionalFormatting>
  <conditionalFormatting sqref="AN3:AN52">
    <cfRule type="iconSet" priority="306">
      <iconSet iconSet="5Arrows">
        <cfvo type="percent" val="0"/>
        <cfvo type="percent" val="20"/>
        <cfvo type="percent" val="40"/>
        <cfvo type="percent" val="60"/>
        <cfvo type="percent" val="80"/>
      </iconSet>
    </cfRule>
    <cfRule type="iconSet" priority="307">
      <iconSet iconSet="4Arrows">
        <cfvo type="percent" val="0"/>
        <cfvo type="percent" val="25"/>
        <cfvo type="percent" val="50"/>
        <cfvo type="percent" val="75"/>
      </iconSet>
    </cfRule>
  </conditionalFormatting>
  <conditionalFormatting sqref="AP3:AP52">
    <cfRule type="iconSet" priority="304">
      <iconSet iconSet="4TrafficLights">
        <cfvo type="percent" val="0"/>
        <cfvo type="percent" val="25"/>
        <cfvo type="percent" val="50"/>
        <cfvo type="percent" val="75"/>
      </iconSet>
    </cfRule>
    <cfRule type="iconSet" priority="305">
      <iconSet>
        <cfvo type="percent" val="0"/>
        <cfvo type="percent" val="33"/>
        <cfvo type="percent" val="67"/>
      </iconSet>
    </cfRule>
  </conditionalFormatting>
  <conditionalFormatting sqref="AQ3:AQ52">
    <cfRule type="iconSet" priority="302">
      <iconSet iconSet="5Arrows">
        <cfvo type="percent" val="0"/>
        <cfvo type="percent" val="20"/>
        <cfvo type="percent" val="40"/>
        <cfvo type="percent" val="60"/>
        <cfvo type="percent" val="80"/>
      </iconSet>
    </cfRule>
    <cfRule type="iconSet" priority="303">
      <iconSet iconSet="4Arrows">
        <cfvo type="percent" val="0"/>
        <cfvo type="percent" val="25"/>
        <cfvo type="percent" val="50"/>
        <cfvo type="percent" val="75"/>
      </iconSet>
    </cfRule>
  </conditionalFormatting>
  <conditionalFormatting sqref="AS3:AS52">
    <cfRule type="iconSet" priority="300">
      <iconSet iconSet="4TrafficLights">
        <cfvo type="percent" val="0"/>
        <cfvo type="percent" val="25"/>
        <cfvo type="percent" val="50"/>
        <cfvo type="percent" val="75"/>
      </iconSet>
    </cfRule>
    <cfRule type="iconSet" priority="301">
      <iconSet>
        <cfvo type="percent" val="0"/>
        <cfvo type="percent" val="33"/>
        <cfvo type="percent" val="67"/>
      </iconSet>
    </cfRule>
  </conditionalFormatting>
  <conditionalFormatting sqref="AT3:AT52">
    <cfRule type="iconSet" priority="298">
      <iconSet iconSet="5Arrows">
        <cfvo type="percent" val="0"/>
        <cfvo type="percent" val="20"/>
        <cfvo type="percent" val="40"/>
        <cfvo type="percent" val="60"/>
        <cfvo type="percent" val="80"/>
      </iconSet>
    </cfRule>
    <cfRule type="iconSet" priority="299">
      <iconSet iconSet="4Arrows">
        <cfvo type="percent" val="0"/>
        <cfvo type="percent" val="25"/>
        <cfvo type="percent" val="50"/>
        <cfvo type="percent" val="75"/>
      </iconSet>
    </cfRule>
  </conditionalFormatting>
  <conditionalFormatting sqref="AV3:AV52">
    <cfRule type="iconSet" priority="296">
      <iconSet iconSet="4TrafficLights">
        <cfvo type="percent" val="0"/>
        <cfvo type="percent" val="25"/>
        <cfvo type="percent" val="50"/>
        <cfvo type="percent" val="75"/>
      </iconSet>
    </cfRule>
    <cfRule type="iconSet" priority="297">
      <iconSet>
        <cfvo type="percent" val="0"/>
        <cfvo type="percent" val="33"/>
        <cfvo type="percent" val="67"/>
      </iconSet>
    </cfRule>
  </conditionalFormatting>
  <conditionalFormatting sqref="AW3:AW52">
    <cfRule type="iconSet" priority="294">
      <iconSet iconSet="5Arrows">
        <cfvo type="percent" val="0"/>
        <cfvo type="percent" val="20"/>
        <cfvo type="percent" val="40"/>
        <cfvo type="percent" val="60"/>
        <cfvo type="percent" val="80"/>
      </iconSet>
    </cfRule>
    <cfRule type="iconSet" priority="295">
      <iconSet iconSet="4Arrows">
        <cfvo type="percent" val="0"/>
        <cfvo type="percent" val="25"/>
        <cfvo type="percent" val="50"/>
        <cfvo type="percent" val="75"/>
      </iconSet>
    </cfRule>
  </conditionalFormatting>
  <conditionalFormatting sqref="AY3:AY52">
    <cfRule type="iconSet" priority="292">
      <iconSet iconSet="4TrafficLights">
        <cfvo type="percent" val="0"/>
        <cfvo type="percent" val="25"/>
        <cfvo type="percent" val="50"/>
        <cfvo type="percent" val="75"/>
      </iconSet>
    </cfRule>
    <cfRule type="iconSet" priority="293">
      <iconSet>
        <cfvo type="percent" val="0"/>
        <cfvo type="percent" val="33"/>
        <cfvo type="percent" val="67"/>
      </iconSet>
    </cfRule>
  </conditionalFormatting>
  <conditionalFormatting sqref="AZ3:AZ52">
    <cfRule type="iconSet" priority="290">
      <iconSet iconSet="5Arrows">
        <cfvo type="percent" val="0"/>
        <cfvo type="percent" val="20"/>
        <cfvo type="percent" val="40"/>
        <cfvo type="percent" val="60"/>
        <cfvo type="percent" val="80"/>
      </iconSet>
    </cfRule>
    <cfRule type="iconSet" priority="291">
      <iconSet iconSet="4Arrows">
        <cfvo type="percent" val="0"/>
        <cfvo type="percent" val="25"/>
        <cfvo type="percent" val="50"/>
        <cfvo type="percent" val="75"/>
      </iconSet>
    </cfRule>
  </conditionalFormatting>
  <conditionalFormatting sqref="BB3:BB52">
    <cfRule type="iconSet" priority="288">
      <iconSet iconSet="4TrafficLights">
        <cfvo type="percent" val="0"/>
        <cfvo type="percent" val="25"/>
        <cfvo type="percent" val="50"/>
        <cfvo type="percent" val="75"/>
      </iconSet>
    </cfRule>
    <cfRule type="iconSet" priority="289">
      <iconSet>
        <cfvo type="percent" val="0"/>
        <cfvo type="percent" val="33"/>
        <cfvo type="percent" val="67"/>
      </iconSet>
    </cfRule>
  </conditionalFormatting>
  <conditionalFormatting sqref="BC3:BC52">
    <cfRule type="iconSet" priority="286">
      <iconSet iconSet="5Arrows">
        <cfvo type="percent" val="0"/>
        <cfvo type="percent" val="20"/>
        <cfvo type="percent" val="40"/>
        <cfvo type="percent" val="60"/>
        <cfvo type="percent" val="80"/>
      </iconSet>
    </cfRule>
    <cfRule type="iconSet" priority="287">
      <iconSet iconSet="4Arrows">
        <cfvo type="percent" val="0"/>
        <cfvo type="percent" val="25"/>
        <cfvo type="percent" val="50"/>
        <cfvo type="percent" val="75"/>
      </iconSet>
    </cfRule>
  </conditionalFormatting>
  <conditionalFormatting sqref="BE3:BE52">
    <cfRule type="iconSet" priority="284">
      <iconSet iconSet="4TrafficLights">
        <cfvo type="percent" val="0"/>
        <cfvo type="percent" val="25"/>
        <cfvo type="percent" val="50"/>
        <cfvo type="percent" val="75"/>
      </iconSet>
    </cfRule>
    <cfRule type="iconSet" priority="285">
      <iconSet>
        <cfvo type="percent" val="0"/>
        <cfvo type="percent" val="33"/>
        <cfvo type="percent" val="67"/>
      </iconSet>
    </cfRule>
  </conditionalFormatting>
  <conditionalFormatting sqref="BF3:BF52">
    <cfRule type="iconSet" priority="282">
      <iconSet iconSet="5Arrows">
        <cfvo type="percent" val="0"/>
        <cfvo type="percent" val="20"/>
        <cfvo type="percent" val="40"/>
        <cfvo type="percent" val="60"/>
        <cfvo type="percent" val="80"/>
      </iconSet>
    </cfRule>
    <cfRule type="iconSet" priority="283">
      <iconSet iconSet="4Arrows">
        <cfvo type="percent" val="0"/>
        <cfvo type="percent" val="25"/>
        <cfvo type="percent" val="50"/>
        <cfvo type="percent" val="75"/>
      </iconSet>
    </cfRule>
  </conditionalFormatting>
  <conditionalFormatting sqref="BH3:BH52">
    <cfRule type="iconSet" priority="280">
      <iconSet iconSet="4TrafficLights">
        <cfvo type="percent" val="0"/>
        <cfvo type="percent" val="25"/>
        <cfvo type="percent" val="50"/>
        <cfvo type="percent" val="75"/>
      </iconSet>
    </cfRule>
    <cfRule type="iconSet" priority="281">
      <iconSet>
        <cfvo type="percent" val="0"/>
        <cfvo type="percent" val="33"/>
        <cfvo type="percent" val="67"/>
      </iconSet>
    </cfRule>
  </conditionalFormatting>
  <conditionalFormatting sqref="BI3:BI52">
    <cfRule type="iconSet" priority="278">
      <iconSet iconSet="5Arrows">
        <cfvo type="percent" val="0"/>
        <cfvo type="percent" val="20"/>
        <cfvo type="percent" val="40"/>
        <cfvo type="percent" val="60"/>
        <cfvo type="percent" val="80"/>
      </iconSet>
    </cfRule>
    <cfRule type="iconSet" priority="279">
      <iconSet iconSet="4Arrows">
        <cfvo type="percent" val="0"/>
        <cfvo type="percent" val="25"/>
        <cfvo type="percent" val="50"/>
        <cfvo type="percent" val="75"/>
      </iconSet>
    </cfRule>
  </conditionalFormatting>
  <conditionalFormatting sqref="BK3:BK52">
    <cfRule type="iconSet" priority="276">
      <iconSet iconSet="4TrafficLights">
        <cfvo type="percent" val="0"/>
        <cfvo type="percent" val="25"/>
        <cfvo type="percent" val="50"/>
        <cfvo type="percent" val="75"/>
      </iconSet>
    </cfRule>
    <cfRule type="iconSet" priority="277">
      <iconSet>
        <cfvo type="percent" val="0"/>
        <cfvo type="percent" val="33"/>
        <cfvo type="percent" val="67"/>
      </iconSet>
    </cfRule>
  </conditionalFormatting>
  <conditionalFormatting sqref="BL3:BL52">
    <cfRule type="iconSet" priority="274">
      <iconSet iconSet="5Arrows">
        <cfvo type="percent" val="0"/>
        <cfvo type="percent" val="20"/>
        <cfvo type="percent" val="40"/>
        <cfvo type="percent" val="60"/>
        <cfvo type="percent" val="80"/>
      </iconSet>
    </cfRule>
    <cfRule type="iconSet" priority="275">
      <iconSet iconSet="4Arrows">
        <cfvo type="percent" val="0"/>
        <cfvo type="percent" val="25"/>
        <cfvo type="percent" val="50"/>
        <cfvo type="percent" val="75"/>
      </iconSet>
    </cfRule>
  </conditionalFormatting>
  <conditionalFormatting sqref="BN3:BN52">
    <cfRule type="iconSet" priority="272">
      <iconSet iconSet="4TrafficLights">
        <cfvo type="percent" val="0"/>
        <cfvo type="percent" val="25"/>
        <cfvo type="percent" val="50"/>
        <cfvo type="percent" val="75"/>
      </iconSet>
    </cfRule>
    <cfRule type="iconSet" priority="273">
      <iconSet>
        <cfvo type="percent" val="0"/>
        <cfvo type="percent" val="33"/>
        <cfvo type="percent" val="67"/>
      </iconSet>
    </cfRule>
  </conditionalFormatting>
  <conditionalFormatting sqref="BO3:BO52">
    <cfRule type="iconSet" priority="270">
      <iconSet iconSet="5Arrows">
        <cfvo type="percent" val="0"/>
        <cfvo type="percent" val="20"/>
        <cfvo type="percent" val="40"/>
        <cfvo type="percent" val="60"/>
        <cfvo type="percent" val="80"/>
      </iconSet>
    </cfRule>
    <cfRule type="iconSet" priority="271">
      <iconSet iconSet="4Arrows">
        <cfvo type="percent" val="0"/>
        <cfvo type="percent" val="25"/>
        <cfvo type="percent" val="50"/>
        <cfvo type="percent" val="75"/>
      </iconSet>
    </cfRule>
  </conditionalFormatting>
  <conditionalFormatting sqref="BQ3:BQ52">
    <cfRule type="iconSet" priority="268">
      <iconSet iconSet="4TrafficLights">
        <cfvo type="percent" val="0"/>
        <cfvo type="percent" val="25"/>
        <cfvo type="percent" val="50"/>
        <cfvo type="percent" val="75"/>
      </iconSet>
    </cfRule>
    <cfRule type="iconSet" priority="269">
      <iconSet>
        <cfvo type="percent" val="0"/>
        <cfvo type="percent" val="33"/>
        <cfvo type="percent" val="67"/>
      </iconSet>
    </cfRule>
  </conditionalFormatting>
  <conditionalFormatting sqref="BR3:BR52">
    <cfRule type="iconSet" priority="266">
      <iconSet iconSet="5Arrows">
        <cfvo type="percent" val="0"/>
        <cfvo type="percent" val="20"/>
        <cfvo type="percent" val="40"/>
        <cfvo type="percent" val="60"/>
        <cfvo type="percent" val="80"/>
      </iconSet>
    </cfRule>
    <cfRule type="iconSet" priority="267">
      <iconSet iconSet="4Arrows">
        <cfvo type="percent" val="0"/>
        <cfvo type="percent" val="25"/>
        <cfvo type="percent" val="50"/>
        <cfvo type="percent" val="75"/>
      </iconSet>
    </cfRule>
  </conditionalFormatting>
  <conditionalFormatting sqref="BT3:BT52">
    <cfRule type="iconSet" priority="264">
      <iconSet iconSet="4TrafficLights">
        <cfvo type="percent" val="0"/>
        <cfvo type="percent" val="25"/>
        <cfvo type="percent" val="50"/>
        <cfvo type="percent" val="75"/>
      </iconSet>
    </cfRule>
    <cfRule type="iconSet" priority="265">
      <iconSet>
        <cfvo type="percent" val="0"/>
        <cfvo type="percent" val="33"/>
        <cfvo type="percent" val="67"/>
      </iconSet>
    </cfRule>
  </conditionalFormatting>
  <conditionalFormatting sqref="BU3:BU52">
    <cfRule type="iconSet" priority="262">
      <iconSet iconSet="5Arrows">
        <cfvo type="percent" val="0"/>
        <cfvo type="percent" val="20"/>
        <cfvo type="percent" val="40"/>
        <cfvo type="percent" val="60"/>
        <cfvo type="percent" val="80"/>
      </iconSet>
    </cfRule>
    <cfRule type="iconSet" priority="263">
      <iconSet iconSet="4Arrows">
        <cfvo type="percent" val="0"/>
        <cfvo type="percent" val="25"/>
        <cfvo type="percent" val="50"/>
        <cfvo type="percent" val="75"/>
      </iconSet>
    </cfRule>
  </conditionalFormatting>
  <conditionalFormatting sqref="BW3:BW52">
    <cfRule type="iconSet" priority="260">
      <iconSet iconSet="4TrafficLights">
        <cfvo type="percent" val="0"/>
        <cfvo type="percent" val="25"/>
        <cfvo type="percent" val="50"/>
        <cfvo type="percent" val="75"/>
      </iconSet>
    </cfRule>
    <cfRule type="iconSet" priority="261">
      <iconSet>
        <cfvo type="percent" val="0"/>
        <cfvo type="percent" val="33"/>
        <cfvo type="percent" val="67"/>
      </iconSet>
    </cfRule>
  </conditionalFormatting>
  <conditionalFormatting sqref="BX3:BX52">
    <cfRule type="iconSet" priority="258">
      <iconSet iconSet="5Arrows">
        <cfvo type="percent" val="0"/>
        <cfvo type="percent" val="20"/>
        <cfvo type="percent" val="40"/>
        <cfvo type="percent" val="60"/>
        <cfvo type="percent" val="80"/>
      </iconSet>
    </cfRule>
    <cfRule type="iconSet" priority="259">
      <iconSet iconSet="4Arrows">
        <cfvo type="percent" val="0"/>
        <cfvo type="percent" val="25"/>
        <cfvo type="percent" val="50"/>
        <cfvo type="percent" val="75"/>
      </iconSet>
    </cfRule>
  </conditionalFormatting>
  <conditionalFormatting sqref="BZ3:BZ52">
    <cfRule type="iconSet" priority="256">
      <iconSet iconSet="4TrafficLights">
        <cfvo type="percent" val="0"/>
        <cfvo type="percent" val="25"/>
        <cfvo type="percent" val="50"/>
        <cfvo type="percent" val="75"/>
      </iconSet>
    </cfRule>
    <cfRule type="iconSet" priority="257">
      <iconSet>
        <cfvo type="percent" val="0"/>
        <cfvo type="percent" val="33"/>
        <cfvo type="percent" val="67"/>
      </iconSet>
    </cfRule>
  </conditionalFormatting>
  <conditionalFormatting sqref="CA3:CA52">
    <cfRule type="iconSet" priority="254">
      <iconSet iconSet="5Arrows">
        <cfvo type="percent" val="0"/>
        <cfvo type="percent" val="20"/>
        <cfvo type="percent" val="40"/>
        <cfvo type="percent" val="60"/>
        <cfvo type="percent" val="80"/>
      </iconSet>
    </cfRule>
    <cfRule type="iconSet" priority="255">
      <iconSet iconSet="4Arrows">
        <cfvo type="percent" val="0"/>
        <cfvo type="percent" val="25"/>
        <cfvo type="percent" val="50"/>
        <cfvo type="percent" val="75"/>
      </iconSet>
    </cfRule>
  </conditionalFormatting>
  <conditionalFormatting sqref="CC3:CC52">
    <cfRule type="iconSet" priority="252">
      <iconSet iconSet="4TrafficLights">
        <cfvo type="percent" val="0"/>
        <cfvo type="percent" val="25"/>
        <cfvo type="percent" val="50"/>
        <cfvo type="percent" val="75"/>
      </iconSet>
    </cfRule>
    <cfRule type="iconSet" priority="253">
      <iconSet>
        <cfvo type="percent" val="0"/>
        <cfvo type="percent" val="33"/>
        <cfvo type="percent" val="67"/>
      </iconSet>
    </cfRule>
  </conditionalFormatting>
  <conditionalFormatting sqref="CD3:CD52">
    <cfRule type="iconSet" priority="250">
      <iconSet iconSet="5Arrows">
        <cfvo type="percent" val="0"/>
        <cfvo type="percent" val="20"/>
        <cfvo type="percent" val="40"/>
        <cfvo type="percent" val="60"/>
        <cfvo type="percent" val="80"/>
      </iconSet>
    </cfRule>
    <cfRule type="iconSet" priority="251">
      <iconSet iconSet="4Arrows">
        <cfvo type="percent" val="0"/>
        <cfvo type="percent" val="25"/>
        <cfvo type="percent" val="50"/>
        <cfvo type="percent" val="75"/>
      </iconSet>
    </cfRule>
  </conditionalFormatting>
  <conditionalFormatting sqref="CF3:CF52">
    <cfRule type="iconSet" priority="248">
      <iconSet iconSet="4TrafficLights">
        <cfvo type="percent" val="0"/>
        <cfvo type="percent" val="25"/>
        <cfvo type="percent" val="50"/>
        <cfvo type="percent" val="75"/>
      </iconSet>
    </cfRule>
    <cfRule type="iconSet" priority="249">
      <iconSet>
        <cfvo type="percent" val="0"/>
        <cfvo type="percent" val="33"/>
        <cfvo type="percent" val="67"/>
      </iconSet>
    </cfRule>
  </conditionalFormatting>
  <conditionalFormatting sqref="CG3:CG52">
    <cfRule type="iconSet" priority="246">
      <iconSet iconSet="5Arrows">
        <cfvo type="percent" val="0"/>
        <cfvo type="percent" val="20"/>
        <cfvo type="percent" val="40"/>
        <cfvo type="percent" val="60"/>
        <cfvo type="percent" val="80"/>
      </iconSet>
    </cfRule>
    <cfRule type="iconSet" priority="247">
      <iconSet iconSet="4Arrows">
        <cfvo type="percent" val="0"/>
        <cfvo type="percent" val="25"/>
        <cfvo type="percent" val="50"/>
        <cfvo type="percent" val="75"/>
      </iconSet>
    </cfRule>
  </conditionalFormatting>
  <conditionalFormatting sqref="AE53 AB53 AH53 AK53 AN53 AQ53 AT53 AW53 AZ53 BC53 BF53 BI53 BL53 BO53 BR53 BU53 BX53 CA53 CD53 CG53">
    <cfRule type="colorScale" priority="244">
      <colorScale>
        <cfvo type="min" val="0"/>
        <cfvo type="percentile" val="50"/>
        <cfvo type="max" val="0"/>
        <color rgb="FFF8696B"/>
        <color rgb="FFFFEB84"/>
        <color rgb="FF63BE7B"/>
      </colorScale>
    </cfRule>
  </conditionalFormatting>
  <conditionalFormatting sqref="V3:V22">
    <cfRule type="iconSet" priority="243">
      <iconSet iconSet="5Arrows">
        <cfvo type="percent" val="0"/>
        <cfvo type="percent" val="20"/>
        <cfvo type="percent" val="40"/>
        <cfvo type="percent" val="60"/>
        <cfvo type="percent" val="80"/>
      </iconSet>
    </cfRule>
  </conditionalFormatting>
  <conditionalFormatting sqref="U3:U22">
    <cfRule type="iconSet" priority="242">
      <iconSet iconSet="5Arrows">
        <cfvo type="percent" val="0"/>
        <cfvo type="percent" val="20"/>
        <cfvo type="percent" val="40"/>
        <cfvo type="percent" val="60"/>
        <cfvo type="percent" val="80"/>
      </iconSet>
    </cfRule>
  </conditionalFormatting>
  <conditionalFormatting sqref="T3:T22">
    <cfRule type="iconSet" priority="241">
      <iconSet iconSet="5Arrows">
        <cfvo type="percent" val="0"/>
        <cfvo type="percent" val="20"/>
        <cfvo type="percent" val="40"/>
        <cfvo type="percent" val="60"/>
        <cfvo type="percent" val="80"/>
      </iconSet>
    </cfRule>
  </conditionalFormatting>
  <conditionalFormatting sqref="W3:W22">
    <cfRule type="iconSet" priority="240">
      <iconSet iconSet="5Arrows">
        <cfvo type="percent" val="0"/>
        <cfvo type="percent" val="20"/>
        <cfvo type="percent" val="40"/>
        <cfvo type="percent" val="60"/>
        <cfvo type="percent" val="80"/>
      </iconSet>
    </cfRule>
  </conditionalFormatting>
  <conditionalFormatting sqref="X3:X22">
    <cfRule type="iconSet" priority="239">
      <iconSet iconSet="5Arrows">
        <cfvo type="percent" val="0"/>
        <cfvo type="percent" val="20"/>
        <cfvo type="percent" val="40"/>
        <cfvo type="percent" val="60"/>
        <cfvo type="percent" val="80"/>
      </iconSet>
    </cfRule>
  </conditionalFormatting>
  <conditionalFormatting sqref="S3:S22">
    <cfRule type="cellIs" dxfId="138" priority="238" operator="equal">
      <formula>0</formula>
    </cfRule>
  </conditionalFormatting>
  <conditionalFormatting sqref="CL3:CP52">
    <cfRule type="colorScale" priority="235">
      <colorScale>
        <cfvo type="num" val="0"/>
        <cfvo type="num" val="1"/>
        <color rgb="FFF8696B"/>
        <color rgb="FF92D050"/>
      </colorScale>
    </cfRule>
    <cfRule type="cellIs" dxfId="137" priority="236" operator="equal">
      <formula>0</formula>
    </cfRule>
  </conditionalFormatting>
  <conditionalFormatting sqref="CM3:CP52">
    <cfRule type="cellIs" dxfId="136" priority="234" operator="equal">
      <formula>0</formula>
    </cfRule>
  </conditionalFormatting>
  <conditionalFormatting sqref="CM3:CP3">
    <cfRule type="colorScale" priority="232">
      <colorScale>
        <cfvo type="num" val="0"/>
        <cfvo type="num" val="1"/>
        <cfvo type="max" val="0"/>
        <color rgb="FFF8696B"/>
        <color rgb="FF92D050"/>
        <color rgb="FF92D050"/>
      </colorScale>
    </cfRule>
    <cfRule type="cellIs" dxfId="135" priority="233" operator="equal">
      <formula>0</formula>
    </cfRule>
  </conditionalFormatting>
  <conditionalFormatting sqref="CL4:CL52">
    <cfRule type="colorScale" priority="230">
      <colorScale>
        <cfvo type="num" val="0"/>
        <cfvo type="num" val="1"/>
        <cfvo type="max" val="0"/>
        <color rgb="FFF8696B"/>
        <color rgb="FF92D050"/>
        <color rgb="FF92D050"/>
      </colorScale>
    </cfRule>
    <cfRule type="cellIs" dxfId="134" priority="231" operator="equal">
      <formula>0</formula>
    </cfRule>
  </conditionalFormatting>
  <conditionalFormatting sqref="CM4:CP52">
    <cfRule type="colorScale" priority="228">
      <colorScale>
        <cfvo type="num" val="0"/>
        <cfvo type="num" val="1"/>
        <cfvo type="max" val="0"/>
        <color rgb="FFF8696B"/>
        <color rgb="FF92D050"/>
        <color rgb="FF92D050"/>
      </colorScale>
    </cfRule>
    <cfRule type="cellIs" dxfId="133" priority="229" operator="equal">
      <formula>0</formula>
    </cfRule>
  </conditionalFormatting>
  <conditionalFormatting sqref="CK3:CK52">
    <cfRule type="cellIs" dxfId="132" priority="224" operator="equal">
      <formula>0</formula>
    </cfRule>
    <cfRule type="cellIs" dxfId="131" priority="225" operator="equal">
      <formula>1</formula>
    </cfRule>
    <cfRule type="cellIs" dxfId="130" priority="226" operator="equal">
      <formula>2</formula>
    </cfRule>
    <cfRule type="cellIs" dxfId="129" priority="227" operator="equal">
      <formula>3</formula>
    </cfRule>
  </conditionalFormatting>
  <conditionalFormatting sqref="CM4">
    <cfRule type="colorScale" priority="222">
      <colorScale>
        <cfvo type="num" val="0"/>
        <cfvo type="num" val="1"/>
        <cfvo type="max" val="0"/>
        <color rgb="FFF8696B"/>
        <color rgb="FF92D050"/>
        <color rgb="FF92D050"/>
      </colorScale>
    </cfRule>
    <cfRule type="cellIs" dxfId="128" priority="223" operator="equal">
      <formula>0</formula>
    </cfRule>
  </conditionalFormatting>
  <conditionalFormatting sqref="CN4">
    <cfRule type="colorScale" priority="220">
      <colorScale>
        <cfvo type="num" val="0"/>
        <cfvo type="num" val="1"/>
        <cfvo type="max" val="0"/>
        <color rgb="FFF8696B"/>
        <color rgb="FF92D050"/>
        <color rgb="FF92D050"/>
      </colorScale>
    </cfRule>
    <cfRule type="cellIs" dxfId="127" priority="221" operator="equal">
      <formula>0</formula>
    </cfRule>
  </conditionalFormatting>
  <conditionalFormatting sqref="I4:L52">
    <cfRule type="colorScale" priority="218">
      <colorScale>
        <cfvo type="num" val="0"/>
        <cfvo type="num" val="1"/>
        <cfvo type="max" val="0"/>
        <color rgb="FFF8696B"/>
        <color rgb="FF92D050"/>
        <color rgb="FF92D050"/>
      </colorScale>
    </cfRule>
    <cfRule type="cellIs" dxfId="126" priority="219" operator="equal">
      <formula>0</formula>
    </cfRule>
  </conditionalFormatting>
  <conditionalFormatting sqref="CT3:CX52">
    <cfRule type="colorScale" priority="216">
      <colorScale>
        <cfvo type="num" val="0"/>
        <cfvo type="num" val="1"/>
        <color rgb="FFF8696B"/>
        <color rgb="FF92D050"/>
      </colorScale>
    </cfRule>
    <cfRule type="cellIs" dxfId="125" priority="217" operator="equal">
      <formula>0</formula>
    </cfRule>
  </conditionalFormatting>
  <conditionalFormatting sqref="CU3:CX52">
    <cfRule type="cellIs" dxfId="124" priority="215" operator="equal">
      <formula>0</formula>
    </cfRule>
  </conditionalFormatting>
  <conditionalFormatting sqref="CU3:CX3">
    <cfRule type="colorScale" priority="213">
      <colorScale>
        <cfvo type="num" val="0"/>
        <cfvo type="num" val="1"/>
        <cfvo type="max" val="0"/>
        <color rgb="FFF8696B"/>
        <color rgb="FF92D050"/>
        <color rgb="FF92D050"/>
      </colorScale>
    </cfRule>
    <cfRule type="cellIs" dxfId="123" priority="214" operator="equal">
      <formula>0</formula>
    </cfRule>
  </conditionalFormatting>
  <conditionalFormatting sqref="CT4:CT52">
    <cfRule type="colorScale" priority="211">
      <colorScale>
        <cfvo type="num" val="0"/>
        <cfvo type="num" val="1"/>
        <cfvo type="max" val="0"/>
        <color rgb="FFF8696B"/>
        <color rgb="FF92D050"/>
        <color rgb="FF92D050"/>
      </colorScale>
    </cfRule>
    <cfRule type="cellIs" dxfId="122" priority="212" operator="equal">
      <formula>0</formula>
    </cfRule>
  </conditionalFormatting>
  <conditionalFormatting sqref="CU4:CX52">
    <cfRule type="colorScale" priority="209">
      <colorScale>
        <cfvo type="num" val="0"/>
        <cfvo type="num" val="1"/>
        <cfvo type="max" val="0"/>
        <color rgb="FFF8696B"/>
        <color rgb="FF92D050"/>
        <color rgb="FF92D050"/>
      </colorScale>
    </cfRule>
    <cfRule type="cellIs" dxfId="121" priority="210" operator="equal">
      <formula>0</formula>
    </cfRule>
  </conditionalFormatting>
  <conditionalFormatting sqref="CS3:CS52">
    <cfRule type="cellIs" dxfId="120" priority="205" operator="equal">
      <formula>0</formula>
    </cfRule>
    <cfRule type="cellIs" dxfId="119" priority="206" operator="equal">
      <formula>1</formula>
    </cfRule>
    <cfRule type="cellIs" dxfId="118" priority="207" operator="equal">
      <formula>2</formula>
    </cfRule>
    <cfRule type="cellIs" dxfId="117" priority="208" operator="equal">
      <formula>3</formula>
    </cfRule>
  </conditionalFormatting>
  <conditionalFormatting sqref="CU4">
    <cfRule type="colorScale" priority="203">
      <colorScale>
        <cfvo type="num" val="0"/>
        <cfvo type="num" val="1"/>
        <cfvo type="max" val="0"/>
        <color rgb="FFF8696B"/>
        <color rgb="FF92D050"/>
        <color rgb="FF92D050"/>
      </colorScale>
    </cfRule>
    <cfRule type="cellIs" dxfId="116" priority="204" operator="equal">
      <formula>0</formula>
    </cfRule>
  </conditionalFormatting>
  <conditionalFormatting sqref="CV4">
    <cfRule type="colorScale" priority="201">
      <colorScale>
        <cfvo type="num" val="0"/>
        <cfvo type="num" val="1"/>
        <cfvo type="max" val="0"/>
        <color rgb="FFF8696B"/>
        <color rgb="FF92D050"/>
        <color rgb="FF92D050"/>
      </colorScale>
    </cfRule>
    <cfRule type="cellIs" dxfId="115" priority="202" operator="equal">
      <formula>0</formula>
    </cfRule>
  </conditionalFormatting>
  <conditionalFormatting sqref="CU4:CX52">
    <cfRule type="colorScale" priority="199">
      <colorScale>
        <cfvo type="num" val="0"/>
        <cfvo type="num" val="1"/>
        <cfvo type="max" val="0"/>
        <color rgb="FFF8696B"/>
        <color rgb="FF92D050"/>
        <color rgb="FF92D050"/>
      </colorScale>
    </cfRule>
    <cfRule type="cellIs" dxfId="114" priority="200" operator="equal">
      <formula>0</formula>
    </cfRule>
  </conditionalFormatting>
  <conditionalFormatting sqref="H3:L52">
    <cfRule type="colorScale" priority="197">
      <colorScale>
        <cfvo type="num" val="0"/>
        <cfvo type="num" val="1"/>
        <color rgb="FFF8696B"/>
        <color rgb="FF92D050"/>
      </colorScale>
    </cfRule>
    <cfRule type="cellIs" dxfId="113" priority="198" operator="equal">
      <formula>0</formula>
    </cfRule>
  </conditionalFormatting>
  <conditionalFormatting sqref="I3:L52">
    <cfRule type="cellIs" dxfId="112" priority="196" operator="equal">
      <formula>0</formula>
    </cfRule>
  </conditionalFormatting>
  <conditionalFormatting sqref="I3:L3">
    <cfRule type="colorScale" priority="194">
      <colorScale>
        <cfvo type="num" val="0"/>
        <cfvo type="num" val="1"/>
        <cfvo type="max" val="0"/>
        <color rgb="FFF8696B"/>
        <color rgb="FF92D050"/>
        <color rgb="FF92D050"/>
      </colorScale>
    </cfRule>
    <cfRule type="cellIs" dxfId="111" priority="195" operator="equal">
      <formula>0</formula>
    </cfRule>
  </conditionalFormatting>
  <conditionalFormatting sqref="H4:H52">
    <cfRule type="colorScale" priority="192">
      <colorScale>
        <cfvo type="num" val="0"/>
        <cfvo type="num" val="1"/>
        <cfvo type="max" val="0"/>
        <color rgb="FFF8696B"/>
        <color rgb="FF92D050"/>
        <color rgb="FF92D050"/>
      </colorScale>
    </cfRule>
    <cfRule type="cellIs" dxfId="110" priority="193" operator="equal">
      <formula>0</formula>
    </cfRule>
  </conditionalFormatting>
  <conditionalFormatting sqref="I4:L52">
    <cfRule type="colorScale" priority="190">
      <colorScale>
        <cfvo type="num" val="0"/>
        <cfvo type="num" val="1"/>
        <cfvo type="max" val="0"/>
        <color rgb="FFF8696B"/>
        <color rgb="FF92D050"/>
        <color rgb="FF92D050"/>
      </colorScale>
    </cfRule>
    <cfRule type="cellIs" dxfId="109" priority="191" operator="equal">
      <formula>0</formula>
    </cfRule>
  </conditionalFormatting>
  <conditionalFormatting sqref="G3:G52">
    <cfRule type="cellIs" dxfId="108" priority="186" operator="equal">
      <formula>0</formula>
    </cfRule>
    <cfRule type="cellIs" dxfId="107" priority="187" operator="equal">
      <formula>1</formula>
    </cfRule>
    <cfRule type="cellIs" dxfId="106" priority="188" operator="equal">
      <formula>2</formula>
    </cfRule>
    <cfRule type="cellIs" dxfId="105" priority="189" operator="equal">
      <formula>3</formula>
    </cfRule>
  </conditionalFormatting>
  <conditionalFormatting sqref="I4">
    <cfRule type="colorScale" priority="184">
      <colorScale>
        <cfvo type="num" val="0"/>
        <cfvo type="num" val="1"/>
        <cfvo type="max" val="0"/>
        <color rgb="FFF8696B"/>
        <color rgb="FF92D050"/>
        <color rgb="FF92D050"/>
      </colorScale>
    </cfRule>
    <cfRule type="cellIs" dxfId="104" priority="185" operator="equal">
      <formula>0</formula>
    </cfRule>
  </conditionalFormatting>
  <conditionalFormatting sqref="J4">
    <cfRule type="colorScale" priority="182">
      <colorScale>
        <cfvo type="num" val="0"/>
        <cfvo type="num" val="1"/>
        <cfvo type="max" val="0"/>
        <color rgb="FFF8696B"/>
        <color rgb="FF92D050"/>
        <color rgb="FF92D050"/>
      </colorScale>
    </cfRule>
    <cfRule type="cellIs" dxfId="103" priority="183" operator="equal">
      <formula>0</formula>
    </cfRule>
  </conditionalFormatting>
  <conditionalFormatting sqref="H3:L52">
    <cfRule type="colorScale" priority="180">
      <colorScale>
        <cfvo type="num" val="0"/>
        <cfvo type="num" val="1"/>
        <color rgb="FFF8696B"/>
        <color rgb="FF92D050"/>
      </colorScale>
    </cfRule>
    <cfRule type="cellIs" dxfId="102" priority="181" operator="equal">
      <formula>0</formula>
    </cfRule>
  </conditionalFormatting>
  <conditionalFormatting sqref="I3:L52">
    <cfRule type="cellIs" dxfId="101" priority="179" operator="equal">
      <formula>0</formula>
    </cfRule>
  </conditionalFormatting>
  <conditionalFormatting sqref="I3:L3">
    <cfRule type="colorScale" priority="177">
      <colorScale>
        <cfvo type="num" val="0"/>
        <cfvo type="num" val="1"/>
        <cfvo type="max" val="0"/>
        <color rgb="FFF8696B"/>
        <color rgb="FF92D050"/>
        <color rgb="FF92D050"/>
      </colorScale>
    </cfRule>
    <cfRule type="cellIs" dxfId="100" priority="178" operator="equal">
      <formula>0</formula>
    </cfRule>
  </conditionalFormatting>
  <conditionalFormatting sqref="H4:H52">
    <cfRule type="colorScale" priority="175">
      <colorScale>
        <cfvo type="num" val="0"/>
        <cfvo type="num" val="1"/>
        <cfvo type="max" val="0"/>
        <color rgb="FFF8696B"/>
        <color rgb="FF92D050"/>
        <color rgb="FF92D050"/>
      </colorScale>
    </cfRule>
    <cfRule type="cellIs" dxfId="99" priority="176" operator="equal">
      <formula>0</formula>
    </cfRule>
  </conditionalFormatting>
  <conditionalFormatting sqref="I4:L52">
    <cfRule type="colorScale" priority="173">
      <colorScale>
        <cfvo type="num" val="0"/>
        <cfvo type="num" val="1"/>
        <cfvo type="max" val="0"/>
        <color rgb="FFF8696B"/>
        <color rgb="FF92D050"/>
        <color rgb="FF92D050"/>
      </colorScale>
    </cfRule>
    <cfRule type="cellIs" dxfId="98" priority="174" operator="equal">
      <formula>0</formula>
    </cfRule>
  </conditionalFormatting>
  <conditionalFormatting sqref="G3:G52">
    <cfRule type="cellIs" dxfId="97" priority="169" operator="equal">
      <formula>0</formula>
    </cfRule>
    <cfRule type="cellIs" dxfId="96" priority="170" operator="equal">
      <formula>1</formula>
    </cfRule>
    <cfRule type="cellIs" dxfId="95" priority="171" operator="equal">
      <formula>2</formula>
    </cfRule>
    <cfRule type="cellIs" dxfId="94" priority="172" operator="equal">
      <formula>3</formula>
    </cfRule>
  </conditionalFormatting>
  <conditionalFormatting sqref="I4">
    <cfRule type="colorScale" priority="167">
      <colorScale>
        <cfvo type="num" val="0"/>
        <cfvo type="num" val="1"/>
        <cfvo type="max" val="0"/>
        <color rgb="FFF8696B"/>
        <color rgb="FF92D050"/>
        <color rgb="FF92D050"/>
      </colorScale>
    </cfRule>
    <cfRule type="cellIs" dxfId="93" priority="168" operator="equal">
      <formula>0</formula>
    </cfRule>
  </conditionalFormatting>
  <conditionalFormatting sqref="J4">
    <cfRule type="colorScale" priority="165">
      <colorScale>
        <cfvo type="num" val="0"/>
        <cfvo type="num" val="1"/>
        <cfvo type="max" val="0"/>
        <color rgb="FFF8696B"/>
        <color rgb="FF92D050"/>
        <color rgb="FF92D050"/>
      </colorScale>
    </cfRule>
    <cfRule type="cellIs" dxfId="92" priority="166" operator="equal">
      <formula>0</formula>
    </cfRule>
  </conditionalFormatting>
  <conditionalFormatting sqref="I4:L52">
    <cfRule type="colorScale" priority="163">
      <colorScale>
        <cfvo type="num" val="0"/>
        <cfvo type="num" val="1"/>
        <cfvo type="max" val="0"/>
        <color rgb="FFF8696B"/>
        <color rgb="FF92D050"/>
        <color rgb="FF92D050"/>
      </colorScale>
    </cfRule>
    <cfRule type="cellIs" dxfId="91" priority="164" operator="equal">
      <formula>0</formula>
    </cfRule>
  </conditionalFormatting>
  <conditionalFormatting sqref="Q23">
    <cfRule type="iconSet" priority="158">
      <iconSet iconSet="3Arrows">
        <cfvo type="percent" val="0"/>
        <cfvo type="percent" val="33"/>
        <cfvo type="percent" val="67"/>
      </iconSet>
    </cfRule>
    <cfRule type="iconSet" priority="159">
      <iconSet iconSet="4TrafficLights">
        <cfvo type="percent" val="0"/>
        <cfvo type="percent" val="25"/>
        <cfvo type="percent" val="50"/>
        <cfvo type="percent" val="75"/>
      </iconSet>
    </cfRule>
    <cfRule type="colorScale" priority="160">
      <colorScale>
        <cfvo type="min" val="0"/>
        <cfvo type="percentile" val="50"/>
        <cfvo type="max" val="0"/>
        <color rgb="FFF8696B"/>
        <color rgb="FFFFEB84"/>
        <color rgb="FF63BE7B"/>
      </colorScale>
    </cfRule>
    <cfRule type="top10" dxfId="90" priority="161" bottom="1" rank="3"/>
    <cfRule type="top10" dxfId="89" priority="162" rank="1"/>
  </conditionalFormatting>
  <conditionalFormatting sqref="V23">
    <cfRule type="iconSet" priority="157">
      <iconSet iconSet="5Arrows">
        <cfvo type="percent" val="0"/>
        <cfvo type="percent" val="20"/>
        <cfvo type="percent" val="40"/>
        <cfvo type="percent" val="60"/>
        <cfvo type="percent" val="80"/>
      </iconSet>
    </cfRule>
  </conditionalFormatting>
  <conditionalFormatting sqref="U23">
    <cfRule type="iconSet" priority="156">
      <iconSet iconSet="5Arrows">
        <cfvo type="percent" val="0"/>
        <cfvo type="percent" val="20"/>
        <cfvo type="percent" val="40"/>
        <cfvo type="percent" val="60"/>
        <cfvo type="percent" val="80"/>
      </iconSet>
    </cfRule>
  </conditionalFormatting>
  <conditionalFormatting sqref="T23">
    <cfRule type="iconSet" priority="155">
      <iconSet iconSet="5Arrows">
        <cfvo type="percent" val="0"/>
        <cfvo type="percent" val="20"/>
        <cfvo type="percent" val="40"/>
        <cfvo type="percent" val="60"/>
        <cfvo type="percent" val="80"/>
      </iconSet>
    </cfRule>
  </conditionalFormatting>
  <conditionalFormatting sqref="W23">
    <cfRule type="iconSet" priority="154">
      <iconSet iconSet="5Arrows">
        <cfvo type="percent" val="0"/>
        <cfvo type="percent" val="20"/>
        <cfvo type="percent" val="40"/>
        <cfvo type="percent" val="60"/>
        <cfvo type="percent" val="80"/>
      </iconSet>
    </cfRule>
  </conditionalFormatting>
  <conditionalFormatting sqref="X23">
    <cfRule type="iconSet" priority="153">
      <iconSet iconSet="5Arrows">
        <cfvo type="percent" val="0"/>
        <cfvo type="percent" val="20"/>
        <cfvo type="percent" val="40"/>
        <cfvo type="percent" val="60"/>
        <cfvo type="percent" val="80"/>
      </iconSet>
    </cfRule>
  </conditionalFormatting>
  <conditionalFormatting sqref="S23">
    <cfRule type="cellIs" dxfId="88" priority="152" operator="equal">
      <formula>0</formula>
    </cfRule>
  </conditionalFormatting>
  <conditionalFormatting sqref="CI3:CI52">
    <cfRule type="iconSet" priority="150">
      <iconSet iconSet="4TrafficLights">
        <cfvo type="percent" val="0"/>
        <cfvo type="percent" val="25"/>
        <cfvo type="percent" val="50"/>
        <cfvo type="percent" val="75"/>
      </iconSet>
    </cfRule>
    <cfRule type="iconSet" priority="151">
      <iconSet>
        <cfvo type="percent" val="0"/>
        <cfvo type="percent" val="33"/>
        <cfvo type="percent" val="67"/>
      </iconSet>
    </cfRule>
  </conditionalFormatting>
  <conditionalFormatting sqref="CJ3:CJ52">
    <cfRule type="iconSet" priority="148">
      <iconSet iconSet="5Arrows">
        <cfvo type="percent" val="0"/>
        <cfvo type="percent" val="20"/>
        <cfvo type="percent" val="40"/>
        <cfvo type="percent" val="60"/>
        <cfvo type="percent" val="80"/>
      </iconSet>
    </cfRule>
    <cfRule type="iconSet" priority="149">
      <iconSet iconSet="4Arrows">
        <cfvo type="percent" val="0"/>
        <cfvo type="percent" val="25"/>
        <cfvo type="percent" val="50"/>
        <cfvo type="percent" val="75"/>
      </iconSet>
    </cfRule>
  </conditionalFormatting>
  <conditionalFormatting sqref="CJ53">
    <cfRule type="colorScale" priority="147">
      <colorScale>
        <cfvo type="min" val="0"/>
        <cfvo type="percentile" val="50"/>
        <cfvo type="max" val="0"/>
        <color rgb="FFF8696B"/>
        <color rgb="FFFFEB84"/>
        <color rgb="FF63BE7B"/>
      </colorScale>
    </cfRule>
  </conditionalFormatting>
  <conditionalFormatting sqref="CT3:CX52">
    <cfRule type="colorScale" priority="145">
      <colorScale>
        <cfvo type="num" val="0"/>
        <cfvo type="num" val="1"/>
        <color rgb="FFF8696B"/>
        <color rgb="FF92D050"/>
      </colorScale>
    </cfRule>
    <cfRule type="cellIs" dxfId="87" priority="146" operator="equal">
      <formula>0</formula>
    </cfRule>
  </conditionalFormatting>
  <conditionalFormatting sqref="CU3:CX52">
    <cfRule type="cellIs" dxfId="86" priority="144" operator="equal">
      <formula>0</formula>
    </cfRule>
  </conditionalFormatting>
  <conditionalFormatting sqref="CU3:CX3">
    <cfRule type="colorScale" priority="142">
      <colorScale>
        <cfvo type="num" val="0"/>
        <cfvo type="num" val="1"/>
        <cfvo type="max" val="0"/>
        <color rgb="FFF8696B"/>
        <color rgb="FF92D050"/>
        <color rgb="FF92D050"/>
      </colorScale>
    </cfRule>
    <cfRule type="cellIs" dxfId="85" priority="143" operator="equal">
      <formula>0</formula>
    </cfRule>
  </conditionalFormatting>
  <conditionalFormatting sqref="CT4:CT52">
    <cfRule type="colorScale" priority="140">
      <colorScale>
        <cfvo type="num" val="0"/>
        <cfvo type="num" val="1"/>
        <cfvo type="max" val="0"/>
        <color rgb="FFF8696B"/>
        <color rgb="FF92D050"/>
        <color rgb="FF92D050"/>
      </colorScale>
    </cfRule>
    <cfRule type="cellIs" dxfId="84" priority="141" operator="equal">
      <formula>0</formula>
    </cfRule>
  </conditionalFormatting>
  <conditionalFormatting sqref="CU4:CX52">
    <cfRule type="colorScale" priority="138">
      <colorScale>
        <cfvo type="num" val="0"/>
        <cfvo type="num" val="1"/>
        <cfvo type="max" val="0"/>
        <color rgb="FFF8696B"/>
        <color rgb="FF92D050"/>
        <color rgb="FF92D050"/>
      </colorScale>
    </cfRule>
    <cfRule type="cellIs" dxfId="83" priority="139" operator="equal">
      <formula>0</formula>
    </cfRule>
  </conditionalFormatting>
  <conditionalFormatting sqref="CS3:CS52">
    <cfRule type="cellIs" dxfId="82" priority="134" operator="equal">
      <formula>0</formula>
    </cfRule>
    <cfRule type="cellIs" dxfId="81" priority="135" operator="equal">
      <formula>1</formula>
    </cfRule>
    <cfRule type="cellIs" dxfId="80" priority="136" operator="equal">
      <formula>2</formula>
    </cfRule>
    <cfRule type="cellIs" dxfId="79" priority="137" operator="equal">
      <formula>3</formula>
    </cfRule>
  </conditionalFormatting>
  <conditionalFormatting sqref="CU4">
    <cfRule type="colorScale" priority="132">
      <colorScale>
        <cfvo type="num" val="0"/>
        <cfvo type="num" val="1"/>
        <cfvo type="max" val="0"/>
        <color rgb="FFF8696B"/>
        <color rgb="FF92D050"/>
        <color rgb="FF92D050"/>
      </colorScale>
    </cfRule>
    <cfRule type="cellIs" dxfId="78" priority="133" operator="equal">
      <formula>0</formula>
    </cfRule>
  </conditionalFormatting>
  <conditionalFormatting sqref="CV4">
    <cfRule type="colorScale" priority="130">
      <colorScale>
        <cfvo type="num" val="0"/>
        <cfvo type="num" val="1"/>
        <cfvo type="max" val="0"/>
        <color rgb="FFF8696B"/>
        <color rgb="FF92D050"/>
        <color rgb="FF92D050"/>
      </colorScale>
    </cfRule>
    <cfRule type="cellIs" dxfId="77" priority="131" operator="equal">
      <formula>0</formula>
    </cfRule>
  </conditionalFormatting>
  <conditionalFormatting sqref="CU4:CX52">
    <cfRule type="colorScale" priority="128">
      <colorScale>
        <cfvo type="num" val="0"/>
        <cfvo type="num" val="1"/>
        <cfvo type="max" val="0"/>
        <color rgb="FFF8696B"/>
        <color rgb="FF92D050"/>
        <color rgb="FF92D050"/>
      </colorScale>
    </cfRule>
    <cfRule type="cellIs" dxfId="76" priority="129" operator="equal">
      <formula>0</formula>
    </cfRule>
  </conditionalFormatting>
  <conditionalFormatting sqref="CT3:CX52">
    <cfRule type="colorScale" priority="126">
      <colorScale>
        <cfvo type="num" val="0"/>
        <cfvo type="num" val="1"/>
        <color rgb="FFF8696B"/>
        <color rgb="FF92D050"/>
      </colorScale>
    </cfRule>
    <cfRule type="cellIs" dxfId="75" priority="127" operator="equal">
      <formula>0</formula>
    </cfRule>
  </conditionalFormatting>
  <conditionalFormatting sqref="CU3:CX52">
    <cfRule type="cellIs" dxfId="74" priority="125" operator="equal">
      <formula>0</formula>
    </cfRule>
  </conditionalFormatting>
  <conditionalFormatting sqref="CU3:CX3">
    <cfRule type="colorScale" priority="123">
      <colorScale>
        <cfvo type="num" val="0"/>
        <cfvo type="num" val="1"/>
        <cfvo type="max" val="0"/>
        <color rgb="FFF8696B"/>
        <color rgb="FF92D050"/>
        <color rgb="FF92D050"/>
      </colorScale>
    </cfRule>
    <cfRule type="cellIs" dxfId="73" priority="124" operator="equal">
      <formula>0</formula>
    </cfRule>
  </conditionalFormatting>
  <conditionalFormatting sqref="CT4:CT52">
    <cfRule type="colorScale" priority="121">
      <colorScale>
        <cfvo type="num" val="0"/>
        <cfvo type="num" val="1"/>
        <cfvo type="max" val="0"/>
        <color rgb="FFF8696B"/>
        <color rgb="FF92D050"/>
        <color rgb="FF92D050"/>
      </colorScale>
    </cfRule>
    <cfRule type="cellIs" dxfId="72" priority="122" operator="equal">
      <formula>0</formula>
    </cfRule>
  </conditionalFormatting>
  <conditionalFormatting sqref="CU4:CX52">
    <cfRule type="colorScale" priority="119">
      <colorScale>
        <cfvo type="num" val="0"/>
        <cfvo type="num" val="1"/>
        <cfvo type="max" val="0"/>
        <color rgb="FFF8696B"/>
        <color rgb="FF92D050"/>
        <color rgb="FF92D050"/>
      </colorScale>
    </cfRule>
    <cfRule type="cellIs" dxfId="71" priority="120" operator="equal">
      <formula>0</formula>
    </cfRule>
  </conditionalFormatting>
  <conditionalFormatting sqref="CS3:CS52">
    <cfRule type="cellIs" dxfId="70" priority="115" operator="equal">
      <formula>0</formula>
    </cfRule>
    <cfRule type="cellIs" dxfId="69" priority="116" operator="equal">
      <formula>1</formula>
    </cfRule>
    <cfRule type="cellIs" dxfId="68" priority="117" operator="equal">
      <formula>2</formula>
    </cfRule>
    <cfRule type="cellIs" dxfId="67" priority="118" operator="equal">
      <formula>3</formula>
    </cfRule>
  </conditionalFormatting>
  <conditionalFormatting sqref="CU4">
    <cfRule type="colorScale" priority="113">
      <colorScale>
        <cfvo type="num" val="0"/>
        <cfvo type="num" val="1"/>
        <cfvo type="max" val="0"/>
        <color rgb="FFF8696B"/>
        <color rgb="FF92D050"/>
        <color rgb="FF92D050"/>
      </colorScale>
    </cfRule>
    <cfRule type="cellIs" dxfId="66" priority="114" operator="equal">
      <formula>0</formula>
    </cfRule>
  </conditionalFormatting>
  <conditionalFormatting sqref="CV4">
    <cfRule type="colorScale" priority="111">
      <colorScale>
        <cfvo type="num" val="0"/>
        <cfvo type="num" val="1"/>
        <cfvo type="max" val="0"/>
        <color rgb="FFF8696B"/>
        <color rgb="FF92D050"/>
        <color rgb="FF92D050"/>
      </colorScale>
    </cfRule>
    <cfRule type="cellIs" dxfId="65" priority="112" operator="equal">
      <formula>0</formula>
    </cfRule>
  </conditionalFormatting>
  <conditionalFormatting sqref="CT3:CX52">
    <cfRule type="colorScale" priority="109">
      <colorScale>
        <cfvo type="num" val="0"/>
        <cfvo type="num" val="1"/>
        <color rgb="FFF8696B"/>
        <color rgb="FF92D050"/>
      </colorScale>
    </cfRule>
    <cfRule type="cellIs" dxfId="64" priority="110" operator="equal">
      <formula>0</formula>
    </cfRule>
  </conditionalFormatting>
  <conditionalFormatting sqref="CU3:CX52">
    <cfRule type="cellIs" dxfId="63" priority="108" operator="equal">
      <formula>0</formula>
    </cfRule>
  </conditionalFormatting>
  <conditionalFormatting sqref="CU3:CX3">
    <cfRule type="colorScale" priority="106">
      <colorScale>
        <cfvo type="num" val="0"/>
        <cfvo type="num" val="1"/>
        <cfvo type="max" val="0"/>
        <color rgb="FFF8696B"/>
        <color rgb="FF92D050"/>
        <color rgb="FF92D050"/>
      </colorScale>
    </cfRule>
    <cfRule type="cellIs" dxfId="62" priority="107" operator="equal">
      <formula>0</formula>
    </cfRule>
  </conditionalFormatting>
  <conditionalFormatting sqref="CT4:CT52">
    <cfRule type="colorScale" priority="104">
      <colorScale>
        <cfvo type="num" val="0"/>
        <cfvo type="num" val="1"/>
        <cfvo type="max" val="0"/>
        <color rgb="FFF8696B"/>
        <color rgb="FF92D050"/>
        <color rgb="FF92D050"/>
      </colorScale>
    </cfRule>
    <cfRule type="cellIs" dxfId="61" priority="105" operator="equal">
      <formula>0</formula>
    </cfRule>
  </conditionalFormatting>
  <conditionalFormatting sqref="CU4:CX52">
    <cfRule type="colorScale" priority="102">
      <colorScale>
        <cfvo type="num" val="0"/>
        <cfvo type="num" val="1"/>
        <cfvo type="max" val="0"/>
        <color rgb="FFF8696B"/>
        <color rgb="FF92D050"/>
        <color rgb="FF92D050"/>
      </colorScale>
    </cfRule>
    <cfRule type="cellIs" dxfId="60" priority="103" operator="equal">
      <formula>0</formula>
    </cfRule>
  </conditionalFormatting>
  <conditionalFormatting sqref="CS3:CS52">
    <cfRule type="cellIs" dxfId="59" priority="98" operator="equal">
      <formula>0</formula>
    </cfRule>
    <cfRule type="cellIs" dxfId="58" priority="99" operator="equal">
      <formula>1</formula>
    </cfRule>
    <cfRule type="cellIs" dxfId="57" priority="100" operator="equal">
      <formula>2</formula>
    </cfRule>
    <cfRule type="cellIs" dxfId="56" priority="101" operator="equal">
      <formula>3</formula>
    </cfRule>
  </conditionalFormatting>
  <conditionalFormatting sqref="CU4">
    <cfRule type="colorScale" priority="96">
      <colorScale>
        <cfvo type="num" val="0"/>
        <cfvo type="num" val="1"/>
        <cfvo type="max" val="0"/>
        <color rgb="FFF8696B"/>
        <color rgb="FF92D050"/>
        <color rgb="FF92D050"/>
      </colorScale>
    </cfRule>
    <cfRule type="cellIs" dxfId="55" priority="97" operator="equal">
      <formula>0</formula>
    </cfRule>
  </conditionalFormatting>
  <conditionalFormatting sqref="CV4">
    <cfRule type="colorScale" priority="94">
      <colorScale>
        <cfvo type="num" val="0"/>
        <cfvo type="num" val="1"/>
        <cfvo type="max" val="0"/>
        <color rgb="FFF8696B"/>
        <color rgb="FF92D050"/>
        <color rgb="FF92D050"/>
      </colorScale>
    </cfRule>
    <cfRule type="cellIs" dxfId="54" priority="95" operator="equal">
      <formula>0</formula>
    </cfRule>
  </conditionalFormatting>
  <conditionalFormatting sqref="CU4:CX52">
    <cfRule type="colorScale" priority="92">
      <colorScale>
        <cfvo type="num" val="0"/>
        <cfvo type="num" val="1"/>
        <cfvo type="max" val="0"/>
        <color rgb="FFF8696B"/>
        <color rgb="FF92D050"/>
        <color rgb="FF92D050"/>
      </colorScale>
    </cfRule>
    <cfRule type="cellIs" dxfId="53" priority="93" operator="equal">
      <formula>0</formula>
    </cfRule>
  </conditionalFormatting>
  <conditionalFormatting sqref="I35">
    <cfRule type="colorScale" priority="90">
      <colorScale>
        <cfvo type="num" val="0"/>
        <cfvo type="num" val="1"/>
        <cfvo type="max" val="0"/>
        <color rgb="FFF8696B"/>
        <color rgb="FF92D050"/>
        <color rgb="FF92D050"/>
      </colorScale>
    </cfRule>
    <cfRule type="cellIs" dxfId="52" priority="91" operator="equal">
      <formula>0</formula>
    </cfRule>
  </conditionalFormatting>
  <conditionalFormatting sqref="I35">
    <cfRule type="colorScale" priority="88">
      <colorScale>
        <cfvo type="num" val="0"/>
        <cfvo type="num" val="1"/>
        <cfvo type="max" val="0"/>
        <color rgb="FFF8696B"/>
        <color rgb="FF92D050"/>
        <color rgb="FF92D050"/>
      </colorScale>
    </cfRule>
    <cfRule type="cellIs" dxfId="51" priority="89" operator="equal">
      <formula>0</formula>
    </cfRule>
  </conditionalFormatting>
  <conditionalFormatting sqref="I35">
    <cfRule type="colorScale" priority="86">
      <colorScale>
        <cfvo type="num" val="0"/>
        <cfvo type="num" val="1"/>
        <cfvo type="max" val="0"/>
        <color rgb="FFF8696B"/>
        <color rgb="FF92D050"/>
        <color rgb="FF92D050"/>
      </colorScale>
    </cfRule>
    <cfRule type="cellIs" dxfId="50" priority="87" operator="equal">
      <formula>0</formula>
    </cfRule>
  </conditionalFormatting>
  <conditionalFormatting sqref="DB3:DF52">
    <cfRule type="colorScale" priority="84">
      <colorScale>
        <cfvo type="num" val="0"/>
        <cfvo type="num" val="1"/>
        <color rgb="FFF8696B"/>
        <color rgb="FF92D050"/>
      </colorScale>
    </cfRule>
    <cfRule type="cellIs" dxfId="49" priority="85" operator="equal">
      <formula>0</formula>
    </cfRule>
  </conditionalFormatting>
  <conditionalFormatting sqref="DC3:DF52">
    <cfRule type="cellIs" dxfId="48" priority="83" operator="equal">
      <formula>0</formula>
    </cfRule>
  </conditionalFormatting>
  <conditionalFormatting sqref="DC3:DF3">
    <cfRule type="colorScale" priority="81">
      <colorScale>
        <cfvo type="num" val="0"/>
        <cfvo type="num" val="1"/>
        <cfvo type="max" val="0"/>
        <color rgb="FFF8696B"/>
        <color rgb="FF92D050"/>
        <color rgb="FF92D050"/>
      </colorScale>
    </cfRule>
    <cfRule type="cellIs" dxfId="47" priority="82" operator="equal">
      <formula>0</formula>
    </cfRule>
  </conditionalFormatting>
  <conditionalFormatting sqref="DB4:DB52">
    <cfRule type="colorScale" priority="79">
      <colorScale>
        <cfvo type="num" val="0"/>
        <cfvo type="num" val="1"/>
        <cfvo type="max" val="0"/>
        <color rgb="FFF8696B"/>
        <color rgb="FF92D050"/>
        <color rgb="FF92D050"/>
      </colorScale>
    </cfRule>
    <cfRule type="cellIs" dxfId="46" priority="80" operator="equal">
      <formula>0</formula>
    </cfRule>
  </conditionalFormatting>
  <conditionalFormatting sqref="DC4:DF52">
    <cfRule type="colorScale" priority="77">
      <colorScale>
        <cfvo type="num" val="0"/>
        <cfvo type="num" val="1"/>
        <cfvo type="max" val="0"/>
        <color rgb="FFF8696B"/>
        <color rgb="FF92D050"/>
        <color rgb="FF92D050"/>
      </colorScale>
    </cfRule>
    <cfRule type="cellIs" dxfId="45" priority="78" operator="equal">
      <formula>0</formula>
    </cfRule>
  </conditionalFormatting>
  <conditionalFormatting sqref="DA3:DA52">
    <cfRule type="cellIs" dxfId="44" priority="73" operator="equal">
      <formula>0</formula>
    </cfRule>
    <cfRule type="cellIs" dxfId="43" priority="74" operator="equal">
      <formula>1</formula>
    </cfRule>
    <cfRule type="cellIs" dxfId="42" priority="75" operator="equal">
      <formula>2</formula>
    </cfRule>
    <cfRule type="cellIs" dxfId="41" priority="76" operator="equal">
      <formula>3</formula>
    </cfRule>
  </conditionalFormatting>
  <conditionalFormatting sqref="DC4">
    <cfRule type="colorScale" priority="71">
      <colorScale>
        <cfvo type="num" val="0"/>
        <cfvo type="num" val="1"/>
        <cfvo type="max" val="0"/>
        <color rgb="FFF8696B"/>
        <color rgb="FF92D050"/>
        <color rgb="FF92D050"/>
      </colorScale>
    </cfRule>
    <cfRule type="cellIs" dxfId="40" priority="72" operator="equal">
      <formula>0</formula>
    </cfRule>
  </conditionalFormatting>
  <conditionalFormatting sqref="DD4">
    <cfRule type="colorScale" priority="69">
      <colorScale>
        <cfvo type="num" val="0"/>
        <cfvo type="num" val="1"/>
        <cfvo type="max" val="0"/>
        <color rgb="FFF8696B"/>
        <color rgb="FF92D050"/>
        <color rgb="FF92D050"/>
      </colorScale>
    </cfRule>
    <cfRule type="cellIs" dxfId="39" priority="70" operator="equal">
      <formula>0</formula>
    </cfRule>
  </conditionalFormatting>
  <conditionalFormatting sqref="DC4:DF52">
    <cfRule type="colorScale" priority="67">
      <colorScale>
        <cfvo type="num" val="0"/>
        <cfvo type="num" val="1"/>
        <cfvo type="max" val="0"/>
        <color rgb="FFF8696B"/>
        <color rgb="FF92D050"/>
        <color rgb="FF92D050"/>
      </colorScale>
    </cfRule>
    <cfRule type="cellIs" dxfId="38" priority="68" operator="equal">
      <formula>0</formula>
    </cfRule>
  </conditionalFormatting>
  <conditionalFormatting sqref="DB3:DF52">
    <cfRule type="colorScale" priority="65">
      <colorScale>
        <cfvo type="num" val="0"/>
        <cfvo type="num" val="1"/>
        <color rgb="FFF8696B"/>
        <color rgb="FF92D050"/>
      </colorScale>
    </cfRule>
    <cfRule type="cellIs" dxfId="37" priority="66" operator="equal">
      <formula>0</formula>
    </cfRule>
  </conditionalFormatting>
  <conditionalFormatting sqref="DC3:DF52">
    <cfRule type="cellIs" dxfId="36" priority="64" operator="equal">
      <formula>0</formula>
    </cfRule>
  </conditionalFormatting>
  <conditionalFormatting sqref="DC3:DF3">
    <cfRule type="colorScale" priority="62">
      <colorScale>
        <cfvo type="num" val="0"/>
        <cfvo type="num" val="1"/>
        <cfvo type="max" val="0"/>
        <color rgb="FFF8696B"/>
        <color rgb="FF92D050"/>
        <color rgb="FF92D050"/>
      </colorScale>
    </cfRule>
    <cfRule type="cellIs" dxfId="35" priority="63" operator="equal">
      <formula>0</formula>
    </cfRule>
  </conditionalFormatting>
  <conditionalFormatting sqref="DB4:DB52">
    <cfRule type="colorScale" priority="60">
      <colorScale>
        <cfvo type="num" val="0"/>
        <cfvo type="num" val="1"/>
        <cfvo type="max" val="0"/>
        <color rgb="FFF8696B"/>
        <color rgb="FF92D050"/>
        <color rgb="FF92D050"/>
      </colorScale>
    </cfRule>
    <cfRule type="cellIs" dxfId="34" priority="61" operator="equal">
      <formula>0</formula>
    </cfRule>
  </conditionalFormatting>
  <conditionalFormatting sqref="DC4:DF52">
    <cfRule type="colorScale" priority="58">
      <colorScale>
        <cfvo type="num" val="0"/>
        <cfvo type="num" val="1"/>
        <cfvo type="max" val="0"/>
        <color rgb="FFF8696B"/>
        <color rgb="FF92D050"/>
        <color rgb="FF92D050"/>
      </colorScale>
    </cfRule>
    <cfRule type="cellIs" dxfId="33" priority="59" operator="equal">
      <formula>0</formula>
    </cfRule>
  </conditionalFormatting>
  <conditionalFormatting sqref="DA3:DA52">
    <cfRule type="cellIs" dxfId="32" priority="54" operator="equal">
      <formula>0</formula>
    </cfRule>
    <cfRule type="cellIs" dxfId="31" priority="55" operator="equal">
      <formula>1</formula>
    </cfRule>
    <cfRule type="cellIs" dxfId="30" priority="56" operator="equal">
      <formula>2</formula>
    </cfRule>
    <cfRule type="cellIs" dxfId="29" priority="57" operator="equal">
      <formula>3</formula>
    </cfRule>
  </conditionalFormatting>
  <conditionalFormatting sqref="DC4">
    <cfRule type="colorScale" priority="52">
      <colorScale>
        <cfvo type="num" val="0"/>
        <cfvo type="num" val="1"/>
        <cfvo type="max" val="0"/>
        <color rgb="FFF8696B"/>
        <color rgb="FF92D050"/>
        <color rgb="FF92D050"/>
      </colorScale>
    </cfRule>
    <cfRule type="cellIs" dxfId="28" priority="53" operator="equal">
      <formula>0</formula>
    </cfRule>
  </conditionalFormatting>
  <conditionalFormatting sqref="DD4">
    <cfRule type="colorScale" priority="50">
      <colorScale>
        <cfvo type="num" val="0"/>
        <cfvo type="num" val="1"/>
        <cfvo type="max" val="0"/>
        <color rgb="FFF8696B"/>
        <color rgb="FF92D050"/>
        <color rgb="FF92D050"/>
      </colorScale>
    </cfRule>
    <cfRule type="cellIs" dxfId="27" priority="51" operator="equal">
      <formula>0</formula>
    </cfRule>
  </conditionalFormatting>
  <conditionalFormatting sqref="DB3:DF52">
    <cfRule type="colorScale" priority="48">
      <colorScale>
        <cfvo type="num" val="0"/>
        <cfvo type="num" val="1"/>
        <color rgb="FFF8696B"/>
        <color rgb="FF92D050"/>
      </colorScale>
    </cfRule>
    <cfRule type="cellIs" dxfId="26" priority="49" operator="equal">
      <formula>0</formula>
    </cfRule>
  </conditionalFormatting>
  <conditionalFormatting sqref="DC3:DF52">
    <cfRule type="cellIs" dxfId="25" priority="47" operator="equal">
      <formula>0</formula>
    </cfRule>
  </conditionalFormatting>
  <conditionalFormatting sqref="DC3:DF3">
    <cfRule type="colorScale" priority="45">
      <colorScale>
        <cfvo type="num" val="0"/>
        <cfvo type="num" val="1"/>
        <cfvo type="max" val="0"/>
        <color rgb="FFF8696B"/>
        <color rgb="FF92D050"/>
        <color rgb="FF92D050"/>
      </colorScale>
    </cfRule>
    <cfRule type="cellIs" dxfId="24" priority="46" operator="equal">
      <formula>0</formula>
    </cfRule>
  </conditionalFormatting>
  <conditionalFormatting sqref="DB4:DB52">
    <cfRule type="colorScale" priority="43">
      <colorScale>
        <cfvo type="num" val="0"/>
        <cfvo type="num" val="1"/>
        <cfvo type="max" val="0"/>
        <color rgb="FFF8696B"/>
        <color rgb="FF92D050"/>
        <color rgb="FF92D050"/>
      </colorScale>
    </cfRule>
    <cfRule type="cellIs" dxfId="23" priority="44" operator="equal">
      <formula>0</formula>
    </cfRule>
  </conditionalFormatting>
  <conditionalFormatting sqref="DC4:DF52">
    <cfRule type="colorScale" priority="41">
      <colorScale>
        <cfvo type="num" val="0"/>
        <cfvo type="num" val="1"/>
        <cfvo type="max" val="0"/>
        <color rgb="FFF8696B"/>
        <color rgb="FF92D050"/>
        <color rgb="FF92D050"/>
      </colorScale>
    </cfRule>
    <cfRule type="cellIs" dxfId="22" priority="42" operator="equal">
      <formula>0</formula>
    </cfRule>
  </conditionalFormatting>
  <conditionalFormatting sqref="DA3:DA52">
    <cfRule type="cellIs" dxfId="21" priority="37" operator="equal">
      <formula>0</formula>
    </cfRule>
    <cfRule type="cellIs" dxfId="20" priority="38" operator="equal">
      <formula>1</formula>
    </cfRule>
    <cfRule type="cellIs" dxfId="19" priority="39" operator="equal">
      <formula>2</formula>
    </cfRule>
    <cfRule type="cellIs" dxfId="18" priority="40" operator="equal">
      <formula>3</formula>
    </cfRule>
  </conditionalFormatting>
  <conditionalFormatting sqref="DC4">
    <cfRule type="colorScale" priority="35">
      <colorScale>
        <cfvo type="num" val="0"/>
        <cfvo type="num" val="1"/>
        <cfvo type="max" val="0"/>
        <color rgb="FFF8696B"/>
        <color rgb="FF92D050"/>
        <color rgb="FF92D050"/>
      </colorScale>
    </cfRule>
    <cfRule type="cellIs" dxfId="17" priority="36" operator="equal">
      <formula>0</formula>
    </cfRule>
  </conditionalFormatting>
  <conditionalFormatting sqref="DD4">
    <cfRule type="colorScale" priority="33">
      <colorScale>
        <cfvo type="num" val="0"/>
        <cfvo type="num" val="1"/>
        <cfvo type="max" val="0"/>
        <color rgb="FFF8696B"/>
        <color rgb="FF92D050"/>
        <color rgb="FF92D050"/>
      </colorScale>
    </cfRule>
    <cfRule type="cellIs" dxfId="16" priority="34" operator="equal">
      <formula>0</formula>
    </cfRule>
  </conditionalFormatting>
  <conditionalFormatting sqref="DC4:DF52">
    <cfRule type="colorScale" priority="31">
      <colorScale>
        <cfvo type="num" val="0"/>
        <cfvo type="num" val="1"/>
        <cfvo type="max" val="0"/>
        <color rgb="FFF8696B"/>
        <color rgb="FF92D050"/>
        <color rgb="FF92D050"/>
      </colorScale>
    </cfRule>
    <cfRule type="cellIs" dxfId="15" priority="32" operator="equal">
      <formula>0</formula>
    </cfRule>
  </conditionalFormatting>
  <conditionalFormatting sqref="DC35">
    <cfRule type="colorScale" priority="29">
      <colorScale>
        <cfvo type="num" val="0"/>
        <cfvo type="num" val="1"/>
        <cfvo type="max" val="0"/>
        <color rgb="FFF8696B"/>
        <color rgb="FF92D050"/>
        <color rgb="FF92D050"/>
      </colorScale>
    </cfRule>
    <cfRule type="cellIs" dxfId="14" priority="30" operator="equal">
      <formula>0</formula>
    </cfRule>
  </conditionalFormatting>
  <conditionalFormatting sqref="DC35">
    <cfRule type="colorScale" priority="27">
      <colorScale>
        <cfvo type="num" val="0"/>
        <cfvo type="num" val="1"/>
        <cfvo type="max" val="0"/>
        <color rgb="FFF8696B"/>
        <color rgb="FF92D050"/>
        <color rgb="FF92D050"/>
      </colorScale>
    </cfRule>
    <cfRule type="cellIs" dxfId="13" priority="28" operator="equal">
      <formula>0</formula>
    </cfRule>
  </conditionalFormatting>
  <conditionalFormatting sqref="DC35">
    <cfRule type="colorScale" priority="25">
      <colorScale>
        <cfvo type="num" val="0"/>
        <cfvo type="num" val="1"/>
        <cfvo type="max" val="0"/>
        <color rgb="FFF8696B"/>
        <color rgb="FF92D050"/>
        <color rgb="FF92D050"/>
      </colorScale>
    </cfRule>
    <cfRule type="cellIs" dxfId="12" priority="26" operator="equal">
      <formula>0</formula>
    </cfRule>
  </conditionalFormatting>
  <conditionalFormatting sqref="G3:G51">
    <cfRule type="cellIs" dxfId="11" priority="9" operator="equal">
      <formula>0</formula>
    </cfRule>
    <cfRule type="cellIs" dxfId="10" priority="10" operator="equal">
      <formula>1</formula>
    </cfRule>
    <cfRule type="cellIs" dxfId="9" priority="11" operator="equal">
      <formula>2</formula>
    </cfRule>
    <cfRule type="cellIs" dxfId="8" priority="12" operator="equal">
      <formula>3</formula>
    </cfRule>
  </conditionalFormatting>
  <conditionalFormatting sqref="G3:G51">
    <cfRule type="cellIs" dxfId="7" priority="5" operator="equal">
      <formula>0</formula>
    </cfRule>
    <cfRule type="cellIs" dxfId="6" priority="6" operator="equal">
      <formula>1</formula>
    </cfRule>
    <cfRule type="cellIs" dxfId="5" priority="7" operator="equal">
      <formula>2</formula>
    </cfRule>
    <cfRule type="cellIs" dxfId="4" priority="8" operator="equal">
      <formula>3</formula>
    </cfRule>
  </conditionalFormatting>
  <conditionalFormatting sqref="G3:G51">
    <cfRule type="cellIs" dxfId="3" priority="1" operator="equal">
      <formula>0</formula>
    </cfRule>
    <cfRule type="cellIs" dxfId="2" priority="2" operator="equal">
      <formula>1</formula>
    </cfRule>
    <cfRule type="cellIs" dxfId="1" priority="3" operator="equal">
      <formula>2</formula>
    </cfRule>
    <cfRule type="cellIs" dxfId="0" priority="4" operator="equal">
      <formula>3</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7</vt:i4>
      </vt:variant>
      <vt:variant>
        <vt:lpstr>Benoemde bereiken</vt:lpstr>
      </vt:variant>
      <vt:variant>
        <vt:i4>4</vt:i4>
      </vt:variant>
    </vt:vector>
  </HeadingPairs>
  <TitlesOfParts>
    <vt:vector size="11" baseType="lpstr">
      <vt:lpstr>Legenda</vt:lpstr>
      <vt:lpstr>scoretabel</vt:lpstr>
      <vt:lpstr>waardelijsten</vt:lpstr>
      <vt:lpstr>rekentabellen</vt:lpstr>
      <vt:lpstr>confrontaties</vt:lpstr>
      <vt:lpstr>VoorbeeldConfrontaties</vt:lpstr>
      <vt:lpstr>Dashboard</vt:lpstr>
      <vt:lpstr>Legenda!_Toc335821077</vt:lpstr>
      <vt:lpstr>Legenda!_Toc335821078</vt:lpstr>
      <vt:lpstr>Legenda!_Toc335821079</vt:lpstr>
      <vt:lpstr>Legenda!_Toc335821080</vt:lpstr>
    </vt:vector>
  </TitlesOfParts>
  <Company>Telematica Instituut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oudeluttighuis</dc:creator>
  <cp:lastModifiedBy>egu15824</cp:lastModifiedBy>
  <cp:lastPrinted>2012-06-26T11:55:42Z</cp:lastPrinted>
  <dcterms:created xsi:type="dcterms:W3CDTF">2012-05-24T10:16:03Z</dcterms:created>
  <dcterms:modified xsi:type="dcterms:W3CDTF">2013-03-07T14:01:04Z</dcterms:modified>
</cp:coreProperties>
</file>