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fileSharing readOnlyRecommended="1"/>
  <workbookPr defaultThemeVersion="166925"/>
  <mc:AlternateContent xmlns:mc="http://schemas.openxmlformats.org/markup-compatibility/2006">
    <mc:Choice Requires="x15">
      <x15ac:absPath xmlns:x15ac="http://schemas.microsoft.com/office/spreadsheetml/2010/11/ac" url="C:\Users\Spectra\Desktop\"/>
    </mc:Choice>
  </mc:AlternateContent>
  <xr:revisionPtr revIDLastSave="0" documentId="13_ncr:1_{B8D36BD4-FD3A-4D73-9A65-CF55A4BF14E5}" xr6:coauthVersionLast="47" xr6:coauthVersionMax="47" xr10:uidLastSave="{00000000-0000-0000-0000-000000000000}"/>
  <bookViews>
    <workbookView xWindow="-108" yWindow="-108" windowWidth="23256" windowHeight="12576" firstSheet="7" activeTab="12" xr2:uid="{00000000-000D-0000-FFFF-FFFF00000000}"/>
  </bookViews>
  <sheets>
    <sheet name="Meta-data " sheetId="3" r:id="rId1"/>
    <sheet name="Sharm" sheetId="12" r:id="rId2"/>
    <sheet name="Gharbia" sheetId="10" r:id="rId3"/>
    <sheet name="Giza" sheetId="11" r:id="rId4"/>
    <sheet name="Cairo" sheetId="9" r:id="rId5"/>
    <sheet name="Alex" sheetId="8" r:id="rId6"/>
    <sheet name="Al sharqia " sheetId="7" r:id="rId7"/>
    <sheet name="Questions" sheetId="4" r:id="rId8"/>
    <sheet name="Solve Questions" sheetId="5" r:id="rId9"/>
    <sheet name="Raw-data " sheetId="2" r:id="rId10"/>
    <sheet name="sales persons data" sheetId="13" r:id="rId11"/>
    <sheet name="regions data" sheetId="15" r:id="rId12"/>
    <sheet name="Months data" sheetId="14" r:id="rId13"/>
  </sheets>
  <definedNames>
    <definedName name="_xlnm._FilterDatabase" localSheetId="9" hidden="1">'Raw-data '!$C$3:$H$318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5" l="1"/>
  <c r="C3" i="15"/>
  <c r="C4" i="15"/>
  <c r="C5" i="15"/>
  <c r="C6" i="15"/>
  <c r="C7" i="15"/>
  <c r="C2" i="15"/>
  <c r="B8" i="15"/>
  <c r="B3" i="15"/>
  <c r="B4" i="15"/>
  <c r="B5" i="15"/>
  <c r="B6" i="15"/>
  <c r="B7" i="15"/>
  <c r="B2" i="15"/>
  <c r="C13" i="14"/>
  <c r="C3" i="14"/>
  <c r="C4" i="14"/>
  <c r="C5" i="14"/>
  <c r="C6" i="14"/>
  <c r="C7" i="14"/>
  <c r="C8" i="14"/>
  <c r="C9" i="14"/>
  <c r="C10" i="14"/>
  <c r="C11" i="14"/>
  <c r="C12" i="14"/>
  <c r="C2" i="14"/>
  <c r="B13" i="14"/>
  <c r="B3" i="14"/>
  <c r="B4" i="14"/>
  <c r="B5" i="14"/>
  <c r="B6" i="14"/>
  <c r="B7" i="14"/>
  <c r="B8" i="14"/>
  <c r="B9" i="14"/>
  <c r="B10" i="14"/>
  <c r="B11" i="14"/>
  <c r="B12" i="14"/>
  <c r="B2" i="14"/>
  <c r="C12" i="13"/>
  <c r="C3" i="13"/>
  <c r="C4" i="13"/>
  <c r="C5" i="13"/>
  <c r="C6" i="13"/>
  <c r="C7" i="13"/>
  <c r="C8" i="13"/>
  <c r="C9" i="13"/>
  <c r="C10" i="13"/>
  <c r="C11" i="13"/>
  <c r="C2" i="13"/>
  <c r="B12" i="13"/>
  <c r="B3" i="13"/>
  <c r="B4" i="13"/>
  <c r="B5" i="13"/>
  <c r="B6" i="13"/>
  <c r="B7" i="13"/>
  <c r="B8" i="13"/>
  <c r="B9" i="13"/>
  <c r="B10" i="13"/>
  <c r="B11" i="13"/>
  <c r="B2" i="13"/>
  <c r="R8" i="5"/>
  <c r="R9" i="5"/>
  <c r="R10" i="5"/>
  <c r="R11" i="5"/>
  <c r="R12" i="5"/>
  <c r="R13" i="5"/>
  <c r="R14" i="5"/>
  <c r="R15" i="5"/>
  <c r="R16" i="5"/>
  <c r="R17" i="5"/>
  <c r="R18" i="5"/>
  <c r="R19" i="5"/>
  <c r="R20" i="5"/>
  <c r="R21" i="5"/>
  <c r="R22" i="5"/>
  <c r="R23" i="5"/>
  <c r="R24" i="5"/>
  <c r="R25" i="5"/>
  <c r="L243" i="2"/>
  <c r="L5" i="2"/>
  <c r="L6" i="2"/>
  <c r="L7" i="2"/>
  <c r="L84" i="2"/>
  <c r="L9" i="2"/>
  <c r="L10" i="2"/>
  <c r="L11" i="2"/>
  <c r="L12" i="2"/>
  <c r="L215" i="2"/>
  <c r="L164" i="2"/>
  <c r="L148" i="2"/>
  <c r="L16" i="2"/>
  <c r="L17" i="2"/>
  <c r="L18" i="2"/>
  <c r="L19" i="2"/>
  <c r="L159" i="2"/>
  <c r="L21" i="2"/>
  <c r="L22" i="2"/>
  <c r="L23" i="2"/>
  <c r="L24" i="2"/>
  <c r="L25" i="2"/>
  <c r="L26" i="2"/>
  <c r="L122" i="2"/>
  <c r="L28" i="2"/>
  <c r="L29" i="2"/>
  <c r="L219" i="2"/>
  <c r="L31" i="2"/>
  <c r="L183" i="2"/>
  <c r="L298" i="2"/>
  <c r="L162" i="2"/>
  <c r="L35" i="2"/>
  <c r="L36" i="2"/>
  <c r="L218" i="2"/>
  <c r="L150" i="2"/>
  <c r="L39" i="2"/>
  <c r="L133" i="2"/>
  <c r="L116" i="2"/>
  <c r="L42" i="2"/>
  <c r="L43" i="2"/>
  <c r="L44" i="2"/>
  <c r="L45" i="2"/>
  <c r="L46" i="2"/>
  <c r="L47" i="2"/>
  <c r="L49" i="2"/>
  <c r="L209" i="2"/>
  <c r="L50" i="2"/>
  <c r="L132" i="2"/>
  <c r="L52" i="2"/>
  <c r="L53" i="2"/>
  <c r="L131" i="2"/>
  <c r="L181" i="2"/>
  <c r="L136" i="2"/>
  <c r="L57" i="2"/>
  <c r="L58" i="2"/>
  <c r="L226" i="2"/>
  <c r="L60" i="2"/>
  <c r="L61" i="2"/>
  <c r="L41" i="2"/>
  <c r="L199" i="2"/>
  <c r="L64" i="2"/>
  <c r="L241" i="2"/>
  <c r="L260" i="2"/>
  <c r="L67" i="2"/>
  <c r="L216" i="2"/>
  <c r="L69" i="2"/>
  <c r="L99" i="2"/>
  <c r="L71" i="2"/>
  <c r="L72" i="2"/>
  <c r="L73" i="2"/>
  <c r="L74" i="2"/>
  <c r="L75" i="2"/>
  <c r="L76" i="2"/>
  <c r="L77" i="2"/>
  <c r="L78" i="2"/>
  <c r="L108" i="2"/>
  <c r="L204" i="2"/>
  <c r="L104" i="2"/>
  <c r="L82" i="2"/>
  <c r="L83" i="2"/>
  <c r="L8" i="2"/>
  <c r="L85" i="2"/>
  <c r="L93" i="2"/>
  <c r="L87" i="2"/>
  <c r="L88" i="2"/>
  <c r="L40" i="2"/>
  <c r="L20" i="2"/>
  <c r="L81" i="2"/>
  <c r="L92" i="2"/>
  <c r="L279" i="2"/>
  <c r="L94" i="2"/>
  <c r="L95" i="2"/>
  <c r="L96" i="2"/>
  <c r="L97" i="2"/>
  <c r="L34" i="2"/>
  <c r="L289" i="2"/>
  <c r="L100" i="2"/>
  <c r="L273" i="2"/>
  <c r="L102" i="2"/>
  <c r="L103" i="2"/>
  <c r="L54" i="2"/>
  <c r="L79" i="2"/>
  <c r="L15" i="2"/>
  <c r="L107" i="2"/>
  <c r="L56" i="2"/>
  <c r="L109" i="2"/>
  <c r="L66" i="2"/>
  <c r="L111" i="2"/>
  <c r="L224" i="2"/>
  <c r="L113" i="2"/>
  <c r="L187" i="2"/>
  <c r="L230" i="2"/>
  <c r="L244" i="2"/>
  <c r="L117" i="2"/>
  <c r="L118" i="2"/>
  <c r="L119" i="2"/>
  <c r="L70" i="2"/>
  <c r="L121" i="2"/>
  <c r="L179" i="2"/>
  <c r="L123" i="2"/>
  <c r="L186" i="2"/>
  <c r="L125" i="2"/>
  <c r="L126" i="2"/>
  <c r="L127" i="2"/>
  <c r="L128" i="2"/>
  <c r="L129" i="2"/>
  <c r="L130" i="2"/>
  <c r="L170" i="2"/>
  <c r="L105" i="2"/>
  <c r="L14" i="2"/>
  <c r="L134" i="2"/>
  <c r="L135" i="2"/>
  <c r="L193" i="2"/>
  <c r="L195" i="2"/>
  <c r="L124" i="2"/>
  <c r="L139" i="2"/>
  <c r="L207" i="2"/>
  <c r="L141" i="2"/>
  <c r="L142" i="2"/>
  <c r="L27" i="2"/>
  <c r="L297" i="2"/>
  <c r="L115" i="2"/>
  <c r="L146" i="2"/>
  <c r="L147" i="2"/>
  <c r="L299" i="2"/>
  <c r="L149" i="2"/>
  <c r="L210" i="2"/>
  <c r="L151" i="2"/>
  <c r="L89" i="2"/>
  <c r="L153" i="2"/>
  <c r="L154" i="2"/>
  <c r="L217" i="2"/>
  <c r="L156" i="2"/>
  <c r="L194" i="2"/>
  <c r="L158" i="2"/>
  <c r="L137" i="2"/>
  <c r="L160" i="2"/>
  <c r="L161" i="2"/>
  <c r="L62" i="2"/>
  <c r="L163" i="2"/>
  <c r="L301" i="2"/>
  <c r="L165" i="2"/>
  <c r="L166" i="2"/>
  <c r="L167" i="2"/>
  <c r="L168" i="2"/>
  <c r="L169" i="2"/>
  <c r="L51" i="2"/>
  <c r="L171" i="2"/>
  <c r="L172" i="2"/>
  <c r="L173" i="2"/>
  <c r="L174" i="2"/>
  <c r="L175" i="2"/>
  <c r="L176" i="2"/>
  <c r="L177" i="2"/>
  <c r="L38" i="2"/>
  <c r="L68" i="2"/>
  <c r="L180" i="2"/>
  <c r="L80" i="2"/>
  <c r="L114" i="2"/>
  <c r="L292" i="2"/>
  <c r="L184" i="2"/>
  <c r="L190" i="2"/>
  <c r="L98" i="2"/>
  <c r="L246" i="2"/>
  <c r="L188" i="2"/>
  <c r="L189" i="2"/>
  <c r="L4" i="2"/>
  <c r="L191" i="2"/>
  <c r="L192" i="2"/>
  <c r="L296" i="2"/>
  <c r="L271" i="2"/>
  <c r="L234" i="2"/>
  <c r="L196" i="2"/>
  <c r="L197" i="2"/>
  <c r="L302" i="2"/>
  <c r="L90" i="2"/>
  <c r="L200" i="2"/>
  <c r="L201" i="2"/>
  <c r="L202" i="2"/>
  <c r="L203" i="2"/>
  <c r="L110" i="2"/>
  <c r="L205" i="2"/>
  <c r="L290" i="2"/>
  <c r="L152" i="2"/>
  <c r="L120" i="2"/>
  <c r="L33" i="2"/>
  <c r="L155" i="2"/>
  <c r="L211" i="2"/>
  <c r="L212" i="2"/>
  <c r="L178" i="2"/>
  <c r="L214" i="2"/>
  <c r="L231" i="2"/>
  <c r="L274" i="2"/>
  <c r="L221" i="2"/>
  <c r="L239" i="2"/>
  <c r="L293" i="2"/>
  <c r="L220" i="2"/>
  <c r="L227" i="2"/>
  <c r="L265" i="2"/>
  <c r="L223" i="2"/>
  <c r="L59" i="2"/>
  <c r="L206" i="2"/>
  <c r="L91" i="2"/>
  <c r="L140" i="2"/>
  <c r="L228" i="2"/>
  <c r="L229" i="2"/>
  <c r="L86" i="2"/>
  <c r="L185" i="2"/>
  <c r="L232" i="2"/>
  <c r="L233" i="2"/>
  <c r="L249" i="2"/>
  <c r="L237" i="2"/>
  <c r="L236" i="2"/>
  <c r="L112" i="2"/>
  <c r="L238" i="2"/>
  <c r="L213" i="2"/>
  <c r="L240" i="2"/>
  <c r="L32" i="2"/>
  <c r="L242" i="2"/>
  <c r="L13" i="2"/>
  <c r="L208" i="2"/>
  <c r="L245" i="2"/>
  <c r="L222" i="2"/>
  <c r="L247" i="2"/>
  <c r="L248" i="2"/>
  <c r="L143" i="2"/>
  <c r="L250" i="2"/>
  <c r="L251" i="2"/>
  <c r="L252" i="2"/>
  <c r="L253" i="2"/>
  <c r="L254" i="2"/>
  <c r="L255" i="2"/>
  <c r="L256" i="2"/>
  <c r="L257" i="2"/>
  <c r="L65" i="2"/>
  <c r="L259" i="2"/>
  <c r="L55" i="2"/>
  <c r="L225" i="2"/>
  <c r="L262" i="2"/>
  <c r="L198" i="2"/>
  <c r="L264" i="2"/>
  <c r="L37" i="2"/>
  <c r="L266" i="2"/>
  <c r="L267" i="2"/>
  <c r="L268" i="2"/>
  <c r="L269" i="2"/>
  <c r="L270" i="2"/>
  <c r="L182" i="2"/>
  <c r="L272" i="2"/>
  <c r="L101" i="2"/>
  <c r="L276" i="2"/>
  <c r="L275" i="2"/>
  <c r="L138" i="2"/>
  <c r="L277" i="2"/>
  <c r="L278" i="2"/>
  <c r="L145" i="2"/>
  <c r="L294" i="2"/>
  <c r="L281" i="2"/>
  <c r="L282" i="2"/>
  <c r="L283" i="2"/>
  <c r="L284" i="2"/>
  <c r="L285" i="2"/>
  <c r="L286" i="2"/>
  <c r="L287" i="2"/>
  <c r="L288" i="2"/>
  <c r="L263" i="2"/>
  <c r="L235" i="2"/>
  <c r="L291" i="2"/>
  <c r="L261" i="2"/>
  <c r="L280" i="2"/>
  <c r="L30" i="2"/>
  <c r="L295" i="2"/>
  <c r="L258" i="2"/>
  <c r="L106" i="2"/>
  <c r="L63" i="2"/>
  <c r="L144" i="2"/>
  <c r="L300" i="2"/>
  <c r="L157" i="2"/>
  <c r="L48" i="2"/>
  <c r="L303" i="2"/>
  <c r="L304" i="2"/>
  <c r="L305" i="2"/>
  <c r="L306" i="2"/>
  <c r="L307" i="2"/>
  <c r="L308" i="2"/>
  <c r="L309" i="2"/>
  <c r="L310" i="2"/>
  <c r="L311" i="2"/>
  <c r="L312" i="2"/>
  <c r="L313" i="2"/>
  <c r="L314" i="2"/>
  <c r="L315" i="2"/>
  <c r="L316" i="2"/>
  <c r="L317" i="2"/>
  <c r="L318" i="2"/>
  <c r="T11" i="5"/>
  <c r="T4" i="5"/>
  <c r="T5" i="5"/>
  <c r="T6" i="5"/>
  <c r="T7" i="5"/>
  <c r="T8" i="5"/>
  <c r="T9" i="5"/>
  <c r="T10" i="5"/>
  <c r="T12" i="5"/>
  <c r="T13" i="5"/>
  <c r="T15" i="5"/>
  <c r="T16" i="5"/>
  <c r="T17" i="5"/>
  <c r="T18" i="5"/>
  <c r="T19" i="5"/>
  <c r="T20" i="5"/>
  <c r="T21" i="5"/>
  <c r="T22" i="5"/>
  <c r="T23" i="5"/>
  <c r="T24" i="5"/>
  <c r="T25" i="5"/>
  <c r="T14" i="5"/>
  <c r="E9" i="5"/>
  <c r="E8" i="5"/>
  <c r="E7" i="5"/>
  <c r="E6" i="5"/>
  <c r="E5" i="5"/>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I4" i="2"/>
  <c r="S23" i="5" s="1"/>
  <c r="I5" i="2"/>
  <c r="I6" i="2"/>
  <c r="I7" i="2"/>
  <c r="S5" i="5" s="1"/>
  <c r="I8" i="2"/>
  <c r="I9" i="2"/>
  <c r="S7" i="5" s="1"/>
  <c r="I10" i="2"/>
  <c r="S6" i="5" s="1"/>
  <c r="I11" i="2"/>
  <c r="S8" i="5" s="1"/>
  <c r="I12" i="2"/>
  <c r="S9" i="5" s="1"/>
  <c r="I13" i="2"/>
  <c r="I14" i="2"/>
  <c r="I15" i="2"/>
  <c r="I16" i="2"/>
  <c r="S13" i="5" s="1"/>
  <c r="I17" i="2"/>
  <c r="S15" i="5" s="1"/>
  <c r="I18" i="2"/>
  <c r="I19" i="2"/>
  <c r="S17" i="5" s="1"/>
  <c r="I20" i="2"/>
  <c r="I21" i="2"/>
  <c r="S18" i="5" s="1"/>
  <c r="I22" i="2"/>
  <c r="I23" i="2"/>
  <c r="I24" i="2"/>
  <c r="S19" i="5" s="1"/>
  <c r="I25" i="2"/>
  <c r="I26" i="2"/>
  <c r="I27" i="2"/>
  <c r="S22" i="5" s="1"/>
  <c r="I28" i="2"/>
  <c r="S20" i="5" s="1"/>
  <c r="I29" i="2"/>
  <c r="I30" i="2"/>
  <c r="I31" i="2"/>
  <c r="I32" i="2"/>
  <c r="I33" i="2"/>
  <c r="I34" i="2"/>
  <c r="S24" i="5" s="1"/>
  <c r="I35" i="2"/>
  <c r="I36" i="2"/>
  <c r="I37" i="2"/>
  <c r="I38" i="2"/>
  <c r="I39" i="2"/>
  <c r="S21" i="5" s="1"/>
  <c r="I40" i="2"/>
  <c r="S14" i="5" s="1"/>
  <c r="I41" i="2"/>
  <c r="I42" i="2"/>
  <c r="I43" i="2"/>
  <c r="I44" i="2"/>
  <c r="I45" i="2"/>
  <c r="I46" i="2"/>
  <c r="I47" i="2"/>
  <c r="I48" i="2"/>
  <c r="I49" i="2"/>
  <c r="I50" i="2"/>
  <c r="I51" i="2"/>
  <c r="I52" i="2"/>
  <c r="I53" i="2"/>
  <c r="I54" i="2"/>
  <c r="I55" i="2"/>
  <c r="S10" i="5" s="1"/>
  <c r="I56" i="2"/>
  <c r="I57" i="2"/>
  <c r="I58" i="2"/>
  <c r="I59" i="2"/>
  <c r="I60" i="2"/>
  <c r="I61" i="2"/>
  <c r="I62" i="2"/>
  <c r="I63" i="2"/>
  <c r="I64" i="2"/>
  <c r="I65" i="2"/>
  <c r="I66" i="2"/>
  <c r="I67" i="2"/>
  <c r="I68" i="2"/>
  <c r="I69" i="2"/>
  <c r="I70" i="2"/>
  <c r="I71" i="2"/>
  <c r="I72" i="2"/>
  <c r="I73" i="2"/>
  <c r="I74" i="2"/>
  <c r="I75" i="2"/>
  <c r="I76" i="2"/>
  <c r="I77" i="2"/>
  <c r="I78" i="2"/>
  <c r="I79" i="2"/>
  <c r="I80" i="2"/>
  <c r="I81" i="2"/>
  <c r="I82" i="2"/>
  <c r="S25" i="5" s="1"/>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209" i="2"/>
  <c r="S4" i="5" l="1"/>
  <c r="S12" i="5"/>
  <c r="R4" i="5"/>
  <c r="S11" i="5"/>
  <c r="S26" i="5" s="1"/>
  <c r="R7" i="5"/>
  <c r="R6" i="5"/>
  <c r="R5" i="5"/>
  <c r="E4" i="5"/>
  <c r="S16" i="5"/>
  <c r="O49" i="2"/>
  <c r="O311" i="2"/>
  <c r="O287" i="2"/>
  <c r="O239" i="2"/>
  <c r="O191" i="2"/>
  <c r="O143" i="2"/>
  <c r="O95" i="2"/>
  <c r="O39" i="2"/>
  <c r="O302" i="2"/>
  <c r="O262" i="2"/>
  <c r="O214" i="2"/>
  <c r="O166" i="2"/>
  <c r="O118" i="2"/>
  <c r="O62" i="2"/>
  <c r="O14" i="2"/>
  <c r="O306" i="2"/>
  <c r="O290" i="2"/>
  <c r="O274" i="2"/>
  <c r="O258" i="2"/>
  <c r="O242" i="2"/>
  <c r="O234" i="2"/>
  <c r="O210" i="2"/>
  <c r="O271" i="2"/>
  <c r="O223" i="2"/>
  <c r="O175" i="2"/>
  <c r="O127" i="2"/>
  <c r="O71" i="2"/>
  <c r="O15" i="2"/>
  <c r="O278" i="2"/>
  <c r="O238" i="2"/>
  <c r="O182" i="2"/>
  <c r="O134" i="2"/>
  <c r="O94" i="2"/>
  <c r="O54" i="2"/>
  <c r="O312" i="2"/>
  <c r="O304" i="2"/>
  <c r="O296" i="2"/>
  <c r="O288" i="2"/>
  <c r="O280" i="2"/>
  <c r="O272" i="2"/>
  <c r="O264" i="2"/>
  <c r="O256" i="2"/>
  <c r="O248" i="2"/>
  <c r="O240" i="2"/>
  <c r="O232" i="2"/>
  <c r="O224" i="2"/>
  <c r="O216" i="2"/>
  <c r="O208" i="2"/>
  <c r="O200" i="2"/>
  <c r="O192" i="2"/>
  <c r="O184" i="2"/>
  <c r="O176" i="2"/>
  <c r="O168" i="2"/>
  <c r="O160" i="2"/>
  <c r="O152" i="2"/>
  <c r="O144" i="2"/>
  <c r="O136" i="2"/>
  <c r="O128" i="2"/>
  <c r="O120" i="2"/>
  <c r="O112" i="2"/>
  <c r="O104" i="2"/>
  <c r="O96" i="2"/>
  <c r="O88" i="2"/>
  <c r="O80" i="2"/>
  <c r="O72" i="2"/>
  <c r="O64" i="2"/>
  <c r="O56" i="2"/>
  <c r="O48" i="2"/>
  <c r="O40" i="2"/>
  <c r="O32" i="2"/>
  <c r="O24" i="2"/>
  <c r="O16" i="2"/>
  <c r="O8" i="2"/>
  <c r="O303" i="2"/>
  <c r="O247" i="2"/>
  <c r="O199" i="2"/>
  <c r="O151" i="2"/>
  <c r="O103" i="2"/>
  <c r="O55" i="2"/>
  <c r="O23" i="2"/>
  <c r="O318" i="2"/>
  <c r="O286" i="2"/>
  <c r="O230" i="2"/>
  <c r="O190" i="2"/>
  <c r="O142" i="2"/>
  <c r="O86" i="2"/>
  <c r="O38" i="2"/>
  <c r="O6" i="2"/>
  <c r="O317" i="2"/>
  <c r="O309" i="2"/>
  <c r="O301" i="2"/>
  <c r="O293" i="2"/>
  <c r="O285" i="2"/>
  <c r="O277" i="2"/>
  <c r="O269" i="2"/>
  <c r="O261" i="2"/>
  <c r="O253" i="2"/>
  <c r="O245" i="2"/>
  <c r="O237" i="2"/>
  <c r="O229" i="2"/>
  <c r="O221" i="2"/>
  <c r="O213" i="2"/>
  <c r="O205" i="2"/>
  <c r="O197" i="2"/>
  <c r="O189" i="2"/>
  <c r="O181" i="2"/>
  <c r="O173" i="2"/>
  <c r="O165" i="2"/>
  <c r="O157" i="2"/>
  <c r="O149" i="2"/>
  <c r="O141" i="2"/>
  <c r="O133" i="2"/>
  <c r="O125" i="2"/>
  <c r="O117" i="2"/>
  <c r="O109" i="2"/>
  <c r="O101" i="2"/>
  <c r="O93" i="2"/>
  <c r="O85" i="2"/>
  <c r="O77" i="2"/>
  <c r="O69" i="2"/>
  <c r="O61" i="2"/>
  <c r="O53" i="2"/>
  <c r="O45" i="2"/>
  <c r="O37" i="2"/>
  <c r="O29" i="2"/>
  <c r="O21" i="2"/>
  <c r="O13" i="2"/>
  <c r="O41" i="2"/>
  <c r="O279" i="2"/>
  <c r="O231" i="2"/>
  <c r="O183" i="2"/>
  <c r="O135" i="2"/>
  <c r="O87" i="2"/>
  <c r="O47" i="2"/>
  <c r="O310" i="2"/>
  <c r="O254" i="2"/>
  <c r="O206" i="2"/>
  <c r="O158" i="2"/>
  <c r="O102" i="2"/>
  <c r="O46" i="2"/>
  <c r="O316" i="2"/>
  <c r="O308" i="2"/>
  <c r="O300" i="2"/>
  <c r="O292" i="2"/>
  <c r="O284" i="2"/>
  <c r="O276" i="2"/>
  <c r="O268" i="2"/>
  <c r="O260" i="2"/>
  <c r="O252" i="2"/>
  <c r="O244" i="2"/>
  <c r="O236" i="2"/>
  <c r="O228" i="2"/>
  <c r="O220" i="2"/>
  <c r="O212" i="2"/>
  <c r="O204" i="2"/>
  <c r="O196" i="2"/>
  <c r="O188" i="2"/>
  <c r="O180" i="2"/>
  <c r="O172" i="2"/>
  <c r="O164" i="2"/>
  <c r="O156" i="2"/>
  <c r="O148" i="2"/>
  <c r="O140" i="2"/>
  <c r="O132" i="2"/>
  <c r="O124" i="2"/>
  <c r="O116" i="2"/>
  <c r="O108" i="2"/>
  <c r="O100" i="2"/>
  <c r="O92" i="2"/>
  <c r="O84" i="2"/>
  <c r="O76" i="2"/>
  <c r="O68" i="2"/>
  <c r="O60" i="2"/>
  <c r="O52" i="2"/>
  <c r="O44" i="2"/>
  <c r="O36" i="2"/>
  <c r="O28" i="2"/>
  <c r="O20" i="2"/>
  <c r="O12" i="2"/>
  <c r="O4" i="2"/>
  <c r="O295" i="2"/>
  <c r="O255" i="2"/>
  <c r="O207" i="2"/>
  <c r="O159" i="2"/>
  <c r="O111" i="2"/>
  <c r="O79" i="2"/>
  <c r="O31" i="2"/>
  <c r="O294" i="2"/>
  <c r="O246" i="2"/>
  <c r="O198" i="2"/>
  <c r="O150" i="2"/>
  <c r="O110" i="2"/>
  <c r="O70" i="2"/>
  <c r="O30" i="2"/>
  <c r="O315" i="2"/>
  <c r="O307" i="2"/>
  <c r="O299" i="2"/>
  <c r="O291" i="2"/>
  <c r="O283" i="2"/>
  <c r="O275" i="2"/>
  <c r="O267" i="2"/>
  <c r="O259" i="2"/>
  <c r="O251" i="2"/>
  <c r="O243" i="2"/>
  <c r="O235" i="2"/>
  <c r="O227" i="2"/>
  <c r="O219" i="2"/>
  <c r="O211" i="2"/>
  <c r="O203" i="2"/>
  <c r="O195" i="2"/>
  <c r="O187" i="2"/>
  <c r="O179" i="2"/>
  <c r="O171" i="2"/>
  <c r="O163" i="2"/>
  <c r="O155" i="2"/>
  <c r="O147" i="2"/>
  <c r="O139" i="2"/>
  <c r="O131" i="2"/>
  <c r="O123" i="2"/>
  <c r="O115" i="2"/>
  <c r="O107" i="2"/>
  <c r="O99" i="2"/>
  <c r="O91" i="2"/>
  <c r="O83" i="2"/>
  <c r="O75" i="2"/>
  <c r="O67" i="2"/>
  <c r="O59" i="2"/>
  <c r="O51" i="2"/>
  <c r="O43" i="2"/>
  <c r="O35" i="2"/>
  <c r="O27" i="2"/>
  <c r="O19" i="2"/>
  <c r="O11" i="2"/>
  <c r="O263" i="2"/>
  <c r="O215" i="2"/>
  <c r="O167" i="2"/>
  <c r="O119" i="2"/>
  <c r="O63" i="2"/>
  <c r="O7" i="2"/>
  <c r="O270" i="2"/>
  <c r="O222" i="2"/>
  <c r="O174" i="2"/>
  <c r="O126" i="2"/>
  <c r="O78" i="2"/>
  <c r="O22" i="2"/>
  <c r="O314" i="2"/>
  <c r="O298" i="2"/>
  <c r="O282" i="2"/>
  <c r="O266" i="2"/>
  <c r="O250" i="2"/>
  <c r="O226" i="2"/>
  <c r="O218" i="2"/>
  <c r="O202" i="2"/>
  <c r="O194" i="2"/>
  <c r="O186" i="2"/>
  <c r="O178" i="2"/>
  <c r="O170" i="2"/>
  <c r="O162" i="2"/>
  <c r="O154" i="2"/>
  <c r="O146" i="2"/>
  <c r="O138" i="2"/>
  <c r="O130" i="2"/>
  <c r="O122" i="2"/>
  <c r="O114" i="2"/>
  <c r="O106" i="2"/>
  <c r="O98" i="2"/>
  <c r="O90" i="2"/>
  <c r="O82" i="2"/>
  <c r="O74" i="2"/>
  <c r="O66" i="2"/>
  <c r="O58" i="2"/>
  <c r="O50" i="2"/>
  <c r="O42" i="2"/>
  <c r="O34" i="2"/>
  <c r="O26" i="2"/>
  <c r="O18" i="2"/>
  <c r="O10" i="2"/>
  <c r="O297" i="2"/>
  <c r="O241" i="2"/>
  <c r="O185" i="2"/>
  <c r="O129" i="2"/>
  <c r="O113" i="2"/>
  <c r="O17" i="2"/>
  <c r="O305" i="2"/>
  <c r="O257" i="2"/>
  <c r="O201" i="2"/>
  <c r="O161" i="2"/>
  <c r="O97" i="2"/>
  <c r="O25" i="2"/>
  <c r="O289" i="2"/>
  <c r="O233" i="2"/>
  <c r="O177" i="2"/>
  <c r="O73" i="2"/>
  <c r="O57" i="2"/>
  <c r="O273" i="2"/>
  <c r="O217" i="2"/>
  <c r="O145" i="2"/>
  <c r="O89" i="2"/>
  <c r="O9" i="2"/>
  <c r="O281" i="2"/>
  <c r="O209" i="2"/>
  <c r="O153" i="2"/>
  <c r="O105" i="2"/>
  <c r="O65" i="2"/>
  <c r="O265" i="2"/>
  <c r="O225" i="2"/>
  <c r="O169" i="2"/>
  <c r="O81" i="2"/>
  <c r="O33" i="2"/>
  <c r="O5" i="2"/>
  <c r="O313" i="2"/>
  <c r="O249" i="2"/>
  <c r="O193" i="2"/>
  <c r="O137" i="2"/>
  <c r="O121" i="2"/>
  <c r="L2" i="2"/>
  <c r="J170" i="2" s="1"/>
  <c r="J24" i="2" l="1"/>
  <c r="J88" i="2"/>
  <c r="J152" i="2"/>
  <c r="J243" i="2"/>
  <c r="J131" i="2"/>
  <c r="J181" i="2"/>
  <c r="J142" i="2"/>
  <c r="J79" i="2"/>
  <c r="J304" i="2"/>
  <c r="J65" i="2"/>
  <c r="J129" i="2"/>
  <c r="J193" i="2"/>
  <c r="J67" i="2"/>
  <c r="J133" i="2"/>
  <c r="J70" i="2"/>
  <c r="J303" i="2"/>
  <c r="J232" i="2"/>
  <c r="J50" i="2"/>
  <c r="J114" i="2"/>
  <c r="J178" i="2"/>
  <c r="J291" i="2"/>
  <c r="J155" i="2"/>
  <c r="J230" i="2"/>
  <c r="J134" i="2"/>
  <c r="J95" i="2"/>
  <c r="J12" i="2"/>
  <c r="J76" i="2"/>
  <c r="J140" i="2"/>
  <c r="J204" i="2"/>
  <c r="J269" i="2"/>
  <c r="J13" i="2"/>
  <c r="J173" i="2"/>
  <c r="J126" i="2"/>
  <c r="J103" i="2"/>
  <c r="J16" i="2"/>
  <c r="J144" i="2"/>
  <c r="J149" i="2"/>
  <c r="J272" i="2"/>
  <c r="J209" i="2"/>
  <c r="J241" i="2"/>
  <c r="J273" i="2"/>
  <c r="J313" i="2"/>
  <c r="J234" i="2"/>
  <c r="J250" i="2"/>
  <c r="J282" i="2"/>
  <c r="J306" i="2"/>
  <c r="J217" i="2"/>
  <c r="J249" i="2"/>
  <c r="J281" i="2"/>
  <c r="J305" i="2"/>
  <c r="J226" i="2"/>
  <c r="J242" i="2"/>
  <c r="J274" i="2"/>
  <c r="J314" i="2"/>
  <c r="J233" i="2"/>
  <c r="J257" i="2"/>
  <c r="J289" i="2"/>
  <c r="J218" i="2"/>
  <c r="J266" i="2"/>
  <c r="J298" i="2"/>
  <c r="J225" i="2"/>
  <c r="J265" i="2"/>
  <c r="J297" i="2"/>
  <c r="J210" i="2"/>
  <c r="J258" i="2"/>
  <c r="J290" i="2"/>
  <c r="J212" i="2"/>
  <c r="J220" i="2"/>
  <c r="J228" i="2"/>
  <c r="J236" i="2"/>
  <c r="J244" i="2"/>
  <c r="J252" i="2"/>
  <c r="J260" i="2"/>
  <c r="J268" i="2"/>
  <c r="J276" i="2"/>
  <c r="J284" i="2"/>
  <c r="J292" i="2"/>
  <c r="J300" i="2"/>
  <c r="J308" i="2"/>
  <c r="J316" i="2"/>
  <c r="J208" i="2"/>
  <c r="J55" i="2"/>
  <c r="J121" i="2"/>
  <c r="J93" i="2"/>
  <c r="J279" i="2"/>
  <c r="J42" i="2"/>
  <c r="J139" i="2"/>
  <c r="J110" i="2"/>
  <c r="J4" i="2"/>
  <c r="J196" i="2"/>
  <c r="J5" i="2"/>
  <c r="J63" i="2"/>
  <c r="J96" i="2"/>
  <c r="J267" i="2"/>
  <c r="J214" i="2"/>
  <c r="J174" i="2"/>
  <c r="J9" i="2"/>
  <c r="J137" i="2"/>
  <c r="J91" i="2"/>
  <c r="J94" i="2"/>
  <c r="J7" i="2"/>
  <c r="J264" i="2"/>
  <c r="J122" i="2"/>
  <c r="J315" i="2"/>
  <c r="J254" i="2"/>
  <c r="J119" i="2"/>
  <c r="J20" i="2"/>
  <c r="J84" i="2"/>
  <c r="J213" i="2"/>
  <c r="J277" i="2"/>
  <c r="J21" i="2"/>
  <c r="J205" i="2"/>
  <c r="J166" i="2"/>
  <c r="J48" i="2"/>
  <c r="J112" i="2"/>
  <c r="J176" i="2"/>
  <c r="J307" i="2"/>
  <c r="J187" i="2"/>
  <c r="J270" i="2"/>
  <c r="J231" i="2"/>
  <c r="J167" i="2"/>
  <c r="J25" i="2"/>
  <c r="J89" i="2"/>
  <c r="J153" i="2"/>
  <c r="J251" i="2"/>
  <c r="J123" i="2"/>
  <c r="J222" i="2"/>
  <c r="J150" i="2"/>
  <c r="J71" i="2"/>
  <c r="J10" i="2"/>
  <c r="J74" i="2"/>
  <c r="J138" i="2"/>
  <c r="J202" i="2"/>
  <c r="J35" i="2"/>
  <c r="J53" i="2"/>
  <c r="J318" i="2"/>
  <c r="J247" i="2"/>
  <c r="J191" i="2"/>
  <c r="J36" i="2"/>
  <c r="J100" i="2"/>
  <c r="J164" i="2"/>
  <c r="J229" i="2"/>
  <c r="J293" i="2"/>
  <c r="J45" i="2"/>
  <c r="J278" i="2"/>
  <c r="J223" i="2"/>
  <c r="J216" i="2"/>
  <c r="J32" i="2"/>
  <c r="J160" i="2"/>
  <c r="J163" i="2"/>
  <c r="J127" i="2"/>
  <c r="J73" i="2"/>
  <c r="J201" i="2"/>
  <c r="J165" i="2"/>
  <c r="J58" i="2"/>
  <c r="J186" i="2"/>
  <c r="J179" i="2"/>
  <c r="J158" i="2"/>
  <c r="J148" i="2"/>
  <c r="J135" i="2"/>
  <c r="J40" i="2"/>
  <c r="J104" i="2"/>
  <c r="J168" i="2"/>
  <c r="J283" i="2"/>
  <c r="J171" i="2"/>
  <c r="J238" i="2"/>
  <c r="J198" i="2"/>
  <c r="J143" i="2"/>
  <c r="J17" i="2"/>
  <c r="J81" i="2"/>
  <c r="J145" i="2"/>
  <c r="J235" i="2"/>
  <c r="J107" i="2"/>
  <c r="J189" i="2"/>
  <c r="J118" i="2"/>
  <c r="J47" i="2"/>
  <c r="J296" i="2"/>
  <c r="J66" i="2"/>
  <c r="J130" i="2"/>
  <c r="J194" i="2"/>
  <c r="J19" i="2"/>
  <c r="J203" i="2"/>
  <c r="J286" i="2"/>
  <c r="J206" i="2"/>
  <c r="J151" i="2"/>
  <c r="J28" i="2"/>
  <c r="J92" i="2"/>
  <c r="J156" i="2"/>
  <c r="J221" i="2"/>
  <c r="J285" i="2"/>
  <c r="J29" i="2"/>
  <c r="J246" i="2"/>
  <c r="J175" i="2"/>
  <c r="J56" i="2"/>
  <c r="J120" i="2"/>
  <c r="J184" i="2"/>
  <c r="J27" i="2"/>
  <c r="J37" i="2"/>
  <c r="J294" i="2"/>
  <c r="J255" i="2"/>
  <c r="J183" i="2"/>
  <c r="J33" i="2"/>
  <c r="J97" i="2"/>
  <c r="J161" i="2"/>
  <c r="J275" i="2"/>
  <c r="J147" i="2"/>
  <c r="J262" i="2"/>
  <c r="J190" i="2"/>
  <c r="J87" i="2"/>
  <c r="J18" i="2"/>
  <c r="J82" i="2"/>
  <c r="J146" i="2"/>
  <c r="J211" i="2"/>
  <c r="J59" i="2"/>
  <c r="J101" i="2"/>
  <c r="J14" i="2"/>
  <c r="J271" i="2"/>
  <c r="J224" i="2"/>
  <c r="J44" i="2"/>
  <c r="J108" i="2"/>
  <c r="J172" i="2"/>
  <c r="J237" i="2"/>
  <c r="J301" i="2"/>
  <c r="J69" i="2"/>
  <c r="J310" i="2"/>
  <c r="J263" i="2"/>
  <c r="J248" i="2"/>
  <c r="J64" i="2"/>
  <c r="J128" i="2"/>
  <c r="J192" i="2"/>
  <c r="J51" i="2"/>
  <c r="J77" i="2"/>
  <c r="J22" i="2"/>
  <c r="J287" i="2"/>
  <c r="J207" i="2"/>
  <c r="J41" i="2"/>
  <c r="J105" i="2"/>
  <c r="J169" i="2"/>
  <c r="J299" i="2"/>
  <c r="J195" i="2"/>
  <c r="J302" i="2"/>
  <c r="J215" i="2"/>
  <c r="J111" i="2"/>
  <c r="J26" i="2"/>
  <c r="J90" i="2"/>
  <c r="J154" i="2"/>
  <c r="J219" i="2"/>
  <c r="J83" i="2"/>
  <c r="J125" i="2"/>
  <c r="J38" i="2"/>
  <c r="J311" i="2"/>
  <c r="J256" i="2"/>
  <c r="J52" i="2"/>
  <c r="J116" i="2"/>
  <c r="J180" i="2"/>
  <c r="J245" i="2"/>
  <c r="J309" i="2"/>
  <c r="J85" i="2"/>
  <c r="J30" i="2"/>
  <c r="J295" i="2"/>
  <c r="J280" i="2"/>
  <c r="J80" i="2"/>
  <c r="J99" i="2"/>
  <c r="J102" i="2"/>
  <c r="J57" i="2"/>
  <c r="J185" i="2"/>
  <c r="J43" i="2"/>
  <c r="J46" i="2"/>
  <c r="J199" i="2"/>
  <c r="J106" i="2"/>
  <c r="J259" i="2"/>
  <c r="J197" i="2"/>
  <c r="J39" i="2"/>
  <c r="J68" i="2"/>
  <c r="J132" i="2"/>
  <c r="J261" i="2"/>
  <c r="J141" i="2"/>
  <c r="J86" i="2"/>
  <c r="J182" i="2"/>
  <c r="J8" i="2"/>
  <c r="J72" i="2"/>
  <c r="J136" i="2"/>
  <c r="J200" i="2"/>
  <c r="J75" i="2"/>
  <c r="J117" i="2"/>
  <c r="J62" i="2"/>
  <c r="J23" i="2"/>
  <c r="J240" i="2"/>
  <c r="J49" i="2"/>
  <c r="J113" i="2"/>
  <c r="J177" i="2"/>
  <c r="J11" i="2"/>
  <c r="J61" i="2"/>
  <c r="J6" i="2"/>
  <c r="J239" i="2"/>
  <c r="J159" i="2"/>
  <c r="J34" i="2"/>
  <c r="J98" i="2"/>
  <c r="J162" i="2"/>
  <c r="J227" i="2"/>
  <c r="J115" i="2"/>
  <c r="J157" i="2"/>
  <c r="J78" i="2"/>
  <c r="J15" i="2"/>
  <c r="J288" i="2"/>
  <c r="J60" i="2"/>
  <c r="J124" i="2"/>
  <c r="J188" i="2"/>
  <c r="J253" i="2"/>
  <c r="J317" i="2"/>
  <c r="J109" i="2"/>
  <c r="J54" i="2"/>
  <c r="J31" i="2"/>
  <c r="J312" i="2"/>
</calcChain>
</file>

<file path=xl/sharedStrings.xml><?xml version="1.0" encoding="utf-8"?>
<sst xmlns="http://schemas.openxmlformats.org/spreadsheetml/2006/main" count="2427" uniqueCount="112">
  <si>
    <t>Product</t>
  </si>
  <si>
    <t>Amount</t>
  </si>
  <si>
    <t>Almond Choco</t>
  </si>
  <si>
    <t>Husein Augar</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</si>
  <si>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</si>
  <si>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</si>
  <si>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</si>
  <si>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</si>
  <si>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</si>
  <si>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</si>
  <si>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</si>
  <si>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</si>
  <si>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</si>
  <si>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</si>
  <si>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</si>
  <si>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</si>
  <si>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</si>
  <si>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</si>
  <si>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</si>
  <si>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</si>
  <si>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</si>
  <si>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</si>
  <si>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</si>
  <si>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</si>
  <si>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</si>
  <si>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</si>
  <si>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</si>
  <si>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Units</t>
  </si>
  <si>
    <t>Mohamed Ali</t>
  </si>
  <si>
    <t xml:space="preserve">Ahmed said </t>
  </si>
  <si>
    <t xml:space="preserve">Samira mostafa </t>
  </si>
  <si>
    <t xml:space="preserve">Sara khaled </t>
  </si>
  <si>
    <t xml:space="preserve">Hassan ahmed </t>
  </si>
  <si>
    <t xml:space="preserve">Hesham gamal </t>
  </si>
  <si>
    <t>Mohamed galal</t>
  </si>
  <si>
    <t xml:space="preserve">Abd alrahman mohamed </t>
  </si>
  <si>
    <t xml:space="preserve">Rahma mostafa </t>
  </si>
  <si>
    <t xml:space="preserve">Alex </t>
  </si>
  <si>
    <t>Cairo</t>
  </si>
  <si>
    <t xml:space="preserve">Sharm </t>
  </si>
  <si>
    <t>gharbia</t>
  </si>
  <si>
    <t xml:space="preserve">Giza </t>
  </si>
  <si>
    <t xml:space="preserve">Al sharqia </t>
  </si>
  <si>
    <t xml:space="preserve">Order date </t>
  </si>
  <si>
    <t>Order-ID</t>
  </si>
  <si>
    <t xml:space="preserve">The Meta-data </t>
  </si>
  <si>
    <t xml:space="preserve">We ask you as a data analyst to analyze our data in 2023 to clearifiy our sales performance to ensure that our business decisions enhance our business growth. </t>
  </si>
  <si>
    <t xml:space="preserve">Columns description </t>
  </si>
  <si>
    <t>The order identifier that represnts every (record-row) to ensure that every row is unique.</t>
  </si>
  <si>
    <t xml:space="preserve">The name of the person who is responsible of the selling operation . </t>
  </si>
  <si>
    <t xml:space="preserve">The region at which we sold our product. </t>
  </si>
  <si>
    <t>The name of our product .</t>
  </si>
  <si>
    <t>The price of each unit.</t>
  </si>
  <si>
    <t xml:space="preserve">The quantity of the sold products. </t>
  </si>
  <si>
    <t xml:space="preserve">The date of the selling operation ( Delievering date ) . </t>
  </si>
  <si>
    <t xml:space="preserve">We are a leading company in producing chocolates we had achieved some business goals at the last 3 years. </t>
  </si>
  <si>
    <t>What is the total sales per region ?</t>
  </si>
  <si>
    <t>What is the total sales per product ?</t>
  </si>
  <si>
    <t xml:space="preserve">What is the unit sold per product ? </t>
  </si>
  <si>
    <t>What is the total sales per month ?</t>
  </si>
  <si>
    <t>What is the total sales per person?</t>
  </si>
  <si>
    <t xml:space="preserve">What is the total sales for 23 ? </t>
  </si>
  <si>
    <t>What is the total order per person ?</t>
  </si>
  <si>
    <t xml:space="preserve">What is the total order per month ? </t>
  </si>
  <si>
    <t>What is the total unit sold per region ?</t>
  </si>
  <si>
    <t>Please help us to know the total sales for each month and tell us what the lowest and heights months in total sales is.</t>
  </si>
  <si>
    <t xml:space="preserve">We need from you to classify our data based on total seals, so if the total sale value of each cell greater than the average of whole total sale column, classify it with level 1 otherwise make it 0. </t>
  </si>
  <si>
    <t xml:space="preserve">Over all Total Sales </t>
  </si>
  <si>
    <t>How many sale persone we have?</t>
  </si>
  <si>
    <t>How many regions we located?</t>
  </si>
  <si>
    <t>How many products we have?</t>
  </si>
  <si>
    <t>What is the average of units?</t>
  </si>
  <si>
    <t>What is the total number of orders?</t>
  </si>
  <si>
    <t>Questions</t>
  </si>
  <si>
    <t>Solve the problems</t>
  </si>
  <si>
    <t>save all transactions for each geography in individual sheet and sort the results in descending order by the total sales.</t>
  </si>
  <si>
    <t>Total sales</t>
  </si>
  <si>
    <t>TS_Class</t>
  </si>
  <si>
    <t>month</t>
  </si>
  <si>
    <t>month_name</t>
  </si>
  <si>
    <t>day</t>
  </si>
  <si>
    <t>year</t>
  </si>
  <si>
    <t>Total_sales for each month</t>
  </si>
  <si>
    <t>Month</t>
  </si>
  <si>
    <t>DONE</t>
  </si>
  <si>
    <t>Jan</t>
  </si>
  <si>
    <t>Feb</t>
  </si>
  <si>
    <t>Mar</t>
  </si>
  <si>
    <t>Apr</t>
  </si>
  <si>
    <t>May</t>
  </si>
  <si>
    <t>Jun</t>
  </si>
  <si>
    <t>Jul</t>
  </si>
  <si>
    <t>Aug</t>
  </si>
  <si>
    <t>Sep</t>
  </si>
  <si>
    <t>Oct</t>
  </si>
  <si>
    <t>Nov</t>
  </si>
  <si>
    <t>total</t>
  </si>
  <si>
    <t>products</t>
  </si>
  <si>
    <t>regions</t>
  </si>
  <si>
    <t>August</t>
  </si>
  <si>
    <t>January</t>
  </si>
  <si>
    <t>March</t>
  </si>
  <si>
    <t>July</t>
  </si>
  <si>
    <t>June</t>
  </si>
  <si>
    <t>April</t>
  </si>
  <si>
    <t>October</t>
  </si>
  <si>
    <t>February</t>
  </si>
  <si>
    <t>September</t>
  </si>
  <si>
    <t>November</t>
  </si>
  <si>
    <t>Total</t>
  </si>
  <si>
    <t>Sales person</t>
  </si>
  <si>
    <t>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</si>
</sst>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EGP]\ #,##0"/>
    <numFmt numFmtId="165" formatCode="_([$EGP]\ * #,##0_);_([$EGP]\ * \(#,##0\);_([$EGP]\ * &quot;-&quot;_);_(@_)"/>
  </numFmts>
  <fonts count="13" x14ac:knownFonts="1">
    <font>
      <sz val="11"/>
      <color theme="1"/>
      <name val="Calibri"/>
      <family val="2"/>
      <scheme val="minor"/>
    </font>
    <font>
      <sz val="16"/>
      <color theme="5" tint="-0.499984740745262"/>
      <name val="Calibri"/>
      <family val="2"/>
      <scheme val="minor"/>
    </font>
    <font>
      <sz val="14"/>
      <color theme="1"/>
      <name val="Calibri"/>
      <family val="2"/>
      <scheme val="minor"/>
    </font>
    <font>
      <b/>
      <sz val="16"/>
      <color rgb="FFC00000"/>
      <name val="Calibri"/>
      <family val="2"/>
      <scheme val="minor"/>
    </font>
    <font>
      <sz val="16"/>
      <color theme="1"/>
      <name val="Calibri"/>
      <family val="2"/>
      <scheme val="minor"/>
    </font>
    <font>
      <sz val="28"/>
      <color rgb="FFC00000"/>
      <name val="Calibri"/>
      <family val="2"/>
      <scheme val="minor"/>
    </font>
    <font>
      <b/>
      <sz val="11"/>
      <color theme="0"/>
      <name val="Calibri"/>
      <family val="2"/>
      <scheme val="minor"/>
    </font>
    <font>
      <sz val="11"/>
      <color rgb="FFFF0000"/>
      <name val="Calibri"/>
      <family val="2"/>
      <scheme val="minor"/>
    </font>
    <font>
      <sz val="12"/>
      <color theme="1"/>
      <name val="Calibri"/>
      <family val="2"/>
      <scheme val="minor"/>
    </font>
    <font>
      <sz val="20"/>
      <color theme="1"/>
      <name val="Calibri"/>
      <family val="2"/>
      <scheme val="minor"/>
    </font>
    <font>
      <sz val="11"/>
      <color theme="0"/>
      <name val="Calibri"/>
      <family val="2"/>
      <scheme val="minor"/>
    </font>
    <font>
      <b/>
      <sz val="11"/>
      <color theme="1"/>
      <name val="Calibri"/>
      <family val="2"/>
      <scheme val="minor"/>
    </font>
    <font>
      <b/>
      <sz val="12"/>
      <color theme="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3" tint="-0.249977111117893"/>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right style="thin">
        <color theme="0"/>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bottom style="thin">
        <color theme="0"/>
      </bottom>
      <diagonal/>
    </border>
    <border>
      <left/>
      <right style="thin">
        <color theme="0"/>
      </right>
      <top style="thin">
        <color theme="0"/>
      </top>
      <bottom style="thin">
        <color theme="0"/>
      </bottom>
      <diagonal/>
    </border>
    <border>
      <left style="thin">
        <color theme="0"/>
      </left>
      <right style="thin">
        <color theme="0"/>
      </right>
      <top/>
      <bottom/>
      <diagonal/>
    </border>
    <border>
      <left/>
      <right/>
      <top style="thin">
        <color theme="0"/>
      </top>
      <bottom/>
      <diagonal/>
    </border>
  </borders>
  <cellStyleXfs count="1">
    <xf numFmtId="0" fontId="0" fillId="0" borderId="0"/>
  </cellStyleXfs>
  <cellXfs count="60">
    <xf numFmtId="0" fontId="0" fillId="0" borderId="0" xfId="0"/>
    <xf numFmtId="0" fontId="1" fillId="2" borderId="0" xfId="0" applyFont="1" applyFill="1"/>
    <xf numFmtId="0" fontId="0" fillId="2" borderId="0" xfId="0" applyFill="1"/>
    <xf numFmtId="0" fontId="2" fillId="2" borderId="0" xfId="0" applyFont="1" applyFill="1"/>
    <xf numFmtId="0" fontId="3" fillId="0" borderId="0" xfId="0" applyFont="1" applyAlignment="1">
      <alignment horizontal="center" vertical="center"/>
    </xf>
    <xf numFmtId="0" fontId="4" fillId="2" borderId="2" xfId="0" applyFont="1" applyFill="1" applyBorder="1" applyAlignment="1">
      <alignment horizontal="center" vertical="center"/>
    </xf>
    <xf numFmtId="14" fontId="0" fillId="0" borderId="0" xfId="0" applyNumberFormat="1" applyAlignment="1">
      <alignment horizontal="left"/>
    </xf>
    <xf numFmtId="0" fontId="0" fillId="0" borderId="0" xfId="0" applyAlignment="1">
      <alignment horizontal="left"/>
    </xf>
    <xf numFmtId="0" fontId="7" fillId="2" borderId="0" xfId="0" applyFont="1" applyFill="1"/>
    <xf numFmtId="0" fontId="6" fillId="4" borderId="4" xfId="0" applyFont="1" applyFill="1" applyBorder="1" applyAlignment="1">
      <alignment horizontal="left"/>
    </xf>
    <xf numFmtId="0" fontId="6" fillId="4" borderId="4" xfId="0" applyFont="1" applyFill="1" applyBorder="1"/>
    <xf numFmtId="14" fontId="6" fillId="4" borderId="4" xfId="0" applyNumberFormat="1" applyFont="1" applyFill="1" applyBorder="1" applyAlignment="1">
      <alignment horizontal="left"/>
    </xf>
    <xf numFmtId="0" fontId="0" fillId="0" borderId="5" xfId="0" applyBorder="1" applyAlignment="1">
      <alignment horizontal="left"/>
    </xf>
    <xf numFmtId="0" fontId="0" fillId="0" borderId="5" xfId="0" applyBorder="1"/>
    <xf numFmtId="14" fontId="0" fillId="0" borderId="5" xfId="0" applyNumberFormat="1" applyBorder="1" applyAlignment="1">
      <alignment horizontal="left"/>
    </xf>
    <xf numFmtId="0" fontId="0" fillId="5" borderId="0" xfId="0" applyFill="1" applyAlignment="1">
      <alignment horizontal="left"/>
    </xf>
    <xf numFmtId="0" fontId="0" fillId="0" borderId="3" xfId="0" applyBorder="1" applyAlignment="1">
      <alignment horizontal="left"/>
    </xf>
    <xf numFmtId="0" fontId="0" fillId="5" borderId="0" xfId="0" applyFill="1"/>
    <xf numFmtId="0" fontId="0" fillId="0" borderId="3" xfId="0" applyBorder="1"/>
    <xf numFmtId="14" fontId="0" fillId="5" borderId="0" xfId="0" applyNumberFormat="1" applyFill="1" applyAlignment="1">
      <alignment horizontal="left"/>
    </xf>
    <xf numFmtId="14" fontId="0" fillId="0" borderId="3" xfId="0" applyNumberFormat="1" applyBorder="1" applyAlignment="1">
      <alignment horizontal="left"/>
    </xf>
    <xf numFmtId="0" fontId="2" fillId="2" borderId="2" xfId="0" applyFont="1" applyFill="1" applyBorder="1" applyAlignment="1">
      <alignment horizontal="center" vertical="center"/>
    </xf>
    <xf numFmtId="164" fontId="0" fillId="2" borderId="0" xfId="0" applyNumberFormat="1" applyFill="1"/>
    <xf numFmtId="0" fontId="8" fillId="2" borderId="2" xfId="0" applyFont="1" applyFill="1" applyBorder="1" applyAlignment="1">
      <alignment horizontal="center" vertical="center"/>
    </xf>
    <xf numFmtId="0" fontId="0" fillId="2" borderId="7" xfId="0" applyFill="1" applyBorder="1" applyAlignment="1">
      <alignment horizontal="center" vertical="center"/>
    </xf>
    <xf numFmtId="1" fontId="0" fillId="2" borderId="7" xfId="0" applyNumberFormat="1" applyFill="1" applyBorder="1" applyAlignment="1">
      <alignment horizontal="center"/>
    </xf>
    <xf numFmtId="164" fontId="0" fillId="2" borderId="2" xfId="0" applyNumberFormat="1" applyFill="1" applyBorder="1" applyAlignment="1">
      <alignment horizontal="center" vertical="center"/>
    </xf>
    <xf numFmtId="0" fontId="10" fillId="7" borderId="2" xfId="0" applyFont="1" applyFill="1" applyBorder="1"/>
    <xf numFmtId="0" fontId="0" fillId="7" borderId="0" xfId="0" applyFill="1"/>
    <xf numFmtId="164" fontId="10" fillId="7" borderId="2" xfId="0" applyNumberFormat="1" applyFont="1" applyFill="1" applyBorder="1"/>
    <xf numFmtId="0" fontId="10" fillId="7" borderId="0" xfId="0" applyFont="1" applyFill="1"/>
    <xf numFmtId="1" fontId="10" fillId="7" borderId="2" xfId="0" applyNumberFormat="1" applyFont="1" applyFill="1" applyBorder="1"/>
    <xf numFmtId="0" fontId="6" fillId="6" borderId="2" xfId="0" applyFont="1" applyFill="1" applyBorder="1"/>
    <xf numFmtId="0" fontId="11" fillId="7" borderId="0" xfId="0" applyFont="1" applyFill="1"/>
    <xf numFmtId="164" fontId="6" fillId="6" borderId="2" xfId="0" applyNumberFormat="1" applyFont="1" applyFill="1" applyBorder="1"/>
    <xf numFmtId="0" fontId="12" fillId="6"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0" xfId="0" applyFont="1" applyFill="1"/>
    <xf numFmtId="1" fontId="6" fillId="6" borderId="2" xfId="0" applyNumberFormat="1" applyFont="1" applyFill="1" applyBorder="1"/>
    <xf numFmtId="0" fontId="10" fillId="7" borderId="8" xfId="0" applyFont="1" applyFill="1" applyBorder="1"/>
    <xf numFmtId="165" fontId="10" fillId="7" borderId="8" xfId="0" applyNumberFormat="1" applyFont="1" applyFill="1" applyBorder="1"/>
    <xf numFmtId="0" fontId="10" fillId="7" borderId="14" xfId="0" applyFont="1" applyFill="1" applyBorder="1"/>
    <xf numFmtId="0" fontId="10" fillId="7" borderId="15" xfId="0" applyFont="1" applyFill="1" applyBorder="1"/>
    <xf numFmtId="165" fontId="10" fillId="7" borderId="15" xfId="0" applyNumberFormat="1" applyFont="1" applyFill="1" applyBorder="1"/>
    <xf numFmtId="0" fontId="10" fillId="7" borderId="10" xfId="0" applyFont="1" applyFill="1" applyBorder="1"/>
    <xf numFmtId="0" fontId="10" fillId="7" borderId="12" xfId="0" applyFont="1" applyFill="1" applyBorder="1"/>
    <xf numFmtId="165" fontId="10" fillId="7" borderId="12" xfId="0" applyNumberFormat="1" applyFont="1" applyFill="1" applyBorder="1"/>
    <xf numFmtId="0" fontId="10" fillId="7" borderId="13" xfId="0" applyFont="1" applyFill="1" applyBorder="1"/>
    <xf numFmtId="0" fontId="0" fillId="7" borderId="16" xfId="0" applyFill="1" applyBorder="1"/>
    <xf numFmtId="0" fontId="6" fillId="6" borderId="11" xfId="0" applyFont="1" applyFill="1" applyBorder="1"/>
    <xf numFmtId="0" fontId="12" fillId="6" borderId="11" xfId="0" applyFont="1" applyFill="1" applyBorder="1" applyAlignment="1">
      <alignment horizontal="center" vertical="center"/>
    </xf>
    <xf numFmtId="0" fontId="12" fillId="6" borderId="9" xfId="0" applyFont="1" applyFill="1" applyBorder="1" applyAlignment="1">
      <alignment horizontal="center" vertical="center"/>
    </xf>
    <xf numFmtId="0" fontId="6" fillId="6" borderId="12" xfId="0" applyFont="1" applyFill="1" applyBorder="1"/>
    <xf numFmtId="165" fontId="6" fillId="6" borderId="12" xfId="0" applyNumberFormat="1" applyFont="1" applyFill="1" applyBorder="1"/>
    <xf numFmtId="0" fontId="6" fillId="6" borderId="13" xfId="0" applyFont="1" applyFill="1" applyBorder="1"/>
    <xf numFmtId="164" fontId="9" fillId="3" borderId="6" xfId="0" applyNumberFormat="1" applyFont="1" applyFill="1" applyBorder="1" applyAlignment="1">
      <alignment horizontal="center" vertical="center"/>
    </xf>
    <xf numFmtId="0" fontId="5" fillId="3" borderId="0" xfId="0" applyFont="1" applyFill="1" applyAlignment="1">
      <alignment horizontal="center" vertical="center"/>
    </xf>
    <xf numFmtId="164" fontId="9" fillId="3" borderId="1" xfId="0" applyNumberFormat="1" applyFont="1" applyFill="1" applyBorder="1" applyAlignment="1">
      <alignment horizontal="center" vertical="center"/>
    </xf>
    <xf numFmtId="0" fontId="9" fillId="3" borderId="6" xfId="0" applyFont="1" applyFill="1" applyBorder="1" applyAlignment="1">
      <alignment horizontal="center" vertical="center"/>
    </xf>
    <xf numFmtId="1" fontId="9" fillId="3" borderId="6" xfId="0" applyNumberFormat="1" applyFont="1" applyFill="1" applyBorder="1" applyAlignment="1">
      <alignment horizontal="center" vertical="center"/>
    </xf>
  </cellXfs>
  <cellStyles count="1">
    <cellStyle name="Normal" xfId="0" builtinId="0"/>
  </cellStyles>
  <dxfs count="13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278294</xdr:colOff>
      <xdr:row>9</xdr:row>
      <xdr:rowOff>99392</xdr:rowOff>
    </xdr:from>
    <xdr:ext cx="1159566" cy="30835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8C39C741-A894-6519-8C01-66767B14F006}"/>
                </a:ext>
              </a:extLst>
            </xdr:cNvPr>
            <xdr:cNvSpPr txBox="1"/>
          </xdr:nvSpPr>
          <xdr:spPr>
            <a:xfrm>
              <a:off x="7328451" y="4273827"/>
              <a:ext cx="1159566" cy="308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800" i="1">
                        <a:latin typeface="Cambria Math" panose="02040503050406030204" pitchFamily="18" charset="0"/>
                        <a:ea typeface="Cambria Math" panose="02040503050406030204" pitchFamily="18" charset="0"/>
                      </a:rPr>
                      <m:t>√</m:t>
                    </m:r>
                  </m:oMath>
                </m:oMathPara>
              </a14:m>
              <a:endParaRPr lang="en-US" sz="1800"/>
            </a:p>
          </xdr:txBody>
        </xdr:sp>
      </mc:Choice>
      <mc:Fallback xmlns="">
        <xdr:sp macro="" textlink="">
          <xdr:nvSpPr>
            <xdr:cNvPr id="3" name="TextBox 2">
              <a:extLst>
                <a:ext uri="{FF2B5EF4-FFF2-40B4-BE49-F238E27FC236}">
                  <a16:creationId xmlns:a16="http://schemas.microsoft.com/office/drawing/2014/main" id="{8C39C741-A894-6519-8C01-66767B14F006}"/>
                </a:ext>
              </a:extLst>
            </xdr:cNvPr>
            <xdr:cNvSpPr txBox="1"/>
          </xdr:nvSpPr>
          <xdr:spPr>
            <a:xfrm>
              <a:off x="7328451" y="4273827"/>
              <a:ext cx="1159566" cy="308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800" i="0">
                  <a:latin typeface="Cambria Math" panose="02040503050406030204" pitchFamily="18" charset="0"/>
                  <a:ea typeface="Cambria Math" panose="02040503050406030204" pitchFamily="18" charset="0"/>
                </a:rPr>
                <a:t>√</a:t>
              </a:r>
              <a:endParaRPr lang="en-US" sz="1800"/>
            </a:p>
          </xdr:txBody>
        </xdr:sp>
      </mc:Fallback>
    </mc:AlternateContent>
    <xdr:clientData/>
  </xdr:oneCellAnchor>
  <xdr:oneCellAnchor>
    <xdr:from>
      <xdr:col>6</xdr:col>
      <xdr:colOff>139147</xdr:colOff>
      <xdr:row>10</xdr:row>
      <xdr:rowOff>132522</xdr:rowOff>
    </xdr:from>
    <xdr:ext cx="178905" cy="274114"/>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7B69FF97-F8D0-6781-0893-6F795039C8BB}"/>
                </a:ext>
              </a:extLst>
            </xdr:cNvPr>
            <xdr:cNvSpPr txBox="1"/>
          </xdr:nvSpPr>
          <xdr:spPr>
            <a:xfrm>
              <a:off x="7798904" y="4770783"/>
              <a:ext cx="178905" cy="274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i="1">
                        <a:latin typeface="Cambria Math" panose="02040503050406030204" pitchFamily="18" charset="0"/>
                        <a:ea typeface="Cambria Math" panose="02040503050406030204" pitchFamily="18" charset="0"/>
                      </a:rPr>
                      <m:t>√</m:t>
                    </m:r>
                  </m:oMath>
                </m:oMathPara>
              </a14:m>
              <a:endParaRPr lang="en-US" sz="1600"/>
            </a:p>
          </xdr:txBody>
        </xdr:sp>
      </mc:Choice>
      <mc:Fallback xmlns="">
        <xdr:sp macro="" textlink="">
          <xdr:nvSpPr>
            <xdr:cNvPr id="4" name="TextBox 3">
              <a:extLst>
                <a:ext uri="{FF2B5EF4-FFF2-40B4-BE49-F238E27FC236}">
                  <a16:creationId xmlns:a16="http://schemas.microsoft.com/office/drawing/2014/main" id="{7B69FF97-F8D0-6781-0893-6F795039C8BB}"/>
                </a:ext>
              </a:extLst>
            </xdr:cNvPr>
            <xdr:cNvSpPr txBox="1"/>
          </xdr:nvSpPr>
          <xdr:spPr>
            <a:xfrm>
              <a:off x="7798904" y="4770783"/>
              <a:ext cx="178905" cy="274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i="0">
                  <a:latin typeface="Cambria Math" panose="02040503050406030204" pitchFamily="18" charset="0"/>
                  <a:ea typeface="Cambria Math" panose="02040503050406030204" pitchFamily="18" charset="0"/>
                </a:rPr>
                <a:t>√</a:t>
              </a:r>
              <a:endParaRPr lang="en-US" sz="1600"/>
            </a:p>
          </xdr:txBody>
        </xdr:sp>
      </mc:Fallback>
    </mc:AlternateContent>
    <xdr:clientData/>
  </xdr:oneCellAnchor>
  <xdr:oneCellAnchor>
    <xdr:from>
      <xdr:col>6</xdr:col>
      <xdr:colOff>125896</xdr:colOff>
      <xdr:row>11</xdr:row>
      <xdr:rowOff>162339</xdr:rowOff>
    </xdr:from>
    <xdr:ext cx="181140" cy="274114"/>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8DC6F66C-B6CB-82AD-16C0-72C82D29D5FA}"/>
                </a:ext>
              </a:extLst>
            </xdr:cNvPr>
            <xdr:cNvSpPr txBox="1"/>
          </xdr:nvSpPr>
          <xdr:spPr>
            <a:xfrm>
              <a:off x="7785653" y="5264426"/>
              <a:ext cx="181140" cy="274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i="1">
                        <a:latin typeface="Cambria Math" panose="02040503050406030204" pitchFamily="18" charset="0"/>
                        <a:ea typeface="Cambria Math" panose="02040503050406030204" pitchFamily="18" charset="0"/>
                      </a:rPr>
                      <m:t>√</m:t>
                    </m:r>
                  </m:oMath>
                </m:oMathPara>
              </a14:m>
              <a:endParaRPr lang="en-US" sz="1600"/>
            </a:p>
          </xdr:txBody>
        </xdr:sp>
      </mc:Choice>
      <mc:Fallback xmlns="">
        <xdr:sp macro="" textlink="">
          <xdr:nvSpPr>
            <xdr:cNvPr id="5" name="TextBox 4">
              <a:extLst>
                <a:ext uri="{FF2B5EF4-FFF2-40B4-BE49-F238E27FC236}">
                  <a16:creationId xmlns:a16="http://schemas.microsoft.com/office/drawing/2014/main" id="{8DC6F66C-B6CB-82AD-16C0-72C82D29D5FA}"/>
                </a:ext>
              </a:extLst>
            </xdr:cNvPr>
            <xdr:cNvSpPr txBox="1"/>
          </xdr:nvSpPr>
          <xdr:spPr>
            <a:xfrm>
              <a:off x="7785653" y="5264426"/>
              <a:ext cx="181140" cy="274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i="0">
                  <a:latin typeface="Cambria Math" panose="02040503050406030204" pitchFamily="18" charset="0"/>
                  <a:ea typeface="Cambria Math" panose="02040503050406030204" pitchFamily="18" charset="0"/>
                </a:rPr>
                <a:t>√</a:t>
              </a:r>
              <a:endParaRPr lang="en-US" sz="1600"/>
            </a:p>
          </xdr:txBody>
        </xdr:sp>
      </mc:Fallback>
    </mc:AlternateContent>
    <xdr:clientData/>
  </xdr:oneCellAnchor>
  <xdr:oneCellAnchor>
    <xdr:from>
      <xdr:col>6</xdr:col>
      <xdr:colOff>132522</xdr:colOff>
      <xdr:row>12</xdr:row>
      <xdr:rowOff>76200</xdr:rowOff>
    </xdr:from>
    <xdr:ext cx="181140" cy="274114"/>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5EC38CE-B2F4-0067-8139-AC69B3DF79C3}"/>
                </a:ext>
              </a:extLst>
            </xdr:cNvPr>
            <xdr:cNvSpPr txBox="1"/>
          </xdr:nvSpPr>
          <xdr:spPr>
            <a:xfrm>
              <a:off x="7792279" y="5642113"/>
              <a:ext cx="181140" cy="274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i="1">
                        <a:latin typeface="Cambria Math" panose="02040503050406030204" pitchFamily="18" charset="0"/>
                        <a:ea typeface="Cambria Math" panose="02040503050406030204" pitchFamily="18" charset="0"/>
                      </a:rPr>
                      <m:t>√</m:t>
                    </m:r>
                  </m:oMath>
                </m:oMathPara>
              </a14:m>
              <a:endParaRPr lang="en-US" sz="1600"/>
            </a:p>
          </xdr:txBody>
        </xdr:sp>
      </mc:Choice>
      <mc:Fallback xmlns="">
        <xdr:sp macro="" textlink="">
          <xdr:nvSpPr>
            <xdr:cNvPr id="6" name="TextBox 5">
              <a:extLst>
                <a:ext uri="{FF2B5EF4-FFF2-40B4-BE49-F238E27FC236}">
                  <a16:creationId xmlns:a16="http://schemas.microsoft.com/office/drawing/2014/main" id="{55EC38CE-B2F4-0067-8139-AC69B3DF79C3}"/>
                </a:ext>
              </a:extLst>
            </xdr:cNvPr>
            <xdr:cNvSpPr txBox="1"/>
          </xdr:nvSpPr>
          <xdr:spPr>
            <a:xfrm>
              <a:off x="7792279" y="5642113"/>
              <a:ext cx="181140" cy="274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i="0">
                  <a:latin typeface="Cambria Math" panose="02040503050406030204" pitchFamily="18" charset="0"/>
                  <a:ea typeface="Cambria Math" panose="02040503050406030204" pitchFamily="18" charset="0"/>
                </a:rPr>
                <a:t>√</a:t>
              </a:r>
              <a:endParaRPr lang="en-US" sz="1600"/>
            </a:p>
          </xdr:txBody>
        </xdr:sp>
      </mc:Fallback>
    </mc:AlternateContent>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C692845-E007-4416-9CDC-0568956E16B4}" name="Sharm" displayName="Sharm" ref="A1:N62" totalsRowShown="0" dataDxfId="131" headerRowBorderDxfId="132" tableBorderDxfId="130" totalsRowBorderDxfId="129">
  <autoFilter ref="A1:N62" xr:uid="{4C692845-E007-4416-9CDC-0568956E16B4}"/>
  <sortState xmlns:xlrd2="http://schemas.microsoft.com/office/spreadsheetml/2017/richdata2" ref="A2:N62">
    <sortCondition descending="1" ref="H1:H62"/>
  </sortState>
  <tableColumns count="14">
    <tableColumn id="1" xr3:uid="{433B7887-6E76-47A9-BF63-C65E3E284F5A}" name="Order-ID" dataDxfId="128"/>
    <tableColumn id="2" xr3:uid="{E4790B43-9A93-4063-8E55-BA0A8723A279}" name="Sales Person" dataDxfId="127"/>
    <tableColumn id="3" xr3:uid="{E7B59B41-8DCB-4EFD-8AD2-84A5A60A9FC6}" name="Geography" dataDxfId="126"/>
    <tableColumn id="4" xr3:uid="{43C3CC77-9E0B-41A9-A393-17E5FFF56F86}" name="Product" dataDxfId="125"/>
    <tableColumn id="5" xr3:uid="{AEE8D69E-3F7A-4EDA-949D-7213DDFE1232}" name="Amount" dataDxfId="124"/>
    <tableColumn id="6" xr3:uid="{12A926E7-508F-47F1-9CD1-5C5A3950E97A}" name="Units" dataDxfId="123"/>
    <tableColumn id="7" xr3:uid="{5DC9F5D5-5B9F-430E-A314-5FE34B1EADA3}" name="Order date " dataDxfId="122"/>
    <tableColumn id="8" xr3:uid="{27716F24-0D2D-452C-82FE-E19568D87B19}" name="Total sales" dataDxfId="121"/>
    <tableColumn id="9" xr3:uid="{8900F98B-3CA1-4C37-89E3-FD0967FFFE4A}" name="TS_Class" dataDxfId="120"/>
    <tableColumn id="10" xr3:uid="{C1B829D0-1FCC-437B-8DA5-EFBFDA57D753}" name="month" dataDxfId="119"/>
    <tableColumn id="11" xr3:uid="{EA7D1BE2-8A6C-4236-940B-A7814651B1AC}" name="month_name" dataDxfId="118"/>
    <tableColumn id="12" xr3:uid="{32E16D80-D8ED-41CA-98BA-23BFFED532CB}" name="day" dataDxfId="117"/>
    <tableColumn id="13" xr3:uid="{A683C64E-0D19-4AE9-8E43-923695936635}" name="year" dataDxfId="116"/>
    <tableColumn id="14" xr3:uid="{D6B0608B-3F68-4A7C-8B0E-8CDDC8B96DA1}" name="Total_sales for each month" dataDxfId="1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172B7A4-6630-4BDE-88E6-AA53AAF0A24D}" name="Gharbia" displayName="Gharbia" ref="A1:N54" totalsRowShown="0" headerRowDxfId="114" dataDxfId="112" headerRowBorderDxfId="113" tableBorderDxfId="111" totalsRowBorderDxfId="110">
  <autoFilter ref="A1:N54" xr:uid="{3172B7A4-6630-4BDE-88E6-AA53AAF0A24D}"/>
  <sortState xmlns:xlrd2="http://schemas.microsoft.com/office/spreadsheetml/2017/richdata2" ref="A2:N54">
    <sortCondition descending="1" ref="H1:H54"/>
  </sortState>
  <tableColumns count="14">
    <tableColumn id="1" xr3:uid="{CC30A611-8D5E-47C5-8FE1-7174291F25F1}" name="Order-ID" dataDxfId="109"/>
    <tableColumn id="2" xr3:uid="{679422F9-CD43-4FB6-95D0-8A904F447D2A}" name="Sales Person" dataDxfId="108"/>
    <tableColumn id="3" xr3:uid="{7E9B430C-B6D0-473F-9E5B-F5751F37E569}" name="Geography" dataDxfId="107"/>
    <tableColumn id="4" xr3:uid="{145B163C-ACA0-4BE9-99B7-73B5E895C576}" name="Product" dataDxfId="106"/>
    <tableColumn id="5" xr3:uid="{CCBCBA97-A4E1-4BF9-B315-6B8024B862B1}" name="Amount" dataDxfId="105"/>
    <tableColumn id="6" xr3:uid="{80225D21-467C-4A40-AD9D-1296DDB9E646}" name="Units" dataDxfId="104"/>
    <tableColumn id="7" xr3:uid="{ED1A134D-EFD9-433C-8E19-DF7CB4AEF825}" name="Order date " dataDxfId="103"/>
    <tableColumn id="8" xr3:uid="{04735733-C4AA-407B-BEB7-7F90492327D6}" name="Total sales" dataDxfId="102"/>
    <tableColumn id="9" xr3:uid="{7B7DB3F0-BA2A-4F51-BE08-1CA04FF1D2EA}" name="TS_Class" dataDxfId="101"/>
    <tableColumn id="10" xr3:uid="{530D0FE7-C547-49CA-BBD8-B09310703985}" name="month" dataDxfId="100"/>
    <tableColumn id="11" xr3:uid="{D058F2EF-33D4-40E7-9818-8DEA8F2ECCA5}" name="month_name" dataDxfId="99"/>
    <tableColumn id="12" xr3:uid="{83861A4B-CBC4-4967-9BFF-1C45E30DC904}" name="day" dataDxfId="98"/>
    <tableColumn id="13" xr3:uid="{5D146D02-34FA-48AB-995A-6C809221316A}" name="year" dataDxfId="97"/>
    <tableColumn id="14" xr3:uid="{4FBF9829-8BAE-47E5-8725-1CC59265B13F}" name="Total_sales for each month" dataDxfId="9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2A5764-2C6C-45AA-81D4-DC0C7FC80D9C}" name="Giza" displayName="Giza" ref="A1:N41" totalsRowShown="0" dataDxfId="94" headerRowBorderDxfId="95" tableBorderDxfId="93" totalsRowBorderDxfId="92">
  <autoFilter ref="A1:N41" xr:uid="{812A5764-2C6C-45AA-81D4-DC0C7FC80D9C}"/>
  <sortState xmlns:xlrd2="http://schemas.microsoft.com/office/spreadsheetml/2017/richdata2" ref="A2:N41">
    <sortCondition descending="1" ref="H1:H41"/>
  </sortState>
  <tableColumns count="14">
    <tableColumn id="1" xr3:uid="{60D1CD8C-FC15-4D7B-95BC-BF65C930E60A}" name="Order-ID" dataDxfId="91"/>
    <tableColumn id="2" xr3:uid="{FB94F313-1B25-4829-BF80-1FD3530ECC6D}" name="Sales Person" dataDxfId="90"/>
    <tableColumn id="3" xr3:uid="{697C5674-1A42-4EC5-8BAB-66C92183ADC0}" name="Geography" dataDxfId="89"/>
    <tableColumn id="4" xr3:uid="{F9F5B74F-62B2-4498-9D16-80EC7F75CAE3}" name="Product" dataDxfId="88"/>
    <tableColumn id="5" xr3:uid="{FBF43FA7-FCB1-470C-9F43-51728CCF754C}" name="Amount" dataDxfId="87"/>
    <tableColumn id="6" xr3:uid="{951DD62C-4ACD-42CA-AD8F-D82880166903}" name="Units" dataDxfId="86"/>
    <tableColumn id="7" xr3:uid="{8176CAF9-A422-4D50-8B18-F10AAAF4E0FF}" name="Order date " dataDxfId="85"/>
    <tableColumn id="8" xr3:uid="{C5AC6A47-BD9D-42A2-9737-5936D582BE26}" name="Total sales" dataDxfId="84"/>
    <tableColumn id="9" xr3:uid="{7BC71E1F-7CB3-4162-8B3E-16A6435FD8D3}" name="TS_Class" dataDxfId="83"/>
    <tableColumn id="10" xr3:uid="{C8E044EE-F70D-4CB3-9A95-42F0C318E99D}" name="month" dataDxfId="82"/>
    <tableColumn id="11" xr3:uid="{07EC80CE-6847-4E93-8DF4-FB0E594C3836}" name="month_name" dataDxfId="81"/>
    <tableColumn id="12" xr3:uid="{30C97562-57EA-4C94-9206-DDE055E354E7}" name="day" dataDxfId="80"/>
    <tableColumn id="13" xr3:uid="{B6EE5F50-234F-47EC-80D8-9DDCD85F4CDC}" name="year" dataDxfId="79"/>
    <tableColumn id="14" xr3:uid="{C77AFF45-B98C-4EE6-A4DD-076C8720FE5E}" name="Total_sales for each month" dataDxfId="7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845612-8001-4069-9108-BDE2BB25DCE5}" name="Cairo" displayName="Cairo" ref="A1:N51" totalsRowShown="0" dataDxfId="76" headerRowBorderDxfId="77" tableBorderDxfId="75" totalsRowBorderDxfId="74">
  <autoFilter ref="A1:N51" xr:uid="{51845612-8001-4069-9108-BDE2BB25DCE5}"/>
  <sortState xmlns:xlrd2="http://schemas.microsoft.com/office/spreadsheetml/2017/richdata2" ref="A2:N51">
    <sortCondition descending="1" ref="H1:H51"/>
  </sortState>
  <tableColumns count="14">
    <tableColumn id="1" xr3:uid="{1CA7AF64-C00D-4740-B769-D7345A5051C6}" name="Order-ID" dataDxfId="73"/>
    <tableColumn id="2" xr3:uid="{BDBE4492-CCAF-4184-BFCA-7ECAA443A1B4}" name="Sales Person" dataDxfId="72"/>
    <tableColumn id="3" xr3:uid="{F5EC28DD-604A-45D0-A915-868C92217121}" name="Geography" dataDxfId="71"/>
    <tableColumn id="4" xr3:uid="{57C4CEE5-70D1-4E28-B732-8BC56C46A787}" name="Product" dataDxfId="70"/>
    <tableColumn id="5" xr3:uid="{CBC56BCB-9016-4162-AC69-26B04E40F2C1}" name="Amount" dataDxfId="69"/>
    <tableColumn id="6" xr3:uid="{A950FCF9-3280-47CE-8AB0-380A5DFCAB9E}" name="Units" dataDxfId="68"/>
    <tableColumn id="7" xr3:uid="{38D483D8-925A-4F06-BBEF-037B0664DEA1}" name="Order date " dataDxfId="67"/>
    <tableColumn id="8" xr3:uid="{46208869-C605-4DB3-87BA-5F1450C982F0}" name="Total sales" dataDxfId="66"/>
    <tableColumn id="9" xr3:uid="{0CF2E742-C9EE-4427-92AB-CD719ABE8005}" name="TS_Class" dataDxfId="65"/>
    <tableColumn id="10" xr3:uid="{FCE3D4EB-47B1-4A9E-8B72-6C4E8CDAB1A2}" name="month" dataDxfId="64"/>
    <tableColumn id="11" xr3:uid="{AC87CF86-D306-4D56-9D4C-6D592BBFDB2E}" name="month_name" dataDxfId="63"/>
    <tableColumn id="12" xr3:uid="{A8C4F068-668B-4E59-9503-727FBFCE5014}" name="day" dataDxfId="62"/>
    <tableColumn id="13" xr3:uid="{A4067A9C-AC1A-402A-AFEE-0428372EE2F8}" name="year" dataDxfId="61"/>
    <tableColumn id="14" xr3:uid="{C1CB62FF-BB66-4E0E-AAA9-A13E4127B316}" name="Total_sales for each month" dataDxfId="6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2F6E9D-977E-4F6A-AD5B-5518326347B1}" name="Alex" displayName="Alex" ref="A1:N56" totalsRowShown="0" headerRowDxfId="59" dataDxfId="57" headerRowBorderDxfId="58" tableBorderDxfId="56" totalsRowBorderDxfId="55">
  <autoFilter ref="A1:N56" xr:uid="{F02F6E9D-977E-4F6A-AD5B-5518326347B1}"/>
  <sortState xmlns:xlrd2="http://schemas.microsoft.com/office/spreadsheetml/2017/richdata2" ref="A2:N56">
    <sortCondition descending="1" ref="H1:H56"/>
  </sortState>
  <tableColumns count="14">
    <tableColumn id="1" xr3:uid="{60FC7090-3077-4FD3-9350-6164AF4EBE95}" name="Order-ID" dataDxfId="54"/>
    <tableColumn id="2" xr3:uid="{12E30F10-18FF-41B6-829D-960B06630499}" name="Sales Person" dataDxfId="53"/>
    <tableColumn id="3" xr3:uid="{FEF966D0-DECA-48F9-9612-E125FD597D08}" name="Geography" dataDxfId="52"/>
    <tableColumn id="4" xr3:uid="{B88E52F1-FC0B-41DC-B3B5-4562A260D599}" name="Product" dataDxfId="51"/>
    <tableColumn id="5" xr3:uid="{08D37687-730D-46DC-97DD-5726F4B3ABB5}" name="Amount" dataDxfId="50"/>
    <tableColumn id="6" xr3:uid="{538311E5-9411-4540-B317-041AF3BD751B}" name="Units" dataDxfId="49"/>
    <tableColumn id="7" xr3:uid="{96B92145-AE3E-420A-B858-40CA8839BBEF}" name="Order date " dataDxfId="48"/>
    <tableColumn id="8" xr3:uid="{85096A6F-7CF0-4852-9E04-A5C20FCF35E6}" name="Total sales" dataDxfId="47"/>
    <tableColumn id="9" xr3:uid="{EFB9E0A6-789D-47DC-8BAC-14708FAB4030}" name="TS_Class" dataDxfId="46"/>
    <tableColumn id="10" xr3:uid="{9F8367B0-5C73-41EC-98BA-F130E238E85C}" name="month" dataDxfId="45"/>
    <tableColumn id="11" xr3:uid="{5AE9527D-6A93-428B-9D83-7048433E92C3}" name="month_name" dataDxfId="44"/>
    <tableColumn id="12" xr3:uid="{39A5526D-7C6D-43E1-920A-CA89A496E5FF}" name="day" dataDxfId="43"/>
    <tableColumn id="13" xr3:uid="{53F060B5-32DC-4C2E-B68D-D9C82DBB73DC}" name="year" dataDxfId="42"/>
    <tableColumn id="14" xr3:uid="{A55B1F79-66E4-4EF5-974E-7CDEA2BAF8B4}" name="Total_sales for each month" dataDxfId="4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ACCDEA-A480-4A62-B437-89232F5C0D88}" name="Sharqia" displayName="Sharqia" ref="A1:N57" totalsRowShown="0" headerRowDxfId="40" dataDxfId="38" headerRowBorderDxfId="39" tableBorderDxfId="37" totalsRowBorderDxfId="36">
  <autoFilter ref="A1:N57" xr:uid="{64ACCDEA-A480-4A62-B437-89232F5C0D88}"/>
  <sortState xmlns:xlrd2="http://schemas.microsoft.com/office/spreadsheetml/2017/richdata2" ref="A2:N57">
    <sortCondition descending="1" ref="H1:H57"/>
  </sortState>
  <tableColumns count="14">
    <tableColumn id="1" xr3:uid="{826F81F7-9F82-47D5-A31E-2AACBAC1F37D}" name="Order-ID" dataDxfId="35"/>
    <tableColumn id="2" xr3:uid="{F160AAC5-A0B7-4F3C-B6C0-30EA2724DA0A}" name="Sales Person" dataDxfId="34"/>
    <tableColumn id="3" xr3:uid="{6754EE14-59D4-492B-B9F7-2203D176A865}" name="Geography" dataDxfId="33"/>
    <tableColumn id="4" xr3:uid="{5E316F53-7A55-434C-BBB7-AF2FF368E5E1}" name="Product" dataDxfId="32"/>
    <tableColumn id="5" xr3:uid="{3D078281-658E-40DA-A10C-220480BB4DD3}" name="Amount" dataDxfId="31"/>
    <tableColumn id="6" xr3:uid="{8DABB5C3-1DBB-41BC-A66F-61EAAF62E772}" name="Units" dataDxfId="30"/>
    <tableColumn id="7" xr3:uid="{E4365B21-B73F-4D24-A88F-74513CBE4BF0}" name="Order date " dataDxfId="29"/>
    <tableColumn id="8" xr3:uid="{8C42B99A-C637-4A73-B0CC-024CE0EC1601}" name="Total sales" dataDxfId="28"/>
    <tableColumn id="9" xr3:uid="{883227F3-8208-4E22-975B-54991FE56799}" name="TS_Class" dataDxfId="27"/>
    <tableColumn id="10" xr3:uid="{61B2FC36-1A7D-452F-911F-617374951088}" name="month" dataDxfId="26"/>
    <tableColumn id="11" xr3:uid="{071E4D8F-DD58-4296-8FB9-9E827243E619}" name="month_name" dataDxfId="25"/>
    <tableColumn id="12" xr3:uid="{6E5B5FC3-5E76-4629-AD22-F3C3B2606493}" name="day" dataDxfId="24"/>
    <tableColumn id="13" xr3:uid="{1E4D365B-66F4-4D86-AF16-E6806808DA17}" name="year" dataDxfId="23"/>
    <tableColumn id="14" xr3:uid="{C5D9D74F-0480-4283-A02D-3D0950C03E48}" name="Total_sales for each month" dataDxfId="2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FAD94B-2E86-4DA4-80AB-A2FE2D0959A1}" name="sales" displayName="sales" ref="B3:O319" totalsRowCount="1">
  <autoFilter ref="B3:O318" xr:uid="{31FAD94B-2E86-4DA4-80AB-A2FE2D0959A1}"/>
  <sortState xmlns:xlrd2="http://schemas.microsoft.com/office/spreadsheetml/2017/richdata2" ref="B4:O318">
    <sortCondition ref="B3:B318"/>
  </sortState>
  <tableColumns count="14">
    <tableColumn id="1" xr3:uid="{26F15060-8C2C-400E-9503-B1DEE2689CF2}" name="Order-ID" dataDxfId="21" totalsRowDxfId="20"/>
    <tableColumn id="2" xr3:uid="{C334C893-5418-4D5B-9940-BE33E29246E1}" name="Sales Person"/>
    <tableColumn id="3" xr3:uid="{DAC2F16C-7752-4DC4-87C1-90ADB9DD1B6D}" name="Geography"/>
    <tableColumn id="4" xr3:uid="{217F60CA-7BF2-476D-8935-E4BDDD8B8E39}" name="Product"/>
    <tableColumn id="5" xr3:uid="{8438A408-6F4B-4811-A451-B67481EA245F}" name="Amount" dataDxfId="19" totalsRowDxfId="18"/>
    <tableColumn id="6" xr3:uid="{9E21914F-FBA0-4F3C-A893-585A8DC598CB}" name="Units" dataDxfId="17" totalsRowDxfId="16"/>
    <tableColumn id="7" xr3:uid="{E03A1C29-3A0D-45BB-8CC9-BB10F021D4CA}" name="Order date " dataDxfId="15" totalsRowDxfId="14"/>
    <tableColumn id="8" xr3:uid="{C62294DC-8750-4510-B2CA-1AD944A6DA2E}" name="Total sales" dataDxfId="13" totalsRowDxfId="12">
      <calculatedColumnFormula>sales[[#This Row],[Amount]]*sales[[#This Row],[Units]]</calculatedColumnFormula>
    </tableColumn>
    <tableColumn id="9" xr3:uid="{19816D3F-09C1-4074-8B61-7D9CD48DDF14}" name="TS_Class" dataDxfId="11" totalsRowDxfId="10">
      <calculatedColumnFormula>IF(sales[[#This Row],[Total sales]] &gt; $L$2,1,0)</calculatedColumnFormula>
    </tableColumn>
    <tableColumn id="10" xr3:uid="{7BC47127-42ED-4AC5-9AEB-E827A28614E7}" name="month" dataDxfId="9" totalsRowDxfId="8">
      <calculatedColumnFormula>MONTH(sales[[#This Row],[Order date ]])</calculatedColumnFormula>
    </tableColumn>
    <tableColumn id="11" xr3:uid="{C0BF1DC5-9968-4738-B189-D3B218A978B6}" name="month_name" dataDxfId="7" totalsRowDxfId="6">
      <calculatedColumnFormula>TEXT(sales[[#This Row],[Order date ]],"mmmm")</calculatedColumnFormula>
    </tableColumn>
    <tableColumn id="12" xr3:uid="{4A54B192-24C7-4ECA-BC27-462DFE92EF67}" name="day" dataDxfId="5" totalsRowDxfId="4">
      <calculatedColumnFormula>DAY(sales[[#This Row],[Order date ]])</calculatedColumnFormula>
    </tableColumn>
    <tableColumn id="13" xr3:uid="{2DA0D184-257E-4E98-B01B-5156295F1EFA}" name="year" dataDxfId="3" totalsRowDxfId="2">
      <calculatedColumnFormula>YEAR(sales[[#This Row],[Order date ]])</calculatedColumnFormula>
    </tableColumn>
    <tableColumn id="14" xr3:uid="{E042DA8E-2CE4-4432-BB83-8962FAD1EEFE}" name="Total_sales for each month" dataDxfId="1" totalsRowDxfId="0">
      <calculatedColumnFormula>SUMIF(sales[month],sales[[#This Row],[month]],sales[Total sales])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 dockstate="right" visibility="0" width="438" row="5">
    <wetp:webextensionref xmlns:r="http://schemas.openxmlformats.org/officeDocument/2006/relationships" r:id="rId2"/>
  </wetp:taskpane>
</wetp:taskpanes>
</file>

<file path=xl/webextensions/webextension1.xml><?xml version="1.0" encoding="utf-8"?>
<we:webextension xmlns:we="http://schemas.microsoft.com/office/webextensions/webextension/2010/11" id="{F4769549-8EA3-4AAA-AB6E-71E8D052EFE6}">
  <we:reference id="wa200005502" version="1.0.0.11" store="en-US" storeType="OMEX"/>
  <we:alternateReferences>
    <we:reference id="wa200005502" version="1.0.0.11" store="en-US" storeType="OMEX"/>
  </we:alternateReferences>
  <we:properties>
    <we:property name="docId" value="&quot;CYMOTdNaT00EuQ-65kxlB&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2.xml><?xml version="1.0" encoding="utf-8"?>
<we:webextension xmlns:we="http://schemas.microsoft.com/office/webextensions/webextension/2010/11" id="{FCFC4034-C1DA-498E-BEA6-E2FA1A058CE7}">
  <we:reference id="wa200005271" version="2.5.5.0" store="en-U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Z18"/>
  <sheetViews>
    <sheetView zoomScale="88" zoomScaleNormal="88" workbookViewId="0">
      <selection activeCell="T19" sqref="T19"/>
    </sheetView>
  </sheetViews>
  <sheetFormatPr defaultRowHeight="14.4" x14ac:dyDescent="0.3"/>
  <cols>
    <col min="1" max="1" width="1.77734375" style="2" customWidth="1"/>
    <col min="2" max="2" width="8.33203125" style="2" customWidth="1"/>
    <col min="3" max="3" width="14.21875" style="2" customWidth="1"/>
    <col min="4" max="16384" width="8.88671875" style="2"/>
  </cols>
  <sheetData>
    <row r="2" spans="2:26" ht="8.4" customHeight="1" x14ac:dyDescent="0.3"/>
    <row r="3" spans="2:26" ht="22.8" customHeight="1" x14ac:dyDescent="0.4">
      <c r="C3" s="1" t="s">
        <v>45</v>
      </c>
    </row>
    <row r="4" spans="2:26" ht="19.8" customHeight="1" x14ac:dyDescent="0.35">
      <c r="C4" s="3" t="s">
        <v>55</v>
      </c>
    </row>
    <row r="5" spans="2:26" ht="26.4" customHeight="1" x14ac:dyDescent="0.35">
      <c r="C5" s="3" t="s">
        <v>46</v>
      </c>
    </row>
    <row r="6" spans="2:26" ht="26.4" customHeight="1" x14ac:dyDescent="0.35">
      <c r="B6" s="2">
        <v>1</v>
      </c>
      <c r="C6" s="3" t="s">
        <v>66</v>
      </c>
      <c r="Z6" s="2" t="s">
        <v>84</v>
      </c>
    </row>
    <row r="7" spans="2:26" ht="33.6" customHeight="1" x14ac:dyDescent="0.35">
      <c r="B7" s="2">
        <v>2</v>
      </c>
      <c r="C7" s="3" t="s">
        <v>65</v>
      </c>
      <c r="Q7" s="8" t="s">
        <v>84</v>
      </c>
    </row>
    <row r="8" spans="2:26" ht="33.6" customHeight="1" x14ac:dyDescent="0.35">
      <c r="B8" s="2">
        <v>3</v>
      </c>
      <c r="C8" s="3" t="s">
        <v>75</v>
      </c>
      <c r="Q8" s="2" t="s">
        <v>84</v>
      </c>
    </row>
    <row r="9" spans="2:26" ht="33.6" customHeight="1" x14ac:dyDescent="0.35">
      <c r="C9" s="3"/>
    </row>
    <row r="10" spans="2:26" ht="15" customHeight="1" x14ac:dyDescent="0.3"/>
    <row r="11" spans="2:26" ht="21" x14ac:dyDescent="0.4">
      <c r="C11" s="1" t="s">
        <v>47</v>
      </c>
    </row>
    <row r="12" spans="2:26" ht="21.6" customHeight="1" x14ac:dyDescent="0.3">
      <c r="C12" t="s">
        <v>44</v>
      </c>
      <c r="D12" s="2" t="s">
        <v>48</v>
      </c>
    </row>
    <row r="13" spans="2:26" ht="21.6" customHeight="1" x14ac:dyDescent="0.3">
      <c r="C13" t="s">
        <v>4</v>
      </c>
      <c r="D13" s="2" t="s">
        <v>49</v>
      </c>
    </row>
    <row r="14" spans="2:26" ht="21.6" customHeight="1" x14ac:dyDescent="0.3">
      <c r="C14" t="s">
        <v>5</v>
      </c>
      <c r="D14" s="2" t="s">
        <v>50</v>
      </c>
    </row>
    <row r="15" spans="2:26" ht="21.6" customHeight="1" x14ac:dyDescent="0.3">
      <c r="C15" t="s">
        <v>0</v>
      </c>
      <c r="D15" s="2" t="s">
        <v>51</v>
      </c>
    </row>
    <row r="16" spans="2:26" ht="21.6" customHeight="1" x14ac:dyDescent="0.3">
      <c r="C16" t="s">
        <v>1</v>
      </c>
      <c r="D16" s="2" t="s">
        <v>52</v>
      </c>
    </row>
    <row r="17" spans="3:4" ht="21.6" customHeight="1" x14ac:dyDescent="0.3">
      <c r="C17" t="s">
        <v>27</v>
      </c>
      <c r="D17" s="2" t="s">
        <v>53</v>
      </c>
    </row>
    <row r="18" spans="3:4" ht="21.6" customHeight="1" x14ac:dyDescent="0.3">
      <c r="C18" t="s">
        <v>43</v>
      </c>
      <c r="D18" s="2" t="s">
        <v>54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18"/>
  <sheetViews>
    <sheetView topLeftCell="A298" zoomScale="130" zoomScaleNormal="130" workbookViewId="0">
      <selection activeCell="F7" sqref="F7"/>
    </sheetView>
  </sheetViews>
  <sheetFormatPr defaultRowHeight="14.4" x14ac:dyDescent="0.3"/>
  <cols>
    <col min="1" max="1" width="2.44140625" customWidth="1"/>
    <col min="2" max="2" width="9.6640625" style="7" customWidth="1"/>
    <col min="3" max="3" width="13" customWidth="1"/>
    <col min="4" max="4" width="11.5546875" bestFit="1" customWidth="1"/>
    <col min="5" max="5" width="20.21875" bestFit="1" customWidth="1"/>
    <col min="6" max="6" width="9.21875" style="7" customWidth="1"/>
    <col min="7" max="7" width="6.77734375" style="7" customWidth="1"/>
    <col min="8" max="8" width="12" style="6" customWidth="1"/>
  </cols>
  <sheetData>
    <row r="2" spans="2:15" x14ac:dyDescent="0.3">
      <c r="L2">
        <f>AVERAGE(sales[Total sales])</f>
        <v>648719.44740740745</v>
      </c>
    </row>
    <row r="3" spans="2:15" x14ac:dyDescent="0.3">
      <c r="B3" s="7" t="s">
        <v>44</v>
      </c>
      <c r="C3" t="s">
        <v>4</v>
      </c>
      <c r="D3" t="s">
        <v>5</v>
      </c>
      <c r="E3" t="s">
        <v>0</v>
      </c>
      <c r="F3" s="7" t="s">
        <v>1</v>
      </c>
      <c r="G3" s="7" t="s">
        <v>27</v>
      </c>
      <c r="H3" s="6" t="s">
        <v>43</v>
      </c>
      <c r="I3" t="s">
        <v>76</v>
      </c>
      <c r="J3" t="s">
        <v>77</v>
      </c>
      <c r="K3" t="s">
        <v>78</v>
      </c>
      <c r="L3" t="s">
        <v>79</v>
      </c>
      <c r="M3" t="s">
        <v>80</v>
      </c>
      <c r="N3" t="s">
        <v>81</v>
      </c>
      <c r="O3" t="s">
        <v>82</v>
      </c>
    </row>
    <row r="4" spans="2:15" x14ac:dyDescent="0.3">
      <c r="B4" s="7">
        <v>1</v>
      </c>
      <c r="C4" t="s">
        <v>36</v>
      </c>
      <c r="D4" t="s">
        <v>40</v>
      </c>
      <c r="E4" t="s">
        <v>23</v>
      </c>
      <c r="F4" s="7">
        <v>1624</v>
      </c>
      <c r="G4" s="7">
        <v>114</v>
      </c>
      <c r="H4" s="6">
        <v>44927</v>
      </c>
      <c r="I4">
        <f>sales[[#This Row],[Amount]]*sales[[#This Row],[Units]]</f>
        <v>185136</v>
      </c>
      <c r="J4">
        <f>IF(sales[[#This Row],[Total sales]] &gt; $L$2,1,0)</f>
        <v>0</v>
      </c>
      <c r="K4">
        <f>MONTH(sales[[#This Row],[Order date ]])</f>
        <v>1</v>
      </c>
      <c r="L4" t="str">
        <f>TEXT(sales[[#This Row],[Order date ]],"mmmm")</f>
        <v>January</v>
      </c>
      <c r="M4">
        <f>DAY(sales[[#This Row],[Order date ]])</f>
        <v>1</v>
      </c>
      <c r="N4">
        <f>YEAR(sales[[#This Row],[Order date ]])</f>
        <v>2023</v>
      </c>
      <c r="O4">
        <f>SUMIF(sales[month],sales[[#This Row],[month]],sales[Total sales])</f>
        <v>28072401</v>
      </c>
    </row>
    <row r="5" spans="2:15" x14ac:dyDescent="0.3">
      <c r="B5" s="7">
        <v>2</v>
      </c>
      <c r="C5" t="s">
        <v>29</v>
      </c>
      <c r="D5" t="s">
        <v>42</v>
      </c>
      <c r="E5" t="s">
        <v>25</v>
      </c>
      <c r="F5" s="7">
        <v>6706</v>
      </c>
      <c r="G5" s="7">
        <v>459</v>
      </c>
      <c r="H5" s="6">
        <v>44928</v>
      </c>
      <c r="I5">
        <f>sales[[#This Row],[Amount]]*sales[[#This Row],[Units]]</f>
        <v>3078054</v>
      </c>
      <c r="J5">
        <f>IF(sales[[#This Row],[Total sales]] &gt; $L$2,1,0)</f>
        <v>1</v>
      </c>
      <c r="K5">
        <f>MONTH(sales[[#This Row],[Order date ]])</f>
        <v>1</v>
      </c>
      <c r="L5" t="str">
        <f>TEXT(sales[[#This Row],[Order date ]],"mmmm")</f>
        <v>January</v>
      </c>
      <c r="M5">
        <f>DAY(sales[[#This Row],[Order date ]])</f>
        <v>2</v>
      </c>
      <c r="N5">
        <f>YEAR(sales[[#This Row],[Order date ]])</f>
        <v>2023</v>
      </c>
      <c r="O5">
        <f>SUMIF(sales[month],sales[[#This Row],[month]],sales[Total sales])</f>
        <v>28072401</v>
      </c>
    </row>
    <row r="6" spans="2:15" x14ac:dyDescent="0.3">
      <c r="B6" s="7">
        <v>3</v>
      </c>
      <c r="C6" t="s">
        <v>3</v>
      </c>
      <c r="D6" t="s">
        <v>42</v>
      </c>
      <c r="E6" t="s">
        <v>2</v>
      </c>
      <c r="F6" s="7">
        <v>959</v>
      </c>
      <c r="G6" s="7">
        <v>147</v>
      </c>
      <c r="H6" s="6">
        <v>44929</v>
      </c>
      <c r="I6">
        <f>sales[[#This Row],[Amount]]*sales[[#This Row],[Units]]</f>
        <v>140973</v>
      </c>
      <c r="J6">
        <f>IF(sales[[#This Row],[Total sales]] &gt; $L$2,1,0)</f>
        <v>0</v>
      </c>
      <c r="K6">
        <f>MONTH(sales[[#This Row],[Order date ]])</f>
        <v>1</v>
      </c>
      <c r="L6" t="str">
        <f>TEXT(sales[[#This Row],[Order date ]],"mmmm")</f>
        <v>January</v>
      </c>
      <c r="M6">
        <f>DAY(sales[[#This Row],[Order date ]])</f>
        <v>3</v>
      </c>
      <c r="N6">
        <f>YEAR(sales[[#This Row],[Order date ]])</f>
        <v>2023</v>
      </c>
      <c r="O6">
        <f>SUMIF(sales[month],sales[[#This Row],[month]],sales[Total sales])</f>
        <v>28072401</v>
      </c>
    </row>
    <row r="7" spans="2:15" x14ac:dyDescent="0.3">
      <c r="B7" s="7">
        <v>4</v>
      </c>
      <c r="C7" t="s">
        <v>30</v>
      </c>
      <c r="D7" t="s">
        <v>38</v>
      </c>
      <c r="E7" t="s">
        <v>11</v>
      </c>
      <c r="F7" s="7">
        <v>9632</v>
      </c>
      <c r="G7" s="7">
        <v>288</v>
      </c>
      <c r="H7" s="6">
        <v>44930</v>
      </c>
      <c r="I7">
        <f>sales[[#This Row],[Amount]]*sales[[#This Row],[Units]]</f>
        <v>2774016</v>
      </c>
      <c r="J7">
        <f>IF(sales[[#This Row],[Total sales]] &gt; $L$2,1,0)</f>
        <v>1</v>
      </c>
      <c r="K7">
        <f>MONTH(sales[[#This Row],[Order date ]])</f>
        <v>1</v>
      </c>
      <c r="L7" t="str">
        <f>TEXT(sales[[#This Row],[Order date ]],"mmmm")</f>
        <v>January</v>
      </c>
      <c r="M7">
        <f>DAY(sales[[#This Row],[Order date ]])</f>
        <v>4</v>
      </c>
      <c r="N7">
        <f>YEAR(sales[[#This Row],[Order date ]])</f>
        <v>2023</v>
      </c>
      <c r="O7">
        <f>SUMIF(sales[month],sales[[#This Row],[month]],sales[Total sales])</f>
        <v>28072401</v>
      </c>
    </row>
    <row r="8" spans="2:15" x14ac:dyDescent="0.3">
      <c r="B8" s="7">
        <v>5</v>
      </c>
      <c r="C8" t="s">
        <v>32</v>
      </c>
      <c r="D8" t="s">
        <v>41</v>
      </c>
      <c r="E8" t="s">
        <v>18</v>
      </c>
      <c r="F8" s="7">
        <v>2100</v>
      </c>
      <c r="G8" s="7">
        <v>414</v>
      </c>
      <c r="H8" s="6">
        <v>44931</v>
      </c>
      <c r="I8">
        <f>sales[[#This Row],[Amount]]*sales[[#This Row],[Units]]</f>
        <v>869400</v>
      </c>
      <c r="J8">
        <f>IF(sales[[#This Row],[Total sales]] &gt; $L$2,1,0)</f>
        <v>1</v>
      </c>
      <c r="K8">
        <f>MONTH(sales[[#This Row],[Order date ]])</f>
        <v>1</v>
      </c>
      <c r="L8" t="str">
        <f>TEXT(sales[[#This Row],[Order date ]],"mmmm")</f>
        <v>January</v>
      </c>
      <c r="M8">
        <f>DAY(sales[[#This Row],[Order date ]])</f>
        <v>5</v>
      </c>
      <c r="N8">
        <f>YEAR(sales[[#This Row],[Order date ]])</f>
        <v>2023</v>
      </c>
      <c r="O8">
        <f>SUMIF(sales[month],sales[[#This Row],[month]],sales[Total sales])</f>
        <v>28072401</v>
      </c>
    </row>
    <row r="9" spans="2:15" x14ac:dyDescent="0.3">
      <c r="B9" s="7">
        <v>6</v>
      </c>
      <c r="C9" t="s">
        <v>36</v>
      </c>
      <c r="D9" t="s">
        <v>42</v>
      </c>
      <c r="E9" t="s">
        <v>26</v>
      </c>
      <c r="F9" s="7">
        <v>8869</v>
      </c>
      <c r="G9" s="7">
        <v>432</v>
      </c>
      <c r="H9" s="6">
        <v>44932</v>
      </c>
      <c r="I9">
        <f>sales[[#This Row],[Amount]]*sales[[#This Row],[Units]]</f>
        <v>3831408</v>
      </c>
      <c r="J9">
        <f>IF(sales[[#This Row],[Total sales]] &gt; $L$2,1,0)</f>
        <v>1</v>
      </c>
      <c r="K9">
        <f>MONTH(sales[[#This Row],[Order date ]])</f>
        <v>1</v>
      </c>
      <c r="L9" t="str">
        <f>TEXT(sales[[#This Row],[Order date ]],"mmmm")</f>
        <v>January</v>
      </c>
      <c r="M9">
        <f>DAY(sales[[#This Row],[Order date ]])</f>
        <v>6</v>
      </c>
      <c r="N9">
        <f>YEAR(sales[[#This Row],[Order date ]])</f>
        <v>2023</v>
      </c>
      <c r="O9">
        <f>SUMIF(sales[month],sales[[#This Row],[month]],sales[Total sales])</f>
        <v>28072401</v>
      </c>
    </row>
    <row r="10" spans="2:15" x14ac:dyDescent="0.3">
      <c r="B10" s="7">
        <v>7</v>
      </c>
      <c r="C10" t="s">
        <v>32</v>
      </c>
      <c r="D10" t="s">
        <v>37</v>
      </c>
      <c r="E10" t="s">
        <v>24</v>
      </c>
      <c r="F10" s="7">
        <v>2681</v>
      </c>
      <c r="G10" s="7">
        <v>54</v>
      </c>
      <c r="H10" s="6">
        <v>44933</v>
      </c>
      <c r="I10">
        <f>sales[[#This Row],[Amount]]*sales[[#This Row],[Units]]</f>
        <v>144774</v>
      </c>
      <c r="J10">
        <f>IF(sales[[#This Row],[Total sales]] &gt; $L$2,1,0)</f>
        <v>0</v>
      </c>
      <c r="K10">
        <f>MONTH(sales[[#This Row],[Order date ]])</f>
        <v>1</v>
      </c>
      <c r="L10" t="str">
        <f>TEXT(sales[[#This Row],[Order date ]],"mmmm")</f>
        <v>January</v>
      </c>
      <c r="M10">
        <f>DAY(sales[[#This Row],[Order date ]])</f>
        <v>7</v>
      </c>
      <c r="N10">
        <f>YEAR(sales[[#This Row],[Order date ]])</f>
        <v>2023</v>
      </c>
      <c r="O10">
        <f>SUMIF(sales[month],sales[[#This Row],[month]],sales[Total sales])</f>
        <v>28072401</v>
      </c>
    </row>
    <row r="11" spans="2:15" x14ac:dyDescent="0.3">
      <c r="B11" s="7">
        <v>8</v>
      </c>
      <c r="C11" t="s">
        <v>29</v>
      </c>
      <c r="D11" t="s">
        <v>42</v>
      </c>
      <c r="E11" t="s">
        <v>15</v>
      </c>
      <c r="F11" s="7">
        <v>5012</v>
      </c>
      <c r="G11" s="7">
        <v>210</v>
      </c>
      <c r="H11" s="6">
        <v>44934</v>
      </c>
      <c r="I11">
        <f>sales[[#This Row],[Amount]]*sales[[#This Row],[Units]]</f>
        <v>1052520</v>
      </c>
      <c r="J11">
        <f>IF(sales[[#This Row],[Total sales]] &gt; $L$2,1,0)</f>
        <v>1</v>
      </c>
      <c r="K11">
        <f>MONTH(sales[[#This Row],[Order date ]])</f>
        <v>1</v>
      </c>
      <c r="L11" t="str">
        <f>TEXT(sales[[#This Row],[Order date ]],"mmmm")</f>
        <v>January</v>
      </c>
      <c r="M11">
        <f>DAY(sales[[#This Row],[Order date ]])</f>
        <v>8</v>
      </c>
      <c r="N11">
        <f>YEAR(sales[[#This Row],[Order date ]])</f>
        <v>2023</v>
      </c>
      <c r="O11">
        <f>SUMIF(sales[month],sales[[#This Row],[month]],sales[Total sales])</f>
        <v>28072401</v>
      </c>
    </row>
    <row r="12" spans="2:15" x14ac:dyDescent="0.3">
      <c r="B12" s="7">
        <v>9</v>
      </c>
      <c r="C12" t="s">
        <v>31</v>
      </c>
      <c r="D12" t="s">
        <v>37</v>
      </c>
      <c r="E12" t="s">
        <v>7</v>
      </c>
      <c r="F12" s="7">
        <v>1281</v>
      </c>
      <c r="G12" s="7">
        <v>75</v>
      </c>
      <c r="H12" s="6">
        <v>44935</v>
      </c>
      <c r="I12">
        <f>sales[[#This Row],[Amount]]*sales[[#This Row],[Units]]</f>
        <v>96075</v>
      </c>
      <c r="J12">
        <f>IF(sales[[#This Row],[Total sales]] &gt; $L$2,1,0)</f>
        <v>0</v>
      </c>
      <c r="K12">
        <f>MONTH(sales[[#This Row],[Order date ]])</f>
        <v>1</v>
      </c>
      <c r="L12" t="str">
        <f>TEXT(sales[[#This Row],[Order date ]],"mmmm")</f>
        <v>January</v>
      </c>
      <c r="M12">
        <f>DAY(sales[[#This Row],[Order date ]])</f>
        <v>9</v>
      </c>
      <c r="N12">
        <f>YEAR(sales[[#This Row],[Order date ]])</f>
        <v>2023</v>
      </c>
      <c r="O12">
        <f>SUMIF(sales[month],sales[[#This Row],[month]],sales[Total sales])</f>
        <v>28072401</v>
      </c>
    </row>
    <row r="13" spans="2:15" x14ac:dyDescent="0.3">
      <c r="B13" s="7">
        <v>10</v>
      </c>
      <c r="C13" t="s">
        <v>33</v>
      </c>
      <c r="D13" t="s">
        <v>40</v>
      </c>
      <c r="E13" t="s">
        <v>7</v>
      </c>
      <c r="F13" s="7">
        <v>4991</v>
      </c>
      <c r="G13" s="7">
        <v>12</v>
      </c>
      <c r="H13" s="6">
        <v>44936</v>
      </c>
      <c r="I13">
        <f>sales[[#This Row],[Amount]]*sales[[#This Row],[Units]]</f>
        <v>59892</v>
      </c>
      <c r="J13">
        <f>IF(sales[[#This Row],[Total sales]] &gt; $L$2,1,0)</f>
        <v>0</v>
      </c>
      <c r="K13">
        <f>MONTH(sales[[#This Row],[Order date ]])</f>
        <v>1</v>
      </c>
      <c r="L13" t="str">
        <f>TEXT(sales[[#This Row],[Order date ]],"mmmm")</f>
        <v>January</v>
      </c>
      <c r="M13">
        <f>DAY(sales[[#This Row],[Order date ]])</f>
        <v>10</v>
      </c>
      <c r="N13">
        <f>YEAR(sales[[#This Row],[Order date ]])</f>
        <v>2023</v>
      </c>
      <c r="O13">
        <f>SUMIF(sales[month],sales[[#This Row],[month]],sales[Total sales])</f>
        <v>28072401</v>
      </c>
    </row>
    <row r="14" spans="2:15" x14ac:dyDescent="0.3">
      <c r="B14" s="7">
        <v>11</v>
      </c>
      <c r="C14" t="s">
        <v>28</v>
      </c>
      <c r="D14" t="s">
        <v>41</v>
      </c>
      <c r="E14" t="s">
        <v>18</v>
      </c>
      <c r="F14" s="7">
        <v>1785</v>
      </c>
      <c r="G14" s="7">
        <v>462</v>
      </c>
      <c r="H14" s="6">
        <v>44937</v>
      </c>
      <c r="I14">
        <f>sales[[#This Row],[Amount]]*sales[[#This Row],[Units]]</f>
        <v>824670</v>
      </c>
      <c r="J14">
        <f>IF(sales[[#This Row],[Total sales]] &gt; $L$2,1,0)</f>
        <v>1</v>
      </c>
      <c r="K14">
        <f>MONTH(sales[[#This Row],[Order date ]])</f>
        <v>1</v>
      </c>
      <c r="L14" t="str">
        <f>TEXT(sales[[#This Row],[Order date ]],"mmmm")</f>
        <v>January</v>
      </c>
      <c r="M14">
        <f>DAY(sales[[#This Row],[Order date ]])</f>
        <v>11</v>
      </c>
      <c r="N14">
        <f>YEAR(sales[[#This Row],[Order date ]])</f>
        <v>2023</v>
      </c>
      <c r="O14">
        <f>SUMIF(sales[month],sales[[#This Row],[month]],sales[Total sales])</f>
        <v>28072401</v>
      </c>
    </row>
    <row r="15" spans="2:15" x14ac:dyDescent="0.3">
      <c r="B15" s="7">
        <v>12</v>
      </c>
      <c r="C15" t="s">
        <v>34</v>
      </c>
      <c r="D15" t="s">
        <v>40</v>
      </c>
      <c r="E15" t="s">
        <v>10</v>
      </c>
      <c r="F15" s="7">
        <v>3983</v>
      </c>
      <c r="G15" s="7">
        <v>144</v>
      </c>
      <c r="H15" s="6">
        <v>44938</v>
      </c>
      <c r="I15">
        <f>sales[[#This Row],[Amount]]*sales[[#This Row],[Units]]</f>
        <v>573552</v>
      </c>
      <c r="J15">
        <f>IF(sales[[#This Row],[Total sales]] &gt; $L$2,1,0)</f>
        <v>0</v>
      </c>
      <c r="K15">
        <f>MONTH(sales[[#This Row],[Order date ]])</f>
        <v>1</v>
      </c>
      <c r="L15" t="str">
        <f>TEXT(sales[[#This Row],[Order date ]],"mmmm")</f>
        <v>January</v>
      </c>
      <c r="M15">
        <f>DAY(sales[[#This Row],[Order date ]])</f>
        <v>12</v>
      </c>
      <c r="N15">
        <f>YEAR(sales[[#This Row],[Order date ]])</f>
        <v>2023</v>
      </c>
      <c r="O15">
        <f>SUMIF(sales[month],sales[[#This Row],[month]],sales[Total sales])</f>
        <v>28072401</v>
      </c>
    </row>
    <row r="16" spans="2:15" x14ac:dyDescent="0.3">
      <c r="B16" s="7">
        <v>13</v>
      </c>
      <c r="C16" t="s">
        <v>3</v>
      </c>
      <c r="D16" t="s">
        <v>37</v>
      </c>
      <c r="E16" t="s">
        <v>9</v>
      </c>
      <c r="F16" s="7">
        <v>2646</v>
      </c>
      <c r="G16" s="7">
        <v>120</v>
      </c>
      <c r="H16" s="6">
        <v>44939</v>
      </c>
      <c r="I16">
        <f>sales[[#This Row],[Amount]]*sales[[#This Row],[Units]]</f>
        <v>317520</v>
      </c>
      <c r="J16">
        <f>IF(sales[[#This Row],[Total sales]] &gt; $L$2,1,0)</f>
        <v>0</v>
      </c>
      <c r="K16">
        <f>MONTH(sales[[#This Row],[Order date ]])</f>
        <v>1</v>
      </c>
      <c r="L16" t="str">
        <f>TEXT(sales[[#This Row],[Order date ]],"mmmm")</f>
        <v>January</v>
      </c>
      <c r="M16">
        <f>DAY(sales[[#This Row],[Order date ]])</f>
        <v>13</v>
      </c>
      <c r="N16">
        <f>YEAR(sales[[#This Row],[Order date ]])</f>
        <v>2023</v>
      </c>
      <c r="O16">
        <f>SUMIF(sales[month],sales[[#This Row],[month]],sales[Total sales])</f>
        <v>28072401</v>
      </c>
    </row>
    <row r="17" spans="2:15" x14ac:dyDescent="0.3">
      <c r="B17" s="7">
        <v>14</v>
      </c>
      <c r="C17" t="s">
        <v>28</v>
      </c>
      <c r="D17" t="s">
        <v>39</v>
      </c>
      <c r="E17" t="s">
        <v>6</v>
      </c>
      <c r="F17" s="7">
        <v>252</v>
      </c>
      <c r="G17" s="7">
        <v>54</v>
      </c>
      <c r="H17" s="6">
        <v>44940</v>
      </c>
      <c r="I17">
        <f>sales[[#This Row],[Amount]]*sales[[#This Row],[Units]]</f>
        <v>13608</v>
      </c>
      <c r="J17">
        <f>IF(sales[[#This Row],[Total sales]] &gt; $L$2,1,0)</f>
        <v>0</v>
      </c>
      <c r="K17">
        <f>MONTH(sales[[#This Row],[Order date ]])</f>
        <v>1</v>
      </c>
      <c r="L17" t="str">
        <f>TEXT(sales[[#This Row],[Order date ]],"mmmm")</f>
        <v>January</v>
      </c>
      <c r="M17">
        <f>DAY(sales[[#This Row],[Order date ]])</f>
        <v>14</v>
      </c>
      <c r="N17">
        <f>YEAR(sales[[#This Row],[Order date ]])</f>
        <v>2023</v>
      </c>
      <c r="O17">
        <f>SUMIF(sales[month],sales[[#This Row],[month]],sales[Total sales])</f>
        <v>28072401</v>
      </c>
    </row>
    <row r="18" spans="2:15" x14ac:dyDescent="0.3">
      <c r="B18" s="7">
        <v>15</v>
      </c>
      <c r="C18" t="s">
        <v>34</v>
      </c>
      <c r="D18" t="s">
        <v>42</v>
      </c>
      <c r="E18" t="s">
        <v>18</v>
      </c>
      <c r="F18" s="7">
        <v>2464</v>
      </c>
      <c r="G18" s="7">
        <v>234</v>
      </c>
      <c r="H18" s="6">
        <v>44941</v>
      </c>
      <c r="I18">
        <f>sales[[#This Row],[Amount]]*sales[[#This Row],[Units]]</f>
        <v>576576</v>
      </c>
      <c r="J18">
        <f>IF(sales[[#This Row],[Total sales]] &gt; $L$2,1,0)</f>
        <v>0</v>
      </c>
      <c r="K18">
        <f>MONTH(sales[[#This Row],[Order date ]])</f>
        <v>1</v>
      </c>
      <c r="L18" t="str">
        <f>TEXT(sales[[#This Row],[Order date ]],"mmmm")</f>
        <v>January</v>
      </c>
      <c r="M18">
        <f>DAY(sales[[#This Row],[Order date ]])</f>
        <v>15</v>
      </c>
      <c r="N18">
        <f>YEAR(sales[[#This Row],[Order date ]])</f>
        <v>2023</v>
      </c>
      <c r="O18">
        <f>SUMIF(sales[month],sales[[#This Row],[month]],sales[Total sales])</f>
        <v>28072401</v>
      </c>
    </row>
    <row r="19" spans="2:15" x14ac:dyDescent="0.3">
      <c r="B19" s="7">
        <v>16</v>
      </c>
      <c r="C19" t="s">
        <v>34</v>
      </c>
      <c r="D19" t="s">
        <v>42</v>
      </c>
      <c r="E19" t="s">
        <v>22</v>
      </c>
      <c r="F19" s="7">
        <v>2114</v>
      </c>
      <c r="G19" s="7">
        <v>66</v>
      </c>
      <c r="H19" s="6">
        <v>44942</v>
      </c>
      <c r="I19">
        <f>sales[[#This Row],[Amount]]*sales[[#This Row],[Units]]</f>
        <v>139524</v>
      </c>
      <c r="J19">
        <f>IF(sales[[#This Row],[Total sales]] &gt; $L$2,1,0)</f>
        <v>0</v>
      </c>
      <c r="K19">
        <f>MONTH(sales[[#This Row],[Order date ]])</f>
        <v>1</v>
      </c>
      <c r="L19" t="str">
        <f>TEXT(sales[[#This Row],[Order date ]],"mmmm")</f>
        <v>January</v>
      </c>
      <c r="M19">
        <f>DAY(sales[[#This Row],[Order date ]])</f>
        <v>16</v>
      </c>
      <c r="N19">
        <f>YEAR(sales[[#This Row],[Order date ]])</f>
        <v>2023</v>
      </c>
      <c r="O19">
        <f>SUMIF(sales[month],sales[[#This Row],[month]],sales[Total sales])</f>
        <v>28072401</v>
      </c>
    </row>
    <row r="20" spans="2:15" x14ac:dyDescent="0.3">
      <c r="B20" s="7">
        <v>17</v>
      </c>
      <c r="C20" t="s">
        <v>32</v>
      </c>
      <c r="D20" t="s">
        <v>40</v>
      </c>
      <c r="E20" t="s">
        <v>24</v>
      </c>
      <c r="F20" s="7">
        <v>7693</v>
      </c>
      <c r="G20" s="7">
        <v>87</v>
      </c>
      <c r="H20" s="6">
        <v>44943</v>
      </c>
      <c r="I20">
        <f>sales[[#This Row],[Amount]]*sales[[#This Row],[Units]]</f>
        <v>669291</v>
      </c>
      <c r="J20">
        <f>IF(sales[[#This Row],[Total sales]] &gt; $L$2,1,0)</f>
        <v>1</v>
      </c>
      <c r="K20">
        <f>MONTH(sales[[#This Row],[Order date ]])</f>
        <v>1</v>
      </c>
      <c r="L20" t="str">
        <f>TEXT(sales[[#This Row],[Order date ]],"mmmm")</f>
        <v>January</v>
      </c>
      <c r="M20">
        <f>DAY(sales[[#This Row],[Order date ]])</f>
        <v>17</v>
      </c>
      <c r="N20">
        <f>YEAR(sales[[#This Row],[Order date ]])</f>
        <v>2023</v>
      </c>
      <c r="O20">
        <f>SUMIF(sales[month],sales[[#This Row],[month]],sales[Total sales])</f>
        <v>28072401</v>
      </c>
    </row>
    <row r="21" spans="2:15" x14ac:dyDescent="0.3">
      <c r="B21" s="7">
        <v>18</v>
      </c>
      <c r="C21" t="s">
        <v>33</v>
      </c>
      <c r="D21" t="s">
        <v>39</v>
      </c>
      <c r="E21" t="s">
        <v>13</v>
      </c>
      <c r="F21" s="7">
        <v>15610</v>
      </c>
      <c r="G21" s="7">
        <v>339</v>
      </c>
      <c r="H21" s="6">
        <v>44944</v>
      </c>
      <c r="I21">
        <f>sales[[#This Row],[Amount]]*sales[[#This Row],[Units]]</f>
        <v>5291790</v>
      </c>
      <c r="J21">
        <f>IF(sales[[#This Row],[Total sales]] &gt; $L$2,1,0)</f>
        <v>1</v>
      </c>
      <c r="K21">
        <f>MONTH(sales[[#This Row],[Order date ]])</f>
        <v>1</v>
      </c>
      <c r="L21" t="str">
        <f>TEXT(sales[[#This Row],[Order date ]],"mmmm")</f>
        <v>January</v>
      </c>
      <c r="M21">
        <f>DAY(sales[[#This Row],[Order date ]])</f>
        <v>18</v>
      </c>
      <c r="N21">
        <f>YEAR(sales[[#This Row],[Order date ]])</f>
        <v>2023</v>
      </c>
      <c r="O21">
        <f>SUMIF(sales[month],sales[[#This Row],[month]],sales[Total sales])</f>
        <v>28072401</v>
      </c>
    </row>
    <row r="22" spans="2:15" x14ac:dyDescent="0.3">
      <c r="B22" s="7">
        <v>19</v>
      </c>
      <c r="C22" t="s">
        <v>30</v>
      </c>
      <c r="D22" t="s">
        <v>39</v>
      </c>
      <c r="E22" t="s">
        <v>15</v>
      </c>
      <c r="F22" s="7">
        <v>336</v>
      </c>
      <c r="G22" s="7">
        <v>144</v>
      </c>
      <c r="H22" s="6">
        <v>44945</v>
      </c>
      <c r="I22">
        <f>sales[[#This Row],[Amount]]*sales[[#This Row],[Units]]</f>
        <v>48384</v>
      </c>
      <c r="J22">
        <f>IF(sales[[#This Row],[Total sales]] &gt; $L$2,1,0)</f>
        <v>0</v>
      </c>
      <c r="K22">
        <f>MONTH(sales[[#This Row],[Order date ]])</f>
        <v>1</v>
      </c>
      <c r="L22" t="str">
        <f>TEXT(sales[[#This Row],[Order date ]],"mmmm")</f>
        <v>January</v>
      </c>
      <c r="M22">
        <f>DAY(sales[[#This Row],[Order date ]])</f>
        <v>19</v>
      </c>
      <c r="N22">
        <f>YEAR(sales[[#This Row],[Order date ]])</f>
        <v>2023</v>
      </c>
      <c r="O22">
        <f>SUMIF(sales[month],sales[[#This Row],[month]],sales[Total sales])</f>
        <v>28072401</v>
      </c>
    </row>
    <row r="23" spans="2:15" x14ac:dyDescent="0.3">
      <c r="B23" s="7">
        <v>20</v>
      </c>
      <c r="C23" t="s">
        <v>28</v>
      </c>
      <c r="D23" t="s">
        <v>41</v>
      </c>
      <c r="E23" t="s">
        <v>13</v>
      </c>
      <c r="F23" s="7">
        <v>9443</v>
      </c>
      <c r="G23" s="7">
        <v>162</v>
      </c>
      <c r="H23" s="6">
        <v>44946</v>
      </c>
      <c r="I23">
        <f>sales[[#This Row],[Amount]]*sales[[#This Row],[Units]]</f>
        <v>1529766</v>
      </c>
      <c r="J23">
        <f>IF(sales[[#This Row],[Total sales]] &gt; $L$2,1,0)</f>
        <v>1</v>
      </c>
      <c r="K23">
        <f>MONTH(sales[[#This Row],[Order date ]])</f>
        <v>1</v>
      </c>
      <c r="L23" t="str">
        <f>TEXT(sales[[#This Row],[Order date ]],"mmmm")</f>
        <v>January</v>
      </c>
      <c r="M23">
        <f>DAY(sales[[#This Row],[Order date ]])</f>
        <v>20</v>
      </c>
      <c r="N23">
        <f>YEAR(sales[[#This Row],[Order date ]])</f>
        <v>2023</v>
      </c>
      <c r="O23">
        <f>SUMIF(sales[month],sales[[#This Row],[month]],sales[Total sales])</f>
        <v>28072401</v>
      </c>
    </row>
    <row r="24" spans="2:15" x14ac:dyDescent="0.3">
      <c r="B24" s="7">
        <v>21</v>
      </c>
      <c r="C24" t="s">
        <v>3</v>
      </c>
      <c r="D24" t="s">
        <v>39</v>
      </c>
      <c r="E24" t="s">
        <v>16</v>
      </c>
      <c r="F24" s="7">
        <v>8155</v>
      </c>
      <c r="G24" s="7">
        <v>90</v>
      </c>
      <c r="H24" s="6">
        <v>44947</v>
      </c>
      <c r="I24">
        <f>sales[[#This Row],[Amount]]*sales[[#This Row],[Units]]</f>
        <v>733950</v>
      </c>
      <c r="J24">
        <f>IF(sales[[#This Row],[Total sales]] &gt; $L$2,1,0)</f>
        <v>1</v>
      </c>
      <c r="K24">
        <f>MONTH(sales[[#This Row],[Order date ]])</f>
        <v>1</v>
      </c>
      <c r="L24" t="str">
        <f>TEXT(sales[[#This Row],[Order date ]],"mmmm")</f>
        <v>January</v>
      </c>
      <c r="M24">
        <f>DAY(sales[[#This Row],[Order date ]])</f>
        <v>21</v>
      </c>
      <c r="N24">
        <f>YEAR(sales[[#This Row],[Order date ]])</f>
        <v>2023</v>
      </c>
      <c r="O24">
        <f>SUMIF(sales[month],sales[[#This Row],[month]],sales[Total sales])</f>
        <v>28072401</v>
      </c>
    </row>
    <row r="25" spans="2:15" x14ac:dyDescent="0.3">
      <c r="B25" s="7">
        <v>22</v>
      </c>
      <c r="C25" t="s">
        <v>29</v>
      </c>
      <c r="D25" t="s">
        <v>37</v>
      </c>
      <c r="E25" t="s">
        <v>16</v>
      </c>
      <c r="F25" s="7">
        <v>1701</v>
      </c>
      <c r="G25" s="7">
        <v>234</v>
      </c>
      <c r="H25" s="6">
        <v>44948</v>
      </c>
      <c r="I25">
        <f>sales[[#This Row],[Amount]]*sales[[#This Row],[Units]]</f>
        <v>398034</v>
      </c>
      <c r="J25">
        <f>IF(sales[[#This Row],[Total sales]] &gt; $L$2,1,0)</f>
        <v>0</v>
      </c>
      <c r="K25">
        <f>MONTH(sales[[#This Row],[Order date ]])</f>
        <v>1</v>
      </c>
      <c r="L25" t="str">
        <f>TEXT(sales[[#This Row],[Order date ]],"mmmm")</f>
        <v>January</v>
      </c>
      <c r="M25">
        <f>DAY(sales[[#This Row],[Order date ]])</f>
        <v>22</v>
      </c>
      <c r="N25">
        <f>YEAR(sales[[#This Row],[Order date ]])</f>
        <v>2023</v>
      </c>
      <c r="O25">
        <f>SUMIF(sales[month],sales[[#This Row],[month]],sales[Total sales])</f>
        <v>28072401</v>
      </c>
    </row>
    <row r="26" spans="2:15" x14ac:dyDescent="0.3">
      <c r="B26" s="7">
        <v>23</v>
      </c>
      <c r="C26" t="s">
        <v>35</v>
      </c>
      <c r="D26" t="s">
        <v>37</v>
      </c>
      <c r="E26" t="s">
        <v>15</v>
      </c>
      <c r="F26" s="7">
        <v>2205</v>
      </c>
      <c r="G26" s="7">
        <v>141</v>
      </c>
      <c r="H26" s="6">
        <v>44949</v>
      </c>
      <c r="I26">
        <f>sales[[#This Row],[Amount]]*sales[[#This Row],[Units]]</f>
        <v>310905</v>
      </c>
      <c r="J26">
        <f>IF(sales[[#This Row],[Total sales]] &gt; $L$2,1,0)</f>
        <v>0</v>
      </c>
      <c r="K26">
        <f>MONTH(sales[[#This Row],[Order date ]])</f>
        <v>1</v>
      </c>
      <c r="L26" t="str">
        <f>TEXT(sales[[#This Row],[Order date ]],"mmmm")</f>
        <v>January</v>
      </c>
      <c r="M26">
        <f>DAY(sales[[#This Row],[Order date ]])</f>
        <v>23</v>
      </c>
      <c r="N26">
        <f>YEAR(sales[[#This Row],[Order date ]])</f>
        <v>2023</v>
      </c>
      <c r="O26">
        <f>SUMIF(sales[month],sales[[#This Row],[month]],sales[Total sales])</f>
        <v>28072401</v>
      </c>
    </row>
    <row r="27" spans="2:15" x14ac:dyDescent="0.3">
      <c r="B27" s="7">
        <v>24</v>
      </c>
      <c r="C27" t="s">
        <v>29</v>
      </c>
      <c r="D27" t="s">
        <v>40</v>
      </c>
      <c r="E27" t="s">
        <v>12</v>
      </c>
      <c r="F27" s="7">
        <v>1771</v>
      </c>
      <c r="G27" s="7">
        <v>204</v>
      </c>
      <c r="H27" s="6">
        <v>44950</v>
      </c>
      <c r="I27">
        <f>sales[[#This Row],[Amount]]*sales[[#This Row],[Units]]</f>
        <v>361284</v>
      </c>
      <c r="J27">
        <f>IF(sales[[#This Row],[Total sales]] &gt; $L$2,1,0)</f>
        <v>0</v>
      </c>
      <c r="K27">
        <f>MONTH(sales[[#This Row],[Order date ]])</f>
        <v>1</v>
      </c>
      <c r="L27" t="str">
        <f>TEXT(sales[[#This Row],[Order date ]],"mmmm")</f>
        <v>January</v>
      </c>
      <c r="M27">
        <f>DAY(sales[[#This Row],[Order date ]])</f>
        <v>24</v>
      </c>
      <c r="N27">
        <f>YEAR(sales[[#This Row],[Order date ]])</f>
        <v>2023</v>
      </c>
      <c r="O27">
        <f>SUMIF(sales[month],sales[[#This Row],[month]],sales[Total sales])</f>
        <v>28072401</v>
      </c>
    </row>
    <row r="28" spans="2:15" x14ac:dyDescent="0.3">
      <c r="B28" s="7">
        <v>25</v>
      </c>
      <c r="C28" t="s">
        <v>30</v>
      </c>
      <c r="D28" t="s">
        <v>42</v>
      </c>
      <c r="E28" t="s">
        <v>8</v>
      </c>
      <c r="F28" s="7">
        <v>2114</v>
      </c>
      <c r="G28" s="7">
        <v>186</v>
      </c>
      <c r="H28" s="6">
        <v>44951</v>
      </c>
      <c r="I28">
        <f>sales[[#This Row],[Amount]]*sales[[#This Row],[Units]]</f>
        <v>393204</v>
      </c>
      <c r="J28">
        <f>IF(sales[[#This Row],[Total sales]] &gt; $L$2,1,0)</f>
        <v>0</v>
      </c>
      <c r="K28">
        <f>MONTH(sales[[#This Row],[Order date ]])</f>
        <v>1</v>
      </c>
      <c r="L28" t="str">
        <f>TEXT(sales[[#This Row],[Order date ]],"mmmm")</f>
        <v>January</v>
      </c>
      <c r="M28">
        <f>DAY(sales[[#This Row],[Order date ]])</f>
        <v>25</v>
      </c>
      <c r="N28">
        <f>YEAR(sales[[#This Row],[Order date ]])</f>
        <v>2023</v>
      </c>
      <c r="O28">
        <f>SUMIF(sales[month],sales[[#This Row],[month]],sales[Total sales])</f>
        <v>28072401</v>
      </c>
    </row>
    <row r="29" spans="2:15" x14ac:dyDescent="0.3">
      <c r="B29" s="7">
        <v>26</v>
      </c>
      <c r="C29" t="s">
        <v>30</v>
      </c>
      <c r="D29" t="s">
        <v>38</v>
      </c>
      <c r="E29" t="s">
        <v>6</v>
      </c>
      <c r="F29" s="7">
        <v>10311</v>
      </c>
      <c r="G29" s="7">
        <v>231</v>
      </c>
      <c r="H29" s="6">
        <v>44952</v>
      </c>
      <c r="I29">
        <f>sales[[#This Row],[Amount]]*sales[[#This Row],[Units]]</f>
        <v>2381841</v>
      </c>
      <c r="J29">
        <f>IF(sales[[#This Row],[Total sales]] &gt; $L$2,1,0)</f>
        <v>1</v>
      </c>
      <c r="K29">
        <f>MONTH(sales[[#This Row],[Order date ]])</f>
        <v>1</v>
      </c>
      <c r="L29" t="str">
        <f>TEXT(sales[[#This Row],[Order date ]],"mmmm")</f>
        <v>January</v>
      </c>
      <c r="M29">
        <f>DAY(sales[[#This Row],[Order date ]])</f>
        <v>26</v>
      </c>
      <c r="N29">
        <f>YEAR(sales[[#This Row],[Order date ]])</f>
        <v>2023</v>
      </c>
      <c r="O29">
        <f>SUMIF(sales[month],sales[[#This Row],[month]],sales[Total sales])</f>
        <v>28072401</v>
      </c>
    </row>
    <row r="30" spans="2:15" x14ac:dyDescent="0.3">
      <c r="B30" s="7">
        <v>27</v>
      </c>
      <c r="C30" t="s">
        <v>34</v>
      </c>
      <c r="D30" t="s">
        <v>41</v>
      </c>
      <c r="E30" t="s">
        <v>9</v>
      </c>
      <c r="F30" s="7">
        <v>21</v>
      </c>
      <c r="G30" s="7">
        <v>168</v>
      </c>
      <c r="H30" s="6">
        <v>44953</v>
      </c>
      <c r="I30">
        <f>sales[[#This Row],[Amount]]*sales[[#This Row],[Units]]</f>
        <v>3528</v>
      </c>
      <c r="J30">
        <f>IF(sales[[#This Row],[Total sales]] &gt; $L$2,1,0)</f>
        <v>0</v>
      </c>
      <c r="K30">
        <f>MONTH(sales[[#This Row],[Order date ]])</f>
        <v>1</v>
      </c>
      <c r="L30" t="str">
        <f>TEXT(sales[[#This Row],[Order date ]],"mmmm")</f>
        <v>January</v>
      </c>
      <c r="M30">
        <f>DAY(sales[[#This Row],[Order date ]])</f>
        <v>27</v>
      </c>
      <c r="N30">
        <f>YEAR(sales[[#This Row],[Order date ]])</f>
        <v>2023</v>
      </c>
      <c r="O30">
        <f>SUMIF(sales[month],sales[[#This Row],[month]],sales[Total sales])</f>
        <v>28072401</v>
      </c>
    </row>
    <row r="31" spans="2:15" x14ac:dyDescent="0.3">
      <c r="B31" s="7">
        <v>28</v>
      </c>
      <c r="C31" t="s">
        <v>35</v>
      </c>
      <c r="D31" t="s">
        <v>42</v>
      </c>
      <c r="E31" t="s">
        <v>13</v>
      </c>
      <c r="F31" s="7">
        <v>1974</v>
      </c>
      <c r="G31" s="7">
        <v>195</v>
      </c>
      <c r="H31" s="6">
        <v>44954</v>
      </c>
      <c r="I31">
        <f>sales[[#This Row],[Amount]]*sales[[#This Row],[Units]]</f>
        <v>384930</v>
      </c>
      <c r="J31">
        <f>IF(sales[[#This Row],[Total sales]] &gt; $L$2,1,0)</f>
        <v>0</v>
      </c>
      <c r="K31">
        <f>MONTH(sales[[#This Row],[Order date ]])</f>
        <v>1</v>
      </c>
      <c r="L31" t="str">
        <f>TEXT(sales[[#This Row],[Order date ]],"mmmm")</f>
        <v>January</v>
      </c>
      <c r="M31">
        <f>DAY(sales[[#This Row],[Order date ]])</f>
        <v>28</v>
      </c>
      <c r="N31">
        <f>YEAR(sales[[#This Row],[Order date ]])</f>
        <v>2023</v>
      </c>
      <c r="O31">
        <f>SUMIF(sales[month],sales[[#This Row],[month]],sales[Total sales])</f>
        <v>28072401</v>
      </c>
    </row>
    <row r="32" spans="2:15" x14ac:dyDescent="0.3">
      <c r="B32" s="7">
        <v>29</v>
      </c>
      <c r="C32" t="s">
        <v>33</v>
      </c>
      <c r="D32" t="s">
        <v>38</v>
      </c>
      <c r="E32" t="s">
        <v>16</v>
      </c>
      <c r="F32" s="7">
        <v>6314</v>
      </c>
      <c r="G32" s="7">
        <v>15</v>
      </c>
      <c r="H32" s="6">
        <v>44955</v>
      </c>
      <c r="I32">
        <f>sales[[#This Row],[Amount]]*sales[[#This Row],[Units]]</f>
        <v>94710</v>
      </c>
      <c r="J32">
        <f>IF(sales[[#This Row],[Total sales]] &gt; $L$2,1,0)</f>
        <v>0</v>
      </c>
      <c r="K32">
        <f>MONTH(sales[[#This Row],[Order date ]])</f>
        <v>1</v>
      </c>
      <c r="L32" t="str">
        <f>TEXT(sales[[#This Row],[Order date ]],"mmmm")</f>
        <v>January</v>
      </c>
      <c r="M32">
        <f>DAY(sales[[#This Row],[Order date ]])</f>
        <v>29</v>
      </c>
      <c r="N32">
        <f>YEAR(sales[[#This Row],[Order date ]])</f>
        <v>2023</v>
      </c>
      <c r="O32">
        <f>SUMIF(sales[month],sales[[#This Row],[month]],sales[Total sales])</f>
        <v>28072401</v>
      </c>
    </row>
    <row r="33" spans="2:15" x14ac:dyDescent="0.3">
      <c r="B33" s="7">
        <v>30</v>
      </c>
      <c r="C33" t="s">
        <v>35</v>
      </c>
      <c r="D33" t="s">
        <v>40</v>
      </c>
      <c r="E33" t="s">
        <v>16</v>
      </c>
      <c r="F33" s="7">
        <v>4683</v>
      </c>
      <c r="G33" s="7">
        <v>30</v>
      </c>
      <c r="H33" s="6">
        <v>44956</v>
      </c>
      <c r="I33">
        <f>sales[[#This Row],[Amount]]*sales[[#This Row],[Units]]</f>
        <v>140490</v>
      </c>
      <c r="J33">
        <f>IF(sales[[#This Row],[Total sales]] &gt; $L$2,1,0)</f>
        <v>0</v>
      </c>
      <c r="K33">
        <f>MONTH(sales[[#This Row],[Order date ]])</f>
        <v>1</v>
      </c>
      <c r="L33" t="str">
        <f>TEXT(sales[[#This Row],[Order date ]],"mmmm")</f>
        <v>January</v>
      </c>
      <c r="M33">
        <f>DAY(sales[[#This Row],[Order date ]])</f>
        <v>30</v>
      </c>
      <c r="N33">
        <f>YEAR(sales[[#This Row],[Order date ]])</f>
        <v>2023</v>
      </c>
      <c r="O33">
        <f>SUMIF(sales[month],sales[[#This Row],[month]],sales[Total sales])</f>
        <v>28072401</v>
      </c>
    </row>
    <row r="34" spans="2:15" x14ac:dyDescent="0.3">
      <c r="B34" s="7">
        <v>31</v>
      </c>
      <c r="C34" t="s">
        <v>30</v>
      </c>
      <c r="D34" t="s">
        <v>40</v>
      </c>
      <c r="E34" t="s">
        <v>17</v>
      </c>
      <c r="F34" s="7">
        <v>6398</v>
      </c>
      <c r="G34" s="7">
        <v>102</v>
      </c>
      <c r="H34" s="6">
        <v>44957</v>
      </c>
      <c r="I34">
        <f>sales[[#This Row],[Amount]]*sales[[#This Row],[Units]]</f>
        <v>652596</v>
      </c>
      <c r="J34">
        <f>IF(sales[[#This Row],[Total sales]] &gt; $L$2,1,0)</f>
        <v>1</v>
      </c>
      <c r="K34">
        <f>MONTH(sales[[#This Row],[Order date ]])</f>
        <v>1</v>
      </c>
      <c r="L34" t="str">
        <f>TEXT(sales[[#This Row],[Order date ]],"mmmm")</f>
        <v>January</v>
      </c>
      <c r="M34">
        <f>DAY(sales[[#This Row],[Order date ]])</f>
        <v>31</v>
      </c>
      <c r="N34">
        <f>YEAR(sales[[#This Row],[Order date ]])</f>
        <v>2023</v>
      </c>
      <c r="O34">
        <f>SUMIF(sales[month],sales[[#This Row],[month]],sales[Total sales])</f>
        <v>28072401</v>
      </c>
    </row>
    <row r="35" spans="2:15" x14ac:dyDescent="0.3">
      <c r="B35" s="7">
        <v>32</v>
      </c>
      <c r="C35" t="s">
        <v>28</v>
      </c>
      <c r="D35" t="s">
        <v>42</v>
      </c>
      <c r="E35" t="s">
        <v>12</v>
      </c>
      <c r="F35" s="7">
        <v>553</v>
      </c>
      <c r="G35" s="7">
        <v>15</v>
      </c>
      <c r="H35" s="6">
        <v>44958</v>
      </c>
      <c r="I35">
        <f>sales[[#This Row],[Amount]]*sales[[#This Row],[Units]]</f>
        <v>8295</v>
      </c>
      <c r="J35">
        <f>IF(sales[[#This Row],[Total sales]] &gt; $L$2,1,0)</f>
        <v>0</v>
      </c>
      <c r="K35">
        <f>MONTH(sales[[#This Row],[Order date ]])</f>
        <v>2</v>
      </c>
      <c r="L35" t="str">
        <f>TEXT(sales[[#This Row],[Order date ]],"mmmm")</f>
        <v>February</v>
      </c>
      <c r="M35">
        <f>DAY(sales[[#This Row],[Order date ]])</f>
        <v>1</v>
      </c>
      <c r="N35">
        <f>YEAR(sales[[#This Row],[Order date ]])</f>
        <v>2023</v>
      </c>
      <c r="O35">
        <f>SUMIF(sales[month],sales[[#This Row],[month]],sales[Total sales])</f>
        <v>15279306</v>
      </c>
    </row>
    <row r="36" spans="2:15" x14ac:dyDescent="0.3">
      <c r="B36" s="7">
        <v>33</v>
      </c>
      <c r="C36" t="s">
        <v>29</v>
      </c>
      <c r="D36" t="s">
        <v>41</v>
      </c>
      <c r="E36" t="s">
        <v>23</v>
      </c>
      <c r="F36" s="7">
        <v>7021</v>
      </c>
      <c r="G36" s="7">
        <v>183</v>
      </c>
      <c r="H36" s="6">
        <v>44959</v>
      </c>
      <c r="I36">
        <f>sales[[#This Row],[Amount]]*sales[[#This Row],[Units]]</f>
        <v>1284843</v>
      </c>
      <c r="J36">
        <f>IF(sales[[#This Row],[Total sales]] &gt; $L$2,1,0)</f>
        <v>1</v>
      </c>
      <c r="K36">
        <f>MONTH(sales[[#This Row],[Order date ]])</f>
        <v>2</v>
      </c>
      <c r="L36" t="str">
        <f>TEXT(sales[[#This Row],[Order date ]],"mmmm")</f>
        <v>February</v>
      </c>
      <c r="M36">
        <f>DAY(sales[[#This Row],[Order date ]])</f>
        <v>2</v>
      </c>
      <c r="N36">
        <f>YEAR(sales[[#This Row],[Order date ]])</f>
        <v>2023</v>
      </c>
      <c r="O36">
        <f>SUMIF(sales[month],sales[[#This Row],[month]],sales[Total sales])</f>
        <v>15279306</v>
      </c>
    </row>
    <row r="37" spans="2:15" x14ac:dyDescent="0.3">
      <c r="B37" s="7">
        <v>34</v>
      </c>
      <c r="C37" t="s">
        <v>36</v>
      </c>
      <c r="D37" t="s">
        <v>41</v>
      </c>
      <c r="E37" t="s">
        <v>15</v>
      </c>
      <c r="F37" s="7">
        <v>5817</v>
      </c>
      <c r="G37" s="7">
        <v>12</v>
      </c>
      <c r="H37" s="6">
        <v>44960</v>
      </c>
      <c r="I37">
        <f>sales[[#This Row],[Amount]]*sales[[#This Row],[Units]]</f>
        <v>69804</v>
      </c>
      <c r="J37">
        <f>IF(sales[[#This Row],[Total sales]] &gt; $L$2,1,0)</f>
        <v>0</v>
      </c>
      <c r="K37">
        <f>MONTH(sales[[#This Row],[Order date ]])</f>
        <v>2</v>
      </c>
      <c r="L37" t="str">
        <f>TEXT(sales[[#This Row],[Order date ]],"mmmm")</f>
        <v>February</v>
      </c>
      <c r="M37">
        <f>DAY(sales[[#This Row],[Order date ]])</f>
        <v>3</v>
      </c>
      <c r="N37">
        <f>YEAR(sales[[#This Row],[Order date ]])</f>
        <v>2023</v>
      </c>
      <c r="O37">
        <f>SUMIF(sales[month],sales[[#This Row],[month]],sales[Total sales])</f>
        <v>15279306</v>
      </c>
    </row>
    <row r="38" spans="2:15" x14ac:dyDescent="0.3">
      <c r="B38" s="7">
        <v>35</v>
      </c>
      <c r="C38" t="s">
        <v>30</v>
      </c>
      <c r="D38" t="s">
        <v>41</v>
      </c>
      <c r="E38" t="s">
        <v>7</v>
      </c>
      <c r="F38" s="7">
        <v>3976</v>
      </c>
      <c r="G38" s="7">
        <v>72</v>
      </c>
      <c r="H38" s="6">
        <v>44961</v>
      </c>
      <c r="I38">
        <f>sales[[#This Row],[Amount]]*sales[[#This Row],[Units]]</f>
        <v>286272</v>
      </c>
      <c r="J38">
        <f>IF(sales[[#This Row],[Total sales]] &gt; $L$2,1,0)</f>
        <v>0</v>
      </c>
      <c r="K38">
        <f>MONTH(sales[[#This Row],[Order date ]])</f>
        <v>2</v>
      </c>
      <c r="L38" t="str">
        <f>TEXT(sales[[#This Row],[Order date ]],"mmmm")</f>
        <v>February</v>
      </c>
      <c r="M38">
        <f>DAY(sales[[#This Row],[Order date ]])</f>
        <v>4</v>
      </c>
      <c r="N38">
        <f>YEAR(sales[[#This Row],[Order date ]])</f>
        <v>2023</v>
      </c>
      <c r="O38">
        <f>SUMIF(sales[month],sales[[#This Row],[month]],sales[Total sales])</f>
        <v>15279306</v>
      </c>
    </row>
    <row r="39" spans="2:15" x14ac:dyDescent="0.3">
      <c r="B39" s="7">
        <v>36</v>
      </c>
      <c r="C39" t="s">
        <v>32</v>
      </c>
      <c r="D39" t="s">
        <v>37</v>
      </c>
      <c r="E39" t="s">
        <v>20</v>
      </c>
      <c r="F39" s="7">
        <v>1134</v>
      </c>
      <c r="G39" s="7">
        <v>282</v>
      </c>
      <c r="H39" s="6">
        <v>44962</v>
      </c>
      <c r="I39">
        <f>sales[[#This Row],[Amount]]*sales[[#This Row],[Units]]</f>
        <v>319788</v>
      </c>
      <c r="J39">
        <f>IF(sales[[#This Row],[Total sales]] &gt; $L$2,1,0)</f>
        <v>0</v>
      </c>
      <c r="K39">
        <f>MONTH(sales[[#This Row],[Order date ]])</f>
        <v>2</v>
      </c>
      <c r="L39" t="str">
        <f>TEXT(sales[[#This Row],[Order date ]],"mmmm")</f>
        <v>February</v>
      </c>
      <c r="M39">
        <f>DAY(sales[[#This Row],[Order date ]])</f>
        <v>5</v>
      </c>
      <c r="N39">
        <f>YEAR(sales[[#This Row],[Order date ]])</f>
        <v>2023</v>
      </c>
      <c r="O39">
        <f>SUMIF(sales[month],sales[[#This Row],[month]],sales[Total sales])</f>
        <v>15279306</v>
      </c>
    </row>
    <row r="40" spans="2:15" x14ac:dyDescent="0.3">
      <c r="B40" s="7">
        <v>37</v>
      </c>
      <c r="C40" t="s">
        <v>28</v>
      </c>
      <c r="D40" t="s">
        <v>41</v>
      </c>
      <c r="E40" t="s">
        <v>21</v>
      </c>
      <c r="F40" s="7">
        <v>6027</v>
      </c>
      <c r="G40" s="7">
        <v>144</v>
      </c>
      <c r="H40" s="6">
        <v>44963</v>
      </c>
      <c r="I40">
        <f>sales[[#This Row],[Amount]]*sales[[#This Row],[Units]]</f>
        <v>867888</v>
      </c>
      <c r="J40">
        <f>IF(sales[[#This Row],[Total sales]] &gt; $L$2,1,0)</f>
        <v>1</v>
      </c>
      <c r="K40">
        <f>MONTH(sales[[#This Row],[Order date ]])</f>
        <v>2</v>
      </c>
      <c r="L40" t="str">
        <f>TEXT(sales[[#This Row],[Order date ]],"mmmm")</f>
        <v>February</v>
      </c>
      <c r="M40">
        <f>DAY(sales[[#This Row],[Order date ]])</f>
        <v>6</v>
      </c>
      <c r="N40">
        <f>YEAR(sales[[#This Row],[Order date ]])</f>
        <v>2023</v>
      </c>
      <c r="O40">
        <f>SUMIF(sales[month],sales[[#This Row],[month]],sales[Total sales])</f>
        <v>15279306</v>
      </c>
    </row>
    <row r="41" spans="2:15" x14ac:dyDescent="0.3">
      <c r="B41" s="7">
        <v>38</v>
      </c>
      <c r="C41" t="s">
        <v>32</v>
      </c>
      <c r="D41" t="s">
        <v>40</v>
      </c>
      <c r="E41" t="s">
        <v>9</v>
      </c>
      <c r="F41" s="7">
        <v>1904</v>
      </c>
      <c r="G41" s="7">
        <v>405</v>
      </c>
      <c r="H41" s="6">
        <v>44964</v>
      </c>
      <c r="I41">
        <f>sales[[#This Row],[Amount]]*sales[[#This Row],[Units]]</f>
        <v>771120</v>
      </c>
      <c r="J41">
        <f>IF(sales[[#This Row],[Total sales]] &gt; $L$2,1,0)</f>
        <v>1</v>
      </c>
      <c r="K41">
        <f>MONTH(sales[[#This Row],[Order date ]])</f>
        <v>2</v>
      </c>
      <c r="L41" t="str">
        <f>TEXT(sales[[#This Row],[Order date ]],"mmmm")</f>
        <v>February</v>
      </c>
      <c r="M41">
        <f>DAY(sales[[#This Row],[Order date ]])</f>
        <v>7</v>
      </c>
      <c r="N41">
        <f>YEAR(sales[[#This Row],[Order date ]])</f>
        <v>2023</v>
      </c>
      <c r="O41">
        <f>SUMIF(sales[month],sales[[#This Row],[month]],sales[Total sales])</f>
        <v>15279306</v>
      </c>
    </row>
    <row r="42" spans="2:15" x14ac:dyDescent="0.3">
      <c r="B42" s="7">
        <v>39</v>
      </c>
      <c r="C42" t="s">
        <v>31</v>
      </c>
      <c r="D42" t="s">
        <v>39</v>
      </c>
      <c r="E42" t="s">
        <v>25</v>
      </c>
      <c r="F42" s="7">
        <v>3262</v>
      </c>
      <c r="G42" s="7">
        <v>75</v>
      </c>
      <c r="H42" s="6">
        <v>44965</v>
      </c>
      <c r="I42">
        <f>sales[[#This Row],[Amount]]*sales[[#This Row],[Units]]</f>
        <v>244650</v>
      </c>
      <c r="J42">
        <f>IF(sales[[#This Row],[Total sales]] &gt; $L$2,1,0)</f>
        <v>0</v>
      </c>
      <c r="K42">
        <f>MONTH(sales[[#This Row],[Order date ]])</f>
        <v>2</v>
      </c>
      <c r="L42" t="str">
        <f>TEXT(sales[[#This Row],[Order date ]],"mmmm")</f>
        <v>February</v>
      </c>
      <c r="M42">
        <f>DAY(sales[[#This Row],[Order date ]])</f>
        <v>8</v>
      </c>
      <c r="N42">
        <f>YEAR(sales[[#This Row],[Order date ]])</f>
        <v>2023</v>
      </c>
      <c r="O42">
        <f>SUMIF(sales[month],sales[[#This Row],[month]],sales[Total sales])</f>
        <v>15279306</v>
      </c>
    </row>
    <row r="43" spans="2:15" x14ac:dyDescent="0.3">
      <c r="B43" s="7">
        <v>40</v>
      </c>
      <c r="C43" t="s">
        <v>36</v>
      </c>
      <c r="D43" t="s">
        <v>39</v>
      </c>
      <c r="E43" t="s">
        <v>20</v>
      </c>
      <c r="F43" s="7">
        <v>2289</v>
      </c>
      <c r="G43" s="7">
        <v>135</v>
      </c>
      <c r="H43" s="6">
        <v>44966</v>
      </c>
      <c r="I43">
        <f>sales[[#This Row],[Amount]]*sales[[#This Row],[Units]]</f>
        <v>309015</v>
      </c>
      <c r="J43">
        <f>IF(sales[[#This Row],[Total sales]] &gt; $L$2,1,0)</f>
        <v>0</v>
      </c>
      <c r="K43">
        <f>MONTH(sales[[#This Row],[Order date ]])</f>
        <v>2</v>
      </c>
      <c r="L43" t="str">
        <f>TEXT(sales[[#This Row],[Order date ]],"mmmm")</f>
        <v>February</v>
      </c>
      <c r="M43">
        <f>DAY(sales[[#This Row],[Order date ]])</f>
        <v>9</v>
      </c>
      <c r="N43">
        <f>YEAR(sales[[#This Row],[Order date ]])</f>
        <v>2023</v>
      </c>
      <c r="O43">
        <f>SUMIF(sales[month],sales[[#This Row],[month]],sales[Total sales])</f>
        <v>15279306</v>
      </c>
    </row>
    <row r="44" spans="2:15" x14ac:dyDescent="0.3">
      <c r="B44" s="7">
        <v>41</v>
      </c>
      <c r="C44" t="s">
        <v>33</v>
      </c>
      <c r="D44" t="s">
        <v>39</v>
      </c>
      <c r="E44" t="s">
        <v>20</v>
      </c>
      <c r="F44" s="7">
        <v>6986</v>
      </c>
      <c r="G44" s="7">
        <v>21</v>
      </c>
      <c r="H44" s="6">
        <v>44967</v>
      </c>
      <c r="I44">
        <f>sales[[#This Row],[Amount]]*sales[[#This Row],[Units]]</f>
        <v>146706</v>
      </c>
      <c r="J44">
        <f>IF(sales[[#This Row],[Total sales]] &gt; $L$2,1,0)</f>
        <v>0</v>
      </c>
      <c r="K44">
        <f>MONTH(sales[[#This Row],[Order date ]])</f>
        <v>2</v>
      </c>
      <c r="L44" t="str">
        <f>TEXT(sales[[#This Row],[Order date ]],"mmmm")</f>
        <v>February</v>
      </c>
      <c r="M44">
        <f>DAY(sales[[#This Row],[Order date ]])</f>
        <v>10</v>
      </c>
      <c r="N44">
        <f>YEAR(sales[[#This Row],[Order date ]])</f>
        <v>2023</v>
      </c>
      <c r="O44">
        <f>SUMIF(sales[month],sales[[#This Row],[month]],sales[Total sales])</f>
        <v>15279306</v>
      </c>
    </row>
    <row r="45" spans="2:15" x14ac:dyDescent="0.3">
      <c r="B45" s="7">
        <v>42</v>
      </c>
      <c r="C45" t="s">
        <v>28</v>
      </c>
      <c r="D45" t="s">
        <v>37</v>
      </c>
      <c r="E45" t="s">
        <v>16</v>
      </c>
      <c r="F45" s="7">
        <v>4417</v>
      </c>
      <c r="G45" s="7">
        <v>153</v>
      </c>
      <c r="H45" s="6">
        <v>44968</v>
      </c>
      <c r="I45">
        <f>sales[[#This Row],[Amount]]*sales[[#This Row],[Units]]</f>
        <v>675801</v>
      </c>
      <c r="J45">
        <f>IF(sales[[#This Row],[Total sales]] &gt; $L$2,1,0)</f>
        <v>1</v>
      </c>
      <c r="K45">
        <f>MONTH(sales[[#This Row],[Order date ]])</f>
        <v>2</v>
      </c>
      <c r="L45" t="str">
        <f>TEXT(sales[[#This Row],[Order date ]],"mmmm")</f>
        <v>February</v>
      </c>
      <c r="M45">
        <f>DAY(sales[[#This Row],[Order date ]])</f>
        <v>11</v>
      </c>
      <c r="N45">
        <f>YEAR(sales[[#This Row],[Order date ]])</f>
        <v>2023</v>
      </c>
      <c r="O45">
        <f>SUMIF(sales[month],sales[[#This Row],[month]],sales[Total sales])</f>
        <v>15279306</v>
      </c>
    </row>
    <row r="46" spans="2:15" x14ac:dyDescent="0.3">
      <c r="B46" s="7">
        <v>43</v>
      </c>
      <c r="C46" t="s">
        <v>32</v>
      </c>
      <c r="D46" t="s">
        <v>39</v>
      </c>
      <c r="E46" t="s">
        <v>8</v>
      </c>
      <c r="F46" s="7">
        <v>1442</v>
      </c>
      <c r="G46" s="7">
        <v>15</v>
      </c>
      <c r="H46" s="6">
        <v>44969</v>
      </c>
      <c r="I46">
        <f>sales[[#This Row],[Amount]]*sales[[#This Row],[Units]]</f>
        <v>21630</v>
      </c>
      <c r="J46">
        <f>IF(sales[[#This Row],[Total sales]] &gt; $L$2,1,0)</f>
        <v>0</v>
      </c>
      <c r="K46">
        <f>MONTH(sales[[#This Row],[Order date ]])</f>
        <v>2</v>
      </c>
      <c r="L46" t="str">
        <f>TEXT(sales[[#This Row],[Order date ]],"mmmm")</f>
        <v>February</v>
      </c>
      <c r="M46">
        <f>DAY(sales[[#This Row],[Order date ]])</f>
        <v>12</v>
      </c>
      <c r="N46">
        <f>YEAR(sales[[#This Row],[Order date ]])</f>
        <v>2023</v>
      </c>
      <c r="O46">
        <f>SUMIF(sales[month],sales[[#This Row],[month]],sales[Total sales])</f>
        <v>15279306</v>
      </c>
    </row>
    <row r="47" spans="2:15" x14ac:dyDescent="0.3">
      <c r="B47" s="7">
        <v>44</v>
      </c>
      <c r="C47" t="s">
        <v>34</v>
      </c>
      <c r="D47" t="s">
        <v>42</v>
      </c>
      <c r="E47" t="s">
        <v>7</v>
      </c>
      <c r="F47" s="7">
        <v>2415</v>
      </c>
      <c r="G47" s="7">
        <v>255</v>
      </c>
      <c r="H47" s="6">
        <v>44970</v>
      </c>
      <c r="I47">
        <f>sales[[#This Row],[Amount]]*sales[[#This Row],[Units]]</f>
        <v>615825</v>
      </c>
      <c r="J47">
        <f>IF(sales[[#This Row],[Total sales]] &gt; $L$2,1,0)</f>
        <v>0</v>
      </c>
      <c r="K47">
        <f>MONTH(sales[[#This Row],[Order date ]])</f>
        <v>2</v>
      </c>
      <c r="L47" t="str">
        <f>TEXT(sales[[#This Row],[Order date ]],"mmmm")</f>
        <v>February</v>
      </c>
      <c r="M47">
        <f>DAY(sales[[#This Row],[Order date ]])</f>
        <v>13</v>
      </c>
      <c r="N47">
        <f>YEAR(sales[[#This Row],[Order date ]])</f>
        <v>2023</v>
      </c>
      <c r="O47">
        <f>SUMIF(sales[month],sales[[#This Row],[month]],sales[Total sales])</f>
        <v>15279306</v>
      </c>
    </row>
    <row r="48" spans="2:15" x14ac:dyDescent="0.3">
      <c r="B48" s="7">
        <v>45</v>
      </c>
      <c r="C48" t="s">
        <v>28</v>
      </c>
      <c r="D48" t="s">
        <v>40</v>
      </c>
      <c r="E48" t="s">
        <v>12</v>
      </c>
      <c r="F48" s="7">
        <v>238</v>
      </c>
      <c r="G48" s="7">
        <v>18</v>
      </c>
      <c r="H48" s="6">
        <v>44971</v>
      </c>
      <c r="I48">
        <f>sales[[#This Row],[Amount]]*sales[[#This Row],[Units]]</f>
        <v>4284</v>
      </c>
      <c r="J48">
        <f>IF(sales[[#This Row],[Total sales]] &gt; $L$2,1,0)</f>
        <v>0</v>
      </c>
      <c r="K48">
        <f>MONTH(sales[[#This Row],[Order date ]])</f>
        <v>2</v>
      </c>
      <c r="L48" t="str">
        <f>TEXT(sales[[#This Row],[Order date ]],"mmmm")</f>
        <v>February</v>
      </c>
      <c r="M48">
        <f>DAY(sales[[#This Row],[Order date ]])</f>
        <v>14</v>
      </c>
      <c r="N48">
        <f>YEAR(sales[[#This Row],[Order date ]])</f>
        <v>2023</v>
      </c>
      <c r="O48">
        <f>SUMIF(sales[month],sales[[#This Row],[month]],sales[Total sales])</f>
        <v>15279306</v>
      </c>
    </row>
    <row r="49" spans="2:15" x14ac:dyDescent="0.3">
      <c r="B49" s="7">
        <v>46</v>
      </c>
      <c r="C49" t="s">
        <v>32</v>
      </c>
      <c r="D49" t="s">
        <v>40</v>
      </c>
      <c r="E49" t="s">
        <v>16</v>
      </c>
      <c r="F49" s="7">
        <v>4949</v>
      </c>
      <c r="G49" s="7">
        <v>189</v>
      </c>
      <c r="H49" s="6">
        <v>44972</v>
      </c>
      <c r="I49">
        <f>sales[[#This Row],[Amount]]*sales[[#This Row],[Units]]</f>
        <v>935361</v>
      </c>
      <c r="J49">
        <f>IF(sales[[#This Row],[Total sales]] &gt; $L$2,1,0)</f>
        <v>1</v>
      </c>
      <c r="K49">
        <f>MONTH(sales[[#This Row],[Order date ]])</f>
        <v>2</v>
      </c>
      <c r="L49" t="str">
        <f>TEXT(sales[[#This Row],[Order date ]],"mmmm")</f>
        <v>February</v>
      </c>
      <c r="M49">
        <f>DAY(sales[[#This Row],[Order date ]])</f>
        <v>15</v>
      </c>
      <c r="N49">
        <f>YEAR(sales[[#This Row],[Order date ]])</f>
        <v>2023</v>
      </c>
      <c r="O49">
        <f>SUMIF(sales[month],sales[[#This Row],[month]],sales[Total sales])</f>
        <v>15279306</v>
      </c>
    </row>
    <row r="50" spans="2:15" x14ac:dyDescent="0.3">
      <c r="B50" s="7">
        <v>47</v>
      </c>
      <c r="C50" t="s">
        <v>33</v>
      </c>
      <c r="D50" t="s">
        <v>37</v>
      </c>
      <c r="E50" t="s">
        <v>25</v>
      </c>
      <c r="F50" s="7">
        <v>5075</v>
      </c>
      <c r="G50" s="7">
        <v>21</v>
      </c>
      <c r="H50" s="6">
        <v>44973</v>
      </c>
      <c r="I50">
        <f>sales[[#This Row],[Amount]]*sales[[#This Row],[Units]]</f>
        <v>106575</v>
      </c>
      <c r="J50">
        <f>IF(sales[[#This Row],[Total sales]] &gt; $L$2,1,0)</f>
        <v>0</v>
      </c>
      <c r="K50">
        <f>MONTH(sales[[#This Row],[Order date ]])</f>
        <v>2</v>
      </c>
      <c r="L50" t="str">
        <f>TEXT(sales[[#This Row],[Order date ]],"mmmm")</f>
        <v>February</v>
      </c>
      <c r="M50">
        <f>DAY(sales[[#This Row],[Order date ]])</f>
        <v>16</v>
      </c>
      <c r="N50">
        <f>YEAR(sales[[#This Row],[Order date ]])</f>
        <v>2023</v>
      </c>
      <c r="O50">
        <f>SUMIF(sales[month],sales[[#This Row],[month]],sales[Total sales])</f>
        <v>15279306</v>
      </c>
    </row>
    <row r="51" spans="2:15" x14ac:dyDescent="0.3">
      <c r="B51" s="7">
        <v>48</v>
      </c>
      <c r="C51" t="s">
        <v>34</v>
      </c>
      <c r="D51" t="s">
        <v>38</v>
      </c>
      <c r="E51" t="s">
        <v>9</v>
      </c>
      <c r="F51" s="7">
        <v>9198</v>
      </c>
      <c r="G51" s="7">
        <v>36</v>
      </c>
      <c r="H51" s="6">
        <v>44974</v>
      </c>
      <c r="I51">
        <f>sales[[#This Row],[Amount]]*sales[[#This Row],[Units]]</f>
        <v>331128</v>
      </c>
      <c r="J51">
        <f>IF(sales[[#This Row],[Total sales]] &gt; $L$2,1,0)</f>
        <v>0</v>
      </c>
      <c r="K51">
        <f>MONTH(sales[[#This Row],[Order date ]])</f>
        <v>2</v>
      </c>
      <c r="L51" t="str">
        <f>TEXT(sales[[#This Row],[Order date ]],"mmmm")</f>
        <v>February</v>
      </c>
      <c r="M51">
        <f>DAY(sales[[#This Row],[Order date ]])</f>
        <v>17</v>
      </c>
      <c r="N51">
        <f>YEAR(sales[[#This Row],[Order date ]])</f>
        <v>2023</v>
      </c>
      <c r="O51">
        <f>SUMIF(sales[month],sales[[#This Row],[month]],sales[Total sales])</f>
        <v>15279306</v>
      </c>
    </row>
    <row r="52" spans="2:15" x14ac:dyDescent="0.3">
      <c r="B52" s="7">
        <v>49</v>
      </c>
      <c r="C52" t="s">
        <v>32</v>
      </c>
      <c r="D52" t="s">
        <v>39</v>
      </c>
      <c r="E52" t="s">
        <v>22</v>
      </c>
      <c r="F52" s="7">
        <v>3339</v>
      </c>
      <c r="G52" s="7">
        <v>75</v>
      </c>
      <c r="H52" s="6">
        <v>44975</v>
      </c>
      <c r="I52">
        <f>sales[[#This Row],[Amount]]*sales[[#This Row],[Units]]</f>
        <v>250425</v>
      </c>
      <c r="J52">
        <f>IF(sales[[#This Row],[Total sales]] &gt; $L$2,1,0)</f>
        <v>0</v>
      </c>
      <c r="K52">
        <f>MONTH(sales[[#This Row],[Order date ]])</f>
        <v>2</v>
      </c>
      <c r="L52" t="str">
        <f>TEXT(sales[[#This Row],[Order date ]],"mmmm")</f>
        <v>February</v>
      </c>
      <c r="M52">
        <f>DAY(sales[[#This Row],[Order date ]])</f>
        <v>18</v>
      </c>
      <c r="N52">
        <f>YEAR(sales[[#This Row],[Order date ]])</f>
        <v>2023</v>
      </c>
      <c r="O52">
        <f>SUMIF(sales[month],sales[[#This Row],[month]],sales[Total sales])</f>
        <v>15279306</v>
      </c>
    </row>
    <row r="53" spans="2:15" x14ac:dyDescent="0.3">
      <c r="B53" s="7">
        <v>50</v>
      </c>
      <c r="C53" t="s">
        <v>36</v>
      </c>
      <c r="D53" t="s">
        <v>39</v>
      </c>
      <c r="E53" t="s">
        <v>10</v>
      </c>
      <c r="F53" s="7">
        <v>5019</v>
      </c>
      <c r="G53" s="7">
        <v>156</v>
      </c>
      <c r="H53" s="6">
        <v>44976</v>
      </c>
      <c r="I53">
        <f>sales[[#This Row],[Amount]]*sales[[#This Row],[Units]]</f>
        <v>782964</v>
      </c>
      <c r="J53">
        <f>IF(sales[[#This Row],[Total sales]] &gt; $L$2,1,0)</f>
        <v>1</v>
      </c>
      <c r="K53">
        <f>MONTH(sales[[#This Row],[Order date ]])</f>
        <v>2</v>
      </c>
      <c r="L53" t="str">
        <f>TEXT(sales[[#This Row],[Order date ]],"mmmm")</f>
        <v>February</v>
      </c>
      <c r="M53">
        <f>DAY(sales[[#This Row],[Order date ]])</f>
        <v>19</v>
      </c>
      <c r="N53">
        <f>YEAR(sales[[#This Row],[Order date ]])</f>
        <v>2023</v>
      </c>
      <c r="O53">
        <f>SUMIF(sales[month],sales[[#This Row],[month]],sales[Total sales])</f>
        <v>15279306</v>
      </c>
    </row>
    <row r="54" spans="2:15" x14ac:dyDescent="0.3">
      <c r="B54" s="7">
        <v>51</v>
      </c>
      <c r="C54" t="s">
        <v>33</v>
      </c>
      <c r="D54" t="s">
        <v>38</v>
      </c>
      <c r="E54" t="s">
        <v>9</v>
      </c>
      <c r="F54" s="7">
        <v>16184</v>
      </c>
      <c r="G54" s="7">
        <v>39</v>
      </c>
      <c r="H54" s="6">
        <v>44977</v>
      </c>
      <c r="I54">
        <f>sales[[#This Row],[Amount]]*sales[[#This Row],[Units]]</f>
        <v>631176</v>
      </c>
      <c r="J54">
        <f>IF(sales[[#This Row],[Total sales]] &gt; $L$2,1,0)</f>
        <v>0</v>
      </c>
      <c r="K54">
        <f>MONTH(sales[[#This Row],[Order date ]])</f>
        <v>2</v>
      </c>
      <c r="L54" t="str">
        <f>TEXT(sales[[#This Row],[Order date ]],"mmmm")</f>
        <v>February</v>
      </c>
      <c r="M54">
        <f>DAY(sales[[#This Row],[Order date ]])</f>
        <v>20</v>
      </c>
      <c r="N54">
        <f>YEAR(sales[[#This Row],[Order date ]])</f>
        <v>2023</v>
      </c>
      <c r="O54">
        <f>SUMIF(sales[month],sales[[#This Row],[month]],sales[Total sales])</f>
        <v>15279306</v>
      </c>
    </row>
    <row r="55" spans="2:15" x14ac:dyDescent="0.3">
      <c r="B55" s="7">
        <v>52</v>
      </c>
      <c r="C55" t="s">
        <v>32</v>
      </c>
      <c r="D55" t="s">
        <v>38</v>
      </c>
      <c r="E55" t="s">
        <v>14</v>
      </c>
      <c r="F55" s="7">
        <v>497</v>
      </c>
      <c r="G55" s="7">
        <v>63</v>
      </c>
      <c r="H55" s="6">
        <v>44978</v>
      </c>
      <c r="I55">
        <f>sales[[#This Row],[Amount]]*sales[[#This Row],[Units]]</f>
        <v>31311</v>
      </c>
      <c r="J55">
        <f>IF(sales[[#This Row],[Total sales]] &gt; $L$2,1,0)</f>
        <v>0</v>
      </c>
      <c r="K55">
        <f>MONTH(sales[[#This Row],[Order date ]])</f>
        <v>2</v>
      </c>
      <c r="L55" t="str">
        <f>TEXT(sales[[#This Row],[Order date ]],"mmmm")</f>
        <v>February</v>
      </c>
      <c r="M55">
        <f>DAY(sales[[#This Row],[Order date ]])</f>
        <v>21</v>
      </c>
      <c r="N55">
        <f>YEAR(sales[[#This Row],[Order date ]])</f>
        <v>2023</v>
      </c>
      <c r="O55">
        <f>SUMIF(sales[month],sales[[#This Row],[month]],sales[Total sales])</f>
        <v>15279306</v>
      </c>
    </row>
    <row r="56" spans="2:15" x14ac:dyDescent="0.3">
      <c r="B56" s="7">
        <v>53</v>
      </c>
      <c r="C56" t="s">
        <v>28</v>
      </c>
      <c r="D56" t="s">
        <v>38</v>
      </c>
      <c r="E56" t="s">
        <v>22</v>
      </c>
      <c r="F56" s="7">
        <v>8211</v>
      </c>
      <c r="G56" s="7">
        <v>75</v>
      </c>
      <c r="H56" s="6">
        <v>44979</v>
      </c>
      <c r="I56">
        <f>sales[[#This Row],[Amount]]*sales[[#This Row],[Units]]</f>
        <v>615825</v>
      </c>
      <c r="J56">
        <f>IF(sales[[#This Row],[Total sales]] &gt; $L$2,1,0)</f>
        <v>0</v>
      </c>
      <c r="K56">
        <f>MONTH(sales[[#This Row],[Order date ]])</f>
        <v>2</v>
      </c>
      <c r="L56" t="str">
        <f>TEXT(sales[[#This Row],[Order date ]],"mmmm")</f>
        <v>February</v>
      </c>
      <c r="M56">
        <f>DAY(sales[[#This Row],[Order date ]])</f>
        <v>22</v>
      </c>
      <c r="N56">
        <f>YEAR(sales[[#This Row],[Order date ]])</f>
        <v>2023</v>
      </c>
      <c r="O56">
        <f>SUMIF(sales[month],sales[[#This Row],[month]],sales[Total sales])</f>
        <v>15279306</v>
      </c>
    </row>
    <row r="57" spans="2:15" x14ac:dyDescent="0.3">
      <c r="B57" s="7">
        <v>54</v>
      </c>
      <c r="C57" t="s">
        <v>28</v>
      </c>
      <c r="D57" t="s">
        <v>37</v>
      </c>
      <c r="E57" t="s">
        <v>21</v>
      </c>
      <c r="F57" s="7">
        <v>6580</v>
      </c>
      <c r="G57" s="7">
        <v>183</v>
      </c>
      <c r="H57" s="6">
        <v>44980</v>
      </c>
      <c r="I57">
        <f>sales[[#This Row],[Amount]]*sales[[#This Row],[Units]]</f>
        <v>1204140</v>
      </c>
      <c r="J57">
        <f>IF(sales[[#This Row],[Total sales]] &gt; $L$2,1,0)</f>
        <v>1</v>
      </c>
      <c r="K57">
        <f>MONTH(sales[[#This Row],[Order date ]])</f>
        <v>2</v>
      </c>
      <c r="L57" t="str">
        <f>TEXT(sales[[#This Row],[Order date ]],"mmmm")</f>
        <v>February</v>
      </c>
      <c r="M57">
        <f>DAY(sales[[#This Row],[Order date ]])</f>
        <v>23</v>
      </c>
      <c r="N57">
        <f>YEAR(sales[[#This Row],[Order date ]])</f>
        <v>2023</v>
      </c>
      <c r="O57">
        <f>SUMIF(sales[month],sales[[#This Row],[month]],sales[Total sales])</f>
        <v>15279306</v>
      </c>
    </row>
    <row r="58" spans="2:15" x14ac:dyDescent="0.3">
      <c r="B58" s="7">
        <v>55</v>
      </c>
      <c r="C58" t="s">
        <v>30</v>
      </c>
      <c r="D58" t="s">
        <v>42</v>
      </c>
      <c r="E58" t="s">
        <v>6</v>
      </c>
      <c r="F58" s="7">
        <v>4760</v>
      </c>
      <c r="G58" s="7">
        <v>69</v>
      </c>
      <c r="H58" s="6">
        <v>44981</v>
      </c>
      <c r="I58">
        <f>sales[[#This Row],[Amount]]*sales[[#This Row],[Units]]</f>
        <v>328440</v>
      </c>
      <c r="J58">
        <f>IF(sales[[#This Row],[Total sales]] &gt; $L$2,1,0)</f>
        <v>0</v>
      </c>
      <c r="K58">
        <f>MONTH(sales[[#This Row],[Order date ]])</f>
        <v>2</v>
      </c>
      <c r="L58" t="str">
        <f>TEXT(sales[[#This Row],[Order date ]],"mmmm")</f>
        <v>February</v>
      </c>
      <c r="M58">
        <f>DAY(sales[[#This Row],[Order date ]])</f>
        <v>24</v>
      </c>
      <c r="N58">
        <f>YEAR(sales[[#This Row],[Order date ]])</f>
        <v>2023</v>
      </c>
      <c r="O58">
        <f>SUMIF(sales[month],sales[[#This Row],[month]],sales[Total sales])</f>
        <v>15279306</v>
      </c>
    </row>
    <row r="59" spans="2:15" x14ac:dyDescent="0.3">
      <c r="B59" s="7">
        <v>56</v>
      </c>
      <c r="C59" t="s">
        <v>36</v>
      </c>
      <c r="D59" t="s">
        <v>38</v>
      </c>
      <c r="E59" t="s">
        <v>18</v>
      </c>
      <c r="F59" s="7">
        <v>5439</v>
      </c>
      <c r="G59" s="7">
        <v>30</v>
      </c>
      <c r="H59" s="6">
        <v>44982</v>
      </c>
      <c r="I59">
        <f>sales[[#This Row],[Amount]]*sales[[#This Row],[Units]]</f>
        <v>163170</v>
      </c>
      <c r="J59">
        <f>IF(sales[[#This Row],[Total sales]] &gt; $L$2,1,0)</f>
        <v>0</v>
      </c>
      <c r="K59">
        <f>MONTH(sales[[#This Row],[Order date ]])</f>
        <v>2</v>
      </c>
      <c r="L59" t="str">
        <f>TEXT(sales[[#This Row],[Order date ]],"mmmm")</f>
        <v>February</v>
      </c>
      <c r="M59">
        <f>DAY(sales[[#This Row],[Order date ]])</f>
        <v>25</v>
      </c>
      <c r="N59">
        <f>YEAR(sales[[#This Row],[Order date ]])</f>
        <v>2023</v>
      </c>
      <c r="O59">
        <f>SUMIF(sales[month],sales[[#This Row],[month]],sales[Total sales])</f>
        <v>15279306</v>
      </c>
    </row>
    <row r="60" spans="2:15" x14ac:dyDescent="0.3">
      <c r="B60" s="7">
        <v>57</v>
      </c>
      <c r="C60" t="s">
        <v>30</v>
      </c>
      <c r="D60" t="s">
        <v>39</v>
      </c>
      <c r="E60" t="s">
        <v>10</v>
      </c>
      <c r="F60" s="7">
        <v>1463</v>
      </c>
      <c r="G60" s="7">
        <v>39</v>
      </c>
      <c r="H60" s="6">
        <v>44983</v>
      </c>
      <c r="I60">
        <f>sales[[#This Row],[Amount]]*sales[[#This Row],[Units]]</f>
        <v>57057</v>
      </c>
      <c r="J60">
        <f>IF(sales[[#This Row],[Total sales]] &gt; $L$2,1,0)</f>
        <v>0</v>
      </c>
      <c r="K60">
        <f>MONTH(sales[[#This Row],[Order date ]])</f>
        <v>2</v>
      </c>
      <c r="L60" t="str">
        <f>TEXT(sales[[#This Row],[Order date ]],"mmmm")</f>
        <v>February</v>
      </c>
      <c r="M60">
        <f>DAY(sales[[#This Row],[Order date ]])</f>
        <v>26</v>
      </c>
      <c r="N60">
        <f>YEAR(sales[[#This Row],[Order date ]])</f>
        <v>2023</v>
      </c>
      <c r="O60">
        <f>SUMIF(sales[month],sales[[#This Row],[month]],sales[Total sales])</f>
        <v>15279306</v>
      </c>
    </row>
    <row r="61" spans="2:15" x14ac:dyDescent="0.3">
      <c r="B61" s="7">
        <v>58</v>
      </c>
      <c r="C61" t="s">
        <v>34</v>
      </c>
      <c r="D61" t="s">
        <v>39</v>
      </c>
      <c r="E61" t="s">
        <v>25</v>
      </c>
      <c r="F61" s="7">
        <v>7777</v>
      </c>
      <c r="G61" s="7">
        <v>504</v>
      </c>
      <c r="H61" s="6">
        <v>44984</v>
      </c>
      <c r="I61">
        <f>sales[[#This Row],[Amount]]*sales[[#This Row],[Units]]</f>
        <v>3919608</v>
      </c>
      <c r="J61">
        <f>IF(sales[[#This Row],[Total sales]] &gt; $L$2,1,0)</f>
        <v>1</v>
      </c>
      <c r="K61">
        <f>MONTH(sales[[#This Row],[Order date ]])</f>
        <v>2</v>
      </c>
      <c r="L61" t="str">
        <f>TEXT(sales[[#This Row],[Order date ]],"mmmm")</f>
        <v>February</v>
      </c>
      <c r="M61">
        <f>DAY(sales[[#This Row],[Order date ]])</f>
        <v>27</v>
      </c>
      <c r="N61">
        <f>YEAR(sales[[#This Row],[Order date ]])</f>
        <v>2023</v>
      </c>
      <c r="O61">
        <f>SUMIF(sales[month],sales[[#This Row],[month]],sales[Total sales])</f>
        <v>15279306</v>
      </c>
    </row>
    <row r="62" spans="2:15" x14ac:dyDescent="0.3">
      <c r="B62" s="7">
        <v>59</v>
      </c>
      <c r="C62" t="s">
        <v>3</v>
      </c>
      <c r="D62" t="s">
        <v>40</v>
      </c>
      <c r="E62" t="s">
        <v>22</v>
      </c>
      <c r="F62" s="7">
        <v>1085</v>
      </c>
      <c r="G62" s="7">
        <v>273</v>
      </c>
      <c r="H62" s="6">
        <v>44985</v>
      </c>
      <c r="I62">
        <f>sales[[#This Row],[Amount]]*sales[[#This Row],[Units]]</f>
        <v>296205</v>
      </c>
      <c r="J62">
        <f>IF(sales[[#This Row],[Total sales]] &gt; $L$2,1,0)</f>
        <v>0</v>
      </c>
      <c r="K62">
        <f>MONTH(sales[[#This Row],[Order date ]])</f>
        <v>2</v>
      </c>
      <c r="L62" t="str">
        <f>TEXT(sales[[#This Row],[Order date ]],"mmmm")</f>
        <v>February</v>
      </c>
      <c r="M62">
        <f>DAY(sales[[#This Row],[Order date ]])</f>
        <v>28</v>
      </c>
      <c r="N62">
        <f>YEAR(sales[[#This Row],[Order date ]])</f>
        <v>2023</v>
      </c>
      <c r="O62">
        <f>SUMIF(sales[month],sales[[#This Row],[month]],sales[Total sales])</f>
        <v>15279306</v>
      </c>
    </row>
    <row r="63" spans="2:15" x14ac:dyDescent="0.3">
      <c r="B63" s="7">
        <v>60</v>
      </c>
      <c r="C63" t="s">
        <v>33</v>
      </c>
      <c r="D63" t="s">
        <v>40</v>
      </c>
      <c r="E63" t="s">
        <v>24</v>
      </c>
      <c r="F63" s="7">
        <v>182</v>
      </c>
      <c r="G63" s="7">
        <v>48</v>
      </c>
      <c r="H63" s="6">
        <v>44986</v>
      </c>
      <c r="I63">
        <f>sales[[#This Row],[Amount]]*sales[[#This Row],[Units]]</f>
        <v>8736</v>
      </c>
      <c r="J63">
        <f>IF(sales[[#This Row],[Total sales]] &gt; $L$2,1,0)</f>
        <v>0</v>
      </c>
      <c r="K63">
        <f>MONTH(sales[[#This Row],[Order date ]])</f>
        <v>3</v>
      </c>
      <c r="L63" t="str">
        <f>TEXT(sales[[#This Row],[Order date ]],"mmmm")</f>
        <v>March</v>
      </c>
      <c r="M63">
        <f>DAY(sales[[#This Row],[Order date ]])</f>
        <v>1</v>
      </c>
      <c r="N63">
        <f>YEAR(sales[[#This Row],[Order date ]])</f>
        <v>2023</v>
      </c>
      <c r="O63">
        <f>SUMIF(sales[month],sales[[#This Row],[month]],sales[Total sales])</f>
        <v>22513827</v>
      </c>
    </row>
    <row r="64" spans="2:15" x14ac:dyDescent="0.3">
      <c r="B64" s="7">
        <v>61</v>
      </c>
      <c r="C64" t="s">
        <v>32</v>
      </c>
      <c r="D64" t="s">
        <v>39</v>
      </c>
      <c r="E64" t="s">
        <v>20</v>
      </c>
      <c r="F64" s="7">
        <v>4242</v>
      </c>
      <c r="G64" s="7">
        <v>207</v>
      </c>
      <c r="H64" s="6">
        <v>44987</v>
      </c>
      <c r="I64">
        <f>sales[[#This Row],[Amount]]*sales[[#This Row],[Units]]</f>
        <v>878094</v>
      </c>
      <c r="J64">
        <f>IF(sales[[#This Row],[Total sales]] &gt; $L$2,1,0)</f>
        <v>1</v>
      </c>
      <c r="K64">
        <f>MONTH(sales[[#This Row],[Order date ]])</f>
        <v>3</v>
      </c>
      <c r="L64" t="str">
        <f>TEXT(sales[[#This Row],[Order date ]],"mmmm")</f>
        <v>March</v>
      </c>
      <c r="M64">
        <f>DAY(sales[[#This Row],[Order date ]])</f>
        <v>2</v>
      </c>
      <c r="N64">
        <f>YEAR(sales[[#This Row],[Order date ]])</f>
        <v>2023</v>
      </c>
      <c r="O64">
        <f>SUMIF(sales[month],sales[[#This Row],[month]],sales[Total sales])</f>
        <v>22513827</v>
      </c>
    </row>
    <row r="65" spans="2:15" x14ac:dyDescent="0.3">
      <c r="B65" s="7">
        <v>62</v>
      </c>
      <c r="C65" t="s">
        <v>32</v>
      </c>
      <c r="D65" t="s">
        <v>38</v>
      </c>
      <c r="E65" t="s">
        <v>25</v>
      </c>
      <c r="F65" s="7">
        <v>6118</v>
      </c>
      <c r="G65" s="7">
        <v>9</v>
      </c>
      <c r="H65" s="6">
        <v>44988</v>
      </c>
      <c r="I65">
        <f>sales[[#This Row],[Amount]]*sales[[#This Row],[Units]]</f>
        <v>55062</v>
      </c>
      <c r="J65">
        <f>IF(sales[[#This Row],[Total sales]] &gt; $L$2,1,0)</f>
        <v>0</v>
      </c>
      <c r="K65">
        <f>MONTH(sales[[#This Row],[Order date ]])</f>
        <v>3</v>
      </c>
      <c r="L65" t="str">
        <f>TEXT(sales[[#This Row],[Order date ]],"mmmm")</f>
        <v>March</v>
      </c>
      <c r="M65">
        <f>DAY(sales[[#This Row],[Order date ]])</f>
        <v>3</v>
      </c>
      <c r="N65">
        <f>YEAR(sales[[#This Row],[Order date ]])</f>
        <v>2023</v>
      </c>
      <c r="O65">
        <f>SUMIF(sales[month],sales[[#This Row],[month]],sales[Total sales])</f>
        <v>22513827</v>
      </c>
    </row>
    <row r="66" spans="2:15" x14ac:dyDescent="0.3">
      <c r="B66" s="7">
        <v>63</v>
      </c>
      <c r="C66" t="s">
        <v>35</v>
      </c>
      <c r="D66" t="s">
        <v>38</v>
      </c>
      <c r="E66" t="s">
        <v>16</v>
      </c>
      <c r="F66" s="7">
        <v>2317</v>
      </c>
      <c r="G66" s="7">
        <v>261</v>
      </c>
      <c r="H66" s="6">
        <v>44989</v>
      </c>
      <c r="I66">
        <f>sales[[#This Row],[Amount]]*sales[[#This Row],[Units]]</f>
        <v>604737</v>
      </c>
      <c r="J66">
        <f>IF(sales[[#This Row],[Total sales]] &gt; $L$2,1,0)</f>
        <v>0</v>
      </c>
      <c r="K66">
        <f>MONTH(sales[[#This Row],[Order date ]])</f>
        <v>3</v>
      </c>
      <c r="L66" t="str">
        <f>TEXT(sales[[#This Row],[Order date ]],"mmmm")</f>
        <v>March</v>
      </c>
      <c r="M66">
        <f>DAY(sales[[#This Row],[Order date ]])</f>
        <v>4</v>
      </c>
      <c r="N66">
        <f>YEAR(sales[[#This Row],[Order date ]])</f>
        <v>2023</v>
      </c>
      <c r="O66">
        <f>SUMIF(sales[month],sales[[#This Row],[month]],sales[Total sales])</f>
        <v>22513827</v>
      </c>
    </row>
    <row r="67" spans="2:15" x14ac:dyDescent="0.3">
      <c r="B67" s="7">
        <v>64</v>
      </c>
      <c r="C67" t="s">
        <v>32</v>
      </c>
      <c r="D67" t="s">
        <v>37</v>
      </c>
      <c r="E67" t="s">
        <v>9</v>
      </c>
      <c r="F67" s="7">
        <v>938</v>
      </c>
      <c r="G67" s="7">
        <v>6</v>
      </c>
      <c r="H67" s="6">
        <v>44990</v>
      </c>
      <c r="I67">
        <f>sales[[#This Row],[Amount]]*sales[[#This Row],[Units]]</f>
        <v>5628</v>
      </c>
      <c r="J67">
        <f>IF(sales[[#This Row],[Total sales]] &gt; $L$2,1,0)</f>
        <v>0</v>
      </c>
      <c r="K67">
        <f>MONTH(sales[[#This Row],[Order date ]])</f>
        <v>3</v>
      </c>
      <c r="L67" t="str">
        <f>TEXT(sales[[#This Row],[Order date ]],"mmmm")</f>
        <v>March</v>
      </c>
      <c r="M67">
        <f>DAY(sales[[#This Row],[Order date ]])</f>
        <v>5</v>
      </c>
      <c r="N67">
        <f>YEAR(sales[[#This Row],[Order date ]])</f>
        <v>2023</v>
      </c>
      <c r="O67">
        <f>SUMIF(sales[month],sales[[#This Row],[month]],sales[Total sales])</f>
        <v>22513827</v>
      </c>
    </row>
    <row r="68" spans="2:15" x14ac:dyDescent="0.3">
      <c r="B68" s="7">
        <v>65</v>
      </c>
      <c r="C68" t="s">
        <v>29</v>
      </c>
      <c r="D68" t="s">
        <v>40</v>
      </c>
      <c r="E68" t="s">
        <v>8</v>
      </c>
      <c r="F68" s="7">
        <v>9709</v>
      </c>
      <c r="G68" s="7">
        <v>30</v>
      </c>
      <c r="H68" s="6">
        <v>44991</v>
      </c>
      <c r="I68">
        <f>sales[[#This Row],[Amount]]*sales[[#This Row],[Units]]</f>
        <v>291270</v>
      </c>
      <c r="J68">
        <f>IF(sales[[#This Row],[Total sales]] &gt; $L$2,1,0)</f>
        <v>0</v>
      </c>
      <c r="K68">
        <f>MONTH(sales[[#This Row],[Order date ]])</f>
        <v>3</v>
      </c>
      <c r="L68" t="str">
        <f>TEXT(sales[[#This Row],[Order date ]],"mmmm")</f>
        <v>March</v>
      </c>
      <c r="M68">
        <f>DAY(sales[[#This Row],[Order date ]])</f>
        <v>6</v>
      </c>
      <c r="N68">
        <f>YEAR(sales[[#This Row],[Order date ]])</f>
        <v>2023</v>
      </c>
      <c r="O68">
        <f>SUMIF(sales[month],sales[[#This Row],[month]],sales[Total sales])</f>
        <v>22513827</v>
      </c>
    </row>
    <row r="69" spans="2:15" x14ac:dyDescent="0.3">
      <c r="B69" s="7">
        <v>66</v>
      </c>
      <c r="C69" t="s">
        <v>31</v>
      </c>
      <c r="D69" t="s">
        <v>39</v>
      </c>
      <c r="E69" t="s">
        <v>13</v>
      </c>
      <c r="F69" s="7">
        <v>2205</v>
      </c>
      <c r="G69" s="7">
        <v>138</v>
      </c>
      <c r="H69" s="6">
        <v>44992</v>
      </c>
      <c r="I69">
        <f>sales[[#This Row],[Amount]]*sales[[#This Row],[Units]]</f>
        <v>304290</v>
      </c>
      <c r="J69">
        <f>IF(sales[[#This Row],[Total sales]] &gt; $L$2,1,0)</f>
        <v>0</v>
      </c>
      <c r="K69">
        <f>MONTH(sales[[#This Row],[Order date ]])</f>
        <v>3</v>
      </c>
      <c r="L69" t="str">
        <f>TEXT(sales[[#This Row],[Order date ]],"mmmm")</f>
        <v>March</v>
      </c>
      <c r="M69">
        <f>DAY(sales[[#This Row],[Order date ]])</f>
        <v>7</v>
      </c>
      <c r="N69">
        <f>YEAR(sales[[#This Row],[Order date ]])</f>
        <v>2023</v>
      </c>
      <c r="O69">
        <f>SUMIF(sales[month],sales[[#This Row],[month]],sales[Total sales])</f>
        <v>22513827</v>
      </c>
    </row>
    <row r="70" spans="2:15" x14ac:dyDescent="0.3">
      <c r="B70" s="7">
        <v>67</v>
      </c>
      <c r="C70" t="s">
        <v>31</v>
      </c>
      <c r="D70" t="s">
        <v>40</v>
      </c>
      <c r="E70" t="s">
        <v>10</v>
      </c>
      <c r="F70" s="7">
        <v>4487</v>
      </c>
      <c r="G70" s="7">
        <v>111</v>
      </c>
      <c r="H70" s="6">
        <v>44993</v>
      </c>
      <c r="I70">
        <f>sales[[#This Row],[Amount]]*sales[[#This Row],[Units]]</f>
        <v>498057</v>
      </c>
      <c r="J70">
        <f>IF(sales[[#This Row],[Total sales]] &gt; $L$2,1,0)</f>
        <v>0</v>
      </c>
      <c r="K70">
        <f>MONTH(sales[[#This Row],[Order date ]])</f>
        <v>3</v>
      </c>
      <c r="L70" t="str">
        <f>TEXT(sales[[#This Row],[Order date ]],"mmmm")</f>
        <v>March</v>
      </c>
      <c r="M70">
        <f>DAY(sales[[#This Row],[Order date ]])</f>
        <v>8</v>
      </c>
      <c r="N70">
        <f>YEAR(sales[[#This Row],[Order date ]])</f>
        <v>2023</v>
      </c>
      <c r="O70">
        <f>SUMIF(sales[month],sales[[#This Row],[month]],sales[Total sales])</f>
        <v>22513827</v>
      </c>
    </row>
    <row r="71" spans="2:15" x14ac:dyDescent="0.3">
      <c r="B71" s="7">
        <v>68</v>
      </c>
      <c r="C71" t="s">
        <v>33</v>
      </c>
      <c r="D71" t="s">
        <v>42</v>
      </c>
      <c r="E71" t="s">
        <v>11</v>
      </c>
      <c r="F71" s="7">
        <v>2415</v>
      </c>
      <c r="G71" s="7">
        <v>15</v>
      </c>
      <c r="H71" s="6">
        <v>44994</v>
      </c>
      <c r="I71">
        <f>sales[[#This Row],[Amount]]*sales[[#This Row],[Units]]</f>
        <v>36225</v>
      </c>
      <c r="J71">
        <f>IF(sales[[#This Row],[Total sales]] &gt; $L$2,1,0)</f>
        <v>0</v>
      </c>
      <c r="K71">
        <f>MONTH(sales[[#This Row],[Order date ]])</f>
        <v>3</v>
      </c>
      <c r="L71" t="str">
        <f>TEXT(sales[[#This Row],[Order date ]],"mmmm")</f>
        <v>March</v>
      </c>
      <c r="M71">
        <f>DAY(sales[[#This Row],[Order date ]])</f>
        <v>9</v>
      </c>
      <c r="N71">
        <f>YEAR(sales[[#This Row],[Order date ]])</f>
        <v>2023</v>
      </c>
      <c r="O71">
        <f>SUMIF(sales[month],sales[[#This Row],[month]],sales[Total sales])</f>
        <v>22513827</v>
      </c>
    </row>
    <row r="72" spans="2:15" x14ac:dyDescent="0.3">
      <c r="B72" s="7">
        <v>69</v>
      </c>
      <c r="C72" t="s">
        <v>36</v>
      </c>
      <c r="D72" t="s">
        <v>39</v>
      </c>
      <c r="E72" t="s">
        <v>12</v>
      </c>
      <c r="F72" s="7">
        <v>4018</v>
      </c>
      <c r="G72" s="7">
        <v>162</v>
      </c>
      <c r="H72" s="6">
        <v>44995</v>
      </c>
      <c r="I72">
        <f>sales[[#This Row],[Amount]]*sales[[#This Row],[Units]]</f>
        <v>650916</v>
      </c>
      <c r="J72">
        <f>IF(sales[[#This Row],[Total sales]] &gt; $L$2,1,0)</f>
        <v>1</v>
      </c>
      <c r="K72">
        <f>MONTH(sales[[#This Row],[Order date ]])</f>
        <v>3</v>
      </c>
      <c r="L72" t="str">
        <f>TEXT(sales[[#This Row],[Order date ]],"mmmm")</f>
        <v>March</v>
      </c>
      <c r="M72">
        <f>DAY(sales[[#This Row],[Order date ]])</f>
        <v>10</v>
      </c>
      <c r="N72">
        <f>YEAR(sales[[#This Row],[Order date ]])</f>
        <v>2023</v>
      </c>
      <c r="O72">
        <f>SUMIF(sales[month],sales[[#This Row],[month]],sales[Total sales])</f>
        <v>22513827</v>
      </c>
    </row>
    <row r="73" spans="2:15" x14ac:dyDescent="0.3">
      <c r="B73" s="7">
        <v>70</v>
      </c>
      <c r="C73" t="s">
        <v>33</v>
      </c>
      <c r="D73" t="s">
        <v>39</v>
      </c>
      <c r="E73" t="s">
        <v>12</v>
      </c>
      <c r="F73" s="7">
        <v>861</v>
      </c>
      <c r="G73" s="7">
        <v>195</v>
      </c>
      <c r="H73" s="6">
        <v>44996</v>
      </c>
      <c r="I73">
        <f>sales[[#This Row],[Amount]]*sales[[#This Row],[Units]]</f>
        <v>167895</v>
      </c>
      <c r="J73">
        <f>IF(sales[[#This Row],[Total sales]] &gt; $L$2,1,0)</f>
        <v>0</v>
      </c>
      <c r="K73">
        <f>MONTH(sales[[#This Row],[Order date ]])</f>
        <v>3</v>
      </c>
      <c r="L73" t="str">
        <f>TEXT(sales[[#This Row],[Order date ]],"mmmm")</f>
        <v>March</v>
      </c>
      <c r="M73">
        <f>DAY(sales[[#This Row],[Order date ]])</f>
        <v>11</v>
      </c>
      <c r="N73">
        <f>YEAR(sales[[#This Row],[Order date ]])</f>
        <v>2023</v>
      </c>
      <c r="O73">
        <f>SUMIF(sales[month],sales[[#This Row],[month]],sales[Total sales])</f>
        <v>22513827</v>
      </c>
    </row>
    <row r="74" spans="2:15" x14ac:dyDescent="0.3">
      <c r="B74" s="7">
        <v>71</v>
      </c>
      <c r="C74" t="s">
        <v>35</v>
      </c>
      <c r="D74" t="s">
        <v>37</v>
      </c>
      <c r="E74" t="s">
        <v>7</v>
      </c>
      <c r="F74" s="7">
        <v>5586</v>
      </c>
      <c r="G74" s="7">
        <v>525</v>
      </c>
      <c r="H74" s="6">
        <v>44997</v>
      </c>
      <c r="I74">
        <f>sales[[#This Row],[Amount]]*sales[[#This Row],[Units]]</f>
        <v>2932650</v>
      </c>
      <c r="J74">
        <f>IF(sales[[#This Row],[Total sales]] &gt; $L$2,1,0)</f>
        <v>1</v>
      </c>
      <c r="K74">
        <f>MONTH(sales[[#This Row],[Order date ]])</f>
        <v>3</v>
      </c>
      <c r="L74" t="str">
        <f>TEXT(sales[[#This Row],[Order date ]],"mmmm")</f>
        <v>March</v>
      </c>
      <c r="M74">
        <f>DAY(sales[[#This Row],[Order date ]])</f>
        <v>12</v>
      </c>
      <c r="N74">
        <f>YEAR(sales[[#This Row],[Order date ]])</f>
        <v>2023</v>
      </c>
      <c r="O74">
        <f>SUMIF(sales[month],sales[[#This Row],[month]],sales[Total sales])</f>
        <v>22513827</v>
      </c>
    </row>
    <row r="75" spans="2:15" x14ac:dyDescent="0.3">
      <c r="B75" s="7">
        <v>72</v>
      </c>
      <c r="C75" t="s">
        <v>31</v>
      </c>
      <c r="D75" t="s">
        <v>39</v>
      </c>
      <c r="E75" t="s">
        <v>26</v>
      </c>
      <c r="F75" s="7">
        <v>2226</v>
      </c>
      <c r="G75" s="7">
        <v>48</v>
      </c>
      <c r="H75" s="6">
        <v>44998</v>
      </c>
      <c r="I75">
        <f>sales[[#This Row],[Amount]]*sales[[#This Row],[Units]]</f>
        <v>106848</v>
      </c>
      <c r="J75">
        <f>IF(sales[[#This Row],[Total sales]] &gt; $L$2,1,0)</f>
        <v>0</v>
      </c>
      <c r="K75">
        <f>MONTH(sales[[#This Row],[Order date ]])</f>
        <v>3</v>
      </c>
      <c r="L75" t="str">
        <f>TEXT(sales[[#This Row],[Order date ]],"mmmm")</f>
        <v>March</v>
      </c>
      <c r="M75">
        <f>DAY(sales[[#This Row],[Order date ]])</f>
        <v>13</v>
      </c>
      <c r="N75">
        <f>YEAR(sales[[#This Row],[Order date ]])</f>
        <v>2023</v>
      </c>
      <c r="O75">
        <f>SUMIF(sales[month],sales[[#This Row],[month]],sales[Total sales])</f>
        <v>22513827</v>
      </c>
    </row>
    <row r="76" spans="2:15" x14ac:dyDescent="0.3">
      <c r="B76" s="7">
        <v>73</v>
      </c>
      <c r="C76" t="s">
        <v>3</v>
      </c>
      <c r="D76" t="s">
        <v>39</v>
      </c>
      <c r="E76" t="s">
        <v>21</v>
      </c>
      <c r="F76" s="7">
        <v>14329</v>
      </c>
      <c r="G76" s="7">
        <v>150</v>
      </c>
      <c r="H76" s="6">
        <v>44999</v>
      </c>
      <c r="I76">
        <f>sales[[#This Row],[Amount]]*sales[[#This Row],[Units]]</f>
        <v>2149350</v>
      </c>
      <c r="J76">
        <f>IF(sales[[#This Row],[Total sales]] &gt; $L$2,1,0)</f>
        <v>1</v>
      </c>
      <c r="K76">
        <f>MONTH(sales[[#This Row],[Order date ]])</f>
        <v>3</v>
      </c>
      <c r="L76" t="str">
        <f>TEXT(sales[[#This Row],[Order date ]],"mmmm")</f>
        <v>March</v>
      </c>
      <c r="M76">
        <f>DAY(sales[[#This Row],[Order date ]])</f>
        <v>14</v>
      </c>
      <c r="N76">
        <f>YEAR(sales[[#This Row],[Order date ]])</f>
        <v>2023</v>
      </c>
      <c r="O76">
        <f>SUMIF(sales[month],sales[[#This Row],[month]],sales[Total sales])</f>
        <v>22513827</v>
      </c>
    </row>
    <row r="77" spans="2:15" x14ac:dyDescent="0.3">
      <c r="B77" s="7">
        <v>74</v>
      </c>
      <c r="C77" t="s">
        <v>3</v>
      </c>
      <c r="D77" t="s">
        <v>39</v>
      </c>
      <c r="E77" t="s">
        <v>13</v>
      </c>
      <c r="F77" s="7">
        <v>8463</v>
      </c>
      <c r="G77" s="7">
        <v>492</v>
      </c>
      <c r="H77" s="6">
        <v>45000</v>
      </c>
      <c r="I77">
        <f>sales[[#This Row],[Amount]]*sales[[#This Row],[Units]]</f>
        <v>4163796</v>
      </c>
      <c r="J77">
        <f>IF(sales[[#This Row],[Total sales]] &gt; $L$2,1,0)</f>
        <v>1</v>
      </c>
      <c r="K77">
        <f>MONTH(sales[[#This Row],[Order date ]])</f>
        <v>3</v>
      </c>
      <c r="L77" t="str">
        <f>TEXT(sales[[#This Row],[Order date ]],"mmmm")</f>
        <v>March</v>
      </c>
      <c r="M77">
        <f>DAY(sales[[#This Row],[Order date ]])</f>
        <v>15</v>
      </c>
      <c r="N77">
        <f>YEAR(sales[[#This Row],[Order date ]])</f>
        <v>2023</v>
      </c>
      <c r="O77">
        <f>SUMIF(sales[month],sales[[#This Row],[month]],sales[Total sales])</f>
        <v>22513827</v>
      </c>
    </row>
    <row r="78" spans="2:15" x14ac:dyDescent="0.3">
      <c r="B78" s="7">
        <v>75</v>
      </c>
      <c r="C78" t="s">
        <v>33</v>
      </c>
      <c r="D78" t="s">
        <v>39</v>
      </c>
      <c r="E78" t="s">
        <v>22</v>
      </c>
      <c r="F78" s="7">
        <v>2891</v>
      </c>
      <c r="G78" s="7">
        <v>102</v>
      </c>
      <c r="H78" s="6">
        <v>45001</v>
      </c>
      <c r="I78">
        <f>sales[[#This Row],[Amount]]*sales[[#This Row],[Units]]</f>
        <v>294882</v>
      </c>
      <c r="J78">
        <f>IF(sales[[#This Row],[Total sales]] &gt; $L$2,1,0)</f>
        <v>0</v>
      </c>
      <c r="K78">
        <f>MONTH(sales[[#This Row],[Order date ]])</f>
        <v>3</v>
      </c>
      <c r="L78" t="str">
        <f>TEXT(sales[[#This Row],[Order date ]],"mmmm")</f>
        <v>March</v>
      </c>
      <c r="M78">
        <f>DAY(sales[[#This Row],[Order date ]])</f>
        <v>16</v>
      </c>
      <c r="N78">
        <f>YEAR(sales[[#This Row],[Order date ]])</f>
        <v>2023</v>
      </c>
      <c r="O78">
        <f>SUMIF(sales[month],sales[[#This Row],[month]],sales[Total sales])</f>
        <v>22513827</v>
      </c>
    </row>
    <row r="79" spans="2:15" x14ac:dyDescent="0.3">
      <c r="B79" s="7">
        <v>76</v>
      </c>
      <c r="C79" t="s">
        <v>34</v>
      </c>
      <c r="D79" t="s">
        <v>38</v>
      </c>
      <c r="E79" t="s">
        <v>16</v>
      </c>
      <c r="F79" s="7">
        <v>3773</v>
      </c>
      <c r="G79" s="7">
        <v>165</v>
      </c>
      <c r="H79" s="6">
        <v>45002</v>
      </c>
      <c r="I79">
        <f>sales[[#This Row],[Amount]]*sales[[#This Row],[Units]]</f>
        <v>622545</v>
      </c>
      <c r="J79">
        <f>IF(sales[[#This Row],[Total sales]] &gt; $L$2,1,0)</f>
        <v>0</v>
      </c>
      <c r="K79">
        <f>MONTH(sales[[#This Row],[Order date ]])</f>
        <v>3</v>
      </c>
      <c r="L79" t="str">
        <f>TEXT(sales[[#This Row],[Order date ]],"mmmm")</f>
        <v>March</v>
      </c>
      <c r="M79">
        <f>DAY(sales[[#This Row],[Order date ]])</f>
        <v>17</v>
      </c>
      <c r="N79">
        <f>YEAR(sales[[#This Row],[Order date ]])</f>
        <v>2023</v>
      </c>
      <c r="O79">
        <f>SUMIF(sales[month],sales[[#This Row],[month]],sales[Total sales])</f>
        <v>22513827</v>
      </c>
    </row>
    <row r="80" spans="2:15" x14ac:dyDescent="0.3">
      <c r="B80" s="7">
        <v>77</v>
      </c>
      <c r="C80" t="s">
        <v>30</v>
      </c>
      <c r="D80" t="s">
        <v>38</v>
      </c>
      <c r="E80" t="s">
        <v>21</v>
      </c>
      <c r="F80" s="7">
        <v>854</v>
      </c>
      <c r="G80" s="7">
        <v>309</v>
      </c>
      <c r="H80" s="6">
        <v>45003</v>
      </c>
      <c r="I80">
        <f>sales[[#This Row],[Amount]]*sales[[#This Row],[Units]]</f>
        <v>263886</v>
      </c>
      <c r="J80">
        <f>IF(sales[[#This Row],[Total sales]] &gt; $L$2,1,0)</f>
        <v>0</v>
      </c>
      <c r="K80">
        <f>MONTH(sales[[#This Row],[Order date ]])</f>
        <v>3</v>
      </c>
      <c r="L80" t="str">
        <f>TEXT(sales[[#This Row],[Order date ]],"mmmm")</f>
        <v>March</v>
      </c>
      <c r="M80">
        <f>DAY(sales[[#This Row],[Order date ]])</f>
        <v>18</v>
      </c>
      <c r="N80">
        <f>YEAR(sales[[#This Row],[Order date ]])</f>
        <v>2023</v>
      </c>
      <c r="O80">
        <f>SUMIF(sales[month],sales[[#This Row],[month]],sales[Total sales])</f>
        <v>22513827</v>
      </c>
    </row>
    <row r="81" spans="2:15" x14ac:dyDescent="0.3">
      <c r="B81" s="7">
        <v>78</v>
      </c>
      <c r="C81" t="s">
        <v>32</v>
      </c>
      <c r="D81" t="s">
        <v>38</v>
      </c>
      <c r="E81" t="s">
        <v>10</v>
      </c>
      <c r="F81" s="7">
        <v>4970</v>
      </c>
      <c r="G81" s="7">
        <v>156</v>
      </c>
      <c r="H81" s="6">
        <v>45004</v>
      </c>
      <c r="I81">
        <f>sales[[#This Row],[Amount]]*sales[[#This Row],[Units]]</f>
        <v>775320</v>
      </c>
      <c r="J81">
        <f>IF(sales[[#This Row],[Total sales]] &gt; $L$2,1,0)</f>
        <v>1</v>
      </c>
      <c r="K81">
        <f>MONTH(sales[[#This Row],[Order date ]])</f>
        <v>3</v>
      </c>
      <c r="L81" t="str">
        <f>TEXT(sales[[#This Row],[Order date ]],"mmmm")</f>
        <v>March</v>
      </c>
      <c r="M81">
        <f>DAY(sales[[#This Row],[Order date ]])</f>
        <v>19</v>
      </c>
      <c r="N81">
        <f>YEAR(sales[[#This Row],[Order date ]])</f>
        <v>2023</v>
      </c>
      <c r="O81">
        <f>SUMIF(sales[month],sales[[#This Row],[month]],sales[Total sales])</f>
        <v>22513827</v>
      </c>
    </row>
    <row r="82" spans="2:15" x14ac:dyDescent="0.3">
      <c r="B82" s="7">
        <v>79</v>
      </c>
      <c r="C82" t="s">
        <v>3</v>
      </c>
      <c r="D82" t="s">
        <v>42</v>
      </c>
      <c r="E82" t="s">
        <v>19</v>
      </c>
      <c r="F82" s="7">
        <v>98</v>
      </c>
      <c r="G82" s="7">
        <v>159</v>
      </c>
      <c r="H82" s="6">
        <v>45005</v>
      </c>
      <c r="I82">
        <f>sales[[#This Row],[Amount]]*sales[[#This Row],[Units]]</f>
        <v>15582</v>
      </c>
      <c r="J82">
        <f>IF(sales[[#This Row],[Total sales]] &gt; $L$2,1,0)</f>
        <v>0</v>
      </c>
      <c r="K82">
        <f>MONTH(sales[[#This Row],[Order date ]])</f>
        <v>3</v>
      </c>
      <c r="L82" t="str">
        <f>TEXT(sales[[#This Row],[Order date ]],"mmmm")</f>
        <v>March</v>
      </c>
      <c r="M82">
        <f>DAY(sales[[#This Row],[Order date ]])</f>
        <v>20</v>
      </c>
      <c r="N82">
        <f>YEAR(sales[[#This Row],[Order date ]])</f>
        <v>2023</v>
      </c>
      <c r="O82">
        <f>SUMIF(sales[month],sales[[#This Row],[month]],sales[Total sales])</f>
        <v>22513827</v>
      </c>
    </row>
    <row r="83" spans="2:15" x14ac:dyDescent="0.3">
      <c r="B83" s="7">
        <v>80</v>
      </c>
      <c r="C83" t="s">
        <v>33</v>
      </c>
      <c r="D83" t="s">
        <v>42</v>
      </c>
      <c r="E83" t="s">
        <v>8</v>
      </c>
      <c r="F83" s="7">
        <v>13391</v>
      </c>
      <c r="G83" s="7">
        <v>201</v>
      </c>
      <c r="H83" s="6">
        <v>45006</v>
      </c>
      <c r="I83">
        <f>sales[[#This Row],[Amount]]*sales[[#This Row],[Units]]</f>
        <v>2691591</v>
      </c>
      <c r="J83">
        <f>IF(sales[[#This Row],[Total sales]] &gt; $L$2,1,0)</f>
        <v>1</v>
      </c>
      <c r="K83">
        <f>MONTH(sales[[#This Row],[Order date ]])</f>
        <v>3</v>
      </c>
      <c r="L83" t="str">
        <f>TEXT(sales[[#This Row],[Order date ]],"mmmm")</f>
        <v>March</v>
      </c>
      <c r="M83">
        <f>DAY(sales[[#This Row],[Order date ]])</f>
        <v>21</v>
      </c>
      <c r="N83">
        <f>YEAR(sales[[#This Row],[Order date ]])</f>
        <v>2023</v>
      </c>
      <c r="O83">
        <f>SUMIF(sales[month],sales[[#This Row],[month]],sales[Total sales])</f>
        <v>22513827</v>
      </c>
    </row>
    <row r="84" spans="2:15" x14ac:dyDescent="0.3">
      <c r="B84" s="7">
        <v>81</v>
      </c>
      <c r="C84" t="s">
        <v>29</v>
      </c>
      <c r="D84" t="s">
        <v>41</v>
      </c>
      <c r="E84" t="s">
        <v>24</v>
      </c>
      <c r="F84" s="7">
        <v>8890</v>
      </c>
      <c r="G84" s="7">
        <v>210</v>
      </c>
      <c r="H84" s="6">
        <v>45007</v>
      </c>
      <c r="I84">
        <f>sales[[#This Row],[Amount]]*sales[[#This Row],[Units]]</f>
        <v>1866900</v>
      </c>
      <c r="J84">
        <f>IF(sales[[#This Row],[Total sales]] &gt; $L$2,1,0)</f>
        <v>1</v>
      </c>
      <c r="K84">
        <f>MONTH(sales[[#This Row],[Order date ]])</f>
        <v>3</v>
      </c>
      <c r="L84" t="str">
        <f>TEXT(sales[[#This Row],[Order date ]],"mmmm")</f>
        <v>March</v>
      </c>
      <c r="M84">
        <f>DAY(sales[[#This Row],[Order date ]])</f>
        <v>22</v>
      </c>
      <c r="N84">
        <f>YEAR(sales[[#This Row],[Order date ]])</f>
        <v>2023</v>
      </c>
      <c r="O84">
        <f>SUMIF(sales[month],sales[[#This Row],[month]],sales[Total sales])</f>
        <v>22513827</v>
      </c>
    </row>
    <row r="85" spans="2:15" x14ac:dyDescent="0.3">
      <c r="B85" s="7">
        <v>82</v>
      </c>
      <c r="C85" t="s">
        <v>28</v>
      </c>
      <c r="D85" t="s">
        <v>37</v>
      </c>
      <c r="E85" t="s">
        <v>6</v>
      </c>
      <c r="F85" s="7">
        <v>56</v>
      </c>
      <c r="G85" s="7">
        <v>51</v>
      </c>
      <c r="H85" s="6">
        <v>45008</v>
      </c>
      <c r="I85">
        <f>sales[[#This Row],[Amount]]*sales[[#This Row],[Units]]</f>
        <v>2856</v>
      </c>
      <c r="J85">
        <f>IF(sales[[#This Row],[Total sales]] &gt; $L$2,1,0)</f>
        <v>0</v>
      </c>
      <c r="K85">
        <f>MONTH(sales[[#This Row],[Order date ]])</f>
        <v>3</v>
      </c>
      <c r="L85" t="str">
        <f>TEXT(sales[[#This Row],[Order date ]],"mmmm")</f>
        <v>March</v>
      </c>
      <c r="M85">
        <f>DAY(sales[[#This Row],[Order date ]])</f>
        <v>23</v>
      </c>
      <c r="N85">
        <f>YEAR(sales[[#This Row],[Order date ]])</f>
        <v>2023</v>
      </c>
      <c r="O85">
        <f>SUMIF(sales[month],sales[[#This Row],[month]],sales[Total sales])</f>
        <v>22513827</v>
      </c>
    </row>
    <row r="86" spans="2:15" x14ac:dyDescent="0.3">
      <c r="B86" s="7">
        <v>83</v>
      </c>
      <c r="C86" t="s">
        <v>34</v>
      </c>
      <c r="D86" t="s">
        <v>38</v>
      </c>
      <c r="E86" t="s">
        <v>18</v>
      </c>
      <c r="F86" s="7">
        <v>3339</v>
      </c>
      <c r="G86" s="7">
        <v>39</v>
      </c>
      <c r="H86" s="6">
        <v>45009</v>
      </c>
      <c r="I86">
        <f>sales[[#This Row],[Amount]]*sales[[#This Row],[Units]]</f>
        <v>130221</v>
      </c>
      <c r="J86">
        <f>IF(sales[[#This Row],[Total sales]] &gt; $L$2,1,0)</f>
        <v>0</v>
      </c>
      <c r="K86">
        <f>MONTH(sales[[#This Row],[Order date ]])</f>
        <v>3</v>
      </c>
      <c r="L86" t="str">
        <f>TEXT(sales[[#This Row],[Order date ]],"mmmm")</f>
        <v>March</v>
      </c>
      <c r="M86">
        <f>DAY(sales[[#This Row],[Order date ]])</f>
        <v>24</v>
      </c>
      <c r="N86">
        <f>YEAR(sales[[#This Row],[Order date ]])</f>
        <v>2023</v>
      </c>
      <c r="O86">
        <f>SUMIF(sales[month],sales[[#This Row],[month]],sales[Total sales])</f>
        <v>22513827</v>
      </c>
    </row>
    <row r="87" spans="2:15" x14ac:dyDescent="0.3">
      <c r="B87" s="7">
        <v>84</v>
      </c>
      <c r="C87" t="s">
        <v>35</v>
      </c>
      <c r="D87" t="s">
        <v>42</v>
      </c>
      <c r="E87" t="s">
        <v>11</v>
      </c>
      <c r="F87" s="7">
        <v>3808</v>
      </c>
      <c r="G87" s="7">
        <v>279</v>
      </c>
      <c r="H87" s="6">
        <v>45010</v>
      </c>
      <c r="I87">
        <f>sales[[#This Row],[Amount]]*sales[[#This Row],[Units]]</f>
        <v>1062432</v>
      </c>
      <c r="J87">
        <f>IF(sales[[#This Row],[Total sales]] &gt; $L$2,1,0)</f>
        <v>1</v>
      </c>
      <c r="K87">
        <f>MONTH(sales[[#This Row],[Order date ]])</f>
        <v>3</v>
      </c>
      <c r="L87" t="str">
        <f>TEXT(sales[[#This Row],[Order date ]],"mmmm")</f>
        <v>March</v>
      </c>
      <c r="M87">
        <f>DAY(sales[[#This Row],[Order date ]])</f>
        <v>25</v>
      </c>
      <c r="N87">
        <f>YEAR(sales[[#This Row],[Order date ]])</f>
        <v>2023</v>
      </c>
      <c r="O87">
        <f>SUMIF(sales[month],sales[[#This Row],[month]],sales[Total sales])</f>
        <v>22513827</v>
      </c>
    </row>
    <row r="88" spans="2:15" x14ac:dyDescent="0.3">
      <c r="B88" s="7">
        <v>85</v>
      </c>
      <c r="C88" t="s">
        <v>35</v>
      </c>
      <c r="D88" t="s">
        <v>37</v>
      </c>
      <c r="E88" t="s">
        <v>6</v>
      </c>
      <c r="F88" s="7">
        <v>63</v>
      </c>
      <c r="G88" s="7">
        <v>123</v>
      </c>
      <c r="H88" s="6">
        <v>45011</v>
      </c>
      <c r="I88">
        <f>sales[[#This Row],[Amount]]*sales[[#This Row],[Units]]</f>
        <v>7749</v>
      </c>
      <c r="J88">
        <f>IF(sales[[#This Row],[Total sales]] &gt; $L$2,1,0)</f>
        <v>0</v>
      </c>
      <c r="K88">
        <f>MONTH(sales[[#This Row],[Order date ]])</f>
        <v>3</v>
      </c>
      <c r="L88" t="str">
        <f>TEXT(sales[[#This Row],[Order date ]],"mmmm")</f>
        <v>March</v>
      </c>
      <c r="M88">
        <f>DAY(sales[[#This Row],[Order date ]])</f>
        <v>26</v>
      </c>
      <c r="N88">
        <f>YEAR(sales[[#This Row],[Order date ]])</f>
        <v>2023</v>
      </c>
      <c r="O88">
        <f>SUMIF(sales[month],sales[[#This Row],[month]],sales[Total sales])</f>
        <v>22513827</v>
      </c>
    </row>
    <row r="89" spans="2:15" x14ac:dyDescent="0.3">
      <c r="B89" s="7">
        <v>86</v>
      </c>
      <c r="C89" t="s">
        <v>28</v>
      </c>
      <c r="D89" t="s">
        <v>41</v>
      </c>
      <c r="E89" t="s">
        <v>20</v>
      </c>
      <c r="F89" s="7">
        <v>7812</v>
      </c>
      <c r="G89" s="7">
        <v>81</v>
      </c>
      <c r="H89" s="6">
        <v>45012</v>
      </c>
      <c r="I89">
        <f>sales[[#This Row],[Amount]]*sales[[#This Row],[Units]]</f>
        <v>632772</v>
      </c>
      <c r="J89">
        <f>IF(sales[[#This Row],[Total sales]] &gt; $L$2,1,0)</f>
        <v>0</v>
      </c>
      <c r="K89">
        <f>MONTH(sales[[#This Row],[Order date ]])</f>
        <v>3</v>
      </c>
      <c r="L89" t="str">
        <f>TEXT(sales[[#This Row],[Order date ]],"mmmm")</f>
        <v>March</v>
      </c>
      <c r="M89">
        <f>DAY(sales[[#This Row],[Order date ]])</f>
        <v>27</v>
      </c>
      <c r="N89">
        <f>YEAR(sales[[#This Row],[Order date ]])</f>
        <v>2023</v>
      </c>
      <c r="O89">
        <f>SUMIF(sales[month],sales[[#This Row],[month]],sales[Total sales])</f>
        <v>22513827</v>
      </c>
    </row>
    <row r="90" spans="2:15" x14ac:dyDescent="0.3">
      <c r="B90" s="7">
        <v>87</v>
      </c>
      <c r="C90" t="s">
        <v>36</v>
      </c>
      <c r="D90" t="s">
        <v>40</v>
      </c>
      <c r="E90" t="s">
        <v>12</v>
      </c>
      <c r="F90" s="7">
        <v>7693</v>
      </c>
      <c r="G90" s="7">
        <v>21</v>
      </c>
      <c r="H90" s="6">
        <v>45013</v>
      </c>
      <c r="I90">
        <f>sales[[#This Row],[Amount]]*sales[[#This Row],[Units]]</f>
        <v>161553</v>
      </c>
      <c r="J90">
        <f>IF(sales[[#This Row],[Total sales]] &gt; $L$2,1,0)</f>
        <v>0</v>
      </c>
      <c r="K90">
        <f>MONTH(sales[[#This Row],[Order date ]])</f>
        <v>3</v>
      </c>
      <c r="L90" t="str">
        <f>TEXT(sales[[#This Row],[Order date ]],"mmmm")</f>
        <v>March</v>
      </c>
      <c r="M90">
        <f>DAY(sales[[#This Row],[Order date ]])</f>
        <v>28</v>
      </c>
      <c r="N90">
        <f>YEAR(sales[[#This Row],[Order date ]])</f>
        <v>2023</v>
      </c>
      <c r="O90">
        <f>SUMIF(sales[month],sales[[#This Row],[month]],sales[Total sales])</f>
        <v>22513827</v>
      </c>
    </row>
    <row r="91" spans="2:15" x14ac:dyDescent="0.3">
      <c r="B91" s="7">
        <v>88</v>
      </c>
      <c r="C91" t="s">
        <v>34</v>
      </c>
      <c r="D91" t="s">
        <v>38</v>
      </c>
      <c r="E91" t="s">
        <v>21</v>
      </c>
      <c r="F91" s="7">
        <v>973</v>
      </c>
      <c r="G91" s="7">
        <v>162</v>
      </c>
      <c r="H91" s="6">
        <v>45014</v>
      </c>
      <c r="I91">
        <f>sales[[#This Row],[Amount]]*sales[[#This Row],[Units]]</f>
        <v>157626</v>
      </c>
      <c r="J91">
        <f>IF(sales[[#This Row],[Total sales]] &gt; $L$2,1,0)</f>
        <v>0</v>
      </c>
      <c r="K91">
        <f>MONTH(sales[[#This Row],[Order date ]])</f>
        <v>3</v>
      </c>
      <c r="L91" t="str">
        <f>TEXT(sales[[#This Row],[Order date ]],"mmmm")</f>
        <v>March</v>
      </c>
      <c r="M91">
        <f>DAY(sales[[#This Row],[Order date ]])</f>
        <v>29</v>
      </c>
      <c r="N91">
        <f>YEAR(sales[[#This Row],[Order date ]])</f>
        <v>2023</v>
      </c>
      <c r="O91">
        <f>SUMIF(sales[month],sales[[#This Row],[month]],sales[Total sales])</f>
        <v>22513827</v>
      </c>
    </row>
    <row r="92" spans="2:15" x14ac:dyDescent="0.3">
      <c r="B92" s="7">
        <v>89</v>
      </c>
      <c r="C92" t="s">
        <v>35</v>
      </c>
      <c r="D92" t="s">
        <v>42</v>
      </c>
      <c r="E92" t="s">
        <v>14</v>
      </c>
      <c r="F92" s="7">
        <v>567</v>
      </c>
      <c r="G92" s="7">
        <v>228</v>
      </c>
      <c r="H92" s="6">
        <v>45015</v>
      </c>
      <c r="I92">
        <f>sales[[#This Row],[Amount]]*sales[[#This Row],[Units]]</f>
        <v>129276</v>
      </c>
      <c r="J92">
        <f>IF(sales[[#This Row],[Total sales]] &gt; $L$2,1,0)</f>
        <v>0</v>
      </c>
      <c r="K92">
        <f>MONTH(sales[[#This Row],[Order date ]])</f>
        <v>3</v>
      </c>
      <c r="L92" t="str">
        <f>TEXT(sales[[#This Row],[Order date ]],"mmmm")</f>
        <v>March</v>
      </c>
      <c r="M92">
        <f>DAY(sales[[#This Row],[Order date ]])</f>
        <v>30</v>
      </c>
      <c r="N92">
        <f>YEAR(sales[[#This Row],[Order date ]])</f>
        <v>2023</v>
      </c>
      <c r="O92">
        <f>SUMIF(sales[month],sales[[#This Row],[month]],sales[Total sales])</f>
        <v>22513827</v>
      </c>
    </row>
    <row r="93" spans="2:15" x14ac:dyDescent="0.3">
      <c r="B93" s="7">
        <v>90</v>
      </c>
      <c r="C93" t="s">
        <v>35</v>
      </c>
      <c r="D93" t="s">
        <v>38</v>
      </c>
      <c r="E93" t="s">
        <v>22</v>
      </c>
      <c r="F93" s="7">
        <v>2471</v>
      </c>
      <c r="G93" s="7">
        <v>342</v>
      </c>
      <c r="H93" s="6">
        <v>45016</v>
      </c>
      <c r="I93">
        <f>sales[[#This Row],[Amount]]*sales[[#This Row],[Units]]</f>
        <v>845082</v>
      </c>
      <c r="J93">
        <f>IF(sales[[#This Row],[Total sales]] &gt; $L$2,1,0)</f>
        <v>1</v>
      </c>
      <c r="K93">
        <f>MONTH(sales[[#This Row],[Order date ]])</f>
        <v>3</v>
      </c>
      <c r="L93" t="str">
        <f>TEXT(sales[[#This Row],[Order date ]],"mmmm")</f>
        <v>March</v>
      </c>
      <c r="M93">
        <f>DAY(sales[[#This Row],[Order date ]])</f>
        <v>31</v>
      </c>
      <c r="N93">
        <f>YEAR(sales[[#This Row],[Order date ]])</f>
        <v>2023</v>
      </c>
      <c r="O93">
        <f>SUMIF(sales[month],sales[[#This Row],[month]],sales[Total sales])</f>
        <v>22513827</v>
      </c>
    </row>
    <row r="94" spans="2:15" x14ac:dyDescent="0.3">
      <c r="B94" s="7">
        <v>91</v>
      </c>
      <c r="C94" t="s">
        <v>33</v>
      </c>
      <c r="D94" t="s">
        <v>37</v>
      </c>
      <c r="E94" t="s">
        <v>6</v>
      </c>
      <c r="F94" s="7">
        <v>7189</v>
      </c>
      <c r="G94" s="7">
        <v>54</v>
      </c>
      <c r="H94" s="6">
        <v>45017</v>
      </c>
      <c r="I94">
        <f>sales[[#This Row],[Amount]]*sales[[#This Row],[Units]]</f>
        <v>388206</v>
      </c>
      <c r="J94">
        <f>IF(sales[[#This Row],[Total sales]] &gt; $L$2,1,0)</f>
        <v>0</v>
      </c>
      <c r="K94">
        <f>MONTH(sales[[#This Row],[Order date ]])</f>
        <v>4</v>
      </c>
      <c r="L94" t="str">
        <f>TEXT(sales[[#This Row],[Order date ]],"mmmm")</f>
        <v>April</v>
      </c>
      <c r="M94">
        <f>DAY(sales[[#This Row],[Order date ]])</f>
        <v>1</v>
      </c>
      <c r="N94">
        <f>YEAR(sales[[#This Row],[Order date ]])</f>
        <v>2023</v>
      </c>
      <c r="O94">
        <f>SUMIF(sales[month],sales[[#This Row],[month]],sales[Total sales])</f>
        <v>20188182</v>
      </c>
    </row>
    <row r="95" spans="2:15" x14ac:dyDescent="0.3">
      <c r="B95" s="7">
        <v>92</v>
      </c>
      <c r="C95" t="s">
        <v>30</v>
      </c>
      <c r="D95" t="s">
        <v>42</v>
      </c>
      <c r="E95" t="s">
        <v>21</v>
      </c>
      <c r="F95" s="7">
        <v>7455</v>
      </c>
      <c r="G95" s="7">
        <v>216</v>
      </c>
      <c r="H95" s="6">
        <v>45018</v>
      </c>
      <c r="I95">
        <f>sales[[#This Row],[Amount]]*sales[[#This Row],[Units]]</f>
        <v>1610280</v>
      </c>
      <c r="J95">
        <f>IF(sales[[#This Row],[Total sales]] &gt; $L$2,1,0)</f>
        <v>1</v>
      </c>
      <c r="K95">
        <f>MONTH(sales[[#This Row],[Order date ]])</f>
        <v>4</v>
      </c>
      <c r="L95" t="str">
        <f>TEXT(sales[[#This Row],[Order date ]],"mmmm")</f>
        <v>April</v>
      </c>
      <c r="M95">
        <f>DAY(sales[[#This Row],[Order date ]])</f>
        <v>2</v>
      </c>
      <c r="N95">
        <f>YEAR(sales[[#This Row],[Order date ]])</f>
        <v>2023</v>
      </c>
      <c r="O95">
        <f>SUMIF(sales[month],sales[[#This Row],[month]],sales[Total sales])</f>
        <v>20188182</v>
      </c>
    </row>
    <row r="96" spans="2:15" x14ac:dyDescent="0.3">
      <c r="B96" s="7">
        <v>93</v>
      </c>
      <c r="C96" t="s">
        <v>34</v>
      </c>
      <c r="D96" t="s">
        <v>39</v>
      </c>
      <c r="E96" t="s">
        <v>19</v>
      </c>
      <c r="F96" s="7">
        <v>3108</v>
      </c>
      <c r="G96" s="7">
        <v>54</v>
      </c>
      <c r="H96" s="6">
        <v>45019</v>
      </c>
      <c r="I96">
        <f>sales[[#This Row],[Amount]]*sales[[#This Row],[Units]]</f>
        <v>167832</v>
      </c>
      <c r="J96">
        <f>IF(sales[[#This Row],[Total sales]] &gt; $L$2,1,0)</f>
        <v>0</v>
      </c>
      <c r="K96">
        <f>MONTH(sales[[#This Row],[Order date ]])</f>
        <v>4</v>
      </c>
      <c r="L96" t="str">
        <f>TEXT(sales[[#This Row],[Order date ]],"mmmm")</f>
        <v>April</v>
      </c>
      <c r="M96">
        <f>DAY(sales[[#This Row],[Order date ]])</f>
        <v>3</v>
      </c>
      <c r="N96">
        <f>YEAR(sales[[#This Row],[Order date ]])</f>
        <v>2023</v>
      </c>
      <c r="O96">
        <f>SUMIF(sales[month],sales[[#This Row],[month]],sales[Total sales])</f>
        <v>20188182</v>
      </c>
    </row>
    <row r="97" spans="2:15" x14ac:dyDescent="0.3">
      <c r="B97" s="7">
        <v>94</v>
      </c>
      <c r="C97" t="s">
        <v>32</v>
      </c>
      <c r="D97" t="s">
        <v>37</v>
      </c>
      <c r="E97" t="s">
        <v>18</v>
      </c>
      <c r="F97" s="7">
        <v>469</v>
      </c>
      <c r="G97" s="7">
        <v>75</v>
      </c>
      <c r="H97" s="6">
        <v>45020</v>
      </c>
      <c r="I97">
        <f>sales[[#This Row],[Amount]]*sales[[#This Row],[Units]]</f>
        <v>35175</v>
      </c>
      <c r="J97">
        <f>IF(sales[[#This Row],[Total sales]] &gt; $L$2,1,0)</f>
        <v>0</v>
      </c>
      <c r="K97">
        <f>MONTH(sales[[#This Row],[Order date ]])</f>
        <v>4</v>
      </c>
      <c r="L97" t="str">
        <f>TEXT(sales[[#This Row],[Order date ]],"mmmm")</f>
        <v>April</v>
      </c>
      <c r="M97">
        <f>DAY(sales[[#This Row],[Order date ]])</f>
        <v>4</v>
      </c>
      <c r="N97">
        <f>YEAR(sales[[#This Row],[Order date ]])</f>
        <v>2023</v>
      </c>
      <c r="O97">
        <f>SUMIF(sales[month],sales[[#This Row],[month]],sales[Total sales])</f>
        <v>20188182</v>
      </c>
    </row>
    <row r="98" spans="2:15" x14ac:dyDescent="0.3">
      <c r="B98" s="7">
        <v>95</v>
      </c>
      <c r="C98" t="s">
        <v>3</v>
      </c>
      <c r="D98" t="s">
        <v>40</v>
      </c>
      <c r="E98" t="s">
        <v>16</v>
      </c>
      <c r="F98" s="7">
        <v>2737</v>
      </c>
      <c r="G98" s="7">
        <v>93</v>
      </c>
      <c r="H98" s="6">
        <v>45021</v>
      </c>
      <c r="I98">
        <f>sales[[#This Row],[Amount]]*sales[[#This Row],[Units]]</f>
        <v>254541</v>
      </c>
      <c r="J98">
        <f>IF(sales[[#This Row],[Total sales]] &gt; $L$2,1,0)</f>
        <v>0</v>
      </c>
      <c r="K98">
        <f>MONTH(sales[[#This Row],[Order date ]])</f>
        <v>4</v>
      </c>
      <c r="L98" t="str">
        <f>TEXT(sales[[#This Row],[Order date ]],"mmmm")</f>
        <v>April</v>
      </c>
      <c r="M98">
        <f>DAY(sales[[#This Row],[Order date ]])</f>
        <v>5</v>
      </c>
      <c r="N98">
        <f>YEAR(sales[[#This Row],[Order date ]])</f>
        <v>2023</v>
      </c>
      <c r="O98">
        <f>SUMIF(sales[month],sales[[#This Row],[month]],sales[Total sales])</f>
        <v>20188182</v>
      </c>
    </row>
    <row r="99" spans="2:15" x14ac:dyDescent="0.3">
      <c r="B99" s="7">
        <v>96</v>
      </c>
      <c r="C99" t="s">
        <v>3</v>
      </c>
      <c r="D99" t="s">
        <v>40</v>
      </c>
      <c r="E99" t="s">
        <v>18</v>
      </c>
      <c r="F99" s="7">
        <v>4305</v>
      </c>
      <c r="G99" s="7">
        <v>156</v>
      </c>
      <c r="H99" s="6">
        <v>45022</v>
      </c>
      <c r="I99">
        <f>sales[[#This Row],[Amount]]*sales[[#This Row],[Units]]</f>
        <v>671580</v>
      </c>
      <c r="J99">
        <f>IF(sales[[#This Row],[Total sales]] &gt; $L$2,1,0)</f>
        <v>1</v>
      </c>
      <c r="K99">
        <f>MONTH(sales[[#This Row],[Order date ]])</f>
        <v>4</v>
      </c>
      <c r="L99" t="str">
        <f>TEXT(sales[[#This Row],[Order date ]],"mmmm")</f>
        <v>April</v>
      </c>
      <c r="M99">
        <f>DAY(sales[[#This Row],[Order date ]])</f>
        <v>6</v>
      </c>
      <c r="N99">
        <f>YEAR(sales[[#This Row],[Order date ]])</f>
        <v>2023</v>
      </c>
      <c r="O99">
        <f>SUMIF(sales[month],sales[[#This Row],[month]],sales[Total sales])</f>
        <v>20188182</v>
      </c>
    </row>
    <row r="100" spans="2:15" x14ac:dyDescent="0.3">
      <c r="B100" s="7">
        <v>97</v>
      </c>
      <c r="C100" t="s">
        <v>3</v>
      </c>
      <c r="D100" t="s">
        <v>37</v>
      </c>
      <c r="E100" t="s">
        <v>10</v>
      </c>
      <c r="F100" s="7">
        <v>2408</v>
      </c>
      <c r="G100" s="7">
        <v>9</v>
      </c>
      <c r="H100" s="6">
        <v>45023</v>
      </c>
      <c r="I100">
        <f>sales[[#This Row],[Amount]]*sales[[#This Row],[Units]]</f>
        <v>21672</v>
      </c>
      <c r="J100">
        <f>IF(sales[[#This Row],[Total sales]] &gt; $L$2,1,0)</f>
        <v>0</v>
      </c>
      <c r="K100">
        <f>MONTH(sales[[#This Row],[Order date ]])</f>
        <v>4</v>
      </c>
      <c r="L100" t="str">
        <f>TEXT(sales[[#This Row],[Order date ]],"mmmm")</f>
        <v>April</v>
      </c>
      <c r="M100">
        <f>DAY(sales[[#This Row],[Order date ]])</f>
        <v>7</v>
      </c>
      <c r="N100">
        <f>YEAR(sales[[#This Row],[Order date ]])</f>
        <v>2023</v>
      </c>
      <c r="O100">
        <f>SUMIF(sales[month],sales[[#This Row],[month]],sales[Total sales])</f>
        <v>20188182</v>
      </c>
    </row>
    <row r="101" spans="2:15" x14ac:dyDescent="0.3">
      <c r="B101" s="7">
        <v>98</v>
      </c>
      <c r="C101" t="s">
        <v>34</v>
      </c>
      <c r="D101" t="s">
        <v>38</v>
      </c>
      <c r="E101" t="s">
        <v>12</v>
      </c>
      <c r="F101" s="7">
        <v>1281</v>
      </c>
      <c r="G101" s="7">
        <v>18</v>
      </c>
      <c r="H101" s="6">
        <v>45024</v>
      </c>
      <c r="I101">
        <f>sales[[#This Row],[Amount]]*sales[[#This Row],[Units]]</f>
        <v>23058</v>
      </c>
      <c r="J101">
        <f>IF(sales[[#This Row],[Total sales]] &gt; $L$2,1,0)</f>
        <v>0</v>
      </c>
      <c r="K101">
        <f>MONTH(sales[[#This Row],[Order date ]])</f>
        <v>4</v>
      </c>
      <c r="L101" t="str">
        <f>TEXT(sales[[#This Row],[Order date ]],"mmmm")</f>
        <v>April</v>
      </c>
      <c r="M101">
        <f>DAY(sales[[#This Row],[Order date ]])</f>
        <v>8</v>
      </c>
      <c r="N101">
        <f>YEAR(sales[[#This Row],[Order date ]])</f>
        <v>2023</v>
      </c>
      <c r="O101">
        <f>SUMIF(sales[month],sales[[#This Row],[month]],sales[Total sales])</f>
        <v>20188182</v>
      </c>
    </row>
    <row r="102" spans="2:15" x14ac:dyDescent="0.3">
      <c r="B102" s="7">
        <v>99</v>
      </c>
      <c r="C102" t="s">
        <v>36</v>
      </c>
      <c r="D102" t="s">
        <v>42</v>
      </c>
      <c r="E102" t="s">
        <v>25</v>
      </c>
      <c r="F102" s="7">
        <v>12348</v>
      </c>
      <c r="G102" s="7">
        <v>234</v>
      </c>
      <c r="H102" s="6">
        <v>45025</v>
      </c>
      <c r="I102">
        <f>sales[[#This Row],[Amount]]*sales[[#This Row],[Units]]</f>
        <v>2889432</v>
      </c>
      <c r="J102">
        <f>IF(sales[[#This Row],[Total sales]] &gt; $L$2,1,0)</f>
        <v>1</v>
      </c>
      <c r="K102">
        <f>MONTH(sales[[#This Row],[Order date ]])</f>
        <v>4</v>
      </c>
      <c r="L102" t="str">
        <f>TEXT(sales[[#This Row],[Order date ]],"mmmm")</f>
        <v>April</v>
      </c>
      <c r="M102">
        <f>DAY(sales[[#This Row],[Order date ]])</f>
        <v>9</v>
      </c>
      <c r="N102">
        <f>YEAR(sales[[#This Row],[Order date ]])</f>
        <v>2023</v>
      </c>
      <c r="O102">
        <f>SUMIF(sales[month],sales[[#This Row],[month]],sales[Total sales])</f>
        <v>20188182</v>
      </c>
    </row>
    <row r="103" spans="2:15" x14ac:dyDescent="0.3">
      <c r="B103" s="7">
        <v>100</v>
      </c>
      <c r="C103" t="s">
        <v>34</v>
      </c>
      <c r="D103" t="s">
        <v>39</v>
      </c>
      <c r="E103" t="s">
        <v>21</v>
      </c>
      <c r="F103" s="7">
        <v>3689</v>
      </c>
      <c r="G103" s="7">
        <v>312</v>
      </c>
      <c r="H103" s="6">
        <v>45026</v>
      </c>
      <c r="I103">
        <f>sales[[#This Row],[Amount]]*sales[[#This Row],[Units]]</f>
        <v>1150968</v>
      </c>
      <c r="J103">
        <f>IF(sales[[#This Row],[Total sales]] &gt; $L$2,1,0)</f>
        <v>1</v>
      </c>
      <c r="K103">
        <f>MONTH(sales[[#This Row],[Order date ]])</f>
        <v>4</v>
      </c>
      <c r="L103" t="str">
        <f>TEXT(sales[[#This Row],[Order date ]],"mmmm")</f>
        <v>April</v>
      </c>
      <c r="M103">
        <f>DAY(sales[[#This Row],[Order date ]])</f>
        <v>10</v>
      </c>
      <c r="N103">
        <f>YEAR(sales[[#This Row],[Order date ]])</f>
        <v>2023</v>
      </c>
      <c r="O103">
        <f>SUMIF(sales[month],sales[[#This Row],[month]],sales[Total sales])</f>
        <v>20188182</v>
      </c>
    </row>
    <row r="104" spans="2:15" x14ac:dyDescent="0.3">
      <c r="B104" s="7">
        <v>101</v>
      </c>
      <c r="C104" t="s">
        <v>31</v>
      </c>
      <c r="D104" t="s">
        <v>38</v>
      </c>
      <c r="E104" t="s">
        <v>12</v>
      </c>
      <c r="F104" s="7">
        <v>2870</v>
      </c>
      <c r="G104" s="7">
        <v>300</v>
      </c>
      <c r="H104" s="6">
        <v>45027</v>
      </c>
      <c r="I104">
        <f>sales[[#This Row],[Amount]]*sales[[#This Row],[Units]]</f>
        <v>861000</v>
      </c>
      <c r="J104">
        <f>IF(sales[[#This Row],[Total sales]] &gt; $L$2,1,0)</f>
        <v>1</v>
      </c>
      <c r="K104">
        <f>MONTH(sales[[#This Row],[Order date ]])</f>
        <v>4</v>
      </c>
      <c r="L104" t="str">
        <f>TEXT(sales[[#This Row],[Order date ]],"mmmm")</f>
        <v>April</v>
      </c>
      <c r="M104">
        <f>DAY(sales[[#This Row],[Order date ]])</f>
        <v>11</v>
      </c>
      <c r="N104">
        <f>YEAR(sales[[#This Row],[Order date ]])</f>
        <v>2023</v>
      </c>
      <c r="O104">
        <f>SUMIF(sales[month],sales[[#This Row],[month]],sales[Total sales])</f>
        <v>20188182</v>
      </c>
    </row>
    <row r="105" spans="2:15" x14ac:dyDescent="0.3">
      <c r="B105" s="7">
        <v>102</v>
      </c>
      <c r="C105" t="s">
        <v>28</v>
      </c>
      <c r="D105" t="s">
        <v>38</v>
      </c>
      <c r="E105" t="s">
        <v>20</v>
      </c>
      <c r="F105" s="7">
        <v>798</v>
      </c>
      <c r="G105" s="7">
        <v>519</v>
      </c>
      <c r="H105" s="6">
        <v>45028</v>
      </c>
      <c r="I105">
        <f>sales[[#This Row],[Amount]]*sales[[#This Row],[Units]]</f>
        <v>414162</v>
      </c>
      <c r="J105">
        <f>IF(sales[[#This Row],[Total sales]] &gt; $L$2,1,0)</f>
        <v>0</v>
      </c>
      <c r="K105">
        <f>MONTH(sales[[#This Row],[Order date ]])</f>
        <v>4</v>
      </c>
      <c r="L105" t="str">
        <f>TEXT(sales[[#This Row],[Order date ]],"mmmm")</f>
        <v>April</v>
      </c>
      <c r="M105">
        <f>DAY(sales[[#This Row],[Order date ]])</f>
        <v>12</v>
      </c>
      <c r="N105">
        <f>YEAR(sales[[#This Row],[Order date ]])</f>
        <v>2023</v>
      </c>
      <c r="O105">
        <f>SUMIF(sales[month],sales[[#This Row],[month]],sales[Total sales])</f>
        <v>20188182</v>
      </c>
    </row>
    <row r="106" spans="2:15" x14ac:dyDescent="0.3">
      <c r="B106" s="7">
        <v>103</v>
      </c>
      <c r="C106" t="s">
        <v>30</v>
      </c>
      <c r="D106" t="s">
        <v>40</v>
      </c>
      <c r="E106" t="s">
        <v>14</v>
      </c>
      <c r="F106" s="7">
        <v>2933</v>
      </c>
      <c r="G106" s="7">
        <v>9</v>
      </c>
      <c r="H106" s="6">
        <v>45029</v>
      </c>
      <c r="I106">
        <f>sales[[#This Row],[Amount]]*sales[[#This Row],[Units]]</f>
        <v>26397</v>
      </c>
      <c r="J106">
        <f>IF(sales[[#This Row],[Total sales]] &gt; $L$2,1,0)</f>
        <v>0</v>
      </c>
      <c r="K106">
        <f>MONTH(sales[[#This Row],[Order date ]])</f>
        <v>4</v>
      </c>
      <c r="L106" t="str">
        <f>TEXT(sales[[#This Row],[Order date ]],"mmmm")</f>
        <v>April</v>
      </c>
      <c r="M106">
        <f>DAY(sales[[#This Row],[Order date ]])</f>
        <v>13</v>
      </c>
      <c r="N106">
        <f>YEAR(sales[[#This Row],[Order date ]])</f>
        <v>2023</v>
      </c>
      <c r="O106">
        <f>SUMIF(sales[month],sales[[#This Row],[month]],sales[Total sales])</f>
        <v>20188182</v>
      </c>
    </row>
    <row r="107" spans="2:15" x14ac:dyDescent="0.3">
      <c r="B107" s="7">
        <v>104</v>
      </c>
      <c r="C107" t="s">
        <v>33</v>
      </c>
      <c r="D107" t="s">
        <v>42</v>
      </c>
      <c r="E107" t="s">
        <v>2</v>
      </c>
      <c r="F107" s="7">
        <v>2744</v>
      </c>
      <c r="G107" s="7">
        <v>9</v>
      </c>
      <c r="H107" s="6">
        <v>45030</v>
      </c>
      <c r="I107">
        <f>sales[[#This Row],[Amount]]*sales[[#This Row],[Units]]</f>
        <v>24696</v>
      </c>
      <c r="J107">
        <f>IF(sales[[#This Row],[Total sales]] &gt; $L$2,1,0)</f>
        <v>0</v>
      </c>
      <c r="K107">
        <f>MONTH(sales[[#This Row],[Order date ]])</f>
        <v>4</v>
      </c>
      <c r="L107" t="str">
        <f>TEXT(sales[[#This Row],[Order date ]],"mmmm")</f>
        <v>April</v>
      </c>
      <c r="M107">
        <f>DAY(sales[[#This Row],[Order date ]])</f>
        <v>14</v>
      </c>
      <c r="N107">
        <f>YEAR(sales[[#This Row],[Order date ]])</f>
        <v>2023</v>
      </c>
      <c r="O107">
        <f>SUMIF(sales[month],sales[[#This Row],[month]],sales[Total sales])</f>
        <v>20188182</v>
      </c>
    </row>
    <row r="108" spans="2:15" x14ac:dyDescent="0.3">
      <c r="B108" s="7">
        <v>105</v>
      </c>
      <c r="C108" t="s">
        <v>36</v>
      </c>
      <c r="D108" t="s">
        <v>38</v>
      </c>
      <c r="E108" t="s">
        <v>26</v>
      </c>
      <c r="F108" s="7">
        <v>9772</v>
      </c>
      <c r="G108" s="7">
        <v>90</v>
      </c>
      <c r="H108" s="6">
        <v>45031</v>
      </c>
      <c r="I108">
        <f>sales[[#This Row],[Amount]]*sales[[#This Row],[Units]]</f>
        <v>879480</v>
      </c>
      <c r="J108">
        <f>IF(sales[[#This Row],[Total sales]] &gt; $L$2,1,0)</f>
        <v>1</v>
      </c>
      <c r="K108">
        <f>MONTH(sales[[#This Row],[Order date ]])</f>
        <v>4</v>
      </c>
      <c r="L108" t="str">
        <f>TEXT(sales[[#This Row],[Order date ]],"mmmm")</f>
        <v>April</v>
      </c>
      <c r="M108">
        <f>DAY(sales[[#This Row],[Order date ]])</f>
        <v>15</v>
      </c>
      <c r="N108">
        <f>YEAR(sales[[#This Row],[Order date ]])</f>
        <v>2023</v>
      </c>
      <c r="O108">
        <f>SUMIF(sales[month],sales[[#This Row],[month]],sales[Total sales])</f>
        <v>20188182</v>
      </c>
    </row>
    <row r="109" spans="2:15" x14ac:dyDescent="0.3">
      <c r="B109" s="7">
        <v>106</v>
      </c>
      <c r="C109" t="s">
        <v>31</v>
      </c>
      <c r="D109" t="s">
        <v>39</v>
      </c>
      <c r="E109" t="s">
        <v>18</v>
      </c>
      <c r="F109" s="7">
        <v>1568</v>
      </c>
      <c r="G109" s="7">
        <v>96</v>
      </c>
      <c r="H109" s="6">
        <v>45032</v>
      </c>
      <c r="I109">
        <f>sales[[#This Row],[Amount]]*sales[[#This Row],[Units]]</f>
        <v>150528</v>
      </c>
      <c r="J109">
        <f>IF(sales[[#This Row],[Total sales]] &gt; $L$2,1,0)</f>
        <v>0</v>
      </c>
      <c r="K109">
        <f>MONTH(sales[[#This Row],[Order date ]])</f>
        <v>4</v>
      </c>
      <c r="L109" t="str">
        <f>TEXT(sales[[#This Row],[Order date ]],"mmmm")</f>
        <v>April</v>
      </c>
      <c r="M109">
        <f>DAY(sales[[#This Row],[Order date ]])</f>
        <v>16</v>
      </c>
      <c r="N109">
        <f>YEAR(sales[[#This Row],[Order date ]])</f>
        <v>2023</v>
      </c>
      <c r="O109">
        <f>SUMIF(sales[month],sales[[#This Row],[month]],sales[Total sales])</f>
        <v>20188182</v>
      </c>
    </row>
    <row r="110" spans="2:15" x14ac:dyDescent="0.3">
      <c r="B110" s="7">
        <v>107</v>
      </c>
      <c r="C110" t="s">
        <v>28</v>
      </c>
      <c r="D110" t="s">
        <v>38</v>
      </c>
      <c r="E110" t="s">
        <v>9</v>
      </c>
      <c r="F110" s="7">
        <v>11417</v>
      </c>
      <c r="G110" s="7">
        <v>21</v>
      </c>
      <c r="H110" s="6">
        <v>45033</v>
      </c>
      <c r="I110">
        <f>sales[[#This Row],[Amount]]*sales[[#This Row],[Units]]</f>
        <v>239757</v>
      </c>
      <c r="J110">
        <f>IF(sales[[#This Row],[Total sales]] &gt; $L$2,1,0)</f>
        <v>0</v>
      </c>
      <c r="K110">
        <f>MONTH(sales[[#This Row],[Order date ]])</f>
        <v>4</v>
      </c>
      <c r="L110" t="str">
        <f>TEXT(sales[[#This Row],[Order date ]],"mmmm")</f>
        <v>April</v>
      </c>
      <c r="M110">
        <f>DAY(sales[[#This Row],[Order date ]])</f>
        <v>17</v>
      </c>
      <c r="N110">
        <f>YEAR(sales[[#This Row],[Order date ]])</f>
        <v>2023</v>
      </c>
      <c r="O110">
        <f>SUMIF(sales[month],sales[[#This Row],[month]],sales[Total sales])</f>
        <v>20188182</v>
      </c>
    </row>
    <row r="111" spans="2:15" x14ac:dyDescent="0.3">
      <c r="B111" s="7">
        <v>108</v>
      </c>
      <c r="C111" t="s">
        <v>36</v>
      </c>
      <c r="D111" t="s">
        <v>39</v>
      </c>
      <c r="E111" t="s">
        <v>19</v>
      </c>
      <c r="F111" s="7">
        <v>6748</v>
      </c>
      <c r="G111" s="7">
        <v>48</v>
      </c>
      <c r="H111" s="6">
        <v>45034</v>
      </c>
      <c r="I111">
        <f>sales[[#This Row],[Amount]]*sales[[#This Row],[Units]]</f>
        <v>323904</v>
      </c>
      <c r="J111">
        <f>IF(sales[[#This Row],[Total sales]] &gt; $L$2,1,0)</f>
        <v>0</v>
      </c>
      <c r="K111">
        <f>MONTH(sales[[#This Row],[Order date ]])</f>
        <v>4</v>
      </c>
      <c r="L111" t="str">
        <f>TEXT(sales[[#This Row],[Order date ]],"mmmm")</f>
        <v>April</v>
      </c>
      <c r="M111">
        <f>DAY(sales[[#This Row],[Order date ]])</f>
        <v>18</v>
      </c>
      <c r="N111">
        <f>YEAR(sales[[#This Row],[Order date ]])</f>
        <v>2023</v>
      </c>
      <c r="O111">
        <f>SUMIF(sales[month],sales[[#This Row],[month]],sales[Total sales])</f>
        <v>20188182</v>
      </c>
    </row>
    <row r="112" spans="2:15" x14ac:dyDescent="0.3">
      <c r="B112" s="7">
        <v>109</v>
      </c>
      <c r="C112" t="s">
        <v>35</v>
      </c>
      <c r="D112" t="s">
        <v>38</v>
      </c>
      <c r="E112" t="s">
        <v>20</v>
      </c>
      <c r="F112" s="7">
        <v>1407</v>
      </c>
      <c r="G112" s="7">
        <v>72</v>
      </c>
      <c r="H112" s="6">
        <v>45035</v>
      </c>
      <c r="I112">
        <f>sales[[#This Row],[Amount]]*sales[[#This Row],[Units]]</f>
        <v>101304</v>
      </c>
      <c r="J112">
        <f>IF(sales[[#This Row],[Total sales]] &gt; $L$2,1,0)</f>
        <v>0</v>
      </c>
      <c r="K112">
        <f>MONTH(sales[[#This Row],[Order date ]])</f>
        <v>4</v>
      </c>
      <c r="L112" t="str">
        <f>TEXT(sales[[#This Row],[Order date ]],"mmmm")</f>
        <v>April</v>
      </c>
      <c r="M112">
        <f>DAY(sales[[#This Row],[Order date ]])</f>
        <v>19</v>
      </c>
      <c r="N112">
        <f>YEAR(sales[[#This Row],[Order date ]])</f>
        <v>2023</v>
      </c>
      <c r="O112">
        <f>SUMIF(sales[month],sales[[#This Row],[month]],sales[Total sales])</f>
        <v>20188182</v>
      </c>
    </row>
    <row r="113" spans="2:15" x14ac:dyDescent="0.3">
      <c r="B113" s="7">
        <v>110</v>
      </c>
      <c r="C113" t="s">
        <v>29</v>
      </c>
      <c r="D113" t="s">
        <v>42</v>
      </c>
      <c r="E113" t="s">
        <v>22</v>
      </c>
      <c r="F113" s="7">
        <v>2023</v>
      </c>
      <c r="G113" s="7">
        <v>168</v>
      </c>
      <c r="H113" s="6">
        <v>45036</v>
      </c>
      <c r="I113">
        <f>sales[[#This Row],[Amount]]*sales[[#This Row],[Units]]</f>
        <v>339864</v>
      </c>
      <c r="J113">
        <f>IF(sales[[#This Row],[Total sales]] &gt; $L$2,1,0)</f>
        <v>0</v>
      </c>
      <c r="K113">
        <f>MONTH(sales[[#This Row],[Order date ]])</f>
        <v>4</v>
      </c>
      <c r="L113" t="str">
        <f>TEXT(sales[[#This Row],[Order date ]],"mmmm")</f>
        <v>April</v>
      </c>
      <c r="M113">
        <f>DAY(sales[[#This Row],[Order date ]])</f>
        <v>20</v>
      </c>
      <c r="N113">
        <f>YEAR(sales[[#This Row],[Order date ]])</f>
        <v>2023</v>
      </c>
      <c r="O113">
        <f>SUMIF(sales[month],sales[[#This Row],[month]],sales[Total sales])</f>
        <v>20188182</v>
      </c>
    </row>
    <row r="114" spans="2:15" x14ac:dyDescent="0.3">
      <c r="B114" s="7">
        <v>111</v>
      </c>
      <c r="C114" t="s">
        <v>33</v>
      </c>
      <c r="D114" t="s">
        <v>41</v>
      </c>
      <c r="E114" t="s">
        <v>19</v>
      </c>
      <c r="F114" s="7">
        <v>5236</v>
      </c>
      <c r="G114" s="7">
        <v>51</v>
      </c>
      <c r="H114" s="6">
        <v>45037</v>
      </c>
      <c r="I114">
        <f>sales[[#This Row],[Amount]]*sales[[#This Row],[Units]]</f>
        <v>267036</v>
      </c>
      <c r="J114">
        <f>IF(sales[[#This Row],[Total sales]] &gt; $L$2,1,0)</f>
        <v>0</v>
      </c>
      <c r="K114">
        <f>MONTH(sales[[#This Row],[Order date ]])</f>
        <v>4</v>
      </c>
      <c r="L114" t="str">
        <f>TEXT(sales[[#This Row],[Order date ]],"mmmm")</f>
        <v>April</v>
      </c>
      <c r="M114">
        <f>DAY(sales[[#This Row],[Order date ]])</f>
        <v>21</v>
      </c>
      <c r="N114">
        <f>YEAR(sales[[#This Row],[Order date ]])</f>
        <v>2023</v>
      </c>
      <c r="O114">
        <f>SUMIF(sales[month],sales[[#This Row],[month]],sales[Total sales])</f>
        <v>20188182</v>
      </c>
    </row>
    <row r="115" spans="2:15" x14ac:dyDescent="0.3">
      <c r="B115" s="7">
        <v>112</v>
      </c>
      <c r="C115" t="s">
        <v>30</v>
      </c>
      <c r="D115" t="s">
        <v>38</v>
      </c>
      <c r="E115" t="s">
        <v>12</v>
      </c>
      <c r="F115" s="7">
        <v>1925</v>
      </c>
      <c r="G115" s="7">
        <v>192</v>
      </c>
      <c r="H115" s="6">
        <v>45038</v>
      </c>
      <c r="I115">
        <f>sales[[#This Row],[Amount]]*sales[[#This Row],[Units]]</f>
        <v>369600</v>
      </c>
      <c r="J115">
        <f>IF(sales[[#This Row],[Total sales]] &gt; $L$2,1,0)</f>
        <v>0</v>
      </c>
      <c r="K115">
        <f>MONTH(sales[[#This Row],[Order date ]])</f>
        <v>4</v>
      </c>
      <c r="L115" t="str">
        <f>TEXT(sales[[#This Row],[Order date ]],"mmmm")</f>
        <v>April</v>
      </c>
      <c r="M115">
        <f>DAY(sales[[#This Row],[Order date ]])</f>
        <v>22</v>
      </c>
      <c r="N115">
        <f>YEAR(sales[[#This Row],[Order date ]])</f>
        <v>2023</v>
      </c>
      <c r="O115">
        <f>SUMIF(sales[month],sales[[#This Row],[month]],sales[Total sales])</f>
        <v>20188182</v>
      </c>
    </row>
    <row r="116" spans="2:15" x14ac:dyDescent="0.3">
      <c r="B116" s="7">
        <v>113</v>
      </c>
      <c r="C116" t="s">
        <v>31</v>
      </c>
      <c r="D116" t="s">
        <v>40</v>
      </c>
      <c r="E116" t="s">
        <v>7</v>
      </c>
      <c r="F116" s="7">
        <v>6608</v>
      </c>
      <c r="G116" s="7">
        <v>225</v>
      </c>
      <c r="H116" s="6">
        <v>45039</v>
      </c>
      <c r="I116">
        <f>sales[[#This Row],[Amount]]*sales[[#This Row],[Units]]</f>
        <v>1486800</v>
      </c>
      <c r="J116">
        <f>IF(sales[[#This Row],[Total sales]] &gt; $L$2,1,0)</f>
        <v>1</v>
      </c>
      <c r="K116">
        <f>MONTH(sales[[#This Row],[Order date ]])</f>
        <v>4</v>
      </c>
      <c r="L116" t="str">
        <f>TEXT(sales[[#This Row],[Order date ]],"mmmm")</f>
        <v>April</v>
      </c>
      <c r="M116">
        <f>DAY(sales[[#This Row],[Order date ]])</f>
        <v>23</v>
      </c>
      <c r="N116">
        <f>YEAR(sales[[#This Row],[Order date ]])</f>
        <v>2023</v>
      </c>
      <c r="O116">
        <f>SUMIF(sales[month],sales[[#This Row],[month]],sales[Total sales])</f>
        <v>20188182</v>
      </c>
    </row>
    <row r="117" spans="2:15" x14ac:dyDescent="0.3">
      <c r="B117" s="7">
        <v>114</v>
      </c>
      <c r="C117" t="s">
        <v>32</v>
      </c>
      <c r="D117" t="s">
        <v>39</v>
      </c>
      <c r="E117" t="s">
        <v>19</v>
      </c>
      <c r="F117" s="7">
        <v>8008</v>
      </c>
      <c r="G117" s="7">
        <v>456</v>
      </c>
      <c r="H117" s="6">
        <v>45040</v>
      </c>
      <c r="I117">
        <f>sales[[#This Row],[Amount]]*sales[[#This Row],[Units]]</f>
        <v>3651648</v>
      </c>
      <c r="J117">
        <f>IF(sales[[#This Row],[Total sales]] &gt; $L$2,1,0)</f>
        <v>1</v>
      </c>
      <c r="K117">
        <f>MONTH(sales[[#This Row],[Order date ]])</f>
        <v>4</v>
      </c>
      <c r="L117" t="str">
        <f>TEXT(sales[[#This Row],[Order date ]],"mmmm")</f>
        <v>April</v>
      </c>
      <c r="M117">
        <f>DAY(sales[[#This Row],[Order date ]])</f>
        <v>24</v>
      </c>
      <c r="N117">
        <f>YEAR(sales[[#This Row],[Order date ]])</f>
        <v>2023</v>
      </c>
      <c r="O117">
        <f>SUMIF(sales[month],sales[[#This Row],[month]],sales[Total sales])</f>
        <v>20188182</v>
      </c>
    </row>
    <row r="118" spans="2:15" x14ac:dyDescent="0.3">
      <c r="B118" s="7">
        <v>115</v>
      </c>
      <c r="C118" t="s">
        <v>35</v>
      </c>
      <c r="D118" t="s">
        <v>39</v>
      </c>
      <c r="E118" t="s">
        <v>18</v>
      </c>
      <c r="F118" s="7">
        <v>1428</v>
      </c>
      <c r="G118" s="7">
        <v>93</v>
      </c>
      <c r="H118" s="6">
        <v>45041</v>
      </c>
      <c r="I118">
        <f>sales[[#This Row],[Amount]]*sales[[#This Row],[Units]]</f>
        <v>132804</v>
      </c>
      <c r="J118">
        <f>IF(sales[[#This Row],[Total sales]] &gt; $L$2,1,0)</f>
        <v>0</v>
      </c>
      <c r="K118">
        <f>MONTH(sales[[#This Row],[Order date ]])</f>
        <v>4</v>
      </c>
      <c r="L118" t="str">
        <f>TEXT(sales[[#This Row],[Order date ]],"mmmm")</f>
        <v>April</v>
      </c>
      <c r="M118">
        <f>DAY(sales[[#This Row],[Order date ]])</f>
        <v>25</v>
      </c>
      <c r="N118">
        <f>YEAR(sales[[#This Row],[Order date ]])</f>
        <v>2023</v>
      </c>
      <c r="O118">
        <f>SUMIF(sales[month],sales[[#This Row],[month]],sales[Total sales])</f>
        <v>20188182</v>
      </c>
    </row>
    <row r="119" spans="2:15" x14ac:dyDescent="0.3">
      <c r="B119" s="7">
        <v>116</v>
      </c>
      <c r="C119" t="s">
        <v>32</v>
      </c>
      <c r="D119" t="s">
        <v>39</v>
      </c>
      <c r="E119" t="s">
        <v>2</v>
      </c>
      <c r="F119" s="7">
        <v>525</v>
      </c>
      <c r="G119" s="7">
        <v>48</v>
      </c>
      <c r="H119" s="6">
        <v>45042</v>
      </c>
      <c r="I119">
        <f>sales[[#This Row],[Amount]]*sales[[#This Row],[Units]]</f>
        <v>25200</v>
      </c>
      <c r="J119">
        <f>IF(sales[[#This Row],[Total sales]] &gt; $L$2,1,0)</f>
        <v>0</v>
      </c>
      <c r="K119">
        <f>MONTH(sales[[#This Row],[Order date ]])</f>
        <v>4</v>
      </c>
      <c r="L119" t="str">
        <f>TEXT(sales[[#This Row],[Order date ]],"mmmm")</f>
        <v>April</v>
      </c>
      <c r="M119">
        <f>DAY(sales[[#This Row],[Order date ]])</f>
        <v>26</v>
      </c>
      <c r="N119">
        <f>YEAR(sales[[#This Row],[Order date ]])</f>
        <v>2023</v>
      </c>
      <c r="O119">
        <f>SUMIF(sales[month],sales[[#This Row],[month]],sales[Total sales])</f>
        <v>20188182</v>
      </c>
    </row>
    <row r="120" spans="2:15" x14ac:dyDescent="0.3">
      <c r="B120" s="7">
        <v>117</v>
      </c>
      <c r="C120" t="s">
        <v>32</v>
      </c>
      <c r="D120" t="s">
        <v>40</v>
      </c>
      <c r="E120" t="s">
        <v>11</v>
      </c>
      <c r="F120" s="7">
        <v>1505</v>
      </c>
      <c r="G120" s="7">
        <v>102</v>
      </c>
      <c r="H120" s="6">
        <v>45043</v>
      </c>
      <c r="I120">
        <f>sales[[#This Row],[Amount]]*sales[[#This Row],[Units]]</f>
        <v>153510</v>
      </c>
      <c r="J120">
        <f>IF(sales[[#This Row],[Total sales]] &gt; $L$2,1,0)</f>
        <v>0</v>
      </c>
      <c r="K120">
        <f>MONTH(sales[[#This Row],[Order date ]])</f>
        <v>4</v>
      </c>
      <c r="L120" t="str">
        <f>TEXT(sales[[#This Row],[Order date ]],"mmmm")</f>
        <v>April</v>
      </c>
      <c r="M120">
        <f>DAY(sales[[#This Row],[Order date ]])</f>
        <v>27</v>
      </c>
      <c r="N120">
        <f>YEAR(sales[[#This Row],[Order date ]])</f>
        <v>2023</v>
      </c>
      <c r="O120">
        <f>SUMIF(sales[month],sales[[#This Row],[month]],sales[Total sales])</f>
        <v>20188182</v>
      </c>
    </row>
    <row r="121" spans="2:15" x14ac:dyDescent="0.3">
      <c r="B121" s="7">
        <v>118</v>
      </c>
      <c r="C121" t="s">
        <v>31</v>
      </c>
      <c r="D121" t="s">
        <v>42</v>
      </c>
      <c r="E121" t="s">
        <v>23</v>
      </c>
      <c r="F121" s="7">
        <v>6755</v>
      </c>
      <c r="G121" s="7">
        <v>252</v>
      </c>
      <c r="H121" s="6">
        <v>45044</v>
      </c>
      <c r="I121">
        <f>sales[[#This Row],[Amount]]*sales[[#This Row],[Units]]</f>
        <v>1702260</v>
      </c>
      <c r="J121">
        <f>IF(sales[[#This Row],[Total sales]] &gt; $L$2,1,0)</f>
        <v>1</v>
      </c>
      <c r="K121">
        <f>MONTH(sales[[#This Row],[Order date ]])</f>
        <v>4</v>
      </c>
      <c r="L121" t="str">
        <f>TEXT(sales[[#This Row],[Order date ]],"mmmm")</f>
        <v>April</v>
      </c>
      <c r="M121">
        <f>DAY(sales[[#This Row],[Order date ]])</f>
        <v>28</v>
      </c>
      <c r="N121">
        <f>YEAR(sales[[#This Row],[Order date ]])</f>
        <v>2023</v>
      </c>
      <c r="O121">
        <f>SUMIF(sales[month],sales[[#This Row],[month]],sales[Total sales])</f>
        <v>20188182</v>
      </c>
    </row>
    <row r="122" spans="2:15" x14ac:dyDescent="0.3">
      <c r="B122" s="7">
        <v>119</v>
      </c>
      <c r="C122" t="s">
        <v>28</v>
      </c>
      <c r="D122" t="s">
        <v>40</v>
      </c>
      <c r="E122" t="s">
        <v>11</v>
      </c>
      <c r="F122" s="7">
        <v>11571</v>
      </c>
      <c r="G122" s="7">
        <v>138</v>
      </c>
      <c r="H122" s="6">
        <v>45045</v>
      </c>
      <c r="I122">
        <f>sales[[#This Row],[Amount]]*sales[[#This Row],[Units]]</f>
        <v>1596798</v>
      </c>
      <c r="J122">
        <f>IF(sales[[#This Row],[Total sales]] &gt; $L$2,1,0)</f>
        <v>1</v>
      </c>
      <c r="K122">
        <f>MONTH(sales[[#This Row],[Order date ]])</f>
        <v>4</v>
      </c>
      <c r="L122" t="str">
        <f>TEXT(sales[[#This Row],[Order date ]],"mmmm")</f>
        <v>April</v>
      </c>
      <c r="M122">
        <f>DAY(sales[[#This Row],[Order date ]])</f>
        <v>29</v>
      </c>
      <c r="N122">
        <f>YEAR(sales[[#This Row],[Order date ]])</f>
        <v>2023</v>
      </c>
      <c r="O122">
        <f>SUMIF(sales[month],sales[[#This Row],[month]],sales[Total sales])</f>
        <v>20188182</v>
      </c>
    </row>
    <row r="123" spans="2:15" x14ac:dyDescent="0.3">
      <c r="B123" s="7">
        <v>120</v>
      </c>
      <c r="C123" t="s">
        <v>36</v>
      </c>
      <c r="D123" t="s">
        <v>37</v>
      </c>
      <c r="E123" t="s">
        <v>18</v>
      </c>
      <c r="F123" s="7">
        <v>2541</v>
      </c>
      <c r="G123" s="7">
        <v>90</v>
      </c>
      <c r="H123" s="6">
        <v>45046</v>
      </c>
      <c r="I123">
        <f>sales[[#This Row],[Amount]]*sales[[#This Row],[Units]]</f>
        <v>228690</v>
      </c>
      <c r="J123">
        <f>IF(sales[[#This Row],[Total sales]] &gt; $L$2,1,0)</f>
        <v>0</v>
      </c>
      <c r="K123">
        <f>MONTH(sales[[#This Row],[Order date ]])</f>
        <v>4</v>
      </c>
      <c r="L123" t="str">
        <f>TEXT(sales[[#This Row],[Order date ]],"mmmm")</f>
        <v>April</v>
      </c>
      <c r="M123">
        <f>DAY(sales[[#This Row],[Order date ]])</f>
        <v>30</v>
      </c>
      <c r="N123">
        <f>YEAR(sales[[#This Row],[Order date ]])</f>
        <v>2023</v>
      </c>
      <c r="O123">
        <f>SUMIF(sales[month],sales[[#This Row],[month]],sales[Total sales])</f>
        <v>20188182</v>
      </c>
    </row>
    <row r="124" spans="2:15" x14ac:dyDescent="0.3">
      <c r="B124" s="7">
        <v>121</v>
      </c>
      <c r="C124" t="s">
        <v>30</v>
      </c>
      <c r="D124" t="s">
        <v>40</v>
      </c>
      <c r="E124" t="s">
        <v>23</v>
      </c>
      <c r="F124" s="7">
        <v>1526</v>
      </c>
      <c r="G124" s="7">
        <v>240</v>
      </c>
      <c r="H124" s="6">
        <v>45047</v>
      </c>
      <c r="I124">
        <f>sales[[#This Row],[Amount]]*sales[[#This Row],[Units]]</f>
        <v>366240</v>
      </c>
      <c r="J124">
        <f>IF(sales[[#This Row],[Total sales]] &gt; $L$2,1,0)</f>
        <v>0</v>
      </c>
      <c r="K124">
        <f>MONTH(sales[[#This Row],[Order date ]])</f>
        <v>5</v>
      </c>
      <c r="L124" t="str">
        <f>TEXT(sales[[#This Row],[Order date ]],"mmmm")</f>
        <v>May</v>
      </c>
      <c r="M124">
        <f>DAY(sales[[#This Row],[Order date ]])</f>
        <v>1</v>
      </c>
      <c r="N124">
        <f>YEAR(sales[[#This Row],[Order date ]])</f>
        <v>2023</v>
      </c>
      <c r="O124">
        <f>SUMIF(sales[month],sales[[#This Row],[month]],sales[Total sales])</f>
        <v>19416075</v>
      </c>
    </row>
    <row r="125" spans="2:15" x14ac:dyDescent="0.3">
      <c r="B125" s="7">
        <v>122</v>
      </c>
      <c r="C125" t="s">
        <v>36</v>
      </c>
      <c r="D125" t="s">
        <v>37</v>
      </c>
      <c r="E125" t="s">
        <v>2</v>
      </c>
      <c r="F125" s="7">
        <v>6125</v>
      </c>
      <c r="G125" s="7">
        <v>102</v>
      </c>
      <c r="H125" s="6">
        <v>45048</v>
      </c>
      <c r="I125">
        <f>sales[[#This Row],[Amount]]*sales[[#This Row],[Units]]</f>
        <v>624750</v>
      </c>
      <c r="J125">
        <f>IF(sales[[#This Row],[Total sales]] &gt; $L$2,1,0)</f>
        <v>0</v>
      </c>
      <c r="K125">
        <f>MONTH(sales[[#This Row],[Order date ]])</f>
        <v>5</v>
      </c>
      <c r="L125" t="str">
        <f>TEXT(sales[[#This Row],[Order date ]],"mmmm")</f>
        <v>May</v>
      </c>
      <c r="M125">
        <f>DAY(sales[[#This Row],[Order date ]])</f>
        <v>2</v>
      </c>
      <c r="N125">
        <f>YEAR(sales[[#This Row],[Order date ]])</f>
        <v>2023</v>
      </c>
      <c r="O125">
        <f>SUMIF(sales[month],sales[[#This Row],[month]],sales[Total sales])</f>
        <v>19416075</v>
      </c>
    </row>
    <row r="126" spans="2:15" x14ac:dyDescent="0.3">
      <c r="B126" s="7">
        <v>123</v>
      </c>
      <c r="C126" t="s">
        <v>30</v>
      </c>
      <c r="D126" t="s">
        <v>42</v>
      </c>
      <c r="E126" t="s">
        <v>20</v>
      </c>
      <c r="F126" s="7">
        <v>847</v>
      </c>
      <c r="G126" s="7">
        <v>129</v>
      </c>
      <c r="H126" s="6">
        <v>45049</v>
      </c>
      <c r="I126">
        <f>sales[[#This Row],[Amount]]*sales[[#This Row],[Units]]</f>
        <v>109263</v>
      </c>
      <c r="J126">
        <f>IF(sales[[#This Row],[Total sales]] &gt; $L$2,1,0)</f>
        <v>0</v>
      </c>
      <c r="K126">
        <f>MONTH(sales[[#This Row],[Order date ]])</f>
        <v>5</v>
      </c>
      <c r="L126" t="str">
        <f>TEXT(sales[[#This Row],[Order date ]],"mmmm")</f>
        <v>May</v>
      </c>
      <c r="M126">
        <f>DAY(sales[[#This Row],[Order date ]])</f>
        <v>3</v>
      </c>
      <c r="N126">
        <f>YEAR(sales[[#This Row],[Order date ]])</f>
        <v>2023</v>
      </c>
      <c r="O126">
        <f>SUMIF(sales[month],sales[[#This Row],[month]],sales[Total sales])</f>
        <v>19416075</v>
      </c>
    </row>
    <row r="127" spans="2:15" x14ac:dyDescent="0.3">
      <c r="B127" s="7">
        <v>124</v>
      </c>
      <c r="C127" t="s">
        <v>29</v>
      </c>
      <c r="D127" t="s">
        <v>42</v>
      </c>
      <c r="E127" t="s">
        <v>20</v>
      </c>
      <c r="F127" s="7">
        <v>4753</v>
      </c>
      <c r="G127" s="7">
        <v>300</v>
      </c>
      <c r="H127" s="6">
        <v>45050</v>
      </c>
      <c r="I127">
        <f>sales[[#This Row],[Amount]]*sales[[#This Row],[Units]]</f>
        <v>1425900</v>
      </c>
      <c r="J127">
        <f>IF(sales[[#This Row],[Total sales]] &gt; $L$2,1,0)</f>
        <v>1</v>
      </c>
      <c r="K127">
        <f>MONTH(sales[[#This Row],[Order date ]])</f>
        <v>5</v>
      </c>
      <c r="L127" t="str">
        <f>TEXT(sales[[#This Row],[Order date ]],"mmmm")</f>
        <v>May</v>
      </c>
      <c r="M127">
        <f>DAY(sales[[#This Row],[Order date ]])</f>
        <v>4</v>
      </c>
      <c r="N127">
        <f>YEAR(sales[[#This Row],[Order date ]])</f>
        <v>2023</v>
      </c>
      <c r="O127">
        <f>SUMIF(sales[month],sales[[#This Row],[month]],sales[Total sales])</f>
        <v>19416075</v>
      </c>
    </row>
    <row r="128" spans="2:15" x14ac:dyDescent="0.3">
      <c r="B128" s="7">
        <v>125</v>
      </c>
      <c r="C128" t="s">
        <v>32</v>
      </c>
      <c r="D128" t="s">
        <v>37</v>
      </c>
      <c r="E128" t="s">
        <v>26</v>
      </c>
      <c r="F128" s="7">
        <v>959</v>
      </c>
      <c r="G128" s="7">
        <v>135</v>
      </c>
      <c r="H128" s="6">
        <v>45051</v>
      </c>
      <c r="I128">
        <f>sales[[#This Row],[Amount]]*sales[[#This Row],[Units]]</f>
        <v>129465</v>
      </c>
      <c r="J128">
        <f>IF(sales[[#This Row],[Total sales]] &gt; $L$2,1,0)</f>
        <v>0</v>
      </c>
      <c r="K128">
        <f>MONTH(sales[[#This Row],[Order date ]])</f>
        <v>5</v>
      </c>
      <c r="L128" t="str">
        <f>TEXT(sales[[#This Row],[Order date ]],"mmmm")</f>
        <v>May</v>
      </c>
      <c r="M128">
        <f>DAY(sales[[#This Row],[Order date ]])</f>
        <v>5</v>
      </c>
      <c r="N128">
        <f>YEAR(sales[[#This Row],[Order date ]])</f>
        <v>2023</v>
      </c>
      <c r="O128">
        <f>SUMIF(sales[month],sales[[#This Row],[month]],sales[Total sales])</f>
        <v>19416075</v>
      </c>
    </row>
    <row r="129" spans="2:15" x14ac:dyDescent="0.3">
      <c r="B129" s="7">
        <v>126</v>
      </c>
      <c r="C129" t="s">
        <v>31</v>
      </c>
      <c r="D129" t="s">
        <v>42</v>
      </c>
      <c r="E129" t="s">
        <v>17</v>
      </c>
      <c r="F129" s="7">
        <v>2793</v>
      </c>
      <c r="G129" s="7">
        <v>114</v>
      </c>
      <c r="H129" s="6">
        <v>45052</v>
      </c>
      <c r="I129">
        <f>sales[[#This Row],[Amount]]*sales[[#This Row],[Units]]</f>
        <v>318402</v>
      </c>
      <c r="J129">
        <f>IF(sales[[#This Row],[Total sales]] &gt; $L$2,1,0)</f>
        <v>0</v>
      </c>
      <c r="K129">
        <f>MONTH(sales[[#This Row],[Order date ]])</f>
        <v>5</v>
      </c>
      <c r="L129" t="str">
        <f>TEXT(sales[[#This Row],[Order date ]],"mmmm")</f>
        <v>May</v>
      </c>
      <c r="M129">
        <f>DAY(sales[[#This Row],[Order date ]])</f>
        <v>6</v>
      </c>
      <c r="N129">
        <f>YEAR(sales[[#This Row],[Order date ]])</f>
        <v>2023</v>
      </c>
      <c r="O129">
        <f>SUMIF(sales[month],sales[[#This Row],[month]],sales[Total sales])</f>
        <v>19416075</v>
      </c>
    </row>
    <row r="130" spans="2:15" x14ac:dyDescent="0.3">
      <c r="B130" s="7">
        <v>127</v>
      </c>
      <c r="C130" t="s">
        <v>31</v>
      </c>
      <c r="D130" t="s">
        <v>42</v>
      </c>
      <c r="E130" t="s">
        <v>7</v>
      </c>
      <c r="F130" s="7">
        <v>4606</v>
      </c>
      <c r="G130" s="7">
        <v>63</v>
      </c>
      <c r="H130" s="6">
        <v>45053</v>
      </c>
      <c r="I130">
        <f>sales[[#This Row],[Amount]]*sales[[#This Row],[Units]]</f>
        <v>290178</v>
      </c>
      <c r="J130">
        <f>IF(sales[[#This Row],[Total sales]] &gt; $L$2,1,0)</f>
        <v>0</v>
      </c>
      <c r="K130">
        <f>MONTH(sales[[#This Row],[Order date ]])</f>
        <v>5</v>
      </c>
      <c r="L130" t="str">
        <f>TEXT(sales[[#This Row],[Order date ]],"mmmm")</f>
        <v>May</v>
      </c>
      <c r="M130">
        <f>DAY(sales[[#This Row],[Order date ]])</f>
        <v>7</v>
      </c>
      <c r="N130">
        <f>YEAR(sales[[#This Row],[Order date ]])</f>
        <v>2023</v>
      </c>
      <c r="O130">
        <f>SUMIF(sales[month],sales[[#This Row],[month]],sales[Total sales])</f>
        <v>19416075</v>
      </c>
    </row>
    <row r="131" spans="2:15" x14ac:dyDescent="0.3">
      <c r="B131" s="7">
        <v>128</v>
      </c>
      <c r="C131" t="s">
        <v>31</v>
      </c>
      <c r="D131" t="s">
        <v>38</v>
      </c>
      <c r="E131" t="s">
        <v>22</v>
      </c>
      <c r="F131" s="7">
        <v>5551</v>
      </c>
      <c r="G131" s="7">
        <v>252</v>
      </c>
      <c r="H131" s="6">
        <v>45054</v>
      </c>
      <c r="I131">
        <f>sales[[#This Row],[Amount]]*sales[[#This Row],[Units]]</f>
        <v>1398852</v>
      </c>
      <c r="J131">
        <f>IF(sales[[#This Row],[Total sales]] &gt; $L$2,1,0)</f>
        <v>1</v>
      </c>
      <c r="K131">
        <f>MONTH(sales[[#This Row],[Order date ]])</f>
        <v>5</v>
      </c>
      <c r="L131" t="str">
        <f>TEXT(sales[[#This Row],[Order date ]],"mmmm")</f>
        <v>May</v>
      </c>
      <c r="M131">
        <f>DAY(sales[[#This Row],[Order date ]])</f>
        <v>8</v>
      </c>
      <c r="N131">
        <f>YEAR(sales[[#This Row],[Order date ]])</f>
        <v>2023</v>
      </c>
      <c r="O131">
        <f>SUMIF(sales[month],sales[[#This Row],[month]],sales[Total sales])</f>
        <v>19416075</v>
      </c>
    </row>
    <row r="132" spans="2:15" x14ac:dyDescent="0.3">
      <c r="B132" s="7">
        <v>129</v>
      </c>
      <c r="C132" t="s">
        <v>35</v>
      </c>
      <c r="D132" t="s">
        <v>38</v>
      </c>
      <c r="E132" t="s">
        <v>25</v>
      </c>
      <c r="F132" s="7">
        <v>6657</v>
      </c>
      <c r="G132" s="7">
        <v>303</v>
      </c>
      <c r="H132" s="6">
        <v>45055</v>
      </c>
      <c r="I132">
        <f>sales[[#This Row],[Amount]]*sales[[#This Row],[Units]]</f>
        <v>2017071</v>
      </c>
      <c r="J132">
        <f>IF(sales[[#This Row],[Total sales]] &gt; $L$2,1,0)</f>
        <v>1</v>
      </c>
      <c r="K132">
        <f>MONTH(sales[[#This Row],[Order date ]])</f>
        <v>5</v>
      </c>
      <c r="L132" t="str">
        <f>TEXT(sales[[#This Row],[Order date ]],"mmmm")</f>
        <v>May</v>
      </c>
      <c r="M132">
        <f>DAY(sales[[#This Row],[Order date ]])</f>
        <v>9</v>
      </c>
      <c r="N132">
        <f>YEAR(sales[[#This Row],[Order date ]])</f>
        <v>2023</v>
      </c>
      <c r="O132">
        <f>SUMIF(sales[month],sales[[#This Row],[month]],sales[Total sales])</f>
        <v>19416075</v>
      </c>
    </row>
    <row r="133" spans="2:15" x14ac:dyDescent="0.3">
      <c r="B133" s="7">
        <v>130</v>
      </c>
      <c r="C133" t="s">
        <v>31</v>
      </c>
      <c r="D133" t="s">
        <v>41</v>
      </c>
      <c r="E133" t="s">
        <v>10</v>
      </c>
      <c r="F133" s="7">
        <v>4438</v>
      </c>
      <c r="G133" s="7">
        <v>246</v>
      </c>
      <c r="H133" s="6">
        <v>45056</v>
      </c>
      <c r="I133">
        <f>sales[[#This Row],[Amount]]*sales[[#This Row],[Units]]</f>
        <v>1091748</v>
      </c>
      <c r="J133">
        <f>IF(sales[[#This Row],[Total sales]] &gt; $L$2,1,0)</f>
        <v>1</v>
      </c>
      <c r="K133">
        <f>MONTH(sales[[#This Row],[Order date ]])</f>
        <v>5</v>
      </c>
      <c r="L133" t="str">
        <f>TEXT(sales[[#This Row],[Order date ]],"mmmm")</f>
        <v>May</v>
      </c>
      <c r="M133">
        <f>DAY(sales[[#This Row],[Order date ]])</f>
        <v>10</v>
      </c>
      <c r="N133">
        <f>YEAR(sales[[#This Row],[Order date ]])</f>
        <v>2023</v>
      </c>
      <c r="O133">
        <f>SUMIF(sales[month],sales[[#This Row],[month]],sales[Total sales])</f>
        <v>19416075</v>
      </c>
    </row>
    <row r="134" spans="2:15" x14ac:dyDescent="0.3">
      <c r="B134" s="7">
        <v>131</v>
      </c>
      <c r="C134" t="s">
        <v>29</v>
      </c>
      <c r="D134" t="s">
        <v>37</v>
      </c>
      <c r="E134" t="s">
        <v>15</v>
      </c>
      <c r="F134" s="7">
        <v>168</v>
      </c>
      <c r="G134" s="7">
        <v>84</v>
      </c>
      <c r="H134" s="6">
        <v>45057</v>
      </c>
      <c r="I134">
        <f>sales[[#This Row],[Amount]]*sales[[#This Row],[Units]]</f>
        <v>14112</v>
      </c>
      <c r="J134">
        <f>IF(sales[[#This Row],[Total sales]] &gt; $L$2,1,0)</f>
        <v>0</v>
      </c>
      <c r="K134">
        <f>MONTH(sales[[#This Row],[Order date ]])</f>
        <v>5</v>
      </c>
      <c r="L134" t="str">
        <f>TEXT(sales[[#This Row],[Order date ]],"mmmm")</f>
        <v>May</v>
      </c>
      <c r="M134">
        <f>DAY(sales[[#This Row],[Order date ]])</f>
        <v>11</v>
      </c>
      <c r="N134">
        <f>YEAR(sales[[#This Row],[Order date ]])</f>
        <v>2023</v>
      </c>
      <c r="O134">
        <f>SUMIF(sales[month],sales[[#This Row],[month]],sales[Total sales])</f>
        <v>19416075</v>
      </c>
    </row>
    <row r="135" spans="2:15" x14ac:dyDescent="0.3">
      <c r="B135" s="7">
        <v>132</v>
      </c>
      <c r="C135" t="s">
        <v>31</v>
      </c>
      <c r="D135" t="s">
        <v>39</v>
      </c>
      <c r="E135" t="s">
        <v>10</v>
      </c>
      <c r="F135" s="7">
        <v>7777</v>
      </c>
      <c r="G135" s="7">
        <v>39</v>
      </c>
      <c r="H135" s="6">
        <v>45058</v>
      </c>
      <c r="I135">
        <f>sales[[#This Row],[Amount]]*sales[[#This Row],[Units]]</f>
        <v>303303</v>
      </c>
      <c r="J135">
        <f>IF(sales[[#This Row],[Total sales]] &gt; $L$2,1,0)</f>
        <v>0</v>
      </c>
      <c r="K135">
        <f>MONTH(sales[[#This Row],[Order date ]])</f>
        <v>5</v>
      </c>
      <c r="L135" t="str">
        <f>TEXT(sales[[#This Row],[Order date ]],"mmmm")</f>
        <v>May</v>
      </c>
      <c r="M135">
        <f>DAY(sales[[#This Row],[Order date ]])</f>
        <v>12</v>
      </c>
      <c r="N135">
        <f>YEAR(sales[[#This Row],[Order date ]])</f>
        <v>2023</v>
      </c>
      <c r="O135">
        <f>SUMIF(sales[month],sales[[#This Row],[month]],sales[Total sales])</f>
        <v>19416075</v>
      </c>
    </row>
    <row r="136" spans="2:15" x14ac:dyDescent="0.3">
      <c r="B136" s="7">
        <v>133</v>
      </c>
      <c r="C136" t="s">
        <v>33</v>
      </c>
      <c r="D136" t="s">
        <v>38</v>
      </c>
      <c r="E136" t="s">
        <v>10</v>
      </c>
      <c r="F136" s="7">
        <v>3339</v>
      </c>
      <c r="G136" s="7">
        <v>348</v>
      </c>
      <c r="H136" s="6">
        <v>45059</v>
      </c>
      <c r="I136">
        <f>sales[[#This Row],[Amount]]*sales[[#This Row],[Units]]</f>
        <v>1161972</v>
      </c>
      <c r="J136">
        <f>IF(sales[[#This Row],[Total sales]] &gt; $L$2,1,0)</f>
        <v>1</v>
      </c>
      <c r="K136">
        <f>MONTH(sales[[#This Row],[Order date ]])</f>
        <v>5</v>
      </c>
      <c r="L136" t="str">
        <f>TEXT(sales[[#This Row],[Order date ]],"mmmm")</f>
        <v>May</v>
      </c>
      <c r="M136">
        <f>DAY(sales[[#This Row],[Order date ]])</f>
        <v>13</v>
      </c>
      <c r="N136">
        <f>YEAR(sales[[#This Row],[Order date ]])</f>
        <v>2023</v>
      </c>
      <c r="O136">
        <f>SUMIF(sales[month],sales[[#This Row],[month]],sales[Total sales])</f>
        <v>19416075</v>
      </c>
    </row>
    <row r="137" spans="2:15" x14ac:dyDescent="0.3">
      <c r="B137" s="7">
        <v>134</v>
      </c>
      <c r="C137" t="s">
        <v>31</v>
      </c>
      <c r="D137" t="s">
        <v>40</v>
      </c>
      <c r="E137" t="s">
        <v>26</v>
      </c>
      <c r="F137" s="7">
        <v>6391</v>
      </c>
      <c r="G137" s="7">
        <v>48</v>
      </c>
      <c r="H137" s="6">
        <v>45060</v>
      </c>
      <c r="I137">
        <f>sales[[#This Row],[Amount]]*sales[[#This Row],[Units]]</f>
        <v>306768</v>
      </c>
      <c r="J137">
        <f>IF(sales[[#This Row],[Total sales]] &gt; $L$2,1,0)</f>
        <v>0</v>
      </c>
      <c r="K137">
        <f>MONTH(sales[[#This Row],[Order date ]])</f>
        <v>5</v>
      </c>
      <c r="L137" t="str">
        <f>TEXT(sales[[#This Row],[Order date ]],"mmmm")</f>
        <v>May</v>
      </c>
      <c r="M137">
        <f>DAY(sales[[#This Row],[Order date ]])</f>
        <v>14</v>
      </c>
      <c r="N137">
        <f>YEAR(sales[[#This Row],[Order date ]])</f>
        <v>2023</v>
      </c>
      <c r="O137">
        <f>SUMIF(sales[month],sales[[#This Row],[month]],sales[Total sales])</f>
        <v>19416075</v>
      </c>
    </row>
    <row r="138" spans="2:15" x14ac:dyDescent="0.3">
      <c r="B138" s="7">
        <v>135</v>
      </c>
      <c r="C138" t="s">
        <v>33</v>
      </c>
      <c r="D138" t="s">
        <v>40</v>
      </c>
      <c r="E138" t="s">
        <v>15</v>
      </c>
      <c r="F138" s="7">
        <v>518</v>
      </c>
      <c r="G138" s="7">
        <v>75</v>
      </c>
      <c r="H138" s="6">
        <v>45061</v>
      </c>
      <c r="I138">
        <f>sales[[#This Row],[Amount]]*sales[[#This Row],[Units]]</f>
        <v>38850</v>
      </c>
      <c r="J138">
        <f>IF(sales[[#This Row],[Total sales]] &gt; $L$2,1,0)</f>
        <v>0</v>
      </c>
      <c r="K138">
        <f>MONTH(sales[[#This Row],[Order date ]])</f>
        <v>5</v>
      </c>
      <c r="L138" t="str">
        <f>TEXT(sales[[#This Row],[Order date ]],"mmmm")</f>
        <v>May</v>
      </c>
      <c r="M138">
        <f>DAY(sales[[#This Row],[Order date ]])</f>
        <v>15</v>
      </c>
      <c r="N138">
        <f>YEAR(sales[[#This Row],[Order date ]])</f>
        <v>2023</v>
      </c>
      <c r="O138">
        <f>SUMIF(sales[month],sales[[#This Row],[month]],sales[Total sales])</f>
        <v>19416075</v>
      </c>
    </row>
    <row r="139" spans="2:15" x14ac:dyDescent="0.3">
      <c r="B139" s="7">
        <v>136</v>
      </c>
      <c r="C139" t="s">
        <v>31</v>
      </c>
      <c r="D139" t="s">
        <v>37</v>
      </c>
      <c r="E139" t="s">
        <v>21</v>
      </c>
      <c r="F139" s="7">
        <v>5677</v>
      </c>
      <c r="G139" s="7">
        <v>258</v>
      </c>
      <c r="H139" s="6">
        <v>45062</v>
      </c>
      <c r="I139">
        <f>sales[[#This Row],[Amount]]*sales[[#This Row],[Units]]</f>
        <v>1464666</v>
      </c>
      <c r="J139">
        <f>IF(sales[[#This Row],[Total sales]] &gt; $L$2,1,0)</f>
        <v>1</v>
      </c>
      <c r="K139">
        <f>MONTH(sales[[#This Row],[Order date ]])</f>
        <v>5</v>
      </c>
      <c r="L139" t="str">
        <f>TEXT(sales[[#This Row],[Order date ]],"mmmm")</f>
        <v>May</v>
      </c>
      <c r="M139">
        <f>DAY(sales[[#This Row],[Order date ]])</f>
        <v>16</v>
      </c>
      <c r="N139">
        <f>YEAR(sales[[#This Row],[Order date ]])</f>
        <v>2023</v>
      </c>
      <c r="O139">
        <f>SUMIF(sales[month],sales[[#This Row],[month]],sales[Total sales])</f>
        <v>19416075</v>
      </c>
    </row>
    <row r="140" spans="2:15" x14ac:dyDescent="0.3">
      <c r="B140" s="7">
        <v>137</v>
      </c>
      <c r="C140" t="s">
        <v>32</v>
      </c>
      <c r="D140" t="s">
        <v>41</v>
      </c>
      <c r="E140" t="s">
        <v>10</v>
      </c>
      <c r="F140" s="7">
        <v>6048</v>
      </c>
      <c r="G140" s="7">
        <v>27</v>
      </c>
      <c r="H140" s="6">
        <v>45063</v>
      </c>
      <c r="I140">
        <f>sales[[#This Row],[Amount]]*sales[[#This Row],[Units]]</f>
        <v>163296</v>
      </c>
      <c r="J140">
        <f>IF(sales[[#This Row],[Total sales]] &gt; $L$2,1,0)</f>
        <v>0</v>
      </c>
      <c r="K140">
        <f>MONTH(sales[[#This Row],[Order date ]])</f>
        <v>5</v>
      </c>
      <c r="L140" t="str">
        <f>TEXT(sales[[#This Row],[Order date ]],"mmmm")</f>
        <v>May</v>
      </c>
      <c r="M140">
        <f>DAY(sales[[#This Row],[Order date ]])</f>
        <v>17</v>
      </c>
      <c r="N140">
        <f>YEAR(sales[[#This Row],[Order date ]])</f>
        <v>2023</v>
      </c>
      <c r="O140">
        <f>SUMIF(sales[month],sales[[#This Row],[month]],sales[Total sales])</f>
        <v>19416075</v>
      </c>
    </row>
    <row r="141" spans="2:15" x14ac:dyDescent="0.3">
      <c r="B141" s="7">
        <v>138</v>
      </c>
      <c r="C141" t="s">
        <v>29</v>
      </c>
      <c r="D141" t="s">
        <v>37</v>
      </c>
      <c r="E141" t="s">
        <v>25</v>
      </c>
      <c r="F141" s="7">
        <v>3752</v>
      </c>
      <c r="G141" s="7">
        <v>213</v>
      </c>
      <c r="H141" s="6">
        <v>45064</v>
      </c>
      <c r="I141">
        <f>sales[[#This Row],[Amount]]*sales[[#This Row],[Units]]</f>
        <v>799176</v>
      </c>
      <c r="J141">
        <f>IF(sales[[#This Row],[Total sales]] &gt; $L$2,1,0)</f>
        <v>1</v>
      </c>
      <c r="K141">
        <f>MONTH(sales[[#This Row],[Order date ]])</f>
        <v>5</v>
      </c>
      <c r="L141" t="str">
        <f>TEXT(sales[[#This Row],[Order date ]],"mmmm")</f>
        <v>May</v>
      </c>
      <c r="M141">
        <f>DAY(sales[[#This Row],[Order date ]])</f>
        <v>18</v>
      </c>
      <c r="N141">
        <f>YEAR(sales[[#This Row],[Order date ]])</f>
        <v>2023</v>
      </c>
      <c r="O141">
        <f>SUMIF(sales[month],sales[[#This Row],[month]],sales[Total sales])</f>
        <v>19416075</v>
      </c>
    </row>
    <row r="142" spans="2:15" x14ac:dyDescent="0.3">
      <c r="B142" s="7">
        <v>139</v>
      </c>
      <c r="C142" t="s">
        <v>33</v>
      </c>
      <c r="D142" t="s">
        <v>42</v>
      </c>
      <c r="E142" t="s">
        <v>22</v>
      </c>
      <c r="F142" s="7">
        <v>4480</v>
      </c>
      <c r="G142" s="7">
        <v>357</v>
      </c>
      <c r="H142" s="6">
        <v>45065</v>
      </c>
      <c r="I142">
        <f>sales[[#This Row],[Amount]]*sales[[#This Row],[Units]]</f>
        <v>1599360</v>
      </c>
      <c r="J142">
        <f>IF(sales[[#This Row],[Total sales]] &gt; $L$2,1,0)</f>
        <v>1</v>
      </c>
      <c r="K142">
        <f>MONTH(sales[[#This Row],[Order date ]])</f>
        <v>5</v>
      </c>
      <c r="L142" t="str">
        <f>TEXT(sales[[#This Row],[Order date ]],"mmmm")</f>
        <v>May</v>
      </c>
      <c r="M142">
        <f>DAY(sales[[#This Row],[Order date ]])</f>
        <v>19</v>
      </c>
      <c r="N142">
        <f>YEAR(sales[[#This Row],[Order date ]])</f>
        <v>2023</v>
      </c>
      <c r="O142">
        <f>SUMIF(sales[month],sales[[#This Row],[month]],sales[Total sales])</f>
        <v>19416075</v>
      </c>
    </row>
    <row r="143" spans="2:15" x14ac:dyDescent="0.3">
      <c r="B143" s="7">
        <v>140</v>
      </c>
      <c r="C143" t="s">
        <v>3</v>
      </c>
      <c r="D143" t="s">
        <v>40</v>
      </c>
      <c r="E143" t="s">
        <v>2</v>
      </c>
      <c r="F143" s="7">
        <v>259</v>
      </c>
      <c r="G143" s="7">
        <v>207</v>
      </c>
      <c r="H143" s="6">
        <v>45066</v>
      </c>
      <c r="I143">
        <f>sales[[#This Row],[Amount]]*sales[[#This Row],[Units]]</f>
        <v>53613</v>
      </c>
      <c r="J143">
        <f>IF(sales[[#This Row],[Total sales]] &gt; $L$2,1,0)</f>
        <v>0</v>
      </c>
      <c r="K143">
        <f>MONTH(sales[[#This Row],[Order date ]])</f>
        <v>5</v>
      </c>
      <c r="L143" t="str">
        <f>TEXT(sales[[#This Row],[Order date ]],"mmmm")</f>
        <v>May</v>
      </c>
      <c r="M143">
        <f>DAY(sales[[#This Row],[Order date ]])</f>
        <v>20</v>
      </c>
      <c r="N143">
        <f>YEAR(sales[[#This Row],[Order date ]])</f>
        <v>2023</v>
      </c>
      <c r="O143">
        <f>SUMIF(sales[month],sales[[#This Row],[month]],sales[Total sales])</f>
        <v>19416075</v>
      </c>
    </row>
    <row r="144" spans="2:15" x14ac:dyDescent="0.3">
      <c r="B144" s="7">
        <v>141</v>
      </c>
      <c r="C144" t="s">
        <v>29</v>
      </c>
      <c r="D144" t="s">
        <v>40</v>
      </c>
      <c r="E144" t="s">
        <v>23</v>
      </c>
      <c r="F144" s="7">
        <v>42</v>
      </c>
      <c r="G144" s="7">
        <v>150</v>
      </c>
      <c r="H144" s="6">
        <v>45067</v>
      </c>
      <c r="I144">
        <f>sales[[#This Row],[Amount]]*sales[[#This Row],[Units]]</f>
        <v>6300</v>
      </c>
      <c r="J144">
        <f>IF(sales[[#This Row],[Total sales]] &gt; $L$2,1,0)</f>
        <v>0</v>
      </c>
      <c r="K144">
        <f>MONTH(sales[[#This Row],[Order date ]])</f>
        <v>5</v>
      </c>
      <c r="L144" t="str">
        <f>TEXT(sales[[#This Row],[Order date ]],"mmmm")</f>
        <v>May</v>
      </c>
      <c r="M144">
        <f>DAY(sales[[#This Row],[Order date ]])</f>
        <v>21</v>
      </c>
      <c r="N144">
        <f>YEAR(sales[[#This Row],[Order date ]])</f>
        <v>2023</v>
      </c>
      <c r="O144">
        <f>SUMIF(sales[month],sales[[#This Row],[month]],sales[Total sales])</f>
        <v>19416075</v>
      </c>
    </row>
    <row r="145" spans="2:15" x14ac:dyDescent="0.3">
      <c r="B145" s="7">
        <v>142</v>
      </c>
      <c r="C145" t="s">
        <v>30</v>
      </c>
      <c r="D145" t="s">
        <v>38</v>
      </c>
      <c r="E145" t="s">
        <v>19</v>
      </c>
      <c r="F145" s="7">
        <v>98</v>
      </c>
      <c r="G145" s="7">
        <v>204</v>
      </c>
      <c r="H145" s="6">
        <v>45068</v>
      </c>
      <c r="I145">
        <f>sales[[#This Row],[Amount]]*sales[[#This Row],[Units]]</f>
        <v>19992</v>
      </c>
      <c r="J145">
        <f>IF(sales[[#This Row],[Total sales]] &gt; $L$2,1,0)</f>
        <v>0</v>
      </c>
      <c r="K145">
        <f>MONTH(sales[[#This Row],[Order date ]])</f>
        <v>5</v>
      </c>
      <c r="L145" t="str">
        <f>TEXT(sales[[#This Row],[Order date ]],"mmmm")</f>
        <v>May</v>
      </c>
      <c r="M145">
        <f>DAY(sales[[#This Row],[Order date ]])</f>
        <v>22</v>
      </c>
      <c r="N145">
        <f>YEAR(sales[[#This Row],[Order date ]])</f>
        <v>2023</v>
      </c>
      <c r="O145">
        <f>SUMIF(sales[month],sales[[#This Row],[month]],sales[Total sales])</f>
        <v>19416075</v>
      </c>
    </row>
    <row r="146" spans="2:15" x14ac:dyDescent="0.3">
      <c r="B146" s="7">
        <v>143</v>
      </c>
      <c r="C146" t="s">
        <v>31</v>
      </c>
      <c r="D146" t="s">
        <v>42</v>
      </c>
      <c r="E146" t="s">
        <v>20</v>
      </c>
      <c r="F146" s="7">
        <v>2478</v>
      </c>
      <c r="G146" s="7">
        <v>21</v>
      </c>
      <c r="H146" s="6">
        <v>45069</v>
      </c>
      <c r="I146">
        <f>sales[[#This Row],[Amount]]*sales[[#This Row],[Units]]</f>
        <v>52038</v>
      </c>
      <c r="J146">
        <f>IF(sales[[#This Row],[Total sales]] &gt; $L$2,1,0)</f>
        <v>0</v>
      </c>
      <c r="K146">
        <f>MONTH(sales[[#This Row],[Order date ]])</f>
        <v>5</v>
      </c>
      <c r="L146" t="str">
        <f>TEXT(sales[[#This Row],[Order date ]],"mmmm")</f>
        <v>May</v>
      </c>
      <c r="M146">
        <f>DAY(sales[[#This Row],[Order date ]])</f>
        <v>23</v>
      </c>
      <c r="N146">
        <f>YEAR(sales[[#This Row],[Order date ]])</f>
        <v>2023</v>
      </c>
      <c r="O146">
        <f>SUMIF(sales[month],sales[[#This Row],[month]],sales[Total sales])</f>
        <v>19416075</v>
      </c>
    </row>
    <row r="147" spans="2:15" x14ac:dyDescent="0.3">
      <c r="B147" s="7">
        <v>144</v>
      </c>
      <c r="C147" t="s">
        <v>30</v>
      </c>
      <c r="D147" t="s">
        <v>39</v>
      </c>
      <c r="E147" t="s">
        <v>26</v>
      </c>
      <c r="F147" s="7">
        <v>7847</v>
      </c>
      <c r="G147" s="7">
        <v>174</v>
      </c>
      <c r="H147" s="6">
        <v>45070</v>
      </c>
      <c r="I147">
        <f>sales[[#This Row],[Amount]]*sales[[#This Row],[Units]]</f>
        <v>1365378</v>
      </c>
      <c r="J147">
        <f>IF(sales[[#This Row],[Total sales]] &gt; $L$2,1,0)</f>
        <v>1</v>
      </c>
      <c r="K147">
        <f>MONTH(sales[[#This Row],[Order date ]])</f>
        <v>5</v>
      </c>
      <c r="L147" t="str">
        <f>TEXT(sales[[#This Row],[Order date ]],"mmmm")</f>
        <v>May</v>
      </c>
      <c r="M147">
        <f>DAY(sales[[#This Row],[Order date ]])</f>
        <v>24</v>
      </c>
      <c r="N147">
        <f>YEAR(sales[[#This Row],[Order date ]])</f>
        <v>2023</v>
      </c>
      <c r="O147">
        <f>SUMIF(sales[month],sales[[#This Row],[month]],sales[Total sales])</f>
        <v>19416075</v>
      </c>
    </row>
    <row r="148" spans="2:15" x14ac:dyDescent="0.3">
      <c r="B148" s="7">
        <v>145</v>
      </c>
      <c r="C148" t="s">
        <v>28</v>
      </c>
      <c r="D148" t="s">
        <v>40</v>
      </c>
      <c r="E148" t="s">
        <v>10</v>
      </c>
      <c r="F148" s="7">
        <v>9926</v>
      </c>
      <c r="G148" s="7">
        <v>201</v>
      </c>
      <c r="H148" s="6">
        <v>45071</v>
      </c>
      <c r="I148">
        <f>sales[[#This Row],[Amount]]*sales[[#This Row],[Units]]</f>
        <v>1995126</v>
      </c>
      <c r="J148">
        <f>IF(sales[[#This Row],[Total sales]] &gt; $L$2,1,0)</f>
        <v>1</v>
      </c>
      <c r="K148">
        <f>MONTH(sales[[#This Row],[Order date ]])</f>
        <v>5</v>
      </c>
      <c r="L148" t="str">
        <f>TEXT(sales[[#This Row],[Order date ]],"mmmm")</f>
        <v>May</v>
      </c>
      <c r="M148">
        <f>DAY(sales[[#This Row],[Order date ]])</f>
        <v>25</v>
      </c>
      <c r="N148">
        <f>YEAR(sales[[#This Row],[Order date ]])</f>
        <v>2023</v>
      </c>
      <c r="O148">
        <f>SUMIF(sales[month],sales[[#This Row],[month]],sales[Total sales])</f>
        <v>19416075</v>
      </c>
    </row>
    <row r="149" spans="2:15" x14ac:dyDescent="0.3">
      <c r="B149" s="7">
        <v>146</v>
      </c>
      <c r="C149" t="s">
        <v>29</v>
      </c>
      <c r="D149" t="s">
        <v>37</v>
      </c>
      <c r="E149" t="s">
        <v>6</v>
      </c>
      <c r="F149" s="7">
        <v>819</v>
      </c>
      <c r="G149" s="7">
        <v>510</v>
      </c>
      <c r="H149" s="6">
        <v>45072</v>
      </c>
      <c r="I149">
        <f>sales[[#This Row],[Amount]]*sales[[#This Row],[Units]]</f>
        <v>417690</v>
      </c>
      <c r="J149">
        <f>IF(sales[[#This Row],[Total sales]] &gt; $L$2,1,0)</f>
        <v>0</v>
      </c>
      <c r="K149">
        <f>MONTH(sales[[#This Row],[Order date ]])</f>
        <v>5</v>
      </c>
      <c r="L149" t="str">
        <f>TEXT(sales[[#This Row],[Order date ]],"mmmm")</f>
        <v>May</v>
      </c>
      <c r="M149">
        <f>DAY(sales[[#This Row],[Order date ]])</f>
        <v>26</v>
      </c>
      <c r="N149">
        <f>YEAR(sales[[#This Row],[Order date ]])</f>
        <v>2023</v>
      </c>
      <c r="O149">
        <f>SUMIF(sales[month],sales[[#This Row],[month]],sales[Total sales])</f>
        <v>19416075</v>
      </c>
    </row>
    <row r="150" spans="2:15" x14ac:dyDescent="0.3">
      <c r="B150" s="7">
        <v>147</v>
      </c>
      <c r="C150" t="s">
        <v>32</v>
      </c>
      <c r="D150" t="s">
        <v>41</v>
      </c>
      <c r="E150" t="s">
        <v>22</v>
      </c>
      <c r="F150" s="7">
        <v>3052</v>
      </c>
      <c r="G150" s="7">
        <v>378</v>
      </c>
      <c r="H150" s="6">
        <v>45073</v>
      </c>
      <c r="I150">
        <f>sales[[#This Row],[Amount]]*sales[[#This Row],[Units]]</f>
        <v>1153656</v>
      </c>
      <c r="J150">
        <f>IF(sales[[#This Row],[Total sales]] &gt; $L$2,1,0)</f>
        <v>1</v>
      </c>
      <c r="K150">
        <f>MONTH(sales[[#This Row],[Order date ]])</f>
        <v>5</v>
      </c>
      <c r="L150" t="str">
        <f>TEXT(sales[[#This Row],[Order date ]],"mmmm")</f>
        <v>May</v>
      </c>
      <c r="M150">
        <f>DAY(sales[[#This Row],[Order date ]])</f>
        <v>27</v>
      </c>
      <c r="N150">
        <f>YEAR(sales[[#This Row],[Order date ]])</f>
        <v>2023</v>
      </c>
      <c r="O150">
        <f>SUMIF(sales[month],sales[[#This Row],[month]],sales[Total sales])</f>
        <v>19416075</v>
      </c>
    </row>
    <row r="151" spans="2:15" x14ac:dyDescent="0.3">
      <c r="B151" s="7">
        <v>148</v>
      </c>
      <c r="C151" t="s">
        <v>3</v>
      </c>
      <c r="D151" t="s">
        <v>39</v>
      </c>
      <c r="E151" t="s">
        <v>14</v>
      </c>
      <c r="F151" s="7">
        <v>6832</v>
      </c>
      <c r="G151" s="7">
        <v>27</v>
      </c>
      <c r="H151" s="6">
        <v>45074</v>
      </c>
      <c r="I151">
        <f>sales[[#This Row],[Amount]]*sales[[#This Row],[Units]]</f>
        <v>184464</v>
      </c>
      <c r="J151">
        <f>IF(sales[[#This Row],[Total sales]] &gt; $L$2,1,0)</f>
        <v>0</v>
      </c>
      <c r="K151">
        <f>MONTH(sales[[#This Row],[Order date ]])</f>
        <v>5</v>
      </c>
      <c r="L151" t="str">
        <f>TEXT(sales[[#This Row],[Order date ]],"mmmm")</f>
        <v>May</v>
      </c>
      <c r="M151">
        <f>DAY(sales[[#This Row],[Order date ]])</f>
        <v>28</v>
      </c>
      <c r="N151">
        <f>YEAR(sales[[#This Row],[Order date ]])</f>
        <v>2023</v>
      </c>
      <c r="O151">
        <f>SUMIF(sales[month],sales[[#This Row],[month]],sales[Total sales])</f>
        <v>19416075</v>
      </c>
    </row>
    <row r="152" spans="2:15" x14ac:dyDescent="0.3">
      <c r="B152" s="7">
        <v>149</v>
      </c>
      <c r="C152" t="s">
        <v>28</v>
      </c>
      <c r="D152" t="s">
        <v>41</v>
      </c>
      <c r="E152" t="s">
        <v>9</v>
      </c>
      <c r="F152" s="7">
        <v>2016</v>
      </c>
      <c r="G152" s="7">
        <v>117</v>
      </c>
      <c r="H152" s="6">
        <v>45075</v>
      </c>
      <c r="I152">
        <f>sales[[#This Row],[Amount]]*sales[[#This Row],[Units]]</f>
        <v>235872</v>
      </c>
      <c r="J152">
        <f>IF(sales[[#This Row],[Total sales]] &gt; $L$2,1,0)</f>
        <v>0</v>
      </c>
      <c r="K152">
        <f>MONTH(sales[[#This Row],[Order date ]])</f>
        <v>5</v>
      </c>
      <c r="L152" t="str">
        <f>TEXT(sales[[#This Row],[Order date ]],"mmmm")</f>
        <v>May</v>
      </c>
      <c r="M152">
        <f>DAY(sales[[#This Row],[Order date ]])</f>
        <v>29</v>
      </c>
      <c r="N152">
        <f>YEAR(sales[[#This Row],[Order date ]])</f>
        <v>2023</v>
      </c>
      <c r="O152">
        <f>SUMIF(sales[month],sales[[#This Row],[month]],sales[Total sales])</f>
        <v>19416075</v>
      </c>
    </row>
    <row r="153" spans="2:15" x14ac:dyDescent="0.3">
      <c r="B153" s="7">
        <v>150</v>
      </c>
      <c r="C153" t="s">
        <v>32</v>
      </c>
      <c r="D153" t="s">
        <v>37</v>
      </c>
      <c r="E153" t="s">
        <v>14</v>
      </c>
      <c r="F153" s="7">
        <v>7322</v>
      </c>
      <c r="G153" s="7">
        <v>36</v>
      </c>
      <c r="H153" s="6">
        <v>45076</v>
      </c>
      <c r="I153">
        <f>sales[[#This Row],[Amount]]*sales[[#This Row],[Units]]</f>
        <v>263592</v>
      </c>
      <c r="J153">
        <f>IF(sales[[#This Row],[Total sales]] &gt; $L$2,1,0)</f>
        <v>0</v>
      </c>
      <c r="K153">
        <f>MONTH(sales[[#This Row],[Order date ]])</f>
        <v>5</v>
      </c>
      <c r="L153" t="str">
        <f>TEXT(sales[[#This Row],[Order date ]],"mmmm")</f>
        <v>May</v>
      </c>
      <c r="M153">
        <f>DAY(sales[[#This Row],[Order date ]])</f>
        <v>30</v>
      </c>
      <c r="N153">
        <f>YEAR(sales[[#This Row],[Order date ]])</f>
        <v>2023</v>
      </c>
      <c r="O153">
        <f>SUMIF(sales[month],sales[[#This Row],[month]],sales[Total sales])</f>
        <v>19416075</v>
      </c>
    </row>
    <row r="154" spans="2:15" x14ac:dyDescent="0.3">
      <c r="B154" s="7">
        <v>151</v>
      </c>
      <c r="C154" t="s">
        <v>29</v>
      </c>
      <c r="D154" t="s">
        <v>42</v>
      </c>
      <c r="E154" t="s">
        <v>26</v>
      </c>
      <c r="F154" s="7">
        <v>357</v>
      </c>
      <c r="G154" s="7">
        <v>126</v>
      </c>
      <c r="H154" s="6">
        <v>45077</v>
      </c>
      <c r="I154">
        <f>sales[[#This Row],[Amount]]*sales[[#This Row],[Units]]</f>
        <v>44982</v>
      </c>
      <c r="J154">
        <f>IF(sales[[#This Row],[Total sales]] &gt; $L$2,1,0)</f>
        <v>0</v>
      </c>
      <c r="K154">
        <f>MONTH(sales[[#This Row],[Order date ]])</f>
        <v>5</v>
      </c>
      <c r="L154" t="str">
        <f>TEXT(sales[[#This Row],[Order date ]],"mmmm")</f>
        <v>May</v>
      </c>
      <c r="M154">
        <f>DAY(sales[[#This Row],[Order date ]])</f>
        <v>31</v>
      </c>
      <c r="N154">
        <f>YEAR(sales[[#This Row],[Order date ]])</f>
        <v>2023</v>
      </c>
      <c r="O154">
        <f>SUMIF(sales[month],sales[[#This Row],[month]],sales[Total sales])</f>
        <v>19416075</v>
      </c>
    </row>
    <row r="155" spans="2:15" x14ac:dyDescent="0.3">
      <c r="B155" s="7">
        <v>152</v>
      </c>
      <c r="C155" t="s">
        <v>3</v>
      </c>
      <c r="D155" t="s">
        <v>41</v>
      </c>
      <c r="E155" t="s">
        <v>18</v>
      </c>
      <c r="F155" s="7">
        <v>3192</v>
      </c>
      <c r="G155" s="7">
        <v>72</v>
      </c>
      <c r="H155" s="6">
        <v>45078</v>
      </c>
      <c r="I155">
        <f>sales[[#This Row],[Amount]]*sales[[#This Row],[Units]]</f>
        <v>229824</v>
      </c>
      <c r="J155">
        <f>IF(sales[[#This Row],[Total sales]] &gt; $L$2,1,0)</f>
        <v>0</v>
      </c>
      <c r="K155">
        <f>MONTH(sales[[#This Row],[Order date ]])</f>
        <v>6</v>
      </c>
      <c r="L155" t="str">
        <f>TEXT(sales[[#This Row],[Order date ]],"mmmm")</f>
        <v>June</v>
      </c>
      <c r="M155">
        <f>DAY(sales[[#This Row],[Order date ]])</f>
        <v>1</v>
      </c>
      <c r="N155">
        <f>YEAR(sales[[#This Row],[Order date ]])</f>
        <v>2023</v>
      </c>
      <c r="O155">
        <f>SUMIF(sales[month],sales[[#This Row],[month]],sales[Total sales])</f>
        <v>22639596</v>
      </c>
    </row>
    <row r="156" spans="2:15" x14ac:dyDescent="0.3">
      <c r="B156" s="7">
        <v>153</v>
      </c>
      <c r="C156" t="s">
        <v>31</v>
      </c>
      <c r="D156" t="s">
        <v>38</v>
      </c>
      <c r="E156" t="s">
        <v>15</v>
      </c>
      <c r="F156" s="7">
        <v>8435</v>
      </c>
      <c r="G156" s="7">
        <v>42</v>
      </c>
      <c r="H156" s="6">
        <v>45079</v>
      </c>
      <c r="I156">
        <f>sales[[#This Row],[Amount]]*sales[[#This Row],[Units]]</f>
        <v>354270</v>
      </c>
      <c r="J156">
        <f>IF(sales[[#This Row],[Total sales]] &gt; $L$2,1,0)</f>
        <v>0</v>
      </c>
      <c r="K156">
        <f>MONTH(sales[[#This Row],[Order date ]])</f>
        <v>6</v>
      </c>
      <c r="L156" t="str">
        <f>TEXT(sales[[#This Row],[Order date ]],"mmmm")</f>
        <v>June</v>
      </c>
      <c r="M156">
        <f>DAY(sales[[#This Row],[Order date ]])</f>
        <v>2</v>
      </c>
      <c r="N156">
        <f>YEAR(sales[[#This Row],[Order date ]])</f>
        <v>2023</v>
      </c>
      <c r="O156">
        <f>SUMIF(sales[month],sales[[#This Row],[month]],sales[Total sales])</f>
        <v>22639596</v>
      </c>
    </row>
    <row r="157" spans="2:15" x14ac:dyDescent="0.3">
      <c r="B157" s="7">
        <v>154</v>
      </c>
      <c r="C157" t="s">
        <v>36</v>
      </c>
      <c r="D157" t="s">
        <v>41</v>
      </c>
      <c r="E157" t="s">
        <v>22</v>
      </c>
      <c r="F157" s="7">
        <v>0</v>
      </c>
      <c r="G157" s="7">
        <v>135</v>
      </c>
      <c r="H157" s="6">
        <v>45080</v>
      </c>
      <c r="I157">
        <f>sales[[#This Row],[Amount]]*sales[[#This Row],[Units]]</f>
        <v>0</v>
      </c>
      <c r="J157">
        <f>IF(sales[[#This Row],[Total sales]] &gt; $L$2,1,0)</f>
        <v>0</v>
      </c>
      <c r="K157">
        <f>MONTH(sales[[#This Row],[Order date ]])</f>
        <v>6</v>
      </c>
      <c r="L157" t="str">
        <f>TEXT(sales[[#This Row],[Order date ]],"mmmm")</f>
        <v>June</v>
      </c>
      <c r="M157">
        <f>DAY(sales[[#This Row],[Order date ]])</f>
        <v>3</v>
      </c>
      <c r="N157">
        <f>YEAR(sales[[#This Row],[Order date ]])</f>
        <v>2023</v>
      </c>
      <c r="O157">
        <f>SUMIF(sales[month],sales[[#This Row],[month]],sales[Total sales])</f>
        <v>22639596</v>
      </c>
    </row>
    <row r="158" spans="2:15" x14ac:dyDescent="0.3">
      <c r="B158" s="7">
        <v>155</v>
      </c>
      <c r="C158" t="s">
        <v>31</v>
      </c>
      <c r="D158" t="s">
        <v>39</v>
      </c>
      <c r="E158" t="s">
        <v>17</v>
      </c>
      <c r="F158" s="7">
        <v>8862</v>
      </c>
      <c r="G158" s="7">
        <v>189</v>
      </c>
      <c r="H158" s="6">
        <v>45081</v>
      </c>
      <c r="I158">
        <f>sales[[#This Row],[Amount]]*sales[[#This Row],[Units]]</f>
        <v>1674918</v>
      </c>
      <c r="J158">
        <f>IF(sales[[#This Row],[Total sales]] &gt; $L$2,1,0)</f>
        <v>1</v>
      </c>
      <c r="K158">
        <f>MONTH(sales[[#This Row],[Order date ]])</f>
        <v>6</v>
      </c>
      <c r="L158" t="str">
        <f>TEXT(sales[[#This Row],[Order date ]],"mmmm")</f>
        <v>June</v>
      </c>
      <c r="M158">
        <f>DAY(sales[[#This Row],[Order date ]])</f>
        <v>4</v>
      </c>
      <c r="N158">
        <f>YEAR(sales[[#This Row],[Order date ]])</f>
        <v>2023</v>
      </c>
      <c r="O158">
        <f>SUMIF(sales[month],sales[[#This Row],[month]],sales[Total sales])</f>
        <v>22639596</v>
      </c>
    </row>
    <row r="159" spans="2:15" x14ac:dyDescent="0.3">
      <c r="B159" s="7">
        <v>156</v>
      </c>
      <c r="C159" t="s">
        <v>32</v>
      </c>
      <c r="D159" t="s">
        <v>40</v>
      </c>
      <c r="E159" t="s">
        <v>21</v>
      </c>
      <c r="F159" s="7">
        <v>3556</v>
      </c>
      <c r="G159" s="7">
        <v>459</v>
      </c>
      <c r="H159" s="6">
        <v>45082</v>
      </c>
      <c r="I159">
        <f>sales[[#This Row],[Amount]]*sales[[#This Row],[Units]]</f>
        <v>1632204</v>
      </c>
      <c r="J159">
        <f>IF(sales[[#This Row],[Total sales]] &gt; $L$2,1,0)</f>
        <v>1</v>
      </c>
      <c r="K159">
        <f>MONTH(sales[[#This Row],[Order date ]])</f>
        <v>6</v>
      </c>
      <c r="L159" t="str">
        <f>TEXT(sales[[#This Row],[Order date ]],"mmmm")</f>
        <v>June</v>
      </c>
      <c r="M159">
        <f>DAY(sales[[#This Row],[Order date ]])</f>
        <v>5</v>
      </c>
      <c r="N159">
        <f>YEAR(sales[[#This Row],[Order date ]])</f>
        <v>2023</v>
      </c>
      <c r="O159">
        <f>SUMIF(sales[month],sales[[#This Row],[month]],sales[Total sales])</f>
        <v>22639596</v>
      </c>
    </row>
    <row r="160" spans="2:15" x14ac:dyDescent="0.3">
      <c r="B160" s="7">
        <v>157</v>
      </c>
      <c r="C160" t="s">
        <v>33</v>
      </c>
      <c r="D160" t="s">
        <v>39</v>
      </c>
      <c r="E160" t="s">
        <v>8</v>
      </c>
      <c r="F160" s="7">
        <v>7280</v>
      </c>
      <c r="G160" s="7">
        <v>201</v>
      </c>
      <c r="H160" s="6">
        <v>45083</v>
      </c>
      <c r="I160">
        <f>sales[[#This Row],[Amount]]*sales[[#This Row],[Units]]</f>
        <v>1463280</v>
      </c>
      <c r="J160">
        <f>IF(sales[[#This Row],[Total sales]] &gt; $L$2,1,0)</f>
        <v>1</v>
      </c>
      <c r="K160">
        <f>MONTH(sales[[#This Row],[Order date ]])</f>
        <v>6</v>
      </c>
      <c r="L160" t="str">
        <f>TEXT(sales[[#This Row],[Order date ]],"mmmm")</f>
        <v>June</v>
      </c>
      <c r="M160">
        <f>DAY(sales[[#This Row],[Order date ]])</f>
        <v>6</v>
      </c>
      <c r="N160">
        <f>YEAR(sales[[#This Row],[Order date ]])</f>
        <v>2023</v>
      </c>
      <c r="O160">
        <f>SUMIF(sales[month],sales[[#This Row],[month]],sales[Total sales])</f>
        <v>22639596</v>
      </c>
    </row>
    <row r="161" spans="2:15" x14ac:dyDescent="0.3">
      <c r="B161" s="7">
        <v>158</v>
      </c>
      <c r="C161" t="s">
        <v>32</v>
      </c>
      <c r="D161" t="s">
        <v>39</v>
      </c>
      <c r="E161" t="s">
        <v>23</v>
      </c>
      <c r="F161" s="7">
        <v>3402</v>
      </c>
      <c r="G161" s="7">
        <v>366</v>
      </c>
      <c r="H161" s="6">
        <v>45084</v>
      </c>
      <c r="I161">
        <f>sales[[#This Row],[Amount]]*sales[[#This Row],[Units]]</f>
        <v>1245132</v>
      </c>
      <c r="J161">
        <f>IF(sales[[#This Row],[Total sales]] &gt; $L$2,1,0)</f>
        <v>1</v>
      </c>
      <c r="K161">
        <f>MONTH(sales[[#This Row],[Order date ]])</f>
        <v>6</v>
      </c>
      <c r="L161" t="str">
        <f>TEXT(sales[[#This Row],[Order date ]],"mmmm")</f>
        <v>June</v>
      </c>
      <c r="M161">
        <f>DAY(sales[[#This Row],[Order date ]])</f>
        <v>7</v>
      </c>
      <c r="N161">
        <f>YEAR(sales[[#This Row],[Order date ]])</f>
        <v>2023</v>
      </c>
      <c r="O161">
        <f>SUMIF(sales[month],sales[[#This Row],[month]],sales[Total sales])</f>
        <v>22639596</v>
      </c>
    </row>
    <row r="162" spans="2:15" x14ac:dyDescent="0.3">
      <c r="B162" s="7">
        <v>159</v>
      </c>
      <c r="C162" t="s">
        <v>34</v>
      </c>
      <c r="D162" t="s">
        <v>40</v>
      </c>
      <c r="E162" t="s">
        <v>22</v>
      </c>
      <c r="F162" s="7">
        <v>4592</v>
      </c>
      <c r="G162" s="7">
        <v>324</v>
      </c>
      <c r="H162" s="6">
        <v>45085</v>
      </c>
      <c r="I162">
        <f>sales[[#This Row],[Amount]]*sales[[#This Row],[Units]]</f>
        <v>1487808</v>
      </c>
      <c r="J162">
        <f>IF(sales[[#This Row],[Total sales]] &gt; $L$2,1,0)</f>
        <v>1</v>
      </c>
      <c r="K162">
        <f>MONTH(sales[[#This Row],[Order date ]])</f>
        <v>6</v>
      </c>
      <c r="L162" t="str">
        <f>TEXT(sales[[#This Row],[Order date ]],"mmmm")</f>
        <v>June</v>
      </c>
      <c r="M162">
        <f>DAY(sales[[#This Row],[Order date ]])</f>
        <v>8</v>
      </c>
      <c r="N162">
        <f>YEAR(sales[[#This Row],[Order date ]])</f>
        <v>2023</v>
      </c>
      <c r="O162">
        <f>SUMIF(sales[month],sales[[#This Row],[month]],sales[Total sales])</f>
        <v>22639596</v>
      </c>
    </row>
    <row r="163" spans="2:15" x14ac:dyDescent="0.3">
      <c r="B163" s="7">
        <v>160</v>
      </c>
      <c r="C163" t="s">
        <v>3</v>
      </c>
      <c r="D163" t="s">
        <v>42</v>
      </c>
      <c r="E163" t="s">
        <v>8</v>
      </c>
      <c r="F163" s="7">
        <v>7833</v>
      </c>
      <c r="G163" s="7">
        <v>243</v>
      </c>
      <c r="H163" s="6">
        <v>45086</v>
      </c>
      <c r="I163">
        <f>sales[[#This Row],[Amount]]*sales[[#This Row],[Units]]</f>
        <v>1903419</v>
      </c>
      <c r="J163">
        <f>IF(sales[[#This Row],[Total sales]] &gt; $L$2,1,0)</f>
        <v>1</v>
      </c>
      <c r="K163">
        <f>MONTH(sales[[#This Row],[Order date ]])</f>
        <v>6</v>
      </c>
      <c r="L163" t="str">
        <f>TEXT(sales[[#This Row],[Order date ]],"mmmm")</f>
        <v>June</v>
      </c>
      <c r="M163">
        <f>DAY(sales[[#This Row],[Order date ]])</f>
        <v>9</v>
      </c>
      <c r="N163">
        <f>YEAR(sales[[#This Row],[Order date ]])</f>
        <v>2023</v>
      </c>
      <c r="O163">
        <f>SUMIF(sales[month],sales[[#This Row],[month]],sales[Total sales])</f>
        <v>22639596</v>
      </c>
    </row>
    <row r="164" spans="2:15" x14ac:dyDescent="0.3">
      <c r="B164" s="7">
        <v>161</v>
      </c>
      <c r="C164" t="s">
        <v>28</v>
      </c>
      <c r="D164" t="s">
        <v>41</v>
      </c>
      <c r="E164" t="s">
        <v>14</v>
      </c>
      <c r="F164" s="7">
        <v>7651</v>
      </c>
      <c r="G164" s="7">
        <v>213</v>
      </c>
      <c r="H164" s="6">
        <v>45087</v>
      </c>
      <c r="I164">
        <f>sales[[#This Row],[Amount]]*sales[[#This Row],[Units]]</f>
        <v>1629663</v>
      </c>
      <c r="J164">
        <f>IF(sales[[#This Row],[Total sales]] &gt; $L$2,1,0)</f>
        <v>1</v>
      </c>
      <c r="K164">
        <f>MONTH(sales[[#This Row],[Order date ]])</f>
        <v>6</v>
      </c>
      <c r="L164" t="str">
        <f>TEXT(sales[[#This Row],[Order date ]],"mmmm")</f>
        <v>June</v>
      </c>
      <c r="M164">
        <f>DAY(sales[[#This Row],[Order date ]])</f>
        <v>10</v>
      </c>
      <c r="N164">
        <f>YEAR(sales[[#This Row],[Order date ]])</f>
        <v>2023</v>
      </c>
      <c r="O164">
        <f>SUMIF(sales[month],sales[[#This Row],[month]],sales[Total sales])</f>
        <v>22639596</v>
      </c>
    </row>
    <row r="165" spans="2:15" x14ac:dyDescent="0.3">
      <c r="B165" s="7">
        <v>162</v>
      </c>
      <c r="C165" t="s">
        <v>36</v>
      </c>
      <c r="D165" t="s">
        <v>42</v>
      </c>
      <c r="E165" t="s">
        <v>23</v>
      </c>
      <c r="F165" s="7">
        <v>2275</v>
      </c>
      <c r="G165" s="7">
        <v>447</v>
      </c>
      <c r="H165" s="6">
        <v>45088</v>
      </c>
      <c r="I165">
        <f>sales[[#This Row],[Amount]]*sales[[#This Row],[Units]]</f>
        <v>1016925</v>
      </c>
      <c r="J165">
        <f>IF(sales[[#This Row],[Total sales]] &gt; $L$2,1,0)</f>
        <v>1</v>
      </c>
      <c r="K165">
        <f>MONTH(sales[[#This Row],[Order date ]])</f>
        <v>6</v>
      </c>
      <c r="L165" t="str">
        <f>TEXT(sales[[#This Row],[Order date ]],"mmmm")</f>
        <v>June</v>
      </c>
      <c r="M165">
        <f>DAY(sales[[#This Row],[Order date ]])</f>
        <v>11</v>
      </c>
      <c r="N165">
        <f>YEAR(sales[[#This Row],[Order date ]])</f>
        <v>2023</v>
      </c>
      <c r="O165">
        <f>SUMIF(sales[month],sales[[#This Row],[month]],sales[Total sales])</f>
        <v>22639596</v>
      </c>
    </row>
    <row r="166" spans="2:15" x14ac:dyDescent="0.3">
      <c r="B166" s="7">
        <v>163</v>
      </c>
      <c r="C166" t="s">
        <v>36</v>
      </c>
      <c r="D166" t="s">
        <v>37</v>
      </c>
      <c r="E166" t="s">
        <v>6</v>
      </c>
      <c r="F166" s="7">
        <v>5670</v>
      </c>
      <c r="G166" s="7">
        <v>297</v>
      </c>
      <c r="H166" s="6">
        <v>45089</v>
      </c>
      <c r="I166">
        <f>sales[[#This Row],[Amount]]*sales[[#This Row],[Units]]</f>
        <v>1683990</v>
      </c>
      <c r="J166">
        <f>IF(sales[[#This Row],[Total sales]] &gt; $L$2,1,0)</f>
        <v>1</v>
      </c>
      <c r="K166">
        <f>MONTH(sales[[#This Row],[Order date ]])</f>
        <v>6</v>
      </c>
      <c r="L166" t="str">
        <f>TEXT(sales[[#This Row],[Order date ]],"mmmm")</f>
        <v>June</v>
      </c>
      <c r="M166">
        <f>DAY(sales[[#This Row],[Order date ]])</f>
        <v>12</v>
      </c>
      <c r="N166">
        <f>YEAR(sales[[#This Row],[Order date ]])</f>
        <v>2023</v>
      </c>
      <c r="O166">
        <f>SUMIF(sales[month],sales[[#This Row],[month]],sales[Total sales])</f>
        <v>22639596</v>
      </c>
    </row>
    <row r="167" spans="2:15" x14ac:dyDescent="0.3">
      <c r="B167" s="7">
        <v>164</v>
      </c>
      <c r="C167" t="s">
        <v>31</v>
      </c>
      <c r="D167" t="s">
        <v>42</v>
      </c>
      <c r="E167" t="s">
        <v>9</v>
      </c>
      <c r="F167" s="7">
        <v>2135</v>
      </c>
      <c r="G167" s="7">
        <v>27</v>
      </c>
      <c r="H167" s="6">
        <v>45090</v>
      </c>
      <c r="I167">
        <f>sales[[#This Row],[Amount]]*sales[[#This Row],[Units]]</f>
        <v>57645</v>
      </c>
      <c r="J167">
        <f>IF(sales[[#This Row],[Total sales]] &gt; $L$2,1,0)</f>
        <v>0</v>
      </c>
      <c r="K167">
        <f>MONTH(sales[[#This Row],[Order date ]])</f>
        <v>6</v>
      </c>
      <c r="L167" t="str">
        <f>TEXT(sales[[#This Row],[Order date ]],"mmmm")</f>
        <v>June</v>
      </c>
      <c r="M167">
        <f>DAY(sales[[#This Row],[Order date ]])</f>
        <v>13</v>
      </c>
      <c r="N167">
        <f>YEAR(sales[[#This Row],[Order date ]])</f>
        <v>2023</v>
      </c>
      <c r="O167">
        <f>SUMIF(sales[month],sales[[#This Row],[month]],sales[Total sales])</f>
        <v>22639596</v>
      </c>
    </row>
    <row r="168" spans="2:15" x14ac:dyDescent="0.3">
      <c r="B168" s="7">
        <v>165</v>
      </c>
      <c r="C168" t="s">
        <v>36</v>
      </c>
      <c r="D168" t="s">
        <v>39</v>
      </c>
      <c r="E168" t="s">
        <v>16</v>
      </c>
      <c r="F168" s="7">
        <v>2779</v>
      </c>
      <c r="G168" s="7">
        <v>75</v>
      </c>
      <c r="H168" s="6">
        <v>45091</v>
      </c>
      <c r="I168">
        <f>sales[[#This Row],[Amount]]*sales[[#This Row],[Units]]</f>
        <v>208425</v>
      </c>
      <c r="J168">
        <f>IF(sales[[#This Row],[Total sales]] &gt; $L$2,1,0)</f>
        <v>0</v>
      </c>
      <c r="K168">
        <f>MONTH(sales[[#This Row],[Order date ]])</f>
        <v>6</v>
      </c>
      <c r="L168" t="str">
        <f>TEXT(sales[[#This Row],[Order date ]],"mmmm")</f>
        <v>June</v>
      </c>
      <c r="M168">
        <f>DAY(sales[[#This Row],[Order date ]])</f>
        <v>14</v>
      </c>
      <c r="N168">
        <f>YEAR(sales[[#This Row],[Order date ]])</f>
        <v>2023</v>
      </c>
      <c r="O168">
        <f>SUMIF(sales[month],sales[[#This Row],[month]],sales[Total sales])</f>
        <v>22639596</v>
      </c>
    </row>
    <row r="169" spans="2:15" x14ac:dyDescent="0.3">
      <c r="B169" s="7">
        <v>166</v>
      </c>
      <c r="C169" t="s">
        <v>35</v>
      </c>
      <c r="D169" t="s">
        <v>41</v>
      </c>
      <c r="E169" t="s">
        <v>26</v>
      </c>
      <c r="F169" s="7">
        <v>12950</v>
      </c>
      <c r="G169" s="7">
        <v>30</v>
      </c>
      <c r="H169" s="6">
        <v>45092</v>
      </c>
      <c r="I169">
        <f>sales[[#This Row],[Amount]]*sales[[#This Row],[Units]]</f>
        <v>388500</v>
      </c>
      <c r="J169">
        <f>IF(sales[[#This Row],[Total sales]] &gt; $L$2,1,0)</f>
        <v>0</v>
      </c>
      <c r="K169">
        <f>MONTH(sales[[#This Row],[Order date ]])</f>
        <v>6</v>
      </c>
      <c r="L169" t="str">
        <f>TEXT(sales[[#This Row],[Order date ]],"mmmm")</f>
        <v>June</v>
      </c>
      <c r="M169">
        <f>DAY(sales[[#This Row],[Order date ]])</f>
        <v>15</v>
      </c>
      <c r="N169">
        <f>YEAR(sales[[#This Row],[Order date ]])</f>
        <v>2023</v>
      </c>
      <c r="O169">
        <f>SUMIF(sales[month],sales[[#This Row],[month]],sales[Total sales])</f>
        <v>22639596</v>
      </c>
    </row>
    <row r="170" spans="2:15" x14ac:dyDescent="0.3">
      <c r="B170" s="7">
        <v>167</v>
      </c>
      <c r="C170" t="s">
        <v>31</v>
      </c>
      <c r="D170" t="s">
        <v>38</v>
      </c>
      <c r="E170" t="s">
        <v>11</v>
      </c>
      <c r="F170" s="7">
        <v>2646</v>
      </c>
      <c r="G170" s="7">
        <v>177</v>
      </c>
      <c r="H170" s="6">
        <v>45093</v>
      </c>
      <c r="I170">
        <f>sales[[#This Row],[Amount]]*sales[[#This Row],[Units]]</f>
        <v>468342</v>
      </c>
      <c r="J170">
        <f>IF(sales[[#This Row],[Total sales]] &gt; $L$2,1,0)</f>
        <v>0</v>
      </c>
      <c r="K170">
        <f>MONTH(sales[[#This Row],[Order date ]])</f>
        <v>6</v>
      </c>
      <c r="L170" t="str">
        <f>TEXT(sales[[#This Row],[Order date ]],"mmmm")</f>
        <v>June</v>
      </c>
      <c r="M170">
        <f>DAY(sales[[#This Row],[Order date ]])</f>
        <v>16</v>
      </c>
      <c r="N170">
        <f>YEAR(sales[[#This Row],[Order date ]])</f>
        <v>2023</v>
      </c>
      <c r="O170">
        <f>SUMIF(sales[month],sales[[#This Row],[month]],sales[Total sales])</f>
        <v>22639596</v>
      </c>
    </row>
    <row r="171" spans="2:15" x14ac:dyDescent="0.3">
      <c r="B171" s="7">
        <v>168</v>
      </c>
      <c r="C171" t="s">
        <v>36</v>
      </c>
      <c r="D171" t="s">
        <v>39</v>
      </c>
      <c r="E171" t="s">
        <v>26</v>
      </c>
      <c r="F171" s="7">
        <v>3794</v>
      </c>
      <c r="G171" s="7">
        <v>159</v>
      </c>
      <c r="H171" s="6">
        <v>45094</v>
      </c>
      <c r="I171">
        <f>sales[[#This Row],[Amount]]*sales[[#This Row],[Units]]</f>
        <v>603246</v>
      </c>
      <c r="J171">
        <f>IF(sales[[#This Row],[Total sales]] &gt; $L$2,1,0)</f>
        <v>0</v>
      </c>
      <c r="K171">
        <f>MONTH(sales[[#This Row],[Order date ]])</f>
        <v>6</v>
      </c>
      <c r="L171" t="str">
        <f>TEXT(sales[[#This Row],[Order date ]],"mmmm")</f>
        <v>June</v>
      </c>
      <c r="M171">
        <f>DAY(sales[[#This Row],[Order date ]])</f>
        <v>17</v>
      </c>
      <c r="N171">
        <f>YEAR(sales[[#This Row],[Order date ]])</f>
        <v>2023</v>
      </c>
      <c r="O171">
        <f>SUMIF(sales[month],sales[[#This Row],[month]],sales[Total sales])</f>
        <v>22639596</v>
      </c>
    </row>
    <row r="172" spans="2:15" x14ac:dyDescent="0.3">
      <c r="B172" s="7">
        <v>169</v>
      </c>
      <c r="C172" t="s">
        <v>34</v>
      </c>
      <c r="D172" t="s">
        <v>42</v>
      </c>
      <c r="E172" t="s">
        <v>26</v>
      </c>
      <c r="F172" s="7">
        <v>819</v>
      </c>
      <c r="G172" s="7">
        <v>306</v>
      </c>
      <c r="H172" s="6">
        <v>45095</v>
      </c>
      <c r="I172">
        <f>sales[[#This Row],[Amount]]*sales[[#This Row],[Units]]</f>
        <v>250614</v>
      </c>
      <c r="J172">
        <f>IF(sales[[#This Row],[Total sales]] &gt; $L$2,1,0)</f>
        <v>0</v>
      </c>
      <c r="K172">
        <f>MONTH(sales[[#This Row],[Order date ]])</f>
        <v>6</v>
      </c>
      <c r="L172" t="str">
        <f>TEXT(sales[[#This Row],[Order date ]],"mmmm")</f>
        <v>June</v>
      </c>
      <c r="M172">
        <f>DAY(sales[[#This Row],[Order date ]])</f>
        <v>18</v>
      </c>
      <c r="N172">
        <f>YEAR(sales[[#This Row],[Order date ]])</f>
        <v>2023</v>
      </c>
      <c r="O172">
        <f>SUMIF(sales[month],sales[[#This Row],[month]],sales[Total sales])</f>
        <v>22639596</v>
      </c>
    </row>
    <row r="173" spans="2:15" x14ac:dyDescent="0.3">
      <c r="B173" s="7">
        <v>170</v>
      </c>
      <c r="C173" t="s">
        <v>34</v>
      </c>
      <c r="D173" t="s">
        <v>39</v>
      </c>
      <c r="E173" t="s">
        <v>13</v>
      </c>
      <c r="F173" s="7">
        <v>2583</v>
      </c>
      <c r="G173" s="7">
        <v>18</v>
      </c>
      <c r="H173" s="6">
        <v>45096</v>
      </c>
      <c r="I173">
        <f>sales[[#This Row],[Amount]]*sales[[#This Row],[Units]]</f>
        <v>46494</v>
      </c>
      <c r="J173">
        <f>IF(sales[[#This Row],[Total sales]] &gt; $L$2,1,0)</f>
        <v>0</v>
      </c>
      <c r="K173">
        <f>MONTH(sales[[#This Row],[Order date ]])</f>
        <v>6</v>
      </c>
      <c r="L173" t="str">
        <f>TEXT(sales[[#This Row],[Order date ]],"mmmm")</f>
        <v>June</v>
      </c>
      <c r="M173">
        <f>DAY(sales[[#This Row],[Order date ]])</f>
        <v>19</v>
      </c>
      <c r="N173">
        <f>YEAR(sales[[#This Row],[Order date ]])</f>
        <v>2023</v>
      </c>
      <c r="O173">
        <f>SUMIF(sales[month],sales[[#This Row],[month]],sales[Total sales])</f>
        <v>22639596</v>
      </c>
    </row>
    <row r="174" spans="2:15" x14ac:dyDescent="0.3">
      <c r="B174" s="7">
        <v>171</v>
      </c>
      <c r="C174" t="s">
        <v>31</v>
      </c>
      <c r="D174" t="s">
        <v>42</v>
      </c>
      <c r="E174" t="s">
        <v>12</v>
      </c>
      <c r="F174" s="7">
        <v>4585</v>
      </c>
      <c r="G174" s="7">
        <v>240</v>
      </c>
      <c r="H174" s="6">
        <v>45097</v>
      </c>
      <c r="I174">
        <f>sales[[#This Row],[Amount]]*sales[[#This Row],[Units]]</f>
        <v>1100400</v>
      </c>
      <c r="J174">
        <f>IF(sales[[#This Row],[Total sales]] &gt; $L$2,1,0)</f>
        <v>1</v>
      </c>
      <c r="K174">
        <f>MONTH(sales[[#This Row],[Order date ]])</f>
        <v>6</v>
      </c>
      <c r="L174" t="str">
        <f>TEXT(sales[[#This Row],[Order date ]],"mmmm")</f>
        <v>June</v>
      </c>
      <c r="M174">
        <f>DAY(sales[[#This Row],[Order date ]])</f>
        <v>20</v>
      </c>
      <c r="N174">
        <f>YEAR(sales[[#This Row],[Order date ]])</f>
        <v>2023</v>
      </c>
      <c r="O174">
        <f>SUMIF(sales[month],sales[[#This Row],[month]],sales[Total sales])</f>
        <v>22639596</v>
      </c>
    </row>
    <row r="175" spans="2:15" x14ac:dyDescent="0.3">
      <c r="B175" s="7">
        <v>172</v>
      </c>
      <c r="C175" t="s">
        <v>33</v>
      </c>
      <c r="D175" t="s">
        <v>39</v>
      </c>
      <c r="E175" t="s">
        <v>26</v>
      </c>
      <c r="F175" s="7">
        <v>1652</v>
      </c>
      <c r="G175" s="7">
        <v>93</v>
      </c>
      <c r="H175" s="6">
        <v>45098</v>
      </c>
      <c r="I175">
        <f>sales[[#This Row],[Amount]]*sales[[#This Row],[Units]]</f>
        <v>153636</v>
      </c>
      <c r="J175">
        <f>IF(sales[[#This Row],[Total sales]] &gt; $L$2,1,0)</f>
        <v>0</v>
      </c>
      <c r="K175">
        <f>MONTH(sales[[#This Row],[Order date ]])</f>
        <v>6</v>
      </c>
      <c r="L175" t="str">
        <f>TEXT(sales[[#This Row],[Order date ]],"mmmm")</f>
        <v>June</v>
      </c>
      <c r="M175">
        <f>DAY(sales[[#This Row],[Order date ]])</f>
        <v>21</v>
      </c>
      <c r="N175">
        <f>YEAR(sales[[#This Row],[Order date ]])</f>
        <v>2023</v>
      </c>
      <c r="O175">
        <f>SUMIF(sales[month],sales[[#This Row],[month]],sales[Total sales])</f>
        <v>22639596</v>
      </c>
    </row>
    <row r="176" spans="2:15" x14ac:dyDescent="0.3">
      <c r="B176" s="7">
        <v>173</v>
      </c>
      <c r="C176" t="s">
        <v>35</v>
      </c>
      <c r="D176" t="s">
        <v>39</v>
      </c>
      <c r="E176" t="s">
        <v>19</v>
      </c>
      <c r="F176" s="7">
        <v>4991</v>
      </c>
      <c r="G176" s="7">
        <v>9</v>
      </c>
      <c r="H176" s="6">
        <v>45099</v>
      </c>
      <c r="I176">
        <f>sales[[#This Row],[Amount]]*sales[[#This Row],[Units]]</f>
        <v>44919</v>
      </c>
      <c r="J176">
        <f>IF(sales[[#This Row],[Total sales]] &gt; $L$2,1,0)</f>
        <v>0</v>
      </c>
      <c r="K176">
        <f>MONTH(sales[[#This Row],[Order date ]])</f>
        <v>6</v>
      </c>
      <c r="L176" t="str">
        <f>TEXT(sales[[#This Row],[Order date ]],"mmmm")</f>
        <v>June</v>
      </c>
      <c r="M176">
        <f>DAY(sales[[#This Row],[Order date ]])</f>
        <v>22</v>
      </c>
      <c r="N176">
        <f>YEAR(sales[[#This Row],[Order date ]])</f>
        <v>2023</v>
      </c>
      <c r="O176">
        <f>SUMIF(sales[month],sales[[#This Row],[month]],sales[Total sales])</f>
        <v>22639596</v>
      </c>
    </row>
    <row r="177" spans="2:15" x14ac:dyDescent="0.3">
      <c r="B177" s="7">
        <v>174</v>
      </c>
      <c r="C177" t="s">
        <v>29</v>
      </c>
      <c r="D177" t="s">
        <v>39</v>
      </c>
      <c r="E177" t="s">
        <v>9</v>
      </c>
      <c r="F177" s="7">
        <v>2009</v>
      </c>
      <c r="G177" s="7">
        <v>219</v>
      </c>
      <c r="H177" s="6">
        <v>45100</v>
      </c>
      <c r="I177">
        <f>sales[[#This Row],[Amount]]*sales[[#This Row],[Units]]</f>
        <v>439971</v>
      </c>
      <c r="J177">
        <f>IF(sales[[#This Row],[Total sales]] &gt; $L$2,1,0)</f>
        <v>0</v>
      </c>
      <c r="K177">
        <f>MONTH(sales[[#This Row],[Order date ]])</f>
        <v>6</v>
      </c>
      <c r="L177" t="str">
        <f>TEXT(sales[[#This Row],[Order date ]],"mmmm")</f>
        <v>June</v>
      </c>
      <c r="M177">
        <f>DAY(sales[[#This Row],[Order date ]])</f>
        <v>23</v>
      </c>
      <c r="N177">
        <f>YEAR(sales[[#This Row],[Order date ]])</f>
        <v>2023</v>
      </c>
      <c r="O177">
        <f>SUMIF(sales[month],sales[[#This Row],[month]],sales[Total sales])</f>
        <v>22639596</v>
      </c>
    </row>
    <row r="178" spans="2:15" x14ac:dyDescent="0.3">
      <c r="B178" s="7">
        <v>175</v>
      </c>
      <c r="C178" t="s">
        <v>28</v>
      </c>
      <c r="D178" t="s">
        <v>41</v>
      </c>
      <c r="E178" t="s">
        <v>15</v>
      </c>
      <c r="F178" s="7">
        <v>1568</v>
      </c>
      <c r="G178" s="7">
        <v>141</v>
      </c>
      <c r="H178" s="6">
        <v>45101</v>
      </c>
      <c r="I178">
        <f>sales[[#This Row],[Amount]]*sales[[#This Row],[Units]]</f>
        <v>221088</v>
      </c>
      <c r="J178">
        <f>IF(sales[[#This Row],[Total sales]] &gt; $L$2,1,0)</f>
        <v>0</v>
      </c>
      <c r="K178">
        <f>MONTH(sales[[#This Row],[Order date ]])</f>
        <v>6</v>
      </c>
      <c r="L178" t="str">
        <f>TEXT(sales[[#This Row],[Order date ]],"mmmm")</f>
        <v>June</v>
      </c>
      <c r="M178">
        <f>DAY(sales[[#This Row],[Order date ]])</f>
        <v>24</v>
      </c>
      <c r="N178">
        <f>YEAR(sales[[#This Row],[Order date ]])</f>
        <v>2023</v>
      </c>
      <c r="O178">
        <f>SUMIF(sales[month],sales[[#This Row],[month]],sales[Total sales])</f>
        <v>22639596</v>
      </c>
    </row>
    <row r="179" spans="2:15" x14ac:dyDescent="0.3">
      <c r="B179" s="7">
        <v>176</v>
      </c>
      <c r="C179" t="s">
        <v>30</v>
      </c>
      <c r="D179" t="s">
        <v>40</v>
      </c>
      <c r="E179" t="s">
        <v>13</v>
      </c>
      <c r="F179" s="7">
        <v>3388</v>
      </c>
      <c r="G179" s="7">
        <v>123</v>
      </c>
      <c r="H179" s="6">
        <v>45102</v>
      </c>
      <c r="I179">
        <f>sales[[#This Row],[Amount]]*sales[[#This Row],[Units]]</f>
        <v>416724</v>
      </c>
      <c r="J179">
        <f>IF(sales[[#This Row],[Total sales]] &gt; $L$2,1,0)</f>
        <v>0</v>
      </c>
      <c r="K179">
        <f>MONTH(sales[[#This Row],[Order date ]])</f>
        <v>6</v>
      </c>
      <c r="L179" t="str">
        <f>TEXT(sales[[#This Row],[Order date ]],"mmmm")</f>
        <v>June</v>
      </c>
      <c r="M179">
        <f>DAY(sales[[#This Row],[Order date ]])</f>
        <v>25</v>
      </c>
      <c r="N179">
        <f>YEAR(sales[[#This Row],[Order date ]])</f>
        <v>2023</v>
      </c>
      <c r="O179">
        <f>SUMIF(sales[month],sales[[#This Row],[month]],sales[Total sales])</f>
        <v>22639596</v>
      </c>
    </row>
    <row r="180" spans="2:15" x14ac:dyDescent="0.3">
      <c r="B180" s="7">
        <v>177</v>
      </c>
      <c r="C180" t="s">
        <v>36</v>
      </c>
      <c r="D180" t="s">
        <v>37</v>
      </c>
      <c r="E180" t="s">
        <v>17</v>
      </c>
      <c r="F180" s="7">
        <v>623</v>
      </c>
      <c r="G180" s="7">
        <v>51</v>
      </c>
      <c r="H180" s="6">
        <v>45103</v>
      </c>
      <c r="I180">
        <f>sales[[#This Row],[Amount]]*sales[[#This Row],[Units]]</f>
        <v>31773</v>
      </c>
      <c r="J180">
        <f>IF(sales[[#This Row],[Total sales]] &gt; $L$2,1,0)</f>
        <v>0</v>
      </c>
      <c r="K180">
        <f>MONTH(sales[[#This Row],[Order date ]])</f>
        <v>6</v>
      </c>
      <c r="L180" t="str">
        <f>TEXT(sales[[#This Row],[Order date ]],"mmmm")</f>
        <v>June</v>
      </c>
      <c r="M180">
        <f>DAY(sales[[#This Row],[Order date ]])</f>
        <v>26</v>
      </c>
      <c r="N180">
        <f>YEAR(sales[[#This Row],[Order date ]])</f>
        <v>2023</v>
      </c>
      <c r="O180">
        <f>SUMIF(sales[month],sales[[#This Row],[month]],sales[Total sales])</f>
        <v>22639596</v>
      </c>
    </row>
    <row r="181" spans="2:15" x14ac:dyDescent="0.3">
      <c r="B181" s="7">
        <v>178</v>
      </c>
      <c r="C181" t="s">
        <v>32</v>
      </c>
      <c r="D181" t="s">
        <v>38</v>
      </c>
      <c r="E181" t="s">
        <v>2</v>
      </c>
      <c r="F181" s="7">
        <v>10073</v>
      </c>
      <c r="G181" s="7">
        <v>120</v>
      </c>
      <c r="H181" s="6">
        <v>45104</v>
      </c>
      <c r="I181">
        <f>sales[[#This Row],[Amount]]*sales[[#This Row],[Units]]</f>
        <v>1208760</v>
      </c>
      <c r="J181">
        <f>IF(sales[[#This Row],[Total sales]] &gt; $L$2,1,0)</f>
        <v>1</v>
      </c>
      <c r="K181">
        <f>MONTH(sales[[#This Row],[Order date ]])</f>
        <v>6</v>
      </c>
      <c r="L181" t="str">
        <f>TEXT(sales[[#This Row],[Order date ]],"mmmm")</f>
        <v>June</v>
      </c>
      <c r="M181">
        <f>DAY(sales[[#This Row],[Order date ]])</f>
        <v>27</v>
      </c>
      <c r="N181">
        <f>YEAR(sales[[#This Row],[Order date ]])</f>
        <v>2023</v>
      </c>
      <c r="O181">
        <f>SUMIF(sales[month],sales[[#This Row],[month]],sales[Total sales])</f>
        <v>22639596</v>
      </c>
    </row>
    <row r="182" spans="2:15" x14ac:dyDescent="0.3">
      <c r="B182" s="7">
        <v>179</v>
      </c>
      <c r="C182" t="s">
        <v>29</v>
      </c>
      <c r="D182" t="s">
        <v>41</v>
      </c>
      <c r="E182" t="s">
        <v>19</v>
      </c>
      <c r="F182" s="7">
        <v>1561</v>
      </c>
      <c r="G182" s="7">
        <v>27</v>
      </c>
      <c r="H182" s="6">
        <v>45105</v>
      </c>
      <c r="I182">
        <f>sales[[#This Row],[Amount]]*sales[[#This Row],[Units]]</f>
        <v>42147</v>
      </c>
      <c r="J182">
        <f>IF(sales[[#This Row],[Total sales]] &gt; $L$2,1,0)</f>
        <v>0</v>
      </c>
      <c r="K182">
        <f>MONTH(sales[[#This Row],[Order date ]])</f>
        <v>6</v>
      </c>
      <c r="L182" t="str">
        <f>TEXT(sales[[#This Row],[Order date ]],"mmmm")</f>
        <v>June</v>
      </c>
      <c r="M182">
        <f>DAY(sales[[#This Row],[Order date ]])</f>
        <v>28</v>
      </c>
      <c r="N182">
        <f>YEAR(sales[[#This Row],[Order date ]])</f>
        <v>2023</v>
      </c>
      <c r="O182">
        <f>SUMIF(sales[month],sales[[#This Row],[month]],sales[Total sales])</f>
        <v>22639596</v>
      </c>
    </row>
    <row r="183" spans="2:15" x14ac:dyDescent="0.3">
      <c r="B183" s="7">
        <v>180</v>
      </c>
      <c r="C183" t="s">
        <v>3</v>
      </c>
      <c r="D183" t="s">
        <v>38</v>
      </c>
      <c r="E183" t="s">
        <v>20</v>
      </c>
      <c r="F183" s="7">
        <v>11522</v>
      </c>
      <c r="G183" s="7">
        <v>204</v>
      </c>
      <c r="H183" s="6">
        <v>45106</v>
      </c>
      <c r="I183">
        <f>sales[[#This Row],[Amount]]*sales[[#This Row],[Units]]</f>
        <v>2350488</v>
      </c>
      <c r="J183">
        <f>IF(sales[[#This Row],[Total sales]] &gt; $L$2,1,0)</f>
        <v>1</v>
      </c>
      <c r="K183">
        <f>MONTH(sales[[#This Row],[Order date ]])</f>
        <v>6</v>
      </c>
      <c r="L183" t="str">
        <f>TEXT(sales[[#This Row],[Order date ]],"mmmm")</f>
        <v>June</v>
      </c>
      <c r="M183">
        <f>DAY(sales[[#This Row],[Order date ]])</f>
        <v>29</v>
      </c>
      <c r="N183">
        <f>YEAR(sales[[#This Row],[Order date ]])</f>
        <v>2023</v>
      </c>
      <c r="O183">
        <f>SUMIF(sales[month],sales[[#This Row],[month]],sales[Total sales])</f>
        <v>22639596</v>
      </c>
    </row>
    <row r="184" spans="2:15" x14ac:dyDescent="0.3">
      <c r="B184" s="7">
        <v>181</v>
      </c>
      <c r="C184" t="s">
        <v>32</v>
      </c>
      <c r="D184" t="s">
        <v>37</v>
      </c>
      <c r="E184" t="s">
        <v>6</v>
      </c>
      <c r="F184" s="7">
        <v>2317</v>
      </c>
      <c r="G184" s="7">
        <v>123</v>
      </c>
      <c r="H184" s="6">
        <v>45107</v>
      </c>
      <c r="I184">
        <f>sales[[#This Row],[Amount]]*sales[[#This Row],[Units]]</f>
        <v>284991</v>
      </c>
      <c r="J184">
        <f>IF(sales[[#This Row],[Total sales]] &gt; $L$2,1,0)</f>
        <v>0</v>
      </c>
      <c r="K184">
        <f>MONTH(sales[[#This Row],[Order date ]])</f>
        <v>6</v>
      </c>
      <c r="L184" t="str">
        <f>TEXT(sales[[#This Row],[Order date ]],"mmmm")</f>
        <v>June</v>
      </c>
      <c r="M184">
        <f>DAY(sales[[#This Row],[Order date ]])</f>
        <v>30</v>
      </c>
      <c r="N184">
        <f>YEAR(sales[[#This Row],[Order date ]])</f>
        <v>2023</v>
      </c>
      <c r="O184">
        <f>SUMIF(sales[month],sales[[#This Row],[month]],sales[Total sales])</f>
        <v>22639596</v>
      </c>
    </row>
    <row r="185" spans="2:15" x14ac:dyDescent="0.3">
      <c r="B185" s="7">
        <v>182</v>
      </c>
      <c r="C185" t="s">
        <v>35</v>
      </c>
      <c r="D185" t="s">
        <v>40</v>
      </c>
      <c r="E185" t="s">
        <v>21</v>
      </c>
      <c r="F185" s="7">
        <v>3059</v>
      </c>
      <c r="G185" s="7">
        <v>27</v>
      </c>
      <c r="H185" s="6">
        <v>45108</v>
      </c>
      <c r="I185">
        <f>sales[[#This Row],[Amount]]*sales[[#This Row],[Units]]</f>
        <v>82593</v>
      </c>
      <c r="J185">
        <f>IF(sales[[#This Row],[Total sales]] &gt; $L$2,1,0)</f>
        <v>0</v>
      </c>
      <c r="K185">
        <f>MONTH(sales[[#This Row],[Order date ]])</f>
        <v>7</v>
      </c>
      <c r="L185" t="str">
        <f>TEXT(sales[[#This Row],[Order date ]],"mmmm")</f>
        <v>July</v>
      </c>
      <c r="M185">
        <f>DAY(sales[[#This Row],[Order date ]])</f>
        <v>1</v>
      </c>
      <c r="N185">
        <f>YEAR(sales[[#This Row],[Order date ]])</f>
        <v>2023</v>
      </c>
      <c r="O185">
        <f>SUMIF(sales[month],sales[[#This Row],[month]],sales[Total sales])</f>
        <v>18685457.933333334</v>
      </c>
    </row>
    <row r="186" spans="2:15" x14ac:dyDescent="0.3">
      <c r="B186" s="7">
        <v>183</v>
      </c>
      <c r="C186" t="s">
        <v>30</v>
      </c>
      <c r="D186" t="s">
        <v>40</v>
      </c>
      <c r="E186" t="s">
        <v>19</v>
      </c>
      <c r="F186" s="7">
        <v>2324</v>
      </c>
      <c r="G186" s="7">
        <v>177</v>
      </c>
      <c r="H186" s="6">
        <v>45109</v>
      </c>
      <c r="I186">
        <f>sales[[#This Row],[Amount]]*sales[[#This Row],[Units]]</f>
        <v>411348</v>
      </c>
      <c r="J186">
        <f>IF(sales[[#This Row],[Total sales]] &gt; $L$2,1,0)</f>
        <v>0</v>
      </c>
      <c r="K186">
        <f>MONTH(sales[[#This Row],[Order date ]])</f>
        <v>7</v>
      </c>
      <c r="L186" t="str">
        <f>TEXT(sales[[#This Row],[Order date ]],"mmmm")</f>
        <v>July</v>
      </c>
      <c r="M186">
        <f>DAY(sales[[#This Row],[Order date ]])</f>
        <v>2</v>
      </c>
      <c r="N186">
        <f>YEAR(sales[[#This Row],[Order date ]])</f>
        <v>2023</v>
      </c>
      <c r="O186">
        <f>SUMIF(sales[month],sales[[#This Row],[month]],sales[Total sales])</f>
        <v>18685457.933333334</v>
      </c>
    </row>
    <row r="187" spans="2:15" x14ac:dyDescent="0.3">
      <c r="B187" s="7">
        <v>184</v>
      </c>
      <c r="C187" t="s">
        <v>34</v>
      </c>
      <c r="D187" t="s">
        <v>41</v>
      </c>
      <c r="E187" t="s">
        <v>19</v>
      </c>
      <c r="F187" s="7">
        <v>4956</v>
      </c>
      <c r="G187" s="7">
        <v>171</v>
      </c>
      <c r="H187" s="6">
        <v>45110</v>
      </c>
      <c r="I187">
        <f>sales[[#This Row],[Amount]]*sales[[#This Row],[Units]]</f>
        <v>847476</v>
      </c>
      <c r="J187">
        <f>IF(sales[[#This Row],[Total sales]] &gt; $L$2,1,0)</f>
        <v>1</v>
      </c>
      <c r="K187">
        <f>MONTH(sales[[#This Row],[Order date ]])</f>
        <v>7</v>
      </c>
      <c r="L187" t="str">
        <f>TEXT(sales[[#This Row],[Order date ]],"mmmm")</f>
        <v>July</v>
      </c>
      <c r="M187">
        <f>DAY(sales[[#This Row],[Order date ]])</f>
        <v>3</v>
      </c>
      <c r="N187">
        <f>YEAR(sales[[#This Row],[Order date ]])</f>
        <v>2023</v>
      </c>
      <c r="O187">
        <f>SUMIF(sales[month],sales[[#This Row],[month]],sales[Total sales])</f>
        <v>18685457.933333334</v>
      </c>
    </row>
    <row r="188" spans="2:15" x14ac:dyDescent="0.3">
      <c r="B188" s="7">
        <v>185</v>
      </c>
      <c r="C188" t="s">
        <v>35</v>
      </c>
      <c r="D188" t="s">
        <v>39</v>
      </c>
      <c r="E188" t="s">
        <v>12</v>
      </c>
      <c r="F188" s="7">
        <v>5355</v>
      </c>
      <c r="G188" s="7">
        <v>204</v>
      </c>
      <c r="H188" s="6">
        <v>45111</v>
      </c>
      <c r="I188">
        <f>sales[[#This Row],[Amount]]*sales[[#This Row],[Units]]</f>
        <v>1092420</v>
      </c>
      <c r="J188">
        <f>IF(sales[[#This Row],[Total sales]] &gt; $L$2,1,0)</f>
        <v>1</v>
      </c>
      <c r="K188">
        <f>MONTH(sales[[#This Row],[Order date ]])</f>
        <v>7</v>
      </c>
      <c r="L188" t="str">
        <f>TEXT(sales[[#This Row],[Order date ]],"mmmm")</f>
        <v>July</v>
      </c>
      <c r="M188">
        <f>DAY(sales[[#This Row],[Order date ]])</f>
        <v>4</v>
      </c>
      <c r="N188">
        <f>YEAR(sales[[#This Row],[Order date ]])</f>
        <v>2023</v>
      </c>
      <c r="O188">
        <f>SUMIF(sales[month],sales[[#This Row],[month]],sales[Total sales])</f>
        <v>18685457.933333334</v>
      </c>
    </row>
    <row r="189" spans="2:15" x14ac:dyDescent="0.3">
      <c r="B189" s="7">
        <v>186</v>
      </c>
      <c r="C189" t="s">
        <v>34</v>
      </c>
      <c r="D189" t="s">
        <v>39</v>
      </c>
      <c r="E189" t="s">
        <v>7</v>
      </c>
      <c r="F189" s="7">
        <v>7259</v>
      </c>
      <c r="G189" s="7">
        <v>276</v>
      </c>
      <c r="H189" s="6">
        <v>45112</v>
      </c>
      <c r="I189">
        <f>sales[[#This Row],[Amount]]*sales[[#This Row],[Units]]</f>
        <v>2003484</v>
      </c>
      <c r="J189">
        <f>IF(sales[[#This Row],[Total sales]] &gt; $L$2,1,0)</f>
        <v>1</v>
      </c>
      <c r="K189">
        <f>MONTH(sales[[#This Row],[Order date ]])</f>
        <v>7</v>
      </c>
      <c r="L189" t="str">
        <f>TEXT(sales[[#This Row],[Order date ]],"mmmm")</f>
        <v>July</v>
      </c>
      <c r="M189">
        <f>DAY(sales[[#This Row],[Order date ]])</f>
        <v>5</v>
      </c>
      <c r="N189">
        <f>YEAR(sales[[#This Row],[Order date ]])</f>
        <v>2023</v>
      </c>
      <c r="O189">
        <f>SUMIF(sales[month],sales[[#This Row],[month]],sales[Total sales])</f>
        <v>18685457.933333334</v>
      </c>
    </row>
    <row r="190" spans="2:15" x14ac:dyDescent="0.3">
      <c r="B190" s="7">
        <v>187</v>
      </c>
      <c r="C190" t="s">
        <v>29</v>
      </c>
      <c r="D190" t="s">
        <v>40</v>
      </c>
      <c r="E190" t="s">
        <v>19</v>
      </c>
      <c r="F190" s="7">
        <v>6279</v>
      </c>
      <c r="G190" s="7">
        <v>45</v>
      </c>
      <c r="H190" s="6">
        <v>45113</v>
      </c>
      <c r="I190">
        <f>sales[[#This Row],[Amount]]*sales[[#This Row],[Units]]</f>
        <v>282555</v>
      </c>
      <c r="J190">
        <f>IF(sales[[#This Row],[Total sales]] &gt; $L$2,1,0)</f>
        <v>0</v>
      </c>
      <c r="K190">
        <f>MONTH(sales[[#This Row],[Order date ]])</f>
        <v>7</v>
      </c>
      <c r="L190" t="str">
        <f>TEXT(sales[[#This Row],[Order date ]],"mmmm")</f>
        <v>July</v>
      </c>
      <c r="M190">
        <f>DAY(sales[[#This Row],[Order date ]])</f>
        <v>6</v>
      </c>
      <c r="N190">
        <f>YEAR(sales[[#This Row],[Order date ]])</f>
        <v>2023</v>
      </c>
      <c r="O190">
        <f>SUMIF(sales[month],sales[[#This Row],[month]],sales[Total sales])</f>
        <v>18685457.933333334</v>
      </c>
    </row>
    <row r="191" spans="2:15" x14ac:dyDescent="0.3">
      <c r="B191" s="7">
        <v>188</v>
      </c>
      <c r="C191" t="s">
        <v>36</v>
      </c>
      <c r="D191" t="s">
        <v>37</v>
      </c>
      <c r="E191" t="s">
        <v>22</v>
      </c>
      <c r="F191" s="7">
        <v>2541</v>
      </c>
      <c r="G191" s="7">
        <v>45</v>
      </c>
      <c r="H191" s="6">
        <v>45114</v>
      </c>
      <c r="I191">
        <f>sales[[#This Row],[Amount]]*sales[[#This Row],[Units]]</f>
        <v>114345</v>
      </c>
      <c r="J191">
        <f>IF(sales[[#This Row],[Total sales]] &gt; $L$2,1,0)</f>
        <v>0</v>
      </c>
      <c r="K191">
        <f>MONTH(sales[[#This Row],[Order date ]])</f>
        <v>7</v>
      </c>
      <c r="L191" t="str">
        <f>TEXT(sales[[#This Row],[Order date ]],"mmmm")</f>
        <v>July</v>
      </c>
      <c r="M191">
        <f>DAY(sales[[#This Row],[Order date ]])</f>
        <v>7</v>
      </c>
      <c r="N191">
        <f>YEAR(sales[[#This Row],[Order date ]])</f>
        <v>2023</v>
      </c>
      <c r="O191">
        <f>SUMIF(sales[month],sales[[#This Row],[month]],sales[Total sales])</f>
        <v>18685457.933333334</v>
      </c>
    </row>
    <row r="192" spans="2:15" x14ac:dyDescent="0.3">
      <c r="B192" s="7">
        <v>189</v>
      </c>
      <c r="C192" t="s">
        <v>32</v>
      </c>
      <c r="D192" t="s">
        <v>42</v>
      </c>
      <c r="E192" t="s">
        <v>20</v>
      </c>
      <c r="F192" s="7">
        <v>3864</v>
      </c>
      <c r="G192" s="7">
        <v>177</v>
      </c>
      <c r="H192" s="6">
        <v>45115</v>
      </c>
      <c r="I192">
        <f>sales[[#This Row],[Amount]]*sales[[#This Row],[Units]]</f>
        <v>683928</v>
      </c>
      <c r="J192">
        <f>IF(sales[[#This Row],[Total sales]] &gt; $L$2,1,0)</f>
        <v>1</v>
      </c>
      <c r="K192">
        <f>MONTH(sales[[#This Row],[Order date ]])</f>
        <v>7</v>
      </c>
      <c r="L192" t="str">
        <f>TEXT(sales[[#This Row],[Order date ]],"mmmm")</f>
        <v>July</v>
      </c>
      <c r="M192">
        <f>DAY(sales[[#This Row],[Order date ]])</f>
        <v>8</v>
      </c>
      <c r="N192">
        <f>YEAR(sales[[#This Row],[Order date ]])</f>
        <v>2023</v>
      </c>
      <c r="O192">
        <f>SUMIF(sales[month],sales[[#This Row],[month]],sales[Total sales])</f>
        <v>18685457.933333334</v>
      </c>
    </row>
    <row r="193" spans="2:15" x14ac:dyDescent="0.3">
      <c r="B193" s="7">
        <v>190</v>
      </c>
      <c r="C193" t="s">
        <v>33</v>
      </c>
      <c r="D193" t="s">
        <v>38</v>
      </c>
      <c r="E193" t="s">
        <v>6</v>
      </c>
      <c r="F193" s="7">
        <v>6146</v>
      </c>
      <c r="G193" s="7">
        <v>63</v>
      </c>
      <c r="H193" s="6">
        <v>45116</v>
      </c>
      <c r="I193">
        <f>sales[[#This Row],[Amount]]*sales[[#This Row],[Units]]</f>
        <v>387198</v>
      </c>
      <c r="J193">
        <f>IF(sales[[#This Row],[Total sales]] &gt; $L$2,1,0)</f>
        <v>0</v>
      </c>
      <c r="K193">
        <f>MONTH(sales[[#This Row],[Order date ]])</f>
        <v>7</v>
      </c>
      <c r="L193" t="str">
        <f>TEXT(sales[[#This Row],[Order date ]],"mmmm")</f>
        <v>July</v>
      </c>
      <c r="M193">
        <f>DAY(sales[[#This Row],[Order date ]])</f>
        <v>9</v>
      </c>
      <c r="N193">
        <f>YEAR(sales[[#This Row],[Order date ]])</f>
        <v>2023</v>
      </c>
      <c r="O193">
        <f>SUMIF(sales[month],sales[[#This Row],[month]],sales[Total sales])</f>
        <v>18685457.933333334</v>
      </c>
    </row>
    <row r="194" spans="2:15" x14ac:dyDescent="0.3">
      <c r="B194" s="7">
        <v>191</v>
      </c>
      <c r="C194" t="s">
        <v>3</v>
      </c>
      <c r="D194" t="s">
        <v>41</v>
      </c>
      <c r="E194" t="s">
        <v>11</v>
      </c>
      <c r="F194" s="7">
        <v>2639</v>
      </c>
      <c r="G194" s="7">
        <v>204</v>
      </c>
      <c r="H194" s="6">
        <v>45117</v>
      </c>
      <c r="I194">
        <f>sales[[#This Row],[Amount]]*sales[[#This Row],[Units]]</f>
        <v>538356</v>
      </c>
      <c r="J194">
        <f>IF(sales[[#This Row],[Total sales]] &gt; $L$2,1,0)</f>
        <v>0</v>
      </c>
      <c r="K194">
        <f>MONTH(sales[[#This Row],[Order date ]])</f>
        <v>7</v>
      </c>
      <c r="L194" t="str">
        <f>TEXT(sales[[#This Row],[Order date ]],"mmmm")</f>
        <v>July</v>
      </c>
      <c r="M194">
        <f>DAY(sales[[#This Row],[Order date ]])</f>
        <v>10</v>
      </c>
      <c r="N194">
        <f>YEAR(sales[[#This Row],[Order date ]])</f>
        <v>2023</v>
      </c>
      <c r="O194">
        <f>SUMIF(sales[month],sales[[#This Row],[month]],sales[Total sales])</f>
        <v>18685457.933333334</v>
      </c>
    </row>
    <row r="195" spans="2:15" x14ac:dyDescent="0.3">
      <c r="B195" s="7">
        <v>192</v>
      </c>
      <c r="C195" t="s">
        <v>29</v>
      </c>
      <c r="D195" t="s">
        <v>40</v>
      </c>
      <c r="E195" t="s">
        <v>15</v>
      </c>
      <c r="F195" s="7">
        <v>1890</v>
      </c>
      <c r="G195" s="7">
        <v>195</v>
      </c>
      <c r="H195" s="6">
        <v>45118</v>
      </c>
      <c r="I195">
        <f>sales[[#This Row],[Amount]]*sales[[#This Row],[Units]]</f>
        <v>368550</v>
      </c>
      <c r="J195">
        <f>IF(sales[[#This Row],[Total sales]] &gt; $L$2,1,0)</f>
        <v>0</v>
      </c>
      <c r="K195">
        <f>MONTH(sales[[#This Row],[Order date ]])</f>
        <v>7</v>
      </c>
      <c r="L195" t="str">
        <f>TEXT(sales[[#This Row],[Order date ]],"mmmm")</f>
        <v>July</v>
      </c>
      <c r="M195">
        <f>DAY(sales[[#This Row],[Order date ]])</f>
        <v>11</v>
      </c>
      <c r="N195">
        <f>YEAR(sales[[#This Row],[Order date ]])</f>
        <v>2023</v>
      </c>
      <c r="O195">
        <f>SUMIF(sales[month],sales[[#This Row],[month]],sales[Total sales])</f>
        <v>18685457.933333334</v>
      </c>
    </row>
    <row r="196" spans="2:15" x14ac:dyDescent="0.3">
      <c r="B196" s="7">
        <v>193</v>
      </c>
      <c r="C196" t="s">
        <v>31</v>
      </c>
      <c r="D196" t="s">
        <v>39</v>
      </c>
      <c r="E196" t="s">
        <v>7</v>
      </c>
      <c r="F196" s="7">
        <v>1932</v>
      </c>
      <c r="G196" s="7">
        <v>369</v>
      </c>
      <c r="H196" s="6">
        <v>45119</v>
      </c>
      <c r="I196">
        <f>sales[[#This Row],[Amount]]*sales[[#This Row],[Units]]</f>
        <v>712908</v>
      </c>
      <c r="J196">
        <f>IF(sales[[#This Row],[Total sales]] &gt; $L$2,1,0)</f>
        <v>1</v>
      </c>
      <c r="K196">
        <f>MONTH(sales[[#This Row],[Order date ]])</f>
        <v>7</v>
      </c>
      <c r="L196" t="str">
        <f>TEXT(sales[[#This Row],[Order date ]],"mmmm")</f>
        <v>July</v>
      </c>
      <c r="M196">
        <f>DAY(sales[[#This Row],[Order date ]])</f>
        <v>12</v>
      </c>
      <c r="N196">
        <f>YEAR(sales[[#This Row],[Order date ]])</f>
        <v>2023</v>
      </c>
      <c r="O196">
        <f>SUMIF(sales[month],sales[[#This Row],[month]],sales[Total sales])</f>
        <v>18685457.933333334</v>
      </c>
    </row>
    <row r="197" spans="2:15" x14ac:dyDescent="0.3">
      <c r="B197" s="7">
        <v>194</v>
      </c>
      <c r="C197" t="s">
        <v>34</v>
      </c>
      <c r="D197" t="s">
        <v>39</v>
      </c>
      <c r="E197" t="s">
        <v>18</v>
      </c>
      <c r="F197" s="7">
        <v>6300</v>
      </c>
      <c r="G197" s="7">
        <v>42</v>
      </c>
      <c r="H197" s="6">
        <v>45120</v>
      </c>
      <c r="I197">
        <f>sales[[#This Row],[Amount]]*sales[[#This Row],[Units]]</f>
        <v>264600</v>
      </c>
      <c r="J197">
        <f>IF(sales[[#This Row],[Total sales]] &gt; $L$2,1,0)</f>
        <v>0</v>
      </c>
      <c r="K197">
        <f>MONTH(sales[[#This Row],[Order date ]])</f>
        <v>7</v>
      </c>
      <c r="L197" t="str">
        <f>TEXT(sales[[#This Row],[Order date ]],"mmmm")</f>
        <v>July</v>
      </c>
      <c r="M197">
        <f>DAY(sales[[#This Row],[Order date ]])</f>
        <v>13</v>
      </c>
      <c r="N197">
        <f>YEAR(sales[[#This Row],[Order date ]])</f>
        <v>2023</v>
      </c>
      <c r="O197">
        <f>SUMIF(sales[month],sales[[#This Row],[month]],sales[Total sales])</f>
        <v>18685457.933333334</v>
      </c>
    </row>
    <row r="198" spans="2:15" x14ac:dyDescent="0.3">
      <c r="B198" s="7">
        <v>195</v>
      </c>
      <c r="C198" t="s">
        <v>32</v>
      </c>
      <c r="D198" t="s">
        <v>40</v>
      </c>
      <c r="E198" t="s">
        <v>23</v>
      </c>
      <c r="F198" s="7">
        <v>560</v>
      </c>
      <c r="G198" s="7">
        <v>81</v>
      </c>
      <c r="H198" s="6">
        <v>45121</v>
      </c>
      <c r="I198">
        <f>sales[[#This Row],[Amount]]*sales[[#This Row],[Units]]</f>
        <v>45360</v>
      </c>
      <c r="J198">
        <f>IF(sales[[#This Row],[Total sales]] &gt; $L$2,1,0)</f>
        <v>0</v>
      </c>
      <c r="K198">
        <f>MONTH(sales[[#This Row],[Order date ]])</f>
        <v>7</v>
      </c>
      <c r="L198" t="str">
        <f>TEXT(sales[[#This Row],[Order date ]],"mmmm")</f>
        <v>July</v>
      </c>
      <c r="M198">
        <f>DAY(sales[[#This Row],[Order date ]])</f>
        <v>14</v>
      </c>
      <c r="N198">
        <f>YEAR(sales[[#This Row],[Order date ]])</f>
        <v>2023</v>
      </c>
      <c r="O198">
        <f>SUMIF(sales[month],sales[[#This Row],[month]],sales[Total sales])</f>
        <v>18685457.933333334</v>
      </c>
    </row>
    <row r="199" spans="2:15" x14ac:dyDescent="0.3">
      <c r="B199" s="7">
        <v>196</v>
      </c>
      <c r="C199" t="s">
        <v>3</v>
      </c>
      <c r="D199" t="s">
        <v>40</v>
      </c>
      <c r="E199" t="s">
        <v>19</v>
      </c>
      <c r="F199" s="7">
        <v>2856</v>
      </c>
      <c r="G199" s="7">
        <v>246</v>
      </c>
      <c r="H199" s="6">
        <v>45122</v>
      </c>
      <c r="I199">
        <f>sales[[#This Row],[Amount]]*sales[[#This Row],[Units]]</f>
        <v>702576</v>
      </c>
      <c r="J199">
        <f>IF(sales[[#This Row],[Total sales]] &gt; $L$2,1,0)</f>
        <v>1</v>
      </c>
      <c r="K199">
        <f>MONTH(sales[[#This Row],[Order date ]])</f>
        <v>7</v>
      </c>
      <c r="L199" t="str">
        <f>TEXT(sales[[#This Row],[Order date ]],"mmmm")</f>
        <v>July</v>
      </c>
      <c r="M199">
        <f>DAY(sales[[#This Row],[Order date ]])</f>
        <v>15</v>
      </c>
      <c r="N199">
        <f>YEAR(sales[[#This Row],[Order date ]])</f>
        <v>2023</v>
      </c>
      <c r="O199">
        <f>SUMIF(sales[month],sales[[#This Row],[month]],sales[Total sales])</f>
        <v>18685457.933333334</v>
      </c>
    </row>
    <row r="200" spans="2:15" x14ac:dyDescent="0.3">
      <c r="B200" s="7">
        <v>197</v>
      </c>
      <c r="C200" t="s">
        <v>3</v>
      </c>
      <c r="D200" t="s">
        <v>39</v>
      </c>
      <c r="E200" t="s">
        <v>10</v>
      </c>
      <c r="F200" s="7">
        <v>707</v>
      </c>
      <c r="G200" s="7">
        <v>174</v>
      </c>
      <c r="H200" s="6">
        <v>45123</v>
      </c>
      <c r="I200">
        <f>sales[[#This Row],[Amount]]*sales[[#This Row],[Units]]</f>
        <v>123018</v>
      </c>
      <c r="J200">
        <f>IF(sales[[#This Row],[Total sales]] &gt; $L$2,1,0)</f>
        <v>0</v>
      </c>
      <c r="K200">
        <f>MONTH(sales[[#This Row],[Order date ]])</f>
        <v>7</v>
      </c>
      <c r="L200" t="str">
        <f>TEXT(sales[[#This Row],[Order date ]],"mmmm")</f>
        <v>July</v>
      </c>
      <c r="M200">
        <f>DAY(sales[[#This Row],[Order date ]])</f>
        <v>16</v>
      </c>
      <c r="N200">
        <f>YEAR(sales[[#This Row],[Order date ]])</f>
        <v>2023</v>
      </c>
      <c r="O200">
        <f>SUMIF(sales[month],sales[[#This Row],[month]],sales[Total sales])</f>
        <v>18685457.933333334</v>
      </c>
    </row>
    <row r="201" spans="2:15" x14ac:dyDescent="0.3">
      <c r="B201" s="7">
        <v>198</v>
      </c>
      <c r="C201" t="s">
        <v>29</v>
      </c>
      <c r="D201" t="s">
        <v>42</v>
      </c>
      <c r="E201" t="s">
        <v>23</v>
      </c>
      <c r="F201" s="7">
        <v>3598</v>
      </c>
      <c r="G201" s="7">
        <v>81</v>
      </c>
      <c r="H201" s="6">
        <v>45124</v>
      </c>
      <c r="I201">
        <f>sales[[#This Row],[Amount]]*sales[[#This Row],[Units]]</f>
        <v>291438</v>
      </c>
      <c r="J201">
        <f>IF(sales[[#This Row],[Total sales]] &gt; $L$2,1,0)</f>
        <v>0</v>
      </c>
      <c r="K201">
        <f>MONTH(sales[[#This Row],[Order date ]])</f>
        <v>7</v>
      </c>
      <c r="L201" t="str">
        <f>TEXT(sales[[#This Row],[Order date ]],"mmmm")</f>
        <v>July</v>
      </c>
      <c r="M201">
        <f>DAY(sales[[#This Row],[Order date ]])</f>
        <v>17</v>
      </c>
      <c r="N201">
        <f>YEAR(sales[[#This Row],[Order date ]])</f>
        <v>2023</v>
      </c>
      <c r="O201">
        <f>SUMIF(sales[month],sales[[#This Row],[month]],sales[Total sales])</f>
        <v>18685457.933333334</v>
      </c>
    </row>
    <row r="202" spans="2:15" x14ac:dyDescent="0.3">
      <c r="B202" s="7">
        <v>199</v>
      </c>
      <c r="C202" t="s">
        <v>36</v>
      </c>
      <c r="D202" t="s">
        <v>42</v>
      </c>
      <c r="E202" t="s">
        <v>15</v>
      </c>
      <c r="F202" s="7">
        <v>6853</v>
      </c>
      <c r="G202" s="7">
        <v>372</v>
      </c>
      <c r="H202" s="6">
        <v>45125</v>
      </c>
      <c r="I202">
        <f>sales[[#This Row],[Amount]]*sales[[#This Row],[Units]]</f>
        <v>2549316</v>
      </c>
      <c r="J202">
        <f>IF(sales[[#This Row],[Total sales]] &gt; $L$2,1,0)</f>
        <v>1</v>
      </c>
      <c r="K202">
        <f>MONTH(sales[[#This Row],[Order date ]])</f>
        <v>7</v>
      </c>
      <c r="L202" t="str">
        <f>TEXT(sales[[#This Row],[Order date ]],"mmmm")</f>
        <v>July</v>
      </c>
      <c r="M202">
        <f>DAY(sales[[#This Row],[Order date ]])</f>
        <v>18</v>
      </c>
      <c r="N202">
        <f>YEAR(sales[[#This Row],[Order date ]])</f>
        <v>2023</v>
      </c>
      <c r="O202">
        <f>SUMIF(sales[month],sales[[#This Row],[month]],sales[Total sales])</f>
        <v>18685457.933333334</v>
      </c>
    </row>
    <row r="203" spans="2:15" x14ac:dyDescent="0.3">
      <c r="B203" s="7">
        <v>200</v>
      </c>
      <c r="C203" t="s">
        <v>36</v>
      </c>
      <c r="D203" t="s">
        <v>42</v>
      </c>
      <c r="E203" t="s">
        <v>9</v>
      </c>
      <c r="F203" s="7">
        <v>4725</v>
      </c>
      <c r="G203" s="7">
        <v>174</v>
      </c>
      <c r="H203" s="6">
        <v>45126</v>
      </c>
      <c r="I203">
        <f>sales[[#This Row],[Amount]]*sales[[#This Row],[Units]]</f>
        <v>822150</v>
      </c>
      <c r="J203">
        <f>IF(sales[[#This Row],[Total sales]] &gt; $L$2,1,0)</f>
        <v>1</v>
      </c>
      <c r="K203">
        <f>MONTH(sales[[#This Row],[Order date ]])</f>
        <v>7</v>
      </c>
      <c r="L203" t="str">
        <f>TEXT(sales[[#This Row],[Order date ]],"mmmm")</f>
        <v>July</v>
      </c>
      <c r="M203">
        <f>DAY(sales[[#This Row],[Order date ]])</f>
        <v>19</v>
      </c>
      <c r="N203">
        <f>YEAR(sales[[#This Row],[Order date ]])</f>
        <v>2023</v>
      </c>
      <c r="O203">
        <f>SUMIF(sales[month],sales[[#This Row],[month]],sales[Total sales])</f>
        <v>18685457.933333334</v>
      </c>
    </row>
    <row r="204" spans="2:15" x14ac:dyDescent="0.3">
      <c r="B204" s="7">
        <v>201</v>
      </c>
      <c r="C204" t="s">
        <v>30</v>
      </c>
      <c r="D204" t="s">
        <v>38</v>
      </c>
      <c r="E204" t="s">
        <v>25</v>
      </c>
      <c r="F204" s="7">
        <v>10304</v>
      </c>
      <c r="G204" s="7">
        <v>84</v>
      </c>
      <c r="H204" s="6">
        <v>45127</v>
      </c>
      <c r="I204">
        <f>sales[[#This Row],[Amount]]*sales[[#This Row],[Units]]</f>
        <v>865536</v>
      </c>
      <c r="J204">
        <f>IF(sales[[#This Row],[Total sales]] &gt; $L$2,1,0)</f>
        <v>1</v>
      </c>
      <c r="K204">
        <f>MONTH(sales[[#This Row],[Order date ]])</f>
        <v>7</v>
      </c>
      <c r="L204" t="str">
        <f>TEXT(sales[[#This Row],[Order date ]],"mmmm")</f>
        <v>July</v>
      </c>
      <c r="M204">
        <f>DAY(sales[[#This Row],[Order date ]])</f>
        <v>20</v>
      </c>
      <c r="N204">
        <f>YEAR(sales[[#This Row],[Order date ]])</f>
        <v>2023</v>
      </c>
      <c r="O204">
        <f>SUMIF(sales[month],sales[[#This Row],[month]],sales[Total sales])</f>
        <v>18685457.933333334</v>
      </c>
    </row>
    <row r="205" spans="2:15" x14ac:dyDescent="0.3">
      <c r="B205" s="7">
        <v>202</v>
      </c>
      <c r="C205" t="s">
        <v>30</v>
      </c>
      <c r="D205" t="s">
        <v>39</v>
      </c>
      <c r="E205" t="s">
        <v>9</v>
      </c>
      <c r="F205" s="7">
        <v>1274</v>
      </c>
      <c r="G205" s="7">
        <v>225</v>
      </c>
      <c r="H205" s="6">
        <v>45128</v>
      </c>
      <c r="I205">
        <f>sales[[#This Row],[Amount]]*sales[[#This Row],[Units]]</f>
        <v>286650</v>
      </c>
      <c r="J205">
        <f>IF(sales[[#This Row],[Total sales]] &gt; $L$2,1,0)</f>
        <v>0</v>
      </c>
      <c r="K205">
        <f>MONTH(sales[[#This Row],[Order date ]])</f>
        <v>7</v>
      </c>
      <c r="L205" t="str">
        <f>TEXT(sales[[#This Row],[Order date ]],"mmmm")</f>
        <v>July</v>
      </c>
      <c r="M205">
        <f>DAY(sales[[#This Row],[Order date ]])</f>
        <v>21</v>
      </c>
      <c r="N205">
        <f>YEAR(sales[[#This Row],[Order date ]])</f>
        <v>2023</v>
      </c>
      <c r="O205">
        <f>SUMIF(sales[month],sales[[#This Row],[month]],sales[Total sales])</f>
        <v>18685457.933333334</v>
      </c>
    </row>
    <row r="206" spans="2:15" x14ac:dyDescent="0.3">
      <c r="B206" s="7">
        <v>203</v>
      </c>
      <c r="C206" t="s">
        <v>33</v>
      </c>
      <c r="D206" t="s">
        <v>38</v>
      </c>
      <c r="E206" t="s">
        <v>23</v>
      </c>
      <c r="F206" s="7">
        <v>1526</v>
      </c>
      <c r="G206" s="7">
        <v>105</v>
      </c>
      <c r="H206" s="6">
        <v>45129</v>
      </c>
      <c r="I206">
        <f>sales[[#This Row],[Amount]]*sales[[#This Row],[Units]]</f>
        <v>160230</v>
      </c>
      <c r="J206">
        <f>IF(sales[[#This Row],[Total sales]] &gt; $L$2,1,0)</f>
        <v>0</v>
      </c>
      <c r="K206">
        <f>MONTH(sales[[#This Row],[Order date ]])</f>
        <v>7</v>
      </c>
      <c r="L206" t="str">
        <f>TEXT(sales[[#This Row],[Order date ]],"mmmm")</f>
        <v>July</v>
      </c>
      <c r="M206">
        <f>DAY(sales[[#This Row],[Order date ]])</f>
        <v>22</v>
      </c>
      <c r="N206">
        <f>YEAR(sales[[#This Row],[Order date ]])</f>
        <v>2023</v>
      </c>
      <c r="O206">
        <f>SUMIF(sales[month],sales[[#This Row],[month]],sales[Total sales])</f>
        <v>18685457.933333334</v>
      </c>
    </row>
    <row r="207" spans="2:15" x14ac:dyDescent="0.3">
      <c r="B207" s="7">
        <v>204</v>
      </c>
      <c r="C207" t="s">
        <v>36</v>
      </c>
      <c r="D207" t="s">
        <v>41</v>
      </c>
      <c r="E207" t="s">
        <v>21</v>
      </c>
      <c r="F207" s="7">
        <v>3101</v>
      </c>
      <c r="G207" s="7">
        <v>225</v>
      </c>
      <c r="H207" s="6">
        <v>45130</v>
      </c>
      <c r="I207">
        <f>sales[[#This Row],[Amount]]*sales[[#This Row],[Units]]</f>
        <v>697725</v>
      </c>
      <c r="J207">
        <f>IF(sales[[#This Row],[Total sales]] &gt; $L$2,1,0)</f>
        <v>1</v>
      </c>
      <c r="K207">
        <f>MONTH(sales[[#This Row],[Order date ]])</f>
        <v>7</v>
      </c>
      <c r="L207" t="str">
        <f>TEXT(sales[[#This Row],[Order date ]],"mmmm")</f>
        <v>July</v>
      </c>
      <c r="M207">
        <f>DAY(sales[[#This Row],[Order date ]])</f>
        <v>23</v>
      </c>
      <c r="N207">
        <f>YEAR(sales[[#This Row],[Order date ]])</f>
        <v>2023</v>
      </c>
      <c r="O207">
        <f>SUMIF(sales[month],sales[[#This Row],[month]],sales[Total sales])</f>
        <v>18685457.933333334</v>
      </c>
    </row>
    <row r="208" spans="2:15" x14ac:dyDescent="0.3">
      <c r="B208" s="7">
        <v>205</v>
      </c>
      <c r="C208" t="s">
        <v>28</v>
      </c>
      <c r="D208" t="s">
        <v>40</v>
      </c>
      <c r="E208" t="s">
        <v>7</v>
      </c>
      <c r="F208" s="7">
        <v>1057</v>
      </c>
      <c r="G208" s="7">
        <v>54</v>
      </c>
      <c r="H208" s="6">
        <v>45131</v>
      </c>
      <c r="I208">
        <f>sales[[#This Row],[Amount]]*sales[[#This Row],[Units]]</f>
        <v>57078</v>
      </c>
      <c r="J208">
        <f>IF(sales[[#This Row],[Total sales]] &gt; $L$2,1,0)</f>
        <v>0</v>
      </c>
      <c r="K208">
        <f>MONTH(sales[[#This Row],[Order date ]])</f>
        <v>7</v>
      </c>
      <c r="L208" t="str">
        <f>TEXT(sales[[#This Row],[Order date ]],"mmmm")</f>
        <v>July</v>
      </c>
      <c r="M208">
        <f>DAY(sales[[#This Row],[Order date ]])</f>
        <v>24</v>
      </c>
      <c r="N208">
        <f>YEAR(sales[[#This Row],[Order date ]])</f>
        <v>2023</v>
      </c>
      <c r="O208">
        <f>SUMIF(sales[month],sales[[#This Row],[month]],sales[Total sales])</f>
        <v>18685457.933333334</v>
      </c>
    </row>
    <row r="209" spans="2:15" x14ac:dyDescent="0.3">
      <c r="B209" s="7">
        <v>206</v>
      </c>
      <c r="C209" t="s">
        <v>31</v>
      </c>
      <c r="D209" t="s">
        <v>40</v>
      </c>
      <c r="E209" t="s">
        <v>19</v>
      </c>
      <c r="F209" s="7">
        <v>5306</v>
      </c>
      <c r="G209" s="7">
        <v>152.26666666666668</v>
      </c>
      <c r="H209" s="6">
        <v>45132</v>
      </c>
      <c r="I209">
        <f>sales[[#This Row],[Amount]]*sales[[#This Row],[Units]]</f>
        <v>807926.93333333335</v>
      </c>
      <c r="J209">
        <f>IF(sales[[#This Row],[Total sales]] &gt; $L$2,1,0)</f>
        <v>1</v>
      </c>
      <c r="K209">
        <f>MONTH(sales[[#This Row],[Order date ]])</f>
        <v>7</v>
      </c>
      <c r="L209" t="str">
        <f>TEXT(sales[[#This Row],[Order date ]],"mmmm")</f>
        <v>July</v>
      </c>
      <c r="M209">
        <f>DAY(sales[[#This Row],[Order date ]])</f>
        <v>25</v>
      </c>
      <c r="N209">
        <f>YEAR(sales[[#This Row],[Order date ]])</f>
        <v>2023</v>
      </c>
      <c r="O209">
        <f>SUMIF(sales[month],sales[[#This Row],[month]],sales[Total sales])</f>
        <v>18685457.933333334</v>
      </c>
    </row>
    <row r="210" spans="2:15" x14ac:dyDescent="0.3">
      <c r="B210" s="7">
        <v>207</v>
      </c>
      <c r="C210" t="s">
        <v>33</v>
      </c>
      <c r="D210" t="s">
        <v>41</v>
      </c>
      <c r="E210" t="s">
        <v>17</v>
      </c>
      <c r="F210" s="7">
        <v>4018</v>
      </c>
      <c r="G210" s="7">
        <v>171</v>
      </c>
      <c r="H210" s="6">
        <v>45133</v>
      </c>
      <c r="I210">
        <f>sales[[#This Row],[Amount]]*sales[[#This Row],[Units]]</f>
        <v>687078</v>
      </c>
      <c r="J210">
        <f>IF(sales[[#This Row],[Total sales]] &gt; $L$2,1,0)</f>
        <v>1</v>
      </c>
      <c r="K210">
        <f>MONTH(sales[[#This Row],[Order date ]])</f>
        <v>7</v>
      </c>
      <c r="L210" t="str">
        <f>TEXT(sales[[#This Row],[Order date ]],"mmmm")</f>
        <v>July</v>
      </c>
      <c r="M210">
        <f>DAY(sales[[#This Row],[Order date ]])</f>
        <v>26</v>
      </c>
      <c r="N210">
        <f>YEAR(sales[[#This Row],[Order date ]])</f>
        <v>2023</v>
      </c>
      <c r="O210">
        <f>SUMIF(sales[month],sales[[#This Row],[month]],sales[Total sales])</f>
        <v>18685457.933333334</v>
      </c>
    </row>
    <row r="211" spans="2:15" x14ac:dyDescent="0.3">
      <c r="B211" s="7">
        <v>208</v>
      </c>
      <c r="C211" t="s">
        <v>3</v>
      </c>
      <c r="D211" t="s">
        <v>39</v>
      </c>
      <c r="E211" t="s">
        <v>9</v>
      </c>
      <c r="F211" s="7">
        <v>938</v>
      </c>
      <c r="G211" s="7">
        <v>189</v>
      </c>
      <c r="H211" s="6">
        <v>45134</v>
      </c>
      <c r="I211">
        <f>sales[[#This Row],[Amount]]*sales[[#This Row],[Units]]</f>
        <v>177282</v>
      </c>
      <c r="J211">
        <f>IF(sales[[#This Row],[Total sales]] &gt; $L$2,1,0)</f>
        <v>0</v>
      </c>
      <c r="K211">
        <f>MONTH(sales[[#This Row],[Order date ]])</f>
        <v>7</v>
      </c>
      <c r="L211" t="str">
        <f>TEXT(sales[[#This Row],[Order date ]],"mmmm")</f>
        <v>July</v>
      </c>
      <c r="M211">
        <f>DAY(sales[[#This Row],[Order date ]])</f>
        <v>27</v>
      </c>
      <c r="N211">
        <f>YEAR(sales[[#This Row],[Order date ]])</f>
        <v>2023</v>
      </c>
      <c r="O211">
        <f>SUMIF(sales[month],sales[[#This Row],[month]],sales[Total sales])</f>
        <v>18685457.933333334</v>
      </c>
    </row>
    <row r="212" spans="2:15" x14ac:dyDescent="0.3">
      <c r="B212" s="7">
        <v>209</v>
      </c>
      <c r="C212" t="s">
        <v>31</v>
      </c>
      <c r="D212" t="s">
        <v>37</v>
      </c>
      <c r="E212" t="s">
        <v>11</v>
      </c>
      <c r="F212" s="7">
        <v>1778</v>
      </c>
      <c r="G212" s="7">
        <v>270</v>
      </c>
      <c r="H212" s="6">
        <v>45135</v>
      </c>
      <c r="I212">
        <f>sales[[#This Row],[Amount]]*sales[[#This Row],[Units]]</f>
        <v>480060</v>
      </c>
      <c r="J212">
        <f>IF(sales[[#This Row],[Total sales]] &gt; $L$2,1,0)</f>
        <v>0</v>
      </c>
      <c r="K212">
        <f>MONTH(sales[[#This Row],[Order date ]])</f>
        <v>7</v>
      </c>
      <c r="L212" t="str">
        <f>TEXT(sales[[#This Row],[Order date ]],"mmmm")</f>
        <v>July</v>
      </c>
      <c r="M212">
        <f>DAY(sales[[#This Row],[Order date ]])</f>
        <v>28</v>
      </c>
      <c r="N212">
        <f>YEAR(sales[[#This Row],[Order date ]])</f>
        <v>2023</v>
      </c>
      <c r="O212">
        <f>SUMIF(sales[month],sales[[#This Row],[month]],sales[Total sales])</f>
        <v>18685457.933333334</v>
      </c>
    </row>
    <row r="213" spans="2:15" x14ac:dyDescent="0.3">
      <c r="B213" s="7">
        <v>210</v>
      </c>
      <c r="C213" t="s">
        <v>32</v>
      </c>
      <c r="D213" t="s">
        <v>41</v>
      </c>
      <c r="E213" t="s">
        <v>23</v>
      </c>
      <c r="F213" s="7">
        <v>1638</v>
      </c>
      <c r="G213" s="7">
        <v>63</v>
      </c>
      <c r="H213" s="6">
        <v>45136</v>
      </c>
      <c r="I213">
        <f>sales[[#This Row],[Amount]]*sales[[#This Row],[Units]]</f>
        <v>103194</v>
      </c>
      <c r="J213">
        <f>IF(sales[[#This Row],[Total sales]] &gt; $L$2,1,0)</f>
        <v>0</v>
      </c>
      <c r="K213">
        <f>MONTH(sales[[#This Row],[Order date ]])</f>
        <v>7</v>
      </c>
      <c r="L213" t="str">
        <f>TEXT(sales[[#This Row],[Order date ]],"mmmm")</f>
        <v>July</v>
      </c>
      <c r="M213">
        <f>DAY(sales[[#This Row],[Order date ]])</f>
        <v>29</v>
      </c>
      <c r="N213">
        <f>YEAR(sales[[#This Row],[Order date ]])</f>
        <v>2023</v>
      </c>
      <c r="O213">
        <f>SUMIF(sales[month],sales[[#This Row],[month]],sales[Total sales])</f>
        <v>18685457.933333334</v>
      </c>
    </row>
    <row r="214" spans="2:15" x14ac:dyDescent="0.3">
      <c r="B214" s="7">
        <v>211</v>
      </c>
      <c r="C214" t="s">
        <v>30</v>
      </c>
      <c r="D214" t="s">
        <v>37</v>
      </c>
      <c r="E214" t="s">
        <v>18</v>
      </c>
      <c r="F214" s="7">
        <v>154</v>
      </c>
      <c r="G214" s="7">
        <v>21</v>
      </c>
      <c r="H214" s="6">
        <v>45137</v>
      </c>
      <c r="I214">
        <f>sales[[#This Row],[Amount]]*sales[[#This Row],[Units]]</f>
        <v>3234</v>
      </c>
      <c r="J214">
        <f>IF(sales[[#This Row],[Total sales]] &gt; $L$2,1,0)</f>
        <v>0</v>
      </c>
      <c r="K214">
        <f>MONTH(sales[[#This Row],[Order date ]])</f>
        <v>7</v>
      </c>
      <c r="L214" t="str">
        <f>TEXT(sales[[#This Row],[Order date ]],"mmmm")</f>
        <v>July</v>
      </c>
      <c r="M214">
        <f>DAY(sales[[#This Row],[Order date ]])</f>
        <v>30</v>
      </c>
      <c r="N214">
        <f>YEAR(sales[[#This Row],[Order date ]])</f>
        <v>2023</v>
      </c>
      <c r="O214">
        <f>SUMIF(sales[month],sales[[#This Row],[month]],sales[Total sales])</f>
        <v>18685457.933333334</v>
      </c>
    </row>
    <row r="215" spans="2:15" x14ac:dyDescent="0.3">
      <c r="B215" s="7">
        <v>212</v>
      </c>
      <c r="C215" t="s">
        <v>31</v>
      </c>
      <c r="D215" t="s">
        <v>40</v>
      </c>
      <c r="E215" t="s">
        <v>15</v>
      </c>
      <c r="F215" s="7">
        <v>9835</v>
      </c>
      <c r="G215" s="7">
        <v>207</v>
      </c>
      <c r="H215" s="6">
        <v>45138</v>
      </c>
      <c r="I215">
        <f>sales[[#This Row],[Amount]]*sales[[#This Row],[Units]]</f>
        <v>2035845</v>
      </c>
      <c r="J215">
        <f>IF(sales[[#This Row],[Total sales]] &gt; $L$2,1,0)</f>
        <v>1</v>
      </c>
      <c r="K215">
        <f>MONTH(sales[[#This Row],[Order date ]])</f>
        <v>7</v>
      </c>
      <c r="L215" t="str">
        <f>TEXT(sales[[#This Row],[Order date ]],"mmmm")</f>
        <v>July</v>
      </c>
      <c r="M215">
        <f>DAY(sales[[#This Row],[Order date ]])</f>
        <v>31</v>
      </c>
      <c r="N215">
        <f>YEAR(sales[[#This Row],[Order date ]])</f>
        <v>2023</v>
      </c>
      <c r="O215">
        <f>SUMIF(sales[month],sales[[#This Row],[month]],sales[Total sales])</f>
        <v>18685457.933333334</v>
      </c>
    </row>
    <row r="216" spans="2:15" x14ac:dyDescent="0.3">
      <c r="B216" s="7">
        <v>213</v>
      </c>
      <c r="C216" t="s">
        <v>3</v>
      </c>
      <c r="D216" t="s">
        <v>40</v>
      </c>
      <c r="E216" t="s">
        <v>13</v>
      </c>
      <c r="F216" s="7">
        <v>7273</v>
      </c>
      <c r="G216" s="7">
        <v>96</v>
      </c>
      <c r="H216" s="6">
        <v>45139</v>
      </c>
      <c r="I216">
        <f>sales[[#This Row],[Amount]]*sales[[#This Row],[Units]]</f>
        <v>698208</v>
      </c>
      <c r="J216">
        <f>IF(sales[[#This Row],[Total sales]] &gt; $L$2,1,0)</f>
        <v>1</v>
      </c>
      <c r="K216">
        <f>MONTH(sales[[#This Row],[Order date ]])</f>
        <v>8</v>
      </c>
      <c r="L216" t="str">
        <f>TEXT(sales[[#This Row],[Order date ]],"mmmm")</f>
        <v>August</v>
      </c>
      <c r="M216">
        <f>DAY(sales[[#This Row],[Order date ]])</f>
        <v>1</v>
      </c>
      <c r="N216">
        <f>YEAR(sales[[#This Row],[Order date ]])</f>
        <v>2023</v>
      </c>
      <c r="O216">
        <f>SUMIF(sales[month],sales[[#This Row],[month]],sales[Total sales])</f>
        <v>14735826</v>
      </c>
    </row>
    <row r="217" spans="2:15" x14ac:dyDescent="0.3">
      <c r="B217" s="7">
        <v>214</v>
      </c>
      <c r="C217" t="s">
        <v>33</v>
      </c>
      <c r="D217" t="s">
        <v>41</v>
      </c>
      <c r="E217" t="s">
        <v>15</v>
      </c>
      <c r="F217" s="7">
        <v>6909</v>
      </c>
      <c r="G217" s="7">
        <v>81</v>
      </c>
      <c r="H217" s="6">
        <v>45140</v>
      </c>
      <c r="I217">
        <f>sales[[#This Row],[Amount]]*sales[[#This Row],[Units]]</f>
        <v>559629</v>
      </c>
      <c r="J217">
        <f>IF(sales[[#This Row],[Total sales]] &gt; $L$2,1,0)</f>
        <v>0</v>
      </c>
      <c r="K217">
        <f>MONTH(sales[[#This Row],[Order date ]])</f>
        <v>8</v>
      </c>
      <c r="L217" t="str">
        <f>TEXT(sales[[#This Row],[Order date ]],"mmmm")</f>
        <v>August</v>
      </c>
      <c r="M217">
        <f>DAY(sales[[#This Row],[Order date ]])</f>
        <v>2</v>
      </c>
      <c r="N217">
        <f>YEAR(sales[[#This Row],[Order date ]])</f>
        <v>2023</v>
      </c>
      <c r="O217">
        <f>SUMIF(sales[month],sales[[#This Row],[month]],sales[Total sales])</f>
        <v>14735826</v>
      </c>
    </row>
    <row r="218" spans="2:15" x14ac:dyDescent="0.3">
      <c r="B218" s="7">
        <v>215</v>
      </c>
      <c r="C218" t="s">
        <v>3</v>
      </c>
      <c r="D218" t="s">
        <v>41</v>
      </c>
      <c r="E218" t="s">
        <v>17</v>
      </c>
      <c r="F218" s="7">
        <v>3920</v>
      </c>
      <c r="G218" s="7">
        <v>306</v>
      </c>
      <c r="H218" s="6">
        <v>45141</v>
      </c>
      <c r="I218">
        <f>sales[[#This Row],[Amount]]*sales[[#This Row],[Units]]</f>
        <v>1199520</v>
      </c>
      <c r="J218">
        <f>IF(sales[[#This Row],[Total sales]] &gt; $L$2,1,0)</f>
        <v>1</v>
      </c>
      <c r="K218">
        <f>MONTH(sales[[#This Row],[Order date ]])</f>
        <v>8</v>
      </c>
      <c r="L218" t="str">
        <f>TEXT(sales[[#This Row],[Order date ]],"mmmm")</f>
        <v>August</v>
      </c>
      <c r="M218">
        <f>DAY(sales[[#This Row],[Order date ]])</f>
        <v>3</v>
      </c>
      <c r="N218">
        <f>YEAR(sales[[#This Row],[Order date ]])</f>
        <v>2023</v>
      </c>
      <c r="O218">
        <f>SUMIF(sales[month],sales[[#This Row],[month]],sales[Total sales])</f>
        <v>14735826</v>
      </c>
    </row>
    <row r="219" spans="2:15" x14ac:dyDescent="0.3">
      <c r="B219" s="7">
        <v>216</v>
      </c>
      <c r="C219" t="s">
        <v>35</v>
      </c>
      <c r="D219" t="s">
        <v>41</v>
      </c>
      <c r="E219" t="s">
        <v>14</v>
      </c>
      <c r="F219" s="7">
        <v>4858</v>
      </c>
      <c r="G219" s="7">
        <v>279</v>
      </c>
      <c r="H219" s="6">
        <v>45142</v>
      </c>
      <c r="I219">
        <f>sales[[#This Row],[Amount]]*sales[[#This Row],[Units]]</f>
        <v>1355382</v>
      </c>
      <c r="J219">
        <f>IF(sales[[#This Row],[Total sales]] &gt; $L$2,1,0)</f>
        <v>1</v>
      </c>
      <c r="K219">
        <f>MONTH(sales[[#This Row],[Order date ]])</f>
        <v>8</v>
      </c>
      <c r="L219" t="str">
        <f>TEXT(sales[[#This Row],[Order date ]],"mmmm")</f>
        <v>August</v>
      </c>
      <c r="M219">
        <f>DAY(sales[[#This Row],[Order date ]])</f>
        <v>4</v>
      </c>
      <c r="N219">
        <f>YEAR(sales[[#This Row],[Order date ]])</f>
        <v>2023</v>
      </c>
      <c r="O219">
        <f>SUMIF(sales[month],sales[[#This Row],[month]],sales[Total sales])</f>
        <v>14735826</v>
      </c>
    </row>
    <row r="220" spans="2:15" x14ac:dyDescent="0.3">
      <c r="B220" s="7">
        <v>217</v>
      </c>
      <c r="C220" t="s">
        <v>28</v>
      </c>
      <c r="D220" t="s">
        <v>37</v>
      </c>
      <c r="E220" t="s">
        <v>2</v>
      </c>
      <c r="F220" s="7">
        <v>3549</v>
      </c>
      <c r="G220" s="7">
        <v>3</v>
      </c>
      <c r="H220" s="6">
        <v>45143</v>
      </c>
      <c r="I220">
        <f>sales[[#This Row],[Amount]]*sales[[#This Row],[Units]]</f>
        <v>10647</v>
      </c>
      <c r="J220">
        <f>IF(sales[[#This Row],[Total sales]] &gt; $L$2,1,0)</f>
        <v>0</v>
      </c>
      <c r="K220">
        <f>MONTH(sales[[#This Row],[Order date ]])</f>
        <v>8</v>
      </c>
      <c r="L220" t="str">
        <f>TEXT(sales[[#This Row],[Order date ]],"mmmm")</f>
        <v>August</v>
      </c>
      <c r="M220">
        <f>DAY(sales[[#This Row],[Order date ]])</f>
        <v>5</v>
      </c>
      <c r="N220">
        <f>YEAR(sales[[#This Row],[Order date ]])</f>
        <v>2023</v>
      </c>
      <c r="O220">
        <f>SUMIF(sales[month],sales[[#This Row],[month]],sales[Total sales])</f>
        <v>14735826</v>
      </c>
    </row>
    <row r="221" spans="2:15" x14ac:dyDescent="0.3">
      <c r="B221" s="7">
        <v>218</v>
      </c>
      <c r="C221" t="s">
        <v>31</v>
      </c>
      <c r="D221" t="s">
        <v>41</v>
      </c>
      <c r="E221" t="s">
        <v>20</v>
      </c>
      <c r="F221" s="7">
        <v>966</v>
      </c>
      <c r="G221" s="7">
        <v>198</v>
      </c>
      <c r="H221" s="6">
        <v>45144</v>
      </c>
      <c r="I221">
        <f>sales[[#This Row],[Amount]]*sales[[#This Row],[Units]]</f>
        <v>191268</v>
      </c>
      <c r="J221">
        <f>IF(sales[[#This Row],[Total sales]] &gt; $L$2,1,0)</f>
        <v>0</v>
      </c>
      <c r="K221">
        <f>MONTH(sales[[#This Row],[Order date ]])</f>
        <v>8</v>
      </c>
      <c r="L221" t="str">
        <f>TEXT(sales[[#This Row],[Order date ]],"mmmm")</f>
        <v>August</v>
      </c>
      <c r="M221">
        <f>DAY(sales[[#This Row],[Order date ]])</f>
        <v>6</v>
      </c>
      <c r="N221">
        <f>YEAR(sales[[#This Row],[Order date ]])</f>
        <v>2023</v>
      </c>
      <c r="O221">
        <f>SUMIF(sales[month],sales[[#This Row],[month]],sales[Total sales])</f>
        <v>14735826</v>
      </c>
    </row>
    <row r="222" spans="2:15" x14ac:dyDescent="0.3">
      <c r="B222" s="7">
        <v>219</v>
      </c>
      <c r="C222" t="s">
        <v>33</v>
      </c>
      <c r="D222" t="s">
        <v>41</v>
      </c>
      <c r="E222" t="s">
        <v>11</v>
      </c>
      <c r="F222" s="7">
        <v>385</v>
      </c>
      <c r="G222" s="7">
        <v>249</v>
      </c>
      <c r="H222" s="6">
        <v>45145</v>
      </c>
      <c r="I222">
        <f>sales[[#This Row],[Amount]]*sales[[#This Row],[Units]]</f>
        <v>95865</v>
      </c>
      <c r="J222">
        <f>IF(sales[[#This Row],[Total sales]] &gt; $L$2,1,0)</f>
        <v>0</v>
      </c>
      <c r="K222">
        <f>MONTH(sales[[#This Row],[Order date ]])</f>
        <v>8</v>
      </c>
      <c r="L222" t="str">
        <f>TEXT(sales[[#This Row],[Order date ]],"mmmm")</f>
        <v>August</v>
      </c>
      <c r="M222">
        <f>DAY(sales[[#This Row],[Order date ]])</f>
        <v>7</v>
      </c>
      <c r="N222">
        <f>YEAR(sales[[#This Row],[Order date ]])</f>
        <v>2023</v>
      </c>
      <c r="O222">
        <f>SUMIF(sales[month],sales[[#This Row],[month]],sales[Total sales])</f>
        <v>14735826</v>
      </c>
    </row>
    <row r="223" spans="2:15" x14ac:dyDescent="0.3">
      <c r="B223" s="7">
        <v>220</v>
      </c>
      <c r="C223" t="s">
        <v>32</v>
      </c>
      <c r="D223" t="s">
        <v>39</v>
      </c>
      <c r="E223" t="s">
        <v>9</v>
      </c>
      <c r="F223" s="7">
        <v>2219</v>
      </c>
      <c r="G223" s="7">
        <v>75</v>
      </c>
      <c r="H223" s="6">
        <v>45146</v>
      </c>
      <c r="I223">
        <f>sales[[#This Row],[Amount]]*sales[[#This Row],[Units]]</f>
        <v>166425</v>
      </c>
      <c r="J223">
        <f>IF(sales[[#This Row],[Total sales]] &gt; $L$2,1,0)</f>
        <v>0</v>
      </c>
      <c r="K223">
        <f>MONTH(sales[[#This Row],[Order date ]])</f>
        <v>8</v>
      </c>
      <c r="L223" t="str">
        <f>TEXT(sales[[#This Row],[Order date ]],"mmmm")</f>
        <v>August</v>
      </c>
      <c r="M223">
        <f>DAY(sales[[#This Row],[Order date ]])</f>
        <v>8</v>
      </c>
      <c r="N223">
        <f>YEAR(sales[[#This Row],[Order date ]])</f>
        <v>2023</v>
      </c>
      <c r="O223">
        <f>SUMIF(sales[month],sales[[#This Row],[month]],sales[Total sales])</f>
        <v>14735826</v>
      </c>
    </row>
    <row r="224" spans="2:15" x14ac:dyDescent="0.3">
      <c r="B224" s="7">
        <v>221</v>
      </c>
      <c r="C224" t="s">
        <v>3</v>
      </c>
      <c r="D224" t="s">
        <v>38</v>
      </c>
      <c r="E224" t="s">
        <v>25</v>
      </c>
      <c r="F224" s="7">
        <v>2954</v>
      </c>
      <c r="G224" s="7">
        <v>189</v>
      </c>
      <c r="H224" s="6">
        <v>45147</v>
      </c>
      <c r="I224">
        <f>sales[[#This Row],[Amount]]*sales[[#This Row],[Units]]</f>
        <v>558306</v>
      </c>
      <c r="J224">
        <f>IF(sales[[#This Row],[Total sales]] &gt; $L$2,1,0)</f>
        <v>0</v>
      </c>
      <c r="K224">
        <f>MONTH(sales[[#This Row],[Order date ]])</f>
        <v>8</v>
      </c>
      <c r="L224" t="str">
        <f>TEXT(sales[[#This Row],[Order date ]],"mmmm")</f>
        <v>August</v>
      </c>
      <c r="M224">
        <f>DAY(sales[[#This Row],[Order date ]])</f>
        <v>9</v>
      </c>
      <c r="N224">
        <f>YEAR(sales[[#This Row],[Order date ]])</f>
        <v>2023</v>
      </c>
      <c r="O224">
        <f>SUMIF(sales[month],sales[[#This Row],[month]],sales[Total sales])</f>
        <v>14735826</v>
      </c>
    </row>
    <row r="225" spans="2:15" x14ac:dyDescent="0.3">
      <c r="B225" s="7">
        <v>222</v>
      </c>
      <c r="C225" t="s">
        <v>31</v>
      </c>
      <c r="D225" t="s">
        <v>38</v>
      </c>
      <c r="E225" t="s">
        <v>25</v>
      </c>
      <c r="F225" s="7">
        <v>280</v>
      </c>
      <c r="G225" s="7">
        <v>87</v>
      </c>
      <c r="H225" s="6">
        <v>45148</v>
      </c>
      <c r="I225">
        <f>sales[[#This Row],[Amount]]*sales[[#This Row],[Units]]</f>
        <v>24360</v>
      </c>
      <c r="J225">
        <f>IF(sales[[#This Row],[Total sales]] &gt; $L$2,1,0)</f>
        <v>0</v>
      </c>
      <c r="K225">
        <f>MONTH(sales[[#This Row],[Order date ]])</f>
        <v>8</v>
      </c>
      <c r="L225" t="str">
        <f>TEXT(sales[[#This Row],[Order date ]],"mmmm")</f>
        <v>August</v>
      </c>
      <c r="M225">
        <f>DAY(sales[[#This Row],[Order date ]])</f>
        <v>10</v>
      </c>
      <c r="N225">
        <f>YEAR(sales[[#This Row],[Order date ]])</f>
        <v>2023</v>
      </c>
      <c r="O225">
        <f>SUMIF(sales[month],sales[[#This Row],[month]],sales[Total sales])</f>
        <v>14735826</v>
      </c>
    </row>
    <row r="226" spans="2:15" x14ac:dyDescent="0.3">
      <c r="B226" s="7">
        <v>223</v>
      </c>
      <c r="C226" t="s">
        <v>30</v>
      </c>
      <c r="D226" t="s">
        <v>38</v>
      </c>
      <c r="E226" t="s">
        <v>23</v>
      </c>
      <c r="F226" s="7">
        <v>6118</v>
      </c>
      <c r="G226" s="7">
        <v>174</v>
      </c>
      <c r="H226" s="6">
        <v>45149</v>
      </c>
      <c r="I226">
        <f>sales[[#This Row],[Amount]]*sales[[#This Row],[Units]]</f>
        <v>1064532</v>
      </c>
      <c r="J226">
        <f>IF(sales[[#This Row],[Total sales]] &gt; $L$2,1,0)</f>
        <v>1</v>
      </c>
      <c r="K226">
        <f>MONTH(sales[[#This Row],[Order date ]])</f>
        <v>8</v>
      </c>
      <c r="L226" t="str">
        <f>TEXT(sales[[#This Row],[Order date ]],"mmmm")</f>
        <v>August</v>
      </c>
      <c r="M226">
        <f>DAY(sales[[#This Row],[Order date ]])</f>
        <v>11</v>
      </c>
      <c r="N226">
        <f>YEAR(sales[[#This Row],[Order date ]])</f>
        <v>2023</v>
      </c>
      <c r="O226">
        <f>SUMIF(sales[month],sales[[#This Row],[month]],sales[Total sales])</f>
        <v>14735826</v>
      </c>
    </row>
    <row r="227" spans="2:15" x14ac:dyDescent="0.3">
      <c r="B227" s="7">
        <v>224</v>
      </c>
      <c r="C227" t="s">
        <v>28</v>
      </c>
      <c r="D227" t="s">
        <v>41</v>
      </c>
      <c r="E227" t="s">
        <v>8</v>
      </c>
      <c r="F227" s="7">
        <v>4802</v>
      </c>
      <c r="G227" s="7">
        <v>36</v>
      </c>
      <c r="H227" s="6">
        <v>45150</v>
      </c>
      <c r="I227">
        <f>sales[[#This Row],[Amount]]*sales[[#This Row],[Units]]</f>
        <v>172872</v>
      </c>
      <c r="J227">
        <f>IF(sales[[#This Row],[Total sales]] &gt; $L$2,1,0)</f>
        <v>0</v>
      </c>
      <c r="K227">
        <f>MONTH(sales[[#This Row],[Order date ]])</f>
        <v>8</v>
      </c>
      <c r="L227" t="str">
        <f>TEXT(sales[[#This Row],[Order date ]],"mmmm")</f>
        <v>August</v>
      </c>
      <c r="M227">
        <f>DAY(sales[[#This Row],[Order date ]])</f>
        <v>12</v>
      </c>
      <c r="N227">
        <f>YEAR(sales[[#This Row],[Order date ]])</f>
        <v>2023</v>
      </c>
      <c r="O227">
        <f>SUMIF(sales[month],sales[[#This Row],[month]],sales[Total sales])</f>
        <v>14735826</v>
      </c>
    </row>
    <row r="228" spans="2:15" x14ac:dyDescent="0.3">
      <c r="B228" s="7">
        <v>225</v>
      </c>
      <c r="C228" t="s">
        <v>3</v>
      </c>
      <c r="D228" t="s">
        <v>37</v>
      </c>
      <c r="E228" t="s">
        <v>17</v>
      </c>
      <c r="F228" s="7">
        <v>4137</v>
      </c>
      <c r="G228" s="7">
        <v>60</v>
      </c>
      <c r="H228" s="6">
        <v>45151</v>
      </c>
      <c r="I228">
        <f>sales[[#This Row],[Amount]]*sales[[#This Row],[Units]]</f>
        <v>248220</v>
      </c>
      <c r="J228">
        <f>IF(sales[[#This Row],[Total sales]] &gt; $L$2,1,0)</f>
        <v>0</v>
      </c>
      <c r="K228">
        <f>MONTH(sales[[#This Row],[Order date ]])</f>
        <v>8</v>
      </c>
      <c r="L228" t="str">
        <f>TEXT(sales[[#This Row],[Order date ]],"mmmm")</f>
        <v>August</v>
      </c>
      <c r="M228">
        <f>DAY(sales[[#This Row],[Order date ]])</f>
        <v>13</v>
      </c>
      <c r="N228">
        <f>YEAR(sales[[#This Row],[Order date ]])</f>
        <v>2023</v>
      </c>
      <c r="O228">
        <f>SUMIF(sales[month],sales[[#This Row],[month]],sales[Total sales])</f>
        <v>14735826</v>
      </c>
    </row>
    <row r="229" spans="2:15" x14ac:dyDescent="0.3">
      <c r="B229" s="7">
        <v>226</v>
      </c>
      <c r="C229" t="s">
        <v>34</v>
      </c>
      <c r="D229" t="s">
        <v>42</v>
      </c>
      <c r="E229" t="s">
        <v>16</v>
      </c>
      <c r="F229" s="7">
        <v>2023</v>
      </c>
      <c r="G229" s="7">
        <v>78</v>
      </c>
      <c r="H229" s="6">
        <v>45152</v>
      </c>
      <c r="I229">
        <f>sales[[#This Row],[Amount]]*sales[[#This Row],[Units]]</f>
        <v>157794</v>
      </c>
      <c r="J229">
        <f>IF(sales[[#This Row],[Total sales]] &gt; $L$2,1,0)</f>
        <v>0</v>
      </c>
      <c r="K229">
        <f>MONTH(sales[[#This Row],[Order date ]])</f>
        <v>8</v>
      </c>
      <c r="L229" t="str">
        <f>TEXT(sales[[#This Row],[Order date ]],"mmmm")</f>
        <v>August</v>
      </c>
      <c r="M229">
        <f>DAY(sales[[#This Row],[Order date ]])</f>
        <v>14</v>
      </c>
      <c r="N229">
        <f>YEAR(sales[[#This Row],[Order date ]])</f>
        <v>2023</v>
      </c>
      <c r="O229">
        <f>SUMIF(sales[month],sales[[#This Row],[month]],sales[Total sales])</f>
        <v>14735826</v>
      </c>
    </row>
    <row r="230" spans="2:15" x14ac:dyDescent="0.3">
      <c r="B230" s="7">
        <v>227</v>
      </c>
      <c r="C230" t="s">
        <v>3</v>
      </c>
      <c r="D230" t="s">
        <v>38</v>
      </c>
      <c r="E230" t="s">
        <v>23</v>
      </c>
      <c r="F230" s="7">
        <v>9051</v>
      </c>
      <c r="G230" s="7">
        <v>57</v>
      </c>
      <c r="H230" s="6">
        <v>45153</v>
      </c>
      <c r="I230">
        <f>sales[[#This Row],[Amount]]*sales[[#This Row],[Units]]</f>
        <v>515907</v>
      </c>
      <c r="J230">
        <f>IF(sales[[#This Row],[Total sales]] &gt; $L$2,1,0)</f>
        <v>0</v>
      </c>
      <c r="K230">
        <f>MONTH(sales[[#This Row],[Order date ]])</f>
        <v>8</v>
      </c>
      <c r="L230" t="str">
        <f>TEXT(sales[[#This Row],[Order date ]],"mmmm")</f>
        <v>August</v>
      </c>
      <c r="M230">
        <f>DAY(sales[[#This Row],[Order date ]])</f>
        <v>15</v>
      </c>
      <c r="N230">
        <f>YEAR(sales[[#This Row],[Order date ]])</f>
        <v>2023</v>
      </c>
      <c r="O230">
        <f>SUMIF(sales[month],sales[[#This Row],[month]],sales[Total sales])</f>
        <v>14735826</v>
      </c>
    </row>
    <row r="231" spans="2:15" x14ac:dyDescent="0.3">
      <c r="B231" s="7">
        <v>228</v>
      </c>
      <c r="C231" t="s">
        <v>3</v>
      </c>
      <c r="D231" t="s">
        <v>40</v>
      </c>
      <c r="E231" t="s">
        <v>21</v>
      </c>
      <c r="F231" s="7">
        <v>2919</v>
      </c>
      <c r="G231" s="7">
        <v>45</v>
      </c>
      <c r="H231" s="6">
        <v>45154</v>
      </c>
      <c r="I231">
        <f>sales[[#This Row],[Amount]]*sales[[#This Row],[Units]]</f>
        <v>131355</v>
      </c>
      <c r="J231">
        <f>IF(sales[[#This Row],[Total sales]] &gt; $L$2,1,0)</f>
        <v>0</v>
      </c>
      <c r="K231">
        <f>MONTH(sales[[#This Row],[Order date ]])</f>
        <v>8</v>
      </c>
      <c r="L231" t="str">
        <f>TEXT(sales[[#This Row],[Order date ]],"mmmm")</f>
        <v>August</v>
      </c>
      <c r="M231">
        <f>DAY(sales[[#This Row],[Order date ]])</f>
        <v>16</v>
      </c>
      <c r="N231">
        <f>YEAR(sales[[#This Row],[Order date ]])</f>
        <v>2023</v>
      </c>
      <c r="O231">
        <f>SUMIF(sales[month],sales[[#This Row],[month]],sales[Total sales])</f>
        <v>14735826</v>
      </c>
    </row>
    <row r="232" spans="2:15" x14ac:dyDescent="0.3">
      <c r="B232" s="7">
        <v>229</v>
      </c>
      <c r="C232" t="s">
        <v>30</v>
      </c>
      <c r="D232" t="s">
        <v>37</v>
      </c>
      <c r="E232" t="s">
        <v>15</v>
      </c>
      <c r="F232" s="7">
        <v>5915</v>
      </c>
      <c r="G232" s="7">
        <v>3</v>
      </c>
      <c r="H232" s="6">
        <v>45155</v>
      </c>
      <c r="I232">
        <f>sales[[#This Row],[Amount]]*sales[[#This Row],[Units]]</f>
        <v>17745</v>
      </c>
      <c r="J232">
        <f>IF(sales[[#This Row],[Total sales]] &gt; $L$2,1,0)</f>
        <v>0</v>
      </c>
      <c r="K232">
        <f>MONTH(sales[[#This Row],[Order date ]])</f>
        <v>8</v>
      </c>
      <c r="L232" t="str">
        <f>TEXT(sales[[#This Row],[Order date ]],"mmmm")</f>
        <v>August</v>
      </c>
      <c r="M232">
        <f>DAY(sales[[#This Row],[Order date ]])</f>
        <v>17</v>
      </c>
      <c r="N232">
        <f>YEAR(sales[[#This Row],[Order date ]])</f>
        <v>2023</v>
      </c>
      <c r="O232">
        <f>SUMIF(sales[month],sales[[#This Row],[month]],sales[Total sales])</f>
        <v>14735826</v>
      </c>
    </row>
    <row r="233" spans="2:15" x14ac:dyDescent="0.3">
      <c r="B233" s="7">
        <v>230</v>
      </c>
      <c r="C233" t="s">
        <v>35</v>
      </c>
      <c r="D233" t="s">
        <v>42</v>
      </c>
      <c r="E233" t="s">
        <v>8</v>
      </c>
      <c r="F233" s="7">
        <v>2562</v>
      </c>
      <c r="G233" s="7">
        <v>6</v>
      </c>
      <c r="H233" s="6">
        <v>45156</v>
      </c>
      <c r="I233">
        <f>sales[[#This Row],[Amount]]*sales[[#This Row],[Units]]</f>
        <v>15372</v>
      </c>
      <c r="J233">
        <f>IF(sales[[#This Row],[Total sales]] &gt; $L$2,1,0)</f>
        <v>0</v>
      </c>
      <c r="K233">
        <f>MONTH(sales[[#This Row],[Order date ]])</f>
        <v>8</v>
      </c>
      <c r="L233" t="str">
        <f>TEXT(sales[[#This Row],[Order date ]],"mmmm")</f>
        <v>August</v>
      </c>
      <c r="M233">
        <f>DAY(sales[[#This Row],[Order date ]])</f>
        <v>18</v>
      </c>
      <c r="N233">
        <f>YEAR(sales[[#This Row],[Order date ]])</f>
        <v>2023</v>
      </c>
      <c r="O233">
        <f>SUMIF(sales[month],sales[[#This Row],[month]],sales[Total sales])</f>
        <v>14735826</v>
      </c>
    </row>
    <row r="234" spans="2:15" x14ac:dyDescent="0.3">
      <c r="B234" s="7">
        <v>231</v>
      </c>
      <c r="C234" t="s">
        <v>33</v>
      </c>
      <c r="D234" t="s">
        <v>40</v>
      </c>
      <c r="E234" t="s">
        <v>18</v>
      </c>
      <c r="F234" s="7">
        <v>8813</v>
      </c>
      <c r="G234" s="7">
        <v>21</v>
      </c>
      <c r="H234" s="6">
        <v>45157</v>
      </c>
      <c r="I234">
        <f>sales[[#This Row],[Amount]]*sales[[#This Row],[Units]]</f>
        <v>185073</v>
      </c>
      <c r="J234">
        <f>IF(sales[[#This Row],[Total sales]] &gt; $L$2,1,0)</f>
        <v>0</v>
      </c>
      <c r="K234">
        <f>MONTH(sales[[#This Row],[Order date ]])</f>
        <v>8</v>
      </c>
      <c r="L234" t="str">
        <f>TEXT(sales[[#This Row],[Order date ]],"mmmm")</f>
        <v>August</v>
      </c>
      <c r="M234">
        <f>DAY(sales[[#This Row],[Order date ]])</f>
        <v>19</v>
      </c>
      <c r="N234">
        <f>YEAR(sales[[#This Row],[Order date ]])</f>
        <v>2023</v>
      </c>
      <c r="O234">
        <f>SUMIF(sales[month],sales[[#This Row],[month]],sales[Total sales])</f>
        <v>14735826</v>
      </c>
    </row>
    <row r="235" spans="2:15" x14ac:dyDescent="0.3">
      <c r="B235" s="7">
        <v>232</v>
      </c>
      <c r="C235" t="s">
        <v>33</v>
      </c>
      <c r="D235" t="s">
        <v>38</v>
      </c>
      <c r="E235" t="s">
        <v>11</v>
      </c>
      <c r="F235" s="7">
        <v>6111</v>
      </c>
      <c r="G235" s="7">
        <v>3</v>
      </c>
      <c r="H235" s="6">
        <v>45158</v>
      </c>
      <c r="I235">
        <f>sales[[#This Row],[Amount]]*sales[[#This Row],[Units]]</f>
        <v>18333</v>
      </c>
      <c r="J235">
        <f>IF(sales[[#This Row],[Total sales]] &gt; $L$2,1,0)</f>
        <v>0</v>
      </c>
      <c r="K235">
        <f>MONTH(sales[[#This Row],[Order date ]])</f>
        <v>8</v>
      </c>
      <c r="L235" t="str">
        <f>TEXT(sales[[#This Row],[Order date ]],"mmmm")</f>
        <v>August</v>
      </c>
      <c r="M235">
        <f>DAY(sales[[#This Row],[Order date ]])</f>
        <v>20</v>
      </c>
      <c r="N235">
        <f>YEAR(sales[[#This Row],[Order date ]])</f>
        <v>2023</v>
      </c>
      <c r="O235">
        <f>SUMIF(sales[month],sales[[#This Row],[month]],sales[Total sales])</f>
        <v>14735826</v>
      </c>
    </row>
    <row r="236" spans="2:15" x14ac:dyDescent="0.3">
      <c r="B236" s="7">
        <v>233</v>
      </c>
      <c r="C236" t="s">
        <v>29</v>
      </c>
      <c r="D236" t="s">
        <v>39</v>
      </c>
      <c r="E236" t="s">
        <v>24</v>
      </c>
      <c r="F236" s="7">
        <v>3507</v>
      </c>
      <c r="G236" s="7">
        <v>288</v>
      </c>
      <c r="H236" s="6">
        <v>45159</v>
      </c>
      <c r="I236">
        <f>sales[[#This Row],[Amount]]*sales[[#This Row],[Units]]</f>
        <v>1010016</v>
      </c>
      <c r="J236">
        <f>IF(sales[[#This Row],[Total sales]] &gt; $L$2,1,0)</f>
        <v>1</v>
      </c>
      <c r="K236">
        <f>MONTH(sales[[#This Row],[Order date ]])</f>
        <v>8</v>
      </c>
      <c r="L236" t="str">
        <f>TEXT(sales[[#This Row],[Order date ]],"mmmm")</f>
        <v>August</v>
      </c>
      <c r="M236">
        <f>DAY(sales[[#This Row],[Order date ]])</f>
        <v>21</v>
      </c>
      <c r="N236">
        <f>YEAR(sales[[#This Row],[Order date ]])</f>
        <v>2023</v>
      </c>
      <c r="O236">
        <f>SUMIF(sales[month],sales[[#This Row],[month]],sales[Total sales])</f>
        <v>14735826</v>
      </c>
    </row>
    <row r="237" spans="2:15" x14ac:dyDescent="0.3">
      <c r="B237" s="7">
        <v>234</v>
      </c>
      <c r="C237" t="s">
        <v>32</v>
      </c>
      <c r="D237" t="s">
        <v>38</v>
      </c>
      <c r="E237" t="s">
        <v>6</v>
      </c>
      <c r="F237" s="7">
        <v>4319</v>
      </c>
      <c r="G237" s="7">
        <v>30</v>
      </c>
      <c r="H237" s="6">
        <v>45160</v>
      </c>
      <c r="I237">
        <f>sales[[#This Row],[Amount]]*sales[[#This Row],[Units]]</f>
        <v>129570</v>
      </c>
      <c r="J237">
        <f>IF(sales[[#This Row],[Total sales]] &gt; $L$2,1,0)</f>
        <v>0</v>
      </c>
      <c r="K237">
        <f>MONTH(sales[[#This Row],[Order date ]])</f>
        <v>8</v>
      </c>
      <c r="L237" t="str">
        <f>TEXT(sales[[#This Row],[Order date ]],"mmmm")</f>
        <v>August</v>
      </c>
      <c r="M237">
        <f>DAY(sales[[#This Row],[Order date ]])</f>
        <v>22</v>
      </c>
      <c r="N237">
        <f>YEAR(sales[[#This Row],[Order date ]])</f>
        <v>2023</v>
      </c>
      <c r="O237">
        <f>SUMIF(sales[month],sales[[#This Row],[month]],sales[Total sales])</f>
        <v>14735826</v>
      </c>
    </row>
    <row r="238" spans="2:15" x14ac:dyDescent="0.3">
      <c r="B238" s="7">
        <v>235</v>
      </c>
      <c r="C238" t="s">
        <v>36</v>
      </c>
      <c r="D238" t="s">
        <v>37</v>
      </c>
      <c r="E238" t="s">
        <v>19</v>
      </c>
      <c r="F238" s="7">
        <v>609</v>
      </c>
      <c r="G238" s="7">
        <v>87</v>
      </c>
      <c r="H238" s="6">
        <v>45161</v>
      </c>
      <c r="I238">
        <f>sales[[#This Row],[Amount]]*sales[[#This Row],[Units]]</f>
        <v>52983</v>
      </c>
      <c r="J238">
        <f>IF(sales[[#This Row],[Total sales]] &gt; $L$2,1,0)</f>
        <v>0</v>
      </c>
      <c r="K238">
        <f>MONTH(sales[[#This Row],[Order date ]])</f>
        <v>8</v>
      </c>
      <c r="L238" t="str">
        <f>TEXT(sales[[#This Row],[Order date ]],"mmmm")</f>
        <v>August</v>
      </c>
      <c r="M238">
        <f>DAY(sales[[#This Row],[Order date ]])</f>
        <v>23</v>
      </c>
      <c r="N238">
        <f>YEAR(sales[[#This Row],[Order date ]])</f>
        <v>2023</v>
      </c>
      <c r="O238">
        <f>SUMIF(sales[month],sales[[#This Row],[month]],sales[Total sales])</f>
        <v>14735826</v>
      </c>
    </row>
    <row r="239" spans="2:15" x14ac:dyDescent="0.3">
      <c r="B239" s="7">
        <v>236</v>
      </c>
      <c r="C239" t="s">
        <v>36</v>
      </c>
      <c r="D239" t="s">
        <v>41</v>
      </c>
      <c r="E239" t="s">
        <v>20</v>
      </c>
      <c r="F239" s="7">
        <v>6370</v>
      </c>
      <c r="G239" s="7">
        <v>30</v>
      </c>
      <c r="H239" s="6">
        <v>45162</v>
      </c>
      <c r="I239">
        <f>sales[[#This Row],[Amount]]*sales[[#This Row],[Units]]</f>
        <v>191100</v>
      </c>
      <c r="J239">
        <f>IF(sales[[#This Row],[Total sales]] &gt; $L$2,1,0)</f>
        <v>0</v>
      </c>
      <c r="K239">
        <f>MONTH(sales[[#This Row],[Order date ]])</f>
        <v>8</v>
      </c>
      <c r="L239" t="str">
        <f>TEXT(sales[[#This Row],[Order date ]],"mmmm")</f>
        <v>August</v>
      </c>
      <c r="M239">
        <f>DAY(sales[[#This Row],[Order date ]])</f>
        <v>24</v>
      </c>
      <c r="N239">
        <f>YEAR(sales[[#This Row],[Order date ]])</f>
        <v>2023</v>
      </c>
      <c r="O239">
        <f>SUMIF(sales[month],sales[[#This Row],[month]],sales[Total sales])</f>
        <v>14735826</v>
      </c>
    </row>
    <row r="240" spans="2:15" x14ac:dyDescent="0.3">
      <c r="B240" s="7">
        <v>237</v>
      </c>
      <c r="C240" t="s">
        <v>33</v>
      </c>
      <c r="D240" t="s">
        <v>37</v>
      </c>
      <c r="E240" t="s">
        <v>12</v>
      </c>
      <c r="F240" s="7">
        <v>5474</v>
      </c>
      <c r="G240" s="7">
        <v>168</v>
      </c>
      <c r="H240" s="6">
        <v>45163</v>
      </c>
      <c r="I240">
        <f>sales[[#This Row],[Amount]]*sales[[#This Row],[Units]]</f>
        <v>919632</v>
      </c>
      <c r="J240">
        <f>IF(sales[[#This Row],[Total sales]] &gt; $L$2,1,0)</f>
        <v>1</v>
      </c>
      <c r="K240">
        <f>MONTH(sales[[#This Row],[Order date ]])</f>
        <v>8</v>
      </c>
      <c r="L240" t="str">
        <f>TEXT(sales[[#This Row],[Order date ]],"mmmm")</f>
        <v>August</v>
      </c>
      <c r="M240">
        <f>DAY(sales[[#This Row],[Order date ]])</f>
        <v>25</v>
      </c>
      <c r="N240">
        <f>YEAR(sales[[#This Row],[Order date ]])</f>
        <v>2023</v>
      </c>
      <c r="O240">
        <f>SUMIF(sales[month],sales[[#This Row],[month]],sales[Total sales])</f>
        <v>14735826</v>
      </c>
    </row>
    <row r="241" spans="2:15" x14ac:dyDescent="0.3">
      <c r="B241" s="7">
        <v>238</v>
      </c>
      <c r="C241" t="s">
        <v>36</v>
      </c>
      <c r="D241" t="s">
        <v>38</v>
      </c>
      <c r="E241" t="s">
        <v>20</v>
      </c>
      <c r="F241" s="7">
        <v>3164</v>
      </c>
      <c r="G241" s="7">
        <v>306</v>
      </c>
      <c r="H241" s="6">
        <v>45164</v>
      </c>
      <c r="I241">
        <f>sales[[#This Row],[Amount]]*sales[[#This Row],[Units]]</f>
        <v>968184</v>
      </c>
      <c r="J241">
        <f>IF(sales[[#This Row],[Total sales]] &gt; $L$2,1,0)</f>
        <v>1</v>
      </c>
      <c r="K241">
        <f>MONTH(sales[[#This Row],[Order date ]])</f>
        <v>8</v>
      </c>
      <c r="L241" t="str">
        <f>TEXT(sales[[#This Row],[Order date ]],"mmmm")</f>
        <v>August</v>
      </c>
      <c r="M241">
        <f>DAY(sales[[#This Row],[Order date ]])</f>
        <v>26</v>
      </c>
      <c r="N241">
        <f>YEAR(sales[[#This Row],[Order date ]])</f>
        <v>2023</v>
      </c>
      <c r="O241">
        <f>SUMIF(sales[month],sales[[#This Row],[month]],sales[Total sales])</f>
        <v>14735826</v>
      </c>
    </row>
    <row r="242" spans="2:15" x14ac:dyDescent="0.3">
      <c r="B242" s="7">
        <v>239</v>
      </c>
      <c r="C242" t="s">
        <v>32</v>
      </c>
      <c r="D242" t="s">
        <v>42</v>
      </c>
      <c r="E242" t="s">
        <v>2</v>
      </c>
      <c r="F242" s="7">
        <v>1302</v>
      </c>
      <c r="G242" s="7">
        <v>402</v>
      </c>
      <c r="H242" s="6">
        <v>45165</v>
      </c>
      <c r="I242">
        <f>sales[[#This Row],[Amount]]*sales[[#This Row],[Units]]</f>
        <v>523404</v>
      </c>
      <c r="J242">
        <f>IF(sales[[#This Row],[Total sales]] &gt; $L$2,1,0)</f>
        <v>0</v>
      </c>
      <c r="K242">
        <f>MONTH(sales[[#This Row],[Order date ]])</f>
        <v>8</v>
      </c>
      <c r="L242" t="str">
        <f>TEXT(sales[[#This Row],[Order date ]],"mmmm")</f>
        <v>August</v>
      </c>
      <c r="M242">
        <f>DAY(sales[[#This Row],[Order date ]])</f>
        <v>27</v>
      </c>
      <c r="N242">
        <f>YEAR(sales[[#This Row],[Order date ]])</f>
        <v>2023</v>
      </c>
      <c r="O242">
        <f>SUMIF(sales[month],sales[[#This Row],[month]],sales[Total sales])</f>
        <v>14735826</v>
      </c>
    </row>
    <row r="243" spans="2:15" x14ac:dyDescent="0.3">
      <c r="B243" s="7">
        <v>240</v>
      </c>
      <c r="C243" t="s">
        <v>34</v>
      </c>
      <c r="D243" t="s">
        <v>40</v>
      </c>
      <c r="E243" t="s">
        <v>21</v>
      </c>
      <c r="F243" s="7">
        <v>7308</v>
      </c>
      <c r="G243" s="7">
        <v>327</v>
      </c>
      <c r="H243" s="6">
        <v>45166</v>
      </c>
      <c r="I243">
        <f>sales[[#This Row],[Amount]]*sales[[#This Row],[Units]]</f>
        <v>2389716</v>
      </c>
      <c r="J243">
        <f>IF(sales[[#This Row],[Total sales]] &gt; $L$2,1,0)</f>
        <v>1</v>
      </c>
      <c r="K243">
        <f>MONTH(sales[[#This Row],[Order date ]])</f>
        <v>8</v>
      </c>
      <c r="L243" t="str">
        <f>TEXT(sales[[#This Row],[Order date ]],"mmmm")</f>
        <v>August</v>
      </c>
      <c r="M243">
        <f>DAY(sales[[#This Row],[Order date ]])</f>
        <v>28</v>
      </c>
      <c r="N243">
        <f>YEAR(sales[[#This Row],[Order date ]])</f>
        <v>2023</v>
      </c>
      <c r="O243">
        <f>SUMIF(sales[month],sales[[#This Row],[month]],sales[Total sales])</f>
        <v>14735826</v>
      </c>
    </row>
    <row r="244" spans="2:15" x14ac:dyDescent="0.3">
      <c r="B244" s="7">
        <v>241</v>
      </c>
      <c r="C244" t="s">
        <v>36</v>
      </c>
      <c r="D244" t="s">
        <v>40</v>
      </c>
      <c r="E244" t="s">
        <v>20</v>
      </c>
      <c r="F244" s="7">
        <v>6132</v>
      </c>
      <c r="G244" s="7">
        <v>93</v>
      </c>
      <c r="H244" s="6">
        <v>45167</v>
      </c>
      <c r="I244">
        <f>sales[[#This Row],[Amount]]*sales[[#This Row],[Units]]</f>
        <v>570276</v>
      </c>
      <c r="J244">
        <f>IF(sales[[#This Row],[Total sales]] &gt; $L$2,1,0)</f>
        <v>0</v>
      </c>
      <c r="K244">
        <f>MONTH(sales[[#This Row],[Order date ]])</f>
        <v>8</v>
      </c>
      <c r="L244" t="str">
        <f>TEXT(sales[[#This Row],[Order date ]],"mmmm")</f>
        <v>August</v>
      </c>
      <c r="M244">
        <f>DAY(sales[[#This Row],[Order date ]])</f>
        <v>29</v>
      </c>
      <c r="N244">
        <f>YEAR(sales[[#This Row],[Order date ]])</f>
        <v>2023</v>
      </c>
      <c r="O244">
        <f>SUMIF(sales[month],sales[[#This Row],[month]],sales[Total sales])</f>
        <v>14735826</v>
      </c>
    </row>
    <row r="245" spans="2:15" x14ac:dyDescent="0.3">
      <c r="B245" s="7">
        <v>242</v>
      </c>
      <c r="C245" t="s">
        <v>35</v>
      </c>
      <c r="D245" t="s">
        <v>42</v>
      </c>
      <c r="E245" t="s">
        <v>7</v>
      </c>
      <c r="F245" s="7">
        <v>3472</v>
      </c>
      <c r="G245" s="7">
        <v>96</v>
      </c>
      <c r="H245" s="6">
        <v>45168</v>
      </c>
      <c r="I245">
        <f>sales[[#This Row],[Amount]]*sales[[#This Row],[Units]]</f>
        <v>333312</v>
      </c>
      <c r="J245">
        <f>IF(sales[[#This Row],[Total sales]] &gt; $L$2,1,0)</f>
        <v>0</v>
      </c>
      <c r="K245">
        <f>MONTH(sales[[#This Row],[Order date ]])</f>
        <v>8</v>
      </c>
      <c r="L245" t="str">
        <f>TEXT(sales[[#This Row],[Order date ]],"mmmm")</f>
        <v>August</v>
      </c>
      <c r="M245">
        <f>DAY(sales[[#This Row],[Order date ]])</f>
        <v>30</v>
      </c>
      <c r="N245">
        <f>YEAR(sales[[#This Row],[Order date ]])</f>
        <v>2023</v>
      </c>
      <c r="O245">
        <f>SUMIF(sales[month],sales[[#This Row],[month]],sales[Total sales])</f>
        <v>14735826</v>
      </c>
    </row>
    <row r="246" spans="2:15" x14ac:dyDescent="0.3">
      <c r="B246" s="7">
        <v>243</v>
      </c>
      <c r="C246" t="s">
        <v>29</v>
      </c>
      <c r="D246" t="s">
        <v>41</v>
      </c>
      <c r="E246" t="s">
        <v>11</v>
      </c>
      <c r="F246" s="7">
        <v>9660</v>
      </c>
      <c r="G246" s="7">
        <v>27</v>
      </c>
      <c r="H246" s="6">
        <v>45169</v>
      </c>
      <c r="I246">
        <f>sales[[#This Row],[Amount]]*sales[[#This Row],[Units]]</f>
        <v>260820</v>
      </c>
      <c r="J246">
        <f>IF(sales[[#This Row],[Total sales]] &gt; $L$2,1,0)</f>
        <v>0</v>
      </c>
      <c r="K246">
        <f>MONTH(sales[[#This Row],[Order date ]])</f>
        <v>8</v>
      </c>
      <c r="L246" t="str">
        <f>TEXT(sales[[#This Row],[Order date ]],"mmmm")</f>
        <v>August</v>
      </c>
      <c r="M246">
        <f>DAY(sales[[#This Row],[Order date ]])</f>
        <v>31</v>
      </c>
      <c r="N246">
        <f>YEAR(sales[[#This Row],[Order date ]])</f>
        <v>2023</v>
      </c>
      <c r="O246">
        <f>SUMIF(sales[month],sales[[#This Row],[month]],sales[Total sales])</f>
        <v>14735826</v>
      </c>
    </row>
    <row r="247" spans="2:15" x14ac:dyDescent="0.3">
      <c r="B247" s="7">
        <v>244</v>
      </c>
      <c r="C247" t="s">
        <v>3</v>
      </c>
      <c r="D247" t="s">
        <v>37</v>
      </c>
      <c r="E247" t="s">
        <v>19</v>
      </c>
      <c r="F247" s="7">
        <v>2436</v>
      </c>
      <c r="G247" s="7">
        <v>99</v>
      </c>
      <c r="H247" s="6">
        <v>45170</v>
      </c>
      <c r="I247">
        <f>sales[[#This Row],[Amount]]*sales[[#This Row],[Units]]</f>
        <v>241164</v>
      </c>
      <c r="J247">
        <f>IF(sales[[#This Row],[Total sales]] &gt; $L$2,1,0)</f>
        <v>0</v>
      </c>
      <c r="K247">
        <f>MONTH(sales[[#This Row],[Order date ]])</f>
        <v>9</v>
      </c>
      <c r="L247" t="str">
        <f>TEXT(sales[[#This Row],[Order date ]],"mmmm")</f>
        <v>September</v>
      </c>
      <c r="M247">
        <f>DAY(sales[[#This Row],[Order date ]])</f>
        <v>1</v>
      </c>
      <c r="N247">
        <f>YEAR(sales[[#This Row],[Order date ]])</f>
        <v>2023</v>
      </c>
      <c r="O247">
        <f>SUMIF(sales[month],sales[[#This Row],[month]],sales[Total sales])</f>
        <v>14141106</v>
      </c>
    </row>
    <row r="248" spans="2:15" x14ac:dyDescent="0.3">
      <c r="B248" s="7">
        <v>245</v>
      </c>
      <c r="C248" t="s">
        <v>3</v>
      </c>
      <c r="D248" t="s">
        <v>37</v>
      </c>
      <c r="E248" t="s">
        <v>26</v>
      </c>
      <c r="F248" s="7">
        <v>9506</v>
      </c>
      <c r="G248" s="7">
        <v>87</v>
      </c>
      <c r="H248" s="6">
        <v>45171</v>
      </c>
      <c r="I248">
        <f>sales[[#This Row],[Amount]]*sales[[#This Row],[Units]]</f>
        <v>827022</v>
      </c>
      <c r="J248">
        <f>IF(sales[[#This Row],[Total sales]] &gt; $L$2,1,0)</f>
        <v>1</v>
      </c>
      <c r="K248">
        <f>MONTH(sales[[#This Row],[Order date ]])</f>
        <v>9</v>
      </c>
      <c r="L248" t="str">
        <f>TEXT(sales[[#This Row],[Order date ]],"mmmm")</f>
        <v>September</v>
      </c>
      <c r="M248">
        <f>DAY(sales[[#This Row],[Order date ]])</f>
        <v>2</v>
      </c>
      <c r="N248">
        <f>YEAR(sales[[#This Row],[Order date ]])</f>
        <v>2023</v>
      </c>
      <c r="O248">
        <f>SUMIF(sales[month],sales[[#This Row],[month]],sales[Total sales])</f>
        <v>14141106</v>
      </c>
    </row>
    <row r="249" spans="2:15" x14ac:dyDescent="0.3">
      <c r="B249" s="7">
        <v>246</v>
      </c>
      <c r="C249" t="s">
        <v>35</v>
      </c>
      <c r="D249" t="s">
        <v>40</v>
      </c>
      <c r="E249" t="s">
        <v>14</v>
      </c>
      <c r="F249" s="7">
        <v>245</v>
      </c>
      <c r="G249" s="7">
        <v>288</v>
      </c>
      <c r="H249" s="6">
        <v>45172</v>
      </c>
      <c r="I249">
        <f>sales[[#This Row],[Amount]]*sales[[#This Row],[Units]]</f>
        <v>70560</v>
      </c>
      <c r="J249">
        <f>IF(sales[[#This Row],[Total sales]] &gt; $L$2,1,0)</f>
        <v>0</v>
      </c>
      <c r="K249">
        <f>MONTH(sales[[#This Row],[Order date ]])</f>
        <v>9</v>
      </c>
      <c r="L249" t="str">
        <f>TEXT(sales[[#This Row],[Order date ]],"mmmm")</f>
        <v>September</v>
      </c>
      <c r="M249">
        <f>DAY(sales[[#This Row],[Order date ]])</f>
        <v>3</v>
      </c>
      <c r="N249">
        <f>YEAR(sales[[#This Row],[Order date ]])</f>
        <v>2023</v>
      </c>
      <c r="O249">
        <f>SUMIF(sales[month],sales[[#This Row],[month]],sales[Total sales])</f>
        <v>14141106</v>
      </c>
    </row>
    <row r="250" spans="2:15" x14ac:dyDescent="0.3">
      <c r="B250" s="7">
        <v>247</v>
      </c>
      <c r="C250" t="s">
        <v>29</v>
      </c>
      <c r="D250" t="s">
        <v>42</v>
      </c>
      <c r="E250" t="s">
        <v>13</v>
      </c>
      <c r="F250" s="7">
        <v>2702</v>
      </c>
      <c r="G250" s="7">
        <v>363</v>
      </c>
      <c r="H250" s="6">
        <v>45173</v>
      </c>
      <c r="I250">
        <f>sales[[#This Row],[Amount]]*sales[[#This Row],[Units]]</f>
        <v>980826</v>
      </c>
      <c r="J250">
        <f>IF(sales[[#This Row],[Total sales]] &gt; $L$2,1,0)</f>
        <v>1</v>
      </c>
      <c r="K250">
        <f>MONTH(sales[[#This Row],[Order date ]])</f>
        <v>9</v>
      </c>
      <c r="L250" t="str">
        <f>TEXT(sales[[#This Row],[Order date ]],"mmmm")</f>
        <v>September</v>
      </c>
      <c r="M250">
        <f>DAY(sales[[#This Row],[Order date ]])</f>
        <v>4</v>
      </c>
      <c r="N250">
        <f>YEAR(sales[[#This Row],[Order date ]])</f>
        <v>2023</v>
      </c>
      <c r="O250">
        <f>SUMIF(sales[month],sales[[#This Row],[month]],sales[Total sales])</f>
        <v>14141106</v>
      </c>
    </row>
    <row r="251" spans="2:15" x14ac:dyDescent="0.3">
      <c r="B251" s="7">
        <v>248</v>
      </c>
      <c r="C251" t="s">
        <v>35</v>
      </c>
      <c r="D251" t="s">
        <v>39</v>
      </c>
      <c r="E251" t="s">
        <v>10</v>
      </c>
      <c r="F251" s="7">
        <v>700</v>
      </c>
      <c r="G251" s="7">
        <v>87</v>
      </c>
      <c r="H251" s="6">
        <v>45174</v>
      </c>
      <c r="I251">
        <f>sales[[#This Row],[Amount]]*sales[[#This Row],[Units]]</f>
        <v>60900</v>
      </c>
      <c r="J251">
        <f>IF(sales[[#This Row],[Total sales]] &gt; $L$2,1,0)</f>
        <v>0</v>
      </c>
      <c r="K251">
        <f>MONTH(sales[[#This Row],[Order date ]])</f>
        <v>9</v>
      </c>
      <c r="L251" t="str">
        <f>TEXT(sales[[#This Row],[Order date ]],"mmmm")</f>
        <v>September</v>
      </c>
      <c r="M251">
        <f>DAY(sales[[#This Row],[Order date ]])</f>
        <v>5</v>
      </c>
      <c r="N251">
        <f>YEAR(sales[[#This Row],[Order date ]])</f>
        <v>2023</v>
      </c>
      <c r="O251">
        <f>SUMIF(sales[month],sales[[#This Row],[month]],sales[Total sales])</f>
        <v>14141106</v>
      </c>
    </row>
    <row r="252" spans="2:15" x14ac:dyDescent="0.3">
      <c r="B252" s="7">
        <v>249</v>
      </c>
      <c r="C252" t="s">
        <v>32</v>
      </c>
      <c r="D252" t="s">
        <v>39</v>
      </c>
      <c r="E252" t="s">
        <v>10</v>
      </c>
      <c r="F252" s="7">
        <v>3759</v>
      </c>
      <c r="G252" s="7">
        <v>150</v>
      </c>
      <c r="H252" s="6">
        <v>45175</v>
      </c>
      <c r="I252">
        <f>sales[[#This Row],[Amount]]*sales[[#This Row],[Units]]</f>
        <v>563850</v>
      </c>
      <c r="J252">
        <f>IF(sales[[#This Row],[Total sales]] &gt; $L$2,1,0)</f>
        <v>0</v>
      </c>
      <c r="K252">
        <f>MONTH(sales[[#This Row],[Order date ]])</f>
        <v>9</v>
      </c>
      <c r="L252" t="str">
        <f>TEXT(sales[[#This Row],[Order date ]],"mmmm")</f>
        <v>September</v>
      </c>
      <c r="M252">
        <f>DAY(sales[[#This Row],[Order date ]])</f>
        <v>6</v>
      </c>
      <c r="N252">
        <f>YEAR(sales[[#This Row],[Order date ]])</f>
        <v>2023</v>
      </c>
      <c r="O252">
        <f>SUMIF(sales[month],sales[[#This Row],[month]],sales[Total sales])</f>
        <v>14141106</v>
      </c>
    </row>
    <row r="253" spans="2:15" x14ac:dyDescent="0.3">
      <c r="B253" s="7">
        <v>250</v>
      </c>
      <c r="C253" t="s">
        <v>28</v>
      </c>
      <c r="D253" t="s">
        <v>42</v>
      </c>
      <c r="E253" t="s">
        <v>10</v>
      </c>
      <c r="F253" s="7">
        <v>1589</v>
      </c>
      <c r="G253" s="7">
        <v>303</v>
      </c>
      <c r="H253" s="6">
        <v>45176</v>
      </c>
      <c r="I253">
        <f>sales[[#This Row],[Amount]]*sales[[#This Row],[Units]]</f>
        <v>481467</v>
      </c>
      <c r="J253">
        <f>IF(sales[[#This Row],[Total sales]] &gt; $L$2,1,0)</f>
        <v>0</v>
      </c>
      <c r="K253">
        <f>MONTH(sales[[#This Row],[Order date ]])</f>
        <v>9</v>
      </c>
      <c r="L253" t="str">
        <f>TEXT(sales[[#This Row],[Order date ]],"mmmm")</f>
        <v>September</v>
      </c>
      <c r="M253">
        <f>DAY(sales[[#This Row],[Order date ]])</f>
        <v>7</v>
      </c>
      <c r="N253">
        <f>YEAR(sales[[#This Row],[Order date ]])</f>
        <v>2023</v>
      </c>
      <c r="O253">
        <f>SUMIF(sales[month],sales[[#This Row],[month]],sales[Total sales])</f>
        <v>14141106</v>
      </c>
    </row>
    <row r="254" spans="2:15" x14ac:dyDescent="0.3">
      <c r="B254" s="7">
        <v>251</v>
      </c>
      <c r="C254" t="s">
        <v>31</v>
      </c>
      <c r="D254" t="s">
        <v>42</v>
      </c>
      <c r="E254" t="s">
        <v>21</v>
      </c>
      <c r="F254" s="7">
        <v>5194</v>
      </c>
      <c r="G254" s="7">
        <v>288</v>
      </c>
      <c r="H254" s="6">
        <v>45177</v>
      </c>
      <c r="I254">
        <f>sales[[#This Row],[Amount]]*sales[[#This Row],[Units]]</f>
        <v>1495872</v>
      </c>
      <c r="J254">
        <f>IF(sales[[#This Row],[Total sales]] &gt; $L$2,1,0)</f>
        <v>1</v>
      </c>
      <c r="K254">
        <f>MONTH(sales[[#This Row],[Order date ]])</f>
        <v>9</v>
      </c>
      <c r="L254" t="str">
        <f>TEXT(sales[[#This Row],[Order date ]],"mmmm")</f>
        <v>September</v>
      </c>
      <c r="M254">
        <f>DAY(sales[[#This Row],[Order date ]])</f>
        <v>8</v>
      </c>
      <c r="N254">
        <f>YEAR(sales[[#This Row],[Order date ]])</f>
        <v>2023</v>
      </c>
      <c r="O254">
        <f>SUMIF(sales[month],sales[[#This Row],[month]],sales[Total sales])</f>
        <v>14141106</v>
      </c>
    </row>
    <row r="255" spans="2:15" x14ac:dyDescent="0.3">
      <c r="B255" s="7">
        <v>252</v>
      </c>
      <c r="C255" t="s">
        <v>35</v>
      </c>
      <c r="D255" t="s">
        <v>38</v>
      </c>
      <c r="E255" t="s">
        <v>6</v>
      </c>
      <c r="F255" s="7">
        <v>945</v>
      </c>
      <c r="G255" s="7">
        <v>75</v>
      </c>
      <c r="H255" s="6">
        <v>45178</v>
      </c>
      <c r="I255">
        <f>sales[[#This Row],[Amount]]*sales[[#This Row],[Units]]</f>
        <v>70875</v>
      </c>
      <c r="J255">
        <f>IF(sales[[#This Row],[Total sales]] &gt; $L$2,1,0)</f>
        <v>0</v>
      </c>
      <c r="K255">
        <f>MONTH(sales[[#This Row],[Order date ]])</f>
        <v>9</v>
      </c>
      <c r="L255" t="str">
        <f>TEXT(sales[[#This Row],[Order date ]],"mmmm")</f>
        <v>September</v>
      </c>
      <c r="M255">
        <f>DAY(sales[[#This Row],[Order date ]])</f>
        <v>9</v>
      </c>
      <c r="N255">
        <f>YEAR(sales[[#This Row],[Order date ]])</f>
        <v>2023</v>
      </c>
      <c r="O255">
        <f>SUMIF(sales[month],sales[[#This Row],[month]],sales[Total sales])</f>
        <v>14141106</v>
      </c>
    </row>
    <row r="256" spans="2:15" x14ac:dyDescent="0.3">
      <c r="B256" s="7">
        <v>253</v>
      </c>
      <c r="C256" t="s">
        <v>36</v>
      </c>
      <c r="D256" t="s">
        <v>37</v>
      </c>
      <c r="E256" t="s">
        <v>24</v>
      </c>
      <c r="F256" s="7">
        <v>1988</v>
      </c>
      <c r="G256" s="7">
        <v>39</v>
      </c>
      <c r="H256" s="6">
        <v>45179</v>
      </c>
      <c r="I256">
        <f>sales[[#This Row],[Amount]]*sales[[#This Row],[Units]]</f>
        <v>77532</v>
      </c>
      <c r="J256">
        <f>IF(sales[[#This Row],[Total sales]] &gt; $L$2,1,0)</f>
        <v>0</v>
      </c>
      <c r="K256">
        <f>MONTH(sales[[#This Row],[Order date ]])</f>
        <v>9</v>
      </c>
      <c r="L256" t="str">
        <f>TEXT(sales[[#This Row],[Order date ]],"mmmm")</f>
        <v>September</v>
      </c>
      <c r="M256">
        <f>DAY(sales[[#This Row],[Order date ]])</f>
        <v>10</v>
      </c>
      <c r="N256">
        <f>YEAR(sales[[#This Row],[Order date ]])</f>
        <v>2023</v>
      </c>
      <c r="O256">
        <f>SUMIF(sales[month],sales[[#This Row],[month]],sales[Total sales])</f>
        <v>14141106</v>
      </c>
    </row>
    <row r="257" spans="2:15" x14ac:dyDescent="0.3">
      <c r="B257" s="7">
        <v>254</v>
      </c>
      <c r="C257" t="s">
        <v>32</v>
      </c>
      <c r="D257" t="s">
        <v>39</v>
      </c>
      <c r="E257" t="s">
        <v>25</v>
      </c>
      <c r="F257" s="7">
        <v>6734</v>
      </c>
      <c r="G257" s="7">
        <v>123</v>
      </c>
      <c r="H257" s="6">
        <v>45180</v>
      </c>
      <c r="I257">
        <f>sales[[#This Row],[Amount]]*sales[[#This Row],[Units]]</f>
        <v>828282</v>
      </c>
      <c r="J257">
        <f>IF(sales[[#This Row],[Total sales]] &gt; $L$2,1,0)</f>
        <v>1</v>
      </c>
      <c r="K257">
        <f>MONTH(sales[[#This Row],[Order date ]])</f>
        <v>9</v>
      </c>
      <c r="L257" t="str">
        <f>TEXT(sales[[#This Row],[Order date ]],"mmmm")</f>
        <v>September</v>
      </c>
      <c r="M257">
        <f>DAY(sales[[#This Row],[Order date ]])</f>
        <v>11</v>
      </c>
      <c r="N257">
        <f>YEAR(sales[[#This Row],[Order date ]])</f>
        <v>2023</v>
      </c>
      <c r="O257">
        <f>SUMIF(sales[month],sales[[#This Row],[month]],sales[Total sales])</f>
        <v>14141106</v>
      </c>
    </row>
    <row r="258" spans="2:15" x14ac:dyDescent="0.3">
      <c r="B258" s="7">
        <v>255</v>
      </c>
      <c r="C258" t="s">
        <v>36</v>
      </c>
      <c r="D258" t="s">
        <v>38</v>
      </c>
      <c r="E258" t="s">
        <v>2</v>
      </c>
      <c r="F258" s="7">
        <v>217</v>
      </c>
      <c r="G258" s="7">
        <v>36</v>
      </c>
      <c r="H258" s="6">
        <v>45181</v>
      </c>
      <c r="I258">
        <f>sales[[#This Row],[Amount]]*sales[[#This Row],[Units]]</f>
        <v>7812</v>
      </c>
      <c r="J258">
        <f>IF(sales[[#This Row],[Total sales]] &gt; $L$2,1,0)</f>
        <v>0</v>
      </c>
      <c r="K258">
        <f>MONTH(sales[[#This Row],[Order date ]])</f>
        <v>9</v>
      </c>
      <c r="L258" t="str">
        <f>TEXT(sales[[#This Row],[Order date ]],"mmmm")</f>
        <v>September</v>
      </c>
      <c r="M258">
        <f>DAY(sales[[#This Row],[Order date ]])</f>
        <v>12</v>
      </c>
      <c r="N258">
        <f>YEAR(sales[[#This Row],[Order date ]])</f>
        <v>2023</v>
      </c>
      <c r="O258">
        <f>SUMIF(sales[month],sales[[#This Row],[month]],sales[Total sales])</f>
        <v>14141106</v>
      </c>
    </row>
    <row r="259" spans="2:15" x14ac:dyDescent="0.3">
      <c r="B259" s="7">
        <v>256</v>
      </c>
      <c r="C259" t="s">
        <v>33</v>
      </c>
      <c r="D259" t="s">
        <v>39</v>
      </c>
      <c r="E259" t="s">
        <v>15</v>
      </c>
      <c r="F259" s="7">
        <v>6279</v>
      </c>
      <c r="G259" s="7">
        <v>237</v>
      </c>
      <c r="H259" s="6">
        <v>45182</v>
      </c>
      <c r="I259">
        <f>sales[[#This Row],[Amount]]*sales[[#This Row],[Units]]</f>
        <v>1488123</v>
      </c>
      <c r="J259">
        <f>IF(sales[[#This Row],[Total sales]] &gt; $L$2,1,0)</f>
        <v>1</v>
      </c>
      <c r="K259">
        <f>MONTH(sales[[#This Row],[Order date ]])</f>
        <v>9</v>
      </c>
      <c r="L259" t="str">
        <f>TEXT(sales[[#This Row],[Order date ]],"mmmm")</f>
        <v>September</v>
      </c>
      <c r="M259">
        <f>DAY(sales[[#This Row],[Order date ]])</f>
        <v>13</v>
      </c>
      <c r="N259">
        <f>YEAR(sales[[#This Row],[Order date ]])</f>
        <v>2023</v>
      </c>
      <c r="O259">
        <f>SUMIF(sales[month],sales[[#This Row],[month]],sales[Total sales])</f>
        <v>14141106</v>
      </c>
    </row>
    <row r="260" spans="2:15" x14ac:dyDescent="0.3">
      <c r="B260" s="7">
        <v>257</v>
      </c>
      <c r="C260" t="s">
        <v>36</v>
      </c>
      <c r="D260" t="s">
        <v>38</v>
      </c>
      <c r="E260" t="s">
        <v>6</v>
      </c>
      <c r="F260" s="7">
        <v>4424</v>
      </c>
      <c r="G260" s="7">
        <v>201</v>
      </c>
      <c r="H260" s="6">
        <v>45183</v>
      </c>
      <c r="I260">
        <f>sales[[#This Row],[Amount]]*sales[[#This Row],[Units]]</f>
        <v>889224</v>
      </c>
      <c r="J260">
        <f>IF(sales[[#This Row],[Total sales]] &gt; $L$2,1,0)</f>
        <v>1</v>
      </c>
      <c r="K260">
        <f>MONTH(sales[[#This Row],[Order date ]])</f>
        <v>9</v>
      </c>
      <c r="L260" t="str">
        <f>TEXT(sales[[#This Row],[Order date ]],"mmmm")</f>
        <v>September</v>
      </c>
      <c r="M260">
        <f>DAY(sales[[#This Row],[Order date ]])</f>
        <v>14</v>
      </c>
      <c r="N260">
        <f>YEAR(sales[[#This Row],[Order date ]])</f>
        <v>2023</v>
      </c>
      <c r="O260">
        <f>SUMIF(sales[month],sales[[#This Row],[month]],sales[Total sales])</f>
        <v>14141106</v>
      </c>
    </row>
    <row r="261" spans="2:15" x14ac:dyDescent="0.3">
      <c r="B261" s="7">
        <v>258</v>
      </c>
      <c r="C261" t="s">
        <v>28</v>
      </c>
      <c r="D261" t="s">
        <v>38</v>
      </c>
      <c r="E261" t="s">
        <v>10</v>
      </c>
      <c r="F261" s="7">
        <v>189</v>
      </c>
      <c r="G261" s="7">
        <v>48</v>
      </c>
      <c r="H261" s="6">
        <v>45184</v>
      </c>
      <c r="I261">
        <f>sales[[#This Row],[Amount]]*sales[[#This Row],[Units]]</f>
        <v>9072</v>
      </c>
      <c r="J261">
        <f>IF(sales[[#This Row],[Total sales]] &gt; $L$2,1,0)</f>
        <v>0</v>
      </c>
      <c r="K261">
        <f>MONTH(sales[[#This Row],[Order date ]])</f>
        <v>9</v>
      </c>
      <c r="L261" t="str">
        <f>TEXT(sales[[#This Row],[Order date ]],"mmmm")</f>
        <v>September</v>
      </c>
      <c r="M261">
        <f>DAY(sales[[#This Row],[Order date ]])</f>
        <v>15</v>
      </c>
      <c r="N261">
        <f>YEAR(sales[[#This Row],[Order date ]])</f>
        <v>2023</v>
      </c>
      <c r="O261">
        <f>SUMIF(sales[month],sales[[#This Row],[month]],sales[Total sales])</f>
        <v>14141106</v>
      </c>
    </row>
    <row r="262" spans="2:15" x14ac:dyDescent="0.3">
      <c r="B262" s="7">
        <v>259</v>
      </c>
      <c r="C262" t="s">
        <v>33</v>
      </c>
      <c r="D262" t="s">
        <v>42</v>
      </c>
      <c r="E262" t="s">
        <v>15</v>
      </c>
      <c r="F262" s="7">
        <v>490</v>
      </c>
      <c r="G262" s="7">
        <v>84</v>
      </c>
      <c r="H262" s="6">
        <v>45185</v>
      </c>
      <c r="I262">
        <f>sales[[#This Row],[Amount]]*sales[[#This Row],[Units]]</f>
        <v>41160</v>
      </c>
      <c r="J262">
        <f>IF(sales[[#This Row],[Total sales]] &gt; $L$2,1,0)</f>
        <v>0</v>
      </c>
      <c r="K262">
        <f>MONTH(sales[[#This Row],[Order date ]])</f>
        <v>9</v>
      </c>
      <c r="L262" t="str">
        <f>TEXT(sales[[#This Row],[Order date ]],"mmmm")</f>
        <v>September</v>
      </c>
      <c r="M262">
        <f>DAY(sales[[#This Row],[Order date ]])</f>
        <v>16</v>
      </c>
      <c r="N262">
        <f>YEAR(sales[[#This Row],[Order date ]])</f>
        <v>2023</v>
      </c>
      <c r="O262">
        <f>SUMIF(sales[month],sales[[#This Row],[month]],sales[Total sales])</f>
        <v>14141106</v>
      </c>
    </row>
    <row r="263" spans="2:15" x14ac:dyDescent="0.3">
      <c r="B263" s="7">
        <v>260</v>
      </c>
      <c r="C263" t="s">
        <v>29</v>
      </c>
      <c r="D263" t="s">
        <v>40</v>
      </c>
      <c r="E263" t="s">
        <v>14</v>
      </c>
      <c r="F263" s="7">
        <v>434</v>
      </c>
      <c r="G263" s="7">
        <v>87</v>
      </c>
      <c r="H263" s="6">
        <v>45186</v>
      </c>
      <c r="I263">
        <f>sales[[#This Row],[Amount]]*sales[[#This Row],[Units]]</f>
        <v>37758</v>
      </c>
      <c r="J263">
        <f>IF(sales[[#This Row],[Total sales]] &gt; $L$2,1,0)</f>
        <v>0</v>
      </c>
      <c r="K263">
        <f>MONTH(sales[[#This Row],[Order date ]])</f>
        <v>9</v>
      </c>
      <c r="L263" t="str">
        <f>TEXT(sales[[#This Row],[Order date ]],"mmmm")</f>
        <v>September</v>
      </c>
      <c r="M263">
        <f>DAY(sales[[#This Row],[Order date ]])</f>
        <v>17</v>
      </c>
      <c r="N263">
        <f>YEAR(sales[[#This Row],[Order date ]])</f>
        <v>2023</v>
      </c>
      <c r="O263">
        <f>SUMIF(sales[month],sales[[#This Row],[month]],sales[Total sales])</f>
        <v>14141106</v>
      </c>
    </row>
    <row r="264" spans="2:15" x14ac:dyDescent="0.3">
      <c r="B264" s="7">
        <v>261</v>
      </c>
      <c r="C264" t="s">
        <v>31</v>
      </c>
      <c r="D264" t="s">
        <v>37</v>
      </c>
      <c r="E264" t="s">
        <v>23</v>
      </c>
      <c r="F264" s="7">
        <v>10129</v>
      </c>
      <c r="G264" s="7">
        <v>312</v>
      </c>
      <c r="H264" s="6">
        <v>45187</v>
      </c>
      <c r="I264">
        <f>sales[[#This Row],[Amount]]*sales[[#This Row],[Units]]</f>
        <v>3160248</v>
      </c>
      <c r="J264">
        <f>IF(sales[[#This Row],[Total sales]] &gt; $L$2,1,0)</f>
        <v>1</v>
      </c>
      <c r="K264">
        <f>MONTH(sales[[#This Row],[Order date ]])</f>
        <v>9</v>
      </c>
      <c r="L264" t="str">
        <f>TEXT(sales[[#This Row],[Order date ]],"mmmm")</f>
        <v>September</v>
      </c>
      <c r="M264">
        <f>DAY(sales[[#This Row],[Order date ]])</f>
        <v>18</v>
      </c>
      <c r="N264">
        <f>YEAR(sales[[#This Row],[Order date ]])</f>
        <v>2023</v>
      </c>
      <c r="O264">
        <f>SUMIF(sales[month],sales[[#This Row],[month]],sales[Total sales])</f>
        <v>14141106</v>
      </c>
    </row>
    <row r="265" spans="2:15" x14ac:dyDescent="0.3">
      <c r="B265" s="7">
        <v>262</v>
      </c>
      <c r="C265" t="s">
        <v>34</v>
      </c>
      <c r="D265" t="s">
        <v>41</v>
      </c>
      <c r="E265" t="s">
        <v>21</v>
      </c>
      <c r="F265" s="7">
        <v>1652</v>
      </c>
      <c r="G265" s="7">
        <v>102</v>
      </c>
      <c r="H265" s="6">
        <v>45188</v>
      </c>
      <c r="I265">
        <f>sales[[#This Row],[Amount]]*sales[[#This Row],[Units]]</f>
        <v>168504</v>
      </c>
      <c r="J265">
        <f>IF(sales[[#This Row],[Total sales]] &gt; $L$2,1,0)</f>
        <v>0</v>
      </c>
      <c r="K265">
        <f>MONTH(sales[[#This Row],[Order date ]])</f>
        <v>9</v>
      </c>
      <c r="L265" t="str">
        <f>TEXT(sales[[#This Row],[Order date ]],"mmmm")</f>
        <v>September</v>
      </c>
      <c r="M265">
        <f>DAY(sales[[#This Row],[Order date ]])</f>
        <v>19</v>
      </c>
      <c r="N265">
        <f>YEAR(sales[[#This Row],[Order date ]])</f>
        <v>2023</v>
      </c>
      <c r="O265">
        <f>SUMIF(sales[month],sales[[#This Row],[month]],sales[Total sales])</f>
        <v>14141106</v>
      </c>
    </row>
    <row r="266" spans="2:15" x14ac:dyDescent="0.3">
      <c r="B266" s="7">
        <v>263</v>
      </c>
      <c r="C266" t="s">
        <v>29</v>
      </c>
      <c r="D266" t="s">
        <v>37</v>
      </c>
      <c r="E266" t="s">
        <v>14</v>
      </c>
      <c r="F266" s="7">
        <v>6433</v>
      </c>
      <c r="G266" s="7">
        <v>78</v>
      </c>
      <c r="H266" s="6">
        <v>45189</v>
      </c>
      <c r="I266">
        <f>sales[[#This Row],[Amount]]*sales[[#This Row],[Units]]</f>
        <v>501774</v>
      </c>
      <c r="J266">
        <f>IF(sales[[#This Row],[Total sales]] &gt; $L$2,1,0)</f>
        <v>0</v>
      </c>
      <c r="K266">
        <f>MONTH(sales[[#This Row],[Order date ]])</f>
        <v>9</v>
      </c>
      <c r="L266" t="str">
        <f>TEXT(sales[[#This Row],[Order date ]],"mmmm")</f>
        <v>September</v>
      </c>
      <c r="M266">
        <f>DAY(sales[[#This Row],[Order date ]])</f>
        <v>20</v>
      </c>
      <c r="N266">
        <f>YEAR(sales[[#This Row],[Order date ]])</f>
        <v>2023</v>
      </c>
      <c r="O266">
        <f>SUMIF(sales[month],sales[[#This Row],[month]],sales[Total sales])</f>
        <v>14141106</v>
      </c>
    </row>
    <row r="267" spans="2:15" x14ac:dyDescent="0.3">
      <c r="B267" s="7">
        <v>264</v>
      </c>
      <c r="C267" t="s">
        <v>34</v>
      </c>
      <c r="D267" t="s">
        <v>39</v>
      </c>
      <c r="E267" t="s">
        <v>16</v>
      </c>
      <c r="F267" s="7">
        <v>2212</v>
      </c>
      <c r="G267" s="7">
        <v>117</v>
      </c>
      <c r="H267" s="6">
        <v>45190</v>
      </c>
      <c r="I267">
        <f>sales[[#This Row],[Amount]]*sales[[#This Row],[Units]]</f>
        <v>258804</v>
      </c>
      <c r="J267">
        <f>IF(sales[[#This Row],[Total sales]] &gt; $L$2,1,0)</f>
        <v>0</v>
      </c>
      <c r="K267">
        <f>MONTH(sales[[#This Row],[Order date ]])</f>
        <v>9</v>
      </c>
      <c r="L267" t="str">
        <f>TEXT(sales[[#This Row],[Order date ]],"mmmm")</f>
        <v>September</v>
      </c>
      <c r="M267">
        <f>DAY(sales[[#This Row],[Order date ]])</f>
        <v>21</v>
      </c>
      <c r="N267">
        <f>YEAR(sales[[#This Row],[Order date ]])</f>
        <v>2023</v>
      </c>
      <c r="O267">
        <f>SUMIF(sales[month],sales[[#This Row],[month]],sales[Total sales])</f>
        <v>14141106</v>
      </c>
    </row>
    <row r="268" spans="2:15" x14ac:dyDescent="0.3">
      <c r="B268" s="7">
        <v>265</v>
      </c>
      <c r="C268" t="s">
        <v>30</v>
      </c>
      <c r="D268" t="s">
        <v>42</v>
      </c>
      <c r="E268" t="s">
        <v>12</v>
      </c>
      <c r="F268" s="7">
        <v>609</v>
      </c>
      <c r="G268" s="7">
        <v>99</v>
      </c>
      <c r="H268" s="6">
        <v>45191</v>
      </c>
      <c r="I268">
        <f>sales[[#This Row],[Amount]]*sales[[#This Row],[Units]]</f>
        <v>60291</v>
      </c>
      <c r="J268">
        <f>IF(sales[[#This Row],[Total sales]] &gt; $L$2,1,0)</f>
        <v>0</v>
      </c>
      <c r="K268">
        <f>MONTH(sales[[#This Row],[Order date ]])</f>
        <v>9</v>
      </c>
      <c r="L268" t="str">
        <f>TEXT(sales[[#This Row],[Order date ]],"mmmm")</f>
        <v>September</v>
      </c>
      <c r="M268">
        <f>DAY(sales[[#This Row],[Order date ]])</f>
        <v>22</v>
      </c>
      <c r="N268">
        <f>YEAR(sales[[#This Row],[Order date ]])</f>
        <v>2023</v>
      </c>
      <c r="O268">
        <f>SUMIF(sales[month],sales[[#This Row],[month]],sales[Total sales])</f>
        <v>14141106</v>
      </c>
    </row>
    <row r="269" spans="2:15" x14ac:dyDescent="0.3">
      <c r="B269" s="7">
        <v>266</v>
      </c>
      <c r="C269" t="s">
        <v>36</v>
      </c>
      <c r="D269" t="s">
        <v>42</v>
      </c>
      <c r="E269" t="s">
        <v>17</v>
      </c>
      <c r="F269" s="7">
        <v>1638</v>
      </c>
      <c r="G269" s="7">
        <v>48</v>
      </c>
      <c r="H269" s="6">
        <v>45192</v>
      </c>
      <c r="I269">
        <f>sales[[#This Row],[Amount]]*sales[[#This Row],[Units]]</f>
        <v>78624</v>
      </c>
      <c r="J269">
        <f>IF(sales[[#This Row],[Total sales]] &gt; $L$2,1,0)</f>
        <v>0</v>
      </c>
      <c r="K269">
        <f>MONTH(sales[[#This Row],[Order date ]])</f>
        <v>9</v>
      </c>
      <c r="L269" t="str">
        <f>TEXT(sales[[#This Row],[Order date ]],"mmmm")</f>
        <v>September</v>
      </c>
      <c r="M269">
        <f>DAY(sales[[#This Row],[Order date ]])</f>
        <v>23</v>
      </c>
      <c r="N269">
        <f>YEAR(sales[[#This Row],[Order date ]])</f>
        <v>2023</v>
      </c>
      <c r="O269">
        <f>SUMIF(sales[month],sales[[#This Row],[month]],sales[Total sales])</f>
        <v>14141106</v>
      </c>
    </row>
    <row r="270" spans="2:15" x14ac:dyDescent="0.3">
      <c r="B270" s="7">
        <v>267</v>
      </c>
      <c r="C270" t="s">
        <v>31</v>
      </c>
      <c r="D270" t="s">
        <v>39</v>
      </c>
      <c r="E270" t="s">
        <v>8</v>
      </c>
      <c r="F270" s="7">
        <v>3829</v>
      </c>
      <c r="G270" s="7">
        <v>24</v>
      </c>
      <c r="H270" s="6">
        <v>45193</v>
      </c>
      <c r="I270">
        <f>sales[[#This Row],[Amount]]*sales[[#This Row],[Units]]</f>
        <v>91896</v>
      </c>
      <c r="J270">
        <f>IF(sales[[#This Row],[Total sales]] &gt; $L$2,1,0)</f>
        <v>0</v>
      </c>
      <c r="K270">
        <f>MONTH(sales[[#This Row],[Order date ]])</f>
        <v>9</v>
      </c>
      <c r="L270" t="str">
        <f>TEXT(sales[[#This Row],[Order date ]],"mmmm")</f>
        <v>September</v>
      </c>
      <c r="M270">
        <f>DAY(sales[[#This Row],[Order date ]])</f>
        <v>24</v>
      </c>
      <c r="N270">
        <f>YEAR(sales[[#This Row],[Order date ]])</f>
        <v>2023</v>
      </c>
      <c r="O270">
        <f>SUMIF(sales[month],sales[[#This Row],[month]],sales[Total sales])</f>
        <v>14141106</v>
      </c>
    </row>
    <row r="271" spans="2:15" x14ac:dyDescent="0.3">
      <c r="B271" s="7">
        <v>268</v>
      </c>
      <c r="C271" t="s">
        <v>36</v>
      </c>
      <c r="D271" t="s">
        <v>41</v>
      </c>
      <c r="E271" t="s">
        <v>8</v>
      </c>
      <c r="F271" s="7">
        <v>5775</v>
      </c>
      <c r="G271" s="7">
        <v>42</v>
      </c>
      <c r="H271" s="6">
        <v>45194</v>
      </c>
      <c r="I271">
        <f>sales[[#This Row],[Amount]]*sales[[#This Row],[Units]]</f>
        <v>242550</v>
      </c>
      <c r="J271">
        <f>IF(sales[[#This Row],[Total sales]] &gt; $L$2,1,0)</f>
        <v>0</v>
      </c>
      <c r="K271">
        <f>MONTH(sales[[#This Row],[Order date ]])</f>
        <v>9</v>
      </c>
      <c r="L271" t="str">
        <f>TEXT(sales[[#This Row],[Order date ]],"mmmm")</f>
        <v>September</v>
      </c>
      <c r="M271">
        <f>DAY(sales[[#This Row],[Order date ]])</f>
        <v>25</v>
      </c>
      <c r="N271">
        <f>YEAR(sales[[#This Row],[Order date ]])</f>
        <v>2023</v>
      </c>
      <c r="O271">
        <f>SUMIF(sales[month],sales[[#This Row],[month]],sales[Total sales])</f>
        <v>14141106</v>
      </c>
    </row>
    <row r="272" spans="2:15" x14ac:dyDescent="0.3">
      <c r="B272" s="7">
        <v>269</v>
      </c>
      <c r="C272" t="s">
        <v>32</v>
      </c>
      <c r="D272" t="s">
        <v>42</v>
      </c>
      <c r="E272" t="s">
        <v>13</v>
      </c>
      <c r="F272" s="7">
        <v>1071</v>
      </c>
      <c r="G272" s="7">
        <v>270</v>
      </c>
      <c r="H272" s="6">
        <v>45195</v>
      </c>
      <c r="I272">
        <f>sales[[#This Row],[Amount]]*sales[[#This Row],[Units]]</f>
        <v>289170</v>
      </c>
      <c r="J272">
        <f>IF(sales[[#This Row],[Total sales]] &gt; $L$2,1,0)</f>
        <v>0</v>
      </c>
      <c r="K272">
        <f>MONTH(sales[[#This Row],[Order date ]])</f>
        <v>9</v>
      </c>
      <c r="L272" t="str">
        <f>TEXT(sales[[#This Row],[Order date ]],"mmmm")</f>
        <v>September</v>
      </c>
      <c r="M272">
        <f>DAY(sales[[#This Row],[Order date ]])</f>
        <v>26</v>
      </c>
      <c r="N272">
        <f>YEAR(sales[[#This Row],[Order date ]])</f>
        <v>2023</v>
      </c>
      <c r="O272">
        <f>SUMIF(sales[month],sales[[#This Row],[month]],sales[Total sales])</f>
        <v>14141106</v>
      </c>
    </row>
    <row r="273" spans="2:15" x14ac:dyDescent="0.3">
      <c r="B273" s="7">
        <v>270</v>
      </c>
      <c r="C273" t="s">
        <v>29</v>
      </c>
      <c r="D273" t="s">
        <v>38</v>
      </c>
      <c r="E273" t="s">
        <v>16</v>
      </c>
      <c r="F273" s="7">
        <v>5019</v>
      </c>
      <c r="G273" s="7">
        <v>150</v>
      </c>
      <c r="H273" s="6">
        <v>45196</v>
      </c>
      <c r="I273">
        <f>sales[[#This Row],[Amount]]*sales[[#This Row],[Units]]</f>
        <v>752850</v>
      </c>
      <c r="J273">
        <f>IF(sales[[#This Row],[Total sales]] &gt; $L$2,1,0)</f>
        <v>1</v>
      </c>
      <c r="K273">
        <f>MONTH(sales[[#This Row],[Order date ]])</f>
        <v>9</v>
      </c>
      <c r="L273" t="str">
        <f>TEXT(sales[[#This Row],[Order date ]],"mmmm")</f>
        <v>September</v>
      </c>
      <c r="M273">
        <f>DAY(sales[[#This Row],[Order date ]])</f>
        <v>27</v>
      </c>
      <c r="N273">
        <f>YEAR(sales[[#This Row],[Order date ]])</f>
        <v>2023</v>
      </c>
      <c r="O273">
        <f>SUMIF(sales[month],sales[[#This Row],[month]],sales[Total sales])</f>
        <v>14141106</v>
      </c>
    </row>
    <row r="274" spans="2:15" x14ac:dyDescent="0.3">
      <c r="B274" s="7">
        <v>271</v>
      </c>
      <c r="C274" t="s">
        <v>28</v>
      </c>
      <c r="D274" t="s">
        <v>40</v>
      </c>
      <c r="E274" t="s">
        <v>8</v>
      </c>
      <c r="F274" s="7">
        <v>2863</v>
      </c>
      <c r="G274" s="7">
        <v>42</v>
      </c>
      <c r="H274" s="6">
        <v>45197</v>
      </c>
      <c r="I274">
        <f>sales[[#This Row],[Amount]]*sales[[#This Row],[Units]]</f>
        <v>120246</v>
      </c>
      <c r="J274">
        <f>IF(sales[[#This Row],[Total sales]] &gt; $L$2,1,0)</f>
        <v>0</v>
      </c>
      <c r="K274">
        <f>MONTH(sales[[#This Row],[Order date ]])</f>
        <v>9</v>
      </c>
      <c r="L274" t="str">
        <f>TEXT(sales[[#This Row],[Order date ]],"mmmm")</f>
        <v>September</v>
      </c>
      <c r="M274">
        <f>DAY(sales[[#This Row],[Order date ]])</f>
        <v>28</v>
      </c>
      <c r="N274">
        <f>YEAR(sales[[#This Row],[Order date ]])</f>
        <v>2023</v>
      </c>
      <c r="O274">
        <f>SUMIF(sales[month],sales[[#This Row],[month]],sales[Total sales])</f>
        <v>14141106</v>
      </c>
    </row>
    <row r="275" spans="2:15" x14ac:dyDescent="0.3">
      <c r="B275" s="7">
        <v>272</v>
      </c>
      <c r="C275" t="s">
        <v>36</v>
      </c>
      <c r="D275" t="s">
        <v>42</v>
      </c>
      <c r="E275" t="s">
        <v>22</v>
      </c>
      <c r="F275" s="7">
        <v>1617</v>
      </c>
      <c r="G275" s="7">
        <v>126</v>
      </c>
      <c r="H275" s="6">
        <v>45198</v>
      </c>
      <c r="I275">
        <f>sales[[#This Row],[Amount]]*sales[[#This Row],[Units]]</f>
        <v>203742</v>
      </c>
      <c r="J275">
        <f>IF(sales[[#This Row],[Total sales]] &gt; $L$2,1,0)</f>
        <v>0</v>
      </c>
      <c r="K275">
        <f>MONTH(sales[[#This Row],[Order date ]])</f>
        <v>9</v>
      </c>
      <c r="L275" t="str">
        <f>TEXT(sales[[#This Row],[Order date ]],"mmmm")</f>
        <v>September</v>
      </c>
      <c r="M275">
        <f>DAY(sales[[#This Row],[Order date ]])</f>
        <v>29</v>
      </c>
      <c r="N275">
        <f>YEAR(sales[[#This Row],[Order date ]])</f>
        <v>2023</v>
      </c>
      <c r="O275">
        <f>SUMIF(sales[month],sales[[#This Row],[month]],sales[Total sales])</f>
        <v>14141106</v>
      </c>
    </row>
    <row r="276" spans="2:15" x14ac:dyDescent="0.3">
      <c r="B276" s="7">
        <v>273</v>
      </c>
      <c r="C276" t="s">
        <v>32</v>
      </c>
      <c r="D276" t="s">
        <v>40</v>
      </c>
      <c r="E276" t="s">
        <v>19</v>
      </c>
      <c r="F276" s="7">
        <v>6818</v>
      </c>
      <c r="G276" s="7">
        <v>6</v>
      </c>
      <c r="H276" s="6">
        <v>45199</v>
      </c>
      <c r="I276">
        <f>sales[[#This Row],[Amount]]*sales[[#This Row],[Units]]</f>
        <v>40908</v>
      </c>
      <c r="J276">
        <f>IF(sales[[#This Row],[Total sales]] &gt; $L$2,1,0)</f>
        <v>0</v>
      </c>
      <c r="K276">
        <f>MONTH(sales[[#This Row],[Order date ]])</f>
        <v>9</v>
      </c>
      <c r="L276" t="str">
        <f>TEXT(sales[[#This Row],[Order date ]],"mmmm")</f>
        <v>September</v>
      </c>
      <c r="M276">
        <f>DAY(sales[[#This Row],[Order date ]])</f>
        <v>30</v>
      </c>
      <c r="N276">
        <f>YEAR(sales[[#This Row],[Order date ]])</f>
        <v>2023</v>
      </c>
      <c r="O276">
        <f>SUMIF(sales[month],sales[[#This Row],[month]],sales[Total sales])</f>
        <v>14141106</v>
      </c>
    </row>
    <row r="277" spans="2:15" x14ac:dyDescent="0.3">
      <c r="B277" s="7">
        <v>274</v>
      </c>
      <c r="C277" t="s">
        <v>34</v>
      </c>
      <c r="D277" t="s">
        <v>42</v>
      </c>
      <c r="E277" t="s">
        <v>8</v>
      </c>
      <c r="F277" s="7">
        <v>6657</v>
      </c>
      <c r="G277" s="7">
        <v>276</v>
      </c>
      <c r="H277" s="6">
        <v>45200</v>
      </c>
      <c r="I277">
        <f>sales[[#This Row],[Amount]]*sales[[#This Row],[Units]]</f>
        <v>1837332</v>
      </c>
      <c r="J277">
        <f>IF(sales[[#This Row],[Total sales]] &gt; $L$2,1,0)</f>
        <v>1</v>
      </c>
      <c r="K277">
        <f>MONTH(sales[[#This Row],[Order date ]])</f>
        <v>10</v>
      </c>
      <c r="L277" t="str">
        <f>TEXT(sales[[#This Row],[Order date ]],"mmmm")</f>
        <v>October</v>
      </c>
      <c r="M277">
        <f>DAY(sales[[#This Row],[Order date ]])</f>
        <v>1</v>
      </c>
      <c r="N277">
        <f>YEAR(sales[[#This Row],[Order date ]])</f>
        <v>2023</v>
      </c>
      <c r="O277">
        <f>SUMIF(sales[month],sales[[#This Row],[month]],sales[Total sales])</f>
        <v>19977657</v>
      </c>
    </row>
    <row r="278" spans="2:15" x14ac:dyDescent="0.3">
      <c r="B278" s="7">
        <v>275</v>
      </c>
      <c r="C278" t="s">
        <v>34</v>
      </c>
      <c r="D278" t="s">
        <v>39</v>
      </c>
      <c r="E278" t="s">
        <v>10</v>
      </c>
      <c r="F278" s="7">
        <v>2919</v>
      </c>
      <c r="G278" s="7">
        <v>93</v>
      </c>
      <c r="H278" s="6">
        <v>45201</v>
      </c>
      <c r="I278">
        <f>sales[[#This Row],[Amount]]*sales[[#This Row],[Units]]</f>
        <v>271467</v>
      </c>
      <c r="J278">
        <f>IF(sales[[#This Row],[Total sales]] &gt; $L$2,1,0)</f>
        <v>0</v>
      </c>
      <c r="K278">
        <f>MONTH(sales[[#This Row],[Order date ]])</f>
        <v>10</v>
      </c>
      <c r="L278" t="str">
        <f>TEXT(sales[[#This Row],[Order date ]],"mmmm")</f>
        <v>October</v>
      </c>
      <c r="M278">
        <f>DAY(sales[[#This Row],[Order date ]])</f>
        <v>2</v>
      </c>
      <c r="N278">
        <f>YEAR(sales[[#This Row],[Order date ]])</f>
        <v>2023</v>
      </c>
      <c r="O278">
        <f>SUMIF(sales[month],sales[[#This Row],[month]],sales[Total sales])</f>
        <v>19977657</v>
      </c>
    </row>
    <row r="279" spans="2:15" x14ac:dyDescent="0.3">
      <c r="B279" s="7">
        <v>276</v>
      </c>
      <c r="C279" t="s">
        <v>28</v>
      </c>
      <c r="D279" t="s">
        <v>38</v>
      </c>
      <c r="E279" t="s">
        <v>24</v>
      </c>
      <c r="F279" s="7">
        <v>3094</v>
      </c>
      <c r="G279" s="7">
        <v>246</v>
      </c>
      <c r="H279" s="6">
        <v>45202</v>
      </c>
      <c r="I279">
        <f>sales[[#This Row],[Amount]]*sales[[#This Row],[Units]]</f>
        <v>761124</v>
      </c>
      <c r="J279">
        <f>IF(sales[[#This Row],[Total sales]] &gt; $L$2,1,0)</f>
        <v>1</v>
      </c>
      <c r="K279">
        <f>MONTH(sales[[#This Row],[Order date ]])</f>
        <v>10</v>
      </c>
      <c r="L279" t="str">
        <f>TEXT(sales[[#This Row],[Order date ]],"mmmm")</f>
        <v>October</v>
      </c>
      <c r="M279">
        <f>DAY(sales[[#This Row],[Order date ]])</f>
        <v>3</v>
      </c>
      <c r="N279">
        <f>YEAR(sales[[#This Row],[Order date ]])</f>
        <v>2023</v>
      </c>
      <c r="O279">
        <f>SUMIF(sales[month],sales[[#This Row],[month]],sales[Total sales])</f>
        <v>19977657</v>
      </c>
    </row>
    <row r="280" spans="2:15" x14ac:dyDescent="0.3">
      <c r="B280" s="7">
        <v>277</v>
      </c>
      <c r="C280" t="s">
        <v>32</v>
      </c>
      <c r="D280" t="s">
        <v>41</v>
      </c>
      <c r="E280" t="s">
        <v>17</v>
      </c>
      <c r="F280" s="7">
        <v>2989</v>
      </c>
      <c r="G280" s="7">
        <v>3</v>
      </c>
      <c r="H280" s="6">
        <v>45203</v>
      </c>
      <c r="I280">
        <f>sales[[#This Row],[Amount]]*sales[[#This Row],[Units]]</f>
        <v>8967</v>
      </c>
      <c r="J280">
        <f>IF(sales[[#This Row],[Total sales]] &gt; $L$2,1,0)</f>
        <v>0</v>
      </c>
      <c r="K280">
        <f>MONTH(sales[[#This Row],[Order date ]])</f>
        <v>10</v>
      </c>
      <c r="L280" t="str">
        <f>TEXT(sales[[#This Row],[Order date ]],"mmmm")</f>
        <v>October</v>
      </c>
      <c r="M280">
        <f>DAY(sales[[#This Row],[Order date ]])</f>
        <v>4</v>
      </c>
      <c r="N280">
        <f>YEAR(sales[[#This Row],[Order date ]])</f>
        <v>2023</v>
      </c>
      <c r="O280">
        <f>SUMIF(sales[month],sales[[#This Row],[month]],sales[Total sales])</f>
        <v>19977657</v>
      </c>
    </row>
    <row r="281" spans="2:15" x14ac:dyDescent="0.3">
      <c r="B281" s="7">
        <v>278</v>
      </c>
      <c r="C281" t="s">
        <v>29</v>
      </c>
      <c r="D281" t="s">
        <v>37</v>
      </c>
      <c r="E281" t="s">
        <v>20</v>
      </c>
      <c r="F281" s="7">
        <v>2268</v>
      </c>
      <c r="G281" s="7">
        <v>63</v>
      </c>
      <c r="H281" s="6">
        <v>45204</v>
      </c>
      <c r="I281">
        <f>sales[[#This Row],[Amount]]*sales[[#This Row],[Units]]</f>
        <v>142884</v>
      </c>
      <c r="J281">
        <f>IF(sales[[#This Row],[Total sales]] &gt; $L$2,1,0)</f>
        <v>0</v>
      </c>
      <c r="K281">
        <f>MONTH(sales[[#This Row],[Order date ]])</f>
        <v>10</v>
      </c>
      <c r="L281" t="str">
        <f>TEXT(sales[[#This Row],[Order date ]],"mmmm")</f>
        <v>October</v>
      </c>
      <c r="M281">
        <f>DAY(sales[[#This Row],[Order date ]])</f>
        <v>5</v>
      </c>
      <c r="N281">
        <f>YEAR(sales[[#This Row],[Order date ]])</f>
        <v>2023</v>
      </c>
      <c r="O281">
        <f>SUMIF(sales[month],sales[[#This Row],[month]],sales[Total sales])</f>
        <v>19977657</v>
      </c>
    </row>
    <row r="282" spans="2:15" x14ac:dyDescent="0.3">
      <c r="B282" s="7">
        <v>279</v>
      </c>
      <c r="C282" t="s">
        <v>33</v>
      </c>
      <c r="D282" t="s">
        <v>42</v>
      </c>
      <c r="E282" t="s">
        <v>24</v>
      </c>
      <c r="F282" s="7">
        <v>4753</v>
      </c>
      <c r="G282" s="7">
        <v>246</v>
      </c>
      <c r="H282" s="6">
        <v>45205</v>
      </c>
      <c r="I282">
        <f>sales[[#This Row],[Amount]]*sales[[#This Row],[Units]]</f>
        <v>1169238</v>
      </c>
      <c r="J282">
        <f>IF(sales[[#This Row],[Total sales]] &gt; $L$2,1,0)</f>
        <v>1</v>
      </c>
      <c r="K282">
        <f>MONTH(sales[[#This Row],[Order date ]])</f>
        <v>10</v>
      </c>
      <c r="L282" t="str">
        <f>TEXT(sales[[#This Row],[Order date ]],"mmmm")</f>
        <v>October</v>
      </c>
      <c r="M282">
        <f>DAY(sales[[#This Row],[Order date ]])</f>
        <v>6</v>
      </c>
      <c r="N282">
        <f>YEAR(sales[[#This Row],[Order date ]])</f>
        <v>2023</v>
      </c>
      <c r="O282">
        <f>SUMIF(sales[month],sales[[#This Row],[month]],sales[Total sales])</f>
        <v>19977657</v>
      </c>
    </row>
    <row r="283" spans="2:15" x14ac:dyDescent="0.3">
      <c r="B283" s="7">
        <v>280</v>
      </c>
      <c r="C283" t="s">
        <v>28</v>
      </c>
      <c r="D283" t="s">
        <v>39</v>
      </c>
      <c r="E283" t="s">
        <v>12</v>
      </c>
      <c r="F283" s="7">
        <v>7511</v>
      </c>
      <c r="G283" s="7">
        <v>120</v>
      </c>
      <c r="H283" s="6">
        <v>45206</v>
      </c>
      <c r="I283">
        <f>sales[[#This Row],[Amount]]*sales[[#This Row],[Units]]</f>
        <v>901320</v>
      </c>
      <c r="J283">
        <f>IF(sales[[#This Row],[Total sales]] &gt; $L$2,1,0)</f>
        <v>1</v>
      </c>
      <c r="K283">
        <f>MONTH(sales[[#This Row],[Order date ]])</f>
        <v>10</v>
      </c>
      <c r="L283" t="str">
        <f>TEXT(sales[[#This Row],[Order date ]],"mmmm")</f>
        <v>October</v>
      </c>
      <c r="M283">
        <f>DAY(sales[[#This Row],[Order date ]])</f>
        <v>7</v>
      </c>
      <c r="N283">
        <f>YEAR(sales[[#This Row],[Order date ]])</f>
        <v>2023</v>
      </c>
      <c r="O283">
        <f>SUMIF(sales[month],sales[[#This Row],[month]],sales[Total sales])</f>
        <v>19977657</v>
      </c>
    </row>
    <row r="284" spans="2:15" x14ac:dyDescent="0.3">
      <c r="B284" s="7">
        <v>281</v>
      </c>
      <c r="C284" t="s">
        <v>28</v>
      </c>
      <c r="D284" t="s">
        <v>37</v>
      </c>
      <c r="E284" t="s">
        <v>24</v>
      </c>
      <c r="F284" s="7">
        <v>4326</v>
      </c>
      <c r="G284" s="7">
        <v>348</v>
      </c>
      <c r="H284" s="6">
        <v>45207</v>
      </c>
      <c r="I284">
        <f>sales[[#This Row],[Amount]]*sales[[#This Row],[Units]]</f>
        <v>1505448</v>
      </c>
      <c r="J284">
        <f>IF(sales[[#This Row],[Total sales]] &gt; $L$2,1,0)</f>
        <v>1</v>
      </c>
      <c r="K284">
        <f>MONTH(sales[[#This Row],[Order date ]])</f>
        <v>10</v>
      </c>
      <c r="L284" t="str">
        <f>TEXT(sales[[#This Row],[Order date ]],"mmmm")</f>
        <v>October</v>
      </c>
      <c r="M284">
        <f>DAY(sales[[#This Row],[Order date ]])</f>
        <v>8</v>
      </c>
      <c r="N284">
        <f>YEAR(sales[[#This Row],[Order date ]])</f>
        <v>2023</v>
      </c>
      <c r="O284">
        <f>SUMIF(sales[month],sales[[#This Row],[month]],sales[Total sales])</f>
        <v>19977657</v>
      </c>
    </row>
    <row r="285" spans="2:15" x14ac:dyDescent="0.3">
      <c r="B285" s="7">
        <v>282</v>
      </c>
      <c r="C285" t="s">
        <v>30</v>
      </c>
      <c r="D285" t="s">
        <v>39</v>
      </c>
      <c r="E285" t="s">
        <v>16</v>
      </c>
      <c r="F285" s="7">
        <v>4935</v>
      </c>
      <c r="G285" s="7">
        <v>126</v>
      </c>
      <c r="H285" s="6">
        <v>45208</v>
      </c>
      <c r="I285">
        <f>sales[[#This Row],[Amount]]*sales[[#This Row],[Units]]</f>
        <v>621810</v>
      </c>
      <c r="J285">
        <f>IF(sales[[#This Row],[Total sales]] &gt; $L$2,1,0)</f>
        <v>0</v>
      </c>
      <c r="K285">
        <f>MONTH(sales[[#This Row],[Order date ]])</f>
        <v>10</v>
      </c>
      <c r="L285" t="str">
        <f>TEXT(sales[[#This Row],[Order date ]],"mmmm")</f>
        <v>October</v>
      </c>
      <c r="M285">
        <f>DAY(sales[[#This Row],[Order date ]])</f>
        <v>9</v>
      </c>
      <c r="N285">
        <f>YEAR(sales[[#This Row],[Order date ]])</f>
        <v>2023</v>
      </c>
      <c r="O285">
        <f>SUMIF(sales[month],sales[[#This Row],[month]],sales[Total sales])</f>
        <v>19977657</v>
      </c>
    </row>
    <row r="286" spans="2:15" x14ac:dyDescent="0.3">
      <c r="B286" s="7">
        <v>283</v>
      </c>
      <c r="C286" t="s">
        <v>32</v>
      </c>
      <c r="D286" t="s">
        <v>42</v>
      </c>
      <c r="E286" t="s">
        <v>23</v>
      </c>
      <c r="F286" s="7">
        <v>4781</v>
      </c>
      <c r="G286" s="7">
        <v>123</v>
      </c>
      <c r="H286" s="6">
        <v>45209</v>
      </c>
      <c r="I286">
        <f>sales[[#This Row],[Amount]]*sales[[#This Row],[Units]]</f>
        <v>588063</v>
      </c>
      <c r="J286">
        <f>IF(sales[[#This Row],[Total sales]] &gt; $L$2,1,0)</f>
        <v>0</v>
      </c>
      <c r="K286">
        <f>MONTH(sales[[#This Row],[Order date ]])</f>
        <v>10</v>
      </c>
      <c r="L286" t="str">
        <f>TEXT(sales[[#This Row],[Order date ]],"mmmm")</f>
        <v>October</v>
      </c>
      <c r="M286">
        <f>DAY(sales[[#This Row],[Order date ]])</f>
        <v>10</v>
      </c>
      <c r="N286">
        <f>YEAR(sales[[#This Row],[Order date ]])</f>
        <v>2023</v>
      </c>
      <c r="O286">
        <f>SUMIF(sales[month],sales[[#This Row],[month]],sales[Total sales])</f>
        <v>19977657</v>
      </c>
    </row>
    <row r="287" spans="2:15" x14ac:dyDescent="0.3">
      <c r="B287" s="7">
        <v>284</v>
      </c>
      <c r="C287" t="s">
        <v>33</v>
      </c>
      <c r="D287" t="s">
        <v>37</v>
      </c>
      <c r="E287" t="s">
        <v>18</v>
      </c>
      <c r="F287" s="7">
        <v>7483</v>
      </c>
      <c r="G287" s="7">
        <v>45</v>
      </c>
      <c r="H287" s="6">
        <v>45210</v>
      </c>
      <c r="I287">
        <f>sales[[#This Row],[Amount]]*sales[[#This Row],[Units]]</f>
        <v>336735</v>
      </c>
      <c r="J287">
        <f>IF(sales[[#This Row],[Total sales]] &gt; $L$2,1,0)</f>
        <v>0</v>
      </c>
      <c r="K287">
        <f>MONTH(sales[[#This Row],[Order date ]])</f>
        <v>10</v>
      </c>
      <c r="L287" t="str">
        <f>TEXT(sales[[#This Row],[Order date ]],"mmmm")</f>
        <v>October</v>
      </c>
      <c r="M287">
        <f>DAY(sales[[#This Row],[Order date ]])</f>
        <v>11</v>
      </c>
      <c r="N287">
        <f>YEAR(sales[[#This Row],[Order date ]])</f>
        <v>2023</v>
      </c>
      <c r="O287">
        <f>SUMIF(sales[month],sales[[#This Row],[month]],sales[Total sales])</f>
        <v>19977657</v>
      </c>
    </row>
    <row r="288" spans="2:15" x14ac:dyDescent="0.3">
      <c r="B288" s="7">
        <v>285</v>
      </c>
      <c r="C288" t="s">
        <v>35</v>
      </c>
      <c r="D288" t="s">
        <v>37</v>
      </c>
      <c r="E288" t="s">
        <v>2</v>
      </c>
      <c r="F288" s="7">
        <v>6860</v>
      </c>
      <c r="G288" s="7">
        <v>126</v>
      </c>
      <c r="H288" s="6">
        <v>45211</v>
      </c>
      <c r="I288">
        <f>sales[[#This Row],[Amount]]*sales[[#This Row],[Units]]</f>
        <v>864360</v>
      </c>
      <c r="J288">
        <f>IF(sales[[#This Row],[Total sales]] &gt; $L$2,1,0)</f>
        <v>1</v>
      </c>
      <c r="K288">
        <f>MONTH(sales[[#This Row],[Order date ]])</f>
        <v>10</v>
      </c>
      <c r="L288" t="str">
        <f>TEXT(sales[[#This Row],[Order date ]],"mmmm")</f>
        <v>October</v>
      </c>
      <c r="M288">
        <f>DAY(sales[[#This Row],[Order date ]])</f>
        <v>12</v>
      </c>
      <c r="N288">
        <f>YEAR(sales[[#This Row],[Order date ]])</f>
        <v>2023</v>
      </c>
      <c r="O288">
        <f>SUMIF(sales[month],sales[[#This Row],[month]],sales[Total sales])</f>
        <v>19977657</v>
      </c>
    </row>
    <row r="289" spans="2:15" x14ac:dyDescent="0.3">
      <c r="B289" s="7">
        <v>286</v>
      </c>
      <c r="C289" t="s">
        <v>36</v>
      </c>
      <c r="D289" t="s">
        <v>40</v>
      </c>
      <c r="E289" t="s">
        <v>22</v>
      </c>
      <c r="F289" s="7">
        <v>9002</v>
      </c>
      <c r="G289" s="7">
        <v>72</v>
      </c>
      <c r="H289" s="6">
        <v>45212</v>
      </c>
      <c r="I289">
        <f>sales[[#This Row],[Amount]]*sales[[#This Row],[Units]]</f>
        <v>648144</v>
      </c>
      <c r="J289">
        <f>IF(sales[[#This Row],[Total sales]] &gt; $L$2,1,0)</f>
        <v>0</v>
      </c>
      <c r="K289">
        <f>MONTH(sales[[#This Row],[Order date ]])</f>
        <v>10</v>
      </c>
      <c r="L289" t="str">
        <f>TEXT(sales[[#This Row],[Order date ]],"mmmm")</f>
        <v>October</v>
      </c>
      <c r="M289">
        <f>DAY(sales[[#This Row],[Order date ]])</f>
        <v>13</v>
      </c>
      <c r="N289">
        <f>YEAR(sales[[#This Row],[Order date ]])</f>
        <v>2023</v>
      </c>
      <c r="O289">
        <f>SUMIF(sales[month],sales[[#This Row],[month]],sales[Total sales])</f>
        <v>19977657</v>
      </c>
    </row>
    <row r="290" spans="2:15" x14ac:dyDescent="0.3">
      <c r="B290" s="7">
        <v>287</v>
      </c>
      <c r="C290" t="s">
        <v>32</v>
      </c>
      <c r="D290" t="s">
        <v>38</v>
      </c>
      <c r="E290" t="s">
        <v>22</v>
      </c>
      <c r="F290" s="7">
        <v>1400</v>
      </c>
      <c r="G290" s="7">
        <v>135</v>
      </c>
      <c r="H290" s="6">
        <v>45213</v>
      </c>
      <c r="I290">
        <f>sales[[#This Row],[Amount]]*sales[[#This Row],[Units]]</f>
        <v>189000</v>
      </c>
      <c r="J290">
        <f>IF(sales[[#This Row],[Total sales]] &gt; $L$2,1,0)</f>
        <v>0</v>
      </c>
      <c r="K290">
        <f>MONTH(sales[[#This Row],[Order date ]])</f>
        <v>10</v>
      </c>
      <c r="L290" t="str">
        <f>TEXT(sales[[#This Row],[Order date ]],"mmmm")</f>
        <v>October</v>
      </c>
      <c r="M290">
        <f>DAY(sales[[#This Row],[Order date ]])</f>
        <v>14</v>
      </c>
      <c r="N290">
        <f>YEAR(sales[[#This Row],[Order date ]])</f>
        <v>2023</v>
      </c>
      <c r="O290">
        <f>SUMIF(sales[month],sales[[#This Row],[month]],sales[Total sales])</f>
        <v>19977657</v>
      </c>
    </row>
    <row r="291" spans="2:15" x14ac:dyDescent="0.3">
      <c r="B291" s="7">
        <v>288</v>
      </c>
      <c r="C291" t="s">
        <v>35</v>
      </c>
      <c r="D291" t="s">
        <v>39</v>
      </c>
      <c r="E291" t="s">
        <v>15</v>
      </c>
      <c r="F291" s="7">
        <v>4053</v>
      </c>
      <c r="G291" s="7">
        <v>24</v>
      </c>
      <c r="H291" s="6">
        <v>45214</v>
      </c>
      <c r="I291">
        <f>sales[[#This Row],[Amount]]*sales[[#This Row],[Units]]</f>
        <v>97272</v>
      </c>
      <c r="J291">
        <f>IF(sales[[#This Row],[Total sales]] &gt; $L$2,1,0)</f>
        <v>0</v>
      </c>
      <c r="K291">
        <f>MONTH(sales[[#This Row],[Order date ]])</f>
        <v>10</v>
      </c>
      <c r="L291" t="str">
        <f>TEXT(sales[[#This Row],[Order date ]],"mmmm")</f>
        <v>October</v>
      </c>
      <c r="M291">
        <f>DAY(sales[[#This Row],[Order date ]])</f>
        <v>15</v>
      </c>
      <c r="N291">
        <f>YEAR(sales[[#This Row],[Order date ]])</f>
        <v>2023</v>
      </c>
      <c r="O291">
        <f>SUMIF(sales[month],sales[[#This Row],[month]],sales[Total sales])</f>
        <v>19977657</v>
      </c>
    </row>
    <row r="292" spans="2:15" x14ac:dyDescent="0.3">
      <c r="B292" s="7">
        <v>289</v>
      </c>
      <c r="C292" t="s">
        <v>31</v>
      </c>
      <c r="D292" t="s">
        <v>38</v>
      </c>
      <c r="E292" t="s">
        <v>24</v>
      </c>
      <c r="F292" s="7">
        <v>2149</v>
      </c>
      <c r="G292" s="7">
        <v>117</v>
      </c>
      <c r="H292" s="6">
        <v>45215</v>
      </c>
      <c r="I292">
        <f>sales[[#This Row],[Amount]]*sales[[#This Row],[Units]]</f>
        <v>251433</v>
      </c>
      <c r="J292">
        <f>IF(sales[[#This Row],[Total sales]] &gt; $L$2,1,0)</f>
        <v>0</v>
      </c>
      <c r="K292">
        <f>MONTH(sales[[#This Row],[Order date ]])</f>
        <v>10</v>
      </c>
      <c r="L292" t="str">
        <f>TEXT(sales[[#This Row],[Order date ]],"mmmm")</f>
        <v>October</v>
      </c>
      <c r="M292">
        <f>DAY(sales[[#This Row],[Order date ]])</f>
        <v>16</v>
      </c>
      <c r="N292">
        <f>YEAR(sales[[#This Row],[Order date ]])</f>
        <v>2023</v>
      </c>
      <c r="O292">
        <f>SUMIF(sales[month],sales[[#This Row],[month]],sales[Total sales])</f>
        <v>19977657</v>
      </c>
    </row>
    <row r="293" spans="2:15" x14ac:dyDescent="0.3">
      <c r="B293" s="7">
        <v>290</v>
      </c>
      <c r="C293" t="s">
        <v>34</v>
      </c>
      <c r="D293" t="s">
        <v>41</v>
      </c>
      <c r="E293" t="s">
        <v>22</v>
      </c>
      <c r="F293" s="7">
        <v>3640</v>
      </c>
      <c r="G293" s="7">
        <v>51</v>
      </c>
      <c r="H293" s="6">
        <v>45216</v>
      </c>
      <c r="I293">
        <f>sales[[#This Row],[Amount]]*sales[[#This Row],[Units]]</f>
        <v>185640</v>
      </c>
      <c r="J293">
        <f>IF(sales[[#This Row],[Total sales]] &gt; $L$2,1,0)</f>
        <v>0</v>
      </c>
      <c r="K293">
        <f>MONTH(sales[[#This Row],[Order date ]])</f>
        <v>10</v>
      </c>
      <c r="L293" t="str">
        <f>TEXT(sales[[#This Row],[Order date ]],"mmmm")</f>
        <v>October</v>
      </c>
      <c r="M293">
        <f>DAY(sales[[#This Row],[Order date ]])</f>
        <v>17</v>
      </c>
      <c r="N293">
        <f>YEAR(sales[[#This Row],[Order date ]])</f>
        <v>2023</v>
      </c>
      <c r="O293">
        <f>SUMIF(sales[month],sales[[#This Row],[month]],sales[Total sales])</f>
        <v>19977657</v>
      </c>
    </row>
    <row r="294" spans="2:15" x14ac:dyDescent="0.3">
      <c r="B294" s="7">
        <v>291</v>
      </c>
      <c r="C294" t="s">
        <v>28</v>
      </c>
      <c r="D294" t="s">
        <v>41</v>
      </c>
      <c r="E294" t="s">
        <v>16</v>
      </c>
      <c r="F294" s="7">
        <v>630</v>
      </c>
      <c r="G294" s="7">
        <v>36</v>
      </c>
      <c r="H294" s="6">
        <v>45217</v>
      </c>
      <c r="I294">
        <f>sales[[#This Row],[Amount]]*sales[[#This Row],[Units]]</f>
        <v>22680</v>
      </c>
      <c r="J294">
        <f>IF(sales[[#This Row],[Total sales]] &gt; $L$2,1,0)</f>
        <v>0</v>
      </c>
      <c r="K294">
        <f>MONTH(sales[[#This Row],[Order date ]])</f>
        <v>10</v>
      </c>
      <c r="L294" t="str">
        <f>TEXT(sales[[#This Row],[Order date ]],"mmmm")</f>
        <v>October</v>
      </c>
      <c r="M294">
        <f>DAY(sales[[#This Row],[Order date ]])</f>
        <v>18</v>
      </c>
      <c r="N294">
        <f>YEAR(sales[[#This Row],[Order date ]])</f>
        <v>2023</v>
      </c>
      <c r="O294">
        <f>SUMIF(sales[month],sales[[#This Row],[month]],sales[Total sales])</f>
        <v>19977657</v>
      </c>
    </row>
    <row r="295" spans="2:15" x14ac:dyDescent="0.3">
      <c r="B295" s="7">
        <v>292</v>
      </c>
      <c r="C295" t="s">
        <v>3</v>
      </c>
      <c r="D295" t="s">
        <v>42</v>
      </c>
      <c r="E295" t="s">
        <v>20</v>
      </c>
      <c r="F295" s="7">
        <v>2429</v>
      </c>
      <c r="G295" s="7">
        <v>144</v>
      </c>
      <c r="H295" s="6">
        <v>45218</v>
      </c>
      <c r="I295">
        <f>sales[[#This Row],[Amount]]*sales[[#This Row],[Units]]</f>
        <v>349776</v>
      </c>
      <c r="J295">
        <f>IF(sales[[#This Row],[Total sales]] &gt; $L$2,1,0)</f>
        <v>0</v>
      </c>
      <c r="K295">
        <f>MONTH(sales[[#This Row],[Order date ]])</f>
        <v>10</v>
      </c>
      <c r="L295" t="str">
        <f>TEXT(sales[[#This Row],[Order date ]],"mmmm")</f>
        <v>October</v>
      </c>
      <c r="M295">
        <f>DAY(sales[[#This Row],[Order date ]])</f>
        <v>19</v>
      </c>
      <c r="N295">
        <f>YEAR(sales[[#This Row],[Order date ]])</f>
        <v>2023</v>
      </c>
      <c r="O295">
        <f>SUMIF(sales[month],sales[[#This Row],[month]],sales[Total sales])</f>
        <v>19977657</v>
      </c>
    </row>
    <row r="296" spans="2:15" x14ac:dyDescent="0.3">
      <c r="B296" s="7">
        <v>293</v>
      </c>
      <c r="C296" t="s">
        <v>3</v>
      </c>
      <c r="D296" t="s">
        <v>38</v>
      </c>
      <c r="E296" t="s">
        <v>18</v>
      </c>
      <c r="F296" s="7">
        <v>2142</v>
      </c>
      <c r="G296" s="7">
        <v>114</v>
      </c>
      <c r="H296" s="6">
        <v>45219</v>
      </c>
      <c r="I296">
        <f>sales[[#This Row],[Amount]]*sales[[#This Row],[Units]]</f>
        <v>244188</v>
      </c>
      <c r="J296">
        <f>IF(sales[[#This Row],[Total sales]] &gt; $L$2,1,0)</f>
        <v>0</v>
      </c>
      <c r="K296">
        <f>MONTH(sales[[#This Row],[Order date ]])</f>
        <v>10</v>
      </c>
      <c r="L296" t="str">
        <f>TEXT(sales[[#This Row],[Order date ]],"mmmm")</f>
        <v>October</v>
      </c>
      <c r="M296">
        <f>DAY(sales[[#This Row],[Order date ]])</f>
        <v>20</v>
      </c>
      <c r="N296">
        <f>YEAR(sales[[#This Row],[Order date ]])</f>
        <v>2023</v>
      </c>
      <c r="O296">
        <f>SUMIF(sales[month],sales[[#This Row],[month]],sales[Total sales])</f>
        <v>19977657</v>
      </c>
    </row>
    <row r="297" spans="2:15" x14ac:dyDescent="0.3">
      <c r="B297" s="7">
        <v>294</v>
      </c>
      <c r="C297" t="s">
        <v>31</v>
      </c>
      <c r="D297" t="s">
        <v>40</v>
      </c>
      <c r="E297" t="s">
        <v>23</v>
      </c>
      <c r="F297" s="7">
        <v>6454</v>
      </c>
      <c r="G297" s="7">
        <v>54</v>
      </c>
      <c r="H297" s="6">
        <v>45220</v>
      </c>
      <c r="I297">
        <f>sales[[#This Row],[Amount]]*sales[[#This Row],[Units]]</f>
        <v>348516</v>
      </c>
      <c r="J297">
        <f>IF(sales[[#This Row],[Total sales]] &gt; $L$2,1,0)</f>
        <v>0</v>
      </c>
      <c r="K297">
        <f>MONTH(sales[[#This Row],[Order date ]])</f>
        <v>10</v>
      </c>
      <c r="L297" t="str">
        <f>TEXT(sales[[#This Row],[Order date ]],"mmmm")</f>
        <v>October</v>
      </c>
      <c r="M297">
        <f>DAY(sales[[#This Row],[Order date ]])</f>
        <v>21</v>
      </c>
      <c r="N297">
        <f>YEAR(sales[[#This Row],[Order date ]])</f>
        <v>2023</v>
      </c>
      <c r="O297">
        <f>SUMIF(sales[month],sales[[#This Row],[month]],sales[Total sales])</f>
        <v>19977657</v>
      </c>
    </row>
    <row r="298" spans="2:15" x14ac:dyDescent="0.3">
      <c r="B298" s="7">
        <v>295</v>
      </c>
      <c r="C298" t="s">
        <v>31</v>
      </c>
      <c r="D298" t="s">
        <v>40</v>
      </c>
      <c r="E298" t="s">
        <v>9</v>
      </c>
      <c r="F298" s="7">
        <v>4487</v>
      </c>
      <c r="G298" s="7">
        <v>333</v>
      </c>
      <c r="H298" s="6">
        <v>45221</v>
      </c>
      <c r="I298">
        <f>sales[[#This Row],[Amount]]*sales[[#This Row],[Units]]</f>
        <v>1494171</v>
      </c>
      <c r="J298">
        <f>IF(sales[[#This Row],[Total sales]] &gt; $L$2,1,0)</f>
        <v>1</v>
      </c>
      <c r="K298">
        <f>MONTH(sales[[#This Row],[Order date ]])</f>
        <v>10</v>
      </c>
      <c r="L298" t="str">
        <f>TEXT(sales[[#This Row],[Order date ]],"mmmm")</f>
        <v>October</v>
      </c>
      <c r="M298">
        <f>DAY(sales[[#This Row],[Order date ]])</f>
        <v>22</v>
      </c>
      <c r="N298">
        <f>YEAR(sales[[#This Row],[Order date ]])</f>
        <v>2023</v>
      </c>
      <c r="O298">
        <f>SUMIF(sales[month],sales[[#This Row],[month]],sales[Total sales])</f>
        <v>19977657</v>
      </c>
    </row>
    <row r="299" spans="2:15" x14ac:dyDescent="0.3">
      <c r="B299" s="7">
        <v>296</v>
      </c>
      <c r="C299" t="s">
        <v>34</v>
      </c>
      <c r="D299" t="s">
        <v>40</v>
      </c>
      <c r="E299" t="s">
        <v>2</v>
      </c>
      <c r="F299" s="7">
        <v>938</v>
      </c>
      <c r="G299" s="7">
        <v>366</v>
      </c>
      <c r="H299" s="6">
        <v>45222</v>
      </c>
      <c r="I299">
        <f>sales[[#This Row],[Amount]]*sales[[#This Row],[Units]]</f>
        <v>343308</v>
      </c>
      <c r="J299">
        <f>IF(sales[[#This Row],[Total sales]] &gt; $L$2,1,0)</f>
        <v>0</v>
      </c>
      <c r="K299">
        <f>MONTH(sales[[#This Row],[Order date ]])</f>
        <v>10</v>
      </c>
      <c r="L299" t="str">
        <f>TEXT(sales[[#This Row],[Order date ]],"mmmm")</f>
        <v>October</v>
      </c>
      <c r="M299">
        <f>DAY(sales[[#This Row],[Order date ]])</f>
        <v>23</v>
      </c>
      <c r="N299">
        <f>YEAR(sales[[#This Row],[Order date ]])</f>
        <v>2023</v>
      </c>
      <c r="O299">
        <f>SUMIF(sales[month],sales[[#This Row],[month]],sales[Total sales])</f>
        <v>19977657</v>
      </c>
    </row>
    <row r="300" spans="2:15" x14ac:dyDescent="0.3">
      <c r="B300" s="7">
        <v>297</v>
      </c>
      <c r="C300" t="s">
        <v>34</v>
      </c>
      <c r="D300" t="s">
        <v>37</v>
      </c>
      <c r="E300" t="s">
        <v>19</v>
      </c>
      <c r="F300" s="7">
        <v>8841</v>
      </c>
      <c r="G300" s="7">
        <v>303</v>
      </c>
      <c r="H300" s="6">
        <v>45223</v>
      </c>
      <c r="I300">
        <f>sales[[#This Row],[Amount]]*sales[[#This Row],[Units]]</f>
        <v>2678823</v>
      </c>
      <c r="J300">
        <f>IF(sales[[#This Row],[Total sales]] &gt; $L$2,1,0)</f>
        <v>1</v>
      </c>
      <c r="K300">
        <f>MONTH(sales[[#This Row],[Order date ]])</f>
        <v>10</v>
      </c>
      <c r="L300" t="str">
        <f>TEXT(sales[[#This Row],[Order date ]],"mmmm")</f>
        <v>October</v>
      </c>
      <c r="M300">
        <f>DAY(sales[[#This Row],[Order date ]])</f>
        <v>24</v>
      </c>
      <c r="N300">
        <f>YEAR(sales[[#This Row],[Order date ]])</f>
        <v>2023</v>
      </c>
      <c r="O300">
        <f>SUMIF(sales[month],sales[[#This Row],[month]],sales[Total sales])</f>
        <v>19977657</v>
      </c>
    </row>
    <row r="301" spans="2:15" x14ac:dyDescent="0.3">
      <c r="B301" s="7">
        <v>298</v>
      </c>
      <c r="C301" t="s">
        <v>28</v>
      </c>
      <c r="D301" t="s">
        <v>41</v>
      </c>
      <c r="E301" t="s">
        <v>26</v>
      </c>
      <c r="F301" s="7">
        <v>4018</v>
      </c>
      <c r="G301" s="7">
        <v>126</v>
      </c>
      <c r="H301" s="6">
        <v>45224</v>
      </c>
      <c r="I301">
        <f>sales[[#This Row],[Amount]]*sales[[#This Row],[Units]]</f>
        <v>506268</v>
      </c>
      <c r="J301">
        <f>IF(sales[[#This Row],[Total sales]] &gt; $L$2,1,0)</f>
        <v>0</v>
      </c>
      <c r="K301">
        <f>MONTH(sales[[#This Row],[Order date ]])</f>
        <v>10</v>
      </c>
      <c r="L301" t="str">
        <f>TEXT(sales[[#This Row],[Order date ]],"mmmm")</f>
        <v>October</v>
      </c>
      <c r="M301">
        <f>DAY(sales[[#This Row],[Order date ]])</f>
        <v>25</v>
      </c>
      <c r="N301">
        <f>YEAR(sales[[#This Row],[Order date ]])</f>
        <v>2023</v>
      </c>
      <c r="O301">
        <f>SUMIF(sales[month],sales[[#This Row],[month]],sales[Total sales])</f>
        <v>19977657</v>
      </c>
    </row>
    <row r="302" spans="2:15" x14ac:dyDescent="0.3">
      <c r="B302" s="7">
        <v>299</v>
      </c>
      <c r="C302" t="s">
        <v>30</v>
      </c>
      <c r="D302" t="s">
        <v>40</v>
      </c>
      <c r="E302" t="s">
        <v>8</v>
      </c>
      <c r="F302" s="7">
        <v>714</v>
      </c>
      <c r="G302" s="7">
        <v>231</v>
      </c>
      <c r="H302" s="6">
        <v>45225</v>
      </c>
      <c r="I302">
        <f>sales[[#This Row],[Amount]]*sales[[#This Row],[Units]]</f>
        <v>164934</v>
      </c>
      <c r="J302">
        <f>IF(sales[[#This Row],[Total sales]] &gt; $L$2,1,0)</f>
        <v>0</v>
      </c>
      <c r="K302">
        <f>MONTH(sales[[#This Row],[Order date ]])</f>
        <v>10</v>
      </c>
      <c r="L302" t="str">
        <f>TEXT(sales[[#This Row],[Order date ]],"mmmm")</f>
        <v>October</v>
      </c>
      <c r="M302">
        <f>DAY(sales[[#This Row],[Order date ]])</f>
        <v>26</v>
      </c>
      <c r="N302">
        <f>YEAR(sales[[#This Row],[Order date ]])</f>
        <v>2023</v>
      </c>
      <c r="O302">
        <f>SUMIF(sales[month],sales[[#This Row],[month]],sales[Total sales])</f>
        <v>19977657</v>
      </c>
    </row>
    <row r="303" spans="2:15" x14ac:dyDescent="0.3">
      <c r="B303" s="7">
        <v>300</v>
      </c>
      <c r="C303" t="s">
        <v>3</v>
      </c>
      <c r="D303" t="s">
        <v>37</v>
      </c>
      <c r="E303" t="s">
        <v>18</v>
      </c>
      <c r="F303" s="7">
        <v>3850</v>
      </c>
      <c r="G303" s="7">
        <v>102</v>
      </c>
      <c r="H303" s="6">
        <v>45226</v>
      </c>
      <c r="I303">
        <f>sales[[#This Row],[Amount]]*sales[[#This Row],[Units]]</f>
        <v>392700</v>
      </c>
      <c r="J303">
        <f>IF(sales[[#This Row],[Total sales]] &gt; $L$2,1,0)</f>
        <v>0</v>
      </c>
      <c r="K303">
        <f>MONTH(sales[[#This Row],[Order date ]])</f>
        <v>10</v>
      </c>
      <c r="L303" t="str">
        <f>TEXT(sales[[#This Row],[Order date ]],"mmmm")</f>
        <v>October</v>
      </c>
      <c r="M303">
        <f>DAY(sales[[#This Row],[Order date ]])</f>
        <v>27</v>
      </c>
      <c r="N303">
        <f>YEAR(sales[[#This Row],[Order date ]])</f>
        <v>2023</v>
      </c>
      <c r="O303">
        <f>SUMIF(sales[month],sales[[#This Row],[month]],sales[Total sales])</f>
        <v>19977657</v>
      </c>
    </row>
    <row r="304" spans="2:15" x14ac:dyDescent="0.3">
      <c r="B304" s="7">
        <v>301</v>
      </c>
      <c r="C304" t="s">
        <v>28</v>
      </c>
      <c r="D304" t="s">
        <v>37</v>
      </c>
      <c r="E304" t="s">
        <v>24</v>
      </c>
      <c r="F304" s="7">
        <v>4326</v>
      </c>
      <c r="G304" s="7">
        <v>348</v>
      </c>
      <c r="H304" s="6">
        <v>45227</v>
      </c>
      <c r="I304">
        <f>sales[[#This Row],[Amount]]*sales[[#This Row],[Units]]</f>
        <v>1505448</v>
      </c>
      <c r="J304">
        <f>IF(sales[[#This Row],[Total sales]] &gt; $L$2,1,0)</f>
        <v>1</v>
      </c>
      <c r="K304">
        <f>MONTH(sales[[#This Row],[Order date ]])</f>
        <v>10</v>
      </c>
      <c r="L304" t="str">
        <f>TEXT(sales[[#This Row],[Order date ]],"mmmm")</f>
        <v>October</v>
      </c>
      <c r="M304">
        <f>DAY(sales[[#This Row],[Order date ]])</f>
        <v>28</v>
      </c>
      <c r="N304">
        <f>YEAR(sales[[#This Row],[Order date ]])</f>
        <v>2023</v>
      </c>
      <c r="O304">
        <f>SUMIF(sales[month],sales[[#This Row],[month]],sales[Total sales])</f>
        <v>19977657</v>
      </c>
    </row>
    <row r="305" spans="2:15" x14ac:dyDescent="0.3">
      <c r="B305" s="7">
        <v>302</v>
      </c>
      <c r="C305" t="s">
        <v>30</v>
      </c>
      <c r="D305" t="s">
        <v>39</v>
      </c>
      <c r="E305" t="s">
        <v>16</v>
      </c>
      <c r="F305" s="7">
        <v>4935</v>
      </c>
      <c r="G305" s="7">
        <v>126</v>
      </c>
      <c r="H305" s="6">
        <v>45228</v>
      </c>
      <c r="I305">
        <f>sales[[#This Row],[Amount]]*sales[[#This Row],[Units]]</f>
        <v>621810</v>
      </c>
      <c r="J305">
        <f>IF(sales[[#This Row],[Total sales]] &gt; $L$2,1,0)</f>
        <v>0</v>
      </c>
      <c r="K305">
        <f>MONTH(sales[[#This Row],[Order date ]])</f>
        <v>10</v>
      </c>
      <c r="L305" t="str">
        <f>TEXT(sales[[#This Row],[Order date ]],"mmmm")</f>
        <v>October</v>
      </c>
      <c r="M305">
        <f>DAY(sales[[#This Row],[Order date ]])</f>
        <v>29</v>
      </c>
      <c r="N305">
        <f>YEAR(sales[[#This Row],[Order date ]])</f>
        <v>2023</v>
      </c>
      <c r="O305">
        <f>SUMIF(sales[month],sales[[#This Row],[month]],sales[Total sales])</f>
        <v>19977657</v>
      </c>
    </row>
    <row r="306" spans="2:15" x14ac:dyDescent="0.3">
      <c r="B306" s="7">
        <v>303</v>
      </c>
      <c r="C306" t="s">
        <v>32</v>
      </c>
      <c r="D306" t="s">
        <v>42</v>
      </c>
      <c r="E306" t="s">
        <v>23</v>
      </c>
      <c r="F306" s="7">
        <v>4781</v>
      </c>
      <c r="G306" s="7">
        <v>123</v>
      </c>
      <c r="H306" s="6">
        <v>45229</v>
      </c>
      <c r="I306">
        <f>sales[[#This Row],[Amount]]*sales[[#This Row],[Units]]</f>
        <v>588063</v>
      </c>
      <c r="J306">
        <f>IF(sales[[#This Row],[Total sales]] &gt; $L$2,1,0)</f>
        <v>0</v>
      </c>
      <c r="K306">
        <f>MONTH(sales[[#This Row],[Order date ]])</f>
        <v>10</v>
      </c>
      <c r="L306" t="str">
        <f>TEXT(sales[[#This Row],[Order date ]],"mmmm")</f>
        <v>October</v>
      </c>
      <c r="M306">
        <f>DAY(sales[[#This Row],[Order date ]])</f>
        <v>30</v>
      </c>
      <c r="N306">
        <f>YEAR(sales[[#This Row],[Order date ]])</f>
        <v>2023</v>
      </c>
      <c r="O306">
        <f>SUMIF(sales[month],sales[[#This Row],[month]],sales[Total sales])</f>
        <v>19977657</v>
      </c>
    </row>
    <row r="307" spans="2:15" x14ac:dyDescent="0.3">
      <c r="B307" s="7">
        <v>304</v>
      </c>
      <c r="C307" t="s">
        <v>33</v>
      </c>
      <c r="D307" t="s">
        <v>37</v>
      </c>
      <c r="E307" t="s">
        <v>18</v>
      </c>
      <c r="F307" s="7">
        <v>7483</v>
      </c>
      <c r="G307" s="7">
        <v>45</v>
      </c>
      <c r="H307" s="6">
        <v>45230</v>
      </c>
      <c r="I307">
        <f>sales[[#This Row],[Amount]]*sales[[#This Row],[Units]]</f>
        <v>336735</v>
      </c>
      <c r="J307">
        <f>IF(sales[[#This Row],[Total sales]] &gt; $L$2,1,0)</f>
        <v>0</v>
      </c>
      <c r="K307">
        <f>MONTH(sales[[#This Row],[Order date ]])</f>
        <v>10</v>
      </c>
      <c r="L307" t="str">
        <f>TEXT(sales[[#This Row],[Order date ]],"mmmm")</f>
        <v>October</v>
      </c>
      <c r="M307">
        <f>DAY(sales[[#This Row],[Order date ]])</f>
        <v>31</v>
      </c>
      <c r="N307">
        <f>YEAR(sales[[#This Row],[Order date ]])</f>
        <v>2023</v>
      </c>
      <c r="O307">
        <f>SUMIF(sales[month],sales[[#This Row],[month]],sales[Total sales])</f>
        <v>19977657</v>
      </c>
    </row>
    <row r="308" spans="2:15" x14ac:dyDescent="0.3">
      <c r="B308" s="7">
        <v>305</v>
      </c>
      <c r="C308" t="s">
        <v>35</v>
      </c>
      <c r="D308" t="s">
        <v>37</v>
      </c>
      <c r="E308" t="s">
        <v>2</v>
      </c>
      <c r="F308" s="7">
        <v>6860</v>
      </c>
      <c r="G308" s="7">
        <v>126</v>
      </c>
      <c r="H308" s="6">
        <v>45231</v>
      </c>
      <c r="I308">
        <f>sales[[#This Row],[Amount]]*sales[[#This Row],[Units]]</f>
        <v>864360</v>
      </c>
      <c r="J308">
        <f>IF(sales[[#This Row],[Total sales]] &gt; $L$2,1,0)</f>
        <v>1</v>
      </c>
      <c r="K308">
        <f>MONTH(sales[[#This Row],[Order date ]])</f>
        <v>11</v>
      </c>
      <c r="L308" t="str">
        <f>TEXT(sales[[#This Row],[Order date ]],"mmmm")</f>
        <v>November</v>
      </c>
      <c r="M308">
        <f>DAY(sales[[#This Row],[Order date ]])</f>
        <v>1</v>
      </c>
      <c r="N308">
        <f>YEAR(sales[[#This Row],[Order date ]])</f>
        <v>2023</v>
      </c>
      <c r="O308">
        <f>SUMIF(sales[month],sales[[#This Row],[month]],sales[Total sales])</f>
        <v>8697192</v>
      </c>
    </row>
    <row r="309" spans="2:15" x14ac:dyDescent="0.3">
      <c r="B309" s="7">
        <v>306</v>
      </c>
      <c r="C309" t="s">
        <v>28</v>
      </c>
      <c r="D309" t="s">
        <v>37</v>
      </c>
      <c r="E309" t="s">
        <v>24</v>
      </c>
      <c r="F309" s="7">
        <v>4326</v>
      </c>
      <c r="G309" s="7">
        <v>348</v>
      </c>
      <c r="H309" s="6">
        <v>45232</v>
      </c>
      <c r="I309">
        <f>sales[[#This Row],[Amount]]*sales[[#This Row],[Units]]</f>
        <v>1505448</v>
      </c>
      <c r="J309">
        <f>IF(sales[[#This Row],[Total sales]] &gt; $L$2,1,0)</f>
        <v>1</v>
      </c>
      <c r="K309">
        <f>MONTH(sales[[#This Row],[Order date ]])</f>
        <v>11</v>
      </c>
      <c r="L309" t="str">
        <f>TEXT(sales[[#This Row],[Order date ]],"mmmm")</f>
        <v>November</v>
      </c>
      <c r="M309">
        <f>DAY(sales[[#This Row],[Order date ]])</f>
        <v>2</v>
      </c>
      <c r="N309">
        <f>YEAR(sales[[#This Row],[Order date ]])</f>
        <v>2023</v>
      </c>
      <c r="O309">
        <f>SUMIF(sales[month],sales[[#This Row],[month]],sales[Total sales])</f>
        <v>8697192</v>
      </c>
    </row>
    <row r="310" spans="2:15" x14ac:dyDescent="0.3">
      <c r="B310" s="7">
        <v>307</v>
      </c>
      <c r="C310" t="s">
        <v>30</v>
      </c>
      <c r="D310" t="s">
        <v>39</v>
      </c>
      <c r="E310" t="s">
        <v>16</v>
      </c>
      <c r="F310" s="7">
        <v>4935</v>
      </c>
      <c r="G310" s="7">
        <v>126</v>
      </c>
      <c r="H310" s="6">
        <v>45233</v>
      </c>
      <c r="I310">
        <f>sales[[#This Row],[Amount]]*sales[[#This Row],[Units]]</f>
        <v>621810</v>
      </c>
      <c r="J310">
        <f>IF(sales[[#This Row],[Total sales]] &gt; $L$2,1,0)</f>
        <v>0</v>
      </c>
      <c r="K310">
        <f>MONTH(sales[[#This Row],[Order date ]])</f>
        <v>11</v>
      </c>
      <c r="L310" t="str">
        <f>TEXT(sales[[#This Row],[Order date ]],"mmmm")</f>
        <v>November</v>
      </c>
      <c r="M310">
        <f>DAY(sales[[#This Row],[Order date ]])</f>
        <v>3</v>
      </c>
      <c r="N310">
        <f>YEAR(sales[[#This Row],[Order date ]])</f>
        <v>2023</v>
      </c>
      <c r="O310">
        <f>SUMIF(sales[month],sales[[#This Row],[month]],sales[Total sales])</f>
        <v>8697192</v>
      </c>
    </row>
    <row r="311" spans="2:15" x14ac:dyDescent="0.3">
      <c r="B311" s="7">
        <v>308</v>
      </c>
      <c r="C311" t="s">
        <v>32</v>
      </c>
      <c r="D311" t="s">
        <v>42</v>
      </c>
      <c r="E311" t="s">
        <v>23</v>
      </c>
      <c r="F311" s="7">
        <v>4781</v>
      </c>
      <c r="G311" s="7">
        <v>123</v>
      </c>
      <c r="H311" s="6">
        <v>45234</v>
      </c>
      <c r="I311">
        <f>sales[[#This Row],[Amount]]*sales[[#This Row],[Units]]</f>
        <v>588063</v>
      </c>
      <c r="J311">
        <f>IF(sales[[#This Row],[Total sales]] &gt; $L$2,1,0)</f>
        <v>0</v>
      </c>
      <c r="K311">
        <f>MONTH(sales[[#This Row],[Order date ]])</f>
        <v>11</v>
      </c>
      <c r="L311" t="str">
        <f>TEXT(sales[[#This Row],[Order date ]],"mmmm")</f>
        <v>November</v>
      </c>
      <c r="M311">
        <f>DAY(sales[[#This Row],[Order date ]])</f>
        <v>4</v>
      </c>
      <c r="N311">
        <f>YEAR(sales[[#This Row],[Order date ]])</f>
        <v>2023</v>
      </c>
      <c r="O311">
        <f>SUMIF(sales[month],sales[[#This Row],[month]],sales[Total sales])</f>
        <v>8697192</v>
      </c>
    </row>
    <row r="312" spans="2:15" x14ac:dyDescent="0.3">
      <c r="B312" s="7">
        <v>309</v>
      </c>
      <c r="C312" t="s">
        <v>33</v>
      </c>
      <c r="D312" t="s">
        <v>37</v>
      </c>
      <c r="E312" t="s">
        <v>18</v>
      </c>
      <c r="F312" s="7">
        <v>7483</v>
      </c>
      <c r="G312" s="7">
        <v>45</v>
      </c>
      <c r="H312" s="6">
        <v>45235</v>
      </c>
      <c r="I312">
        <f>sales[[#This Row],[Amount]]*sales[[#This Row],[Units]]</f>
        <v>336735</v>
      </c>
      <c r="J312">
        <f>IF(sales[[#This Row],[Total sales]] &gt; $L$2,1,0)</f>
        <v>0</v>
      </c>
      <c r="K312">
        <f>MONTH(sales[[#This Row],[Order date ]])</f>
        <v>11</v>
      </c>
      <c r="L312" t="str">
        <f>TEXT(sales[[#This Row],[Order date ]],"mmmm")</f>
        <v>November</v>
      </c>
      <c r="M312">
        <f>DAY(sales[[#This Row],[Order date ]])</f>
        <v>5</v>
      </c>
      <c r="N312">
        <f>YEAR(sales[[#This Row],[Order date ]])</f>
        <v>2023</v>
      </c>
      <c r="O312">
        <f>SUMIF(sales[month],sales[[#This Row],[month]],sales[Total sales])</f>
        <v>8697192</v>
      </c>
    </row>
    <row r="313" spans="2:15" x14ac:dyDescent="0.3">
      <c r="B313" s="7">
        <v>310</v>
      </c>
      <c r="C313" t="s">
        <v>35</v>
      </c>
      <c r="D313" t="s">
        <v>37</v>
      </c>
      <c r="E313" t="s">
        <v>2</v>
      </c>
      <c r="F313" s="7">
        <v>6860</v>
      </c>
      <c r="G313" s="7">
        <v>126</v>
      </c>
      <c r="H313" s="6">
        <v>45236</v>
      </c>
      <c r="I313">
        <f>sales[[#This Row],[Amount]]*sales[[#This Row],[Units]]</f>
        <v>864360</v>
      </c>
      <c r="J313">
        <f>IF(sales[[#This Row],[Total sales]] &gt; $L$2,1,0)</f>
        <v>1</v>
      </c>
      <c r="K313">
        <f>MONTH(sales[[#This Row],[Order date ]])</f>
        <v>11</v>
      </c>
      <c r="L313" t="str">
        <f>TEXT(sales[[#This Row],[Order date ]],"mmmm")</f>
        <v>November</v>
      </c>
      <c r="M313">
        <f>DAY(sales[[#This Row],[Order date ]])</f>
        <v>6</v>
      </c>
      <c r="N313">
        <f>YEAR(sales[[#This Row],[Order date ]])</f>
        <v>2023</v>
      </c>
      <c r="O313">
        <f>SUMIF(sales[month],sales[[#This Row],[month]],sales[Total sales])</f>
        <v>8697192</v>
      </c>
    </row>
    <row r="314" spans="2:15" x14ac:dyDescent="0.3">
      <c r="B314" s="7">
        <v>311</v>
      </c>
      <c r="C314" t="s">
        <v>28</v>
      </c>
      <c r="D314" t="s">
        <v>37</v>
      </c>
      <c r="E314" t="s">
        <v>24</v>
      </c>
      <c r="F314" s="7">
        <v>4326</v>
      </c>
      <c r="G314" s="7">
        <v>348</v>
      </c>
      <c r="H314" s="6">
        <v>45237</v>
      </c>
      <c r="I314">
        <f>sales[[#This Row],[Amount]]*sales[[#This Row],[Units]]</f>
        <v>1505448</v>
      </c>
      <c r="J314">
        <f>IF(sales[[#This Row],[Total sales]] &gt; $L$2,1,0)</f>
        <v>1</v>
      </c>
      <c r="K314">
        <f>MONTH(sales[[#This Row],[Order date ]])</f>
        <v>11</v>
      </c>
      <c r="L314" t="str">
        <f>TEXT(sales[[#This Row],[Order date ]],"mmmm")</f>
        <v>November</v>
      </c>
      <c r="M314">
        <f>DAY(sales[[#This Row],[Order date ]])</f>
        <v>7</v>
      </c>
      <c r="N314">
        <f>YEAR(sales[[#This Row],[Order date ]])</f>
        <v>2023</v>
      </c>
      <c r="O314">
        <f>SUMIF(sales[month],sales[[#This Row],[month]],sales[Total sales])</f>
        <v>8697192</v>
      </c>
    </row>
    <row r="315" spans="2:15" x14ac:dyDescent="0.3">
      <c r="B315" s="7">
        <v>312</v>
      </c>
      <c r="C315" t="s">
        <v>30</v>
      </c>
      <c r="D315" t="s">
        <v>39</v>
      </c>
      <c r="E315" t="s">
        <v>16</v>
      </c>
      <c r="F315" s="7">
        <v>4935</v>
      </c>
      <c r="G315" s="7">
        <v>126</v>
      </c>
      <c r="H315" s="6">
        <v>45238</v>
      </c>
      <c r="I315">
        <f>sales[[#This Row],[Amount]]*sales[[#This Row],[Units]]</f>
        <v>621810</v>
      </c>
      <c r="J315">
        <f>IF(sales[[#This Row],[Total sales]] &gt; $L$2,1,0)</f>
        <v>0</v>
      </c>
      <c r="K315">
        <f>MONTH(sales[[#This Row],[Order date ]])</f>
        <v>11</v>
      </c>
      <c r="L315" t="str">
        <f>TEXT(sales[[#This Row],[Order date ]],"mmmm")</f>
        <v>November</v>
      </c>
      <c r="M315">
        <f>DAY(sales[[#This Row],[Order date ]])</f>
        <v>8</v>
      </c>
      <c r="N315">
        <f>YEAR(sales[[#This Row],[Order date ]])</f>
        <v>2023</v>
      </c>
      <c r="O315">
        <f>SUMIF(sales[month],sales[[#This Row],[month]],sales[Total sales])</f>
        <v>8697192</v>
      </c>
    </row>
    <row r="316" spans="2:15" x14ac:dyDescent="0.3">
      <c r="B316" s="7">
        <v>313</v>
      </c>
      <c r="C316" t="s">
        <v>32</v>
      </c>
      <c r="D316" t="s">
        <v>42</v>
      </c>
      <c r="E316" t="s">
        <v>23</v>
      </c>
      <c r="F316" s="7">
        <v>4781</v>
      </c>
      <c r="G316" s="7">
        <v>123</v>
      </c>
      <c r="H316" s="6">
        <v>45239</v>
      </c>
      <c r="I316">
        <f>sales[[#This Row],[Amount]]*sales[[#This Row],[Units]]</f>
        <v>588063</v>
      </c>
      <c r="J316">
        <f>IF(sales[[#This Row],[Total sales]] &gt; $L$2,1,0)</f>
        <v>0</v>
      </c>
      <c r="K316">
        <f>MONTH(sales[[#This Row],[Order date ]])</f>
        <v>11</v>
      </c>
      <c r="L316" t="str">
        <f>TEXT(sales[[#This Row],[Order date ]],"mmmm")</f>
        <v>November</v>
      </c>
      <c r="M316">
        <f>DAY(sales[[#This Row],[Order date ]])</f>
        <v>9</v>
      </c>
      <c r="N316">
        <f>YEAR(sales[[#This Row],[Order date ]])</f>
        <v>2023</v>
      </c>
      <c r="O316">
        <f>SUMIF(sales[month],sales[[#This Row],[month]],sales[Total sales])</f>
        <v>8697192</v>
      </c>
    </row>
    <row r="317" spans="2:15" x14ac:dyDescent="0.3">
      <c r="B317" s="7">
        <v>314</v>
      </c>
      <c r="C317" t="s">
        <v>33</v>
      </c>
      <c r="D317" t="s">
        <v>37</v>
      </c>
      <c r="E317" t="s">
        <v>18</v>
      </c>
      <c r="F317" s="7">
        <v>7483</v>
      </c>
      <c r="G317" s="7">
        <v>45</v>
      </c>
      <c r="H317" s="6">
        <v>45240</v>
      </c>
      <c r="I317">
        <f>sales[[#This Row],[Amount]]*sales[[#This Row],[Units]]</f>
        <v>336735</v>
      </c>
      <c r="J317">
        <f>IF(sales[[#This Row],[Total sales]] &gt; $L$2,1,0)</f>
        <v>0</v>
      </c>
      <c r="K317">
        <f>MONTH(sales[[#This Row],[Order date ]])</f>
        <v>11</v>
      </c>
      <c r="L317" t="str">
        <f>TEXT(sales[[#This Row],[Order date ]],"mmmm")</f>
        <v>November</v>
      </c>
      <c r="M317">
        <f>DAY(sales[[#This Row],[Order date ]])</f>
        <v>10</v>
      </c>
      <c r="N317">
        <f>YEAR(sales[[#This Row],[Order date ]])</f>
        <v>2023</v>
      </c>
      <c r="O317">
        <f>SUMIF(sales[month],sales[[#This Row],[month]],sales[Total sales])</f>
        <v>8697192</v>
      </c>
    </row>
    <row r="318" spans="2:15" x14ac:dyDescent="0.3">
      <c r="B318" s="7">
        <v>315</v>
      </c>
      <c r="C318" t="s">
        <v>35</v>
      </c>
      <c r="D318" t="s">
        <v>37</v>
      </c>
      <c r="E318" t="s">
        <v>2</v>
      </c>
      <c r="F318" s="7">
        <v>6860</v>
      </c>
      <c r="G318" s="7">
        <v>126</v>
      </c>
      <c r="H318" s="6">
        <v>45241</v>
      </c>
      <c r="I318">
        <f>sales[[#This Row],[Amount]]*sales[[#This Row],[Units]]</f>
        <v>864360</v>
      </c>
      <c r="J318">
        <f>IF(sales[[#This Row],[Total sales]] &gt; $L$2,1,0)</f>
        <v>1</v>
      </c>
      <c r="K318">
        <f>MONTH(sales[[#This Row],[Order date ]])</f>
        <v>11</v>
      </c>
      <c r="L318" t="str">
        <f>TEXT(sales[[#This Row],[Order date ]],"mmmm")</f>
        <v>November</v>
      </c>
      <c r="M318">
        <f>DAY(sales[[#This Row],[Order date ]])</f>
        <v>11</v>
      </c>
      <c r="N318">
        <f>YEAR(sales[[#This Row],[Order date ]])</f>
        <v>2023</v>
      </c>
      <c r="O318">
        <f>SUMIF(sales[month],sales[[#This Row],[month]],sales[Total sales])</f>
        <v>8697192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A54A0-72D7-41A8-B184-9BFDBA22D1DE}">
  <dimension ref="A1:C13"/>
  <sheetViews>
    <sheetView showGridLines="0" showRowColHeaders="0" workbookViewId="0">
      <selection activeCell="C8" sqref="C8"/>
    </sheetView>
  </sheetViews>
  <sheetFormatPr defaultRowHeight="14.4" x14ac:dyDescent="0.3"/>
  <cols>
    <col min="1" max="1" width="21.6640625" style="28" bestFit="1" customWidth="1"/>
    <col min="2" max="2" width="34.21875" style="28" bestFit="1" customWidth="1"/>
    <col min="3" max="3" width="35.33203125" style="28" bestFit="1" customWidth="1"/>
    <col min="4" max="16384" width="8.88671875" style="28"/>
  </cols>
  <sheetData>
    <row r="1" spans="1:3" ht="15.6" x14ac:dyDescent="0.3">
      <c r="A1" s="32" t="s">
        <v>110</v>
      </c>
      <c r="B1" s="35" t="s">
        <v>60</v>
      </c>
      <c r="C1" s="35" t="s">
        <v>62</v>
      </c>
    </row>
    <row r="2" spans="1:3" x14ac:dyDescent="0.3">
      <c r="A2" s="27" t="s">
        <v>36</v>
      </c>
      <c r="B2" s="29">
        <f>SUMIF(sales[Sales Person],'sales persons data'!A2,sales[Total sales])</f>
        <v>22758288</v>
      </c>
      <c r="C2" s="27">
        <f>COUNTIF(sales[Sales Person],A2)</f>
        <v>34</v>
      </c>
    </row>
    <row r="3" spans="1:3" x14ac:dyDescent="0.3">
      <c r="A3" s="27" t="s">
        <v>29</v>
      </c>
      <c r="B3" s="29">
        <f>SUMIF(sales[Sales Person],'sales persons data'!A3,sales[Total sales])</f>
        <v>16492518</v>
      </c>
      <c r="C3" s="27">
        <f>COUNTIF(sales[Sales Person],A3)</f>
        <v>26</v>
      </c>
    </row>
    <row r="4" spans="1:3" x14ac:dyDescent="0.3">
      <c r="A4" s="27" t="s">
        <v>3</v>
      </c>
      <c r="B4" s="29">
        <f>SUMIF(sales[Sales Person],'sales persons data'!A4,sales[Total sales])</f>
        <v>20434575</v>
      </c>
      <c r="C4" s="27">
        <f>COUNTIF(sales[Sales Person],A4)</f>
        <v>30</v>
      </c>
    </row>
    <row r="5" spans="1:3" x14ac:dyDescent="0.3">
      <c r="A5" s="27" t="s">
        <v>30</v>
      </c>
      <c r="B5" s="29">
        <f>SUMIF(sales[Sales Person],'sales persons data'!A5,sales[Total sales])</f>
        <v>16831080</v>
      </c>
      <c r="C5" s="27">
        <f>COUNTIF(sales[Sales Person],A5)</f>
        <v>29</v>
      </c>
    </row>
    <row r="6" spans="1:3" x14ac:dyDescent="0.3">
      <c r="A6" s="27" t="s">
        <v>32</v>
      </c>
      <c r="B6" s="29">
        <f>SUMIF(sales[Sales Person],'sales persons data'!A6,sales[Total sales])</f>
        <v>21598143</v>
      </c>
      <c r="C6" s="27">
        <f>COUNTIF(sales[Sales Person],A6)</f>
        <v>41</v>
      </c>
    </row>
    <row r="7" spans="1:3" x14ac:dyDescent="0.3">
      <c r="A7" s="27" t="s">
        <v>31</v>
      </c>
      <c r="B7" s="29">
        <f>SUMIF(sales[Sales Person],'sales persons data'!A7,sales[Total sales])</f>
        <v>25426541.933333334</v>
      </c>
      <c r="C7" s="27">
        <f>COUNTIF(sales[Sales Person],A7)</f>
        <v>34</v>
      </c>
    </row>
    <row r="8" spans="1:3" x14ac:dyDescent="0.3">
      <c r="A8" s="27" t="s">
        <v>33</v>
      </c>
      <c r="B8" s="29">
        <f>SUMIF(sales[Sales Person],'sales persons data'!A8,sales[Total sales])</f>
        <v>21685713</v>
      </c>
      <c r="C8" s="27">
        <f>COUNTIF(sales[Sales Person],A8)</f>
        <v>34</v>
      </c>
    </row>
    <row r="9" spans="1:3" x14ac:dyDescent="0.3">
      <c r="A9" s="27" t="s">
        <v>28</v>
      </c>
      <c r="B9" s="29">
        <f>SUMIF(sales[Sales Person],'sales persons data'!A9,sales[Total sales])</f>
        <v>21776937</v>
      </c>
      <c r="C9" s="27">
        <f>COUNTIF(sales[Sales Person],A9)</f>
        <v>32</v>
      </c>
    </row>
    <row r="10" spans="1:3" x14ac:dyDescent="0.3">
      <c r="A10" s="27" t="s">
        <v>34</v>
      </c>
      <c r="B10" s="29">
        <f>SUMIF(sales[Sales Person],'sales persons data'!A10,sales[Total sales])</f>
        <v>21603855</v>
      </c>
      <c r="C10" s="27">
        <f>COUNTIF(sales[Sales Person],A10)</f>
        <v>28</v>
      </c>
    </row>
    <row r="11" spans="1:3" x14ac:dyDescent="0.3">
      <c r="A11" s="27" t="s">
        <v>35</v>
      </c>
      <c r="B11" s="29">
        <f>SUMIF(sales[Sales Person],'sales persons data'!A11,sales[Total sales])</f>
        <v>15738975</v>
      </c>
      <c r="C11" s="27">
        <f>COUNTIF(sales[Sales Person],A11)</f>
        <v>27</v>
      </c>
    </row>
    <row r="12" spans="1:3" x14ac:dyDescent="0.3">
      <c r="A12" s="32" t="s">
        <v>109</v>
      </c>
      <c r="B12" s="34">
        <f>SUM(B2:B11)</f>
        <v>204346625.93333334</v>
      </c>
      <c r="C12" s="32">
        <f>SUM(C2:C11)</f>
        <v>315</v>
      </c>
    </row>
    <row r="13" spans="1:3" x14ac:dyDescent="0.3">
      <c r="A13" s="3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67E0-7C20-4610-90CF-449C12D8A82D}">
  <dimension ref="A1:C9"/>
  <sheetViews>
    <sheetView showGridLines="0" showRowColHeaders="0" workbookViewId="0">
      <selection activeCell="B4" sqref="B4"/>
    </sheetView>
  </sheetViews>
  <sheetFormatPr defaultRowHeight="14.4" x14ac:dyDescent="0.3"/>
  <cols>
    <col min="1" max="1" width="8.88671875" style="30"/>
    <col min="2" max="2" width="34.21875" style="30" bestFit="1" customWidth="1"/>
    <col min="3" max="3" width="32.44140625" style="30" bestFit="1" customWidth="1"/>
    <col min="4" max="16384" width="8.88671875" style="30"/>
  </cols>
  <sheetData>
    <row r="1" spans="1:3" ht="15.6" x14ac:dyDescent="0.3">
      <c r="A1" s="32" t="s">
        <v>111</v>
      </c>
      <c r="B1" s="35" t="s">
        <v>56</v>
      </c>
      <c r="C1" s="36" t="s">
        <v>64</v>
      </c>
    </row>
    <row r="2" spans="1:3" x14ac:dyDescent="0.3">
      <c r="A2" s="27" t="s">
        <v>40</v>
      </c>
      <c r="B2" s="29">
        <f>SUMIF(sales[Geography],A2,sales[Total sales])</f>
        <v>28139090.933333334</v>
      </c>
      <c r="C2" s="31">
        <f>SUMIF(sales[Geography],A2,sales[Units])</f>
        <v>7583.2666666666664</v>
      </c>
    </row>
    <row r="3" spans="1:3" x14ac:dyDescent="0.3">
      <c r="A3" s="27" t="s">
        <v>42</v>
      </c>
      <c r="B3" s="29">
        <f>SUMIF(sales[Geography],A3,sales[Total sales])</f>
        <v>43936977</v>
      </c>
      <c r="C3" s="31">
        <f>SUMIF(sales[Geography],A3,sales[Units])</f>
        <v>10527</v>
      </c>
    </row>
    <row r="4" spans="1:3" x14ac:dyDescent="0.3">
      <c r="A4" s="27" t="s">
        <v>38</v>
      </c>
      <c r="B4" s="29">
        <f>SUMIF(sales[Geography],A4,sales[Total sales])</f>
        <v>30213498</v>
      </c>
      <c r="C4" s="31">
        <f>SUMIF(sales[Geography],A4,sales[Units])</f>
        <v>7302</v>
      </c>
    </row>
    <row r="5" spans="1:3" x14ac:dyDescent="0.3">
      <c r="A5" s="27" t="s">
        <v>41</v>
      </c>
      <c r="B5" s="29">
        <f>SUMIF(sales[Geography],A5,sales[Total sales])</f>
        <v>21693567</v>
      </c>
      <c r="C5" s="31">
        <f>SUMIF(sales[Geography],A5,sales[Units])</f>
        <v>5745</v>
      </c>
    </row>
    <row r="6" spans="1:3" x14ac:dyDescent="0.3">
      <c r="A6" s="27" t="s">
        <v>37</v>
      </c>
      <c r="B6" s="29">
        <f>SUMIF(sales[Geography],A6,sales[Total sales])</f>
        <v>33605628</v>
      </c>
      <c r="C6" s="31">
        <f>SUMIF(sales[Geography],A6,sales[Units])</f>
        <v>7821</v>
      </c>
    </row>
    <row r="7" spans="1:3" x14ac:dyDescent="0.3">
      <c r="A7" s="27" t="s">
        <v>39</v>
      </c>
      <c r="B7" s="29">
        <f>SUMIF(sales[Geography],A7,sales[Total sales])</f>
        <v>46757865</v>
      </c>
      <c r="C7" s="31">
        <f>SUMIF(sales[Geography],A7,sales[Units])</f>
        <v>9138</v>
      </c>
    </row>
    <row r="8" spans="1:3" x14ac:dyDescent="0.3">
      <c r="A8" s="32" t="s">
        <v>109</v>
      </c>
      <c r="B8" s="34">
        <f>SUM(B2:B7)</f>
        <v>204346625.93333334</v>
      </c>
      <c r="C8" s="38">
        <f>SUM(C2:C7)</f>
        <v>48116.266666666663</v>
      </c>
    </row>
    <row r="9" spans="1:3" x14ac:dyDescent="0.3">
      <c r="A9" s="37"/>
      <c r="C9" s="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4F91E-749B-4182-AC1B-6D5310D38C1A}">
  <dimension ref="A1:C14"/>
  <sheetViews>
    <sheetView showGridLines="0" showRowColHeaders="0" tabSelected="1" workbookViewId="0">
      <selection activeCell="B3" sqref="B3"/>
    </sheetView>
  </sheetViews>
  <sheetFormatPr defaultRowHeight="14.4" x14ac:dyDescent="0.3"/>
  <cols>
    <col min="1" max="1" width="9.77734375" style="28" bestFit="1" customWidth="1"/>
    <col min="2" max="2" width="34.5546875" style="28" bestFit="1" customWidth="1"/>
    <col min="3" max="3" width="35.6640625" style="28" bestFit="1" customWidth="1"/>
    <col min="4" max="16384" width="8.88671875" style="28"/>
  </cols>
  <sheetData>
    <row r="1" spans="1:3" ht="15.6" x14ac:dyDescent="0.3">
      <c r="A1" s="49" t="s">
        <v>83</v>
      </c>
      <c r="B1" s="50" t="s">
        <v>59</v>
      </c>
      <c r="C1" s="51" t="s">
        <v>63</v>
      </c>
    </row>
    <row r="2" spans="1:3" x14ac:dyDescent="0.3">
      <c r="A2" s="39" t="s">
        <v>100</v>
      </c>
      <c r="B2" s="40">
        <f>SUMIF(sales[month_name],A2,sales[Total sales])</f>
        <v>28072401</v>
      </c>
      <c r="C2" s="41">
        <f>COUNTIF(sales[month_name],'Months data'!A2)</f>
        <v>31</v>
      </c>
    </row>
    <row r="3" spans="1:3" x14ac:dyDescent="0.3">
      <c r="A3" s="39" t="s">
        <v>106</v>
      </c>
      <c r="B3" s="40">
        <f>SUMIF(sales[month_name],A3,sales[Total sales])</f>
        <v>15279306</v>
      </c>
      <c r="C3" s="41">
        <f>COUNTIF(sales[month_name],'Months data'!A3)</f>
        <v>28</v>
      </c>
    </row>
    <row r="4" spans="1:3" x14ac:dyDescent="0.3">
      <c r="A4" s="39" t="s">
        <v>101</v>
      </c>
      <c r="B4" s="40">
        <f>SUMIF(sales[month_name],A4,sales[Total sales])</f>
        <v>22513827</v>
      </c>
      <c r="C4" s="41">
        <f>COUNTIF(sales[month_name],'Months data'!A4)</f>
        <v>31</v>
      </c>
    </row>
    <row r="5" spans="1:3" x14ac:dyDescent="0.3">
      <c r="A5" s="39" t="s">
        <v>104</v>
      </c>
      <c r="B5" s="40">
        <f>SUMIF(sales[month_name],A5,sales[Total sales])</f>
        <v>20188182</v>
      </c>
      <c r="C5" s="41">
        <f>COUNTIF(sales[month_name],'Months data'!A5)</f>
        <v>30</v>
      </c>
    </row>
    <row r="6" spans="1:3" x14ac:dyDescent="0.3">
      <c r="A6" s="39" t="s">
        <v>89</v>
      </c>
      <c r="B6" s="40">
        <f>SUMIF(sales[month_name],A6,sales[Total sales])</f>
        <v>19416075</v>
      </c>
      <c r="C6" s="41">
        <f>COUNTIF(sales[month_name],'Months data'!A6)</f>
        <v>31</v>
      </c>
    </row>
    <row r="7" spans="1:3" x14ac:dyDescent="0.3">
      <c r="A7" s="42" t="s">
        <v>103</v>
      </c>
      <c r="B7" s="43">
        <f>SUMIF(sales[month_name],A7,sales[Total sales])</f>
        <v>22639596</v>
      </c>
      <c r="C7" s="44">
        <f>COUNTIF(sales[month_name],'Months data'!A7)</f>
        <v>30</v>
      </c>
    </row>
    <row r="8" spans="1:3" x14ac:dyDescent="0.3">
      <c r="A8" s="39" t="s">
        <v>102</v>
      </c>
      <c r="B8" s="40">
        <f>SUMIF(sales[month_name],A8,sales[Total sales])</f>
        <v>18685457.933333334</v>
      </c>
      <c r="C8" s="41">
        <f>COUNTIF(sales[month_name],'Months data'!A8)</f>
        <v>31</v>
      </c>
    </row>
    <row r="9" spans="1:3" x14ac:dyDescent="0.3">
      <c r="A9" s="45" t="s">
        <v>99</v>
      </c>
      <c r="B9" s="46">
        <f>SUMIF(sales[month_name],A9,sales[Total sales])</f>
        <v>14735826</v>
      </c>
      <c r="C9" s="47">
        <f>COUNTIF(sales[month_name],'Months data'!A9)</f>
        <v>31</v>
      </c>
    </row>
    <row r="10" spans="1:3" x14ac:dyDescent="0.3">
      <c r="A10" s="42" t="s">
        <v>107</v>
      </c>
      <c r="B10" s="43">
        <f>SUMIF(sales[month_name],A10,sales[Total sales])</f>
        <v>14141106</v>
      </c>
      <c r="C10" s="44">
        <f>COUNTIF(sales[month_name],'Months data'!A10)</f>
        <v>30</v>
      </c>
    </row>
    <row r="11" spans="1:3" x14ac:dyDescent="0.3">
      <c r="A11" s="39" t="s">
        <v>105</v>
      </c>
      <c r="B11" s="40">
        <f>SUMIF(sales[month_name],A11,sales[Total sales])</f>
        <v>19977657</v>
      </c>
      <c r="C11" s="41">
        <f>COUNTIF(sales[month_name],'Months data'!A11)</f>
        <v>31</v>
      </c>
    </row>
    <row r="12" spans="1:3" x14ac:dyDescent="0.3">
      <c r="A12" s="45" t="s">
        <v>108</v>
      </c>
      <c r="B12" s="46">
        <f>SUMIF(sales[month_name],A12,sales[Total sales])</f>
        <v>8697192</v>
      </c>
      <c r="C12" s="47">
        <f>COUNTIF(sales[month_name],'Months data'!A12)</f>
        <v>11</v>
      </c>
    </row>
    <row r="13" spans="1:3" x14ac:dyDescent="0.3">
      <c r="A13" s="52" t="s">
        <v>109</v>
      </c>
      <c r="B13" s="53">
        <f>SUM(B2:B12)</f>
        <v>204346625.93333334</v>
      </c>
      <c r="C13" s="54">
        <f>SUM(C2:C12)</f>
        <v>315</v>
      </c>
    </row>
    <row r="14" spans="1:3" x14ac:dyDescent="0.3">
      <c r="A14" s="48"/>
      <c r="B14" s="4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1AA8C-B6FF-417F-BD21-DAB38F81B365}">
  <dimension ref="A1:N62"/>
  <sheetViews>
    <sheetView workbookViewId="0">
      <selection sqref="A1:N62"/>
    </sheetView>
  </sheetViews>
  <sheetFormatPr defaultRowHeight="14.4" x14ac:dyDescent="0.3"/>
  <cols>
    <col min="1" max="1" width="10.109375" customWidth="1"/>
    <col min="2" max="2" width="13.33203125" customWidth="1"/>
    <col min="3" max="3" width="12.109375" customWidth="1"/>
    <col min="4" max="4" width="9.5546875" customWidth="1"/>
    <col min="5" max="5" width="9.77734375" customWidth="1"/>
    <col min="7" max="7" width="12.33203125" customWidth="1"/>
    <col min="8" max="8" width="11.5546875" customWidth="1"/>
    <col min="9" max="9" width="10" customWidth="1"/>
    <col min="11" max="11" width="14.33203125" customWidth="1"/>
    <col min="14" max="14" width="25.5546875" customWidth="1"/>
  </cols>
  <sheetData>
    <row r="1" spans="1:14" x14ac:dyDescent="0.3">
      <c r="A1" s="7" t="s">
        <v>44</v>
      </c>
      <c r="B1" t="s">
        <v>4</v>
      </c>
      <c r="C1" t="s">
        <v>5</v>
      </c>
      <c r="D1" t="s">
        <v>0</v>
      </c>
      <c r="E1" s="7" t="s">
        <v>1</v>
      </c>
      <c r="F1" s="7" t="s">
        <v>27</v>
      </c>
      <c r="G1" s="6" t="s">
        <v>43</v>
      </c>
      <c r="H1" t="s">
        <v>76</v>
      </c>
      <c r="I1" t="s">
        <v>77</v>
      </c>
      <c r="J1" t="s">
        <v>78</v>
      </c>
      <c r="K1" t="s">
        <v>79</v>
      </c>
      <c r="L1" t="s">
        <v>80</v>
      </c>
      <c r="M1" t="s">
        <v>81</v>
      </c>
      <c r="N1" t="s">
        <v>82</v>
      </c>
    </row>
    <row r="2" spans="1:14" x14ac:dyDescent="0.3">
      <c r="A2" s="7">
        <v>18</v>
      </c>
      <c r="B2" t="s">
        <v>33</v>
      </c>
      <c r="C2" t="s">
        <v>39</v>
      </c>
      <c r="D2" t="s">
        <v>13</v>
      </c>
      <c r="E2" s="7">
        <v>15610</v>
      </c>
      <c r="F2" s="7">
        <v>339</v>
      </c>
      <c r="G2" s="6">
        <v>44944</v>
      </c>
      <c r="H2">
        <v>5291790</v>
      </c>
      <c r="I2">
        <v>1</v>
      </c>
      <c r="J2">
        <v>1</v>
      </c>
      <c r="K2" t="s">
        <v>85</v>
      </c>
      <c r="L2">
        <v>18</v>
      </c>
      <c r="M2">
        <v>2023</v>
      </c>
      <c r="N2">
        <v>28072401</v>
      </c>
    </row>
    <row r="3" spans="1:14" x14ac:dyDescent="0.3">
      <c r="A3" s="7">
        <v>74</v>
      </c>
      <c r="B3" t="s">
        <v>3</v>
      </c>
      <c r="C3" t="s">
        <v>39</v>
      </c>
      <c r="D3" t="s">
        <v>13</v>
      </c>
      <c r="E3" s="7">
        <v>8463</v>
      </c>
      <c r="F3" s="7">
        <v>492</v>
      </c>
      <c r="G3" s="6">
        <v>45000</v>
      </c>
      <c r="H3">
        <v>4163796</v>
      </c>
      <c r="I3">
        <v>1</v>
      </c>
      <c r="J3">
        <v>3</v>
      </c>
      <c r="K3" t="s">
        <v>87</v>
      </c>
      <c r="L3">
        <v>15</v>
      </c>
      <c r="M3">
        <v>2023</v>
      </c>
      <c r="N3">
        <v>22513827</v>
      </c>
    </row>
    <row r="4" spans="1:14" x14ac:dyDescent="0.3">
      <c r="A4" s="7">
        <v>58</v>
      </c>
      <c r="B4" t="s">
        <v>34</v>
      </c>
      <c r="C4" t="s">
        <v>39</v>
      </c>
      <c r="D4" t="s">
        <v>25</v>
      </c>
      <c r="E4" s="7">
        <v>7777</v>
      </c>
      <c r="F4" s="7">
        <v>504</v>
      </c>
      <c r="G4" s="6">
        <v>44984</v>
      </c>
      <c r="H4">
        <v>3919608</v>
      </c>
      <c r="I4">
        <v>1</v>
      </c>
      <c r="J4">
        <v>2</v>
      </c>
      <c r="K4" t="s">
        <v>86</v>
      </c>
      <c r="L4">
        <v>27</v>
      </c>
      <c r="M4">
        <v>2023</v>
      </c>
      <c r="N4">
        <v>15279306</v>
      </c>
    </row>
    <row r="5" spans="1:14" x14ac:dyDescent="0.3">
      <c r="A5" s="7">
        <v>114</v>
      </c>
      <c r="B5" t="s">
        <v>32</v>
      </c>
      <c r="C5" t="s">
        <v>39</v>
      </c>
      <c r="D5" t="s">
        <v>19</v>
      </c>
      <c r="E5" s="7">
        <v>8008</v>
      </c>
      <c r="F5" s="7">
        <v>456</v>
      </c>
      <c r="G5" s="6">
        <v>45040</v>
      </c>
      <c r="H5">
        <v>3651648</v>
      </c>
      <c r="I5">
        <v>1</v>
      </c>
      <c r="J5">
        <v>4</v>
      </c>
      <c r="K5" t="s">
        <v>88</v>
      </c>
      <c r="L5">
        <v>24</v>
      </c>
      <c r="M5">
        <v>2023</v>
      </c>
      <c r="N5">
        <v>20188182</v>
      </c>
    </row>
    <row r="6" spans="1:14" x14ac:dyDescent="0.3">
      <c r="A6" s="7">
        <v>73</v>
      </c>
      <c r="B6" t="s">
        <v>3</v>
      </c>
      <c r="C6" t="s">
        <v>39</v>
      </c>
      <c r="D6" t="s">
        <v>21</v>
      </c>
      <c r="E6" s="7">
        <v>14329</v>
      </c>
      <c r="F6" s="7">
        <v>150</v>
      </c>
      <c r="G6" s="6">
        <v>44999</v>
      </c>
      <c r="H6">
        <v>2149350</v>
      </c>
      <c r="I6">
        <v>1</v>
      </c>
      <c r="J6">
        <v>3</v>
      </c>
      <c r="K6" t="s">
        <v>87</v>
      </c>
      <c r="L6">
        <v>14</v>
      </c>
      <c r="M6">
        <v>2023</v>
      </c>
      <c r="N6">
        <v>22513827</v>
      </c>
    </row>
    <row r="7" spans="1:14" x14ac:dyDescent="0.3">
      <c r="A7" s="7">
        <v>186</v>
      </c>
      <c r="B7" t="s">
        <v>34</v>
      </c>
      <c r="C7" t="s">
        <v>39</v>
      </c>
      <c r="D7" t="s">
        <v>7</v>
      </c>
      <c r="E7" s="7">
        <v>7259</v>
      </c>
      <c r="F7" s="7">
        <v>276</v>
      </c>
      <c r="G7" s="6">
        <v>45112</v>
      </c>
      <c r="H7">
        <v>2003484</v>
      </c>
      <c r="I7">
        <v>1</v>
      </c>
      <c r="J7">
        <v>7</v>
      </c>
      <c r="K7" t="s">
        <v>91</v>
      </c>
      <c r="L7">
        <v>5</v>
      </c>
      <c r="M7">
        <v>2023</v>
      </c>
      <c r="N7">
        <v>18685457.933333334</v>
      </c>
    </row>
    <row r="8" spans="1:14" x14ac:dyDescent="0.3">
      <c r="A8" s="7">
        <v>155</v>
      </c>
      <c r="B8" t="s">
        <v>31</v>
      </c>
      <c r="C8" t="s">
        <v>39</v>
      </c>
      <c r="D8" t="s">
        <v>17</v>
      </c>
      <c r="E8" s="7">
        <v>8862</v>
      </c>
      <c r="F8" s="7">
        <v>189</v>
      </c>
      <c r="G8" s="6">
        <v>45081</v>
      </c>
      <c r="H8">
        <v>1674918</v>
      </c>
      <c r="I8">
        <v>1</v>
      </c>
      <c r="J8">
        <v>6</v>
      </c>
      <c r="K8" t="s">
        <v>90</v>
      </c>
      <c r="L8">
        <v>4</v>
      </c>
      <c r="M8">
        <v>2023</v>
      </c>
      <c r="N8">
        <v>22639596</v>
      </c>
    </row>
    <row r="9" spans="1:14" x14ac:dyDescent="0.3">
      <c r="A9" s="7">
        <v>256</v>
      </c>
      <c r="B9" t="s">
        <v>33</v>
      </c>
      <c r="C9" t="s">
        <v>39</v>
      </c>
      <c r="D9" t="s">
        <v>15</v>
      </c>
      <c r="E9" s="7">
        <v>6279</v>
      </c>
      <c r="F9" s="7">
        <v>237</v>
      </c>
      <c r="G9" s="6">
        <v>45182</v>
      </c>
      <c r="H9">
        <v>1488123</v>
      </c>
      <c r="I9">
        <v>1</v>
      </c>
      <c r="J9">
        <v>9</v>
      </c>
      <c r="K9" t="s">
        <v>93</v>
      </c>
      <c r="L9">
        <v>13</v>
      </c>
      <c r="M9">
        <v>2023</v>
      </c>
      <c r="N9">
        <v>14141106</v>
      </c>
    </row>
    <row r="10" spans="1:14" x14ac:dyDescent="0.3">
      <c r="A10" s="7">
        <v>157</v>
      </c>
      <c r="B10" t="s">
        <v>33</v>
      </c>
      <c r="C10" t="s">
        <v>39</v>
      </c>
      <c r="D10" t="s">
        <v>8</v>
      </c>
      <c r="E10" s="7">
        <v>7280</v>
      </c>
      <c r="F10" s="7">
        <v>201</v>
      </c>
      <c r="G10" s="6">
        <v>45083</v>
      </c>
      <c r="H10">
        <v>1463280</v>
      </c>
      <c r="I10">
        <v>1</v>
      </c>
      <c r="J10">
        <v>6</v>
      </c>
      <c r="K10" t="s">
        <v>90</v>
      </c>
      <c r="L10">
        <v>6</v>
      </c>
      <c r="M10">
        <v>2023</v>
      </c>
      <c r="N10">
        <v>22639596</v>
      </c>
    </row>
    <row r="11" spans="1:14" x14ac:dyDescent="0.3">
      <c r="A11" s="7">
        <v>144</v>
      </c>
      <c r="B11" t="s">
        <v>30</v>
      </c>
      <c r="C11" t="s">
        <v>39</v>
      </c>
      <c r="D11" t="s">
        <v>26</v>
      </c>
      <c r="E11" s="7">
        <v>7847</v>
      </c>
      <c r="F11" s="7">
        <v>174</v>
      </c>
      <c r="G11" s="6">
        <v>45070</v>
      </c>
      <c r="H11">
        <v>1365378</v>
      </c>
      <c r="I11">
        <v>1</v>
      </c>
      <c r="J11">
        <v>5</v>
      </c>
      <c r="K11" t="s">
        <v>89</v>
      </c>
      <c r="L11">
        <v>24</v>
      </c>
      <c r="M11">
        <v>2023</v>
      </c>
      <c r="N11">
        <v>19416075</v>
      </c>
    </row>
    <row r="12" spans="1:14" x14ac:dyDescent="0.3">
      <c r="A12" s="7">
        <v>158</v>
      </c>
      <c r="B12" t="s">
        <v>32</v>
      </c>
      <c r="C12" t="s">
        <v>39</v>
      </c>
      <c r="D12" t="s">
        <v>23</v>
      </c>
      <c r="E12" s="7">
        <v>3402</v>
      </c>
      <c r="F12" s="7">
        <v>366</v>
      </c>
      <c r="G12" s="6">
        <v>45084</v>
      </c>
      <c r="H12">
        <v>1245132</v>
      </c>
      <c r="I12">
        <v>1</v>
      </c>
      <c r="J12">
        <v>6</v>
      </c>
      <c r="K12" t="s">
        <v>90</v>
      </c>
      <c r="L12">
        <v>7</v>
      </c>
      <c r="M12">
        <v>2023</v>
      </c>
      <c r="N12">
        <v>22639596</v>
      </c>
    </row>
    <row r="13" spans="1:14" x14ac:dyDescent="0.3">
      <c r="A13" s="7">
        <v>100</v>
      </c>
      <c r="B13" t="s">
        <v>34</v>
      </c>
      <c r="C13" t="s">
        <v>39</v>
      </c>
      <c r="D13" t="s">
        <v>21</v>
      </c>
      <c r="E13" s="7">
        <v>3689</v>
      </c>
      <c r="F13" s="7">
        <v>312</v>
      </c>
      <c r="G13" s="6">
        <v>45026</v>
      </c>
      <c r="H13">
        <v>1150968</v>
      </c>
      <c r="I13">
        <v>1</v>
      </c>
      <c r="J13">
        <v>4</v>
      </c>
      <c r="K13" t="s">
        <v>88</v>
      </c>
      <c r="L13">
        <v>10</v>
      </c>
      <c r="M13">
        <v>2023</v>
      </c>
      <c r="N13">
        <v>20188182</v>
      </c>
    </row>
    <row r="14" spans="1:14" x14ac:dyDescent="0.3">
      <c r="A14" s="7">
        <v>185</v>
      </c>
      <c r="B14" t="s">
        <v>35</v>
      </c>
      <c r="C14" t="s">
        <v>39</v>
      </c>
      <c r="D14" t="s">
        <v>12</v>
      </c>
      <c r="E14" s="7">
        <v>5355</v>
      </c>
      <c r="F14" s="7">
        <v>204</v>
      </c>
      <c r="G14" s="6">
        <v>45111</v>
      </c>
      <c r="H14">
        <v>1092420</v>
      </c>
      <c r="I14">
        <v>1</v>
      </c>
      <c r="J14">
        <v>7</v>
      </c>
      <c r="K14" t="s">
        <v>91</v>
      </c>
      <c r="L14">
        <v>4</v>
      </c>
      <c r="M14">
        <v>2023</v>
      </c>
      <c r="N14">
        <v>18685457.933333334</v>
      </c>
    </row>
    <row r="15" spans="1:14" x14ac:dyDescent="0.3">
      <c r="A15" s="7">
        <v>233</v>
      </c>
      <c r="B15" t="s">
        <v>29</v>
      </c>
      <c r="C15" t="s">
        <v>39</v>
      </c>
      <c r="D15" t="s">
        <v>24</v>
      </c>
      <c r="E15" s="7">
        <v>3507</v>
      </c>
      <c r="F15" s="7">
        <v>288</v>
      </c>
      <c r="G15" s="6">
        <v>45159</v>
      </c>
      <c r="H15">
        <v>1010016</v>
      </c>
      <c r="I15">
        <v>1</v>
      </c>
      <c r="J15">
        <v>8</v>
      </c>
      <c r="K15" t="s">
        <v>92</v>
      </c>
      <c r="L15">
        <v>21</v>
      </c>
      <c r="M15">
        <v>2023</v>
      </c>
      <c r="N15">
        <v>14735826</v>
      </c>
    </row>
    <row r="16" spans="1:14" x14ac:dyDescent="0.3">
      <c r="A16" s="7">
        <v>280</v>
      </c>
      <c r="B16" t="s">
        <v>28</v>
      </c>
      <c r="C16" t="s">
        <v>39</v>
      </c>
      <c r="D16" t="s">
        <v>12</v>
      </c>
      <c r="E16" s="7">
        <v>7511</v>
      </c>
      <c r="F16" s="7">
        <v>120</v>
      </c>
      <c r="G16" s="6">
        <v>45206</v>
      </c>
      <c r="H16">
        <v>901320</v>
      </c>
      <c r="I16">
        <v>1</v>
      </c>
      <c r="J16">
        <v>10</v>
      </c>
      <c r="K16" t="s">
        <v>94</v>
      </c>
      <c r="L16">
        <v>7</v>
      </c>
      <c r="M16">
        <v>2023</v>
      </c>
      <c r="N16">
        <v>19977657</v>
      </c>
    </row>
    <row r="17" spans="1:14" x14ac:dyDescent="0.3">
      <c r="A17" s="7">
        <v>61</v>
      </c>
      <c r="B17" t="s">
        <v>32</v>
      </c>
      <c r="C17" t="s">
        <v>39</v>
      </c>
      <c r="D17" t="s">
        <v>20</v>
      </c>
      <c r="E17" s="7">
        <v>4242</v>
      </c>
      <c r="F17" s="7">
        <v>207</v>
      </c>
      <c r="G17" s="6">
        <v>44987</v>
      </c>
      <c r="H17">
        <v>878094</v>
      </c>
      <c r="I17">
        <v>1</v>
      </c>
      <c r="J17">
        <v>3</v>
      </c>
      <c r="K17" t="s">
        <v>87</v>
      </c>
      <c r="L17">
        <v>2</v>
      </c>
      <c r="M17">
        <v>2023</v>
      </c>
      <c r="N17">
        <v>22513827</v>
      </c>
    </row>
    <row r="18" spans="1:14" x14ac:dyDescent="0.3">
      <c r="A18" s="7">
        <v>254</v>
      </c>
      <c r="B18" t="s">
        <v>32</v>
      </c>
      <c r="C18" t="s">
        <v>39</v>
      </c>
      <c r="D18" t="s">
        <v>25</v>
      </c>
      <c r="E18" s="7">
        <v>6734</v>
      </c>
      <c r="F18" s="7">
        <v>123</v>
      </c>
      <c r="G18" s="6">
        <v>45180</v>
      </c>
      <c r="H18">
        <v>828282</v>
      </c>
      <c r="I18">
        <v>1</v>
      </c>
      <c r="J18">
        <v>9</v>
      </c>
      <c r="K18" t="s">
        <v>93</v>
      </c>
      <c r="L18">
        <v>11</v>
      </c>
      <c r="M18">
        <v>2023</v>
      </c>
      <c r="N18">
        <v>14141106</v>
      </c>
    </row>
    <row r="19" spans="1:14" x14ac:dyDescent="0.3">
      <c r="A19" s="7">
        <v>50</v>
      </c>
      <c r="B19" t="s">
        <v>36</v>
      </c>
      <c r="C19" t="s">
        <v>39</v>
      </c>
      <c r="D19" t="s">
        <v>10</v>
      </c>
      <c r="E19" s="7">
        <v>5019</v>
      </c>
      <c r="F19" s="7">
        <v>156</v>
      </c>
      <c r="G19" s="6">
        <v>44976</v>
      </c>
      <c r="H19">
        <v>782964</v>
      </c>
      <c r="I19">
        <v>1</v>
      </c>
      <c r="J19">
        <v>2</v>
      </c>
      <c r="K19" t="s">
        <v>86</v>
      </c>
      <c r="L19">
        <v>19</v>
      </c>
      <c r="M19">
        <v>2023</v>
      </c>
      <c r="N19">
        <v>15279306</v>
      </c>
    </row>
    <row r="20" spans="1:14" x14ac:dyDescent="0.3">
      <c r="A20" s="7">
        <v>21</v>
      </c>
      <c r="B20" t="s">
        <v>3</v>
      </c>
      <c r="C20" t="s">
        <v>39</v>
      </c>
      <c r="D20" t="s">
        <v>16</v>
      </c>
      <c r="E20" s="7">
        <v>8155</v>
      </c>
      <c r="F20" s="7">
        <v>90</v>
      </c>
      <c r="G20" s="6">
        <v>44947</v>
      </c>
      <c r="H20">
        <v>733950</v>
      </c>
      <c r="I20">
        <v>1</v>
      </c>
      <c r="J20">
        <v>1</v>
      </c>
      <c r="K20" t="s">
        <v>85</v>
      </c>
      <c r="L20">
        <v>21</v>
      </c>
      <c r="M20">
        <v>2023</v>
      </c>
      <c r="N20">
        <v>28072401</v>
      </c>
    </row>
    <row r="21" spans="1:14" x14ac:dyDescent="0.3">
      <c r="A21" s="7">
        <v>193</v>
      </c>
      <c r="B21" t="s">
        <v>31</v>
      </c>
      <c r="C21" t="s">
        <v>39</v>
      </c>
      <c r="D21" t="s">
        <v>7</v>
      </c>
      <c r="E21" s="7">
        <v>1932</v>
      </c>
      <c r="F21" s="7">
        <v>369</v>
      </c>
      <c r="G21" s="6">
        <v>45119</v>
      </c>
      <c r="H21">
        <v>712908</v>
      </c>
      <c r="I21">
        <v>1</v>
      </c>
      <c r="J21">
        <v>7</v>
      </c>
      <c r="K21" t="s">
        <v>91</v>
      </c>
      <c r="L21">
        <v>12</v>
      </c>
      <c r="M21">
        <v>2023</v>
      </c>
      <c r="N21">
        <v>18685457.933333334</v>
      </c>
    </row>
    <row r="22" spans="1:14" x14ac:dyDescent="0.3">
      <c r="A22" s="7">
        <v>69</v>
      </c>
      <c r="B22" t="s">
        <v>36</v>
      </c>
      <c r="C22" t="s">
        <v>39</v>
      </c>
      <c r="D22" t="s">
        <v>12</v>
      </c>
      <c r="E22" s="7">
        <v>4018</v>
      </c>
      <c r="F22" s="7">
        <v>162</v>
      </c>
      <c r="G22" s="6">
        <v>44995</v>
      </c>
      <c r="H22">
        <v>650916</v>
      </c>
      <c r="I22">
        <v>1</v>
      </c>
      <c r="J22">
        <v>3</v>
      </c>
      <c r="K22" t="s">
        <v>87</v>
      </c>
      <c r="L22">
        <v>10</v>
      </c>
      <c r="M22">
        <v>2023</v>
      </c>
      <c r="N22">
        <v>22513827</v>
      </c>
    </row>
    <row r="23" spans="1:14" x14ac:dyDescent="0.3">
      <c r="A23" s="7">
        <v>282</v>
      </c>
      <c r="B23" t="s">
        <v>30</v>
      </c>
      <c r="C23" t="s">
        <v>39</v>
      </c>
      <c r="D23" t="s">
        <v>16</v>
      </c>
      <c r="E23" s="7">
        <v>4935</v>
      </c>
      <c r="F23" s="7">
        <v>126</v>
      </c>
      <c r="G23" s="6">
        <v>45208</v>
      </c>
      <c r="H23">
        <v>621810</v>
      </c>
      <c r="I23">
        <v>0</v>
      </c>
      <c r="J23">
        <v>10</v>
      </c>
      <c r="K23" t="s">
        <v>94</v>
      </c>
      <c r="L23">
        <v>9</v>
      </c>
      <c r="M23">
        <v>2023</v>
      </c>
      <c r="N23">
        <v>19977657</v>
      </c>
    </row>
    <row r="24" spans="1:14" x14ac:dyDescent="0.3">
      <c r="A24" s="7">
        <v>302</v>
      </c>
      <c r="B24" t="s">
        <v>30</v>
      </c>
      <c r="C24" t="s">
        <v>39</v>
      </c>
      <c r="D24" t="s">
        <v>16</v>
      </c>
      <c r="E24" s="7">
        <v>4935</v>
      </c>
      <c r="F24" s="7">
        <v>126</v>
      </c>
      <c r="G24" s="6">
        <v>45228</v>
      </c>
      <c r="H24">
        <v>621810</v>
      </c>
      <c r="I24">
        <v>0</v>
      </c>
      <c r="J24">
        <v>10</v>
      </c>
      <c r="K24" t="s">
        <v>94</v>
      </c>
      <c r="L24">
        <v>29</v>
      </c>
      <c r="M24">
        <v>2023</v>
      </c>
      <c r="N24">
        <v>19977657</v>
      </c>
    </row>
    <row r="25" spans="1:14" x14ac:dyDescent="0.3">
      <c r="A25" s="7">
        <v>307</v>
      </c>
      <c r="B25" t="s">
        <v>30</v>
      </c>
      <c r="C25" t="s">
        <v>39</v>
      </c>
      <c r="D25" t="s">
        <v>16</v>
      </c>
      <c r="E25" s="7">
        <v>4935</v>
      </c>
      <c r="F25" s="7">
        <v>126</v>
      </c>
      <c r="G25" s="6">
        <v>45233</v>
      </c>
      <c r="H25">
        <v>621810</v>
      </c>
      <c r="I25">
        <v>0</v>
      </c>
      <c r="J25">
        <v>11</v>
      </c>
      <c r="K25" t="s">
        <v>95</v>
      </c>
      <c r="L25">
        <v>3</v>
      </c>
      <c r="M25">
        <v>2023</v>
      </c>
      <c r="N25">
        <v>8697192</v>
      </c>
    </row>
    <row r="26" spans="1:14" x14ac:dyDescent="0.3">
      <c r="A26" s="7">
        <v>312</v>
      </c>
      <c r="B26" t="s">
        <v>30</v>
      </c>
      <c r="C26" t="s">
        <v>39</v>
      </c>
      <c r="D26" t="s">
        <v>16</v>
      </c>
      <c r="E26" s="7">
        <v>4935</v>
      </c>
      <c r="F26" s="7">
        <v>126</v>
      </c>
      <c r="G26" s="6">
        <v>45238</v>
      </c>
      <c r="H26">
        <v>621810</v>
      </c>
      <c r="I26">
        <v>0</v>
      </c>
      <c r="J26">
        <v>11</v>
      </c>
      <c r="K26" t="s">
        <v>95</v>
      </c>
      <c r="L26">
        <v>8</v>
      </c>
      <c r="M26">
        <v>2023</v>
      </c>
      <c r="N26">
        <v>8697192</v>
      </c>
    </row>
    <row r="27" spans="1:14" x14ac:dyDescent="0.3">
      <c r="A27" s="7">
        <v>168</v>
      </c>
      <c r="B27" t="s">
        <v>36</v>
      </c>
      <c r="C27" t="s">
        <v>39</v>
      </c>
      <c r="D27" t="s">
        <v>26</v>
      </c>
      <c r="E27" s="7">
        <v>3794</v>
      </c>
      <c r="F27" s="7">
        <v>159</v>
      </c>
      <c r="G27" s="6">
        <v>45094</v>
      </c>
      <c r="H27">
        <v>603246</v>
      </c>
      <c r="I27">
        <v>0</v>
      </c>
      <c r="J27">
        <v>6</v>
      </c>
      <c r="K27" t="s">
        <v>90</v>
      </c>
      <c r="L27">
        <v>17</v>
      </c>
      <c r="M27">
        <v>2023</v>
      </c>
      <c r="N27">
        <v>22639596</v>
      </c>
    </row>
    <row r="28" spans="1:14" x14ac:dyDescent="0.3">
      <c r="A28" s="7">
        <v>249</v>
      </c>
      <c r="B28" t="s">
        <v>32</v>
      </c>
      <c r="C28" t="s">
        <v>39</v>
      </c>
      <c r="D28" t="s">
        <v>10</v>
      </c>
      <c r="E28" s="7">
        <v>3759</v>
      </c>
      <c r="F28" s="7">
        <v>150</v>
      </c>
      <c r="G28" s="6">
        <v>45175</v>
      </c>
      <c r="H28">
        <v>563850</v>
      </c>
      <c r="I28">
        <v>0</v>
      </c>
      <c r="J28">
        <v>9</v>
      </c>
      <c r="K28" t="s">
        <v>93</v>
      </c>
      <c r="L28">
        <v>6</v>
      </c>
      <c r="M28">
        <v>2023</v>
      </c>
      <c r="N28">
        <v>14141106</v>
      </c>
    </row>
    <row r="29" spans="1:14" x14ac:dyDescent="0.3">
      <c r="A29" s="7">
        <v>174</v>
      </c>
      <c r="B29" t="s">
        <v>29</v>
      </c>
      <c r="C29" t="s">
        <v>39</v>
      </c>
      <c r="D29" t="s">
        <v>9</v>
      </c>
      <c r="E29" s="7">
        <v>2009</v>
      </c>
      <c r="F29" s="7">
        <v>219</v>
      </c>
      <c r="G29" s="6">
        <v>45100</v>
      </c>
      <c r="H29">
        <v>439971</v>
      </c>
      <c r="I29">
        <v>0</v>
      </c>
      <c r="J29">
        <v>6</v>
      </c>
      <c r="K29" t="s">
        <v>90</v>
      </c>
      <c r="L29">
        <v>23</v>
      </c>
      <c r="M29">
        <v>2023</v>
      </c>
      <c r="N29">
        <v>22639596</v>
      </c>
    </row>
    <row r="30" spans="1:14" x14ac:dyDescent="0.3">
      <c r="A30" s="7">
        <v>108</v>
      </c>
      <c r="B30" t="s">
        <v>36</v>
      </c>
      <c r="C30" t="s">
        <v>39</v>
      </c>
      <c r="D30" t="s">
        <v>19</v>
      </c>
      <c r="E30" s="7">
        <v>6748</v>
      </c>
      <c r="F30" s="7">
        <v>48</v>
      </c>
      <c r="G30" s="6">
        <v>45034</v>
      </c>
      <c r="H30">
        <v>323904</v>
      </c>
      <c r="I30">
        <v>0</v>
      </c>
      <c r="J30">
        <v>4</v>
      </c>
      <c r="K30" t="s">
        <v>88</v>
      </c>
      <c r="L30">
        <v>18</v>
      </c>
      <c r="M30">
        <v>2023</v>
      </c>
      <c r="N30">
        <v>20188182</v>
      </c>
    </row>
    <row r="31" spans="1:14" x14ac:dyDescent="0.3">
      <c r="A31" s="7">
        <v>40</v>
      </c>
      <c r="B31" t="s">
        <v>36</v>
      </c>
      <c r="C31" t="s">
        <v>39</v>
      </c>
      <c r="D31" t="s">
        <v>20</v>
      </c>
      <c r="E31" s="7">
        <v>2289</v>
      </c>
      <c r="F31" s="7">
        <v>135</v>
      </c>
      <c r="G31" s="6">
        <v>44966</v>
      </c>
      <c r="H31">
        <v>309015</v>
      </c>
      <c r="I31">
        <v>0</v>
      </c>
      <c r="J31">
        <v>2</v>
      </c>
      <c r="K31" t="s">
        <v>86</v>
      </c>
      <c r="L31">
        <v>9</v>
      </c>
      <c r="M31">
        <v>2023</v>
      </c>
      <c r="N31">
        <v>15279306</v>
      </c>
    </row>
    <row r="32" spans="1:14" x14ac:dyDescent="0.3">
      <c r="A32" s="7">
        <v>66</v>
      </c>
      <c r="B32" t="s">
        <v>31</v>
      </c>
      <c r="C32" t="s">
        <v>39</v>
      </c>
      <c r="D32" t="s">
        <v>13</v>
      </c>
      <c r="E32" s="7">
        <v>2205</v>
      </c>
      <c r="F32" s="7">
        <v>138</v>
      </c>
      <c r="G32" s="6">
        <v>44992</v>
      </c>
      <c r="H32">
        <v>304290</v>
      </c>
      <c r="I32">
        <v>0</v>
      </c>
      <c r="J32">
        <v>3</v>
      </c>
      <c r="K32" t="s">
        <v>87</v>
      </c>
      <c r="L32">
        <v>7</v>
      </c>
      <c r="M32">
        <v>2023</v>
      </c>
      <c r="N32">
        <v>22513827</v>
      </c>
    </row>
    <row r="33" spans="1:14" x14ac:dyDescent="0.3">
      <c r="A33" s="7">
        <v>132</v>
      </c>
      <c r="B33" t="s">
        <v>31</v>
      </c>
      <c r="C33" t="s">
        <v>39</v>
      </c>
      <c r="D33" t="s">
        <v>10</v>
      </c>
      <c r="E33" s="7">
        <v>7777</v>
      </c>
      <c r="F33" s="7">
        <v>39</v>
      </c>
      <c r="G33" s="6">
        <v>45058</v>
      </c>
      <c r="H33">
        <v>303303</v>
      </c>
      <c r="I33">
        <v>0</v>
      </c>
      <c r="J33">
        <v>5</v>
      </c>
      <c r="K33" t="s">
        <v>89</v>
      </c>
      <c r="L33">
        <v>12</v>
      </c>
      <c r="M33">
        <v>2023</v>
      </c>
      <c r="N33">
        <v>19416075</v>
      </c>
    </row>
    <row r="34" spans="1:14" x14ac:dyDescent="0.3">
      <c r="A34" s="7">
        <v>75</v>
      </c>
      <c r="B34" t="s">
        <v>33</v>
      </c>
      <c r="C34" t="s">
        <v>39</v>
      </c>
      <c r="D34" t="s">
        <v>22</v>
      </c>
      <c r="E34" s="7">
        <v>2891</v>
      </c>
      <c r="F34" s="7">
        <v>102</v>
      </c>
      <c r="G34" s="6">
        <v>45001</v>
      </c>
      <c r="H34">
        <v>294882</v>
      </c>
      <c r="I34">
        <v>0</v>
      </c>
      <c r="J34">
        <v>3</v>
      </c>
      <c r="K34" t="s">
        <v>87</v>
      </c>
      <c r="L34">
        <v>16</v>
      </c>
      <c r="M34">
        <v>2023</v>
      </c>
      <c r="N34">
        <v>22513827</v>
      </c>
    </row>
    <row r="35" spans="1:14" x14ac:dyDescent="0.3">
      <c r="A35" s="7">
        <v>202</v>
      </c>
      <c r="B35" t="s">
        <v>30</v>
      </c>
      <c r="C35" t="s">
        <v>39</v>
      </c>
      <c r="D35" t="s">
        <v>9</v>
      </c>
      <c r="E35" s="7">
        <v>1274</v>
      </c>
      <c r="F35" s="7">
        <v>225</v>
      </c>
      <c r="G35" s="6">
        <v>45128</v>
      </c>
      <c r="H35">
        <v>286650</v>
      </c>
      <c r="I35">
        <v>0</v>
      </c>
      <c r="J35">
        <v>7</v>
      </c>
      <c r="K35" t="s">
        <v>91</v>
      </c>
      <c r="L35">
        <v>21</v>
      </c>
      <c r="M35">
        <v>2023</v>
      </c>
      <c r="N35">
        <v>18685457.933333334</v>
      </c>
    </row>
    <row r="36" spans="1:14" x14ac:dyDescent="0.3">
      <c r="A36" s="7">
        <v>275</v>
      </c>
      <c r="B36" t="s">
        <v>34</v>
      </c>
      <c r="C36" t="s">
        <v>39</v>
      </c>
      <c r="D36" t="s">
        <v>10</v>
      </c>
      <c r="E36" s="7">
        <v>2919</v>
      </c>
      <c r="F36" s="7">
        <v>93</v>
      </c>
      <c r="G36" s="6">
        <v>45201</v>
      </c>
      <c r="H36">
        <v>271467</v>
      </c>
      <c r="I36">
        <v>0</v>
      </c>
      <c r="J36">
        <v>10</v>
      </c>
      <c r="K36" t="s">
        <v>94</v>
      </c>
      <c r="L36">
        <v>2</v>
      </c>
      <c r="M36">
        <v>2023</v>
      </c>
      <c r="N36">
        <v>19977657</v>
      </c>
    </row>
    <row r="37" spans="1:14" x14ac:dyDescent="0.3">
      <c r="A37" s="7">
        <v>194</v>
      </c>
      <c r="B37" t="s">
        <v>34</v>
      </c>
      <c r="C37" t="s">
        <v>39</v>
      </c>
      <c r="D37" t="s">
        <v>18</v>
      </c>
      <c r="E37" s="7">
        <v>6300</v>
      </c>
      <c r="F37" s="7">
        <v>42</v>
      </c>
      <c r="G37" s="6">
        <v>45120</v>
      </c>
      <c r="H37">
        <v>264600</v>
      </c>
      <c r="I37">
        <v>0</v>
      </c>
      <c r="J37">
        <v>7</v>
      </c>
      <c r="K37" t="s">
        <v>91</v>
      </c>
      <c r="L37">
        <v>13</v>
      </c>
      <c r="M37">
        <v>2023</v>
      </c>
      <c r="N37">
        <v>18685457.933333334</v>
      </c>
    </row>
    <row r="38" spans="1:14" x14ac:dyDescent="0.3">
      <c r="A38" s="7">
        <v>264</v>
      </c>
      <c r="B38" t="s">
        <v>34</v>
      </c>
      <c r="C38" t="s">
        <v>39</v>
      </c>
      <c r="D38" t="s">
        <v>16</v>
      </c>
      <c r="E38" s="7">
        <v>2212</v>
      </c>
      <c r="F38" s="7">
        <v>117</v>
      </c>
      <c r="G38" s="6">
        <v>45190</v>
      </c>
      <c r="H38">
        <v>258804</v>
      </c>
      <c r="I38">
        <v>0</v>
      </c>
      <c r="J38">
        <v>9</v>
      </c>
      <c r="K38" t="s">
        <v>93</v>
      </c>
      <c r="L38">
        <v>21</v>
      </c>
      <c r="M38">
        <v>2023</v>
      </c>
      <c r="N38">
        <v>14141106</v>
      </c>
    </row>
    <row r="39" spans="1:14" x14ac:dyDescent="0.3">
      <c r="A39" s="7">
        <v>49</v>
      </c>
      <c r="B39" t="s">
        <v>32</v>
      </c>
      <c r="C39" t="s">
        <v>39</v>
      </c>
      <c r="D39" t="s">
        <v>22</v>
      </c>
      <c r="E39" s="7">
        <v>3339</v>
      </c>
      <c r="F39" s="7">
        <v>75</v>
      </c>
      <c r="G39" s="6">
        <v>44975</v>
      </c>
      <c r="H39">
        <v>250425</v>
      </c>
      <c r="I39">
        <v>0</v>
      </c>
      <c r="J39">
        <v>2</v>
      </c>
      <c r="K39" t="s">
        <v>86</v>
      </c>
      <c r="L39">
        <v>18</v>
      </c>
      <c r="M39">
        <v>2023</v>
      </c>
      <c r="N39">
        <v>15279306</v>
      </c>
    </row>
    <row r="40" spans="1:14" x14ac:dyDescent="0.3">
      <c r="A40" s="7">
        <v>39</v>
      </c>
      <c r="B40" t="s">
        <v>31</v>
      </c>
      <c r="C40" t="s">
        <v>39</v>
      </c>
      <c r="D40" t="s">
        <v>25</v>
      </c>
      <c r="E40" s="7">
        <v>3262</v>
      </c>
      <c r="F40" s="7">
        <v>75</v>
      </c>
      <c r="G40" s="6">
        <v>44965</v>
      </c>
      <c r="H40">
        <v>244650</v>
      </c>
      <c r="I40">
        <v>0</v>
      </c>
      <c r="J40">
        <v>2</v>
      </c>
      <c r="K40" t="s">
        <v>86</v>
      </c>
      <c r="L40">
        <v>8</v>
      </c>
      <c r="M40">
        <v>2023</v>
      </c>
      <c r="N40">
        <v>15279306</v>
      </c>
    </row>
    <row r="41" spans="1:14" x14ac:dyDescent="0.3">
      <c r="A41" s="7">
        <v>165</v>
      </c>
      <c r="B41" t="s">
        <v>36</v>
      </c>
      <c r="C41" t="s">
        <v>39</v>
      </c>
      <c r="D41" t="s">
        <v>16</v>
      </c>
      <c r="E41" s="7">
        <v>2779</v>
      </c>
      <c r="F41" s="7">
        <v>75</v>
      </c>
      <c r="G41" s="6">
        <v>45091</v>
      </c>
      <c r="H41">
        <v>208425</v>
      </c>
      <c r="I41">
        <v>0</v>
      </c>
      <c r="J41">
        <v>6</v>
      </c>
      <c r="K41" t="s">
        <v>90</v>
      </c>
      <c r="L41">
        <v>14</v>
      </c>
      <c r="M41">
        <v>2023</v>
      </c>
      <c r="N41">
        <v>22639596</v>
      </c>
    </row>
    <row r="42" spans="1:14" x14ac:dyDescent="0.3">
      <c r="A42" s="7">
        <v>148</v>
      </c>
      <c r="B42" t="s">
        <v>3</v>
      </c>
      <c r="C42" t="s">
        <v>39</v>
      </c>
      <c r="D42" t="s">
        <v>14</v>
      </c>
      <c r="E42" s="7">
        <v>6832</v>
      </c>
      <c r="F42" s="7">
        <v>27</v>
      </c>
      <c r="G42" s="6">
        <v>45074</v>
      </c>
      <c r="H42">
        <v>184464</v>
      </c>
      <c r="I42">
        <v>0</v>
      </c>
      <c r="J42">
        <v>5</v>
      </c>
      <c r="K42" t="s">
        <v>89</v>
      </c>
      <c r="L42">
        <v>28</v>
      </c>
      <c r="M42">
        <v>2023</v>
      </c>
      <c r="N42">
        <v>19416075</v>
      </c>
    </row>
    <row r="43" spans="1:14" x14ac:dyDescent="0.3">
      <c r="A43" s="7">
        <v>208</v>
      </c>
      <c r="B43" t="s">
        <v>3</v>
      </c>
      <c r="C43" t="s">
        <v>39</v>
      </c>
      <c r="D43" t="s">
        <v>9</v>
      </c>
      <c r="E43" s="7">
        <v>938</v>
      </c>
      <c r="F43" s="7">
        <v>189</v>
      </c>
      <c r="G43" s="6">
        <v>45134</v>
      </c>
      <c r="H43">
        <v>177282</v>
      </c>
      <c r="I43">
        <v>0</v>
      </c>
      <c r="J43">
        <v>7</v>
      </c>
      <c r="K43" t="s">
        <v>91</v>
      </c>
      <c r="L43">
        <v>27</v>
      </c>
      <c r="M43">
        <v>2023</v>
      </c>
      <c r="N43">
        <v>18685457.933333334</v>
      </c>
    </row>
    <row r="44" spans="1:14" x14ac:dyDescent="0.3">
      <c r="A44" s="7">
        <v>70</v>
      </c>
      <c r="B44" t="s">
        <v>33</v>
      </c>
      <c r="C44" t="s">
        <v>39</v>
      </c>
      <c r="D44" t="s">
        <v>12</v>
      </c>
      <c r="E44" s="7">
        <v>861</v>
      </c>
      <c r="F44" s="7">
        <v>195</v>
      </c>
      <c r="G44" s="6">
        <v>44996</v>
      </c>
      <c r="H44">
        <v>167895</v>
      </c>
      <c r="I44">
        <v>0</v>
      </c>
      <c r="J44">
        <v>3</v>
      </c>
      <c r="K44" t="s">
        <v>87</v>
      </c>
      <c r="L44">
        <v>11</v>
      </c>
      <c r="M44">
        <v>2023</v>
      </c>
      <c r="N44">
        <v>22513827</v>
      </c>
    </row>
    <row r="45" spans="1:14" x14ac:dyDescent="0.3">
      <c r="A45" s="7">
        <v>93</v>
      </c>
      <c r="B45" t="s">
        <v>34</v>
      </c>
      <c r="C45" t="s">
        <v>39</v>
      </c>
      <c r="D45" t="s">
        <v>19</v>
      </c>
      <c r="E45" s="7">
        <v>3108</v>
      </c>
      <c r="F45" s="7">
        <v>54</v>
      </c>
      <c r="G45" s="6">
        <v>45019</v>
      </c>
      <c r="H45">
        <v>167832</v>
      </c>
      <c r="I45">
        <v>0</v>
      </c>
      <c r="J45">
        <v>4</v>
      </c>
      <c r="K45" t="s">
        <v>88</v>
      </c>
      <c r="L45">
        <v>3</v>
      </c>
      <c r="M45">
        <v>2023</v>
      </c>
      <c r="N45">
        <v>20188182</v>
      </c>
    </row>
    <row r="46" spans="1:14" x14ac:dyDescent="0.3">
      <c r="A46" s="7">
        <v>220</v>
      </c>
      <c r="B46" t="s">
        <v>32</v>
      </c>
      <c r="C46" t="s">
        <v>39</v>
      </c>
      <c r="D46" t="s">
        <v>9</v>
      </c>
      <c r="E46" s="7">
        <v>2219</v>
      </c>
      <c r="F46" s="7">
        <v>75</v>
      </c>
      <c r="G46" s="6">
        <v>45146</v>
      </c>
      <c r="H46">
        <v>166425</v>
      </c>
      <c r="I46">
        <v>0</v>
      </c>
      <c r="J46">
        <v>8</v>
      </c>
      <c r="K46" t="s">
        <v>92</v>
      </c>
      <c r="L46">
        <v>8</v>
      </c>
      <c r="M46">
        <v>2023</v>
      </c>
      <c r="N46">
        <v>14735826</v>
      </c>
    </row>
    <row r="47" spans="1:14" x14ac:dyDescent="0.3">
      <c r="A47" s="7">
        <v>172</v>
      </c>
      <c r="B47" t="s">
        <v>33</v>
      </c>
      <c r="C47" t="s">
        <v>39</v>
      </c>
      <c r="D47" t="s">
        <v>26</v>
      </c>
      <c r="E47" s="7">
        <v>1652</v>
      </c>
      <c r="F47" s="7">
        <v>93</v>
      </c>
      <c r="G47" s="6">
        <v>45098</v>
      </c>
      <c r="H47">
        <v>153636</v>
      </c>
      <c r="I47">
        <v>0</v>
      </c>
      <c r="J47">
        <v>6</v>
      </c>
      <c r="K47" t="s">
        <v>90</v>
      </c>
      <c r="L47">
        <v>21</v>
      </c>
      <c r="M47">
        <v>2023</v>
      </c>
      <c r="N47">
        <v>22639596</v>
      </c>
    </row>
    <row r="48" spans="1:14" x14ac:dyDescent="0.3">
      <c r="A48" s="7">
        <v>106</v>
      </c>
      <c r="B48" t="s">
        <v>31</v>
      </c>
      <c r="C48" t="s">
        <v>39</v>
      </c>
      <c r="D48" t="s">
        <v>18</v>
      </c>
      <c r="E48" s="7">
        <v>1568</v>
      </c>
      <c r="F48" s="7">
        <v>96</v>
      </c>
      <c r="G48" s="6">
        <v>45032</v>
      </c>
      <c r="H48">
        <v>150528</v>
      </c>
      <c r="I48">
        <v>0</v>
      </c>
      <c r="J48">
        <v>4</v>
      </c>
      <c r="K48" t="s">
        <v>88</v>
      </c>
      <c r="L48">
        <v>16</v>
      </c>
      <c r="M48">
        <v>2023</v>
      </c>
      <c r="N48">
        <v>20188182</v>
      </c>
    </row>
    <row r="49" spans="1:14" x14ac:dyDescent="0.3">
      <c r="A49" s="7">
        <v>41</v>
      </c>
      <c r="B49" t="s">
        <v>33</v>
      </c>
      <c r="C49" t="s">
        <v>39</v>
      </c>
      <c r="D49" t="s">
        <v>20</v>
      </c>
      <c r="E49" s="7">
        <v>6986</v>
      </c>
      <c r="F49" s="7">
        <v>21</v>
      </c>
      <c r="G49" s="6">
        <v>44967</v>
      </c>
      <c r="H49">
        <v>146706</v>
      </c>
      <c r="I49">
        <v>0</v>
      </c>
      <c r="J49">
        <v>2</v>
      </c>
      <c r="K49" t="s">
        <v>86</v>
      </c>
      <c r="L49">
        <v>10</v>
      </c>
      <c r="M49">
        <v>2023</v>
      </c>
      <c r="N49">
        <v>15279306</v>
      </c>
    </row>
    <row r="50" spans="1:14" x14ac:dyDescent="0.3">
      <c r="A50" s="7">
        <v>115</v>
      </c>
      <c r="B50" t="s">
        <v>35</v>
      </c>
      <c r="C50" t="s">
        <v>39</v>
      </c>
      <c r="D50" t="s">
        <v>18</v>
      </c>
      <c r="E50" s="7">
        <v>1428</v>
      </c>
      <c r="F50" s="7">
        <v>93</v>
      </c>
      <c r="G50" s="6">
        <v>45041</v>
      </c>
      <c r="H50">
        <v>132804</v>
      </c>
      <c r="I50">
        <v>0</v>
      </c>
      <c r="J50">
        <v>4</v>
      </c>
      <c r="K50" t="s">
        <v>88</v>
      </c>
      <c r="L50">
        <v>25</v>
      </c>
      <c r="M50">
        <v>2023</v>
      </c>
      <c r="N50">
        <v>20188182</v>
      </c>
    </row>
    <row r="51" spans="1:14" x14ac:dyDescent="0.3">
      <c r="A51" s="7">
        <v>197</v>
      </c>
      <c r="B51" t="s">
        <v>3</v>
      </c>
      <c r="C51" t="s">
        <v>39</v>
      </c>
      <c r="D51" t="s">
        <v>10</v>
      </c>
      <c r="E51" s="7">
        <v>707</v>
      </c>
      <c r="F51" s="7">
        <v>174</v>
      </c>
      <c r="G51" s="6">
        <v>45123</v>
      </c>
      <c r="H51">
        <v>123018</v>
      </c>
      <c r="I51">
        <v>0</v>
      </c>
      <c r="J51">
        <v>7</v>
      </c>
      <c r="K51" t="s">
        <v>91</v>
      </c>
      <c r="L51">
        <v>16</v>
      </c>
      <c r="M51">
        <v>2023</v>
      </c>
      <c r="N51">
        <v>18685457.933333334</v>
      </c>
    </row>
    <row r="52" spans="1:14" x14ac:dyDescent="0.3">
      <c r="A52" s="7">
        <v>72</v>
      </c>
      <c r="B52" t="s">
        <v>31</v>
      </c>
      <c r="C52" t="s">
        <v>39</v>
      </c>
      <c r="D52" t="s">
        <v>26</v>
      </c>
      <c r="E52" s="7">
        <v>2226</v>
      </c>
      <c r="F52" s="7">
        <v>48</v>
      </c>
      <c r="G52" s="6">
        <v>44998</v>
      </c>
      <c r="H52">
        <v>106848</v>
      </c>
      <c r="I52">
        <v>0</v>
      </c>
      <c r="J52">
        <v>3</v>
      </c>
      <c r="K52" t="s">
        <v>87</v>
      </c>
      <c r="L52">
        <v>13</v>
      </c>
      <c r="M52">
        <v>2023</v>
      </c>
      <c r="N52">
        <v>22513827</v>
      </c>
    </row>
    <row r="53" spans="1:14" x14ac:dyDescent="0.3">
      <c r="A53" s="7">
        <v>288</v>
      </c>
      <c r="B53" t="s">
        <v>35</v>
      </c>
      <c r="C53" t="s">
        <v>39</v>
      </c>
      <c r="D53" t="s">
        <v>15</v>
      </c>
      <c r="E53" s="7">
        <v>4053</v>
      </c>
      <c r="F53" s="7">
        <v>24</v>
      </c>
      <c r="G53" s="6">
        <v>45214</v>
      </c>
      <c r="H53">
        <v>97272</v>
      </c>
      <c r="I53">
        <v>0</v>
      </c>
      <c r="J53">
        <v>10</v>
      </c>
      <c r="K53" t="s">
        <v>94</v>
      </c>
      <c r="L53">
        <v>15</v>
      </c>
      <c r="M53">
        <v>2023</v>
      </c>
      <c r="N53">
        <v>19977657</v>
      </c>
    </row>
    <row r="54" spans="1:14" x14ac:dyDescent="0.3">
      <c r="A54" s="7">
        <v>267</v>
      </c>
      <c r="B54" t="s">
        <v>31</v>
      </c>
      <c r="C54" t="s">
        <v>39</v>
      </c>
      <c r="D54" t="s">
        <v>8</v>
      </c>
      <c r="E54" s="7">
        <v>3829</v>
      </c>
      <c r="F54" s="7">
        <v>24</v>
      </c>
      <c r="G54" s="6">
        <v>45193</v>
      </c>
      <c r="H54">
        <v>91896</v>
      </c>
      <c r="I54">
        <v>0</v>
      </c>
      <c r="J54">
        <v>9</v>
      </c>
      <c r="K54" t="s">
        <v>93</v>
      </c>
      <c r="L54">
        <v>24</v>
      </c>
      <c r="M54">
        <v>2023</v>
      </c>
      <c r="N54">
        <v>14141106</v>
      </c>
    </row>
    <row r="55" spans="1:14" x14ac:dyDescent="0.3">
      <c r="A55" s="7">
        <v>248</v>
      </c>
      <c r="B55" t="s">
        <v>35</v>
      </c>
      <c r="C55" t="s">
        <v>39</v>
      </c>
      <c r="D55" t="s">
        <v>10</v>
      </c>
      <c r="E55" s="7">
        <v>700</v>
      </c>
      <c r="F55" s="7">
        <v>87</v>
      </c>
      <c r="G55" s="6">
        <v>45174</v>
      </c>
      <c r="H55">
        <v>60900</v>
      </c>
      <c r="I55">
        <v>0</v>
      </c>
      <c r="J55">
        <v>9</v>
      </c>
      <c r="K55" t="s">
        <v>93</v>
      </c>
      <c r="L55">
        <v>5</v>
      </c>
      <c r="M55">
        <v>2023</v>
      </c>
      <c r="N55">
        <v>14141106</v>
      </c>
    </row>
    <row r="56" spans="1:14" x14ac:dyDescent="0.3">
      <c r="A56" s="7">
        <v>57</v>
      </c>
      <c r="B56" t="s">
        <v>30</v>
      </c>
      <c r="C56" t="s">
        <v>39</v>
      </c>
      <c r="D56" t="s">
        <v>10</v>
      </c>
      <c r="E56" s="7">
        <v>1463</v>
      </c>
      <c r="F56" s="7">
        <v>39</v>
      </c>
      <c r="G56" s="6">
        <v>44983</v>
      </c>
      <c r="H56">
        <v>57057</v>
      </c>
      <c r="I56">
        <v>0</v>
      </c>
      <c r="J56">
        <v>2</v>
      </c>
      <c r="K56" t="s">
        <v>86</v>
      </c>
      <c r="L56">
        <v>26</v>
      </c>
      <c r="M56">
        <v>2023</v>
      </c>
      <c r="N56">
        <v>15279306</v>
      </c>
    </row>
    <row r="57" spans="1:14" x14ac:dyDescent="0.3">
      <c r="A57" s="7">
        <v>19</v>
      </c>
      <c r="B57" t="s">
        <v>30</v>
      </c>
      <c r="C57" t="s">
        <v>39</v>
      </c>
      <c r="D57" t="s">
        <v>15</v>
      </c>
      <c r="E57" s="7">
        <v>336</v>
      </c>
      <c r="F57" s="7">
        <v>144</v>
      </c>
      <c r="G57" s="6">
        <v>44945</v>
      </c>
      <c r="H57">
        <v>48384</v>
      </c>
      <c r="I57">
        <v>0</v>
      </c>
      <c r="J57">
        <v>1</v>
      </c>
      <c r="K57" t="s">
        <v>85</v>
      </c>
      <c r="L57">
        <v>19</v>
      </c>
      <c r="M57">
        <v>2023</v>
      </c>
      <c r="N57">
        <v>28072401</v>
      </c>
    </row>
    <row r="58" spans="1:14" x14ac:dyDescent="0.3">
      <c r="A58" s="7">
        <v>170</v>
      </c>
      <c r="B58" t="s">
        <v>34</v>
      </c>
      <c r="C58" t="s">
        <v>39</v>
      </c>
      <c r="D58" t="s">
        <v>13</v>
      </c>
      <c r="E58" s="7">
        <v>2583</v>
      </c>
      <c r="F58" s="7">
        <v>18</v>
      </c>
      <c r="G58" s="6">
        <v>45096</v>
      </c>
      <c r="H58">
        <v>46494</v>
      </c>
      <c r="I58">
        <v>0</v>
      </c>
      <c r="J58">
        <v>6</v>
      </c>
      <c r="K58" t="s">
        <v>90</v>
      </c>
      <c r="L58">
        <v>19</v>
      </c>
      <c r="M58">
        <v>2023</v>
      </c>
      <c r="N58">
        <v>22639596</v>
      </c>
    </row>
    <row r="59" spans="1:14" x14ac:dyDescent="0.3">
      <c r="A59" s="7">
        <v>173</v>
      </c>
      <c r="B59" t="s">
        <v>35</v>
      </c>
      <c r="C59" t="s">
        <v>39</v>
      </c>
      <c r="D59" t="s">
        <v>19</v>
      </c>
      <c r="E59" s="7">
        <v>4991</v>
      </c>
      <c r="F59" s="7">
        <v>9</v>
      </c>
      <c r="G59" s="6">
        <v>45099</v>
      </c>
      <c r="H59">
        <v>44919</v>
      </c>
      <c r="I59">
        <v>0</v>
      </c>
      <c r="J59">
        <v>6</v>
      </c>
      <c r="K59" t="s">
        <v>90</v>
      </c>
      <c r="L59">
        <v>22</v>
      </c>
      <c r="M59">
        <v>2023</v>
      </c>
      <c r="N59">
        <v>22639596</v>
      </c>
    </row>
    <row r="60" spans="1:14" x14ac:dyDescent="0.3">
      <c r="A60" s="7">
        <v>116</v>
      </c>
      <c r="B60" t="s">
        <v>32</v>
      </c>
      <c r="C60" t="s">
        <v>39</v>
      </c>
      <c r="D60" t="s">
        <v>2</v>
      </c>
      <c r="E60" s="7">
        <v>525</v>
      </c>
      <c r="F60" s="7">
        <v>48</v>
      </c>
      <c r="G60" s="6">
        <v>45042</v>
      </c>
      <c r="H60">
        <v>25200</v>
      </c>
      <c r="I60">
        <v>0</v>
      </c>
      <c r="J60">
        <v>4</v>
      </c>
      <c r="K60" t="s">
        <v>88</v>
      </c>
      <c r="L60">
        <v>26</v>
      </c>
      <c r="M60">
        <v>2023</v>
      </c>
      <c r="N60">
        <v>20188182</v>
      </c>
    </row>
    <row r="61" spans="1:14" x14ac:dyDescent="0.3">
      <c r="A61" s="7">
        <v>43</v>
      </c>
      <c r="B61" t="s">
        <v>32</v>
      </c>
      <c r="C61" t="s">
        <v>39</v>
      </c>
      <c r="D61" t="s">
        <v>8</v>
      </c>
      <c r="E61" s="7">
        <v>1442</v>
      </c>
      <c r="F61" s="7">
        <v>15</v>
      </c>
      <c r="G61" s="6">
        <v>44969</v>
      </c>
      <c r="H61">
        <v>21630</v>
      </c>
      <c r="I61">
        <v>0</v>
      </c>
      <c r="J61">
        <v>2</v>
      </c>
      <c r="K61" t="s">
        <v>86</v>
      </c>
      <c r="L61">
        <v>12</v>
      </c>
      <c r="M61">
        <v>2023</v>
      </c>
      <c r="N61">
        <v>15279306</v>
      </c>
    </row>
    <row r="62" spans="1:14" x14ac:dyDescent="0.3">
      <c r="A62" s="7">
        <v>14</v>
      </c>
      <c r="B62" t="s">
        <v>28</v>
      </c>
      <c r="C62" t="s">
        <v>39</v>
      </c>
      <c r="D62" t="s">
        <v>6</v>
      </c>
      <c r="E62" s="7">
        <v>252</v>
      </c>
      <c r="F62" s="7">
        <v>54</v>
      </c>
      <c r="G62" s="6">
        <v>44940</v>
      </c>
      <c r="H62">
        <v>13608</v>
      </c>
      <c r="I62">
        <v>0</v>
      </c>
      <c r="J62">
        <v>1</v>
      </c>
      <c r="K62" t="s">
        <v>85</v>
      </c>
      <c r="L62">
        <v>14</v>
      </c>
      <c r="M62">
        <v>2023</v>
      </c>
      <c r="N62">
        <v>28072401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F2CB6-A125-4513-A63A-8F20983D4C31}">
  <dimension ref="A1:N54"/>
  <sheetViews>
    <sheetView workbookViewId="0">
      <selection activeCell="R7" sqref="R7"/>
    </sheetView>
  </sheetViews>
  <sheetFormatPr defaultRowHeight="14.4" x14ac:dyDescent="0.3"/>
  <cols>
    <col min="1" max="1" width="10.109375" customWidth="1"/>
    <col min="2" max="2" width="13.33203125" customWidth="1"/>
    <col min="3" max="3" width="12.109375" customWidth="1"/>
    <col min="4" max="4" width="9.5546875" customWidth="1"/>
    <col min="5" max="5" width="9.77734375" customWidth="1"/>
    <col min="7" max="7" width="12.33203125" customWidth="1"/>
    <col min="8" max="8" width="11.5546875" customWidth="1"/>
    <col min="9" max="9" width="10" customWidth="1"/>
    <col min="11" max="11" width="14.33203125" customWidth="1"/>
    <col min="14" max="14" width="25.5546875" customWidth="1"/>
  </cols>
  <sheetData>
    <row r="1" spans="1:14" x14ac:dyDescent="0.3">
      <c r="A1" s="7" t="s">
        <v>44</v>
      </c>
      <c r="B1" t="s">
        <v>4</v>
      </c>
      <c r="C1" t="s">
        <v>5</v>
      </c>
      <c r="D1" t="s">
        <v>0</v>
      </c>
      <c r="E1" s="7" t="s">
        <v>1</v>
      </c>
      <c r="F1" s="7" t="s">
        <v>27</v>
      </c>
      <c r="G1" s="6" t="s">
        <v>43</v>
      </c>
      <c r="H1" t="s">
        <v>76</v>
      </c>
      <c r="I1" t="s">
        <v>77</v>
      </c>
      <c r="J1" t="s">
        <v>78</v>
      </c>
      <c r="K1" t="s">
        <v>79</v>
      </c>
      <c r="L1" t="s">
        <v>80</v>
      </c>
      <c r="M1" t="s">
        <v>81</v>
      </c>
      <c r="N1" t="s">
        <v>82</v>
      </c>
    </row>
    <row r="2" spans="1:14" x14ac:dyDescent="0.3">
      <c r="A2" s="7">
        <v>240</v>
      </c>
      <c r="B2" t="s">
        <v>34</v>
      </c>
      <c r="C2" t="s">
        <v>40</v>
      </c>
      <c r="D2" t="s">
        <v>21</v>
      </c>
      <c r="E2" s="7">
        <v>7308</v>
      </c>
      <c r="F2" s="7">
        <v>327</v>
      </c>
      <c r="G2" s="6">
        <v>45166</v>
      </c>
      <c r="H2">
        <v>2389716</v>
      </c>
      <c r="I2">
        <v>1</v>
      </c>
      <c r="J2">
        <v>8</v>
      </c>
      <c r="K2" t="s">
        <v>92</v>
      </c>
      <c r="L2">
        <v>28</v>
      </c>
      <c r="M2">
        <v>2023</v>
      </c>
      <c r="N2">
        <v>14735826</v>
      </c>
    </row>
    <row r="3" spans="1:14" x14ac:dyDescent="0.3">
      <c r="A3" s="7">
        <v>212</v>
      </c>
      <c r="B3" t="s">
        <v>31</v>
      </c>
      <c r="C3" t="s">
        <v>40</v>
      </c>
      <c r="D3" t="s">
        <v>15</v>
      </c>
      <c r="E3" s="7">
        <v>9835</v>
      </c>
      <c r="F3" s="7">
        <v>207</v>
      </c>
      <c r="G3" s="6">
        <v>45138</v>
      </c>
      <c r="H3">
        <v>2035845</v>
      </c>
      <c r="I3">
        <v>1</v>
      </c>
      <c r="J3">
        <v>7</v>
      </c>
      <c r="K3" t="s">
        <v>91</v>
      </c>
      <c r="L3">
        <v>31</v>
      </c>
      <c r="M3">
        <v>2023</v>
      </c>
      <c r="N3">
        <v>18685457.933333334</v>
      </c>
    </row>
    <row r="4" spans="1:14" x14ac:dyDescent="0.3">
      <c r="A4" s="7">
        <v>145</v>
      </c>
      <c r="B4" t="s">
        <v>28</v>
      </c>
      <c r="C4" t="s">
        <v>40</v>
      </c>
      <c r="D4" t="s">
        <v>10</v>
      </c>
      <c r="E4" s="7">
        <v>9926</v>
      </c>
      <c r="F4" s="7">
        <v>201</v>
      </c>
      <c r="G4" s="6">
        <v>45071</v>
      </c>
      <c r="H4">
        <v>1995126</v>
      </c>
      <c r="I4">
        <v>1</v>
      </c>
      <c r="J4">
        <v>5</v>
      </c>
      <c r="K4" t="s">
        <v>89</v>
      </c>
      <c r="L4">
        <v>25</v>
      </c>
      <c r="M4">
        <v>2023</v>
      </c>
      <c r="N4">
        <v>19416075</v>
      </c>
    </row>
    <row r="5" spans="1:14" x14ac:dyDescent="0.3">
      <c r="A5" s="7">
        <v>156</v>
      </c>
      <c r="B5" t="s">
        <v>32</v>
      </c>
      <c r="C5" t="s">
        <v>40</v>
      </c>
      <c r="D5" t="s">
        <v>21</v>
      </c>
      <c r="E5" s="7">
        <v>3556</v>
      </c>
      <c r="F5" s="7">
        <v>459</v>
      </c>
      <c r="G5" s="6">
        <v>45082</v>
      </c>
      <c r="H5">
        <v>1632204</v>
      </c>
      <c r="I5">
        <v>1</v>
      </c>
      <c r="J5">
        <v>6</v>
      </c>
      <c r="K5" t="s">
        <v>90</v>
      </c>
      <c r="L5">
        <v>5</v>
      </c>
      <c r="M5">
        <v>2023</v>
      </c>
      <c r="N5">
        <v>22639596</v>
      </c>
    </row>
    <row r="6" spans="1:14" x14ac:dyDescent="0.3">
      <c r="A6" s="7">
        <v>119</v>
      </c>
      <c r="B6" t="s">
        <v>28</v>
      </c>
      <c r="C6" t="s">
        <v>40</v>
      </c>
      <c r="D6" t="s">
        <v>11</v>
      </c>
      <c r="E6" s="7">
        <v>11571</v>
      </c>
      <c r="F6" s="7">
        <v>138</v>
      </c>
      <c r="G6" s="6">
        <v>45045</v>
      </c>
      <c r="H6">
        <v>1596798</v>
      </c>
      <c r="I6">
        <v>1</v>
      </c>
      <c r="J6">
        <v>4</v>
      </c>
      <c r="K6" t="s">
        <v>88</v>
      </c>
      <c r="L6">
        <v>29</v>
      </c>
      <c r="M6">
        <v>2023</v>
      </c>
      <c r="N6">
        <v>20188182</v>
      </c>
    </row>
    <row r="7" spans="1:14" x14ac:dyDescent="0.3">
      <c r="A7" s="7">
        <v>295</v>
      </c>
      <c r="B7" t="s">
        <v>31</v>
      </c>
      <c r="C7" t="s">
        <v>40</v>
      </c>
      <c r="D7" t="s">
        <v>9</v>
      </c>
      <c r="E7" s="7">
        <v>4487</v>
      </c>
      <c r="F7" s="7">
        <v>333</v>
      </c>
      <c r="G7" s="6">
        <v>45221</v>
      </c>
      <c r="H7">
        <v>1494171</v>
      </c>
      <c r="I7">
        <v>1</v>
      </c>
      <c r="J7">
        <v>10</v>
      </c>
      <c r="K7" t="s">
        <v>94</v>
      </c>
      <c r="L7">
        <v>22</v>
      </c>
      <c r="M7">
        <v>2023</v>
      </c>
      <c r="N7">
        <v>19977657</v>
      </c>
    </row>
    <row r="8" spans="1:14" x14ac:dyDescent="0.3">
      <c r="A8" s="7">
        <v>159</v>
      </c>
      <c r="B8" t="s">
        <v>34</v>
      </c>
      <c r="C8" t="s">
        <v>40</v>
      </c>
      <c r="D8" t="s">
        <v>22</v>
      </c>
      <c r="E8" s="7">
        <v>4592</v>
      </c>
      <c r="F8" s="7">
        <v>324</v>
      </c>
      <c r="G8" s="6">
        <v>45085</v>
      </c>
      <c r="H8">
        <v>1487808</v>
      </c>
      <c r="I8">
        <v>1</v>
      </c>
      <c r="J8">
        <v>6</v>
      </c>
      <c r="K8" t="s">
        <v>90</v>
      </c>
      <c r="L8">
        <v>8</v>
      </c>
      <c r="M8">
        <v>2023</v>
      </c>
      <c r="N8">
        <v>22639596</v>
      </c>
    </row>
    <row r="9" spans="1:14" x14ac:dyDescent="0.3">
      <c r="A9" s="7">
        <v>113</v>
      </c>
      <c r="B9" t="s">
        <v>31</v>
      </c>
      <c r="C9" t="s">
        <v>40</v>
      </c>
      <c r="D9" t="s">
        <v>7</v>
      </c>
      <c r="E9" s="7">
        <v>6608</v>
      </c>
      <c r="F9" s="7">
        <v>225</v>
      </c>
      <c r="G9" s="6">
        <v>45039</v>
      </c>
      <c r="H9">
        <v>1486800</v>
      </c>
      <c r="I9">
        <v>1</v>
      </c>
      <c r="J9">
        <v>4</v>
      </c>
      <c r="K9" t="s">
        <v>88</v>
      </c>
      <c r="L9">
        <v>23</v>
      </c>
      <c r="M9">
        <v>2023</v>
      </c>
      <c r="N9">
        <v>20188182</v>
      </c>
    </row>
    <row r="10" spans="1:14" x14ac:dyDescent="0.3">
      <c r="A10" s="7">
        <v>46</v>
      </c>
      <c r="B10" t="s">
        <v>32</v>
      </c>
      <c r="C10" t="s">
        <v>40</v>
      </c>
      <c r="D10" t="s">
        <v>16</v>
      </c>
      <c r="E10" s="7">
        <v>4949</v>
      </c>
      <c r="F10" s="7">
        <v>189</v>
      </c>
      <c r="G10" s="6">
        <v>44972</v>
      </c>
      <c r="H10">
        <v>935361</v>
      </c>
      <c r="I10">
        <v>1</v>
      </c>
      <c r="J10">
        <v>2</v>
      </c>
      <c r="K10" t="s">
        <v>86</v>
      </c>
      <c r="L10">
        <v>15</v>
      </c>
      <c r="M10">
        <v>2023</v>
      </c>
      <c r="N10">
        <v>15279306</v>
      </c>
    </row>
    <row r="11" spans="1:14" x14ac:dyDescent="0.3">
      <c r="A11" s="7">
        <v>206</v>
      </c>
      <c r="B11" t="s">
        <v>31</v>
      </c>
      <c r="C11" t="s">
        <v>40</v>
      </c>
      <c r="D11" t="s">
        <v>19</v>
      </c>
      <c r="E11" s="7">
        <v>5306</v>
      </c>
      <c r="F11" s="7">
        <v>152.26666666666668</v>
      </c>
      <c r="G11" s="6">
        <v>45132</v>
      </c>
      <c r="H11">
        <v>807926.93333333335</v>
      </c>
      <c r="I11">
        <v>1</v>
      </c>
      <c r="J11">
        <v>7</v>
      </c>
      <c r="K11" t="s">
        <v>91</v>
      </c>
      <c r="L11">
        <v>25</v>
      </c>
      <c r="M11">
        <v>2023</v>
      </c>
      <c r="N11">
        <v>18685457.933333334</v>
      </c>
    </row>
    <row r="12" spans="1:14" x14ac:dyDescent="0.3">
      <c r="A12" s="7">
        <v>38</v>
      </c>
      <c r="B12" t="s">
        <v>32</v>
      </c>
      <c r="C12" t="s">
        <v>40</v>
      </c>
      <c r="D12" t="s">
        <v>9</v>
      </c>
      <c r="E12" s="7">
        <v>1904</v>
      </c>
      <c r="F12" s="7">
        <v>405</v>
      </c>
      <c r="G12" s="6">
        <v>44964</v>
      </c>
      <c r="H12">
        <v>771120</v>
      </c>
      <c r="I12">
        <v>1</v>
      </c>
      <c r="J12">
        <v>2</v>
      </c>
      <c r="K12" t="s">
        <v>86</v>
      </c>
      <c r="L12">
        <v>7</v>
      </c>
      <c r="M12">
        <v>2023</v>
      </c>
      <c r="N12">
        <v>15279306</v>
      </c>
    </row>
    <row r="13" spans="1:14" x14ac:dyDescent="0.3">
      <c r="A13" s="7">
        <v>196</v>
      </c>
      <c r="B13" t="s">
        <v>3</v>
      </c>
      <c r="C13" t="s">
        <v>40</v>
      </c>
      <c r="D13" t="s">
        <v>19</v>
      </c>
      <c r="E13" s="7">
        <v>2856</v>
      </c>
      <c r="F13" s="7">
        <v>246</v>
      </c>
      <c r="G13" s="6">
        <v>45122</v>
      </c>
      <c r="H13">
        <v>702576</v>
      </c>
      <c r="I13">
        <v>1</v>
      </c>
      <c r="J13">
        <v>7</v>
      </c>
      <c r="K13" t="s">
        <v>91</v>
      </c>
      <c r="L13">
        <v>15</v>
      </c>
      <c r="M13">
        <v>2023</v>
      </c>
      <c r="N13">
        <v>18685457.933333334</v>
      </c>
    </row>
    <row r="14" spans="1:14" x14ac:dyDescent="0.3">
      <c r="A14" s="7">
        <v>213</v>
      </c>
      <c r="B14" t="s">
        <v>3</v>
      </c>
      <c r="C14" t="s">
        <v>40</v>
      </c>
      <c r="D14" t="s">
        <v>13</v>
      </c>
      <c r="E14" s="7">
        <v>7273</v>
      </c>
      <c r="F14" s="7">
        <v>96</v>
      </c>
      <c r="G14" s="6">
        <v>45139</v>
      </c>
      <c r="H14">
        <v>698208</v>
      </c>
      <c r="I14">
        <v>1</v>
      </c>
      <c r="J14">
        <v>8</v>
      </c>
      <c r="K14" t="s">
        <v>92</v>
      </c>
      <c r="L14">
        <v>1</v>
      </c>
      <c r="M14">
        <v>2023</v>
      </c>
      <c r="N14">
        <v>14735826</v>
      </c>
    </row>
    <row r="15" spans="1:14" x14ac:dyDescent="0.3">
      <c r="A15" s="7">
        <v>96</v>
      </c>
      <c r="B15" t="s">
        <v>3</v>
      </c>
      <c r="C15" t="s">
        <v>40</v>
      </c>
      <c r="D15" t="s">
        <v>18</v>
      </c>
      <c r="E15" s="7">
        <v>4305</v>
      </c>
      <c r="F15" s="7">
        <v>156</v>
      </c>
      <c r="G15" s="6">
        <v>45022</v>
      </c>
      <c r="H15">
        <v>671580</v>
      </c>
      <c r="I15">
        <v>1</v>
      </c>
      <c r="J15">
        <v>4</v>
      </c>
      <c r="K15" t="s">
        <v>88</v>
      </c>
      <c r="L15">
        <v>6</v>
      </c>
      <c r="M15">
        <v>2023</v>
      </c>
      <c r="N15">
        <v>20188182</v>
      </c>
    </row>
    <row r="16" spans="1:14" x14ac:dyDescent="0.3">
      <c r="A16" s="7">
        <v>17</v>
      </c>
      <c r="B16" t="s">
        <v>32</v>
      </c>
      <c r="C16" t="s">
        <v>40</v>
      </c>
      <c r="D16" t="s">
        <v>24</v>
      </c>
      <c r="E16" s="7">
        <v>7693</v>
      </c>
      <c r="F16" s="7">
        <v>87</v>
      </c>
      <c r="G16" s="6">
        <v>44943</v>
      </c>
      <c r="H16">
        <v>669291</v>
      </c>
      <c r="I16">
        <v>1</v>
      </c>
      <c r="J16">
        <v>1</v>
      </c>
      <c r="K16" t="s">
        <v>85</v>
      </c>
      <c r="L16">
        <v>17</v>
      </c>
      <c r="M16">
        <v>2023</v>
      </c>
      <c r="N16">
        <v>28072401</v>
      </c>
    </row>
    <row r="17" spans="1:14" x14ac:dyDescent="0.3">
      <c r="A17" s="7">
        <v>31</v>
      </c>
      <c r="B17" t="s">
        <v>30</v>
      </c>
      <c r="C17" t="s">
        <v>40</v>
      </c>
      <c r="D17" t="s">
        <v>17</v>
      </c>
      <c r="E17" s="7">
        <v>6398</v>
      </c>
      <c r="F17" s="7">
        <v>102</v>
      </c>
      <c r="G17" s="6">
        <v>44957</v>
      </c>
      <c r="H17">
        <v>652596</v>
      </c>
      <c r="I17">
        <v>1</v>
      </c>
      <c r="J17">
        <v>1</v>
      </c>
      <c r="K17" t="s">
        <v>85</v>
      </c>
      <c r="L17">
        <v>31</v>
      </c>
      <c r="M17">
        <v>2023</v>
      </c>
      <c r="N17">
        <v>28072401</v>
      </c>
    </row>
    <row r="18" spans="1:14" x14ac:dyDescent="0.3">
      <c r="A18" s="7">
        <v>286</v>
      </c>
      <c r="B18" t="s">
        <v>36</v>
      </c>
      <c r="C18" t="s">
        <v>40</v>
      </c>
      <c r="D18" t="s">
        <v>22</v>
      </c>
      <c r="E18" s="7">
        <v>9002</v>
      </c>
      <c r="F18" s="7">
        <v>72</v>
      </c>
      <c r="G18" s="6">
        <v>45212</v>
      </c>
      <c r="H18">
        <v>648144</v>
      </c>
      <c r="I18">
        <v>0</v>
      </c>
      <c r="J18">
        <v>10</v>
      </c>
      <c r="K18" t="s">
        <v>94</v>
      </c>
      <c r="L18">
        <v>13</v>
      </c>
      <c r="M18">
        <v>2023</v>
      </c>
      <c r="N18">
        <v>19977657</v>
      </c>
    </row>
    <row r="19" spans="1:14" x14ac:dyDescent="0.3">
      <c r="A19" s="7">
        <v>12</v>
      </c>
      <c r="B19" t="s">
        <v>34</v>
      </c>
      <c r="C19" t="s">
        <v>40</v>
      </c>
      <c r="D19" t="s">
        <v>10</v>
      </c>
      <c r="E19" s="7">
        <v>3983</v>
      </c>
      <c r="F19" s="7">
        <v>144</v>
      </c>
      <c r="G19" s="6">
        <v>44938</v>
      </c>
      <c r="H19">
        <v>573552</v>
      </c>
      <c r="I19">
        <v>0</v>
      </c>
      <c r="J19">
        <v>1</v>
      </c>
      <c r="K19" t="s">
        <v>85</v>
      </c>
      <c r="L19">
        <v>12</v>
      </c>
      <c r="M19">
        <v>2023</v>
      </c>
      <c r="N19">
        <v>28072401</v>
      </c>
    </row>
    <row r="20" spans="1:14" x14ac:dyDescent="0.3">
      <c r="A20" s="7">
        <v>241</v>
      </c>
      <c r="B20" t="s">
        <v>36</v>
      </c>
      <c r="C20" t="s">
        <v>40</v>
      </c>
      <c r="D20" t="s">
        <v>20</v>
      </c>
      <c r="E20" s="7">
        <v>6132</v>
      </c>
      <c r="F20" s="7">
        <v>93</v>
      </c>
      <c r="G20" s="6">
        <v>45167</v>
      </c>
      <c r="H20">
        <v>570276</v>
      </c>
      <c r="I20">
        <v>0</v>
      </c>
      <c r="J20">
        <v>8</v>
      </c>
      <c r="K20" t="s">
        <v>92</v>
      </c>
      <c r="L20">
        <v>29</v>
      </c>
      <c r="M20">
        <v>2023</v>
      </c>
      <c r="N20">
        <v>14735826</v>
      </c>
    </row>
    <row r="21" spans="1:14" x14ac:dyDescent="0.3">
      <c r="A21" s="7">
        <v>67</v>
      </c>
      <c r="B21" t="s">
        <v>31</v>
      </c>
      <c r="C21" t="s">
        <v>40</v>
      </c>
      <c r="D21" t="s">
        <v>10</v>
      </c>
      <c r="E21" s="7">
        <v>4487</v>
      </c>
      <c r="F21" s="7">
        <v>111</v>
      </c>
      <c r="G21" s="6">
        <v>44993</v>
      </c>
      <c r="H21">
        <v>498057</v>
      </c>
      <c r="I21">
        <v>0</v>
      </c>
      <c r="J21">
        <v>3</v>
      </c>
      <c r="K21" t="s">
        <v>87</v>
      </c>
      <c r="L21">
        <v>8</v>
      </c>
      <c r="M21">
        <v>2023</v>
      </c>
      <c r="N21">
        <v>22513827</v>
      </c>
    </row>
    <row r="22" spans="1:14" x14ac:dyDescent="0.3">
      <c r="A22" s="7">
        <v>176</v>
      </c>
      <c r="B22" t="s">
        <v>30</v>
      </c>
      <c r="C22" t="s">
        <v>40</v>
      </c>
      <c r="D22" t="s">
        <v>13</v>
      </c>
      <c r="E22" s="7">
        <v>3388</v>
      </c>
      <c r="F22" s="7">
        <v>123</v>
      </c>
      <c r="G22" s="6">
        <v>45102</v>
      </c>
      <c r="H22">
        <v>416724</v>
      </c>
      <c r="I22">
        <v>0</v>
      </c>
      <c r="J22">
        <v>6</v>
      </c>
      <c r="K22" t="s">
        <v>90</v>
      </c>
      <c r="L22">
        <v>25</v>
      </c>
      <c r="M22">
        <v>2023</v>
      </c>
      <c r="N22">
        <v>22639596</v>
      </c>
    </row>
    <row r="23" spans="1:14" x14ac:dyDescent="0.3">
      <c r="A23" s="7">
        <v>183</v>
      </c>
      <c r="B23" t="s">
        <v>30</v>
      </c>
      <c r="C23" t="s">
        <v>40</v>
      </c>
      <c r="D23" t="s">
        <v>19</v>
      </c>
      <c r="E23" s="7">
        <v>2324</v>
      </c>
      <c r="F23" s="7">
        <v>177</v>
      </c>
      <c r="G23" s="6">
        <v>45109</v>
      </c>
      <c r="H23">
        <v>411348</v>
      </c>
      <c r="I23">
        <v>0</v>
      </c>
      <c r="J23">
        <v>7</v>
      </c>
      <c r="K23" t="s">
        <v>91</v>
      </c>
      <c r="L23">
        <v>2</v>
      </c>
      <c r="M23">
        <v>2023</v>
      </c>
      <c r="N23">
        <v>18685457.933333334</v>
      </c>
    </row>
    <row r="24" spans="1:14" x14ac:dyDescent="0.3">
      <c r="A24" s="7">
        <v>192</v>
      </c>
      <c r="B24" t="s">
        <v>29</v>
      </c>
      <c r="C24" t="s">
        <v>40</v>
      </c>
      <c r="D24" t="s">
        <v>15</v>
      </c>
      <c r="E24" s="7">
        <v>1890</v>
      </c>
      <c r="F24" s="7">
        <v>195</v>
      </c>
      <c r="G24" s="6">
        <v>45118</v>
      </c>
      <c r="H24">
        <v>368550</v>
      </c>
      <c r="I24">
        <v>0</v>
      </c>
      <c r="J24">
        <v>7</v>
      </c>
      <c r="K24" t="s">
        <v>91</v>
      </c>
      <c r="L24">
        <v>11</v>
      </c>
      <c r="M24">
        <v>2023</v>
      </c>
      <c r="N24">
        <v>18685457.933333334</v>
      </c>
    </row>
    <row r="25" spans="1:14" x14ac:dyDescent="0.3">
      <c r="A25" s="7">
        <v>121</v>
      </c>
      <c r="B25" t="s">
        <v>30</v>
      </c>
      <c r="C25" t="s">
        <v>40</v>
      </c>
      <c r="D25" t="s">
        <v>23</v>
      </c>
      <c r="E25" s="7">
        <v>1526</v>
      </c>
      <c r="F25" s="7">
        <v>240</v>
      </c>
      <c r="G25" s="6">
        <v>45047</v>
      </c>
      <c r="H25">
        <v>366240</v>
      </c>
      <c r="I25">
        <v>0</v>
      </c>
      <c r="J25">
        <v>5</v>
      </c>
      <c r="K25" t="s">
        <v>89</v>
      </c>
      <c r="L25">
        <v>1</v>
      </c>
      <c r="M25">
        <v>2023</v>
      </c>
      <c r="N25">
        <v>19416075</v>
      </c>
    </row>
    <row r="26" spans="1:14" x14ac:dyDescent="0.3">
      <c r="A26" s="7">
        <v>24</v>
      </c>
      <c r="B26" t="s">
        <v>29</v>
      </c>
      <c r="C26" t="s">
        <v>40</v>
      </c>
      <c r="D26" t="s">
        <v>12</v>
      </c>
      <c r="E26" s="7">
        <v>1771</v>
      </c>
      <c r="F26" s="7">
        <v>204</v>
      </c>
      <c r="G26" s="6">
        <v>44950</v>
      </c>
      <c r="H26">
        <v>361284</v>
      </c>
      <c r="I26">
        <v>0</v>
      </c>
      <c r="J26">
        <v>1</v>
      </c>
      <c r="K26" t="s">
        <v>85</v>
      </c>
      <c r="L26">
        <v>24</v>
      </c>
      <c r="M26">
        <v>2023</v>
      </c>
      <c r="N26">
        <v>28072401</v>
      </c>
    </row>
    <row r="27" spans="1:14" x14ac:dyDescent="0.3">
      <c r="A27" s="7">
        <v>294</v>
      </c>
      <c r="B27" t="s">
        <v>31</v>
      </c>
      <c r="C27" t="s">
        <v>40</v>
      </c>
      <c r="D27" t="s">
        <v>23</v>
      </c>
      <c r="E27" s="7">
        <v>6454</v>
      </c>
      <c r="F27" s="7">
        <v>54</v>
      </c>
      <c r="G27" s="6">
        <v>45220</v>
      </c>
      <c r="H27">
        <v>348516</v>
      </c>
      <c r="I27">
        <v>0</v>
      </c>
      <c r="J27">
        <v>10</v>
      </c>
      <c r="K27" t="s">
        <v>94</v>
      </c>
      <c r="L27">
        <v>21</v>
      </c>
      <c r="M27">
        <v>2023</v>
      </c>
      <c r="N27">
        <v>19977657</v>
      </c>
    </row>
    <row r="28" spans="1:14" x14ac:dyDescent="0.3">
      <c r="A28" s="7">
        <v>296</v>
      </c>
      <c r="B28" t="s">
        <v>34</v>
      </c>
      <c r="C28" t="s">
        <v>40</v>
      </c>
      <c r="D28" t="s">
        <v>2</v>
      </c>
      <c r="E28" s="7">
        <v>938</v>
      </c>
      <c r="F28" s="7">
        <v>366</v>
      </c>
      <c r="G28" s="6">
        <v>45222</v>
      </c>
      <c r="H28">
        <v>343308</v>
      </c>
      <c r="I28">
        <v>0</v>
      </c>
      <c r="J28">
        <v>10</v>
      </c>
      <c r="K28" t="s">
        <v>94</v>
      </c>
      <c r="L28">
        <v>23</v>
      </c>
      <c r="M28">
        <v>2023</v>
      </c>
      <c r="N28">
        <v>19977657</v>
      </c>
    </row>
    <row r="29" spans="1:14" x14ac:dyDescent="0.3">
      <c r="A29" s="7">
        <v>134</v>
      </c>
      <c r="B29" t="s">
        <v>31</v>
      </c>
      <c r="C29" t="s">
        <v>40</v>
      </c>
      <c r="D29" t="s">
        <v>26</v>
      </c>
      <c r="E29" s="7">
        <v>6391</v>
      </c>
      <c r="F29" s="7">
        <v>48</v>
      </c>
      <c r="G29" s="6">
        <v>45060</v>
      </c>
      <c r="H29">
        <v>306768</v>
      </c>
      <c r="I29">
        <v>0</v>
      </c>
      <c r="J29">
        <v>5</v>
      </c>
      <c r="K29" t="s">
        <v>89</v>
      </c>
      <c r="L29">
        <v>14</v>
      </c>
      <c r="M29">
        <v>2023</v>
      </c>
      <c r="N29">
        <v>19416075</v>
      </c>
    </row>
    <row r="30" spans="1:14" x14ac:dyDescent="0.3">
      <c r="A30" s="7">
        <v>59</v>
      </c>
      <c r="B30" t="s">
        <v>3</v>
      </c>
      <c r="C30" t="s">
        <v>40</v>
      </c>
      <c r="D30" t="s">
        <v>22</v>
      </c>
      <c r="E30" s="7">
        <v>1085</v>
      </c>
      <c r="F30" s="7">
        <v>273</v>
      </c>
      <c r="G30" s="6">
        <v>44985</v>
      </c>
      <c r="H30">
        <v>296205</v>
      </c>
      <c r="I30">
        <v>0</v>
      </c>
      <c r="J30">
        <v>2</v>
      </c>
      <c r="K30" t="s">
        <v>86</v>
      </c>
      <c r="L30">
        <v>28</v>
      </c>
      <c r="M30">
        <v>2023</v>
      </c>
      <c r="N30">
        <v>15279306</v>
      </c>
    </row>
    <row r="31" spans="1:14" x14ac:dyDescent="0.3">
      <c r="A31" s="7">
        <v>65</v>
      </c>
      <c r="B31" t="s">
        <v>29</v>
      </c>
      <c r="C31" t="s">
        <v>40</v>
      </c>
      <c r="D31" t="s">
        <v>8</v>
      </c>
      <c r="E31" s="7">
        <v>9709</v>
      </c>
      <c r="F31" s="7">
        <v>30</v>
      </c>
      <c r="G31" s="6">
        <v>44991</v>
      </c>
      <c r="H31">
        <v>291270</v>
      </c>
      <c r="I31">
        <v>0</v>
      </c>
      <c r="J31">
        <v>3</v>
      </c>
      <c r="K31" t="s">
        <v>87</v>
      </c>
      <c r="L31">
        <v>6</v>
      </c>
      <c r="M31">
        <v>2023</v>
      </c>
      <c r="N31">
        <v>22513827</v>
      </c>
    </row>
    <row r="32" spans="1:14" x14ac:dyDescent="0.3">
      <c r="A32" s="7">
        <v>187</v>
      </c>
      <c r="B32" t="s">
        <v>29</v>
      </c>
      <c r="C32" t="s">
        <v>40</v>
      </c>
      <c r="D32" t="s">
        <v>19</v>
      </c>
      <c r="E32" s="7">
        <v>6279</v>
      </c>
      <c r="F32" s="7">
        <v>45</v>
      </c>
      <c r="G32" s="6">
        <v>45113</v>
      </c>
      <c r="H32">
        <v>282555</v>
      </c>
      <c r="I32">
        <v>0</v>
      </c>
      <c r="J32">
        <v>7</v>
      </c>
      <c r="K32" t="s">
        <v>91</v>
      </c>
      <c r="L32">
        <v>6</v>
      </c>
      <c r="M32">
        <v>2023</v>
      </c>
      <c r="N32">
        <v>18685457.933333334</v>
      </c>
    </row>
    <row r="33" spans="1:14" x14ac:dyDescent="0.3">
      <c r="A33" s="7">
        <v>95</v>
      </c>
      <c r="B33" t="s">
        <v>3</v>
      </c>
      <c r="C33" t="s">
        <v>40</v>
      </c>
      <c r="D33" t="s">
        <v>16</v>
      </c>
      <c r="E33" s="7">
        <v>2737</v>
      </c>
      <c r="F33" s="7">
        <v>93</v>
      </c>
      <c r="G33" s="6">
        <v>45021</v>
      </c>
      <c r="H33">
        <v>254541</v>
      </c>
      <c r="I33">
        <v>0</v>
      </c>
      <c r="J33">
        <v>4</v>
      </c>
      <c r="K33" t="s">
        <v>88</v>
      </c>
      <c r="L33">
        <v>5</v>
      </c>
      <c r="M33">
        <v>2023</v>
      </c>
      <c r="N33">
        <v>20188182</v>
      </c>
    </row>
    <row r="34" spans="1:14" x14ac:dyDescent="0.3">
      <c r="A34" s="7">
        <v>1</v>
      </c>
      <c r="B34" t="s">
        <v>36</v>
      </c>
      <c r="C34" t="s">
        <v>40</v>
      </c>
      <c r="D34" t="s">
        <v>23</v>
      </c>
      <c r="E34" s="7">
        <v>1624</v>
      </c>
      <c r="F34" s="7">
        <v>114</v>
      </c>
      <c r="G34" s="6">
        <v>44927</v>
      </c>
      <c r="H34">
        <v>185136</v>
      </c>
      <c r="I34">
        <v>0</v>
      </c>
      <c r="J34">
        <v>1</v>
      </c>
      <c r="K34" t="s">
        <v>85</v>
      </c>
      <c r="L34">
        <v>1</v>
      </c>
      <c r="M34">
        <v>2023</v>
      </c>
      <c r="N34">
        <v>28072401</v>
      </c>
    </row>
    <row r="35" spans="1:14" x14ac:dyDescent="0.3">
      <c r="A35" s="7">
        <v>231</v>
      </c>
      <c r="B35" t="s">
        <v>33</v>
      </c>
      <c r="C35" t="s">
        <v>40</v>
      </c>
      <c r="D35" t="s">
        <v>18</v>
      </c>
      <c r="E35" s="7">
        <v>8813</v>
      </c>
      <c r="F35" s="7">
        <v>21</v>
      </c>
      <c r="G35" s="6">
        <v>45157</v>
      </c>
      <c r="H35">
        <v>185073</v>
      </c>
      <c r="I35">
        <v>0</v>
      </c>
      <c r="J35">
        <v>8</v>
      </c>
      <c r="K35" t="s">
        <v>92</v>
      </c>
      <c r="L35">
        <v>19</v>
      </c>
      <c r="M35">
        <v>2023</v>
      </c>
      <c r="N35">
        <v>14735826</v>
      </c>
    </row>
    <row r="36" spans="1:14" x14ac:dyDescent="0.3">
      <c r="A36" s="7">
        <v>299</v>
      </c>
      <c r="B36" t="s">
        <v>30</v>
      </c>
      <c r="C36" t="s">
        <v>40</v>
      </c>
      <c r="D36" t="s">
        <v>8</v>
      </c>
      <c r="E36" s="7">
        <v>714</v>
      </c>
      <c r="F36" s="7">
        <v>231</v>
      </c>
      <c r="G36" s="6">
        <v>45225</v>
      </c>
      <c r="H36">
        <v>164934</v>
      </c>
      <c r="I36">
        <v>0</v>
      </c>
      <c r="J36">
        <v>10</v>
      </c>
      <c r="K36" t="s">
        <v>94</v>
      </c>
      <c r="L36">
        <v>26</v>
      </c>
      <c r="M36">
        <v>2023</v>
      </c>
      <c r="N36">
        <v>19977657</v>
      </c>
    </row>
    <row r="37" spans="1:14" x14ac:dyDescent="0.3">
      <c r="A37" s="7">
        <v>87</v>
      </c>
      <c r="B37" t="s">
        <v>36</v>
      </c>
      <c r="C37" t="s">
        <v>40</v>
      </c>
      <c r="D37" t="s">
        <v>12</v>
      </c>
      <c r="E37" s="7">
        <v>7693</v>
      </c>
      <c r="F37" s="7">
        <v>21</v>
      </c>
      <c r="G37" s="6">
        <v>45013</v>
      </c>
      <c r="H37">
        <v>161553</v>
      </c>
      <c r="I37">
        <v>0</v>
      </c>
      <c r="J37">
        <v>3</v>
      </c>
      <c r="K37" t="s">
        <v>87</v>
      </c>
      <c r="L37">
        <v>28</v>
      </c>
      <c r="M37">
        <v>2023</v>
      </c>
      <c r="N37">
        <v>22513827</v>
      </c>
    </row>
    <row r="38" spans="1:14" x14ac:dyDescent="0.3">
      <c r="A38" s="7">
        <v>117</v>
      </c>
      <c r="B38" t="s">
        <v>32</v>
      </c>
      <c r="C38" t="s">
        <v>40</v>
      </c>
      <c r="D38" t="s">
        <v>11</v>
      </c>
      <c r="E38" s="7">
        <v>1505</v>
      </c>
      <c r="F38" s="7">
        <v>102</v>
      </c>
      <c r="G38" s="6">
        <v>45043</v>
      </c>
      <c r="H38">
        <v>153510</v>
      </c>
      <c r="I38">
        <v>0</v>
      </c>
      <c r="J38">
        <v>4</v>
      </c>
      <c r="K38" t="s">
        <v>88</v>
      </c>
      <c r="L38">
        <v>27</v>
      </c>
      <c r="M38">
        <v>2023</v>
      </c>
      <c r="N38">
        <v>20188182</v>
      </c>
    </row>
    <row r="39" spans="1:14" x14ac:dyDescent="0.3">
      <c r="A39" s="7">
        <v>30</v>
      </c>
      <c r="B39" t="s">
        <v>35</v>
      </c>
      <c r="C39" t="s">
        <v>40</v>
      </c>
      <c r="D39" t="s">
        <v>16</v>
      </c>
      <c r="E39" s="7">
        <v>4683</v>
      </c>
      <c r="F39" s="7">
        <v>30</v>
      </c>
      <c r="G39" s="6">
        <v>44956</v>
      </c>
      <c r="H39">
        <v>140490</v>
      </c>
      <c r="I39">
        <v>0</v>
      </c>
      <c r="J39">
        <v>1</v>
      </c>
      <c r="K39" t="s">
        <v>85</v>
      </c>
      <c r="L39">
        <v>30</v>
      </c>
      <c r="M39">
        <v>2023</v>
      </c>
      <c r="N39">
        <v>28072401</v>
      </c>
    </row>
    <row r="40" spans="1:14" x14ac:dyDescent="0.3">
      <c r="A40" s="7">
        <v>228</v>
      </c>
      <c r="B40" t="s">
        <v>3</v>
      </c>
      <c r="C40" t="s">
        <v>40</v>
      </c>
      <c r="D40" t="s">
        <v>21</v>
      </c>
      <c r="E40" s="7">
        <v>2919</v>
      </c>
      <c r="F40" s="7">
        <v>45</v>
      </c>
      <c r="G40" s="6">
        <v>45154</v>
      </c>
      <c r="H40">
        <v>131355</v>
      </c>
      <c r="I40">
        <v>0</v>
      </c>
      <c r="J40">
        <v>8</v>
      </c>
      <c r="K40" t="s">
        <v>92</v>
      </c>
      <c r="L40">
        <v>16</v>
      </c>
      <c r="M40">
        <v>2023</v>
      </c>
      <c r="N40">
        <v>14735826</v>
      </c>
    </row>
    <row r="41" spans="1:14" x14ac:dyDescent="0.3">
      <c r="A41" s="7">
        <v>271</v>
      </c>
      <c r="B41" t="s">
        <v>28</v>
      </c>
      <c r="C41" t="s">
        <v>40</v>
      </c>
      <c r="D41" t="s">
        <v>8</v>
      </c>
      <c r="E41" s="7">
        <v>2863</v>
      </c>
      <c r="F41" s="7">
        <v>42</v>
      </c>
      <c r="G41" s="6">
        <v>45197</v>
      </c>
      <c r="H41">
        <v>120246</v>
      </c>
      <c r="I41">
        <v>0</v>
      </c>
      <c r="J41">
        <v>9</v>
      </c>
      <c r="K41" t="s">
        <v>93</v>
      </c>
      <c r="L41">
        <v>28</v>
      </c>
      <c r="M41">
        <v>2023</v>
      </c>
      <c r="N41">
        <v>14141106</v>
      </c>
    </row>
    <row r="42" spans="1:14" x14ac:dyDescent="0.3">
      <c r="A42" s="7">
        <v>182</v>
      </c>
      <c r="B42" t="s">
        <v>35</v>
      </c>
      <c r="C42" t="s">
        <v>40</v>
      </c>
      <c r="D42" t="s">
        <v>21</v>
      </c>
      <c r="E42" s="7">
        <v>3059</v>
      </c>
      <c r="F42" s="7">
        <v>27</v>
      </c>
      <c r="G42" s="6">
        <v>45108</v>
      </c>
      <c r="H42">
        <v>82593</v>
      </c>
      <c r="I42">
        <v>0</v>
      </c>
      <c r="J42">
        <v>7</v>
      </c>
      <c r="K42" t="s">
        <v>91</v>
      </c>
      <c r="L42">
        <v>1</v>
      </c>
      <c r="M42">
        <v>2023</v>
      </c>
      <c r="N42">
        <v>18685457.933333334</v>
      </c>
    </row>
    <row r="43" spans="1:14" x14ac:dyDescent="0.3">
      <c r="A43" s="7">
        <v>246</v>
      </c>
      <c r="B43" t="s">
        <v>35</v>
      </c>
      <c r="C43" t="s">
        <v>40</v>
      </c>
      <c r="D43" t="s">
        <v>14</v>
      </c>
      <c r="E43" s="7">
        <v>245</v>
      </c>
      <c r="F43" s="7">
        <v>288</v>
      </c>
      <c r="G43" s="6">
        <v>45172</v>
      </c>
      <c r="H43">
        <v>70560</v>
      </c>
      <c r="I43">
        <v>0</v>
      </c>
      <c r="J43">
        <v>9</v>
      </c>
      <c r="K43" t="s">
        <v>93</v>
      </c>
      <c r="L43">
        <v>3</v>
      </c>
      <c r="M43">
        <v>2023</v>
      </c>
      <c r="N43">
        <v>14141106</v>
      </c>
    </row>
    <row r="44" spans="1:14" x14ac:dyDescent="0.3">
      <c r="A44" s="7">
        <v>10</v>
      </c>
      <c r="B44" t="s">
        <v>33</v>
      </c>
      <c r="C44" t="s">
        <v>40</v>
      </c>
      <c r="D44" t="s">
        <v>7</v>
      </c>
      <c r="E44" s="7">
        <v>4991</v>
      </c>
      <c r="F44" s="7">
        <v>12</v>
      </c>
      <c r="G44" s="6">
        <v>44936</v>
      </c>
      <c r="H44">
        <v>59892</v>
      </c>
      <c r="I44">
        <v>0</v>
      </c>
      <c r="J44">
        <v>1</v>
      </c>
      <c r="K44" t="s">
        <v>85</v>
      </c>
      <c r="L44">
        <v>10</v>
      </c>
      <c r="M44">
        <v>2023</v>
      </c>
      <c r="N44">
        <v>28072401</v>
      </c>
    </row>
    <row r="45" spans="1:14" x14ac:dyDescent="0.3">
      <c r="A45" s="7">
        <v>205</v>
      </c>
      <c r="B45" t="s">
        <v>28</v>
      </c>
      <c r="C45" t="s">
        <v>40</v>
      </c>
      <c r="D45" t="s">
        <v>7</v>
      </c>
      <c r="E45" s="7">
        <v>1057</v>
      </c>
      <c r="F45" s="7">
        <v>54</v>
      </c>
      <c r="G45" s="6">
        <v>45131</v>
      </c>
      <c r="H45">
        <v>57078</v>
      </c>
      <c r="I45">
        <v>0</v>
      </c>
      <c r="J45">
        <v>7</v>
      </c>
      <c r="K45" t="s">
        <v>91</v>
      </c>
      <c r="L45">
        <v>24</v>
      </c>
      <c r="M45">
        <v>2023</v>
      </c>
      <c r="N45">
        <v>18685457.933333334</v>
      </c>
    </row>
    <row r="46" spans="1:14" x14ac:dyDescent="0.3">
      <c r="A46" s="7">
        <v>140</v>
      </c>
      <c r="B46" t="s">
        <v>3</v>
      </c>
      <c r="C46" t="s">
        <v>40</v>
      </c>
      <c r="D46" t="s">
        <v>2</v>
      </c>
      <c r="E46" s="7">
        <v>259</v>
      </c>
      <c r="F46" s="7">
        <v>207</v>
      </c>
      <c r="G46" s="6">
        <v>45066</v>
      </c>
      <c r="H46">
        <v>53613</v>
      </c>
      <c r="I46">
        <v>0</v>
      </c>
      <c r="J46">
        <v>5</v>
      </c>
      <c r="K46" t="s">
        <v>89</v>
      </c>
      <c r="L46">
        <v>20</v>
      </c>
      <c r="M46">
        <v>2023</v>
      </c>
      <c r="N46">
        <v>19416075</v>
      </c>
    </row>
    <row r="47" spans="1:14" x14ac:dyDescent="0.3">
      <c r="A47" s="7">
        <v>195</v>
      </c>
      <c r="B47" t="s">
        <v>32</v>
      </c>
      <c r="C47" t="s">
        <v>40</v>
      </c>
      <c r="D47" t="s">
        <v>23</v>
      </c>
      <c r="E47" s="7">
        <v>560</v>
      </c>
      <c r="F47" s="7">
        <v>81</v>
      </c>
      <c r="G47" s="6">
        <v>45121</v>
      </c>
      <c r="H47">
        <v>45360</v>
      </c>
      <c r="I47">
        <v>0</v>
      </c>
      <c r="J47">
        <v>7</v>
      </c>
      <c r="K47" t="s">
        <v>91</v>
      </c>
      <c r="L47">
        <v>14</v>
      </c>
      <c r="M47">
        <v>2023</v>
      </c>
      <c r="N47">
        <v>18685457.933333334</v>
      </c>
    </row>
    <row r="48" spans="1:14" x14ac:dyDescent="0.3">
      <c r="A48" s="7">
        <v>273</v>
      </c>
      <c r="B48" t="s">
        <v>32</v>
      </c>
      <c r="C48" t="s">
        <v>40</v>
      </c>
      <c r="D48" t="s">
        <v>19</v>
      </c>
      <c r="E48" s="7">
        <v>6818</v>
      </c>
      <c r="F48" s="7">
        <v>6</v>
      </c>
      <c r="G48" s="6">
        <v>45199</v>
      </c>
      <c r="H48">
        <v>40908</v>
      </c>
      <c r="I48">
        <v>0</v>
      </c>
      <c r="J48">
        <v>9</v>
      </c>
      <c r="K48" t="s">
        <v>93</v>
      </c>
      <c r="L48">
        <v>30</v>
      </c>
      <c r="M48">
        <v>2023</v>
      </c>
      <c r="N48">
        <v>14141106</v>
      </c>
    </row>
    <row r="49" spans="1:14" x14ac:dyDescent="0.3">
      <c r="A49" s="7">
        <v>135</v>
      </c>
      <c r="B49" t="s">
        <v>33</v>
      </c>
      <c r="C49" t="s">
        <v>40</v>
      </c>
      <c r="D49" t="s">
        <v>15</v>
      </c>
      <c r="E49" s="7">
        <v>518</v>
      </c>
      <c r="F49" s="7">
        <v>75</v>
      </c>
      <c r="G49" s="6">
        <v>45061</v>
      </c>
      <c r="H49">
        <v>38850</v>
      </c>
      <c r="I49">
        <v>0</v>
      </c>
      <c r="J49">
        <v>5</v>
      </c>
      <c r="K49" t="s">
        <v>89</v>
      </c>
      <c r="L49">
        <v>15</v>
      </c>
      <c r="M49">
        <v>2023</v>
      </c>
      <c r="N49">
        <v>19416075</v>
      </c>
    </row>
    <row r="50" spans="1:14" x14ac:dyDescent="0.3">
      <c r="A50" s="7">
        <v>260</v>
      </c>
      <c r="B50" t="s">
        <v>29</v>
      </c>
      <c r="C50" t="s">
        <v>40</v>
      </c>
      <c r="D50" t="s">
        <v>14</v>
      </c>
      <c r="E50" s="7">
        <v>434</v>
      </c>
      <c r="F50" s="7">
        <v>87</v>
      </c>
      <c r="G50" s="6">
        <v>45186</v>
      </c>
      <c r="H50">
        <v>37758</v>
      </c>
      <c r="I50">
        <v>0</v>
      </c>
      <c r="J50">
        <v>9</v>
      </c>
      <c r="K50" t="s">
        <v>93</v>
      </c>
      <c r="L50">
        <v>17</v>
      </c>
      <c r="M50">
        <v>2023</v>
      </c>
      <c r="N50">
        <v>14141106</v>
      </c>
    </row>
    <row r="51" spans="1:14" x14ac:dyDescent="0.3">
      <c r="A51" s="7">
        <v>103</v>
      </c>
      <c r="B51" t="s">
        <v>30</v>
      </c>
      <c r="C51" t="s">
        <v>40</v>
      </c>
      <c r="D51" t="s">
        <v>14</v>
      </c>
      <c r="E51" s="7">
        <v>2933</v>
      </c>
      <c r="F51" s="7">
        <v>9</v>
      </c>
      <c r="G51" s="6">
        <v>45029</v>
      </c>
      <c r="H51">
        <v>26397</v>
      </c>
      <c r="I51">
        <v>0</v>
      </c>
      <c r="J51">
        <v>4</v>
      </c>
      <c r="K51" t="s">
        <v>88</v>
      </c>
      <c r="L51">
        <v>13</v>
      </c>
      <c r="M51">
        <v>2023</v>
      </c>
      <c r="N51">
        <v>20188182</v>
      </c>
    </row>
    <row r="52" spans="1:14" x14ac:dyDescent="0.3">
      <c r="A52" s="7">
        <v>60</v>
      </c>
      <c r="B52" t="s">
        <v>33</v>
      </c>
      <c r="C52" t="s">
        <v>40</v>
      </c>
      <c r="D52" t="s">
        <v>24</v>
      </c>
      <c r="E52" s="7">
        <v>182</v>
      </c>
      <c r="F52" s="7">
        <v>48</v>
      </c>
      <c r="G52" s="6">
        <v>44986</v>
      </c>
      <c r="H52">
        <v>8736</v>
      </c>
      <c r="I52">
        <v>0</v>
      </c>
      <c r="J52">
        <v>3</v>
      </c>
      <c r="K52" t="s">
        <v>87</v>
      </c>
      <c r="L52">
        <v>1</v>
      </c>
      <c r="M52">
        <v>2023</v>
      </c>
      <c r="N52">
        <v>22513827</v>
      </c>
    </row>
    <row r="53" spans="1:14" x14ac:dyDescent="0.3">
      <c r="A53" s="7">
        <v>141</v>
      </c>
      <c r="B53" t="s">
        <v>29</v>
      </c>
      <c r="C53" t="s">
        <v>40</v>
      </c>
      <c r="D53" t="s">
        <v>23</v>
      </c>
      <c r="E53" s="7">
        <v>42</v>
      </c>
      <c r="F53" s="7">
        <v>150</v>
      </c>
      <c r="G53" s="6">
        <v>45067</v>
      </c>
      <c r="H53">
        <v>6300</v>
      </c>
      <c r="I53">
        <v>0</v>
      </c>
      <c r="J53">
        <v>5</v>
      </c>
      <c r="K53" t="s">
        <v>89</v>
      </c>
      <c r="L53">
        <v>21</v>
      </c>
      <c r="M53">
        <v>2023</v>
      </c>
      <c r="N53">
        <v>19416075</v>
      </c>
    </row>
    <row r="54" spans="1:14" x14ac:dyDescent="0.3">
      <c r="A54" s="7">
        <v>45</v>
      </c>
      <c r="B54" t="s">
        <v>28</v>
      </c>
      <c r="C54" t="s">
        <v>40</v>
      </c>
      <c r="D54" t="s">
        <v>12</v>
      </c>
      <c r="E54" s="7">
        <v>238</v>
      </c>
      <c r="F54" s="7">
        <v>18</v>
      </c>
      <c r="G54" s="6">
        <v>44971</v>
      </c>
      <c r="H54">
        <v>4284</v>
      </c>
      <c r="I54">
        <v>0</v>
      </c>
      <c r="J54">
        <v>2</v>
      </c>
      <c r="K54" t="s">
        <v>86</v>
      </c>
      <c r="L54">
        <v>14</v>
      </c>
      <c r="M54">
        <v>2023</v>
      </c>
      <c r="N54">
        <v>15279306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8BED1-89AA-4C5C-BC65-D767539E4830}">
  <dimension ref="A1:N41"/>
  <sheetViews>
    <sheetView workbookViewId="0">
      <selection sqref="A1:N41"/>
    </sheetView>
  </sheetViews>
  <sheetFormatPr defaultRowHeight="14.4" x14ac:dyDescent="0.3"/>
  <cols>
    <col min="1" max="1" width="10.109375" customWidth="1"/>
    <col min="2" max="2" width="13.33203125" customWidth="1"/>
    <col min="3" max="3" width="12.109375" customWidth="1"/>
    <col min="4" max="4" width="9.5546875" customWidth="1"/>
    <col min="5" max="5" width="9.77734375" customWidth="1"/>
    <col min="7" max="7" width="12.33203125" customWidth="1"/>
    <col min="8" max="8" width="11.5546875" customWidth="1"/>
    <col min="9" max="9" width="10" customWidth="1"/>
    <col min="11" max="11" width="14.33203125" customWidth="1"/>
    <col min="14" max="14" width="25.5546875" customWidth="1"/>
  </cols>
  <sheetData>
    <row r="1" spans="1:14" x14ac:dyDescent="0.3">
      <c r="A1" s="7" t="s">
        <v>44</v>
      </c>
      <c r="B1" t="s">
        <v>4</v>
      </c>
      <c r="C1" t="s">
        <v>5</v>
      </c>
      <c r="D1" t="s">
        <v>0</v>
      </c>
      <c r="E1" s="7" t="s">
        <v>1</v>
      </c>
      <c r="F1" s="7" t="s">
        <v>27</v>
      </c>
      <c r="G1" s="6" t="s">
        <v>43</v>
      </c>
      <c r="H1" t="s">
        <v>76</v>
      </c>
      <c r="I1" t="s">
        <v>77</v>
      </c>
      <c r="J1" t="s">
        <v>78</v>
      </c>
      <c r="K1" t="s">
        <v>79</v>
      </c>
      <c r="L1" t="s">
        <v>80</v>
      </c>
      <c r="M1" t="s">
        <v>81</v>
      </c>
      <c r="N1" t="s">
        <v>82</v>
      </c>
    </row>
    <row r="2" spans="1:14" x14ac:dyDescent="0.3">
      <c r="A2" s="7">
        <v>81</v>
      </c>
      <c r="B2" t="s">
        <v>29</v>
      </c>
      <c r="C2" t="s">
        <v>41</v>
      </c>
      <c r="D2" t="s">
        <v>24</v>
      </c>
      <c r="E2" s="7">
        <v>8890</v>
      </c>
      <c r="F2" s="7">
        <v>210</v>
      </c>
      <c r="G2" s="6">
        <v>45007</v>
      </c>
      <c r="H2">
        <v>1866900</v>
      </c>
      <c r="I2">
        <v>1</v>
      </c>
      <c r="J2">
        <v>3</v>
      </c>
      <c r="K2" t="s">
        <v>87</v>
      </c>
      <c r="L2">
        <v>22</v>
      </c>
      <c r="M2">
        <v>2023</v>
      </c>
      <c r="N2">
        <v>22513827</v>
      </c>
    </row>
    <row r="3" spans="1:14" x14ac:dyDescent="0.3">
      <c r="A3" s="7">
        <v>161</v>
      </c>
      <c r="B3" t="s">
        <v>28</v>
      </c>
      <c r="C3" t="s">
        <v>41</v>
      </c>
      <c r="D3" t="s">
        <v>14</v>
      </c>
      <c r="E3" s="7">
        <v>7651</v>
      </c>
      <c r="F3" s="7">
        <v>213</v>
      </c>
      <c r="G3" s="6">
        <v>45087</v>
      </c>
      <c r="H3">
        <v>1629663</v>
      </c>
      <c r="I3">
        <v>1</v>
      </c>
      <c r="J3">
        <v>6</v>
      </c>
      <c r="K3" t="s">
        <v>90</v>
      </c>
      <c r="L3">
        <v>10</v>
      </c>
      <c r="M3">
        <v>2023</v>
      </c>
      <c r="N3">
        <v>22639596</v>
      </c>
    </row>
    <row r="4" spans="1:14" x14ac:dyDescent="0.3">
      <c r="A4" s="7">
        <v>20</v>
      </c>
      <c r="B4" t="s">
        <v>28</v>
      </c>
      <c r="C4" t="s">
        <v>41</v>
      </c>
      <c r="D4" t="s">
        <v>13</v>
      </c>
      <c r="E4" s="7">
        <v>9443</v>
      </c>
      <c r="F4" s="7">
        <v>162</v>
      </c>
      <c r="G4" s="6">
        <v>44946</v>
      </c>
      <c r="H4">
        <v>1529766</v>
      </c>
      <c r="I4">
        <v>1</v>
      </c>
      <c r="J4">
        <v>1</v>
      </c>
      <c r="K4" t="s">
        <v>85</v>
      </c>
      <c r="L4">
        <v>20</v>
      </c>
      <c r="M4">
        <v>2023</v>
      </c>
      <c r="N4">
        <v>28072401</v>
      </c>
    </row>
    <row r="5" spans="1:14" x14ac:dyDescent="0.3">
      <c r="A5" s="7">
        <v>216</v>
      </c>
      <c r="B5" t="s">
        <v>35</v>
      </c>
      <c r="C5" t="s">
        <v>41</v>
      </c>
      <c r="D5" t="s">
        <v>14</v>
      </c>
      <c r="E5" s="7">
        <v>4858</v>
      </c>
      <c r="F5" s="7">
        <v>279</v>
      </c>
      <c r="G5" s="6">
        <v>45142</v>
      </c>
      <c r="H5">
        <v>1355382</v>
      </c>
      <c r="I5">
        <v>1</v>
      </c>
      <c r="J5">
        <v>8</v>
      </c>
      <c r="K5" t="s">
        <v>92</v>
      </c>
      <c r="L5">
        <v>4</v>
      </c>
      <c r="M5">
        <v>2023</v>
      </c>
      <c r="N5">
        <v>14735826</v>
      </c>
    </row>
    <row r="6" spans="1:14" x14ac:dyDescent="0.3">
      <c r="A6" s="7">
        <v>33</v>
      </c>
      <c r="B6" t="s">
        <v>29</v>
      </c>
      <c r="C6" t="s">
        <v>41</v>
      </c>
      <c r="D6" t="s">
        <v>23</v>
      </c>
      <c r="E6" s="7">
        <v>7021</v>
      </c>
      <c r="F6" s="7">
        <v>183</v>
      </c>
      <c r="G6" s="6">
        <v>44959</v>
      </c>
      <c r="H6">
        <v>1284843</v>
      </c>
      <c r="I6">
        <v>1</v>
      </c>
      <c r="J6">
        <v>2</v>
      </c>
      <c r="K6" t="s">
        <v>86</v>
      </c>
      <c r="L6">
        <v>2</v>
      </c>
      <c r="M6">
        <v>2023</v>
      </c>
      <c r="N6">
        <v>15279306</v>
      </c>
    </row>
    <row r="7" spans="1:14" x14ac:dyDescent="0.3">
      <c r="A7" s="7">
        <v>215</v>
      </c>
      <c r="B7" t="s">
        <v>3</v>
      </c>
      <c r="C7" t="s">
        <v>41</v>
      </c>
      <c r="D7" t="s">
        <v>17</v>
      </c>
      <c r="E7" s="7">
        <v>3920</v>
      </c>
      <c r="F7" s="7">
        <v>306</v>
      </c>
      <c r="G7" s="6">
        <v>45141</v>
      </c>
      <c r="H7">
        <v>1199520</v>
      </c>
      <c r="I7">
        <v>1</v>
      </c>
      <c r="J7">
        <v>8</v>
      </c>
      <c r="K7" t="s">
        <v>92</v>
      </c>
      <c r="L7">
        <v>3</v>
      </c>
      <c r="M7">
        <v>2023</v>
      </c>
      <c r="N7">
        <v>14735826</v>
      </c>
    </row>
    <row r="8" spans="1:14" x14ac:dyDescent="0.3">
      <c r="A8" s="7">
        <v>147</v>
      </c>
      <c r="B8" t="s">
        <v>32</v>
      </c>
      <c r="C8" t="s">
        <v>41</v>
      </c>
      <c r="D8" t="s">
        <v>22</v>
      </c>
      <c r="E8" s="7">
        <v>3052</v>
      </c>
      <c r="F8" s="7">
        <v>378</v>
      </c>
      <c r="G8" s="6">
        <v>45073</v>
      </c>
      <c r="H8">
        <v>1153656</v>
      </c>
      <c r="I8">
        <v>1</v>
      </c>
      <c r="J8">
        <v>5</v>
      </c>
      <c r="K8" t="s">
        <v>89</v>
      </c>
      <c r="L8">
        <v>27</v>
      </c>
      <c r="M8">
        <v>2023</v>
      </c>
      <c r="N8">
        <v>19416075</v>
      </c>
    </row>
    <row r="9" spans="1:14" x14ac:dyDescent="0.3">
      <c r="A9" s="7">
        <v>130</v>
      </c>
      <c r="B9" t="s">
        <v>31</v>
      </c>
      <c r="C9" t="s">
        <v>41</v>
      </c>
      <c r="D9" t="s">
        <v>10</v>
      </c>
      <c r="E9" s="7">
        <v>4438</v>
      </c>
      <c r="F9" s="7">
        <v>246</v>
      </c>
      <c r="G9" s="6">
        <v>45056</v>
      </c>
      <c r="H9">
        <v>1091748</v>
      </c>
      <c r="I9">
        <v>1</v>
      </c>
      <c r="J9">
        <v>5</v>
      </c>
      <c r="K9" t="s">
        <v>89</v>
      </c>
      <c r="L9">
        <v>10</v>
      </c>
      <c r="M9">
        <v>2023</v>
      </c>
      <c r="N9">
        <v>19416075</v>
      </c>
    </row>
    <row r="10" spans="1:14" x14ac:dyDescent="0.3">
      <c r="A10" s="7">
        <v>5</v>
      </c>
      <c r="B10" t="s">
        <v>32</v>
      </c>
      <c r="C10" t="s">
        <v>41</v>
      </c>
      <c r="D10" t="s">
        <v>18</v>
      </c>
      <c r="E10" s="7">
        <v>2100</v>
      </c>
      <c r="F10" s="7">
        <v>414</v>
      </c>
      <c r="G10" s="6">
        <v>44931</v>
      </c>
      <c r="H10">
        <v>869400</v>
      </c>
      <c r="I10">
        <v>1</v>
      </c>
      <c r="J10">
        <v>1</v>
      </c>
      <c r="K10" t="s">
        <v>85</v>
      </c>
      <c r="L10">
        <v>5</v>
      </c>
      <c r="M10">
        <v>2023</v>
      </c>
      <c r="N10">
        <v>28072401</v>
      </c>
    </row>
    <row r="11" spans="1:14" x14ac:dyDescent="0.3">
      <c r="A11" s="7">
        <v>37</v>
      </c>
      <c r="B11" t="s">
        <v>28</v>
      </c>
      <c r="C11" t="s">
        <v>41</v>
      </c>
      <c r="D11" t="s">
        <v>21</v>
      </c>
      <c r="E11" s="7">
        <v>6027</v>
      </c>
      <c r="F11" s="7">
        <v>144</v>
      </c>
      <c r="G11" s="6">
        <v>44963</v>
      </c>
      <c r="H11">
        <v>867888</v>
      </c>
      <c r="I11">
        <v>1</v>
      </c>
      <c r="J11">
        <v>2</v>
      </c>
      <c r="K11" t="s">
        <v>86</v>
      </c>
      <c r="L11">
        <v>6</v>
      </c>
      <c r="M11">
        <v>2023</v>
      </c>
      <c r="N11">
        <v>15279306</v>
      </c>
    </row>
    <row r="12" spans="1:14" x14ac:dyDescent="0.3">
      <c r="A12" s="7">
        <v>184</v>
      </c>
      <c r="B12" t="s">
        <v>34</v>
      </c>
      <c r="C12" t="s">
        <v>41</v>
      </c>
      <c r="D12" t="s">
        <v>19</v>
      </c>
      <c r="E12" s="7">
        <v>4956</v>
      </c>
      <c r="F12" s="7">
        <v>171</v>
      </c>
      <c r="G12" s="6">
        <v>45110</v>
      </c>
      <c r="H12">
        <v>847476</v>
      </c>
      <c r="I12">
        <v>1</v>
      </c>
      <c r="J12">
        <v>7</v>
      </c>
      <c r="K12" t="s">
        <v>91</v>
      </c>
      <c r="L12">
        <v>3</v>
      </c>
      <c r="M12">
        <v>2023</v>
      </c>
      <c r="N12">
        <v>18685457.933333334</v>
      </c>
    </row>
    <row r="13" spans="1:14" x14ac:dyDescent="0.3">
      <c r="A13" s="7">
        <v>11</v>
      </c>
      <c r="B13" t="s">
        <v>28</v>
      </c>
      <c r="C13" t="s">
        <v>41</v>
      </c>
      <c r="D13" t="s">
        <v>18</v>
      </c>
      <c r="E13" s="7">
        <v>1785</v>
      </c>
      <c r="F13" s="7">
        <v>462</v>
      </c>
      <c r="G13" s="6">
        <v>44937</v>
      </c>
      <c r="H13">
        <v>824670</v>
      </c>
      <c r="I13">
        <v>1</v>
      </c>
      <c r="J13">
        <v>1</v>
      </c>
      <c r="K13" t="s">
        <v>85</v>
      </c>
      <c r="L13">
        <v>11</v>
      </c>
      <c r="M13">
        <v>2023</v>
      </c>
      <c r="N13">
        <v>28072401</v>
      </c>
    </row>
    <row r="14" spans="1:14" x14ac:dyDescent="0.3">
      <c r="A14" s="7">
        <v>204</v>
      </c>
      <c r="B14" t="s">
        <v>36</v>
      </c>
      <c r="C14" t="s">
        <v>41</v>
      </c>
      <c r="D14" t="s">
        <v>21</v>
      </c>
      <c r="E14" s="7">
        <v>3101</v>
      </c>
      <c r="F14" s="7">
        <v>225</v>
      </c>
      <c r="G14" s="6">
        <v>45130</v>
      </c>
      <c r="H14">
        <v>697725</v>
      </c>
      <c r="I14">
        <v>1</v>
      </c>
      <c r="J14">
        <v>7</v>
      </c>
      <c r="K14" t="s">
        <v>91</v>
      </c>
      <c r="L14">
        <v>23</v>
      </c>
      <c r="M14">
        <v>2023</v>
      </c>
      <c r="N14">
        <v>18685457.933333334</v>
      </c>
    </row>
    <row r="15" spans="1:14" x14ac:dyDescent="0.3">
      <c r="A15" s="7">
        <v>207</v>
      </c>
      <c r="B15" t="s">
        <v>33</v>
      </c>
      <c r="C15" t="s">
        <v>41</v>
      </c>
      <c r="D15" t="s">
        <v>17</v>
      </c>
      <c r="E15" s="7">
        <v>4018</v>
      </c>
      <c r="F15" s="7">
        <v>171</v>
      </c>
      <c r="G15" s="6">
        <v>45133</v>
      </c>
      <c r="H15">
        <v>687078</v>
      </c>
      <c r="I15">
        <v>1</v>
      </c>
      <c r="J15">
        <v>7</v>
      </c>
      <c r="K15" t="s">
        <v>91</v>
      </c>
      <c r="L15">
        <v>26</v>
      </c>
      <c r="M15">
        <v>2023</v>
      </c>
      <c r="N15">
        <v>18685457.933333334</v>
      </c>
    </row>
    <row r="16" spans="1:14" x14ac:dyDescent="0.3">
      <c r="A16" s="7">
        <v>86</v>
      </c>
      <c r="B16" t="s">
        <v>28</v>
      </c>
      <c r="C16" t="s">
        <v>41</v>
      </c>
      <c r="D16" t="s">
        <v>20</v>
      </c>
      <c r="E16" s="7">
        <v>7812</v>
      </c>
      <c r="F16" s="7">
        <v>81</v>
      </c>
      <c r="G16" s="6">
        <v>45012</v>
      </c>
      <c r="H16">
        <v>632772</v>
      </c>
      <c r="I16">
        <v>0</v>
      </c>
      <c r="J16">
        <v>3</v>
      </c>
      <c r="K16" t="s">
        <v>87</v>
      </c>
      <c r="L16">
        <v>27</v>
      </c>
      <c r="M16">
        <v>2023</v>
      </c>
      <c r="N16">
        <v>22513827</v>
      </c>
    </row>
    <row r="17" spans="1:14" x14ac:dyDescent="0.3">
      <c r="A17" s="7">
        <v>214</v>
      </c>
      <c r="B17" t="s">
        <v>33</v>
      </c>
      <c r="C17" t="s">
        <v>41</v>
      </c>
      <c r="D17" t="s">
        <v>15</v>
      </c>
      <c r="E17" s="7">
        <v>6909</v>
      </c>
      <c r="F17" s="7">
        <v>81</v>
      </c>
      <c r="G17" s="6">
        <v>45140</v>
      </c>
      <c r="H17">
        <v>559629</v>
      </c>
      <c r="I17">
        <v>0</v>
      </c>
      <c r="J17">
        <v>8</v>
      </c>
      <c r="K17" t="s">
        <v>92</v>
      </c>
      <c r="L17">
        <v>2</v>
      </c>
      <c r="M17">
        <v>2023</v>
      </c>
      <c r="N17">
        <v>14735826</v>
      </c>
    </row>
    <row r="18" spans="1:14" x14ac:dyDescent="0.3">
      <c r="A18" s="7">
        <v>191</v>
      </c>
      <c r="B18" t="s">
        <v>3</v>
      </c>
      <c r="C18" t="s">
        <v>41</v>
      </c>
      <c r="D18" t="s">
        <v>11</v>
      </c>
      <c r="E18" s="7">
        <v>2639</v>
      </c>
      <c r="F18" s="7">
        <v>204</v>
      </c>
      <c r="G18" s="6">
        <v>45117</v>
      </c>
      <c r="H18">
        <v>538356</v>
      </c>
      <c r="I18">
        <v>0</v>
      </c>
      <c r="J18">
        <v>7</v>
      </c>
      <c r="K18" t="s">
        <v>91</v>
      </c>
      <c r="L18">
        <v>10</v>
      </c>
      <c r="M18">
        <v>2023</v>
      </c>
      <c r="N18">
        <v>18685457.933333334</v>
      </c>
    </row>
    <row r="19" spans="1:14" x14ac:dyDescent="0.3">
      <c r="A19" s="7">
        <v>298</v>
      </c>
      <c r="B19" t="s">
        <v>28</v>
      </c>
      <c r="C19" t="s">
        <v>41</v>
      </c>
      <c r="D19" t="s">
        <v>26</v>
      </c>
      <c r="E19" s="7">
        <v>4018</v>
      </c>
      <c r="F19" s="7">
        <v>126</v>
      </c>
      <c r="G19" s="6">
        <v>45224</v>
      </c>
      <c r="H19">
        <v>506268</v>
      </c>
      <c r="I19">
        <v>0</v>
      </c>
      <c r="J19">
        <v>10</v>
      </c>
      <c r="K19" t="s">
        <v>94</v>
      </c>
      <c r="L19">
        <v>25</v>
      </c>
      <c r="M19">
        <v>2023</v>
      </c>
      <c r="N19">
        <v>19977657</v>
      </c>
    </row>
    <row r="20" spans="1:14" x14ac:dyDescent="0.3">
      <c r="A20" s="7">
        <v>166</v>
      </c>
      <c r="B20" t="s">
        <v>35</v>
      </c>
      <c r="C20" t="s">
        <v>41</v>
      </c>
      <c r="D20" t="s">
        <v>26</v>
      </c>
      <c r="E20" s="7">
        <v>12950</v>
      </c>
      <c r="F20" s="7">
        <v>30</v>
      </c>
      <c r="G20" s="6">
        <v>45092</v>
      </c>
      <c r="H20">
        <v>388500</v>
      </c>
      <c r="I20">
        <v>0</v>
      </c>
      <c r="J20">
        <v>6</v>
      </c>
      <c r="K20" t="s">
        <v>90</v>
      </c>
      <c r="L20">
        <v>15</v>
      </c>
      <c r="M20">
        <v>2023</v>
      </c>
      <c r="N20">
        <v>22639596</v>
      </c>
    </row>
    <row r="21" spans="1:14" x14ac:dyDescent="0.3">
      <c r="A21" s="7">
        <v>35</v>
      </c>
      <c r="B21" t="s">
        <v>30</v>
      </c>
      <c r="C21" t="s">
        <v>41</v>
      </c>
      <c r="D21" t="s">
        <v>7</v>
      </c>
      <c r="E21" s="7">
        <v>3976</v>
      </c>
      <c r="F21" s="7">
        <v>72</v>
      </c>
      <c r="G21" s="6">
        <v>44961</v>
      </c>
      <c r="H21">
        <v>286272</v>
      </c>
      <c r="I21">
        <v>0</v>
      </c>
      <c r="J21">
        <v>2</v>
      </c>
      <c r="K21" t="s">
        <v>86</v>
      </c>
      <c r="L21">
        <v>4</v>
      </c>
      <c r="M21">
        <v>2023</v>
      </c>
      <c r="N21">
        <v>15279306</v>
      </c>
    </row>
    <row r="22" spans="1:14" x14ac:dyDescent="0.3">
      <c r="A22" s="7">
        <v>111</v>
      </c>
      <c r="B22" t="s">
        <v>33</v>
      </c>
      <c r="C22" t="s">
        <v>41</v>
      </c>
      <c r="D22" t="s">
        <v>19</v>
      </c>
      <c r="E22" s="7">
        <v>5236</v>
      </c>
      <c r="F22" s="7">
        <v>51</v>
      </c>
      <c r="G22" s="6">
        <v>45037</v>
      </c>
      <c r="H22">
        <v>267036</v>
      </c>
      <c r="I22">
        <v>0</v>
      </c>
      <c r="J22">
        <v>4</v>
      </c>
      <c r="K22" t="s">
        <v>88</v>
      </c>
      <c r="L22">
        <v>21</v>
      </c>
      <c r="M22">
        <v>2023</v>
      </c>
      <c r="N22">
        <v>20188182</v>
      </c>
    </row>
    <row r="23" spans="1:14" x14ac:dyDescent="0.3">
      <c r="A23" s="7">
        <v>243</v>
      </c>
      <c r="B23" t="s">
        <v>29</v>
      </c>
      <c r="C23" t="s">
        <v>41</v>
      </c>
      <c r="D23" t="s">
        <v>11</v>
      </c>
      <c r="E23" s="7">
        <v>9660</v>
      </c>
      <c r="F23" s="7">
        <v>27</v>
      </c>
      <c r="G23" s="6">
        <v>45169</v>
      </c>
      <c r="H23">
        <v>260820</v>
      </c>
      <c r="I23">
        <v>0</v>
      </c>
      <c r="J23">
        <v>8</v>
      </c>
      <c r="K23" t="s">
        <v>92</v>
      </c>
      <c r="L23">
        <v>31</v>
      </c>
      <c r="M23">
        <v>2023</v>
      </c>
      <c r="N23">
        <v>14735826</v>
      </c>
    </row>
    <row r="24" spans="1:14" x14ac:dyDescent="0.3">
      <c r="A24" s="7">
        <v>268</v>
      </c>
      <c r="B24" t="s">
        <v>36</v>
      </c>
      <c r="C24" t="s">
        <v>41</v>
      </c>
      <c r="D24" t="s">
        <v>8</v>
      </c>
      <c r="E24" s="7">
        <v>5775</v>
      </c>
      <c r="F24" s="7">
        <v>42</v>
      </c>
      <c r="G24" s="6">
        <v>45194</v>
      </c>
      <c r="H24">
        <v>242550</v>
      </c>
      <c r="I24">
        <v>0</v>
      </c>
      <c r="J24">
        <v>9</v>
      </c>
      <c r="K24" t="s">
        <v>93</v>
      </c>
      <c r="L24">
        <v>25</v>
      </c>
      <c r="M24">
        <v>2023</v>
      </c>
      <c r="N24">
        <v>14141106</v>
      </c>
    </row>
    <row r="25" spans="1:14" x14ac:dyDescent="0.3">
      <c r="A25" s="7">
        <v>149</v>
      </c>
      <c r="B25" t="s">
        <v>28</v>
      </c>
      <c r="C25" t="s">
        <v>41</v>
      </c>
      <c r="D25" t="s">
        <v>9</v>
      </c>
      <c r="E25" s="7">
        <v>2016</v>
      </c>
      <c r="F25" s="7">
        <v>117</v>
      </c>
      <c r="G25" s="6">
        <v>45075</v>
      </c>
      <c r="H25">
        <v>235872</v>
      </c>
      <c r="I25">
        <v>0</v>
      </c>
      <c r="J25">
        <v>5</v>
      </c>
      <c r="K25" t="s">
        <v>89</v>
      </c>
      <c r="L25">
        <v>29</v>
      </c>
      <c r="M25">
        <v>2023</v>
      </c>
      <c r="N25">
        <v>19416075</v>
      </c>
    </row>
    <row r="26" spans="1:14" x14ac:dyDescent="0.3">
      <c r="A26" s="7">
        <v>152</v>
      </c>
      <c r="B26" t="s">
        <v>3</v>
      </c>
      <c r="C26" t="s">
        <v>41</v>
      </c>
      <c r="D26" t="s">
        <v>18</v>
      </c>
      <c r="E26" s="7">
        <v>3192</v>
      </c>
      <c r="F26" s="7">
        <v>72</v>
      </c>
      <c r="G26" s="6">
        <v>45078</v>
      </c>
      <c r="H26">
        <v>229824</v>
      </c>
      <c r="I26">
        <v>0</v>
      </c>
      <c r="J26">
        <v>6</v>
      </c>
      <c r="K26" t="s">
        <v>90</v>
      </c>
      <c r="L26">
        <v>1</v>
      </c>
      <c r="M26">
        <v>2023</v>
      </c>
      <c r="N26">
        <v>22639596</v>
      </c>
    </row>
    <row r="27" spans="1:14" x14ac:dyDescent="0.3">
      <c r="A27" s="7">
        <v>175</v>
      </c>
      <c r="B27" t="s">
        <v>28</v>
      </c>
      <c r="C27" t="s">
        <v>41</v>
      </c>
      <c r="D27" t="s">
        <v>15</v>
      </c>
      <c r="E27" s="7">
        <v>1568</v>
      </c>
      <c r="F27" s="7">
        <v>141</v>
      </c>
      <c r="G27" s="6">
        <v>45101</v>
      </c>
      <c r="H27">
        <v>221088</v>
      </c>
      <c r="I27">
        <v>0</v>
      </c>
      <c r="J27">
        <v>6</v>
      </c>
      <c r="K27" t="s">
        <v>90</v>
      </c>
      <c r="L27">
        <v>24</v>
      </c>
      <c r="M27">
        <v>2023</v>
      </c>
      <c r="N27">
        <v>22639596</v>
      </c>
    </row>
    <row r="28" spans="1:14" x14ac:dyDescent="0.3">
      <c r="A28" s="7">
        <v>218</v>
      </c>
      <c r="B28" t="s">
        <v>31</v>
      </c>
      <c r="C28" t="s">
        <v>41</v>
      </c>
      <c r="D28" t="s">
        <v>20</v>
      </c>
      <c r="E28" s="7">
        <v>966</v>
      </c>
      <c r="F28" s="7">
        <v>198</v>
      </c>
      <c r="G28" s="6">
        <v>45144</v>
      </c>
      <c r="H28">
        <v>191268</v>
      </c>
      <c r="I28">
        <v>0</v>
      </c>
      <c r="J28">
        <v>8</v>
      </c>
      <c r="K28" t="s">
        <v>92</v>
      </c>
      <c r="L28">
        <v>6</v>
      </c>
      <c r="M28">
        <v>2023</v>
      </c>
      <c r="N28">
        <v>14735826</v>
      </c>
    </row>
    <row r="29" spans="1:14" x14ac:dyDescent="0.3">
      <c r="A29" s="7">
        <v>236</v>
      </c>
      <c r="B29" t="s">
        <v>36</v>
      </c>
      <c r="C29" t="s">
        <v>41</v>
      </c>
      <c r="D29" t="s">
        <v>20</v>
      </c>
      <c r="E29" s="7">
        <v>6370</v>
      </c>
      <c r="F29" s="7">
        <v>30</v>
      </c>
      <c r="G29" s="6">
        <v>45162</v>
      </c>
      <c r="H29">
        <v>191100</v>
      </c>
      <c r="I29">
        <v>0</v>
      </c>
      <c r="J29">
        <v>8</v>
      </c>
      <c r="K29" t="s">
        <v>92</v>
      </c>
      <c r="L29">
        <v>24</v>
      </c>
      <c r="M29">
        <v>2023</v>
      </c>
      <c r="N29">
        <v>14735826</v>
      </c>
    </row>
    <row r="30" spans="1:14" x14ac:dyDescent="0.3">
      <c r="A30" s="7">
        <v>290</v>
      </c>
      <c r="B30" t="s">
        <v>34</v>
      </c>
      <c r="C30" t="s">
        <v>41</v>
      </c>
      <c r="D30" t="s">
        <v>22</v>
      </c>
      <c r="E30" s="7">
        <v>3640</v>
      </c>
      <c r="F30" s="7">
        <v>51</v>
      </c>
      <c r="G30" s="6">
        <v>45216</v>
      </c>
      <c r="H30">
        <v>185640</v>
      </c>
      <c r="I30">
        <v>0</v>
      </c>
      <c r="J30">
        <v>10</v>
      </c>
      <c r="K30" t="s">
        <v>94</v>
      </c>
      <c r="L30">
        <v>17</v>
      </c>
      <c r="M30">
        <v>2023</v>
      </c>
      <c r="N30">
        <v>19977657</v>
      </c>
    </row>
    <row r="31" spans="1:14" x14ac:dyDescent="0.3">
      <c r="A31" s="7">
        <v>224</v>
      </c>
      <c r="B31" t="s">
        <v>28</v>
      </c>
      <c r="C31" t="s">
        <v>41</v>
      </c>
      <c r="D31" t="s">
        <v>8</v>
      </c>
      <c r="E31" s="7">
        <v>4802</v>
      </c>
      <c r="F31" s="7">
        <v>36</v>
      </c>
      <c r="G31" s="6">
        <v>45150</v>
      </c>
      <c r="H31">
        <v>172872</v>
      </c>
      <c r="I31">
        <v>0</v>
      </c>
      <c r="J31">
        <v>8</v>
      </c>
      <c r="K31" t="s">
        <v>92</v>
      </c>
      <c r="L31">
        <v>12</v>
      </c>
      <c r="M31">
        <v>2023</v>
      </c>
      <c r="N31">
        <v>14735826</v>
      </c>
    </row>
    <row r="32" spans="1:14" x14ac:dyDescent="0.3">
      <c r="A32" s="7">
        <v>262</v>
      </c>
      <c r="B32" t="s">
        <v>34</v>
      </c>
      <c r="C32" t="s">
        <v>41</v>
      </c>
      <c r="D32" t="s">
        <v>21</v>
      </c>
      <c r="E32" s="7">
        <v>1652</v>
      </c>
      <c r="F32" s="7">
        <v>102</v>
      </c>
      <c r="G32" s="6">
        <v>45188</v>
      </c>
      <c r="H32">
        <v>168504</v>
      </c>
      <c r="I32">
        <v>0</v>
      </c>
      <c r="J32">
        <v>9</v>
      </c>
      <c r="K32" t="s">
        <v>93</v>
      </c>
      <c r="L32">
        <v>19</v>
      </c>
      <c r="M32">
        <v>2023</v>
      </c>
      <c r="N32">
        <v>14141106</v>
      </c>
    </row>
    <row r="33" spans="1:14" x14ac:dyDescent="0.3">
      <c r="A33" s="7">
        <v>137</v>
      </c>
      <c r="B33" t="s">
        <v>32</v>
      </c>
      <c r="C33" t="s">
        <v>41</v>
      </c>
      <c r="D33" t="s">
        <v>10</v>
      </c>
      <c r="E33" s="7">
        <v>6048</v>
      </c>
      <c r="F33" s="7">
        <v>27</v>
      </c>
      <c r="G33" s="6">
        <v>45063</v>
      </c>
      <c r="H33">
        <v>163296</v>
      </c>
      <c r="I33">
        <v>0</v>
      </c>
      <c r="J33">
        <v>5</v>
      </c>
      <c r="K33" t="s">
        <v>89</v>
      </c>
      <c r="L33">
        <v>17</v>
      </c>
      <c r="M33">
        <v>2023</v>
      </c>
      <c r="N33">
        <v>19416075</v>
      </c>
    </row>
    <row r="34" spans="1:14" x14ac:dyDescent="0.3">
      <c r="A34" s="7">
        <v>210</v>
      </c>
      <c r="B34" t="s">
        <v>32</v>
      </c>
      <c r="C34" t="s">
        <v>41</v>
      </c>
      <c r="D34" t="s">
        <v>23</v>
      </c>
      <c r="E34" s="7">
        <v>1638</v>
      </c>
      <c r="F34" s="7">
        <v>63</v>
      </c>
      <c r="G34" s="6">
        <v>45136</v>
      </c>
      <c r="H34">
        <v>103194</v>
      </c>
      <c r="I34">
        <v>0</v>
      </c>
      <c r="J34">
        <v>7</v>
      </c>
      <c r="K34" t="s">
        <v>91</v>
      </c>
      <c r="L34">
        <v>29</v>
      </c>
      <c r="M34">
        <v>2023</v>
      </c>
      <c r="N34">
        <v>18685457.933333334</v>
      </c>
    </row>
    <row r="35" spans="1:14" x14ac:dyDescent="0.3">
      <c r="A35" s="7">
        <v>219</v>
      </c>
      <c r="B35" t="s">
        <v>33</v>
      </c>
      <c r="C35" t="s">
        <v>41</v>
      </c>
      <c r="D35" t="s">
        <v>11</v>
      </c>
      <c r="E35" s="7">
        <v>385</v>
      </c>
      <c r="F35" s="7">
        <v>249</v>
      </c>
      <c r="G35" s="6">
        <v>45145</v>
      </c>
      <c r="H35">
        <v>95865</v>
      </c>
      <c r="I35">
        <v>0</v>
      </c>
      <c r="J35">
        <v>8</v>
      </c>
      <c r="K35" t="s">
        <v>92</v>
      </c>
      <c r="L35">
        <v>7</v>
      </c>
      <c r="M35">
        <v>2023</v>
      </c>
      <c r="N35">
        <v>14735826</v>
      </c>
    </row>
    <row r="36" spans="1:14" x14ac:dyDescent="0.3">
      <c r="A36" s="7">
        <v>34</v>
      </c>
      <c r="B36" t="s">
        <v>36</v>
      </c>
      <c r="C36" t="s">
        <v>41</v>
      </c>
      <c r="D36" t="s">
        <v>15</v>
      </c>
      <c r="E36" s="7">
        <v>5817</v>
      </c>
      <c r="F36" s="7">
        <v>12</v>
      </c>
      <c r="G36" s="6">
        <v>44960</v>
      </c>
      <c r="H36">
        <v>69804</v>
      </c>
      <c r="I36">
        <v>0</v>
      </c>
      <c r="J36">
        <v>2</v>
      </c>
      <c r="K36" t="s">
        <v>86</v>
      </c>
      <c r="L36">
        <v>3</v>
      </c>
      <c r="M36">
        <v>2023</v>
      </c>
      <c r="N36">
        <v>15279306</v>
      </c>
    </row>
    <row r="37" spans="1:14" x14ac:dyDescent="0.3">
      <c r="A37" s="7">
        <v>179</v>
      </c>
      <c r="B37" t="s">
        <v>29</v>
      </c>
      <c r="C37" t="s">
        <v>41</v>
      </c>
      <c r="D37" t="s">
        <v>19</v>
      </c>
      <c r="E37" s="7">
        <v>1561</v>
      </c>
      <c r="F37" s="7">
        <v>27</v>
      </c>
      <c r="G37" s="6">
        <v>45105</v>
      </c>
      <c r="H37">
        <v>42147</v>
      </c>
      <c r="I37">
        <v>0</v>
      </c>
      <c r="J37">
        <v>6</v>
      </c>
      <c r="K37" t="s">
        <v>90</v>
      </c>
      <c r="L37">
        <v>28</v>
      </c>
      <c r="M37">
        <v>2023</v>
      </c>
      <c r="N37">
        <v>22639596</v>
      </c>
    </row>
    <row r="38" spans="1:14" x14ac:dyDescent="0.3">
      <c r="A38" s="7">
        <v>291</v>
      </c>
      <c r="B38" t="s">
        <v>28</v>
      </c>
      <c r="C38" t="s">
        <v>41</v>
      </c>
      <c r="D38" t="s">
        <v>16</v>
      </c>
      <c r="E38" s="7">
        <v>630</v>
      </c>
      <c r="F38" s="7">
        <v>36</v>
      </c>
      <c r="G38" s="6">
        <v>45217</v>
      </c>
      <c r="H38">
        <v>22680</v>
      </c>
      <c r="I38">
        <v>0</v>
      </c>
      <c r="J38">
        <v>10</v>
      </c>
      <c r="K38" t="s">
        <v>94</v>
      </c>
      <c r="L38">
        <v>18</v>
      </c>
      <c r="M38">
        <v>2023</v>
      </c>
      <c r="N38">
        <v>19977657</v>
      </c>
    </row>
    <row r="39" spans="1:14" x14ac:dyDescent="0.3">
      <c r="A39" s="7">
        <v>277</v>
      </c>
      <c r="B39" t="s">
        <v>32</v>
      </c>
      <c r="C39" t="s">
        <v>41</v>
      </c>
      <c r="D39" t="s">
        <v>17</v>
      </c>
      <c r="E39" s="7">
        <v>2989</v>
      </c>
      <c r="F39" s="7">
        <v>3</v>
      </c>
      <c r="G39" s="6">
        <v>45203</v>
      </c>
      <c r="H39">
        <v>8967</v>
      </c>
      <c r="I39">
        <v>0</v>
      </c>
      <c r="J39">
        <v>10</v>
      </c>
      <c r="K39" t="s">
        <v>94</v>
      </c>
      <c r="L39">
        <v>4</v>
      </c>
      <c r="M39">
        <v>2023</v>
      </c>
      <c r="N39">
        <v>19977657</v>
      </c>
    </row>
    <row r="40" spans="1:14" x14ac:dyDescent="0.3">
      <c r="A40" s="7">
        <v>27</v>
      </c>
      <c r="B40" t="s">
        <v>34</v>
      </c>
      <c r="C40" t="s">
        <v>41</v>
      </c>
      <c r="D40" t="s">
        <v>9</v>
      </c>
      <c r="E40" s="7">
        <v>21</v>
      </c>
      <c r="F40" s="7">
        <v>168</v>
      </c>
      <c r="G40" s="6">
        <v>44953</v>
      </c>
      <c r="H40">
        <v>3528</v>
      </c>
      <c r="I40">
        <v>0</v>
      </c>
      <c r="J40">
        <v>1</v>
      </c>
      <c r="K40" t="s">
        <v>85</v>
      </c>
      <c r="L40">
        <v>27</v>
      </c>
      <c r="M40">
        <v>2023</v>
      </c>
      <c r="N40">
        <v>28072401</v>
      </c>
    </row>
    <row r="41" spans="1:14" x14ac:dyDescent="0.3">
      <c r="A41" s="7">
        <v>154</v>
      </c>
      <c r="B41" t="s">
        <v>36</v>
      </c>
      <c r="C41" t="s">
        <v>41</v>
      </c>
      <c r="D41" t="s">
        <v>22</v>
      </c>
      <c r="E41" s="7">
        <v>0</v>
      </c>
      <c r="F41" s="7">
        <v>135</v>
      </c>
      <c r="G41" s="6">
        <v>45080</v>
      </c>
      <c r="H41">
        <v>0</v>
      </c>
      <c r="I41">
        <v>0</v>
      </c>
      <c r="J41">
        <v>6</v>
      </c>
      <c r="K41" t="s">
        <v>90</v>
      </c>
      <c r="L41">
        <v>3</v>
      </c>
      <c r="M41">
        <v>2023</v>
      </c>
      <c r="N41">
        <v>22639596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0879D-7BB0-42F6-BC49-466E2239DAFD}">
  <dimension ref="A1:N51"/>
  <sheetViews>
    <sheetView workbookViewId="0">
      <selection sqref="A1:N51"/>
    </sheetView>
  </sheetViews>
  <sheetFormatPr defaultRowHeight="14.4" x14ac:dyDescent="0.3"/>
  <cols>
    <col min="1" max="1" width="10.44140625" bestFit="1" customWidth="1"/>
    <col min="2" max="2" width="21.6640625" bestFit="1" customWidth="1"/>
    <col min="3" max="3" width="12.44140625" bestFit="1" customWidth="1"/>
    <col min="4" max="4" width="20.21875" bestFit="1" customWidth="1"/>
    <col min="5" max="5" width="10.109375" bestFit="1" customWidth="1"/>
    <col min="6" max="6" width="7.5546875" bestFit="1" customWidth="1"/>
    <col min="7" max="7" width="12.6640625" bestFit="1" customWidth="1"/>
    <col min="8" max="8" width="11.88671875" bestFit="1" customWidth="1"/>
    <col min="9" max="9" width="10.33203125" bestFit="1" customWidth="1"/>
    <col min="11" max="11" width="14.6640625" bestFit="1" customWidth="1"/>
    <col min="12" max="12" width="6.33203125" bestFit="1" customWidth="1"/>
    <col min="13" max="13" width="6.88671875" bestFit="1" customWidth="1"/>
    <col min="14" max="14" width="26.21875" bestFit="1" customWidth="1"/>
  </cols>
  <sheetData>
    <row r="1" spans="1:14" x14ac:dyDescent="0.3">
      <c r="A1" s="7" t="s">
        <v>44</v>
      </c>
      <c r="B1" t="s">
        <v>4</v>
      </c>
      <c r="C1" t="s">
        <v>5</v>
      </c>
      <c r="D1" t="s">
        <v>0</v>
      </c>
      <c r="E1" s="7" t="s">
        <v>1</v>
      </c>
      <c r="F1" s="7" t="s">
        <v>27</v>
      </c>
      <c r="G1" s="6" t="s">
        <v>43</v>
      </c>
      <c r="H1" t="s">
        <v>76</v>
      </c>
      <c r="I1" t="s">
        <v>77</v>
      </c>
      <c r="J1" t="s">
        <v>78</v>
      </c>
      <c r="K1" t="s">
        <v>79</v>
      </c>
      <c r="L1" t="s">
        <v>80</v>
      </c>
      <c r="M1" t="s">
        <v>81</v>
      </c>
      <c r="N1" t="s">
        <v>82</v>
      </c>
    </row>
    <row r="2" spans="1:14" x14ac:dyDescent="0.3">
      <c r="A2" s="7">
        <v>4</v>
      </c>
      <c r="B2" t="s">
        <v>30</v>
      </c>
      <c r="C2" t="s">
        <v>38</v>
      </c>
      <c r="D2" t="s">
        <v>11</v>
      </c>
      <c r="E2" s="7">
        <v>9632</v>
      </c>
      <c r="F2" s="7">
        <v>288</v>
      </c>
      <c r="G2" s="6">
        <v>44930</v>
      </c>
      <c r="H2">
        <v>2774016</v>
      </c>
      <c r="I2">
        <v>1</v>
      </c>
      <c r="J2">
        <v>1</v>
      </c>
      <c r="K2" t="s">
        <v>85</v>
      </c>
      <c r="L2">
        <v>4</v>
      </c>
      <c r="M2">
        <v>2023</v>
      </c>
      <c r="N2">
        <v>28072401</v>
      </c>
    </row>
    <row r="3" spans="1:14" x14ac:dyDescent="0.3">
      <c r="A3" s="7">
        <v>26</v>
      </c>
      <c r="B3" t="s">
        <v>30</v>
      </c>
      <c r="C3" t="s">
        <v>38</v>
      </c>
      <c r="D3" t="s">
        <v>6</v>
      </c>
      <c r="E3" s="7">
        <v>10311</v>
      </c>
      <c r="F3" s="7">
        <v>231</v>
      </c>
      <c r="G3" s="6">
        <v>44952</v>
      </c>
      <c r="H3">
        <v>2381841</v>
      </c>
      <c r="I3">
        <v>1</v>
      </c>
      <c r="J3">
        <v>1</v>
      </c>
      <c r="K3" t="s">
        <v>85</v>
      </c>
      <c r="L3">
        <v>26</v>
      </c>
      <c r="M3">
        <v>2023</v>
      </c>
      <c r="N3">
        <v>28072401</v>
      </c>
    </row>
    <row r="4" spans="1:14" x14ac:dyDescent="0.3">
      <c r="A4" s="7">
        <v>180</v>
      </c>
      <c r="B4" t="s">
        <v>3</v>
      </c>
      <c r="C4" t="s">
        <v>38</v>
      </c>
      <c r="D4" t="s">
        <v>20</v>
      </c>
      <c r="E4" s="7">
        <v>11522</v>
      </c>
      <c r="F4" s="7">
        <v>204</v>
      </c>
      <c r="G4" s="6">
        <v>45106</v>
      </c>
      <c r="H4">
        <v>2350488</v>
      </c>
      <c r="I4">
        <v>1</v>
      </c>
      <c r="J4">
        <v>6</v>
      </c>
      <c r="K4" t="s">
        <v>90</v>
      </c>
      <c r="L4">
        <v>29</v>
      </c>
      <c r="M4">
        <v>2023</v>
      </c>
      <c r="N4">
        <v>22639596</v>
      </c>
    </row>
    <row r="5" spans="1:14" x14ac:dyDescent="0.3">
      <c r="A5" s="7">
        <v>129</v>
      </c>
      <c r="B5" t="s">
        <v>35</v>
      </c>
      <c r="C5" t="s">
        <v>38</v>
      </c>
      <c r="D5" t="s">
        <v>25</v>
      </c>
      <c r="E5" s="7">
        <v>6657</v>
      </c>
      <c r="F5" s="7">
        <v>303</v>
      </c>
      <c r="G5" s="6">
        <v>45055</v>
      </c>
      <c r="H5">
        <v>2017071</v>
      </c>
      <c r="I5">
        <v>1</v>
      </c>
      <c r="J5">
        <v>5</v>
      </c>
      <c r="K5" t="s">
        <v>89</v>
      </c>
      <c r="L5">
        <v>9</v>
      </c>
      <c r="M5">
        <v>2023</v>
      </c>
      <c r="N5">
        <v>19416075</v>
      </c>
    </row>
    <row r="6" spans="1:14" x14ac:dyDescent="0.3">
      <c r="A6" s="7">
        <v>128</v>
      </c>
      <c r="B6" t="s">
        <v>31</v>
      </c>
      <c r="C6" t="s">
        <v>38</v>
      </c>
      <c r="D6" t="s">
        <v>22</v>
      </c>
      <c r="E6" s="7">
        <v>5551</v>
      </c>
      <c r="F6" s="7">
        <v>252</v>
      </c>
      <c r="G6" s="6">
        <v>45054</v>
      </c>
      <c r="H6">
        <v>1398852</v>
      </c>
      <c r="I6">
        <v>1</v>
      </c>
      <c r="J6">
        <v>5</v>
      </c>
      <c r="K6" t="s">
        <v>89</v>
      </c>
      <c r="L6">
        <v>8</v>
      </c>
      <c r="M6">
        <v>2023</v>
      </c>
      <c r="N6">
        <v>19416075</v>
      </c>
    </row>
    <row r="7" spans="1:14" x14ac:dyDescent="0.3">
      <c r="A7" s="7">
        <v>178</v>
      </c>
      <c r="B7" t="s">
        <v>32</v>
      </c>
      <c r="C7" t="s">
        <v>38</v>
      </c>
      <c r="D7" t="s">
        <v>2</v>
      </c>
      <c r="E7" s="7">
        <v>10073</v>
      </c>
      <c r="F7" s="7">
        <v>120</v>
      </c>
      <c r="G7" s="6">
        <v>45104</v>
      </c>
      <c r="H7">
        <v>1208760</v>
      </c>
      <c r="I7">
        <v>1</v>
      </c>
      <c r="J7">
        <v>6</v>
      </c>
      <c r="K7" t="s">
        <v>90</v>
      </c>
      <c r="L7">
        <v>27</v>
      </c>
      <c r="M7">
        <v>2023</v>
      </c>
      <c r="N7">
        <v>22639596</v>
      </c>
    </row>
    <row r="8" spans="1:14" x14ac:dyDescent="0.3">
      <c r="A8" s="7">
        <v>133</v>
      </c>
      <c r="B8" t="s">
        <v>33</v>
      </c>
      <c r="C8" t="s">
        <v>38</v>
      </c>
      <c r="D8" t="s">
        <v>10</v>
      </c>
      <c r="E8" s="7">
        <v>3339</v>
      </c>
      <c r="F8" s="7">
        <v>348</v>
      </c>
      <c r="G8" s="6">
        <v>45059</v>
      </c>
      <c r="H8">
        <v>1161972</v>
      </c>
      <c r="I8">
        <v>1</v>
      </c>
      <c r="J8">
        <v>5</v>
      </c>
      <c r="K8" t="s">
        <v>89</v>
      </c>
      <c r="L8">
        <v>13</v>
      </c>
      <c r="M8">
        <v>2023</v>
      </c>
      <c r="N8">
        <v>19416075</v>
      </c>
    </row>
    <row r="9" spans="1:14" x14ac:dyDescent="0.3">
      <c r="A9" s="7">
        <v>223</v>
      </c>
      <c r="B9" t="s">
        <v>30</v>
      </c>
      <c r="C9" t="s">
        <v>38</v>
      </c>
      <c r="D9" t="s">
        <v>23</v>
      </c>
      <c r="E9" s="7">
        <v>6118</v>
      </c>
      <c r="F9" s="7">
        <v>174</v>
      </c>
      <c r="G9" s="6">
        <v>45149</v>
      </c>
      <c r="H9">
        <v>1064532</v>
      </c>
      <c r="I9">
        <v>1</v>
      </c>
      <c r="J9">
        <v>8</v>
      </c>
      <c r="K9" t="s">
        <v>92</v>
      </c>
      <c r="L9">
        <v>11</v>
      </c>
      <c r="M9">
        <v>2023</v>
      </c>
      <c r="N9">
        <v>14735826</v>
      </c>
    </row>
    <row r="10" spans="1:14" x14ac:dyDescent="0.3">
      <c r="A10" s="7">
        <v>238</v>
      </c>
      <c r="B10" t="s">
        <v>36</v>
      </c>
      <c r="C10" t="s">
        <v>38</v>
      </c>
      <c r="D10" t="s">
        <v>20</v>
      </c>
      <c r="E10" s="7">
        <v>3164</v>
      </c>
      <c r="F10" s="7">
        <v>306</v>
      </c>
      <c r="G10" s="6">
        <v>45164</v>
      </c>
      <c r="H10">
        <v>968184</v>
      </c>
      <c r="I10">
        <v>1</v>
      </c>
      <c r="J10">
        <v>8</v>
      </c>
      <c r="K10" t="s">
        <v>92</v>
      </c>
      <c r="L10">
        <v>26</v>
      </c>
      <c r="M10">
        <v>2023</v>
      </c>
      <c r="N10">
        <v>14735826</v>
      </c>
    </row>
    <row r="11" spans="1:14" x14ac:dyDescent="0.3">
      <c r="A11" s="7">
        <v>257</v>
      </c>
      <c r="B11" t="s">
        <v>36</v>
      </c>
      <c r="C11" t="s">
        <v>38</v>
      </c>
      <c r="D11" t="s">
        <v>6</v>
      </c>
      <c r="E11" s="7">
        <v>4424</v>
      </c>
      <c r="F11" s="7">
        <v>201</v>
      </c>
      <c r="G11" s="6">
        <v>45183</v>
      </c>
      <c r="H11">
        <v>889224</v>
      </c>
      <c r="I11">
        <v>1</v>
      </c>
      <c r="J11">
        <v>9</v>
      </c>
      <c r="K11" t="s">
        <v>93</v>
      </c>
      <c r="L11">
        <v>14</v>
      </c>
      <c r="M11">
        <v>2023</v>
      </c>
      <c r="N11">
        <v>14141106</v>
      </c>
    </row>
    <row r="12" spans="1:14" x14ac:dyDescent="0.3">
      <c r="A12" s="7">
        <v>105</v>
      </c>
      <c r="B12" t="s">
        <v>36</v>
      </c>
      <c r="C12" t="s">
        <v>38</v>
      </c>
      <c r="D12" t="s">
        <v>26</v>
      </c>
      <c r="E12" s="7">
        <v>9772</v>
      </c>
      <c r="F12" s="7">
        <v>90</v>
      </c>
      <c r="G12" s="6">
        <v>45031</v>
      </c>
      <c r="H12">
        <v>879480</v>
      </c>
      <c r="I12">
        <v>1</v>
      </c>
      <c r="J12">
        <v>4</v>
      </c>
      <c r="K12" t="s">
        <v>88</v>
      </c>
      <c r="L12">
        <v>15</v>
      </c>
      <c r="M12">
        <v>2023</v>
      </c>
      <c r="N12">
        <v>20188182</v>
      </c>
    </row>
    <row r="13" spans="1:14" x14ac:dyDescent="0.3">
      <c r="A13" s="7">
        <v>201</v>
      </c>
      <c r="B13" t="s">
        <v>30</v>
      </c>
      <c r="C13" t="s">
        <v>38</v>
      </c>
      <c r="D13" t="s">
        <v>25</v>
      </c>
      <c r="E13" s="7">
        <v>10304</v>
      </c>
      <c r="F13" s="7">
        <v>84</v>
      </c>
      <c r="G13" s="6">
        <v>45127</v>
      </c>
      <c r="H13">
        <v>865536</v>
      </c>
      <c r="I13">
        <v>1</v>
      </c>
      <c r="J13">
        <v>7</v>
      </c>
      <c r="K13" t="s">
        <v>91</v>
      </c>
      <c r="L13">
        <v>20</v>
      </c>
      <c r="M13">
        <v>2023</v>
      </c>
      <c r="N13">
        <v>18685457.933333334</v>
      </c>
    </row>
    <row r="14" spans="1:14" x14ac:dyDescent="0.3">
      <c r="A14" s="7">
        <v>101</v>
      </c>
      <c r="B14" t="s">
        <v>31</v>
      </c>
      <c r="C14" t="s">
        <v>38</v>
      </c>
      <c r="D14" t="s">
        <v>12</v>
      </c>
      <c r="E14" s="7">
        <v>2870</v>
      </c>
      <c r="F14" s="7">
        <v>300</v>
      </c>
      <c r="G14" s="6">
        <v>45027</v>
      </c>
      <c r="H14">
        <v>861000</v>
      </c>
      <c r="I14">
        <v>1</v>
      </c>
      <c r="J14">
        <v>4</v>
      </c>
      <c r="K14" t="s">
        <v>88</v>
      </c>
      <c r="L14">
        <v>11</v>
      </c>
      <c r="M14">
        <v>2023</v>
      </c>
      <c r="N14">
        <v>20188182</v>
      </c>
    </row>
    <row r="15" spans="1:14" x14ac:dyDescent="0.3">
      <c r="A15" s="7">
        <v>90</v>
      </c>
      <c r="B15" t="s">
        <v>35</v>
      </c>
      <c r="C15" t="s">
        <v>38</v>
      </c>
      <c r="D15" t="s">
        <v>22</v>
      </c>
      <c r="E15" s="7">
        <v>2471</v>
      </c>
      <c r="F15" s="7">
        <v>342</v>
      </c>
      <c r="G15" s="6">
        <v>45016</v>
      </c>
      <c r="H15">
        <v>845082</v>
      </c>
      <c r="I15">
        <v>1</v>
      </c>
      <c r="J15">
        <v>3</v>
      </c>
      <c r="K15" t="s">
        <v>87</v>
      </c>
      <c r="L15">
        <v>31</v>
      </c>
      <c r="M15">
        <v>2023</v>
      </c>
      <c r="N15">
        <v>22513827</v>
      </c>
    </row>
    <row r="16" spans="1:14" x14ac:dyDescent="0.3">
      <c r="A16" s="7">
        <v>78</v>
      </c>
      <c r="B16" t="s">
        <v>32</v>
      </c>
      <c r="C16" t="s">
        <v>38</v>
      </c>
      <c r="D16" t="s">
        <v>10</v>
      </c>
      <c r="E16" s="7">
        <v>4970</v>
      </c>
      <c r="F16" s="7">
        <v>156</v>
      </c>
      <c r="G16" s="6">
        <v>45004</v>
      </c>
      <c r="H16">
        <v>775320</v>
      </c>
      <c r="I16">
        <v>1</v>
      </c>
      <c r="J16">
        <v>3</v>
      </c>
      <c r="K16" t="s">
        <v>87</v>
      </c>
      <c r="L16">
        <v>19</v>
      </c>
      <c r="M16">
        <v>2023</v>
      </c>
      <c r="N16">
        <v>22513827</v>
      </c>
    </row>
    <row r="17" spans="1:14" x14ac:dyDescent="0.3">
      <c r="A17" s="7">
        <v>276</v>
      </c>
      <c r="B17" t="s">
        <v>28</v>
      </c>
      <c r="C17" t="s">
        <v>38</v>
      </c>
      <c r="D17" t="s">
        <v>24</v>
      </c>
      <c r="E17" s="7">
        <v>3094</v>
      </c>
      <c r="F17" s="7">
        <v>246</v>
      </c>
      <c r="G17" s="6">
        <v>45202</v>
      </c>
      <c r="H17">
        <v>761124</v>
      </c>
      <c r="I17">
        <v>1</v>
      </c>
      <c r="J17">
        <v>10</v>
      </c>
      <c r="K17" t="s">
        <v>94</v>
      </c>
      <c r="L17">
        <v>3</v>
      </c>
      <c r="M17">
        <v>2023</v>
      </c>
      <c r="N17">
        <v>19977657</v>
      </c>
    </row>
    <row r="18" spans="1:14" x14ac:dyDescent="0.3">
      <c r="A18" s="7">
        <v>270</v>
      </c>
      <c r="B18" t="s">
        <v>29</v>
      </c>
      <c r="C18" t="s">
        <v>38</v>
      </c>
      <c r="D18" t="s">
        <v>16</v>
      </c>
      <c r="E18" s="7">
        <v>5019</v>
      </c>
      <c r="F18" s="7">
        <v>150</v>
      </c>
      <c r="G18" s="6">
        <v>45196</v>
      </c>
      <c r="H18">
        <v>752850</v>
      </c>
      <c r="I18">
        <v>1</v>
      </c>
      <c r="J18">
        <v>9</v>
      </c>
      <c r="K18" t="s">
        <v>93</v>
      </c>
      <c r="L18">
        <v>27</v>
      </c>
      <c r="M18">
        <v>2023</v>
      </c>
      <c r="N18">
        <v>14141106</v>
      </c>
    </row>
    <row r="19" spans="1:14" x14ac:dyDescent="0.3">
      <c r="A19" s="7">
        <v>51</v>
      </c>
      <c r="B19" t="s">
        <v>33</v>
      </c>
      <c r="C19" t="s">
        <v>38</v>
      </c>
      <c r="D19" t="s">
        <v>9</v>
      </c>
      <c r="E19" s="7">
        <v>16184</v>
      </c>
      <c r="F19" s="7">
        <v>39</v>
      </c>
      <c r="G19" s="6">
        <v>44977</v>
      </c>
      <c r="H19">
        <v>631176</v>
      </c>
      <c r="I19">
        <v>0</v>
      </c>
      <c r="J19">
        <v>2</v>
      </c>
      <c r="K19" t="s">
        <v>86</v>
      </c>
      <c r="L19">
        <v>20</v>
      </c>
      <c r="M19">
        <v>2023</v>
      </c>
      <c r="N19">
        <v>15279306</v>
      </c>
    </row>
    <row r="20" spans="1:14" x14ac:dyDescent="0.3">
      <c r="A20" s="7">
        <v>76</v>
      </c>
      <c r="B20" t="s">
        <v>34</v>
      </c>
      <c r="C20" t="s">
        <v>38</v>
      </c>
      <c r="D20" t="s">
        <v>16</v>
      </c>
      <c r="E20" s="7">
        <v>3773</v>
      </c>
      <c r="F20" s="7">
        <v>165</v>
      </c>
      <c r="G20" s="6">
        <v>45002</v>
      </c>
      <c r="H20">
        <v>622545</v>
      </c>
      <c r="I20">
        <v>0</v>
      </c>
      <c r="J20">
        <v>3</v>
      </c>
      <c r="K20" t="s">
        <v>87</v>
      </c>
      <c r="L20">
        <v>17</v>
      </c>
      <c r="M20">
        <v>2023</v>
      </c>
      <c r="N20">
        <v>22513827</v>
      </c>
    </row>
    <row r="21" spans="1:14" x14ac:dyDescent="0.3">
      <c r="A21" s="7">
        <v>53</v>
      </c>
      <c r="B21" t="s">
        <v>28</v>
      </c>
      <c r="C21" t="s">
        <v>38</v>
      </c>
      <c r="D21" t="s">
        <v>22</v>
      </c>
      <c r="E21" s="7">
        <v>8211</v>
      </c>
      <c r="F21" s="7">
        <v>75</v>
      </c>
      <c r="G21" s="6">
        <v>44979</v>
      </c>
      <c r="H21">
        <v>615825</v>
      </c>
      <c r="I21">
        <v>0</v>
      </c>
      <c r="J21">
        <v>2</v>
      </c>
      <c r="K21" t="s">
        <v>86</v>
      </c>
      <c r="L21">
        <v>22</v>
      </c>
      <c r="M21">
        <v>2023</v>
      </c>
      <c r="N21">
        <v>15279306</v>
      </c>
    </row>
    <row r="22" spans="1:14" x14ac:dyDescent="0.3">
      <c r="A22" s="7">
        <v>63</v>
      </c>
      <c r="B22" t="s">
        <v>35</v>
      </c>
      <c r="C22" t="s">
        <v>38</v>
      </c>
      <c r="D22" t="s">
        <v>16</v>
      </c>
      <c r="E22" s="7">
        <v>2317</v>
      </c>
      <c r="F22" s="7">
        <v>261</v>
      </c>
      <c r="G22" s="6">
        <v>44989</v>
      </c>
      <c r="H22">
        <v>604737</v>
      </c>
      <c r="I22">
        <v>0</v>
      </c>
      <c r="J22">
        <v>3</v>
      </c>
      <c r="K22" t="s">
        <v>87</v>
      </c>
      <c r="L22">
        <v>4</v>
      </c>
      <c r="M22">
        <v>2023</v>
      </c>
      <c r="N22">
        <v>22513827</v>
      </c>
    </row>
    <row r="23" spans="1:14" x14ac:dyDescent="0.3">
      <c r="A23" s="7">
        <v>221</v>
      </c>
      <c r="B23" t="s">
        <v>3</v>
      </c>
      <c r="C23" t="s">
        <v>38</v>
      </c>
      <c r="D23" t="s">
        <v>25</v>
      </c>
      <c r="E23" s="7">
        <v>2954</v>
      </c>
      <c r="F23" s="7">
        <v>189</v>
      </c>
      <c r="G23" s="6">
        <v>45147</v>
      </c>
      <c r="H23">
        <v>558306</v>
      </c>
      <c r="I23">
        <v>0</v>
      </c>
      <c r="J23">
        <v>8</v>
      </c>
      <c r="K23" t="s">
        <v>92</v>
      </c>
      <c r="L23">
        <v>9</v>
      </c>
      <c r="M23">
        <v>2023</v>
      </c>
      <c r="N23">
        <v>14735826</v>
      </c>
    </row>
    <row r="24" spans="1:14" x14ac:dyDescent="0.3">
      <c r="A24" s="7">
        <v>227</v>
      </c>
      <c r="B24" t="s">
        <v>3</v>
      </c>
      <c r="C24" t="s">
        <v>38</v>
      </c>
      <c r="D24" t="s">
        <v>23</v>
      </c>
      <c r="E24" s="7">
        <v>9051</v>
      </c>
      <c r="F24" s="7">
        <v>57</v>
      </c>
      <c r="G24" s="6">
        <v>45153</v>
      </c>
      <c r="H24">
        <v>515907</v>
      </c>
      <c r="I24">
        <v>0</v>
      </c>
      <c r="J24">
        <v>8</v>
      </c>
      <c r="K24" t="s">
        <v>92</v>
      </c>
      <c r="L24">
        <v>15</v>
      </c>
      <c r="M24">
        <v>2023</v>
      </c>
      <c r="N24">
        <v>14735826</v>
      </c>
    </row>
    <row r="25" spans="1:14" x14ac:dyDescent="0.3">
      <c r="A25" s="7">
        <v>167</v>
      </c>
      <c r="B25" t="s">
        <v>31</v>
      </c>
      <c r="C25" t="s">
        <v>38</v>
      </c>
      <c r="D25" t="s">
        <v>11</v>
      </c>
      <c r="E25" s="7">
        <v>2646</v>
      </c>
      <c r="F25" s="7">
        <v>177</v>
      </c>
      <c r="G25" s="6">
        <v>45093</v>
      </c>
      <c r="H25">
        <v>468342</v>
      </c>
      <c r="I25">
        <v>0</v>
      </c>
      <c r="J25">
        <v>6</v>
      </c>
      <c r="K25" t="s">
        <v>90</v>
      </c>
      <c r="L25">
        <v>16</v>
      </c>
      <c r="M25">
        <v>2023</v>
      </c>
      <c r="N25">
        <v>22639596</v>
      </c>
    </row>
    <row r="26" spans="1:14" x14ac:dyDescent="0.3">
      <c r="A26" s="7">
        <v>102</v>
      </c>
      <c r="B26" t="s">
        <v>28</v>
      </c>
      <c r="C26" t="s">
        <v>38</v>
      </c>
      <c r="D26" t="s">
        <v>20</v>
      </c>
      <c r="E26" s="7">
        <v>798</v>
      </c>
      <c r="F26" s="7">
        <v>519</v>
      </c>
      <c r="G26" s="6">
        <v>45028</v>
      </c>
      <c r="H26">
        <v>414162</v>
      </c>
      <c r="I26">
        <v>0</v>
      </c>
      <c r="J26">
        <v>4</v>
      </c>
      <c r="K26" t="s">
        <v>88</v>
      </c>
      <c r="L26">
        <v>12</v>
      </c>
      <c r="M26">
        <v>2023</v>
      </c>
      <c r="N26">
        <v>20188182</v>
      </c>
    </row>
    <row r="27" spans="1:14" x14ac:dyDescent="0.3">
      <c r="A27" s="7">
        <v>190</v>
      </c>
      <c r="B27" t="s">
        <v>33</v>
      </c>
      <c r="C27" t="s">
        <v>38</v>
      </c>
      <c r="D27" t="s">
        <v>6</v>
      </c>
      <c r="E27" s="7">
        <v>6146</v>
      </c>
      <c r="F27" s="7">
        <v>63</v>
      </c>
      <c r="G27" s="6">
        <v>45116</v>
      </c>
      <c r="H27">
        <v>387198</v>
      </c>
      <c r="I27">
        <v>0</v>
      </c>
      <c r="J27">
        <v>7</v>
      </c>
      <c r="K27" t="s">
        <v>91</v>
      </c>
      <c r="L27">
        <v>9</v>
      </c>
      <c r="M27">
        <v>2023</v>
      </c>
      <c r="N27">
        <v>18685457.933333334</v>
      </c>
    </row>
    <row r="28" spans="1:14" x14ac:dyDescent="0.3">
      <c r="A28" s="7">
        <v>112</v>
      </c>
      <c r="B28" t="s">
        <v>30</v>
      </c>
      <c r="C28" t="s">
        <v>38</v>
      </c>
      <c r="D28" t="s">
        <v>12</v>
      </c>
      <c r="E28" s="7">
        <v>1925</v>
      </c>
      <c r="F28" s="7">
        <v>192</v>
      </c>
      <c r="G28" s="6">
        <v>45038</v>
      </c>
      <c r="H28">
        <v>369600</v>
      </c>
      <c r="I28">
        <v>0</v>
      </c>
      <c r="J28">
        <v>4</v>
      </c>
      <c r="K28" t="s">
        <v>88</v>
      </c>
      <c r="L28">
        <v>22</v>
      </c>
      <c r="M28">
        <v>2023</v>
      </c>
      <c r="N28">
        <v>20188182</v>
      </c>
    </row>
    <row r="29" spans="1:14" x14ac:dyDescent="0.3">
      <c r="A29" s="7">
        <v>153</v>
      </c>
      <c r="B29" t="s">
        <v>31</v>
      </c>
      <c r="C29" t="s">
        <v>38</v>
      </c>
      <c r="D29" t="s">
        <v>15</v>
      </c>
      <c r="E29" s="7">
        <v>8435</v>
      </c>
      <c r="F29" s="7">
        <v>42</v>
      </c>
      <c r="G29" s="6">
        <v>45079</v>
      </c>
      <c r="H29">
        <v>354270</v>
      </c>
      <c r="I29">
        <v>0</v>
      </c>
      <c r="J29">
        <v>6</v>
      </c>
      <c r="K29" t="s">
        <v>90</v>
      </c>
      <c r="L29">
        <v>2</v>
      </c>
      <c r="M29">
        <v>2023</v>
      </c>
      <c r="N29">
        <v>22639596</v>
      </c>
    </row>
    <row r="30" spans="1:14" x14ac:dyDescent="0.3">
      <c r="A30" s="7">
        <v>48</v>
      </c>
      <c r="B30" t="s">
        <v>34</v>
      </c>
      <c r="C30" t="s">
        <v>38</v>
      </c>
      <c r="D30" t="s">
        <v>9</v>
      </c>
      <c r="E30" s="7">
        <v>9198</v>
      </c>
      <c r="F30" s="7">
        <v>36</v>
      </c>
      <c r="G30" s="6">
        <v>44974</v>
      </c>
      <c r="H30">
        <v>331128</v>
      </c>
      <c r="I30">
        <v>0</v>
      </c>
      <c r="J30">
        <v>2</v>
      </c>
      <c r="K30" t="s">
        <v>86</v>
      </c>
      <c r="L30">
        <v>17</v>
      </c>
      <c r="M30">
        <v>2023</v>
      </c>
      <c r="N30">
        <v>15279306</v>
      </c>
    </row>
    <row r="31" spans="1:14" x14ac:dyDescent="0.3">
      <c r="A31" s="7">
        <v>77</v>
      </c>
      <c r="B31" t="s">
        <v>30</v>
      </c>
      <c r="C31" t="s">
        <v>38</v>
      </c>
      <c r="D31" t="s">
        <v>21</v>
      </c>
      <c r="E31" s="7">
        <v>854</v>
      </c>
      <c r="F31" s="7">
        <v>309</v>
      </c>
      <c r="G31" s="6">
        <v>45003</v>
      </c>
      <c r="H31">
        <v>263886</v>
      </c>
      <c r="I31">
        <v>0</v>
      </c>
      <c r="J31">
        <v>3</v>
      </c>
      <c r="K31" t="s">
        <v>87</v>
      </c>
      <c r="L31">
        <v>18</v>
      </c>
      <c r="M31">
        <v>2023</v>
      </c>
      <c r="N31">
        <v>22513827</v>
      </c>
    </row>
    <row r="32" spans="1:14" x14ac:dyDescent="0.3">
      <c r="A32" s="7">
        <v>289</v>
      </c>
      <c r="B32" t="s">
        <v>31</v>
      </c>
      <c r="C32" t="s">
        <v>38</v>
      </c>
      <c r="D32" t="s">
        <v>24</v>
      </c>
      <c r="E32" s="7">
        <v>2149</v>
      </c>
      <c r="F32" s="7">
        <v>117</v>
      </c>
      <c r="G32" s="6">
        <v>45215</v>
      </c>
      <c r="H32">
        <v>251433</v>
      </c>
      <c r="I32">
        <v>0</v>
      </c>
      <c r="J32">
        <v>10</v>
      </c>
      <c r="K32" t="s">
        <v>94</v>
      </c>
      <c r="L32">
        <v>16</v>
      </c>
      <c r="M32">
        <v>2023</v>
      </c>
      <c r="N32">
        <v>19977657</v>
      </c>
    </row>
    <row r="33" spans="1:14" x14ac:dyDescent="0.3">
      <c r="A33" s="7">
        <v>293</v>
      </c>
      <c r="B33" t="s">
        <v>3</v>
      </c>
      <c r="C33" t="s">
        <v>38</v>
      </c>
      <c r="D33" t="s">
        <v>18</v>
      </c>
      <c r="E33" s="7">
        <v>2142</v>
      </c>
      <c r="F33" s="7">
        <v>114</v>
      </c>
      <c r="G33" s="6">
        <v>45219</v>
      </c>
      <c r="H33">
        <v>244188</v>
      </c>
      <c r="I33">
        <v>0</v>
      </c>
      <c r="J33">
        <v>10</v>
      </c>
      <c r="K33" t="s">
        <v>94</v>
      </c>
      <c r="L33">
        <v>20</v>
      </c>
      <c r="M33">
        <v>2023</v>
      </c>
      <c r="N33">
        <v>19977657</v>
      </c>
    </row>
    <row r="34" spans="1:14" x14ac:dyDescent="0.3">
      <c r="A34" s="7">
        <v>107</v>
      </c>
      <c r="B34" t="s">
        <v>28</v>
      </c>
      <c r="C34" t="s">
        <v>38</v>
      </c>
      <c r="D34" t="s">
        <v>9</v>
      </c>
      <c r="E34" s="7">
        <v>11417</v>
      </c>
      <c r="F34" s="7">
        <v>21</v>
      </c>
      <c r="G34" s="6">
        <v>45033</v>
      </c>
      <c r="H34">
        <v>239757</v>
      </c>
      <c r="I34">
        <v>0</v>
      </c>
      <c r="J34">
        <v>4</v>
      </c>
      <c r="K34" t="s">
        <v>88</v>
      </c>
      <c r="L34">
        <v>17</v>
      </c>
      <c r="M34">
        <v>2023</v>
      </c>
      <c r="N34">
        <v>20188182</v>
      </c>
    </row>
    <row r="35" spans="1:14" x14ac:dyDescent="0.3">
      <c r="A35" s="7">
        <v>287</v>
      </c>
      <c r="B35" t="s">
        <v>32</v>
      </c>
      <c r="C35" t="s">
        <v>38</v>
      </c>
      <c r="D35" t="s">
        <v>22</v>
      </c>
      <c r="E35" s="7">
        <v>1400</v>
      </c>
      <c r="F35" s="7">
        <v>135</v>
      </c>
      <c r="G35" s="6">
        <v>45213</v>
      </c>
      <c r="H35">
        <v>189000</v>
      </c>
      <c r="I35">
        <v>0</v>
      </c>
      <c r="J35">
        <v>10</v>
      </c>
      <c r="K35" t="s">
        <v>94</v>
      </c>
      <c r="L35">
        <v>14</v>
      </c>
      <c r="M35">
        <v>2023</v>
      </c>
      <c r="N35">
        <v>19977657</v>
      </c>
    </row>
    <row r="36" spans="1:14" x14ac:dyDescent="0.3">
      <c r="A36" s="7">
        <v>56</v>
      </c>
      <c r="B36" t="s">
        <v>36</v>
      </c>
      <c r="C36" t="s">
        <v>38</v>
      </c>
      <c r="D36" t="s">
        <v>18</v>
      </c>
      <c r="E36" s="7">
        <v>5439</v>
      </c>
      <c r="F36" s="7">
        <v>30</v>
      </c>
      <c r="G36" s="6">
        <v>44982</v>
      </c>
      <c r="H36">
        <v>163170</v>
      </c>
      <c r="I36">
        <v>0</v>
      </c>
      <c r="J36">
        <v>2</v>
      </c>
      <c r="K36" t="s">
        <v>86</v>
      </c>
      <c r="L36">
        <v>25</v>
      </c>
      <c r="M36">
        <v>2023</v>
      </c>
      <c r="N36">
        <v>15279306</v>
      </c>
    </row>
    <row r="37" spans="1:14" x14ac:dyDescent="0.3">
      <c r="A37" s="7">
        <v>203</v>
      </c>
      <c r="B37" t="s">
        <v>33</v>
      </c>
      <c r="C37" t="s">
        <v>38</v>
      </c>
      <c r="D37" t="s">
        <v>23</v>
      </c>
      <c r="E37" s="7">
        <v>1526</v>
      </c>
      <c r="F37" s="7">
        <v>105</v>
      </c>
      <c r="G37" s="6">
        <v>45129</v>
      </c>
      <c r="H37">
        <v>160230</v>
      </c>
      <c r="I37">
        <v>0</v>
      </c>
      <c r="J37">
        <v>7</v>
      </c>
      <c r="K37" t="s">
        <v>91</v>
      </c>
      <c r="L37">
        <v>22</v>
      </c>
      <c r="M37">
        <v>2023</v>
      </c>
      <c r="N37">
        <v>18685457.933333334</v>
      </c>
    </row>
    <row r="38" spans="1:14" x14ac:dyDescent="0.3">
      <c r="A38" s="7">
        <v>88</v>
      </c>
      <c r="B38" t="s">
        <v>34</v>
      </c>
      <c r="C38" t="s">
        <v>38</v>
      </c>
      <c r="D38" t="s">
        <v>21</v>
      </c>
      <c r="E38" s="7">
        <v>973</v>
      </c>
      <c r="F38" s="7">
        <v>162</v>
      </c>
      <c r="G38" s="6">
        <v>45014</v>
      </c>
      <c r="H38">
        <v>157626</v>
      </c>
      <c r="I38">
        <v>0</v>
      </c>
      <c r="J38">
        <v>3</v>
      </c>
      <c r="K38" t="s">
        <v>87</v>
      </c>
      <c r="L38">
        <v>29</v>
      </c>
      <c r="M38">
        <v>2023</v>
      </c>
      <c r="N38">
        <v>22513827</v>
      </c>
    </row>
    <row r="39" spans="1:14" x14ac:dyDescent="0.3">
      <c r="A39" s="7">
        <v>83</v>
      </c>
      <c r="B39" t="s">
        <v>34</v>
      </c>
      <c r="C39" t="s">
        <v>38</v>
      </c>
      <c r="D39" t="s">
        <v>18</v>
      </c>
      <c r="E39" s="7">
        <v>3339</v>
      </c>
      <c r="F39" s="7">
        <v>39</v>
      </c>
      <c r="G39" s="6">
        <v>45009</v>
      </c>
      <c r="H39">
        <v>130221</v>
      </c>
      <c r="I39">
        <v>0</v>
      </c>
      <c r="J39">
        <v>3</v>
      </c>
      <c r="K39" t="s">
        <v>87</v>
      </c>
      <c r="L39">
        <v>24</v>
      </c>
      <c r="M39">
        <v>2023</v>
      </c>
      <c r="N39">
        <v>22513827</v>
      </c>
    </row>
    <row r="40" spans="1:14" x14ac:dyDescent="0.3">
      <c r="A40" s="7">
        <v>234</v>
      </c>
      <c r="B40" t="s">
        <v>32</v>
      </c>
      <c r="C40" t="s">
        <v>38</v>
      </c>
      <c r="D40" t="s">
        <v>6</v>
      </c>
      <c r="E40" s="7">
        <v>4319</v>
      </c>
      <c r="F40" s="7">
        <v>30</v>
      </c>
      <c r="G40" s="6">
        <v>45160</v>
      </c>
      <c r="H40">
        <v>129570</v>
      </c>
      <c r="I40">
        <v>0</v>
      </c>
      <c r="J40">
        <v>8</v>
      </c>
      <c r="K40" t="s">
        <v>92</v>
      </c>
      <c r="L40">
        <v>22</v>
      </c>
      <c r="M40">
        <v>2023</v>
      </c>
      <c r="N40">
        <v>14735826</v>
      </c>
    </row>
    <row r="41" spans="1:14" x14ac:dyDescent="0.3">
      <c r="A41" s="7">
        <v>109</v>
      </c>
      <c r="B41" t="s">
        <v>35</v>
      </c>
      <c r="C41" t="s">
        <v>38</v>
      </c>
      <c r="D41" t="s">
        <v>20</v>
      </c>
      <c r="E41" s="7">
        <v>1407</v>
      </c>
      <c r="F41" s="7">
        <v>72</v>
      </c>
      <c r="G41" s="6">
        <v>45035</v>
      </c>
      <c r="H41">
        <v>101304</v>
      </c>
      <c r="I41">
        <v>0</v>
      </c>
      <c r="J41">
        <v>4</v>
      </c>
      <c r="K41" t="s">
        <v>88</v>
      </c>
      <c r="L41">
        <v>19</v>
      </c>
      <c r="M41">
        <v>2023</v>
      </c>
      <c r="N41">
        <v>20188182</v>
      </c>
    </row>
    <row r="42" spans="1:14" x14ac:dyDescent="0.3">
      <c r="A42" s="7">
        <v>29</v>
      </c>
      <c r="B42" t="s">
        <v>33</v>
      </c>
      <c r="C42" t="s">
        <v>38</v>
      </c>
      <c r="D42" t="s">
        <v>16</v>
      </c>
      <c r="E42" s="7">
        <v>6314</v>
      </c>
      <c r="F42" s="7">
        <v>15</v>
      </c>
      <c r="G42" s="6">
        <v>44955</v>
      </c>
      <c r="H42">
        <v>94710</v>
      </c>
      <c r="I42">
        <v>0</v>
      </c>
      <c r="J42">
        <v>1</v>
      </c>
      <c r="K42" t="s">
        <v>85</v>
      </c>
      <c r="L42">
        <v>29</v>
      </c>
      <c r="M42">
        <v>2023</v>
      </c>
      <c r="N42">
        <v>28072401</v>
      </c>
    </row>
    <row r="43" spans="1:14" x14ac:dyDescent="0.3">
      <c r="A43" s="7">
        <v>252</v>
      </c>
      <c r="B43" t="s">
        <v>35</v>
      </c>
      <c r="C43" t="s">
        <v>38</v>
      </c>
      <c r="D43" t="s">
        <v>6</v>
      </c>
      <c r="E43" s="7">
        <v>945</v>
      </c>
      <c r="F43" s="7">
        <v>75</v>
      </c>
      <c r="G43" s="6">
        <v>45178</v>
      </c>
      <c r="H43">
        <v>70875</v>
      </c>
      <c r="I43">
        <v>0</v>
      </c>
      <c r="J43">
        <v>9</v>
      </c>
      <c r="K43" t="s">
        <v>93</v>
      </c>
      <c r="L43">
        <v>9</v>
      </c>
      <c r="M43">
        <v>2023</v>
      </c>
      <c r="N43">
        <v>14141106</v>
      </c>
    </row>
    <row r="44" spans="1:14" x14ac:dyDescent="0.3">
      <c r="A44" s="7">
        <v>62</v>
      </c>
      <c r="B44" t="s">
        <v>32</v>
      </c>
      <c r="C44" t="s">
        <v>38</v>
      </c>
      <c r="D44" t="s">
        <v>25</v>
      </c>
      <c r="E44" s="7">
        <v>6118</v>
      </c>
      <c r="F44" s="7">
        <v>9</v>
      </c>
      <c r="G44" s="6">
        <v>44988</v>
      </c>
      <c r="H44">
        <v>55062</v>
      </c>
      <c r="I44">
        <v>0</v>
      </c>
      <c r="J44">
        <v>3</v>
      </c>
      <c r="K44" t="s">
        <v>87</v>
      </c>
      <c r="L44">
        <v>3</v>
      </c>
      <c r="M44">
        <v>2023</v>
      </c>
      <c r="N44">
        <v>22513827</v>
      </c>
    </row>
    <row r="45" spans="1:14" x14ac:dyDescent="0.3">
      <c r="A45" s="7">
        <v>52</v>
      </c>
      <c r="B45" t="s">
        <v>32</v>
      </c>
      <c r="C45" t="s">
        <v>38</v>
      </c>
      <c r="D45" t="s">
        <v>14</v>
      </c>
      <c r="E45" s="7">
        <v>497</v>
      </c>
      <c r="F45" s="7">
        <v>63</v>
      </c>
      <c r="G45" s="6">
        <v>44978</v>
      </c>
      <c r="H45">
        <v>31311</v>
      </c>
      <c r="I45">
        <v>0</v>
      </c>
      <c r="J45">
        <v>2</v>
      </c>
      <c r="K45" t="s">
        <v>86</v>
      </c>
      <c r="L45">
        <v>21</v>
      </c>
      <c r="M45">
        <v>2023</v>
      </c>
      <c r="N45">
        <v>15279306</v>
      </c>
    </row>
    <row r="46" spans="1:14" x14ac:dyDescent="0.3">
      <c r="A46" s="7">
        <v>222</v>
      </c>
      <c r="B46" t="s">
        <v>31</v>
      </c>
      <c r="C46" t="s">
        <v>38</v>
      </c>
      <c r="D46" t="s">
        <v>25</v>
      </c>
      <c r="E46" s="7">
        <v>280</v>
      </c>
      <c r="F46" s="7">
        <v>87</v>
      </c>
      <c r="G46" s="6">
        <v>45148</v>
      </c>
      <c r="H46">
        <v>24360</v>
      </c>
      <c r="I46">
        <v>0</v>
      </c>
      <c r="J46">
        <v>8</v>
      </c>
      <c r="K46" t="s">
        <v>92</v>
      </c>
      <c r="L46">
        <v>10</v>
      </c>
      <c r="M46">
        <v>2023</v>
      </c>
      <c r="N46">
        <v>14735826</v>
      </c>
    </row>
    <row r="47" spans="1:14" x14ac:dyDescent="0.3">
      <c r="A47" s="7">
        <v>98</v>
      </c>
      <c r="B47" t="s">
        <v>34</v>
      </c>
      <c r="C47" t="s">
        <v>38</v>
      </c>
      <c r="D47" t="s">
        <v>12</v>
      </c>
      <c r="E47" s="7">
        <v>1281</v>
      </c>
      <c r="F47" s="7">
        <v>18</v>
      </c>
      <c r="G47" s="6">
        <v>45024</v>
      </c>
      <c r="H47">
        <v>23058</v>
      </c>
      <c r="I47">
        <v>0</v>
      </c>
      <c r="J47">
        <v>4</v>
      </c>
      <c r="K47" t="s">
        <v>88</v>
      </c>
      <c r="L47">
        <v>8</v>
      </c>
      <c r="M47">
        <v>2023</v>
      </c>
      <c r="N47">
        <v>20188182</v>
      </c>
    </row>
    <row r="48" spans="1:14" x14ac:dyDescent="0.3">
      <c r="A48" s="7">
        <v>142</v>
      </c>
      <c r="B48" t="s">
        <v>30</v>
      </c>
      <c r="C48" t="s">
        <v>38</v>
      </c>
      <c r="D48" t="s">
        <v>19</v>
      </c>
      <c r="E48" s="7">
        <v>98</v>
      </c>
      <c r="F48" s="7">
        <v>204</v>
      </c>
      <c r="G48" s="6">
        <v>45068</v>
      </c>
      <c r="H48">
        <v>19992</v>
      </c>
      <c r="I48">
        <v>0</v>
      </c>
      <c r="J48">
        <v>5</v>
      </c>
      <c r="K48" t="s">
        <v>89</v>
      </c>
      <c r="L48">
        <v>22</v>
      </c>
      <c r="M48">
        <v>2023</v>
      </c>
      <c r="N48">
        <v>19416075</v>
      </c>
    </row>
    <row r="49" spans="1:14" x14ac:dyDescent="0.3">
      <c r="A49" s="7">
        <v>232</v>
      </c>
      <c r="B49" t="s">
        <v>33</v>
      </c>
      <c r="C49" t="s">
        <v>38</v>
      </c>
      <c r="D49" t="s">
        <v>11</v>
      </c>
      <c r="E49" s="7">
        <v>6111</v>
      </c>
      <c r="F49" s="7">
        <v>3</v>
      </c>
      <c r="G49" s="6">
        <v>45158</v>
      </c>
      <c r="H49">
        <v>18333</v>
      </c>
      <c r="I49">
        <v>0</v>
      </c>
      <c r="J49">
        <v>8</v>
      </c>
      <c r="K49" t="s">
        <v>92</v>
      </c>
      <c r="L49">
        <v>20</v>
      </c>
      <c r="M49">
        <v>2023</v>
      </c>
      <c r="N49">
        <v>14735826</v>
      </c>
    </row>
    <row r="50" spans="1:14" x14ac:dyDescent="0.3">
      <c r="A50" s="7">
        <v>258</v>
      </c>
      <c r="B50" t="s">
        <v>28</v>
      </c>
      <c r="C50" t="s">
        <v>38</v>
      </c>
      <c r="D50" t="s">
        <v>10</v>
      </c>
      <c r="E50" s="7">
        <v>189</v>
      </c>
      <c r="F50" s="7">
        <v>48</v>
      </c>
      <c r="G50" s="6">
        <v>45184</v>
      </c>
      <c r="H50">
        <v>9072</v>
      </c>
      <c r="I50">
        <v>0</v>
      </c>
      <c r="J50">
        <v>9</v>
      </c>
      <c r="K50" t="s">
        <v>93</v>
      </c>
      <c r="L50">
        <v>15</v>
      </c>
      <c r="M50">
        <v>2023</v>
      </c>
      <c r="N50">
        <v>14141106</v>
      </c>
    </row>
    <row r="51" spans="1:14" x14ac:dyDescent="0.3">
      <c r="A51" s="7">
        <v>255</v>
      </c>
      <c r="B51" t="s">
        <v>36</v>
      </c>
      <c r="C51" t="s">
        <v>38</v>
      </c>
      <c r="D51" t="s">
        <v>2</v>
      </c>
      <c r="E51" s="7">
        <v>217</v>
      </c>
      <c r="F51" s="7">
        <v>36</v>
      </c>
      <c r="G51" s="6">
        <v>45181</v>
      </c>
      <c r="H51">
        <v>7812</v>
      </c>
      <c r="I51">
        <v>0</v>
      </c>
      <c r="J51">
        <v>9</v>
      </c>
      <c r="K51" t="s">
        <v>93</v>
      </c>
      <c r="L51">
        <v>12</v>
      </c>
      <c r="M51">
        <v>2023</v>
      </c>
      <c r="N51">
        <v>14141106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E0B03-7A24-4A61-B4C7-E99E7DE8E71C}">
  <dimension ref="A1:N56"/>
  <sheetViews>
    <sheetView workbookViewId="0">
      <selection activeCell="N2" sqref="A2:N2"/>
    </sheetView>
  </sheetViews>
  <sheetFormatPr defaultRowHeight="14.4" x14ac:dyDescent="0.3"/>
  <cols>
    <col min="1" max="1" width="10.109375" customWidth="1"/>
    <col min="2" max="2" width="13.33203125" customWidth="1"/>
    <col min="3" max="3" width="12.109375" customWidth="1"/>
    <col min="4" max="4" width="9.5546875" customWidth="1"/>
    <col min="5" max="5" width="9.77734375" customWidth="1"/>
    <col min="7" max="7" width="12.33203125" customWidth="1"/>
    <col min="8" max="8" width="11.5546875" customWidth="1"/>
    <col min="9" max="9" width="10" customWidth="1"/>
    <col min="11" max="11" width="14.33203125" customWidth="1"/>
    <col min="14" max="14" width="25.5546875" customWidth="1"/>
  </cols>
  <sheetData>
    <row r="1" spans="1:14" x14ac:dyDescent="0.3">
      <c r="A1" s="9" t="s">
        <v>44</v>
      </c>
      <c r="B1" s="10" t="s">
        <v>4</v>
      </c>
      <c r="C1" s="10" t="s">
        <v>5</v>
      </c>
      <c r="D1" s="10" t="s">
        <v>0</v>
      </c>
      <c r="E1" s="9" t="s">
        <v>1</v>
      </c>
      <c r="F1" s="9" t="s">
        <v>27</v>
      </c>
      <c r="G1" s="11" t="s">
        <v>43</v>
      </c>
      <c r="H1" s="10" t="s">
        <v>76</v>
      </c>
      <c r="I1" s="10" t="s">
        <v>77</v>
      </c>
      <c r="J1" s="10" t="s">
        <v>78</v>
      </c>
      <c r="K1" s="10" t="s">
        <v>79</v>
      </c>
      <c r="L1" s="10" t="s">
        <v>80</v>
      </c>
      <c r="M1" s="10" t="s">
        <v>81</v>
      </c>
      <c r="N1" s="10" t="s">
        <v>82</v>
      </c>
    </row>
    <row r="2" spans="1:14" x14ac:dyDescent="0.3">
      <c r="A2" s="7">
        <v>261</v>
      </c>
      <c r="B2" t="s">
        <v>31</v>
      </c>
      <c r="C2" t="s">
        <v>37</v>
      </c>
      <c r="D2" t="s">
        <v>23</v>
      </c>
      <c r="E2" s="7">
        <v>10129</v>
      </c>
      <c r="F2" s="7">
        <v>312</v>
      </c>
      <c r="G2" s="6">
        <v>45187</v>
      </c>
      <c r="H2">
        <v>3160248</v>
      </c>
      <c r="I2">
        <v>1</v>
      </c>
      <c r="J2">
        <v>9</v>
      </c>
      <c r="K2" t="s">
        <v>93</v>
      </c>
      <c r="L2">
        <v>18</v>
      </c>
      <c r="M2">
        <v>2023</v>
      </c>
      <c r="N2">
        <v>14141106</v>
      </c>
    </row>
    <row r="3" spans="1:14" x14ac:dyDescent="0.3">
      <c r="A3" s="7">
        <v>71</v>
      </c>
      <c r="B3" t="s">
        <v>35</v>
      </c>
      <c r="C3" t="s">
        <v>37</v>
      </c>
      <c r="D3" t="s">
        <v>7</v>
      </c>
      <c r="E3" s="7">
        <v>5586</v>
      </c>
      <c r="F3" s="7">
        <v>525</v>
      </c>
      <c r="G3" s="6">
        <v>44997</v>
      </c>
      <c r="H3">
        <v>2932650</v>
      </c>
      <c r="I3">
        <v>1</v>
      </c>
      <c r="J3">
        <v>3</v>
      </c>
      <c r="K3" t="s">
        <v>87</v>
      </c>
      <c r="L3">
        <v>12</v>
      </c>
      <c r="M3">
        <v>2023</v>
      </c>
      <c r="N3">
        <v>22513827</v>
      </c>
    </row>
    <row r="4" spans="1:14" x14ac:dyDescent="0.3">
      <c r="A4" s="7">
        <v>297</v>
      </c>
      <c r="B4" t="s">
        <v>34</v>
      </c>
      <c r="C4" t="s">
        <v>37</v>
      </c>
      <c r="D4" t="s">
        <v>19</v>
      </c>
      <c r="E4" s="7">
        <v>8841</v>
      </c>
      <c r="F4" s="7">
        <v>303</v>
      </c>
      <c r="G4" s="6">
        <v>45223</v>
      </c>
      <c r="H4">
        <v>2678823</v>
      </c>
      <c r="I4">
        <v>1</v>
      </c>
      <c r="J4">
        <v>10</v>
      </c>
      <c r="K4" t="s">
        <v>94</v>
      </c>
      <c r="L4">
        <v>24</v>
      </c>
      <c r="M4">
        <v>2023</v>
      </c>
      <c r="N4">
        <v>19977657</v>
      </c>
    </row>
    <row r="5" spans="1:14" x14ac:dyDescent="0.3">
      <c r="A5" s="7">
        <v>163</v>
      </c>
      <c r="B5" t="s">
        <v>36</v>
      </c>
      <c r="C5" t="s">
        <v>37</v>
      </c>
      <c r="D5" t="s">
        <v>6</v>
      </c>
      <c r="E5" s="7">
        <v>5670</v>
      </c>
      <c r="F5" s="7">
        <v>297</v>
      </c>
      <c r="G5" s="6">
        <v>45089</v>
      </c>
      <c r="H5">
        <v>1683990</v>
      </c>
      <c r="I5">
        <v>1</v>
      </c>
      <c r="J5">
        <v>6</v>
      </c>
      <c r="K5" t="s">
        <v>90</v>
      </c>
      <c r="L5">
        <v>12</v>
      </c>
      <c r="M5">
        <v>2023</v>
      </c>
      <c r="N5">
        <v>22639596</v>
      </c>
    </row>
    <row r="6" spans="1:14" x14ac:dyDescent="0.3">
      <c r="A6" s="7">
        <v>281</v>
      </c>
      <c r="B6" t="s">
        <v>28</v>
      </c>
      <c r="C6" t="s">
        <v>37</v>
      </c>
      <c r="D6" t="s">
        <v>24</v>
      </c>
      <c r="E6" s="7">
        <v>4326</v>
      </c>
      <c r="F6" s="7">
        <v>348</v>
      </c>
      <c r="G6" s="6">
        <v>45207</v>
      </c>
      <c r="H6">
        <v>1505448</v>
      </c>
      <c r="I6">
        <v>1</v>
      </c>
      <c r="J6">
        <v>10</v>
      </c>
      <c r="K6" t="s">
        <v>94</v>
      </c>
      <c r="L6">
        <v>8</v>
      </c>
      <c r="M6">
        <v>2023</v>
      </c>
      <c r="N6">
        <v>19977657</v>
      </c>
    </row>
    <row r="7" spans="1:14" x14ac:dyDescent="0.3">
      <c r="A7" s="7">
        <v>301</v>
      </c>
      <c r="B7" t="s">
        <v>28</v>
      </c>
      <c r="C7" t="s">
        <v>37</v>
      </c>
      <c r="D7" t="s">
        <v>24</v>
      </c>
      <c r="E7" s="7">
        <v>4326</v>
      </c>
      <c r="F7" s="7">
        <v>348</v>
      </c>
      <c r="G7" s="6">
        <v>45227</v>
      </c>
      <c r="H7">
        <v>1505448</v>
      </c>
      <c r="I7">
        <v>1</v>
      </c>
      <c r="J7">
        <v>10</v>
      </c>
      <c r="K7" t="s">
        <v>94</v>
      </c>
      <c r="L7">
        <v>28</v>
      </c>
      <c r="M7">
        <v>2023</v>
      </c>
      <c r="N7">
        <v>19977657</v>
      </c>
    </row>
    <row r="8" spans="1:14" x14ac:dyDescent="0.3">
      <c r="A8" s="7">
        <v>306</v>
      </c>
      <c r="B8" t="s">
        <v>28</v>
      </c>
      <c r="C8" t="s">
        <v>37</v>
      </c>
      <c r="D8" t="s">
        <v>24</v>
      </c>
      <c r="E8" s="7">
        <v>4326</v>
      </c>
      <c r="F8" s="7">
        <v>348</v>
      </c>
      <c r="G8" s="6">
        <v>45232</v>
      </c>
      <c r="H8">
        <v>1505448</v>
      </c>
      <c r="I8">
        <v>1</v>
      </c>
      <c r="J8">
        <v>11</v>
      </c>
      <c r="K8" t="s">
        <v>95</v>
      </c>
      <c r="L8">
        <v>2</v>
      </c>
      <c r="M8">
        <v>2023</v>
      </c>
      <c r="N8">
        <v>8697192</v>
      </c>
    </row>
    <row r="9" spans="1:14" x14ac:dyDescent="0.3">
      <c r="A9" s="7">
        <v>311</v>
      </c>
      <c r="B9" t="s">
        <v>28</v>
      </c>
      <c r="C9" t="s">
        <v>37</v>
      </c>
      <c r="D9" t="s">
        <v>24</v>
      </c>
      <c r="E9" s="7">
        <v>4326</v>
      </c>
      <c r="F9" s="7">
        <v>348</v>
      </c>
      <c r="G9" s="6">
        <v>45237</v>
      </c>
      <c r="H9">
        <v>1505448</v>
      </c>
      <c r="I9">
        <v>1</v>
      </c>
      <c r="J9">
        <v>11</v>
      </c>
      <c r="K9" t="s">
        <v>95</v>
      </c>
      <c r="L9">
        <v>7</v>
      </c>
      <c r="M9">
        <v>2023</v>
      </c>
      <c r="N9">
        <v>8697192</v>
      </c>
    </row>
    <row r="10" spans="1:14" x14ac:dyDescent="0.3">
      <c r="A10" s="7">
        <v>136</v>
      </c>
      <c r="B10" t="s">
        <v>31</v>
      </c>
      <c r="C10" t="s">
        <v>37</v>
      </c>
      <c r="D10" t="s">
        <v>21</v>
      </c>
      <c r="E10" s="7">
        <v>5677</v>
      </c>
      <c r="F10" s="7">
        <v>258</v>
      </c>
      <c r="G10" s="6">
        <v>45062</v>
      </c>
      <c r="H10">
        <v>1464666</v>
      </c>
      <c r="I10">
        <v>1</v>
      </c>
      <c r="J10">
        <v>5</v>
      </c>
      <c r="K10" t="s">
        <v>89</v>
      </c>
      <c r="L10">
        <v>16</v>
      </c>
      <c r="M10">
        <v>2023</v>
      </c>
      <c r="N10">
        <v>19416075</v>
      </c>
    </row>
    <row r="11" spans="1:14" x14ac:dyDescent="0.3">
      <c r="A11" s="7">
        <v>54</v>
      </c>
      <c r="B11" t="s">
        <v>28</v>
      </c>
      <c r="C11" t="s">
        <v>37</v>
      </c>
      <c r="D11" t="s">
        <v>21</v>
      </c>
      <c r="E11" s="7">
        <v>6580</v>
      </c>
      <c r="F11" s="7">
        <v>183</v>
      </c>
      <c r="G11" s="6">
        <v>44980</v>
      </c>
      <c r="H11">
        <v>1204140</v>
      </c>
      <c r="I11">
        <v>1</v>
      </c>
      <c r="J11">
        <v>2</v>
      </c>
      <c r="K11" t="s">
        <v>86</v>
      </c>
      <c r="L11">
        <v>23</v>
      </c>
      <c r="M11">
        <v>2023</v>
      </c>
      <c r="N11">
        <v>15279306</v>
      </c>
    </row>
    <row r="12" spans="1:14" x14ac:dyDescent="0.3">
      <c r="A12" s="7">
        <v>237</v>
      </c>
      <c r="B12" t="s">
        <v>33</v>
      </c>
      <c r="C12" t="s">
        <v>37</v>
      </c>
      <c r="D12" t="s">
        <v>12</v>
      </c>
      <c r="E12" s="7">
        <v>5474</v>
      </c>
      <c r="F12" s="7">
        <v>168</v>
      </c>
      <c r="G12" s="6">
        <v>45163</v>
      </c>
      <c r="H12">
        <v>919632</v>
      </c>
      <c r="I12">
        <v>1</v>
      </c>
      <c r="J12">
        <v>8</v>
      </c>
      <c r="K12" t="s">
        <v>92</v>
      </c>
      <c r="L12">
        <v>25</v>
      </c>
      <c r="M12">
        <v>2023</v>
      </c>
      <c r="N12">
        <v>14735826</v>
      </c>
    </row>
    <row r="13" spans="1:14" x14ac:dyDescent="0.3">
      <c r="A13" s="7">
        <v>285</v>
      </c>
      <c r="B13" t="s">
        <v>35</v>
      </c>
      <c r="C13" t="s">
        <v>37</v>
      </c>
      <c r="D13" t="s">
        <v>2</v>
      </c>
      <c r="E13" s="7">
        <v>6860</v>
      </c>
      <c r="F13" s="7">
        <v>126</v>
      </c>
      <c r="G13" s="6">
        <v>45211</v>
      </c>
      <c r="H13">
        <v>864360</v>
      </c>
      <c r="I13">
        <v>1</v>
      </c>
      <c r="J13">
        <v>10</v>
      </c>
      <c r="K13" t="s">
        <v>94</v>
      </c>
      <c r="L13">
        <v>12</v>
      </c>
      <c r="M13">
        <v>2023</v>
      </c>
      <c r="N13">
        <v>19977657</v>
      </c>
    </row>
    <row r="14" spans="1:14" x14ac:dyDescent="0.3">
      <c r="A14" s="7">
        <v>305</v>
      </c>
      <c r="B14" t="s">
        <v>35</v>
      </c>
      <c r="C14" t="s">
        <v>37</v>
      </c>
      <c r="D14" t="s">
        <v>2</v>
      </c>
      <c r="E14" s="7">
        <v>6860</v>
      </c>
      <c r="F14" s="7">
        <v>126</v>
      </c>
      <c r="G14" s="6">
        <v>45231</v>
      </c>
      <c r="H14">
        <v>864360</v>
      </c>
      <c r="I14">
        <v>1</v>
      </c>
      <c r="J14">
        <v>11</v>
      </c>
      <c r="K14" t="s">
        <v>95</v>
      </c>
      <c r="L14">
        <v>1</v>
      </c>
      <c r="M14">
        <v>2023</v>
      </c>
      <c r="N14">
        <v>8697192</v>
      </c>
    </row>
    <row r="15" spans="1:14" x14ac:dyDescent="0.3">
      <c r="A15" s="7">
        <v>310</v>
      </c>
      <c r="B15" t="s">
        <v>35</v>
      </c>
      <c r="C15" t="s">
        <v>37</v>
      </c>
      <c r="D15" t="s">
        <v>2</v>
      </c>
      <c r="E15" s="7">
        <v>6860</v>
      </c>
      <c r="F15" s="7">
        <v>126</v>
      </c>
      <c r="G15" s="6">
        <v>45236</v>
      </c>
      <c r="H15">
        <v>864360</v>
      </c>
      <c r="I15">
        <v>1</v>
      </c>
      <c r="J15">
        <v>11</v>
      </c>
      <c r="K15" t="s">
        <v>95</v>
      </c>
      <c r="L15">
        <v>6</v>
      </c>
      <c r="M15">
        <v>2023</v>
      </c>
      <c r="N15">
        <v>8697192</v>
      </c>
    </row>
    <row r="16" spans="1:14" x14ac:dyDescent="0.3">
      <c r="A16" s="15">
        <v>315</v>
      </c>
      <c r="B16" s="17" t="s">
        <v>35</v>
      </c>
      <c r="C16" s="17" t="s">
        <v>37</v>
      </c>
      <c r="D16" s="17" t="s">
        <v>2</v>
      </c>
      <c r="E16" s="15">
        <v>6860</v>
      </c>
      <c r="F16" s="15">
        <v>126</v>
      </c>
      <c r="G16" s="19">
        <v>45241</v>
      </c>
      <c r="H16" s="17">
        <v>864360</v>
      </c>
      <c r="I16" s="17">
        <v>1</v>
      </c>
      <c r="J16" s="17">
        <v>11</v>
      </c>
      <c r="K16" s="17" t="s">
        <v>95</v>
      </c>
      <c r="L16" s="17">
        <v>11</v>
      </c>
      <c r="M16" s="17">
        <v>2023</v>
      </c>
      <c r="N16" s="17">
        <v>8697192</v>
      </c>
    </row>
    <row r="17" spans="1:14" x14ac:dyDescent="0.3">
      <c r="A17" s="7">
        <v>245</v>
      </c>
      <c r="B17" t="s">
        <v>3</v>
      </c>
      <c r="C17" t="s">
        <v>37</v>
      </c>
      <c r="D17" t="s">
        <v>26</v>
      </c>
      <c r="E17" s="7">
        <v>9506</v>
      </c>
      <c r="F17" s="7">
        <v>87</v>
      </c>
      <c r="G17" s="6">
        <v>45171</v>
      </c>
      <c r="H17">
        <v>827022</v>
      </c>
      <c r="I17">
        <v>1</v>
      </c>
      <c r="J17">
        <v>9</v>
      </c>
      <c r="K17" t="s">
        <v>93</v>
      </c>
      <c r="L17">
        <v>2</v>
      </c>
      <c r="M17">
        <v>2023</v>
      </c>
      <c r="N17">
        <v>14141106</v>
      </c>
    </row>
    <row r="18" spans="1:14" x14ac:dyDescent="0.3">
      <c r="A18" s="7">
        <v>138</v>
      </c>
      <c r="B18" t="s">
        <v>29</v>
      </c>
      <c r="C18" t="s">
        <v>37</v>
      </c>
      <c r="D18" t="s">
        <v>25</v>
      </c>
      <c r="E18" s="7">
        <v>3752</v>
      </c>
      <c r="F18" s="7">
        <v>213</v>
      </c>
      <c r="G18" s="6">
        <v>45064</v>
      </c>
      <c r="H18">
        <v>799176</v>
      </c>
      <c r="I18">
        <v>1</v>
      </c>
      <c r="J18">
        <v>5</v>
      </c>
      <c r="K18" t="s">
        <v>89</v>
      </c>
      <c r="L18">
        <v>18</v>
      </c>
      <c r="M18">
        <v>2023</v>
      </c>
      <c r="N18">
        <v>19416075</v>
      </c>
    </row>
    <row r="19" spans="1:14" x14ac:dyDescent="0.3">
      <c r="A19" s="7">
        <v>42</v>
      </c>
      <c r="B19" t="s">
        <v>28</v>
      </c>
      <c r="C19" t="s">
        <v>37</v>
      </c>
      <c r="D19" t="s">
        <v>16</v>
      </c>
      <c r="E19" s="7">
        <v>4417</v>
      </c>
      <c r="F19" s="7">
        <v>153</v>
      </c>
      <c r="G19" s="6">
        <v>44968</v>
      </c>
      <c r="H19">
        <v>675801</v>
      </c>
      <c r="I19">
        <v>1</v>
      </c>
      <c r="J19">
        <v>2</v>
      </c>
      <c r="K19" t="s">
        <v>86</v>
      </c>
      <c r="L19">
        <v>11</v>
      </c>
      <c r="M19">
        <v>2023</v>
      </c>
      <c r="N19">
        <v>15279306</v>
      </c>
    </row>
    <row r="20" spans="1:14" x14ac:dyDescent="0.3">
      <c r="A20" s="7">
        <v>122</v>
      </c>
      <c r="B20" t="s">
        <v>36</v>
      </c>
      <c r="C20" t="s">
        <v>37</v>
      </c>
      <c r="D20" t="s">
        <v>2</v>
      </c>
      <c r="E20" s="7">
        <v>6125</v>
      </c>
      <c r="F20" s="7">
        <v>102</v>
      </c>
      <c r="G20" s="6">
        <v>45048</v>
      </c>
      <c r="H20">
        <v>624750</v>
      </c>
      <c r="I20">
        <v>0</v>
      </c>
      <c r="J20">
        <v>5</v>
      </c>
      <c r="K20" t="s">
        <v>89</v>
      </c>
      <c r="L20">
        <v>2</v>
      </c>
      <c r="M20">
        <v>2023</v>
      </c>
      <c r="N20">
        <v>19416075</v>
      </c>
    </row>
    <row r="21" spans="1:14" x14ac:dyDescent="0.3">
      <c r="A21" s="7">
        <v>263</v>
      </c>
      <c r="B21" t="s">
        <v>29</v>
      </c>
      <c r="C21" t="s">
        <v>37</v>
      </c>
      <c r="D21" t="s">
        <v>14</v>
      </c>
      <c r="E21" s="7">
        <v>6433</v>
      </c>
      <c r="F21" s="7">
        <v>78</v>
      </c>
      <c r="G21" s="6">
        <v>45189</v>
      </c>
      <c r="H21">
        <v>501774</v>
      </c>
      <c r="I21">
        <v>0</v>
      </c>
      <c r="J21">
        <v>9</v>
      </c>
      <c r="K21" t="s">
        <v>93</v>
      </c>
      <c r="L21">
        <v>20</v>
      </c>
      <c r="M21">
        <v>2023</v>
      </c>
      <c r="N21">
        <v>14141106</v>
      </c>
    </row>
    <row r="22" spans="1:14" x14ac:dyDescent="0.3">
      <c r="A22" s="7">
        <v>209</v>
      </c>
      <c r="B22" t="s">
        <v>31</v>
      </c>
      <c r="C22" t="s">
        <v>37</v>
      </c>
      <c r="D22" t="s">
        <v>11</v>
      </c>
      <c r="E22" s="7">
        <v>1778</v>
      </c>
      <c r="F22" s="7">
        <v>270</v>
      </c>
      <c r="G22" s="6">
        <v>45135</v>
      </c>
      <c r="H22">
        <v>480060</v>
      </c>
      <c r="I22">
        <v>0</v>
      </c>
      <c r="J22">
        <v>7</v>
      </c>
      <c r="K22" t="s">
        <v>91</v>
      </c>
      <c r="L22">
        <v>28</v>
      </c>
      <c r="M22">
        <v>2023</v>
      </c>
      <c r="N22">
        <v>18685457.933333334</v>
      </c>
    </row>
    <row r="23" spans="1:14" x14ac:dyDescent="0.3">
      <c r="A23" s="7">
        <v>146</v>
      </c>
      <c r="B23" t="s">
        <v>29</v>
      </c>
      <c r="C23" t="s">
        <v>37</v>
      </c>
      <c r="D23" t="s">
        <v>6</v>
      </c>
      <c r="E23" s="7">
        <v>819</v>
      </c>
      <c r="F23" s="7">
        <v>510</v>
      </c>
      <c r="G23" s="6">
        <v>45072</v>
      </c>
      <c r="H23">
        <v>417690</v>
      </c>
      <c r="I23">
        <v>0</v>
      </c>
      <c r="J23">
        <v>5</v>
      </c>
      <c r="K23" t="s">
        <v>89</v>
      </c>
      <c r="L23">
        <v>26</v>
      </c>
      <c r="M23">
        <v>2023</v>
      </c>
      <c r="N23">
        <v>19416075</v>
      </c>
    </row>
    <row r="24" spans="1:14" x14ac:dyDescent="0.3">
      <c r="A24" s="7">
        <v>22</v>
      </c>
      <c r="B24" t="s">
        <v>29</v>
      </c>
      <c r="C24" t="s">
        <v>37</v>
      </c>
      <c r="D24" t="s">
        <v>16</v>
      </c>
      <c r="E24" s="7">
        <v>1701</v>
      </c>
      <c r="F24" s="7">
        <v>234</v>
      </c>
      <c r="G24" s="6">
        <v>44948</v>
      </c>
      <c r="H24">
        <v>398034</v>
      </c>
      <c r="I24">
        <v>0</v>
      </c>
      <c r="J24">
        <v>1</v>
      </c>
      <c r="K24" t="s">
        <v>85</v>
      </c>
      <c r="L24">
        <v>22</v>
      </c>
      <c r="M24">
        <v>2023</v>
      </c>
      <c r="N24">
        <v>28072401</v>
      </c>
    </row>
    <row r="25" spans="1:14" x14ac:dyDescent="0.3">
      <c r="A25" s="7">
        <v>300</v>
      </c>
      <c r="B25" t="s">
        <v>3</v>
      </c>
      <c r="C25" t="s">
        <v>37</v>
      </c>
      <c r="D25" t="s">
        <v>18</v>
      </c>
      <c r="E25" s="7">
        <v>3850</v>
      </c>
      <c r="F25" s="7">
        <v>102</v>
      </c>
      <c r="G25" s="6">
        <v>45226</v>
      </c>
      <c r="H25">
        <v>392700</v>
      </c>
      <c r="I25">
        <v>0</v>
      </c>
      <c r="J25">
        <v>10</v>
      </c>
      <c r="K25" t="s">
        <v>94</v>
      </c>
      <c r="L25">
        <v>27</v>
      </c>
      <c r="M25">
        <v>2023</v>
      </c>
      <c r="N25">
        <v>19977657</v>
      </c>
    </row>
    <row r="26" spans="1:14" x14ac:dyDescent="0.3">
      <c r="A26" s="7">
        <v>91</v>
      </c>
      <c r="B26" t="s">
        <v>33</v>
      </c>
      <c r="C26" t="s">
        <v>37</v>
      </c>
      <c r="D26" t="s">
        <v>6</v>
      </c>
      <c r="E26" s="7">
        <v>7189</v>
      </c>
      <c r="F26" s="7">
        <v>54</v>
      </c>
      <c r="G26" s="6">
        <v>45017</v>
      </c>
      <c r="H26">
        <v>388206</v>
      </c>
      <c r="I26">
        <v>0</v>
      </c>
      <c r="J26">
        <v>4</v>
      </c>
      <c r="K26" t="s">
        <v>88</v>
      </c>
      <c r="L26">
        <v>1</v>
      </c>
      <c r="M26">
        <v>2023</v>
      </c>
      <c r="N26">
        <v>20188182</v>
      </c>
    </row>
    <row r="27" spans="1:14" x14ac:dyDescent="0.3">
      <c r="A27" s="7">
        <v>284</v>
      </c>
      <c r="B27" t="s">
        <v>33</v>
      </c>
      <c r="C27" t="s">
        <v>37</v>
      </c>
      <c r="D27" t="s">
        <v>18</v>
      </c>
      <c r="E27" s="7">
        <v>7483</v>
      </c>
      <c r="F27" s="7">
        <v>45</v>
      </c>
      <c r="G27" s="6">
        <v>45210</v>
      </c>
      <c r="H27">
        <v>336735</v>
      </c>
      <c r="I27">
        <v>0</v>
      </c>
      <c r="J27">
        <v>10</v>
      </c>
      <c r="K27" t="s">
        <v>94</v>
      </c>
      <c r="L27">
        <v>11</v>
      </c>
      <c r="M27">
        <v>2023</v>
      </c>
      <c r="N27">
        <v>19977657</v>
      </c>
    </row>
    <row r="28" spans="1:14" x14ac:dyDescent="0.3">
      <c r="A28" s="7">
        <v>304</v>
      </c>
      <c r="B28" t="s">
        <v>33</v>
      </c>
      <c r="C28" t="s">
        <v>37</v>
      </c>
      <c r="D28" t="s">
        <v>18</v>
      </c>
      <c r="E28" s="7">
        <v>7483</v>
      </c>
      <c r="F28" s="7">
        <v>45</v>
      </c>
      <c r="G28" s="6">
        <v>45230</v>
      </c>
      <c r="H28">
        <v>336735</v>
      </c>
      <c r="I28">
        <v>0</v>
      </c>
      <c r="J28">
        <v>10</v>
      </c>
      <c r="K28" t="s">
        <v>94</v>
      </c>
      <c r="L28">
        <v>31</v>
      </c>
      <c r="M28">
        <v>2023</v>
      </c>
      <c r="N28">
        <v>19977657</v>
      </c>
    </row>
    <row r="29" spans="1:14" x14ac:dyDescent="0.3">
      <c r="A29" s="7">
        <v>309</v>
      </c>
      <c r="B29" t="s">
        <v>33</v>
      </c>
      <c r="C29" t="s">
        <v>37</v>
      </c>
      <c r="D29" t="s">
        <v>18</v>
      </c>
      <c r="E29" s="7">
        <v>7483</v>
      </c>
      <c r="F29" s="7">
        <v>45</v>
      </c>
      <c r="G29" s="6">
        <v>45235</v>
      </c>
      <c r="H29">
        <v>336735</v>
      </c>
      <c r="I29">
        <v>0</v>
      </c>
      <c r="J29">
        <v>11</v>
      </c>
      <c r="K29" t="s">
        <v>95</v>
      </c>
      <c r="L29">
        <v>5</v>
      </c>
      <c r="M29">
        <v>2023</v>
      </c>
      <c r="N29">
        <v>8697192</v>
      </c>
    </row>
    <row r="30" spans="1:14" x14ac:dyDescent="0.3">
      <c r="A30" s="15">
        <v>314</v>
      </c>
      <c r="B30" s="17" t="s">
        <v>33</v>
      </c>
      <c r="C30" s="17" t="s">
        <v>37</v>
      </c>
      <c r="D30" s="17" t="s">
        <v>18</v>
      </c>
      <c r="E30" s="15">
        <v>7483</v>
      </c>
      <c r="F30" s="15">
        <v>45</v>
      </c>
      <c r="G30" s="19">
        <v>45240</v>
      </c>
      <c r="H30" s="17">
        <v>336735</v>
      </c>
      <c r="I30" s="17">
        <v>0</v>
      </c>
      <c r="J30" s="17">
        <v>11</v>
      </c>
      <c r="K30" s="17" t="s">
        <v>95</v>
      </c>
      <c r="L30" s="17">
        <v>10</v>
      </c>
      <c r="M30" s="17">
        <v>2023</v>
      </c>
      <c r="N30" s="17">
        <v>8697192</v>
      </c>
    </row>
    <row r="31" spans="1:14" x14ac:dyDescent="0.3">
      <c r="A31" s="7">
        <v>36</v>
      </c>
      <c r="B31" t="s">
        <v>32</v>
      </c>
      <c r="C31" t="s">
        <v>37</v>
      </c>
      <c r="D31" t="s">
        <v>20</v>
      </c>
      <c r="E31" s="7">
        <v>1134</v>
      </c>
      <c r="F31" s="7">
        <v>282</v>
      </c>
      <c r="G31" s="6">
        <v>44962</v>
      </c>
      <c r="H31">
        <v>319788</v>
      </c>
      <c r="I31">
        <v>0</v>
      </c>
      <c r="J31">
        <v>2</v>
      </c>
      <c r="K31" t="s">
        <v>86</v>
      </c>
      <c r="L31">
        <v>5</v>
      </c>
      <c r="M31">
        <v>2023</v>
      </c>
      <c r="N31">
        <v>15279306</v>
      </c>
    </row>
    <row r="32" spans="1:14" x14ac:dyDescent="0.3">
      <c r="A32" s="7">
        <v>13</v>
      </c>
      <c r="B32" t="s">
        <v>3</v>
      </c>
      <c r="C32" t="s">
        <v>37</v>
      </c>
      <c r="D32" t="s">
        <v>9</v>
      </c>
      <c r="E32" s="7">
        <v>2646</v>
      </c>
      <c r="F32" s="7">
        <v>120</v>
      </c>
      <c r="G32" s="6">
        <v>44939</v>
      </c>
      <c r="H32">
        <v>317520</v>
      </c>
      <c r="I32">
        <v>0</v>
      </c>
      <c r="J32">
        <v>1</v>
      </c>
      <c r="K32" t="s">
        <v>85</v>
      </c>
      <c r="L32">
        <v>13</v>
      </c>
      <c r="M32">
        <v>2023</v>
      </c>
      <c r="N32">
        <v>28072401</v>
      </c>
    </row>
    <row r="33" spans="1:14" x14ac:dyDescent="0.3">
      <c r="A33" s="7">
        <v>23</v>
      </c>
      <c r="B33" t="s">
        <v>35</v>
      </c>
      <c r="C33" t="s">
        <v>37</v>
      </c>
      <c r="D33" t="s">
        <v>15</v>
      </c>
      <c r="E33" s="7">
        <v>2205</v>
      </c>
      <c r="F33" s="7">
        <v>141</v>
      </c>
      <c r="G33" s="6">
        <v>44949</v>
      </c>
      <c r="H33">
        <v>310905</v>
      </c>
      <c r="I33">
        <v>0</v>
      </c>
      <c r="J33">
        <v>1</v>
      </c>
      <c r="K33" t="s">
        <v>85</v>
      </c>
      <c r="L33">
        <v>23</v>
      </c>
      <c r="M33">
        <v>2023</v>
      </c>
      <c r="N33">
        <v>28072401</v>
      </c>
    </row>
    <row r="34" spans="1:14" x14ac:dyDescent="0.3">
      <c r="A34" s="7">
        <v>181</v>
      </c>
      <c r="B34" t="s">
        <v>32</v>
      </c>
      <c r="C34" t="s">
        <v>37</v>
      </c>
      <c r="D34" t="s">
        <v>6</v>
      </c>
      <c r="E34" s="7">
        <v>2317</v>
      </c>
      <c r="F34" s="7">
        <v>123</v>
      </c>
      <c r="G34" s="6">
        <v>45107</v>
      </c>
      <c r="H34">
        <v>284991</v>
      </c>
      <c r="I34">
        <v>0</v>
      </c>
      <c r="J34">
        <v>6</v>
      </c>
      <c r="K34" t="s">
        <v>90</v>
      </c>
      <c r="L34">
        <v>30</v>
      </c>
      <c r="M34">
        <v>2023</v>
      </c>
      <c r="N34">
        <v>22639596</v>
      </c>
    </row>
    <row r="35" spans="1:14" x14ac:dyDescent="0.3">
      <c r="A35" s="7">
        <v>150</v>
      </c>
      <c r="B35" t="s">
        <v>32</v>
      </c>
      <c r="C35" t="s">
        <v>37</v>
      </c>
      <c r="D35" t="s">
        <v>14</v>
      </c>
      <c r="E35" s="7">
        <v>7322</v>
      </c>
      <c r="F35" s="7">
        <v>36</v>
      </c>
      <c r="G35" s="6">
        <v>45076</v>
      </c>
      <c r="H35">
        <v>263592</v>
      </c>
      <c r="I35">
        <v>0</v>
      </c>
      <c r="J35">
        <v>5</v>
      </c>
      <c r="K35" t="s">
        <v>89</v>
      </c>
      <c r="L35">
        <v>30</v>
      </c>
      <c r="M35">
        <v>2023</v>
      </c>
      <c r="N35">
        <v>19416075</v>
      </c>
    </row>
    <row r="36" spans="1:14" x14ac:dyDescent="0.3">
      <c r="A36" s="7">
        <v>225</v>
      </c>
      <c r="B36" t="s">
        <v>3</v>
      </c>
      <c r="C36" t="s">
        <v>37</v>
      </c>
      <c r="D36" t="s">
        <v>17</v>
      </c>
      <c r="E36" s="7">
        <v>4137</v>
      </c>
      <c r="F36" s="7">
        <v>60</v>
      </c>
      <c r="G36" s="6">
        <v>45151</v>
      </c>
      <c r="H36">
        <v>248220</v>
      </c>
      <c r="I36">
        <v>0</v>
      </c>
      <c r="J36">
        <v>8</v>
      </c>
      <c r="K36" t="s">
        <v>92</v>
      </c>
      <c r="L36">
        <v>13</v>
      </c>
      <c r="M36">
        <v>2023</v>
      </c>
      <c r="N36">
        <v>14735826</v>
      </c>
    </row>
    <row r="37" spans="1:14" x14ac:dyDescent="0.3">
      <c r="A37" s="7">
        <v>244</v>
      </c>
      <c r="B37" t="s">
        <v>3</v>
      </c>
      <c r="C37" t="s">
        <v>37</v>
      </c>
      <c r="D37" t="s">
        <v>19</v>
      </c>
      <c r="E37" s="7">
        <v>2436</v>
      </c>
      <c r="F37" s="7">
        <v>99</v>
      </c>
      <c r="G37" s="6">
        <v>45170</v>
      </c>
      <c r="H37">
        <v>241164</v>
      </c>
      <c r="I37">
        <v>0</v>
      </c>
      <c r="J37">
        <v>9</v>
      </c>
      <c r="K37" t="s">
        <v>93</v>
      </c>
      <c r="L37">
        <v>1</v>
      </c>
      <c r="M37">
        <v>2023</v>
      </c>
      <c r="N37">
        <v>14141106</v>
      </c>
    </row>
    <row r="38" spans="1:14" x14ac:dyDescent="0.3">
      <c r="A38" s="7">
        <v>120</v>
      </c>
      <c r="B38" t="s">
        <v>36</v>
      </c>
      <c r="C38" t="s">
        <v>37</v>
      </c>
      <c r="D38" t="s">
        <v>18</v>
      </c>
      <c r="E38" s="7">
        <v>2541</v>
      </c>
      <c r="F38" s="7">
        <v>90</v>
      </c>
      <c r="G38" s="6">
        <v>45046</v>
      </c>
      <c r="H38">
        <v>228690</v>
      </c>
      <c r="I38">
        <v>0</v>
      </c>
      <c r="J38">
        <v>4</v>
      </c>
      <c r="K38" t="s">
        <v>88</v>
      </c>
      <c r="L38">
        <v>30</v>
      </c>
      <c r="M38">
        <v>2023</v>
      </c>
      <c r="N38">
        <v>20188182</v>
      </c>
    </row>
    <row r="39" spans="1:14" x14ac:dyDescent="0.3">
      <c r="A39" s="7">
        <v>7</v>
      </c>
      <c r="B39" t="s">
        <v>32</v>
      </c>
      <c r="C39" t="s">
        <v>37</v>
      </c>
      <c r="D39" t="s">
        <v>24</v>
      </c>
      <c r="E39" s="7">
        <v>2681</v>
      </c>
      <c r="F39" s="7">
        <v>54</v>
      </c>
      <c r="G39" s="6">
        <v>44933</v>
      </c>
      <c r="H39">
        <v>144774</v>
      </c>
      <c r="I39">
        <v>0</v>
      </c>
      <c r="J39">
        <v>1</v>
      </c>
      <c r="K39" t="s">
        <v>85</v>
      </c>
      <c r="L39">
        <v>7</v>
      </c>
      <c r="M39">
        <v>2023</v>
      </c>
      <c r="N39">
        <v>28072401</v>
      </c>
    </row>
    <row r="40" spans="1:14" x14ac:dyDescent="0.3">
      <c r="A40" s="7">
        <v>278</v>
      </c>
      <c r="B40" t="s">
        <v>29</v>
      </c>
      <c r="C40" t="s">
        <v>37</v>
      </c>
      <c r="D40" t="s">
        <v>20</v>
      </c>
      <c r="E40" s="7">
        <v>2268</v>
      </c>
      <c r="F40" s="7">
        <v>63</v>
      </c>
      <c r="G40" s="6">
        <v>45204</v>
      </c>
      <c r="H40">
        <v>142884</v>
      </c>
      <c r="I40">
        <v>0</v>
      </c>
      <c r="J40">
        <v>10</v>
      </c>
      <c r="K40" t="s">
        <v>94</v>
      </c>
      <c r="L40">
        <v>5</v>
      </c>
      <c r="M40">
        <v>2023</v>
      </c>
      <c r="N40">
        <v>19977657</v>
      </c>
    </row>
    <row r="41" spans="1:14" x14ac:dyDescent="0.3">
      <c r="A41" s="7">
        <v>125</v>
      </c>
      <c r="B41" t="s">
        <v>32</v>
      </c>
      <c r="C41" t="s">
        <v>37</v>
      </c>
      <c r="D41" t="s">
        <v>26</v>
      </c>
      <c r="E41" s="7">
        <v>959</v>
      </c>
      <c r="F41" s="7">
        <v>135</v>
      </c>
      <c r="G41" s="6">
        <v>45051</v>
      </c>
      <c r="H41">
        <v>129465</v>
      </c>
      <c r="I41">
        <v>0</v>
      </c>
      <c r="J41">
        <v>5</v>
      </c>
      <c r="K41" t="s">
        <v>89</v>
      </c>
      <c r="L41">
        <v>5</v>
      </c>
      <c r="M41">
        <v>2023</v>
      </c>
      <c r="N41">
        <v>19416075</v>
      </c>
    </row>
    <row r="42" spans="1:14" x14ac:dyDescent="0.3">
      <c r="A42" s="7">
        <v>188</v>
      </c>
      <c r="B42" t="s">
        <v>36</v>
      </c>
      <c r="C42" t="s">
        <v>37</v>
      </c>
      <c r="D42" t="s">
        <v>22</v>
      </c>
      <c r="E42" s="7">
        <v>2541</v>
      </c>
      <c r="F42" s="7">
        <v>45</v>
      </c>
      <c r="G42" s="6">
        <v>45114</v>
      </c>
      <c r="H42">
        <v>114345</v>
      </c>
      <c r="I42">
        <v>0</v>
      </c>
      <c r="J42">
        <v>7</v>
      </c>
      <c r="K42" t="s">
        <v>91</v>
      </c>
      <c r="L42">
        <v>7</v>
      </c>
      <c r="M42">
        <v>2023</v>
      </c>
      <c r="N42">
        <v>18685457.933333334</v>
      </c>
    </row>
    <row r="43" spans="1:14" x14ac:dyDescent="0.3">
      <c r="A43" s="7">
        <v>47</v>
      </c>
      <c r="B43" t="s">
        <v>33</v>
      </c>
      <c r="C43" t="s">
        <v>37</v>
      </c>
      <c r="D43" t="s">
        <v>25</v>
      </c>
      <c r="E43" s="7">
        <v>5075</v>
      </c>
      <c r="F43" s="7">
        <v>21</v>
      </c>
      <c r="G43" s="6">
        <v>44973</v>
      </c>
      <c r="H43">
        <v>106575</v>
      </c>
      <c r="I43">
        <v>0</v>
      </c>
      <c r="J43">
        <v>2</v>
      </c>
      <c r="K43" t="s">
        <v>86</v>
      </c>
      <c r="L43">
        <v>16</v>
      </c>
      <c r="M43">
        <v>2023</v>
      </c>
      <c r="N43">
        <v>15279306</v>
      </c>
    </row>
    <row r="44" spans="1:14" x14ac:dyDescent="0.3">
      <c r="A44" s="7">
        <v>9</v>
      </c>
      <c r="B44" t="s">
        <v>31</v>
      </c>
      <c r="C44" t="s">
        <v>37</v>
      </c>
      <c r="D44" t="s">
        <v>7</v>
      </c>
      <c r="E44" s="7">
        <v>1281</v>
      </c>
      <c r="F44" s="7">
        <v>75</v>
      </c>
      <c r="G44" s="6">
        <v>44935</v>
      </c>
      <c r="H44">
        <v>96075</v>
      </c>
      <c r="I44">
        <v>0</v>
      </c>
      <c r="J44">
        <v>1</v>
      </c>
      <c r="K44" t="s">
        <v>85</v>
      </c>
      <c r="L44">
        <v>9</v>
      </c>
      <c r="M44">
        <v>2023</v>
      </c>
      <c r="N44">
        <v>28072401</v>
      </c>
    </row>
    <row r="45" spans="1:14" x14ac:dyDescent="0.3">
      <c r="A45" s="7">
        <v>253</v>
      </c>
      <c r="B45" t="s">
        <v>36</v>
      </c>
      <c r="C45" t="s">
        <v>37</v>
      </c>
      <c r="D45" t="s">
        <v>24</v>
      </c>
      <c r="E45" s="7">
        <v>1988</v>
      </c>
      <c r="F45" s="7">
        <v>39</v>
      </c>
      <c r="G45" s="6">
        <v>45179</v>
      </c>
      <c r="H45">
        <v>77532</v>
      </c>
      <c r="I45">
        <v>0</v>
      </c>
      <c r="J45">
        <v>9</v>
      </c>
      <c r="K45" t="s">
        <v>93</v>
      </c>
      <c r="L45">
        <v>10</v>
      </c>
      <c r="M45">
        <v>2023</v>
      </c>
      <c r="N45">
        <v>14141106</v>
      </c>
    </row>
    <row r="46" spans="1:14" x14ac:dyDescent="0.3">
      <c r="A46" s="7">
        <v>235</v>
      </c>
      <c r="B46" t="s">
        <v>36</v>
      </c>
      <c r="C46" t="s">
        <v>37</v>
      </c>
      <c r="D46" t="s">
        <v>19</v>
      </c>
      <c r="E46" s="7">
        <v>609</v>
      </c>
      <c r="F46" s="7">
        <v>87</v>
      </c>
      <c r="G46" s="6">
        <v>45161</v>
      </c>
      <c r="H46">
        <v>52983</v>
      </c>
      <c r="I46">
        <v>0</v>
      </c>
      <c r="J46">
        <v>8</v>
      </c>
      <c r="K46" t="s">
        <v>92</v>
      </c>
      <c r="L46">
        <v>23</v>
      </c>
      <c r="M46">
        <v>2023</v>
      </c>
      <c r="N46">
        <v>14735826</v>
      </c>
    </row>
    <row r="47" spans="1:14" x14ac:dyDescent="0.3">
      <c r="A47" s="7">
        <v>94</v>
      </c>
      <c r="B47" t="s">
        <v>32</v>
      </c>
      <c r="C47" t="s">
        <v>37</v>
      </c>
      <c r="D47" t="s">
        <v>18</v>
      </c>
      <c r="E47" s="7">
        <v>469</v>
      </c>
      <c r="F47" s="7">
        <v>75</v>
      </c>
      <c r="G47" s="6">
        <v>45020</v>
      </c>
      <c r="H47">
        <v>35175</v>
      </c>
      <c r="I47">
        <v>0</v>
      </c>
      <c r="J47">
        <v>4</v>
      </c>
      <c r="K47" t="s">
        <v>88</v>
      </c>
      <c r="L47">
        <v>4</v>
      </c>
      <c r="M47">
        <v>2023</v>
      </c>
      <c r="N47">
        <v>20188182</v>
      </c>
    </row>
    <row r="48" spans="1:14" x14ac:dyDescent="0.3">
      <c r="A48" s="7">
        <v>177</v>
      </c>
      <c r="B48" t="s">
        <v>36</v>
      </c>
      <c r="C48" t="s">
        <v>37</v>
      </c>
      <c r="D48" t="s">
        <v>17</v>
      </c>
      <c r="E48" s="7">
        <v>623</v>
      </c>
      <c r="F48" s="7">
        <v>51</v>
      </c>
      <c r="G48" s="6">
        <v>45103</v>
      </c>
      <c r="H48">
        <v>31773</v>
      </c>
      <c r="I48">
        <v>0</v>
      </c>
      <c r="J48">
        <v>6</v>
      </c>
      <c r="K48" t="s">
        <v>90</v>
      </c>
      <c r="L48">
        <v>26</v>
      </c>
      <c r="M48">
        <v>2023</v>
      </c>
      <c r="N48">
        <v>22639596</v>
      </c>
    </row>
    <row r="49" spans="1:14" x14ac:dyDescent="0.3">
      <c r="A49" s="7">
        <v>97</v>
      </c>
      <c r="B49" t="s">
        <v>3</v>
      </c>
      <c r="C49" t="s">
        <v>37</v>
      </c>
      <c r="D49" t="s">
        <v>10</v>
      </c>
      <c r="E49" s="7">
        <v>2408</v>
      </c>
      <c r="F49" s="7">
        <v>9</v>
      </c>
      <c r="G49" s="6">
        <v>45023</v>
      </c>
      <c r="H49">
        <v>21672</v>
      </c>
      <c r="I49">
        <v>0</v>
      </c>
      <c r="J49">
        <v>4</v>
      </c>
      <c r="K49" t="s">
        <v>88</v>
      </c>
      <c r="L49">
        <v>7</v>
      </c>
      <c r="M49">
        <v>2023</v>
      </c>
      <c r="N49">
        <v>20188182</v>
      </c>
    </row>
    <row r="50" spans="1:14" x14ac:dyDescent="0.3">
      <c r="A50" s="7">
        <v>229</v>
      </c>
      <c r="B50" t="s">
        <v>30</v>
      </c>
      <c r="C50" t="s">
        <v>37</v>
      </c>
      <c r="D50" t="s">
        <v>15</v>
      </c>
      <c r="E50" s="7">
        <v>5915</v>
      </c>
      <c r="F50" s="7">
        <v>3</v>
      </c>
      <c r="G50" s="6">
        <v>45155</v>
      </c>
      <c r="H50">
        <v>17745</v>
      </c>
      <c r="I50">
        <v>0</v>
      </c>
      <c r="J50">
        <v>8</v>
      </c>
      <c r="K50" t="s">
        <v>92</v>
      </c>
      <c r="L50">
        <v>17</v>
      </c>
      <c r="M50">
        <v>2023</v>
      </c>
      <c r="N50">
        <v>14735826</v>
      </c>
    </row>
    <row r="51" spans="1:14" x14ac:dyDescent="0.3">
      <c r="A51" s="7">
        <v>131</v>
      </c>
      <c r="B51" t="s">
        <v>29</v>
      </c>
      <c r="C51" t="s">
        <v>37</v>
      </c>
      <c r="D51" t="s">
        <v>15</v>
      </c>
      <c r="E51" s="7">
        <v>168</v>
      </c>
      <c r="F51" s="7">
        <v>84</v>
      </c>
      <c r="G51" s="6">
        <v>45057</v>
      </c>
      <c r="H51">
        <v>14112</v>
      </c>
      <c r="I51">
        <v>0</v>
      </c>
      <c r="J51">
        <v>5</v>
      </c>
      <c r="K51" t="s">
        <v>89</v>
      </c>
      <c r="L51">
        <v>11</v>
      </c>
      <c r="M51">
        <v>2023</v>
      </c>
      <c r="N51">
        <v>19416075</v>
      </c>
    </row>
    <row r="52" spans="1:14" x14ac:dyDescent="0.3">
      <c r="A52" s="7">
        <v>217</v>
      </c>
      <c r="B52" t="s">
        <v>28</v>
      </c>
      <c r="C52" t="s">
        <v>37</v>
      </c>
      <c r="D52" t="s">
        <v>2</v>
      </c>
      <c r="E52" s="7">
        <v>3549</v>
      </c>
      <c r="F52" s="7">
        <v>3</v>
      </c>
      <c r="G52" s="6">
        <v>45143</v>
      </c>
      <c r="H52">
        <v>10647</v>
      </c>
      <c r="I52">
        <v>0</v>
      </c>
      <c r="J52">
        <v>8</v>
      </c>
      <c r="K52" t="s">
        <v>92</v>
      </c>
      <c r="L52">
        <v>5</v>
      </c>
      <c r="M52">
        <v>2023</v>
      </c>
      <c r="N52">
        <v>14735826</v>
      </c>
    </row>
    <row r="53" spans="1:14" x14ac:dyDescent="0.3">
      <c r="A53" s="7">
        <v>85</v>
      </c>
      <c r="B53" t="s">
        <v>35</v>
      </c>
      <c r="C53" t="s">
        <v>37</v>
      </c>
      <c r="D53" t="s">
        <v>6</v>
      </c>
      <c r="E53" s="7">
        <v>63</v>
      </c>
      <c r="F53" s="7">
        <v>123</v>
      </c>
      <c r="G53" s="6">
        <v>45011</v>
      </c>
      <c r="H53">
        <v>7749</v>
      </c>
      <c r="I53">
        <v>0</v>
      </c>
      <c r="J53">
        <v>3</v>
      </c>
      <c r="K53" t="s">
        <v>87</v>
      </c>
      <c r="L53">
        <v>26</v>
      </c>
      <c r="M53">
        <v>2023</v>
      </c>
      <c r="N53">
        <v>22513827</v>
      </c>
    </row>
    <row r="54" spans="1:14" x14ac:dyDescent="0.3">
      <c r="A54" s="7">
        <v>64</v>
      </c>
      <c r="B54" t="s">
        <v>32</v>
      </c>
      <c r="C54" t="s">
        <v>37</v>
      </c>
      <c r="D54" t="s">
        <v>9</v>
      </c>
      <c r="E54" s="7">
        <v>938</v>
      </c>
      <c r="F54" s="7">
        <v>6</v>
      </c>
      <c r="G54" s="6">
        <v>44990</v>
      </c>
      <c r="H54">
        <v>5628</v>
      </c>
      <c r="I54">
        <v>0</v>
      </c>
      <c r="J54">
        <v>3</v>
      </c>
      <c r="K54" t="s">
        <v>87</v>
      </c>
      <c r="L54">
        <v>5</v>
      </c>
      <c r="M54">
        <v>2023</v>
      </c>
      <c r="N54">
        <v>22513827</v>
      </c>
    </row>
    <row r="55" spans="1:14" x14ac:dyDescent="0.3">
      <c r="A55" s="16">
        <v>211</v>
      </c>
      <c r="B55" s="18" t="s">
        <v>30</v>
      </c>
      <c r="C55" s="18" t="s">
        <v>37</v>
      </c>
      <c r="D55" s="18" t="s">
        <v>18</v>
      </c>
      <c r="E55" s="16">
        <v>154</v>
      </c>
      <c r="F55" s="16">
        <v>21</v>
      </c>
      <c r="G55" s="20">
        <v>45137</v>
      </c>
      <c r="H55" s="18">
        <v>3234</v>
      </c>
      <c r="I55" s="18">
        <v>0</v>
      </c>
      <c r="J55" s="18">
        <v>7</v>
      </c>
      <c r="K55" s="18" t="s">
        <v>91</v>
      </c>
      <c r="L55" s="18">
        <v>30</v>
      </c>
      <c r="M55" s="18">
        <v>2023</v>
      </c>
      <c r="N55" s="18">
        <v>18685457.933333334</v>
      </c>
    </row>
    <row r="56" spans="1:14" x14ac:dyDescent="0.3">
      <c r="A56" s="12">
        <v>82</v>
      </c>
      <c r="B56" s="13" t="s">
        <v>28</v>
      </c>
      <c r="C56" s="13" t="s">
        <v>37</v>
      </c>
      <c r="D56" s="13" t="s">
        <v>6</v>
      </c>
      <c r="E56" s="12">
        <v>56</v>
      </c>
      <c r="F56" s="12">
        <v>51</v>
      </c>
      <c r="G56" s="14">
        <v>45008</v>
      </c>
      <c r="H56" s="13">
        <v>2856</v>
      </c>
      <c r="I56" s="13">
        <v>0</v>
      </c>
      <c r="J56" s="13">
        <v>3</v>
      </c>
      <c r="K56" s="13" t="s">
        <v>87</v>
      </c>
      <c r="L56" s="13">
        <v>23</v>
      </c>
      <c r="M56" s="13">
        <v>2023</v>
      </c>
      <c r="N56" s="13">
        <v>22513827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CC6E-7B4F-4B5F-A9AC-7DE7DB58C7EA}">
  <dimension ref="A1:N57"/>
  <sheetViews>
    <sheetView workbookViewId="0">
      <selection activeCell="A2" sqref="A2:XFD2"/>
    </sheetView>
  </sheetViews>
  <sheetFormatPr defaultRowHeight="14.4" x14ac:dyDescent="0.3"/>
  <cols>
    <col min="1" max="1" width="10.109375" customWidth="1"/>
    <col min="2" max="2" width="21.6640625" bestFit="1" customWidth="1"/>
    <col min="3" max="3" width="12.109375" customWidth="1"/>
    <col min="4" max="4" width="20.21875" bestFit="1" customWidth="1"/>
    <col min="5" max="5" width="9.77734375" customWidth="1"/>
    <col min="6" max="6" width="7.21875" customWidth="1"/>
    <col min="7" max="7" width="12.33203125" customWidth="1"/>
    <col min="8" max="8" width="11.5546875" customWidth="1"/>
    <col min="9" max="9" width="10" customWidth="1"/>
    <col min="10" max="10" width="8.5546875" customWidth="1"/>
    <col min="11" max="11" width="14.33203125" customWidth="1"/>
    <col min="12" max="12" width="6" customWidth="1"/>
    <col min="13" max="13" width="6.5546875" customWidth="1"/>
    <col min="14" max="14" width="25.5546875" customWidth="1"/>
  </cols>
  <sheetData>
    <row r="1" spans="1:14" x14ac:dyDescent="0.3">
      <c r="A1" s="9" t="s">
        <v>44</v>
      </c>
      <c r="B1" s="10" t="s">
        <v>4</v>
      </c>
      <c r="C1" s="10" t="s">
        <v>5</v>
      </c>
      <c r="D1" s="10" t="s">
        <v>0</v>
      </c>
      <c r="E1" s="9" t="s">
        <v>1</v>
      </c>
      <c r="F1" s="9" t="s">
        <v>27</v>
      </c>
      <c r="G1" s="11" t="s">
        <v>43</v>
      </c>
      <c r="H1" s="10" t="s">
        <v>76</v>
      </c>
      <c r="I1" s="10" t="s">
        <v>77</v>
      </c>
      <c r="J1" s="10" t="s">
        <v>78</v>
      </c>
      <c r="K1" s="10" t="s">
        <v>79</v>
      </c>
      <c r="L1" s="10" t="s">
        <v>80</v>
      </c>
      <c r="M1" s="10" t="s">
        <v>81</v>
      </c>
      <c r="N1" s="10" t="s">
        <v>82</v>
      </c>
    </row>
    <row r="2" spans="1:14" x14ac:dyDescent="0.3">
      <c r="A2" s="7">
        <v>6</v>
      </c>
      <c r="B2" t="s">
        <v>36</v>
      </c>
      <c r="C2" t="s">
        <v>42</v>
      </c>
      <c r="D2" t="s">
        <v>26</v>
      </c>
      <c r="E2" s="7">
        <v>8869</v>
      </c>
      <c r="F2" s="7">
        <v>432</v>
      </c>
      <c r="G2" s="6">
        <v>44932</v>
      </c>
      <c r="H2">
        <v>3831408</v>
      </c>
      <c r="I2">
        <v>1</v>
      </c>
      <c r="J2">
        <v>1</v>
      </c>
      <c r="K2" t="s">
        <v>85</v>
      </c>
      <c r="L2">
        <v>6</v>
      </c>
      <c r="M2">
        <v>2023</v>
      </c>
      <c r="N2">
        <v>28072401</v>
      </c>
    </row>
    <row r="3" spans="1:14" x14ac:dyDescent="0.3">
      <c r="A3" s="7">
        <v>2</v>
      </c>
      <c r="B3" t="s">
        <v>29</v>
      </c>
      <c r="C3" t="s">
        <v>42</v>
      </c>
      <c r="D3" t="s">
        <v>25</v>
      </c>
      <c r="E3" s="7">
        <v>6706</v>
      </c>
      <c r="F3" s="7">
        <v>459</v>
      </c>
      <c r="G3" s="6">
        <v>44928</v>
      </c>
      <c r="H3">
        <v>3078054</v>
      </c>
      <c r="I3">
        <v>1</v>
      </c>
      <c r="J3">
        <v>1</v>
      </c>
      <c r="K3" t="s">
        <v>85</v>
      </c>
      <c r="L3">
        <v>2</v>
      </c>
      <c r="M3">
        <v>2023</v>
      </c>
      <c r="N3">
        <v>28072401</v>
      </c>
    </row>
    <row r="4" spans="1:14" x14ac:dyDescent="0.3">
      <c r="A4" s="7">
        <v>99</v>
      </c>
      <c r="B4" t="s">
        <v>36</v>
      </c>
      <c r="C4" t="s">
        <v>42</v>
      </c>
      <c r="D4" t="s">
        <v>25</v>
      </c>
      <c r="E4" s="7">
        <v>12348</v>
      </c>
      <c r="F4" s="7">
        <v>234</v>
      </c>
      <c r="G4" s="6">
        <v>45025</v>
      </c>
      <c r="H4">
        <v>2889432</v>
      </c>
      <c r="I4">
        <v>1</v>
      </c>
      <c r="J4">
        <v>4</v>
      </c>
      <c r="K4" t="s">
        <v>88</v>
      </c>
      <c r="L4">
        <v>9</v>
      </c>
      <c r="M4">
        <v>2023</v>
      </c>
      <c r="N4">
        <v>20188182</v>
      </c>
    </row>
    <row r="5" spans="1:14" x14ac:dyDescent="0.3">
      <c r="A5" s="7">
        <v>80</v>
      </c>
      <c r="B5" t="s">
        <v>33</v>
      </c>
      <c r="C5" t="s">
        <v>42</v>
      </c>
      <c r="D5" t="s">
        <v>8</v>
      </c>
      <c r="E5" s="7">
        <v>13391</v>
      </c>
      <c r="F5" s="7">
        <v>201</v>
      </c>
      <c r="G5" s="6">
        <v>45006</v>
      </c>
      <c r="H5">
        <v>2691591</v>
      </c>
      <c r="I5">
        <v>1</v>
      </c>
      <c r="J5">
        <v>3</v>
      </c>
      <c r="K5" t="s">
        <v>87</v>
      </c>
      <c r="L5">
        <v>21</v>
      </c>
      <c r="M5">
        <v>2023</v>
      </c>
      <c r="N5">
        <v>22513827</v>
      </c>
    </row>
    <row r="6" spans="1:14" x14ac:dyDescent="0.3">
      <c r="A6" s="7">
        <v>199</v>
      </c>
      <c r="B6" t="s">
        <v>36</v>
      </c>
      <c r="C6" t="s">
        <v>42</v>
      </c>
      <c r="D6" t="s">
        <v>15</v>
      </c>
      <c r="E6" s="7">
        <v>6853</v>
      </c>
      <c r="F6" s="7">
        <v>372</v>
      </c>
      <c r="G6" s="6">
        <v>45125</v>
      </c>
      <c r="H6">
        <v>2549316</v>
      </c>
      <c r="I6">
        <v>1</v>
      </c>
      <c r="J6">
        <v>7</v>
      </c>
      <c r="K6" t="s">
        <v>91</v>
      </c>
      <c r="L6">
        <v>18</v>
      </c>
      <c r="M6">
        <v>2023</v>
      </c>
      <c r="N6">
        <v>18685457.933333334</v>
      </c>
    </row>
    <row r="7" spans="1:14" x14ac:dyDescent="0.3">
      <c r="A7" s="7">
        <v>160</v>
      </c>
      <c r="B7" t="s">
        <v>3</v>
      </c>
      <c r="C7" t="s">
        <v>42</v>
      </c>
      <c r="D7" t="s">
        <v>8</v>
      </c>
      <c r="E7" s="7">
        <v>7833</v>
      </c>
      <c r="F7" s="7">
        <v>243</v>
      </c>
      <c r="G7" s="6">
        <v>45086</v>
      </c>
      <c r="H7">
        <v>1903419</v>
      </c>
      <c r="I7">
        <v>1</v>
      </c>
      <c r="J7">
        <v>6</v>
      </c>
      <c r="K7" t="s">
        <v>90</v>
      </c>
      <c r="L7">
        <v>9</v>
      </c>
      <c r="M7">
        <v>2023</v>
      </c>
      <c r="N7">
        <v>22639596</v>
      </c>
    </row>
    <row r="8" spans="1:14" x14ac:dyDescent="0.3">
      <c r="A8" s="7">
        <v>274</v>
      </c>
      <c r="B8" t="s">
        <v>34</v>
      </c>
      <c r="C8" t="s">
        <v>42</v>
      </c>
      <c r="D8" t="s">
        <v>8</v>
      </c>
      <c r="E8" s="7">
        <v>6657</v>
      </c>
      <c r="F8" s="7">
        <v>276</v>
      </c>
      <c r="G8" s="6">
        <v>45200</v>
      </c>
      <c r="H8">
        <v>1837332</v>
      </c>
      <c r="I8">
        <v>1</v>
      </c>
      <c r="J8">
        <v>10</v>
      </c>
      <c r="K8" t="s">
        <v>94</v>
      </c>
      <c r="L8">
        <v>1</v>
      </c>
      <c r="M8">
        <v>2023</v>
      </c>
      <c r="N8">
        <v>19977657</v>
      </c>
    </row>
    <row r="9" spans="1:14" x14ac:dyDescent="0.3">
      <c r="A9" s="7">
        <v>118</v>
      </c>
      <c r="B9" t="s">
        <v>31</v>
      </c>
      <c r="C9" t="s">
        <v>42</v>
      </c>
      <c r="D9" t="s">
        <v>23</v>
      </c>
      <c r="E9" s="7">
        <v>6755</v>
      </c>
      <c r="F9" s="7">
        <v>252</v>
      </c>
      <c r="G9" s="6">
        <v>45044</v>
      </c>
      <c r="H9">
        <v>1702260</v>
      </c>
      <c r="I9">
        <v>1</v>
      </c>
      <c r="J9">
        <v>4</v>
      </c>
      <c r="K9" t="s">
        <v>88</v>
      </c>
      <c r="L9">
        <v>28</v>
      </c>
      <c r="M9">
        <v>2023</v>
      </c>
      <c r="N9">
        <v>20188182</v>
      </c>
    </row>
    <row r="10" spans="1:14" x14ac:dyDescent="0.3">
      <c r="A10" s="7">
        <v>92</v>
      </c>
      <c r="B10" t="s">
        <v>30</v>
      </c>
      <c r="C10" t="s">
        <v>42</v>
      </c>
      <c r="D10" t="s">
        <v>21</v>
      </c>
      <c r="E10" s="7">
        <v>7455</v>
      </c>
      <c r="F10" s="7">
        <v>216</v>
      </c>
      <c r="G10" s="6">
        <v>45018</v>
      </c>
      <c r="H10">
        <v>1610280</v>
      </c>
      <c r="I10">
        <v>1</v>
      </c>
      <c r="J10">
        <v>4</v>
      </c>
      <c r="K10" t="s">
        <v>88</v>
      </c>
      <c r="L10">
        <v>2</v>
      </c>
      <c r="M10">
        <v>2023</v>
      </c>
      <c r="N10">
        <v>20188182</v>
      </c>
    </row>
    <row r="11" spans="1:14" x14ac:dyDescent="0.3">
      <c r="A11" s="7">
        <v>139</v>
      </c>
      <c r="B11" t="s">
        <v>33</v>
      </c>
      <c r="C11" t="s">
        <v>42</v>
      </c>
      <c r="D11" t="s">
        <v>22</v>
      </c>
      <c r="E11" s="7">
        <v>4480</v>
      </c>
      <c r="F11" s="7">
        <v>357</v>
      </c>
      <c r="G11" s="6">
        <v>45065</v>
      </c>
      <c r="H11">
        <v>1599360</v>
      </c>
      <c r="I11">
        <v>1</v>
      </c>
      <c r="J11">
        <v>5</v>
      </c>
      <c r="K11" t="s">
        <v>89</v>
      </c>
      <c r="L11">
        <v>19</v>
      </c>
      <c r="M11">
        <v>2023</v>
      </c>
      <c r="N11">
        <v>19416075</v>
      </c>
    </row>
    <row r="12" spans="1:14" x14ac:dyDescent="0.3">
      <c r="A12" s="7">
        <v>251</v>
      </c>
      <c r="B12" t="s">
        <v>31</v>
      </c>
      <c r="C12" t="s">
        <v>42</v>
      </c>
      <c r="D12" t="s">
        <v>21</v>
      </c>
      <c r="E12" s="7">
        <v>5194</v>
      </c>
      <c r="F12" s="7">
        <v>288</v>
      </c>
      <c r="G12" s="6">
        <v>45177</v>
      </c>
      <c r="H12">
        <v>1495872</v>
      </c>
      <c r="I12">
        <v>1</v>
      </c>
      <c r="J12">
        <v>9</v>
      </c>
      <c r="K12" t="s">
        <v>93</v>
      </c>
      <c r="L12">
        <v>8</v>
      </c>
      <c r="M12">
        <v>2023</v>
      </c>
      <c r="N12">
        <v>14141106</v>
      </c>
    </row>
    <row r="13" spans="1:14" x14ac:dyDescent="0.3">
      <c r="A13" s="7">
        <v>124</v>
      </c>
      <c r="B13" t="s">
        <v>29</v>
      </c>
      <c r="C13" t="s">
        <v>42</v>
      </c>
      <c r="D13" t="s">
        <v>20</v>
      </c>
      <c r="E13" s="7">
        <v>4753</v>
      </c>
      <c r="F13" s="7">
        <v>300</v>
      </c>
      <c r="G13" s="6">
        <v>45050</v>
      </c>
      <c r="H13">
        <v>1425900</v>
      </c>
      <c r="I13">
        <v>1</v>
      </c>
      <c r="J13">
        <v>5</v>
      </c>
      <c r="K13" t="s">
        <v>89</v>
      </c>
      <c r="L13">
        <v>4</v>
      </c>
      <c r="M13">
        <v>2023</v>
      </c>
      <c r="N13">
        <v>19416075</v>
      </c>
    </row>
    <row r="14" spans="1:14" x14ac:dyDescent="0.3">
      <c r="A14" s="7">
        <v>279</v>
      </c>
      <c r="B14" t="s">
        <v>33</v>
      </c>
      <c r="C14" t="s">
        <v>42</v>
      </c>
      <c r="D14" t="s">
        <v>24</v>
      </c>
      <c r="E14" s="7">
        <v>4753</v>
      </c>
      <c r="F14" s="7">
        <v>246</v>
      </c>
      <c r="G14" s="6">
        <v>45205</v>
      </c>
      <c r="H14">
        <v>1169238</v>
      </c>
      <c r="I14">
        <v>1</v>
      </c>
      <c r="J14">
        <v>10</v>
      </c>
      <c r="K14" t="s">
        <v>94</v>
      </c>
      <c r="L14">
        <v>6</v>
      </c>
      <c r="M14">
        <v>2023</v>
      </c>
      <c r="N14">
        <v>19977657</v>
      </c>
    </row>
    <row r="15" spans="1:14" x14ac:dyDescent="0.3">
      <c r="A15" s="7">
        <v>171</v>
      </c>
      <c r="B15" t="s">
        <v>31</v>
      </c>
      <c r="C15" t="s">
        <v>42</v>
      </c>
      <c r="D15" t="s">
        <v>12</v>
      </c>
      <c r="E15" s="7">
        <v>4585</v>
      </c>
      <c r="F15" s="7">
        <v>240</v>
      </c>
      <c r="G15" s="6">
        <v>45097</v>
      </c>
      <c r="H15">
        <v>1100400</v>
      </c>
      <c r="I15">
        <v>1</v>
      </c>
      <c r="J15">
        <v>6</v>
      </c>
      <c r="K15" t="s">
        <v>90</v>
      </c>
      <c r="L15">
        <v>20</v>
      </c>
      <c r="M15">
        <v>2023</v>
      </c>
      <c r="N15">
        <v>22639596</v>
      </c>
    </row>
    <row r="16" spans="1:14" x14ac:dyDescent="0.3">
      <c r="A16" s="7">
        <v>84</v>
      </c>
      <c r="B16" t="s">
        <v>35</v>
      </c>
      <c r="C16" t="s">
        <v>42</v>
      </c>
      <c r="D16" t="s">
        <v>11</v>
      </c>
      <c r="E16" s="7">
        <v>3808</v>
      </c>
      <c r="F16" s="7">
        <v>279</v>
      </c>
      <c r="G16" s="6">
        <v>45010</v>
      </c>
      <c r="H16">
        <v>1062432</v>
      </c>
      <c r="I16">
        <v>1</v>
      </c>
      <c r="J16">
        <v>3</v>
      </c>
      <c r="K16" t="s">
        <v>87</v>
      </c>
      <c r="L16">
        <v>25</v>
      </c>
      <c r="M16">
        <v>2023</v>
      </c>
      <c r="N16">
        <v>22513827</v>
      </c>
    </row>
    <row r="17" spans="1:14" x14ac:dyDescent="0.3">
      <c r="A17" s="7">
        <v>8</v>
      </c>
      <c r="B17" t="s">
        <v>29</v>
      </c>
      <c r="C17" t="s">
        <v>42</v>
      </c>
      <c r="D17" t="s">
        <v>15</v>
      </c>
      <c r="E17" s="7">
        <v>5012</v>
      </c>
      <c r="F17" s="7">
        <v>210</v>
      </c>
      <c r="G17" s="6">
        <v>44934</v>
      </c>
      <c r="H17">
        <v>1052520</v>
      </c>
      <c r="I17">
        <v>1</v>
      </c>
      <c r="J17">
        <v>1</v>
      </c>
      <c r="K17" t="s">
        <v>85</v>
      </c>
      <c r="L17">
        <v>8</v>
      </c>
      <c r="M17">
        <v>2023</v>
      </c>
      <c r="N17">
        <v>28072401</v>
      </c>
    </row>
    <row r="18" spans="1:14" x14ac:dyDescent="0.3">
      <c r="A18" s="7">
        <v>162</v>
      </c>
      <c r="B18" t="s">
        <v>36</v>
      </c>
      <c r="C18" t="s">
        <v>42</v>
      </c>
      <c r="D18" t="s">
        <v>23</v>
      </c>
      <c r="E18" s="7">
        <v>2275</v>
      </c>
      <c r="F18" s="7">
        <v>447</v>
      </c>
      <c r="G18" s="6">
        <v>45088</v>
      </c>
      <c r="H18">
        <v>1016925</v>
      </c>
      <c r="I18">
        <v>1</v>
      </c>
      <c r="J18">
        <v>6</v>
      </c>
      <c r="K18" t="s">
        <v>90</v>
      </c>
      <c r="L18">
        <v>11</v>
      </c>
      <c r="M18">
        <v>2023</v>
      </c>
      <c r="N18">
        <v>22639596</v>
      </c>
    </row>
    <row r="19" spans="1:14" x14ac:dyDescent="0.3">
      <c r="A19" s="7">
        <v>247</v>
      </c>
      <c r="B19" t="s">
        <v>29</v>
      </c>
      <c r="C19" t="s">
        <v>42</v>
      </c>
      <c r="D19" t="s">
        <v>13</v>
      </c>
      <c r="E19" s="7">
        <v>2702</v>
      </c>
      <c r="F19" s="7">
        <v>363</v>
      </c>
      <c r="G19" s="6">
        <v>45173</v>
      </c>
      <c r="H19">
        <v>980826</v>
      </c>
      <c r="I19">
        <v>1</v>
      </c>
      <c r="J19">
        <v>9</v>
      </c>
      <c r="K19" t="s">
        <v>93</v>
      </c>
      <c r="L19">
        <v>4</v>
      </c>
      <c r="M19">
        <v>2023</v>
      </c>
      <c r="N19">
        <v>14141106</v>
      </c>
    </row>
    <row r="20" spans="1:14" x14ac:dyDescent="0.3">
      <c r="A20" s="7">
        <v>200</v>
      </c>
      <c r="B20" t="s">
        <v>36</v>
      </c>
      <c r="C20" t="s">
        <v>42</v>
      </c>
      <c r="D20" t="s">
        <v>9</v>
      </c>
      <c r="E20" s="7">
        <v>4725</v>
      </c>
      <c r="F20" s="7">
        <v>174</v>
      </c>
      <c r="G20" s="6">
        <v>45126</v>
      </c>
      <c r="H20">
        <v>822150</v>
      </c>
      <c r="I20">
        <v>1</v>
      </c>
      <c r="J20">
        <v>7</v>
      </c>
      <c r="K20" t="s">
        <v>91</v>
      </c>
      <c r="L20">
        <v>19</v>
      </c>
      <c r="M20">
        <v>2023</v>
      </c>
      <c r="N20">
        <v>18685457.933333334</v>
      </c>
    </row>
    <row r="21" spans="1:14" x14ac:dyDescent="0.3">
      <c r="A21" s="7">
        <v>189</v>
      </c>
      <c r="B21" t="s">
        <v>32</v>
      </c>
      <c r="C21" t="s">
        <v>42</v>
      </c>
      <c r="D21" t="s">
        <v>20</v>
      </c>
      <c r="E21" s="7">
        <v>3864</v>
      </c>
      <c r="F21" s="7">
        <v>177</v>
      </c>
      <c r="G21" s="6">
        <v>45115</v>
      </c>
      <c r="H21">
        <v>683928</v>
      </c>
      <c r="I21">
        <v>1</v>
      </c>
      <c r="J21">
        <v>7</v>
      </c>
      <c r="K21" t="s">
        <v>91</v>
      </c>
      <c r="L21">
        <v>8</v>
      </c>
      <c r="M21">
        <v>2023</v>
      </c>
      <c r="N21">
        <v>18685457.933333334</v>
      </c>
    </row>
    <row r="22" spans="1:14" x14ac:dyDescent="0.3">
      <c r="A22" s="7">
        <v>44</v>
      </c>
      <c r="B22" t="s">
        <v>34</v>
      </c>
      <c r="C22" t="s">
        <v>42</v>
      </c>
      <c r="D22" t="s">
        <v>7</v>
      </c>
      <c r="E22" s="7">
        <v>2415</v>
      </c>
      <c r="F22" s="7">
        <v>255</v>
      </c>
      <c r="G22" s="6">
        <v>44970</v>
      </c>
      <c r="H22">
        <v>615825</v>
      </c>
      <c r="I22">
        <v>0</v>
      </c>
      <c r="J22">
        <v>2</v>
      </c>
      <c r="K22" t="s">
        <v>86</v>
      </c>
      <c r="L22">
        <v>13</v>
      </c>
      <c r="M22">
        <v>2023</v>
      </c>
      <c r="N22">
        <v>15279306</v>
      </c>
    </row>
    <row r="23" spans="1:14" x14ac:dyDescent="0.3">
      <c r="A23" s="7">
        <v>283</v>
      </c>
      <c r="B23" t="s">
        <v>32</v>
      </c>
      <c r="C23" t="s">
        <v>42</v>
      </c>
      <c r="D23" t="s">
        <v>23</v>
      </c>
      <c r="E23" s="7">
        <v>4781</v>
      </c>
      <c r="F23" s="7">
        <v>123</v>
      </c>
      <c r="G23" s="6">
        <v>45209</v>
      </c>
      <c r="H23">
        <v>588063</v>
      </c>
      <c r="I23">
        <v>0</v>
      </c>
      <c r="J23">
        <v>10</v>
      </c>
      <c r="K23" t="s">
        <v>94</v>
      </c>
      <c r="L23">
        <v>10</v>
      </c>
      <c r="M23">
        <v>2023</v>
      </c>
      <c r="N23">
        <v>19977657</v>
      </c>
    </row>
    <row r="24" spans="1:14" x14ac:dyDescent="0.3">
      <c r="A24" s="7">
        <v>303</v>
      </c>
      <c r="B24" t="s">
        <v>32</v>
      </c>
      <c r="C24" t="s">
        <v>42</v>
      </c>
      <c r="D24" t="s">
        <v>23</v>
      </c>
      <c r="E24" s="7">
        <v>4781</v>
      </c>
      <c r="F24" s="7">
        <v>123</v>
      </c>
      <c r="G24" s="6">
        <v>45229</v>
      </c>
      <c r="H24">
        <v>588063</v>
      </c>
      <c r="I24">
        <v>0</v>
      </c>
      <c r="J24">
        <v>10</v>
      </c>
      <c r="K24" t="s">
        <v>94</v>
      </c>
      <c r="L24">
        <v>30</v>
      </c>
      <c r="M24">
        <v>2023</v>
      </c>
      <c r="N24">
        <v>19977657</v>
      </c>
    </row>
    <row r="25" spans="1:14" x14ac:dyDescent="0.3">
      <c r="A25" s="7">
        <v>308</v>
      </c>
      <c r="B25" t="s">
        <v>32</v>
      </c>
      <c r="C25" t="s">
        <v>42</v>
      </c>
      <c r="D25" t="s">
        <v>23</v>
      </c>
      <c r="E25" s="7">
        <v>4781</v>
      </c>
      <c r="F25" s="7">
        <v>123</v>
      </c>
      <c r="G25" s="6">
        <v>45234</v>
      </c>
      <c r="H25">
        <v>588063</v>
      </c>
      <c r="I25">
        <v>0</v>
      </c>
      <c r="J25">
        <v>11</v>
      </c>
      <c r="K25" t="s">
        <v>95</v>
      </c>
      <c r="L25">
        <v>4</v>
      </c>
      <c r="M25">
        <v>2023</v>
      </c>
      <c r="N25">
        <v>8697192</v>
      </c>
    </row>
    <row r="26" spans="1:14" x14ac:dyDescent="0.3">
      <c r="A26" s="7">
        <v>313</v>
      </c>
      <c r="B26" t="s">
        <v>32</v>
      </c>
      <c r="C26" t="s">
        <v>42</v>
      </c>
      <c r="D26" t="s">
        <v>23</v>
      </c>
      <c r="E26" s="7">
        <v>4781</v>
      </c>
      <c r="F26" s="7">
        <v>123</v>
      </c>
      <c r="G26" s="6">
        <v>45239</v>
      </c>
      <c r="H26">
        <v>588063</v>
      </c>
      <c r="I26">
        <v>0</v>
      </c>
      <c r="J26">
        <v>11</v>
      </c>
      <c r="K26" t="s">
        <v>95</v>
      </c>
      <c r="L26">
        <v>9</v>
      </c>
      <c r="M26">
        <v>2023</v>
      </c>
      <c r="N26">
        <v>8697192</v>
      </c>
    </row>
    <row r="27" spans="1:14" x14ac:dyDescent="0.3">
      <c r="A27" s="7">
        <v>15</v>
      </c>
      <c r="B27" t="s">
        <v>34</v>
      </c>
      <c r="C27" t="s">
        <v>42</v>
      </c>
      <c r="D27" t="s">
        <v>18</v>
      </c>
      <c r="E27" s="7">
        <v>2464</v>
      </c>
      <c r="F27" s="7">
        <v>234</v>
      </c>
      <c r="G27" s="6">
        <v>44941</v>
      </c>
      <c r="H27">
        <v>576576</v>
      </c>
      <c r="I27">
        <v>0</v>
      </c>
      <c r="J27">
        <v>1</v>
      </c>
      <c r="K27" t="s">
        <v>85</v>
      </c>
      <c r="L27">
        <v>15</v>
      </c>
      <c r="M27">
        <v>2023</v>
      </c>
      <c r="N27">
        <v>28072401</v>
      </c>
    </row>
    <row r="28" spans="1:14" x14ac:dyDescent="0.3">
      <c r="A28" s="7">
        <v>239</v>
      </c>
      <c r="B28" t="s">
        <v>32</v>
      </c>
      <c r="C28" t="s">
        <v>42</v>
      </c>
      <c r="D28" t="s">
        <v>2</v>
      </c>
      <c r="E28" s="7">
        <v>1302</v>
      </c>
      <c r="F28" s="7">
        <v>402</v>
      </c>
      <c r="G28" s="6">
        <v>45165</v>
      </c>
      <c r="H28">
        <v>523404</v>
      </c>
      <c r="I28">
        <v>0</v>
      </c>
      <c r="J28">
        <v>8</v>
      </c>
      <c r="K28" t="s">
        <v>92</v>
      </c>
      <c r="L28">
        <v>27</v>
      </c>
      <c r="M28">
        <v>2023</v>
      </c>
      <c r="N28">
        <v>14735826</v>
      </c>
    </row>
    <row r="29" spans="1:14" x14ac:dyDescent="0.3">
      <c r="A29" s="7">
        <v>250</v>
      </c>
      <c r="B29" t="s">
        <v>28</v>
      </c>
      <c r="C29" t="s">
        <v>42</v>
      </c>
      <c r="D29" t="s">
        <v>10</v>
      </c>
      <c r="E29" s="7">
        <v>1589</v>
      </c>
      <c r="F29" s="7">
        <v>303</v>
      </c>
      <c r="G29" s="6">
        <v>45176</v>
      </c>
      <c r="H29">
        <v>481467</v>
      </c>
      <c r="I29">
        <v>0</v>
      </c>
      <c r="J29">
        <v>9</v>
      </c>
      <c r="K29" t="s">
        <v>93</v>
      </c>
      <c r="L29">
        <v>7</v>
      </c>
      <c r="M29">
        <v>2023</v>
      </c>
      <c r="N29">
        <v>14141106</v>
      </c>
    </row>
    <row r="30" spans="1:14" x14ac:dyDescent="0.3">
      <c r="A30" s="7">
        <v>25</v>
      </c>
      <c r="B30" t="s">
        <v>30</v>
      </c>
      <c r="C30" t="s">
        <v>42</v>
      </c>
      <c r="D30" t="s">
        <v>8</v>
      </c>
      <c r="E30" s="7">
        <v>2114</v>
      </c>
      <c r="F30" s="7">
        <v>186</v>
      </c>
      <c r="G30" s="6">
        <v>44951</v>
      </c>
      <c r="H30">
        <v>393204</v>
      </c>
      <c r="I30">
        <v>0</v>
      </c>
      <c r="J30">
        <v>1</v>
      </c>
      <c r="K30" t="s">
        <v>85</v>
      </c>
      <c r="L30">
        <v>25</v>
      </c>
      <c r="M30">
        <v>2023</v>
      </c>
      <c r="N30">
        <v>28072401</v>
      </c>
    </row>
    <row r="31" spans="1:14" x14ac:dyDescent="0.3">
      <c r="A31" s="7">
        <v>28</v>
      </c>
      <c r="B31" t="s">
        <v>35</v>
      </c>
      <c r="C31" t="s">
        <v>42</v>
      </c>
      <c r="D31" t="s">
        <v>13</v>
      </c>
      <c r="E31" s="7">
        <v>1974</v>
      </c>
      <c r="F31" s="7">
        <v>195</v>
      </c>
      <c r="G31" s="6">
        <v>44954</v>
      </c>
      <c r="H31">
        <v>384930</v>
      </c>
      <c r="I31">
        <v>0</v>
      </c>
      <c r="J31">
        <v>1</v>
      </c>
      <c r="K31" t="s">
        <v>85</v>
      </c>
      <c r="L31">
        <v>28</v>
      </c>
      <c r="M31">
        <v>2023</v>
      </c>
      <c r="N31">
        <v>28072401</v>
      </c>
    </row>
    <row r="32" spans="1:14" x14ac:dyDescent="0.3">
      <c r="A32" s="7">
        <v>292</v>
      </c>
      <c r="B32" t="s">
        <v>3</v>
      </c>
      <c r="C32" t="s">
        <v>42</v>
      </c>
      <c r="D32" t="s">
        <v>20</v>
      </c>
      <c r="E32" s="7">
        <v>2429</v>
      </c>
      <c r="F32" s="7">
        <v>144</v>
      </c>
      <c r="G32" s="6">
        <v>45218</v>
      </c>
      <c r="H32">
        <v>349776</v>
      </c>
      <c r="I32">
        <v>0</v>
      </c>
      <c r="J32">
        <v>10</v>
      </c>
      <c r="K32" t="s">
        <v>94</v>
      </c>
      <c r="L32">
        <v>19</v>
      </c>
      <c r="M32">
        <v>2023</v>
      </c>
      <c r="N32">
        <v>19977657</v>
      </c>
    </row>
    <row r="33" spans="1:14" x14ac:dyDescent="0.3">
      <c r="A33" s="7">
        <v>110</v>
      </c>
      <c r="B33" t="s">
        <v>29</v>
      </c>
      <c r="C33" t="s">
        <v>42</v>
      </c>
      <c r="D33" t="s">
        <v>22</v>
      </c>
      <c r="E33" s="7">
        <v>2023</v>
      </c>
      <c r="F33" s="7">
        <v>168</v>
      </c>
      <c r="G33" s="6">
        <v>45036</v>
      </c>
      <c r="H33">
        <v>339864</v>
      </c>
      <c r="I33">
        <v>0</v>
      </c>
      <c r="J33">
        <v>4</v>
      </c>
      <c r="K33" t="s">
        <v>88</v>
      </c>
      <c r="L33">
        <v>20</v>
      </c>
      <c r="M33">
        <v>2023</v>
      </c>
      <c r="N33">
        <v>20188182</v>
      </c>
    </row>
    <row r="34" spans="1:14" x14ac:dyDescent="0.3">
      <c r="A34" s="7">
        <v>242</v>
      </c>
      <c r="B34" t="s">
        <v>35</v>
      </c>
      <c r="C34" t="s">
        <v>42</v>
      </c>
      <c r="D34" t="s">
        <v>7</v>
      </c>
      <c r="E34" s="7">
        <v>3472</v>
      </c>
      <c r="F34" s="7">
        <v>96</v>
      </c>
      <c r="G34" s="6">
        <v>45168</v>
      </c>
      <c r="H34">
        <v>333312</v>
      </c>
      <c r="I34">
        <v>0</v>
      </c>
      <c r="J34">
        <v>8</v>
      </c>
      <c r="K34" t="s">
        <v>92</v>
      </c>
      <c r="L34">
        <v>30</v>
      </c>
      <c r="M34">
        <v>2023</v>
      </c>
      <c r="N34">
        <v>14735826</v>
      </c>
    </row>
    <row r="35" spans="1:14" x14ac:dyDescent="0.3">
      <c r="A35" s="7">
        <v>55</v>
      </c>
      <c r="B35" t="s">
        <v>30</v>
      </c>
      <c r="C35" t="s">
        <v>42</v>
      </c>
      <c r="D35" t="s">
        <v>6</v>
      </c>
      <c r="E35" s="7">
        <v>4760</v>
      </c>
      <c r="F35" s="7">
        <v>69</v>
      </c>
      <c r="G35" s="6">
        <v>44981</v>
      </c>
      <c r="H35">
        <v>328440</v>
      </c>
      <c r="I35">
        <v>0</v>
      </c>
      <c r="J35">
        <v>2</v>
      </c>
      <c r="K35" t="s">
        <v>86</v>
      </c>
      <c r="L35">
        <v>24</v>
      </c>
      <c r="M35">
        <v>2023</v>
      </c>
      <c r="N35">
        <v>15279306</v>
      </c>
    </row>
    <row r="36" spans="1:14" x14ac:dyDescent="0.3">
      <c r="A36" s="7">
        <v>126</v>
      </c>
      <c r="B36" t="s">
        <v>31</v>
      </c>
      <c r="C36" t="s">
        <v>42</v>
      </c>
      <c r="D36" t="s">
        <v>17</v>
      </c>
      <c r="E36" s="7">
        <v>2793</v>
      </c>
      <c r="F36" s="7">
        <v>114</v>
      </c>
      <c r="G36" s="6">
        <v>45052</v>
      </c>
      <c r="H36">
        <v>318402</v>
      </c>
      <c r="I36">
        <v>0</v>
      </c>
      <c r="J36">
        <v>5</v>
      </c>
      <c r="K36" t="s">
        <v>89</v>
      </c>
      <c r="L36">
        <v>6</v>
      </c>
      <c r="M36">
        <v>2023</v>
      </c>
      <c r="N36">
        <v>19416075</v>
      </c>
    </row>
    <row r="37" spans="1:14" x14ac:dyDescent="0.3">
      <c r="A37" s="7">
        <v>198</v>
      </c>
      <c r="B37" t="s">
        <v>29</v>
      </c>
      <c r="C37" t="s">
        <v>42</v>
      </c>
      <c r="D37" t="s">
        <v>23</v>
      </c>
      <c r="E37" s="7">
        <v>3598</v>
      </c>
      <c r="F37" s="7">
        <v>81</v>
      </c>
      <c r="G37" s="6">
        <v>45124</v>
      </c>
      <c r="H37">
        <v>291438</v>
      </c>
      <c r="I37">
        <v>0</v>
      </c>
      <c r="J37">
        <v>7</v>
      </c>
      <c r="K37" t="s">
        <v>91</v>
      </c>
      <c r="L37">
        <v>17</v>
      </c>
      <c r="M37">
        <v>2023</v>
      </c>
      <c r="N37">
        <v>18685457.933333334</v>
      </c>
    </row>
    <row r="38" spans="1:14" x14ac:dyDescent="0.3">
      <c r="A38" s="7">
        <v>127</v>
      </c>
      <c r="B38" t="s">
        <v>31</v>
      </c>
      <c r="C38" t="s">
        <v>42</v>
      </c>
      <c r="D38" t="s">
        <v>7</v>
      </c>
      <c r="E38" s="7">
        <v>4606</v>
      </c>
      <c r="F38" s="7">
        <v>63</v>
      </c>
      <c r="G38" s="6">
        <v>45053</v>
      </c>
      <c r="H38">
        <v>290178</v>
      </c>
      <c r="I38">
        <v>0</v>
      </c>
      <c r="J38">
        <v>5</v>
      </c>
      <c r="K38" t="s">
        <v>89</v>
      </c>
      <c r="L38">
        <v>7</v>
      </c>
      <c r="M38">
        <v>2023</v>
      </c>
      <c r="N38">
        <v>19416075</v>
      </c>
    </row>
    <row r="39" spans="1:14" x14ac:dyDescent="0.3">
      <c r="A39" s="7">
        <v>269</v>
      </c>
      <c r="B39" t="s">
        <v>32</v>
      </c>
      <c r="C39" t="s">
        <v>42</v>
      </c>
      <c r="D39" t="s">
        <v>13</v>
      </c>
      <c r="E39" s="7">
        <v>1071</v>
      </c>
      <c r="F39" s="7">
        <v>270</v>
      </c>
      <c r="G39" s="6">
        <v>45195</v>
      </c>
      <c r="H39">
        <v>289170</v>
      </c>
      <c r="I39">
        <v>0</v>
      </c>
      <c r="J39">
        <v>9</v>
      </c>
      <c r="K39" t="s">
        <v>93</v>
      </c>
      <c r="L39">
        <v>26</v>
      </c>
      <c r="M39">
        <v>2023</v>
      </c>
      <c r="N39">
        <v>14141106</v>
      </c>
    </row>
    <row r="40" spans="1:14" x14ac:dyDescent="0.3">
      <c r="A40" s="7">
        <v>169</v>
      </c>
      <c r="B40" t="s">
        <v>34</v>
      </c>
      <c r="C40" t="s">
        <v>42</v>
      </c>
      <c r="D40" t="s">
        <v>26</v>
      </c>
      <c r="E40" s="7">
        <v>819</v>
      </c>
      <c r="F40" s="7">
        <v>306</v>
      </c>
      <c r="G40" s="6">
        <v>45095</v>
      </c>
      <c r="H40">
        <v>250614</v>
      </c>
      <c r="I40">
        <v>0</v>
      </c>
      <c r="J40">
        <v>6</v>
      </c>
      <c r="K40" t="s">
        <v>90</v>
      </c>
      <c r="L40">
        <v>18</v>
      </c>
      <c r="M40">
        <v>2023</v>
      </c>
      <c r="N40">
        <v>22639596</v>
      </c>
    </row>
    <row r="41" spans="1:14" x14ac:dyDescent="0.3">
      <c r="A41" s="7">
        <v>272</v>
      </c>
      <c r="B41" t="s">
        <v>36</v>
      </c>
      <c r="C41" t="s">
        <v>42</v>
      </c>
      <c r="D41" t="s">
        <v>22</v>
      </c>
      <c r="E41" s="7">
        <v>1617</v>
      </c>
      <c r="F41" s="7">
        <v>126</v>
      </c>
      <c r="G41" s="6">
        <v>45198</v>
      </c>
      <c r="H41">
        <v>203742</v>
      </c>
      <c r="I41">
        <v>0</v>
      </c>
      <c r="J41">
        <v>9</v>
      </c>
      <c r="K41" t="s">
        <v>93</v>
      </c>
      <c r="L41">
        <v>29</v>
      </c>
      <c r="M41">
        <v>2023</v>
      </c>
      <c r="N41">
        <v>14141106</v>
      </c>
    </row>
    <row r="42" spans="1:14" x14ac:dyDescent="0.3">
      <c r="A42" s="7">
        <v>226</v>
      </c>
      <c r="B42" t="s">
        <v>34</v>
      </c>
      <c r="C42" t="s">
        <v>42</v>
      </c>
      <c r="D42" t="s">
        <v>16</v>
      </c>
      <c r="E42" s="7">
        <v>2023</v>
      </c>
      <c r="F42" s="7">
        <v>78</v>
      </c>
      <c r="G42" s="6">
        <v>45152</v>
      </c>
      <c r="H42">
        <v>157794</v>
      </c>
      <c r="I42">
        <v>0</v>
      </c>
      <c r="J42">
        <v>8</v>
      </c>
      <c r="K42" t="s">
        <v>92</v>
      </c>
      <c r="L42">
        <v>14</v>
      </c>
      <c r="M42">
        <v>2023</v>
      </c>
      <c r="N42">
        <v>14735826</v>
      </c>
    </row>
    <row r="43" spans="1:14" x14ac:dyDescent="0.3">
      <c r="A43" s="7">
        <v>3</v>
      </c>
      <c r="B43" t="s">
        <v>3</v>
      </c>
      <c r="C43" t="s">
        <v>42</v>
      </c>
      <c r="D43" t="s">
        <v>2</v>
      </c>
      <c r="E43" s="7">
        <v>959</v>
      </c>
      <c r="F43" s="7">
        <v>147</v>
      </c>
      <c r="G43" s="6">
        <v>44929</v>
      </c>
      <c r="H43">
        <v>140973</v>
      </c>
      <c r="I43">
        <v>0</v>
      </c>
      <c r="J43">
        <v>1</v>
      </c>
      <c r="K43" t="s">
        <v>85</v>
      </c>
      <c r="L43">
        <v>3</v>
      </c>
      <c r="M43">
        <v>2023</v>
      </c>
      <c r="N43">
        <v>28072401</v>
      </c>
    </row>
    <row r="44" spans="1:14" x14ac:dyDescent="0.3">
      <c r="A44" s="7">
        <v>16</v>
      </c>
      <c r="B44" t="s">
        <v>34</v>
      </c>
      <c r="C44" t="s">
        <v>42</v>
      </c>
      <c r="D44" t="s">
        <v>22</v>
      </c>
      <c r="E44" s="7">
        <v>2114</v>
      </c>
      <c r="F44" s="7">
        <v>66</v>
      </c>
      <c r="G44" s="6">
        <v>44942</v>
      </c>
      <c r="H44">
        <v>139524</v>
      </c>
      <c r="I44">
        <v>0</v>
      </c>
      <c r="J44">
        <v>1</v>
      </c>
      <c r="K44" t="s">
        <v>85</v>
      </c>
      <c r="L44">
        <v>16</v>
      </c>
      <c r="M44">
        <v>2023</v>
      </c>
      <c r="N44">
        <v>28072401</v>
      </c>
    </row>
    <row r="45" spans="1:14" x14ac:dyDescent="0.3">
      <c r="A45" s="7">
        <v>89</v>
      </c>
      <c r="B45" t="s">
        <v>35</v>
      </c>
      <c r="C45" t="s">
        <v>42</v>
      </c>
      <c r="D45" t="s">
        <v>14</v>
      </c>
      <c r="E45" s="7">
        <v>567</v>
      </c>
      <c r="F45" s="7">
        <v>228</v>
      </c>
      <c r="G45" s="6">
        <v>45015</v>
      </c>
      <c r="H45">
        <v>129276</v>
      </c>
      <c r="I45">
        <v>0</v>
      </c>
      <c r="J45">
        <v>3</v>
      </c>
      <c r="K45" t="s">
        <v>87</v>
      </c>
      <c r="L45">
        <v>30</v>
      </c>
      <c r="M45">
        <v>2023</v>
      </c>
      <c r="N45">
        <v>22513827</v>
      </c>
    </row>
    <row r="46" spans="1:14" x14ac:dyDescent="0.3">
      <c r="A46" s="7">
        <v>123</v>
      </c>
      <c r="B46" t="s">
        <v>30</v>
      </c>
      <c r="C46" t="s">
        <v>42</v>
      </c>
      <c r="D46" t="s">
        <v>20</v>
      </c>
      <c r="E46" s="7">
        <v>847</v>
      </c>
      <c r="F46" s="7">
        <v>129</v>
      </c>
      <c r="G46" s="6">
        <v>45049</v>
      </c>
      <c r="H46">
        <v>109263</v>
      </c>
      <c r="I46">
        <v>0</v>
      </c>
      <c r="J46">
        <v>5</v>
      </c>
      <c r="K46" t="s">
        <v>89</v>
      </c>
      <c r="L46">
        <v>3</v>
      </c>
      <c r="M46">
        <v>2023</v>
      </c>
      <c r="N46">
        <v>19416075</v>
      </c>
    </row>
    <row r="47" spans="1:14" x14ac:dyDescent="0.3">
      <c r="A47" s="7">
        <v>266</v>
      </c>
      <c r="B47" t="s">
        <v>36</v>
      </c>
      <c r="C47" t="s">
        <v>42</v>
      </c>
      <c r="D47" t="s">
        <v>17</v>
      </c>
      <c r="E47" s="7">
        <v>1638</v>
      </c>
      <c r="F47" s="7">
        <v>48</v>
      </c>
      <c r="G47" s="6">
        <v>45192</v>
      </c>
      <c r="H47">
        <v>78624</v>
      </c>
      <c r="I47">
        <v>0</v>
      </c>
      <c r="J47">
        <v>9</v>
      </c>
      <c r="K47" t="s">
        <v>93</v>
      </c>
      <c r="L47">
        <v>23</v>
      </c>
      <c r="M47">
        <v>2023</v>
      </c>
      <c r="N47">
        <v>14141106</v>
      </c>
    </row>
    <row r="48" spans="1:14" x14ac:dyDescent="0.3">
      <c r="A48" s="7">
        <v>265</v>
      </c>
      <c r="B48" t="s">
        <v>30</v>
      </c>
      <c r="C48" t="s">
        <v>42</v>
      </c>
      <c r="D48" t="s">
        <v>12</v>
      </c>
      <c r="E48" s="7">
        <v>609</v>
      </c>
      <c r="F48" s="7">
        <v>99</v>
      </c>
      <c r="G48" s="6">
        <v>45191</v>
      </c>
      <c r="H48">
        <v>60291</v>
      </c>
      <c r="I48">
        <v>0</v>
      </c>
      <c r="J48">
        <v>9</v>
      </c>
      <c r="K48" t="s">
        <v>93</v>
      </c>
      <c r="L48">
        <v>22</v>
      </c>
      <c r="M48">
        <v>2023</v>
      </c>
      <c r="N48">
        <v>14141106</v>
      </c>
    </row>
    <row r="49" spans="1:14" x14ac:dyDescent="0.3">
      <c r="A49" s="7">
        <v>164</v>
      </c>
      <c r="B49" t="s">
        <v>31</v>
      </c>
      <c r="C49" t="s">
        <v>42</v>
      </c>
      <c r="D49" t="s">
        <v>9</v>
      </c>
      <c r="E49" s="7">
        <v>2135</v>
      </c>
      <c r="F49" s="7">
        <v>27</v>
      </c>
      <c r="G49" s="6">
        <v>45090</v>
      </c>
      <c r="H49">
        <v>57645</v>
      </c>
      <c r="I49">
        <v>0</v>
      </c>
      <c r="J49">
        <v>6</v>
      </c>
      <c r="K49" t="s">
        <v>90</v>
      </c>
      <c r="L49">
        <v>13</v>
      </c>
      <c r="M49">
        <v>2023</v>
      </c>
      <c r="N49">
        <v>22639596</v>
      </c>
    </row>
    <row r="50" spans="1:14" x14ac:dyDescent="0.3">
      <c r="A50" s="7">
        <v>143</v>
      </c>
      <c r="B50" t="s">
        <v>31</v>
      </c>
      <c r="C50" t="s">
        <v>42</v>
      </c>
      <c r="D50" t="s">
        <v>20</v>
      </c>
      <c r="E50" s="7">
        <v>2478</v>
      </c>
      <c r="F50" s="7">
        <v>21</v>
      </c>
      <c r="G50" s="6">
        <v>45069</v>
      </c>
      <c r="H50">
        <v>52038</v>
      </c>
      <c r="I50">
        <v>0</v>
      </c>
      <c r="J50">
        <v>5</v>
      </c>
      <c r="K50" t="s">
        <v>89</v>
      </c>
      <c r="L50">
        <v>23</v>
      </c>
      <c r="M50">
        <v>2023</v>
      </c>
      <c r="N50">
        <v>19416075</v>
      </c>
    </row>
    <row r="51" spans="1:14" x14ac:dyDescent="0.3">
      <c r="A51" s="7">
        <v>151</v>
      </c>
      <c r="B51" t="s">
        <v>29</v>
      </c>
      <c r="C51" t="s">
        <v>42</v>
      </c>
      <c r="D51" t="s">
        <v>26</v>
      </c>
      <c r="E51" s="7">
        <v>357</v>
      </c>
      <c r="F51" s="7">
        <v>126</v>
      </c>
      <c r="G51" s="6">
        <v>45077</v>
      </c>
      <c r="H51">
        <v>44982</v>
      </c>
      <c r="I51">
        <v>0</v>
      </c>
      <c r="J51">
        <v>5</v>
      </c>
      <c r="K51" t="s">
        <v>89</v>
      </c>
      <c r="L51">
        <v>31</v>
      </c>
      <c r="M51">
        <v>2023</v>
      </c>
      <c r="N51">
        <v>19416075</v>
      </c>
    </row>
    <row r="52" spans="1:14" x14ac:dyDescent="0.3">
      <c r="A52" s="7">
        <v>259</v>
      </c>
      <c r="B52" t="s">
        <v>33</v>
      </c>
      <c r="C52" t="s">
        <v>42</v>
      </c>
      <c r="D52" t="s">
        <v>15</v>
      </c>
      <c r="E52" s="7">
        <v>490</v>
      </c>
      <c r="F52" s="7">
        <v>84</v>
      </c>
      <c r="G52" s="6">
        <v>45185</v>
      </c>
      <c r="H52">
        <v>41160</v>
      </c>
      <c r="I52">
        <v>0</v>
      </c>
      <c r="J52">
        <v>9</v>
      </c>
      <c r="K52" t="s">
        <v>93</v>
      </c>
      <c r="L52">
        <v>16</v>
      </c>
      <c r="M52">
        <v>2023</v>
      </c>
      <c r="N52">
        <v>14141106</v>
      </c>
    </row>
    <row r="53" spans="1:14" x14ac:dyDescent="0.3">
      <c r="A53" s="7">
        <v>68</v>
      </c>
      <c r="B53" t="s">
        <v>33</v>
      </c>
      <c r="C53" t="s">
        <v>42</v>
      </c>
      <c r="D53" t="s">
        <v>11</v>
      </c>
      <c r="E53" s="7">
        <v>2415</v>
      </c>
      <c r="F53" s="7">
        <v>15</v>
      </c>
      <c r="G53" s="6">
        <v>44994</v>
      </c>
      <c r="H53">
        <v>36225</v>
      </c>
      <c r="I53">
        <v>0</v>
      </c>
      <c r="J53">
        <v>3</v>
      </c>
      <c r="K53" t="s">
        <v>87</v>
      </c>
      <c r="L53">
        <v>9</v>
      </c>
      <c r="M53">
        <v>2023</v>
      </c>
      <c r="N53">
        <v>22513827</v>
      </c>
    </row>
    <row r="54" spans="1:14" x14ac:dyDescent="0.3">
      <c r="A54" s="7">
        <v>104</v>
      </c>
      <c r="B54" t="s">
        <v>33</v>
      </c>
      <c r="C54" t="s">
        <v>42</v>
      </c>
      <c r="D54" t="s">
        <v>2</v>
      </c>
      <c r="E54" s="7">
        <v>2744</v>
      </c>
      <c r="F54" s="7">
        <v>9</v>
      </c>
      <c r="G54" s="6">
        <v>45030</v>
      </c>
      <c r="H54">
        <v>24696</v>
      </c>
      <c r="I54">
        <v>0</v>
      </c>
      <c r="J54">
        <v>4</v>
      </c>
      <c r="K54" t="s">
        <v>88</v>
      </c>
      <c r="L54">
        <v>14</v>
      </c>
      <c r="M54">
        <v>2023</v>
      </c>
      <c r="N54">
        <v>20188182</v>
      </c>
    </row>
    <row r="55" spans="1:14" x14ac:dyDescent="0.3">
      <c r="A55" s="7">
        <v>79</v>
      </c>
      <c r="B55" t="s">
        <v>3</v>
      </c>
      <c r="C55" t="s">
        <v>42</v>
      </c>
      <c r="D55" t="s">
        <v>19</v>
      </c>
      <c r="E55" s="7">
        <v>98</v>
      </c>
      <c r="F55" s="7">
        <v>159</v>
      </c>
      <c r="G55" s="6">
        <v>45005</v>
      </c>
      <c r="H55">
        <v>15582</v>
      </c>
      <c r="I55">
        <v>0</v>
      </c>
      <c r="J55">
        <v>3</v>
      </c>
      <c r="K55" t="s">
        <v>87</v>
      </c>
      <c r="L55">
        <v>20</v>
      </c>
      <c r="M55">
        <v>2023</v>
      </c>
      <c r="N55">
        <v>22513827</v>
      </c>
    </row>
    <row r="56" spans="1:14" x14ac:dyDescent="0.3">
      <c r="A56" s="7">
        <v>230</v>
      </c>
      <c r="B56" t="s">
        <v>35</v>
      </c>
      <c r="C56" t="s">
        <v>42</v>
      </c>
      <c r="D56" t="s">
        <v>8</v>
      </c>
      <c r="E56" s="7">
        <v>2562</v>
      </c>
      <c r="F56" s="7">
        <v>6</v>
      </c>
      <c r="G56" s="6">
        <v>45156</v>
      </c>
      <c r="H56">
        <v>15372</v>
      </c>
      <c r="I56">
        <v>0</v>
      </c>
      <c r="J56">
        <v>8</v>
      </c>
      <c r="K56" t="s">
        <v>92</v>
      </c>
      <c r="L56">
        <v>18</v>
      </c>
      <c r="M56">
        <v>2023</v>
      </c>
      <c r="N56">
        <v>14735826</v>
      </c>
    </row>
    <row r="57" spans="1:14" x14ac:dyDescent="0.3">
      <c r="A57" s="12">
        <v>32</v>
      </c>
      <c r="B57" s="13" t="s">
        <v>28</v>
      </c>
      <c r="C57" s="13" t="s">
        <v>42</v>
      </c>
      <c r="D57" s="13" t="s">
        <v>12</v>
      </c>
      <c r="E57" s="12">
        <v>553</v>
      </c>
      <c r="F57" s="12">
        <v>15</v>
      </c>
      <c r="G57" s="14">
        <v>44958</v>
      </c>
      <c r="H57" s="13">
        <v>8295</v>
      </c>
      <c r="I57" s="13">
        <v>0</v>
      </c>
      <c r="J57" s="13">
        <v>2</v>
      </c>
      <c r="K57" s="13" t="s">
        <v>86</v>
      </c>
      <c r="L57" s="13">
        <v>1</v>
      </c>
      <c r="M57" s="13">
        <v>2023</v>
      </c>
      <c r="N57" s="13">
        <v>15279306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B19"/>
  <sheetViews>
    <sheetView zoomScale="205" zoomScaleNormal="205" workbookViewId="0">
      <selection activeCell="C5" sqref="C5"/>
    </sheetView>
  </sheetViews>
  <sheetFormatPr defaultRowHeight="14.4" x14ac:dyDescent="0.3"/>
  <cols>
    <col min="2" max="2" width="32.44140625" bestFit="1" customWidth="1"/>
  </cols>
  <sheetData>
    <row r="4" spans="2:2" ht="21" x14ac:dyDescent="0.3">
      <c r="B4" s="4" t="s">
        <v>73</v>
      </c>
    </row>
    <row r="5" spans="2:2" ht="18" customHeight="1" x14ac:dyDescent="0.3">
      <c r="B5" t="s">
        <v>67</v>
      </c>
    </row>
    <row r="6" spans="2:2" ht="18" customHeight="1" x14ac:dyDescent="0.3">
      <c r="B6" t="s">
        <v>68</v>
      </c>
    </row>
    <row r="7" spans="2:2" ht="18" customHeight="1" x14ac:dyDescent="0.3">
      <c r="B7" t="s">
        <v>69</v>
      </c>
    </row>
    <row r="8" spans="2:2" ht="18" customHeight="1" x14ac:dyDescent="0.3">
      <c r="B8" t="s">
        <v>71</v>
      </c>
    </row>
    <row r="9" spans="2:2" ht="18" customHeight="1" x14ac:dyDescent="0.3">
      <c r="B9" t="s">
        <v>72</v>
      </c>
    </row>
    <row r="10" spans="2:2" ht="18" customHeight="1" x14ac:dyDescent="0.3">
      <c r="B10" t="s">
        <v>70</v>
      </c>
    </row>
    <row r="11" spans="2:2" ht="18" customHeight="1" x14ac:dyDescent="0.3">
      <c r="B11" t="s">
        <v>56</v>
      </c>
    </row>
    <row r="12" spans="2:2" ht="18" customHeight="1" x14ac:dyDescent="0.3">
      <c r="B12" t="s">
        <v>57</v>
      </c>
    </row>
    <row r="13" spans="2:2" ht="18" customHeight="1" x14ac:dyDescent="0.3">
      <c r="B13" t="s">
        <v>58</v>
      </c>
    </row>
    <row r="14" spans="2:2" ht="18" customHeight="1" x14ac:dyDescent="0.3">
      <c r="B14" t="s">
        <v>59</v>
      </c>
    </row>
    <row r="15" spans="2:2" ht="18" customHeight="1" x14ac:dyDescent="0.3">
      <c r="B15" t="s">
        <v>60</v>
      </c>
    </row>
    <row r="16" spans="2:2" ht="18" customHeight="1" x14ac:dyDescent="0.3">
      <c r="B16" t="s">
        <v>61</v>
      </c>
    </row>
    <row r="17" spans="2:2" ht="18" customHeight="1" x14ac:dyDescent="0.3">
      <c r="B17" t="s">
        <v>62</v>
      </c>
    </row>
    <row r="18" spans="2:2" ht="18" customHeight="1" x14ac:dyDescent="0.3">
      <c r="B18" t="s">
        <v>63</v>
      </c>
    </row>
    <row r="19" spans="2:2" ht="18" customHeight="1" x14ac:dyDescent="0.3">
      <c r="B19" t="s">
        <v>64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X26"/>
  <sheetViews>
    <sheetView topLeftCell="G1" zoomScale="115" zoomScaleNormal="115" workbookViewId="0">
      <selection activeCell="O4" sqref="O4:O9"/>
    </sheetView>
  </sheetViews>
  <sheetFormatPr defaultRowHeight="36.6" customHeight="1" x14ac:dyDescent="0.3"/>
  <cols>
    <col min="1" max="2" width="8.88671875" style="2"/>
    <col min="3" max="3" width="48.6640625" style="2" bestFit="1" customWidth="1"/>
    <col min="4" max="4" width="8.88671875" style="2"/>
    <col min="5" max="5" width="27.44140625" style="2" customWidth="1"/>
    <col min="6" max="13" width="8.88671875" style="2"/>
    <col min="14" max="14" width="23.21875" style="2" customWidth="1"/>
    <col min="15" max="17" width="8.88671875" style="2"/>
    <col min="18" max="18" width="44.109375" style="2" bestFit="1" customWidth="1"/>
    <col min="19" max="19" width="35.6640625" style="2" bestFit="1" customWidth="1"/>
    <col min="20" max="20" width="30.33203125" style="2" customWidth="1"/>
    <col min="21" max="22" width="38.5546875" style="2" bestFit="1" customWidth="1"/>
    <col min="23" max="23" width="34.21875" style="2" bestFit="1" customWidth="1"/>
    <col min="24" max="24" width="35.33203125" style="2" bestFit="1" customWidth="1"/>
    <col min="25" max="16384" width="8.88671875" style="2"/>
  </cols>
  <sheetData>
    <row r="2" spans="3:24" ht="36.6" customHeight="1" x14ac:dyDescent="0.3">
      <c r="C2" s="56" t="s">
        <v>74</v>
      </c>
      <c r="D2" s="56"/>
      <c r="E2" s="56"/>
      <c r="F2" s="56"/>
      <c r="G2" s="56"/>
      <c r="H2" s="56"/>
      <c r="I2" s="56"/>
      <c r="J2" s="56"/>
      <c r="K2" s="56"/>
    </row>
    <row r="3" spans="3:24" ht="36.6" customHeight="1" x14ac:dyDescent="0.3">
      <c r="O3" s="2" t="s">
        <v>98</v>
      </c>
      <c r="P3" s="2" t="s">
        <v>97</v>
      </c>
      <c r="R3" s="21" t="s">
        <v>56</v>
      </c>
      <c r="S3" s="23" t="s">
        <v>57</v>
      </c>
      <c r="T3" s="24" t="s">
        <v>58</v>
      </c>
      <c r="U3" s="21"/>
      <c r="V3" s="21"/>
      <c r="W3" s="23"/>
      <c r="X3" s="23"/>
    </row>
    <row r="4" spans="3:24" ht="36.6" customHeight="1" x14ac:dyDescent="0.3">
      <c r="C4" s="5" t="s">
        <v>67</v>
      </c>
      <c r="E4" s="57">
        <f>SUM('Raw-data '!I4:I318)</f>
        <v>204346625.93333334</v>
      </c>
      <c r="F4" s="57"/>
      <c r="G4" s="57"/>
      <c r="H4" s="57"/>
      <c r="I4" s="57"/>
      <c r="J4" s="57"/>
      <c r="K4" s="57"/>
      <c r="P4" s="2" t="s">
        <v>21</v>
      </c>
      <c r="R4" s="26">
        <f>SUMIF(sales[Geography],'regions data'!A4,sales[Total sales])</f>
        <v>30213498</v>
      </c>
      <c r="S4" s="26">
        <f>SUMIF(sales[Product],'Solve Questions'!P6,sales[Total sales])</f>
        <v>6420603</v>
      </c>
      <c r="T4" s="25">
        <f>SUMIF(sales[Product],'Solve Questions'!P6,sales[Units])</f>
        <v>1944</v>
      </c>
      <c r="V4" s="22"/>
      <c r="W4" s="22"/>
    </row>
    <row r="5" spans="3:24" ht="36.6" customHeight="1" x14ac:dyDescent="0.3">
      <c r="C5" s="5" t="s">
        <v>68</v>
      </c>
      <c r="E5" s="58">
        <f>COUNTA(N4:N12)</f>
        <v>0</v>
      </c>
      <c r="F5" s="58"/>
      <c r="G5" s="58"/>
      <c r="H5" s="58"/>
      <c r="I5" s="58"/>
      <c r="J5" s="58"/>
      <c r="K5" s="58"/>
      <c r="P5" s="2" t="s">
        <v>25</v>
      </c>
      <c r="R5" s="26">
        <f>SUMIF(sales[Geography],'regions data'!A5,sales[Total sales])</f>
        <v>21693567</v>
      </c>
      <c r="S5" s="26">
        <f>SUMIF(sales[Product],'Solve Questions'!P7,sales[Total sales])</f>
        <v>7484757</v>
      </c>
      <c r="T5" s="25">
        <f>SUMIF(sales[Product],'Solve Questions'!P7,sales[Units])</f>
        <v>1752</v>
      </c>
      <c r="V5" s="22"/>
      <c r="W5" s="22"/>
    </row>
    <row r="6" spans="3:24" ht="36.6" customHeight="1" x14ac:dyDescent="0.3">
      <c r="C6" s="5" t="s">
        <v>69</v>
      </c>
      <c r="E6" s="58">
        <f>COUNTA('regions data'!A2:A7)</f>
        <v>6</v>
      </c>
      <c r="F6" s="58"/>
      <c r="G6" s="58"/>
      <c r="H6" s="58"/>
      <c r="I6" s="58"/>
      <c r="J6" s="58"/>
      <c r="K6" s="58"/>
      <c r="P6" s="2" t="s">
        <v>2</v>
      </c>
      <c r="R6" s="26">
        <f>SUMIF(sales[Geography],'regions data'!A6,sales[Total sales])</f>
        <v>33605628</v>
      </c>
      <c r="S6" s="26">
        <f>SUMIF(sales[Product],'Solve Questions'!P8,sales[Total sales])</f>
        <v>11980836</v>
      </c>
      <c r="T6" s="25">
        <f>SUMIF(sales[Product],'Solve Questions'!P8,sales[Units])</f>
        <v>2727</v>
      </c>
      <c r="V6" s="22"/>
      <c r="W6" s="22"/>
    </row>
    <row r="7" spans="3:24" ht="36.6" customHeight="1" x14ac:dyDescent="0.3">
      <c r="C7" s="5" t="s">
        <v>71</v>
      </c>
      <c r="E7" s="59">
        <f>AVERAGE('Raw-data '!G4:G318)</f>
        <v>152.75005291005291</v>
      </c>
      <c r="F7" s="59"/>
      <c r="G7" s="59"/>
      <c r="H7" s="59"/>
      <c r="I7" s="59"/>
      <c r="J7" s="59"/>
      <c r="K7" s="59"/>
      <c r="P7" s="2" t="s">
        <v>11</v>
      </c>
      <c r="R7" s="26">
        <f>SUMIF(sales[Geography],'regions data'!A7,sales[Total sales])</f>
        <v>46757865</v>
      </c>
      <c r="S7" s="26">
        <f>SUMIF(sales[Product],'Solve Questions'!P9,sales[Total sales])</f>
        <v>9393615</v>
      </c>
      <c r="T7" s="25">
        <f>SUMIF(sales[Product],'Solve Questions'!P9,sales[Units])</f>
        <v>1854</v>
      </c>
      <c r="V7" s="22"/>
      <c r="W7" s="22"/>
    </row>
    <row r="8" spans="3:24" ht="36.6" customHeight="1" x14ac:dyDescent="0.3">
      <c r="C8" s="5" t="s">
        <v>72</v>
      </c>
      <c r="E8" s="58">
        <f>COUNT('Raw-data '!B4:B318)</f>
        <v>315</v>
      </c>
      <c r="F8" s="58"/>
      <c r="G8" s="58"/>
      <c r="H8" s="58"/>
      <c r="I8" s="58"/>
      <c r="J8" s="58"/>
      <c r="K8" s="58"/>
      <c r="P8" s="2" t="s">
        <v>24</v>
      </c>
      <c r="R8" s="26">
        <f>SUMIF(sales[Geography],'Solve Questions'!O10,sales[Total sales])</f>
        <v>0</v>
      </c>
      <c r="S8" s="26">
        <f>SUMIF(sales[Product],'Solve Questions'!P10,sales[Total sales])</f>
        <v>9267573</v>
      </c>
      <c r="T8" s="25">
        <f>SUMIF(sales[Product],'Solve Questions'!P10,sales[Units])</f>
        <v>2052</v>
      </c>
      <c r="V8" s="22"/>
      <c r="W8" s="22"/>
    </row>
    <row r="9" spans="3:24" ht="36.6" customHeight="1" x14ac:dyDescent="0.3">
      <c r="C9" s="5" t="s">
        <v>70</v>
      </c>
      <c r="E9" s="58">
        <f>COUNTA(P4:P25)</f>
        <v>22</v>
      </c>
      <c r="F9" s="58"/>
      <c r="G9" s="58"/>
      <c r="H9" s="58"/>
      <c r="I9" s="58"/>
      <c r="J9" s="58"/>
      <c r="K9" s="58"/>
      <c r="P9" s="2" t="s">
        <v>26</v>
      </c>
      <c r="R9" s="26">
        <f>SUMIF(sales[Geography],'Solve Questions'!O11,sales[Total sales])</f>
        <v>0</v>
      </c>
      <c r="S9" s="26">
        <f>SUMIF(sales[Product],'Solve Questions'!P11,sales[Total sales])</f>
        <v>8874474</v>
      </c>
      <c r="T9" s="25">
        <f>SUMIF(sales[Product],'Solve Questions'!P11,sales[Units])</f>
        <v>2022</v>
      </c>
      <c r="V9" s="22"/>
      <c r="W9" s="22"/>
    </row>
    <row r="10" spans="3:24" ht="36.6" customHeight="1" x14ac:dyDescent="0.3">
      <c r="C10" s="5" t="s">
        <v>56</v>
      </c>
      <c r="E10" s="55"/>
      <c r="F10" s="55"/>
      <c r="G10" s="55"/>
      <c r="H10" s="55"/>
      <c r="I10" s="55"/>
      <c r="J10" s="55"/>
      <c r="K10" s="55"/>
      <c r="O10" s="2" t="s">
        <v>96</v>
      </c>
      <c r="P10" s="2" t="s">
        <v>15</v>
      </c>
      <c r="R10" s="26">
        <f>SUMIF(sales[Geography],'Solve Questions'!O12,sales[Total sales])</f>
        <v>0</v>
      </c>
      <c r="S10" s="26">
        <f>SUMIF(sales[Product],'Solve Questions'!P12,sales[Total sales])</f>
        <v>4230177</v>
      </c>
      <c r="T10" s="25">
        <f>SUMIF(sales[Product],'Solve Questions'!P12,sales[Units])</f>
        <v>1308</v>
      </c>
      <c r="V10" s="22"/>
      <c r="W10" s="22"/>
    </row>
    <row r="11" spans="3:24" ht="36.6" customHeight="1" x14ac:dyDescent="0.3">
      <c r="C11" s="5" t="s">
        <v>57</v>
      </c>
      <c r="E11" s="55"/>
      <c r="F11" s="55"/>
      <c r="G11" s="55"/>
      <c r="H11" s="55"/>
      <c r="I11" s="55"/>
      <c r="J11" s="55"/>
      <c r="K11" s="55"/>
      <c r="P11" s="2" t="s">
        <v>7</v>
      </c>
      <c r="R11" s="26">
        <f>SUMIF(sales[Geography],'Solve Questions'!O13,sales[Total sales])</f>
        <v>0</v>
      </c>
      <c r="S11" s="26">
        <f>SUMIF(sales[Product],'Solve Questions'!P5,sales[Total sales])</f>
        <v>15386112</v>
      </c>
      <c r="T11" s="25">
        <f>SUMIF(sales[Product],'Solve Questions'!P5,sales[Units])</f>
        <v>2301</v>
      </c>
      <c r="V11" s="22"/>
      <c r="W11" s="22"/>
    </row>
    <row r="12" spans="3:24" ht="36.6" customHeight="1" x14ac:dyDescent="0.3">
      <c r="C12" s="5" t="s">
        <v>58</v>
      </c>
      <c r="E12" s="55"/>
      <c r="F12" s="55"/>
      <c r="G12" s="55"/>
      <c r="H12" s="55"/>
      <c r="I12" s="55"/>
      <c r="J12" s="55"/>
      <c r="K12" s="55"/>
      <c r="P12" s="2" t="s">
        <v>14</v>
      </c>
      <c r="R12" s="26">
        <f>SUMIF(sales[Geography],'Solve Questions'!O14,sales[Total sales])</f>
        <v>0</v>
      </c>
      <c r="S12" s="26">
        <f>SUMIF(sales[Product],'Solve Questions'!P13,sales[Total sales])</f>
        <v>8933841</v>
      </c>
      <c r="T12" s="25">
        <f>SUMIF(sales[Product],'Solve Questions'!P13,sales[Units])</f>
        <v>2331</v>
      </c>
      <c r="V12" s="22"/>
      <c r="W12" s="22"/>
    </row>
    <row r="13" spans="3:24" ht="36.6" customHeight="1" x14ac:dyDescent="0.3">
      <c r="C13" s="5" t="s">
        <v>59</v>
      </c>
      <c r="E13" s="55"/>
      <c r="F13" s="55"/>
      <c r="G13" s="55"/>
      <c r="H13" s="55"/>
      <c r="I13" s="55"/>
      <c r="J13" s="55"/>
      <c r="K13" s="55"/>
      <c r="P13" s="2" t="s">
        <v>10</v>
      </c>
      <c r="R13" s="26">
        <f>SUMIF(sales[Geography],'Solve Questions'!O15,sales[Total sales])</f>
        <v>0</v>
      </c>
      <c r="S13" s="26">
        <f>SUMIF(sales[Product],'Solve Questions'!P14,sales[Total sales])</f>
        <v>5980023</v>
      </c>
      <c r="T13" s="25">
        <f>SUMIF(sales[Product],'Solve Questions'!P14,sales[Units])</f>
        <v>2154</v>
      </c>
      <c r="V13" s="22"/>
      <c r="W13" s="22"/>
    </row>
    <row r="14" spans="3:24" ht="36.6" customHeight="1" x14ac:dyDescent="0.3">
      <c r="C14" s="5" t="s">
        <v>60</v>
      </c>
      <c r="E14" s="55"/>
      <c r="F14" s="55"/>
      <c r="G14" s="55"/>
      <c r="H14" s="55"/>
      <c r="I14" s="55"/>
      <c r="J14" s="55"/>
      <c r="K14" s="55"/>
      <c r="P14" s="2" t="s">
        <v>9</v>
      </c>
      <c r="R14" s="26">
        <f>SUMIF(sales[Geography],'Solve Questions'!O16,sales[Total sales])</f>
        <v>0</v>
      </c>
      <c r="S14" s="26">
        <f>SUMIF(sales[Product],'Solve Questions'!P4,sales[Total sales])</f>
        <v>15466773</v>
      </c>
      <c r="T14" s="25">
        <f>SUMIF(sales[Product],'Solve Questions'!P4,sales[Units])</f>
        <v>3207</v>
      </c>
      <c r="V14" s="22"/>
      <c r="W14" s="22"/>
    </row>
    <row r="15" spans="3:24" ht="36.6" customHeight="1" x14ac:dyDescent="0.3">
      <c r="C15" s="5" t="s">
        <v>61</v>
      </c>
      <c r="E15" s="57">
        <v>204346625.93333334</v>
      </c>
      <c r="F15" s="57"/>
      <c r="G15" s="57"/>
      <c r="H15" s="57"/>
      <c r="I15" s="57"/>
      <c r="J15" s="57"/>
      <c r="K15" s="57"/>
      <c r="P15" s="2" t="s">
        <v>6</v>
      </c>
      <c r="R15" s="26">
        <f>SUMIF(sales[Geography],'Solve Questions'!O17,sales[Total sales])</f>
        <v>0</v>
      </c>
      <c r="S15" s="26">
        <f>SUMIF(sales[Product],'Solve Questions'!P15,sales[Total sales])</f>
        <v>6986238</v>
      </c>
      <c r="T15" s="25">
        <f>SUMIF(sales[Product],'Solve Questions'!P15,sales[Units])</f>
        <v>1881</v>
      </c>
      <c r="V15" s="22"/>
      <c r="W15" s="22"/>
    </row>
    <row r="16" spans="3:24" ht="36.6" customHeight="1" x14ac:dyDescent="0.3">
      <c r="C16" s="5" t="s">
        <v>62</v>
      </c>
      <c r="E16" s="55"/>
      <c r="F16" s="55"/>
      <c r="G16" s="55"/>
      <c r="H16" s="55"/>
      <c r="I16" s="55"/>
      <c r="J16" s="55"/>
      <c r="K16" s="55"/>
      <c r="P16" s="2" t="s">
        <v>18</v>
      </c>
      <c r="R16" s="26">
        <f>SUMIF(sales[Geography],'Solve Questions'!O18,sales[Total sales])</f>
        <v>0</v>
      </c>
      <c r="S16" s="26">
        <f>SUMIF(sales[Product],'Solve Questions'!P16,sales[Total sales])</f>
        <v>6449373</v>
      </c>
      <c r="T16" s="25">
        <f>SUMIF(sales[Product],'Solve Questions'!P16,sales[Units])</f>
        <v>2241</v>
      </c>
      <c r="V16" s="22"/>
      <c r="W16" s="22"/>
    </row>
    <row r="17" spans="3:23" ht="36.6" customHeight="1" x14ac:dyDescent="0.3">
      <c r="C17" s="5" t="s">
        <v>63</v>
      </c>
      <c r="E17" s="55"/>
      <c r="F17" s="55"/>
      <c r="G17" s="55"/>
      <c r="H17" s="55"/>
      <c r="I17" s="55"/>
      <c r="J17" s="55"/>
      <c r="K17" s="55"/>
      <c r="P17" s="2" t="s">
        <v>22</v>
      </c>
      <c r="R17" s="26">
        <f>SUMIF(sales[Geography],'Solve Questions'!O19,sales[Total sales])</f>
        <v>0</v>
      </c>
      <c r="S17" s="26">
        <f>SUMIF(sales[Product],'Solve Questions'!P17,sales[Total sales])</f>
        <v>9762354</v>
      </c>
      <c r="T17" s="25">
        <f>SUMIF(sales[Product],'Solve Questions'!P17,sales[Units])</f>
        <v>2976</v>
      </c>
      <c r="V17" s="22"/>
      <c r="W17" s="22"/>
    </row>
    <row r="18" spans="3:23" ht="36.6" customHeight="1" x14ac:dyDescent="0.3">
      <c r="C18" s="5" t="s">
        <v>64</v>
      </c>
      <c r="E18" s="55"/>
      <c r="F18" s="55"/>
      <c r="G18" s="55"/>
      <c r="H18" s="55"/>
      <c r="I18" s="55"/>
      <c r="J18" s="55"/>
      <c r="K18" s="55"/>
      <c r="P18" s="2" t="s">
        <v>13</v>
      </c>
      <c r="R18" s="26">
        <f>SUMIF(sales[Geography],'Solve Questions'!O20,sales[Total sales])</f>
        <v>0</v>
      </c>
      <c r="S18" s="26">
        <f>SUMIF(sales[Product],'Solve Questions'!P18,sales[Total sales])</f>
        <v>14105994</v>
      </c>
      <c r="T18" s="25">
        <f>SUMIF(sales[Product],'Solve Questions'!P18,sales[Units])</f>
        <v>2196</v>
      </c>
      <c r="V18" s="22"/>
      <c r="W18" s="22"/>
    </row>
    <row r="19" spans="3:23" ht="36.6" customHeight="1" x14ac:dyDescent="0.3">
      <c r="P19" s="2" t="s">
        <v>16</v>
      </c>
      <c r="R19" s="26">
        <f>SUMIF(sales[Geography],'Solve Questions'!O21,sales[Total sales])</f>
        <v>0</v>
      </c>
      <c r="S19" s="26">
        <f>SUMIF(sales[Product],'Solve Questions'!P19,sales[Total sales])</f>
        <v>8347962</v>
      </c>
      <c r="T19" s="25">
        <f>SUMIF(sales[Product],'Solve Questions'!P19,sales[Units])</f>
        <v>2190</v>
      </c>
      <c r="V19" s="22"/>
      <c r="W19" s="22"/>
    </row>
    <row r="20" spans="3:23" ht="36.6" customHeight="1" x14ac:dyDescent="0.3">
      <c r="P20" s="2" t="s">
        <v>8</v>
      </c>
      <c r="R20" s="26">
        <f>SUMIF(sales[Geography],'Solve Questions'!O22,sales[Total sales])</f>
        <v>0</v>
      </c>
      <c r="S20" s="26">
        <f>SUMIF(sales[Product],'Solve Questions'!P20,sales[Total sales])</f>
        <v>9409596</v>
      </c>
      <c r="T20" s="25">
        <f>SUMIF(sales[Product],'Solve Questions'!P20,sales[Units])</f>
        <v>1533</v>
      </c>
      <c r="V20" s="22"/>
      <c r="W20" s="22"/>
    </row>
    <row r="21" spans="3:23" ht="36.6" customHeight="1" x14ac:dyDescent="0.3">
      <c r="P21" s="2" t="s">
        <v>20</v>
      </c>
      <c r="R21" s="26">
        <f>SUMIF(sales[Geography],'Solve Questions'!O23,sales[Total sales])</f>
        <v>0</v>
      </c>
      <c r="S21" s="26">
        <f>SUMIF(sales[Product],'Solve Questions'!P21,sales[Total sales])</f>
        <v>9836946</v>
      </c>
      <c r="T21" s="25">
        <f>SUMIF(sales[Product],'Solve Questions'!P21,sales[Units])</f>
        <v>2982</v>
      </c>
      <c r="V21" s="22"/>
      <c r="W21" s="22"/>
    </row>
    <row r="22" spans="3:23" ht="36.6" customHeight="1" x14ac:dyDescent="0.3">
      <c r="P22" s="2" t="s">
        <v>12</v>
      </c>
      <c r="R22" s="26">
        <f>SUMIF(sales[Geography],'Solve Questions'!O24,sales[Total sales])</f>
        <v>0</v>
      </c>
      <c r="S22" s="26">
        <f>SUMIF(sales[Product],'Solve Questions'!P22,sales[Total sales])</f>
        <v>6681948</v>
      </c>
      <c r="T22" s="25">
        <f>SUMIF(sales[Product],'Solve Questions'!P22,sales[Units])</f>
        <v>1956</v>
      </c>
      <c r="V22" s="22"/>
      <c r="W22" s="22"/>
    </row>
    <row r="23" spans="3:23" ht="36.6" customHeight="1" x14ac:dyDescent="0.3">
      <c r="P23" s="2" t="s">
        <v>23</v>
      </c>
      <c r="R23" s="26">
        <f>SUMIF(sales[Geography],'Solve Questions'!O25,sales[Total sales])</f>
        <v>0</v>
      </c>
      <c r="S23" s="26">
        <f>SUMIF(sales[Product],'Solve Questions'!P23,sales[Total sales])</f>
        <v>13848513</v>
      </c>
      <c r="T23" s="25">
        <f>SUMIF(sales[Product],'Solve Questions'!P23,sales[Units])</f>
        <v>3171</v>
      </c>
      <c r="V23" s="22"/>
      <c r="W23" s="22"/>
    </row>
    <row r="24" spans="3:23" ht="36.6" customHeight="1" x14ac:dyDescent="0.3">
      <c r="P24" s="2" t="s">
        <v>17</v>
      </c>
      <c r="R24" s="26">
        <f>SUMIF(sales[Geography],'Solve Questions'!O26,sales[Total sales])</f>
        <v>0</v>
      </c>
      <c r="S24" s="26">
        <f>SUMIF(sales[Product],'Solve Questions'!P24,sales[Total sales])</f>
        <v>4900098</v>
      </c>
      <c r="T24" s="25">
        <f>SUMIF(sales[Product],'Solve Questions'!P24,sales[Units])</f>
        <v>1044</v>
      </c>
      <c r="V24" s="22"/>
      <c r="W24" s="22"/>
    </row>
    <row r="25" spans="3:23" ht="36.6" customHeight="1" x14ac:dyDescent="0.3">
      <c r="P25" s="2" t="s">
        <v>19</v>
      </c>
      <c r="R25" s="26">
        <f>SUMIF(sales[Geography],'Solve Questions'!O27,sales[Total sales])</f>
        <v>0</v>
      </c>
      <c r="S25" s="26">
        <f>SUMIF(sales[Product],'Solve Questions'!P25,sales[Total sales])</f>
        <v>10598819.933333334</v>
      </c>
      <c r="T25" s="25">
        <f>SUMIF(sales[Product],'Solve Questions'!P25,sales[Units])</f>
        <v>2294.2666666666664</v>
      </c>
      <c r="V25" s="22"/>
      <c r="W25" s="22"/>
    </row>
    <row r="26" spans="3:23" ht="36.6" customHeight="1" x14ac:dyDescent="0.3">
      <c r="P26" s="2" t="s">
        <v>96</v>
      </c>
      <c r="S26" s="26">
        <f>SUM(S4:S25)</f>
        <v>204346625.93333334</v>
      </c>
    </row>
  </sheetData>
  <sortState xmlns:xlrd2="http://schemas.microsoft.com/office/spreadsheetml/2017/richdata2" ref="R4:V26">
    <sortCondition ref="U4:U26" customList="January,February,March,April,May,June,July,August,September,October,November,December"/>
  </sortState>
  <mergeCells count="16">
    <mergeCell ref="E16:K16"/>
    <mergeCell ref="E17:K17"/>
    <mergeCell ref="E18:K18"/>
    <mergeCell ref="C2:K2"/>
    <mergeCell ref="E10:K10"/>
    <mergeCell ref="E11:K11"/>
    <mergeCell ref="E12:K12"/>
    <mergeCell ref="E13:K13"/>
    <mergeCell ref="E14:K14"/>
    <mergeCell ref="E15:K15"/>
    <mergeCell ref="E4:K4"/>
    <mergeCell ref="E5:K5"/>
    <mergeCell ref="E6:K6"/>
    <mergeCell ref="E7:K7"/>
    <mergeCell ref="E8:K8"/>
    <mergeCell ref="E9:K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13</vt:i4>
      </vt:variant>
    </vt:vector>
  </HeadingPairs>
  <TitlesOfParts>
    <vt:vector size="13" baseType="lpstr">
      <vt:lpstr>Meta-data </vt:lpstr>
      <vt:lpstr>Sharm</vt:lpstr>
      <vt:lpstr>Gharbia</vt:lpstr>
      <vt:lpstr>Giza</vt:lpstr>
      <vt:lpstr>Cairo</vt:lpstr>
      <vt:lpstr>Alex</vt:lpstr>
      <vt:lpstr>Al sharqia </vt:lpstr>
      <vt:lpstr>Questions</vt:lpstr>
      <vt:lpstr>Solve Questions</vt:lpstr>
      <vt:lpstr>Raw-data </vt:lpstr>
      <vt:lpstr>sales persons data</vt:lpstr>
      <vt:lpstr>regions data</vt:lpstr>
      <vt:lpstr>Months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Amr Essam</cp:lastModifiedBy>
  <cp:lastPrinted>2024-09-28T14:55:00Z</cp:lastPrinted>
  <dcterms:created xsi:type="dcterms:W3CDTF">2021-03-14T20:21:32Z</dcterms:created>
  <dcterms:modified xsi:type="dcterms:W3CDTF">2024-09-28T14:56:06Z</dcterms:modified>
</cp:coreProperties>
</file>