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205" activeTab="4"/>
  </bookViews>
  <sheets>
    <sheet name="tot 2016" sheetId="2" r:id="rId1"/>
    <sheet name="work and area 2016" sheetId="3" r:id="rId2"/>
    <sheet name="tot 2006 and tot 1996" sheetId="4" r:id="rId3"/>
    <sheet name="density and area 2016" sheetId="5" r:id="rId4"/>
    <sheet name="evacuation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E7" i="6"/>
  <c r="E8" i="6"/>
  <c r="E9" i="6"/>
  <c r="E6" i="6"/>
  <c r="E6" i="5"/>
  <c r="I6" i="5"/>
  <c r="E18" i="6"/>
  <c r="E19" i="6"/>
  <c r="E17" i="6"/>
  <c r="E20" i="6" l="1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C33" i="5"/>
  <c r="G33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K7" i="5" l="1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6" i="5"/>
  <c r="I14" i="5"/>
  <c r="K33" i="5" l="1"/>
  <c r="L30" i="5" s="1"/>
  <c r="L15" i="5"/>
  <c r="L20" i="5"/>
  <c r="L6" i="5"/>
  <c r="L10" i="5"/>
  <c r="L26" i="5"/>
  <c r="I7" i="5"/>
  <c r="I33" i="5" s="1"/>
  <c r="I8" i="5"/>
  <c r="I9" i="5"/>
  <c r="I10" i="5"/>
  <c r="I11" i="5"/>
  <c r="I12" i="5"/>
  <c r="I13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L7" i="5" l="1"/>
  <c r="L25" i="5"/>
  <c r="L17" i="5"/>
  <c r="L32" i="5"/>
  <c r="L22" i="5"/>
  <c r="L31" i="5"/>
  <c r="L21" i="5"/>
  <c r="L24" i="5"/>
  <c r="L13" i="5"/>
  <c r="L12" i="5"/>
  <c r="L9" i="5"/>
  <c r="L8" i="5"/>
  <c r="L27" i="5"/>
  <c r="L18" i="5"/>
  <c r="L28" i="5"/>
  <c r="L23" i="5"/>
  <c r="L29" i="5"/>
  <c r="L14" i="5"/>
  <c r="L16" i="5"/>
  <c r="L19" i="5"/>
  <c r="L11" i="5"/>
  <c r="D25" i="3"/>
  <c r="H25" i="3" s="1"/>
  <c r="F25" i="3"/>
  <c r="D24" i="3"/>
  <c r="H24" i="3" s="1"/>
  <c r="F24" i="3"/>
  <c r="D23" i="3"/>
  <c r="F23" i="3"/>
  <c r="H23" i="3"/>
  <c r="D17" i="3"/>
  <c r="H17" i="3" s="1"/>
  <c r="F17" i="3"/>
  <c r="D16" i="3"/>
  <c r="F16" i="3"/>
  <c r="H16" i="3"/>
  <c r="D15" i="3"/>
  <c r="F15" i="3"/>
  <c r="H15" i="3"/>
  <c r="D13" i="3"/>
  <c r="H13" i="3" s="1"/>
  <c r="F13" i="3"/>
  <c r="D12" i="3"/>
  <c r="F12" i="3"/>
  <c r="H12" i="3"/>
  <c r="H10" i="3"/>
  <c r="F10" i="3"/>
  <c r="D10" i="3"/>
  <c r="L33" i="5" l="1"/>
  <c r="R7" i="4"/>
  <c r="R8" i="4"/>
  <c r="R9" i="4"/>
  <c r="R11" i="4"/>
  <c r="R12" i="4"/>
  <c r="R13" i="4"/>
  <c r="R14" i="4"/>
  <c r="R15" i="4"/>
  <c r="R16" i="4"/>
  <c r="R17" i="4"/>
  <c r="R18" i="4"/>
  <c r="R20" i="4"/>
  <c r="R22" i="4"/>
  <c r="R23" i="4"/>
  <c r="R25" i="4"/>
  <c r="R26" i="4"/>
  <c r="R28" i="4"/>
  <c r="R29" i="4"/>
  <c r="R30" i="4"/>
  <c r="R32" i="4"/>
  <c r="R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R27" i="4" s="1"/>
  <c r="P28" i="4"/>
  <c r="P29" i="4"/>
  <c r="P30" i="4"/>
  <c r="P31" i="4"/>
  <c r="P32" i="4"/>
  <c r="P6" i="4"/>
  <c r="N7" i="4"/>
  <c r="N8" i="4"/>
  <c r="N9" i="4"/>
  <c r="N10" i="4"/>
  <c r="R10" i="4" s="1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R24" i="4" s="1"/>
  <c r="N25" i="4"/>
  <c r="N26" i="4"/>
  <c r="N27" i="4"/>
  <c r="N28" i="4"/>
  <c r="N29" i="4"/>
  <c r="N30" i="4"/>
  <c r="N31" i="4"/>
  <c r="N32" i="4"/>
  <c r="N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L6" i="4"/>
  <c r="J6" i="4"/>
  <c r="D6" i="4"/>
  <c r="H6" i="4" s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H6" i="3"/>
  <c r="F7" i="3"/>
  <c r="F8" i="3"/>
  <c r="F9" i="3"/>
  <c r="H9" i="3" s="1"/>
  <c r="F11" i="3"/>
  <c r="H11" i="3" s="1"/>
  <c r="F14" i="3"/>
  <c r="F18" i="3"/>
  <c r="F19" i="3"/>
  <c r="F20" i="3"/>
  <c r="H20" i="3" s="1"/>
  <c r="F21" i="3"/>
  <c r="F22" i="3"/>
  <c r="F26" i="3"/>
  <c r="H26" i="3" s="1"/>
  <c r="F27" i="3"/>
  <c r="F28" i="3"/>
  <c r="F29" i="3"/>
  <c r="F30" i="3"/>
  <c r="F31" i="3"/>
  <c r="F32" i="3"/>
  <c r="F6" i="3"/>
  <c r="D7" i="3"/>
  <c r="H7" i="3" s="1"/>
  <c r="D8" i="3"/>
  <c r="H8" i="3" s="1"/>
  <c r="D9" i="3"/>
  <c r="D11" i="3"/>
  <c r="D14" i="3"/>
  <c r="H14" i="3" s="1"/>
  <c r="D18" i="3"/>
  <c r="H18" i="3" s="1"/>
  <c r="D19" i="3"/>
  <c r="H19" i="3" s="1"/>
  <c r="D20" i="3"/>
  <c r="D21" i="3"/>
  <c r="H21" i="3" s="1"/>
  <c r="D22" i="3"/>
  <c r="H22" i="3" s="1"/>
  <c r="D26" i="3"/>
  <c r="D27" i="3"/>
  <c r="D28" i="3"/>
  <c r="H28" i="3" s="1"/>
  <c r="D29" i="3"/>
  <c r="D30" i="3"/>
  <c r="D31" i="3"/>
  <c r="H31" i="3" s="1"/>
  <c r="D32" i="3"/>
  <c r="H32" i="3" s="1"/>
  <c r="D6" i="3"/>
  <c r="H27" i="3" l="1"/>
  <c r="H29" i="3"/>
  <c r="H30" i="3"/>
  <c r="R19" i="4"/>
  <c r="R31" i="4"/>
  <c r="R21" i="4"/>
  <c r="L7" i="2"/>
  <c r="L8" i="2"/>
  <c r="L9" i="2"/>
  <c r="L10" i="2"/>
  <c r="L11" i="2"/>
  <c r="L12" i="2"/>
  <c r="L13" i="2"/>
  <c r="L14" i="2"/>
  <c r="L16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6" i="2"/>
  <c r="D14" i="2"/>
  <c r="D6" i="2"/>
  <c r="F7" i="2"/>
  <c r="F8" i="2"/>
  <c r="F9" i="2"/>
  <c r="F10" i="2"/>
  <c r="F11" i="2"/>
  <c r="F12" i="2"/>
  <c r="F13" i="2"/>
  <c r="F14" i="2"/>
  <c r="H14" i="2" s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6" i="2"/>
  <c r="D7" i="2"/>
  <c r="D8" i="2"/>
  <c r="D9" i="2"/>
  <c r="H9" i="2" s="1"/>
  <c r="D10" i="2"/>
  <c r="D11" i="2"/>
  <c r="D12" i="2"/>
  <c r="D13" i="2"/>
  <c r="H13" i="2" s="1"/>
  <c r="D15" i="2"/>
  <c r="D16" i="2"/>
  <c r="D17" i="2"/>
  <c r="H17" i="2" s="1"/>
  <c r="D18" i="2"/>
  <c r="H18" i="2" s="1"/>
  <c r="D19" i="2"/>
  <c r="D20" i="2"/>
  <c r="D21" i="2"/>
  <c r="H21" i="2" s="1"/>
  <c r="D22" i="2"/>
  <c r="D23" i="2"/>
  <c r="D24" i="2"/>
  <c r="D25" i="2"/>
  <c r="D26" i="2"/>
  <c r="D27" i="2"/>
  <c r="D28" i="2"/>
  <c r="D29" i="2"/>
  <c r="H29" i="2" s="1"/>
  <c r="D30" i="2"/>
  <c r="D31" i="2"/>
  <c r="D32" i="2"/>
  <c r="H11" i="2" l="1"/>
  <c r="H7" i="2"/>
  <c r="H19" i="2"/>
  <c r="H15" i="2"/>
  <c r="H10" i="2"/>
  <c r="H12" i="2"/>
  <c r="H8" i="2"/>
  <c r="H32" i="2"/>
  <c r="H24" i="2"/>
  <c r="H20" i="2"/>
  <c r="H16" i="2"/>
  <c r="H26" i="2"/>
  <c r="H6" i="2"/>
  <c r="H28" i="2"/>
  <c r="H25" i="2"/>
  <c r="H31" i="2"/>
  <c r="H27" i="2"/>
  <c r="H23" i="2"/>
  <c r="H30" i="2"/>
  <c r="H22" i="2"/>
  <c r="J16" i="5"/>
  <c r="J29" i="5"/>
  <c r="J20" i="5"/>
  <c r="J31" i="5"/>
  <c r="J21" i="5"/>
  <c r="J15" i="5"/>
  <c r="J23" i="5"/>
  <c r="J9" i="5"/>
  <c r="J11" i="5"/>
  <c r="J25" i="5"/>
  <c r="J13" i="5"/>
  <c r="J19" i="5"/>
  <c r="J22" i="5"/>
  <c r="J28" i="5"/>
  <c r="J27" i="5"/>
  <c r="J8" i="5"/>
  <c r="J18" i="5"/>
  <c r="J10" i="5"/>
  <c r="J17" i="5"/>
  <c r="J14" i="5"/>
  <c r="J7" i="5"/>
  <c r="J32" i="5"/>
  <c r="J12" i="5"/>
  <c r="J30" i="5"/>
  <c r="J24" i="5"/>
  <c r="J26" i="5"/>
  <c r="J6" i="5"/>
  <c r="J33" i="5" l="1"/>
</calcChain>
</file>

<file path=xl/sharedStrings.xml><?xml version="1.0" encoding="utf-8"?>
<sst xmlns="http://schemas.openxmlformats.org/spreadsheetml/2006/main" count="197" uniqueCount="61">
  <si>
    <t>المحافظات</t>
  </si>
  <si>
    <t>الغربية</t>
  </si>
  <si>
    <t>المنوفية</t>
  </si>
  <si>
    <t>البحيرة</t>
  </si>
  <si>
    <t>حضر</t>
  </si>
  <si>
    <t>ريف</t>
  </si>
  <si>
    <t>جملة</t>
  </si>
  <si>
    <t>الاسماعيلية</t>
  </si>
  <si>
    <t>الجيزة</t>
  </si>
  <si>
    <t>بنى سويف</t>
  </si>
  <si>
    <t>الفيوم</t>
  </si>
  <si>
    <t>المنيا</t>
  </si>
  <si>
    <t>أسيوط</t>
  </si>
  <si>
    <t>القاهرة</t>
  </si>
  <si>
    <t>الاسكندرية</t>
  </si>
  <si>
    <t>بورسعيد</t>
  </si>
  <si>
    <t>إجمالى عدد السكان</t>
  </si>
  <si>
    <t>ذكور</t>
  </si>
  <si>
    <t>إناث</t>
  </si>
  <si>
    <t>السويس</t>
  </si>
  <si>
    <t>دمياط</t>
  </si>
  <si>
    <t>الدقهلية</t>
  </si>
  <si>
    <t>الشرقية</t>
  </si>
  <si>
    <t>قليوبية</t>
  </si>
  <si>
    <t>كفر الشيخ</t>
  </si>
  <si>
    <t>قنا</t>
  </si>
  <si>
    <t>اسوان</t>
  </si>
  <si>
    <t>الأقصر</t>
  </si>
  <si>
    <t>البحر الأحمر</t>
  </si>
  <si>
    <t>الوادى الجديد</t>
  </si>
  <si>
    <t>مطروح</t>
  </si>
  <si>
    <t>شمال سيناء</t>
  </si>
  <si>
    <t>جنوب سيناء</t>
  </si>
  <si>
    <t>سوهاج</t>
  </si>
  <si>
    <t>مساحة المناطق المزروعة</t>
  </si>
  <si>
    <t>عدد العمالة الزراعية</t>
  </si>
  <si>
    <t>%</t>
  </si>
  <si>
    <t>العدد</t>
  </si>
  <si>
    <t xml:space="preserve">مساحة المحافظات </t>
  </si>
  <si>
    <t>-</t>
  </si>
  <si>
    <t>المساحة الكلية</t>
  </si>
  <si>
    <t>مساحة الكتلة العمرانية</t>
  </si>
  <si>
    <t>الكثافة العامة</t>
  </si>
  <si>
    <t>الكثافة العمرانية</t>
  </si>
  <si>
    <t>الكثافة</t>
  </si>
  <si>
    <t>النسبة</t>
  </si>
  <si>
    <t>إجمالى السكان</t>
  </si>
  <si>
    <t>إجمالى</t>
  </si>
  <si>
    <t>Class</t>
  </si>
  <si>
    <t>low</t>
  </si>
  <si>
    <t>Medium</t>
  </si>
  <si>
    <t>Heigh</t>
  </si>
  <si>
    <t>Freq</t>
  </si>
  <si>
    <t>F%</t>
  </si>
  <si>
    <t>Total</t>
  </si>
  <si>
    <t>CF%</t>
  </si>
  <si>
    <t>Cumulative F</t>
  </si>
  <si>
    <t>102018 &gt; 2461432</t>
  </si>
  <si>
    <t>2461432 &gt; 4820846</t>
  </si>
  <si>
    <t>4820846 &gt; 7180260</t>
  </si>
  <si>
    <t>7180260 &gt; 9539674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</si>
</sst>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9" fontId="0" fillId="0" borderId="0" xfId="0" applyNumberFormat="1"/>
    <xf numFmtId="0" fontId="0" fillId="0" borderId="0" xfId="0" applyAlignment="1"/>
    <xf numFmtId="4" fontId="0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/>
    </xf>
    <xf numFmtId="4" fontId="0" fillId="0" borderId="8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8" xfId="0" applyNumberFormat="1" applyFont="1" applyBorder="1" applyAlignment="1">
      <alignment horizontal="center" vertical="center" wrapText="1"/>
    </xf>
    <xf numFmtId="4" fontId="0" fillId="0" borderId="8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 applyBorder="1" applyAlignment="1">
      <alignment vertical="center"/>
    </xf>
    <xf numFmtId="4" fontId="0" fillId="0" borderId="0" xfId="0" applyNumberFormat="1" applyBorder="1" applyAlignment="1">
      <alignment horizontal="center" vertical="center"/>
    </xf>
    <xf numFmtId="3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 wrapText="1"/>
    </xf>
    <xf numFmtId="4" fontId="0" fillId="0" borderId="8" xfId="0" applyNumberFormat="1" applyFont="1" applyBorder="1" applyAlignment="1">
      <alignment horizontal="center" vertical="center" wrapText="1"/>
    </xf>
    <xf numFmtId="4" fontId="0" fillId="0" borderId="8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4" fontId="1" fillId="0" borderId="10" xfId="0" applyNumberFormat="1" applyFont="1" applyBorder="1" applyAlignment="1">
      <alignment horizontal="center" vertical="center"/>
    </xf>
    <xf numFmtId="4" fontId="0" fillId="0" borderId="1" xfId="1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0" borderId="6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 wrapText="1"/>
    </xf>
    <xf numFmtId="4" fontId="0" fillId="0" borderId="0" xfId="1" applyNumberFormat="1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Font="1" applyBorder="1" applyAlignment="1">
      <alignment horizontal="center" vertical="center"/>
    </xf>
    <xf numFmtId="4" fontId="0" fillId="0" borderId="8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 vertical="center"/>
    </xf>
    <xf numFmtId="4" fontId="0" fillId="0" borderId="3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 wrapText="1"/>
    </xf>
    <xf numFmtId="4" fontId="0" fillId="0" borderId="7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4.3928719436386252E-3"/>
          <c:w val="1"/>
          <c:h val="0.98690398075240593"/>
        </c:manualLayout>
      </c:layout>
      <c:pie3D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7F-4927-9DD5-60A642BBCFF5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7F-4927-9DD5-60A642BBCFF5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87F-4927-9DD5-60A642BBCF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evacuation!$C$17:$C$19</c:f>
              <c:numCache>
                <c:formatCode>0.00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7F-4927-9DD5-60A642BBCFF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187F-4927-9DD5-60A642BBCF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187F-4927-9DD5-60A642BBCF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187F-4927-9DD5-60A642BBCF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evacuation!$D$17:$D$19</c:f>
              <c:numCache>
                <c:formatCode>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D-187F-4927-9DD5-60A642BBCF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2</xdr:row>
      <xdr:rowOff>228600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745" b="23744"/>
        <a:stretch/>
      </xdr:blipFill>
      <xdr:spPr>
        <a:xfrm>
          <a:off x="0" y="0"/>
          <a:ext cx="2095500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9</xdr:row>
      <xdr:rowOff>114300</xdr:rowOff>
    </xdr:from>
    <xdr:to>
      <xdr:col>18</xdr:col>
      <xdr:colOff>257175</xdr:colOff>
      <xdr:row>10</xdr:row>
      <xdr:rowOff>152400</xdr:rowOff>
    </xdr:to>
    <xdr:sp macro="" textlink="">
      <xdr:nvSpPr>
        <xdr:cNvPr id="6" name="TextBox 5"/>
        <xdr:cNvSpPr txBox="1"/>
      </xdr:nvSpPr>
      <xdr:spPr>
        <a:xfrm>
          <a:off x="10125075" y="2171700"/>
          <a:ext cx="11049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Total = 27</a:t>
          </a:r>
        </a:p>
        <a:p>
          <a:endParaRPr lang="en-US" sz="1100"/>
        </a:p>
      </xdr:txBody>
    </xdr:sp>
    <xdr:clientData/>
  </xdr:twoCellAnchor>
  <xdr:twoCellAnchor>
    <xdr:from>
      <xdr:col>10</xdr:col>
      <xdr:colOff>0</xdr:colOff>
      <xdr:row>11</xdr:row>
      <xdr:rowOff>1</xdr:rowOff>
    </xdr:from>
    <xdr:to>
      <xdr:col>16</xdr:col>
      <xdr:colOff>438150</xdr:colOff>
      <xdr:row>25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0.37326</cdr:y>
    </cdr:from>
    <cdr:to>
      <cdr:x>0.43023</cdr:x>
      <cdr:y>0.46354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9149" y="1006150"/>
          <a:ext cx="942975" cy="243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Medium</a:t>
          </a:r>
        </a:p>
      </cdr:txBody>
    </cdr:sp>
  </cdr:relSizeAnchor>
  <cdr:relSizeAnchor xmlns:cdr="http://schemas.openxmlformats.org/drawingml/2006/chartDrawing">
    <cdr:from>
      <cdr:x>0.40833</cdr:x>
      <cdr:y>0.46701</cdr:y>
    </cdr:from>
    <cdr:to>
      <cdr:x>0.50833</cdr:x>
      <cdr:y>0.56771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66901" y="1281113"/>
          <a:ext cx="457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18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0.56667</cdr:x>
      <cdr:y>0.17882</cdr:y>
    </cdr:from>
    <cdr:to>
      <cdr:x>0.70208</cdr:x>
      <cdr:y>0.25521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90800" y="490538"/>
          <a:ext cx="61912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Low</a:t>
          </a:r>
        </a:p>
      </cdr:txBody>
    </cdr:sp>
  </cdr:relSizeAnchor>
  <cdr:relSizeAnchor xmlns:cdr="http://schemas.openxmlformats.org/drawingml/2006/chartDrawing">
    <cdr:from>
      <cdr:x>0.69375</cdr:x>
      <cdr:y>0.24479</cdr:y>
    </cdr:from>
    <cdr:to>
      <cdr:x>0.75833</cdr:x>
      <cdr:y>0.34201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171825" y="671513"/>
          <a:ext cx="2952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8</a:t>
          </a:r>
        </a:p>
      </cdr:txBody>
    </cdr:sp>
  </cdr:relSizeAnchor>
  <cdr:relSizeAnchor xmlns:cdr="http://schemas.openxmlformats.org/drawingml/2006/chartDrawing">
    <cdr:from>
      <cdr:x>0.44375</cdr:x>
      <cdr:y>0.09896</cdr:y>
    </cdr:from>
    <cdr:to>
      <cdr:x>0.51458</cdr:x>
      <cdr:y>0.18924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028825" y="271463"/>
          <a:ext cx="3238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</a:t>
          </a:r>
        </a:p>
      </cdr:txBody>
    </cdr:sp>
  </cdr:relSizeAnchor>
  <cdr:relSizeAnchor xmlns:cdr="http://schemas.openxmlformats.org/drawingml/2006/chartDrawing">
    <cdr:from>
      <cdr:x>0.22083</cdr:x>
      <cdr:y>0</cdr:y>
    </cdr:from>
    <cdr:to>
      <cdr:x>0.35208</cdr:x>
      <cdr:y>0.10764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009650" y="0"/>
          <a:ext cx="6000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Heigh</a:t>
          </a:r>
        </a:p>
      </cdr:txBody>
    </cdr:sp>
  </cdr:relSizeAnchor>
  <cdr:relSizeAnchor xmlns:cdr="http://schemas.openxmlformats.org/drawingml/2006/chartDrawing">
    <cdr:from>
      <cdr:x>0.31458</cdr:x>
      <cdr:y>0.05035</cdr:y>
    </cdr:from>
    <cdr:to>
      <cdr:x>0.42917</cdr:x>
      <cdr:y>0.06076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1438275" y="138113"/>
          <a:ext cx="523875" cy="285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Normal="100" workbookViewId="0">
      <selection activeCell="G6" sqref="G6:G32"/>
    </sheetView>
  </sheetViews>
  <sheetFormatPr defaultRowHeight="15" x14ac:dyDescent="0.25"/>
  <cols>
    <col min="1" max="3" width="15.7109375" customWidth="1"/>
    <col min="4" max="4" width="10.7109375" customWidth="1"/>
    <col min="5" max="5" width="15.7109375" customWidth="1"/>
    <col min="6" max="6" width="10.7109375" customWidth="1"/>
    <col min="7" max="7" width="15.7109375" customWidth="1"/>
    <col min="8" max="8" width="10.7109375" customWidth="1"/>
    <col min="9" max="12" width="15.7109375" customWidth="1"/>
  </cols>
  <sheetData>
    <row r="1" spans="1:23" ht="23.1" customHeight="1" x14ac:dyDescent="0.25">
      <c r="A1" s="9"/>
      <c r="B1" s="10"/>
      <c r="C1" s="41">
        <v>2016</v>
      </c>
      <c r="D1" s="41"/>
      <c r="E1" s="41"/>
      <c r="F1" s="41"/>
      <c r="G1" s="41"/>
      <c r="H1" s="41"/>
      <c r="I1" s="41"/>
      <c r="J1" s="41"/>
      <c r="K1" s="41"/>
      <c r="L1" s="42"/>
    </row>
    <row r="2" spans="1:23" ht="23.1" customHeight="1" x14ac:dyDescent="0.25">
      <c r="A2" s="11"/>
      <c r="B2" s="7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23" ht="23.1" customHeight="1" x14ac:dyDescent="0.25">
      <c r="A3" s="52" t="s">
        <v>0</v>
      </c>
      <c r="B3" s="53"/>
      <c r="C3" s="47" t="s">
        <v>16</v>
      </c>
      <c r="D3" s="47"/>
      <c r="E3" s="47"/>
      <c r="F3" s="47"/>
      <c r="G3" s="47"/>
      <c r="H3" s="47"/>
      <c r="I3" s="47"/>
      <c r="J3" s="47"/>
      <c r="K3" s="47"/>
      <c r="L3" s="48"/>
    </row>
    <row r="4" spans="1:23" ht="23.1" customHeight="1" x14ac:dyDescent="0.3">
      <c r="A4" s="52"/>
      <c r="B4" s="53"/>
      <c r="C4" s="47" t="s">
        <v>17</v>
      </c>
      <c r="D4" s="47"/>
      <c r="E4" s="47" t="s">
        <v>18</v>
      </c>
      <c r="F4" s="47"/>
      <c r="G4" s="47" t="s">
        <v>6</v>
      </c>
      <c r="H4" s="47"/>
      <c r="I4" s="45" t="s">
        <v>4</v>
      </c>
      <c r="J4" s="45"/>
      <c r="K4" s="45" t="s">
        <v>5</v>
      </c>
      <c r="L4" s="46"/>
    </row>
    <row r="5" spans="1:23" ht="23.1" customHeight="1" x14ac:dyDescent="0.3">
      <c r="A5" s="52"/>
      <c r="B5" s="53"/>
      <c r="C5" s="8" t="s">
        <v>37</v>
      </c>
      <c r="D5" s="7" t="s">
        <v>36</v>
      </c>
      <c r="E5" s="8" t="s">
        <v>37</v>
      </c>
      <c r="F5" s="8" t="s">
        <v>36</v>
      </c>
      <c r="G5" s="8" t="s">
        <v>37</v>
      </c>
      <c r="H5" s="8" t="s">
        <v>36</v>
      </c>
      <c r="I5" s="8" t="s">
        <v>37</v>
      </c>
      <c r="J5" s="7" t="s">
        <v>36</v>
      </c>
      <c r="K5" s="8" t="s">
        <v>37</v>
      </c>
      <c r="L5" s="12" t="s">
        <v>36</v>
      </c>
    </row>
    <row r="6" spans="1:23" ht="23.1" customHeight="1" x14ac:dyDescent="0.25">
      <c r="A6" s="51" t="s">
        <v>1</v>
      </c>
      <c r="B6" s="47"/>
      <c r="C6" s="6">
        <v>2555427</v>
      </c>
      <c r="D6" s="18">
        <f t="shared" ref="D6:D32" si="0">(C6/G6)*100</f>
        <v>51.112291642206543</v>
      </c>
      <c r="E6" s="6">
        <v>2444206</v>
      </c>
      <c r="F6" s="18">
        <f>(E6/G6)*100</f>
        <v>48.887708357793464</v>
      </c>
      <c r="G6" s="6">
        <v>4999633</v>
      </c>
      <c r="H6" s="18">
        <f>D6+F6</f>
        <v>100</v>
      </c>
      <c r="I6" s="6">
        <v>1405297</v>
      </c>
      <c r="J6" s="18">
        <f>(I6/G6)*100</f>
        <v>28.108003127429555</v>
      </c>
      <c r="K6" s="6">
        <v>3594336</v>
      </c>
      <c r="L6" s="21">
        <f>(K6/G6)*100</f>
        <v>71.891996872570445</v>
      </c>
    </row>
    <row r="7" spans="1:23" ht="23.1" customHeight="1" x14ac:dyDescent="0.25">
      <c r="A7" s="51" t="s">
        <v>2</v>
      </c>
      <c r="B7" s="47"/>
      <c r="C7" s="6">
        <v>2219798</v>
      </c>
      <c r="D7" s="18">
        <f t="shared" si="0"/>
        <v>51.603995814581594</v>
      </c>
      <c r="E7" s="6">
        <v>2081803</v>
      </c>
      <c r="F7" s="18">
        <f t="shared" ref="F7:F32" si="1">(E7/G7)*100</f>
        <v>48.396004185418406</v>
      </c>
      <c r="G7" s="6">
        <v>4301601</v>
      </c>
      <c r="H7" s="18">
        <f t="shared" ref="H7:H32" si="2">D7+F7</f>
        <v>100</v>
      </c>
      <c r="I7" s="6">
        <v>890746</v>
      </c>
      <c r="J7" s="18">
        <f t="shared" ref="J7:J32" si="3">(I7/G7)*100</f>
        <v>20.707313393315651</v>
      </c>
      <c r="K7" s="6">
        <v>3410855</v>
      </c>
      <c r="L7" s="21">
        <f t="shared" ref="L7:L32" si="4">(K7/G7)*100</f>
        <v>79.292686606684342</v>
      </c>
    </row>
    <row r="8" spans="1:23" ht="23.1" customHeight="1" x14ac:dyDescent="0.25">
      <c r="A8" s="51" t="s">
        <v>3</v>
      </c>
      <c r="B8" s="47"/>
      <c r="C8" s="6">
        <v>3181812</v>
      </c>
      <c r="D8" s="18">
        <f t="shared" si="0"/>
        <v>51.555598188026373</v>
      </c>
      <c r="E8" s="6">
        <v>2989801</v>
      </c>
      <c r="F8" s="18">
        <f t="shared" si="1"/>
        <v>48.444401811973634</v>
      </c>
      <c r="G8" s="6">
        <v>6171613</v>
      </c>
      <c r="H8" s="18">
        <f t="shared" si="2"/>
        <v>100</v>
      </c>
      <c r="I8" s="6">
        <v>1120983</v>
      </c>
      <c r="J8" s="18">
        <f t="shared" si="3"/>
        <v>18.163533585142165</v>
      </c>
      <c r="K8" s="6">
        <v>5050630</v>
      </c>
      <c r="L8" s="21">
        <f t="shared" si="4"/>
        <v>81.836466414857838</v>
      </c>
      <c r="M8" s="5"/>
      <c r="N8" s="5"/>
      <c r="O8" s="5"/>
    </row>
    <row r="9" spans="1:23" ht="23.1" customHeight="1" x14ac:dyDescent="0.25">
      <c r="A9" s="51" t="s">
        <v>7</v>
      </c>
      <c r="B9" s="47"/>
      <c r="C9" s="6">
        <v>673431</v>
      </c>
      <c r="D9" s="18">
        <f t="shared" si="0"/>
        <v>51.643758823858718</v>
      </c>
      <c r="E9" s="6">
        <v>630562</v>
      </c>
      <c r="F9" s="18">
        <f t="shared" si="1"/>
        <v>48.356241176141282</v>
      </c>
      <c r="G9" s="6">
        <v>1303993</v>
      </c>
      <c r="H9" s="18">
        <f t="shared" si="2"/>
        <v>100</v>
      </c>
      <c r="I9" s="6">
        <v>579941</v>
      </c>
      <c r="J9" s="18">
        <f t="shared" si="3"/>
        <v>44.474241809580271</v>
      </c>
      <c r="K9" s="6">
        <v>724046</v>
      </c>
      <c r="L9" s="21">
        <f t="shared" si="4"/>
        <v>55.525298065250354</v>
      </c>
      <c r="M9" s="5"/>
      <c r="N9" s="5"/>
      <c r="O9" s="5"/>
    </row>
    <row r="10" spans="1:23" ht="23.1" customHeight="1" x14ac:dyDescent="0.25">
      <c r="A10" s="51" t="s">
        <v>8</v>
      </c>
      <c r="B10" s="47"/>
      <c r="C10" s="6">
        <v>4487640</v>
      </c>
      <c r="D10" s="18">
        <f t="shared" si="0"/>
        <v>51.988288721725773</v>
      </c>
      <c r="E10" s="6">
        <v>4144381</v>
      </c>
      <c r="F10" s="18">
        <f t="shared" si="1"/>
        <v>48.011711278274234</v>
      </c>
      <c r="G10" s="6">
        <v>8632021</v>
      </c>
      <c r="H10" s="18">
        <f t="shared" si="2"/>
        <v>100</v>
      </c>
      <c r="I10" s="6">
        <v>5266203</v>
      </c>
      <c r="J10" s="18">
        <f t="shared" si="3"/>
        <v>61.007763998720577</v>
      </c>
      <c r="K10" s="6">
        <v>3365818</v>
      </c>
      <c r="L10" s="21">
        <f t="shared" si="4"/>
        <v>38.992236001279423</v>
      </c>
      <c r="M10" s="5"/>
      <c r="N10" s="5"/>
      <c r="O10" s="5"/>
      <c r="S10" s="2"/>
      <c r="T10" s="2"/>
      <c r="U10" s="2"/>
      <c r="V10" s="2"/>
      <c r="W10" s="2"/>
    </row>
    <row r="11" spans="1:23" ht="23.1" customHeight="1" x14ac:dyDescent="0.25">
      <c r="A11" s="51" t="s">
        <v>9</v>
      </c>
      <c r="B11" s="47"/>
      <c r="C11" s="6">
        <v>1626567</v>
      </c>
      <c r="D11" s="18">
        <f t="shared" si="0"/>
        <v>51.569924859706418</v>
      </c>
      <c r="E11" s="6">
        <v>1527533</v>
      </c>
      <c r="F11" s="18">
        <f t="shared" si="1"/>
        <v>48.430075140293589</v>
      </c>
      <c r="G11" s="6">
        <v>3154100</v>
      </c>
      <c r="H11" s="18">
        <f t="shared" si="2"/>
        <v>100</v>
      </c>
      <c r="I11" s="6">
        <v>715966</v>
      </c>
      <c r="J11" s="18">
        <f t="shared" si="3"/>
        <v>22.699533939951174</v>
      </c>
      <c r="K11" s="6">
        <v>2438134</v>
      </c>
      <c r="L11" s="21">
        <f t="shared" si="4"/>
        <v>77.300466060048819</v>
      </c>
      <c r="S11" s="2"/>
      <c r="T11" s="2"/>
      <c r="U11" s="3"/>
      <c r="V11" s="3"/>
      <c r="W11" s="3"/>
    </row>
    <row r="12" spans="1:23" ht="23.1" customHeight="1" x14ac:dyDescent="0.25">
      <c r="A12" s="51" t="s">
        <v>10</v>
      </c>
      <c r="B12" s="47"/>
      <c r="C12" s="6">
        <v>1875592</v>
      </c>
      <c r="D12" s="18">
        <f t="shared" si="0"/>
        <v>52.143897308667277</v>
      </c>
      <c r="E12" s="6">
        <v>1721362</v>
      </c>
      <c r="F12" s="18">
        <f t="shared" si="1"/>
        <v>47.856102691332723</v>
      </c>
      <c r="G12" s="6">
        <v>3596954</v>
      </c>
      <c r="H12" s="18">
        <f t="shared" si="2"/>
        <v>100</v>
      </c>
      <c r="I12" s="6">
        <v>828625</v>
      </c>
      <c r="J12" s="18">
        <f t="shared" si="3"/>
        <v>23.036852848271064</v>
      </c>
      <c r="K12" s="6">
        <v>2768329</v>
      </c>
      <c r="L12" s="21">
        <f t="shared" si="4"/>
        <v>76.963147151728933</v>
      </c>
    </row>
    <row r="13" spans="1:23" ht="23.1" customHeight="1" x14ac:dyDescent="0.25">
      <c r="A13" s="51" t="s">
        <v>11</v>
      </c>
      <c r="B13" s="47"/>
      <c r="C13" s="6">
        <v>2834948</v>
      </c>
      <c r="D13" s="18">
        <f t="shared" si="0"/>
        <v>51.571748350719794</v>
      </c>
      <c r="E13" s="6">
        <v>2662147</v>
      </c>
      <c r="F13" s="18">
        <f t="shared" si="1"/>
        <v>48.428251649280213</v>
      </c>
      <c r="G13" s="6">
        <v>5497095</v>
      </c>
      <c r="H13" s="18">
        <f t="shared" si="2"/>
        <v>100</v>
      </c>
      <c r="I13" s="6">
        <v>989164</v>
      </c>
      <c r="J13" s="18">
        <f t="shared" si="3"/>
        <v>17.99430426434326</v>
      </c>
      <c r="K13" s="6">
        <v>4507931</v>
      </c>
      <c r="L13" s="21">
        <f t="shared" si="4"/>
        <v>82.005695735656744</v>
      </c>
    </row>
    <row r="14" spans="1:23" ht="23.1" customHeight="1" x14ac:dyDescent="0.25">
      <c r="A14" s="51" t="s">
        <v>12</v>
      </c>
      <c r="B14" s="47"/>
      <c r="C14" s="6">
        <v>2266684</v>
      </c>
      <c r="D14" s="18">
        <f t="shared" si="0"/>
        <v>51.71194507138361</v>
      </c>
      <c r="E14" s="6">
        <v>2116605</v>
      </c>
      <c r="F14" s="18">
        <f t="shared" si="1"/>
        <v>48.28805492861639</v>
      </c>
      <c r="G14" s="6">
        <v>4383289</v>
      </c>
      <c r="H14" s="18">
        <f t="shared" si="2"/>
        <v>100</v>
      </c>
      <c r="I14" s="6">
        <v>1135064</v>
      </c>
      <c r="J14" s="18">
        <f t="shared" si="3"/>
        <v>25.895258104131397</v>
      </c>
      <c r="K14" s="6">
        <v>3248225</v>
      </c>
      <c r="L14" s="21">
        <f t="shared" si="4"/>
        <v>74.104741895868614</v>
      </c>
    </row>
    <row r="15" spans="1:23" ht="23.1" customHeight="1" x14ac:dyDescent="0.25">
      <c r="A15" s="51" t="s">
        <v>13</v>
      </c>
      <c r="B15" s="47"/>
      <c r="C15" s="6">
        <v>4960625</v>
      </c>
      <c r="D15" s="18">
        <f t="shared" si="0"/>
        <v>51.999948006603582</v>
      </c>
      <c r="E15" s="6">
        <v>4579048</v>
      </c>
      <c r="F15" s="18">
        <f t="shared" si="1"/>
        <v>48.000051993396418</v>
      </c>
      <c r="G15" s="6">
        <v>9539673</v>
      </c>
      <c r="H15" s="18">
        <f t="shared" si="2"/>
        <v>100</v>
      </c>
      <c r="I15" s="6">
        <v>9539673</v>
      </c>
      <c r="J15" s="18">
        <f t="shared" si="3"/>
        <v>100</v>
      </c>
      <c r="K15" s="29" t="s">
        <v>39</v>
      </c>
      <c r="L15" s="21"/>
    </row>
    <row r="16" spans="1:23" ht="23.1" customHeight="1" x14ac:dyDescent="0.25">
      <c r="A16" s="51" t="s">
        <v>14</v>
      </c>
      <c r="B16" s="47"/>
      <c r="C16" s="6">
        <v>2654824</v>
      </c>
      <c r="D16" s="18">
        <f t="shared" si="0"/>
        <v>51.412713628661344</v>
      </c>
      <c r="E16" s="6">
        <v>2508926</v>
      </c>
      <c r="F16" s="18">
        <f t="shared" si="1"/>
        <v>48.587286371338664</v>
      </c>
      <c r="G16" s="6">
        <v>5163750</v>
      </c>
      <c r="H16" s="18">
        <f t="shared" si="2"/>
        <v>100</v>
      </c>
      <c r="I16" s="6">
        <v>5095457</v>
      </c>
      <c r="J16" s="18">
        <f t="shared" si="3"/>
        <v>98.677453401113539</v>
      </c>
      <c r="K16" s="6">
        <v>68293</v>
      </c>
      <c r="L16" s="21">
        <f t="shared" si="4"/>
        <v>1.3225465988864682</v>
      </c>
    </row>
    <row r="17" spans="1:12" ht="23.1" customHeight="1" x14ac:dyDescent="0.25">
      <c r="A17" s="51" t="s">
        <v>15</v>
      </c>
      <c r="B17" s="47"/>
      <c r="C17" s="6">
        <v>385129</v>
      </c>
      <c r="D17" s="18">
        <f t="shared" si="0"/>
        <v>51.393635462274354</v>
      </c>
      <c r="E17" s="6">
        <v>364242</v>
      </c>
      <c r="F17" s="18">
        <f t="shared" si="1"/>
        <v>48.606364537725639</v>
      </c>
      <c r="G17" s="6">
        <v>749371</v>
      </c>
      <c r="H17" s="18">
        <f t="shared" si="2"/>
        <v>100</v>
      </c>
      <c r="I17" s="6">
        <v>749371</v>
      </c>
      <c r="J17" s="18">
        <f t="shared" si="3"/>
        <v>100</v>
      </c>
      <c r="K17" s="30" t="s">
        <v>39</v>
      </c>
      <c r="L17" s="21"/>
    </row>
    <row r="18" spans="1:12" ht="23.1" customHeight="1" x14ac:dyDescent="0.25">
      <c r="A18" s="51" t="s">
        <v>19</v>
      </c>
      <c r="B18" s="47"/>
      <c r="C18" s="6">
        <v>374399</v>
      </c>
      <c r="D18" s="18">
        <f t="shared" si="0"/>
        <v>51.415721387569</v>
      </c>
      <c r="E18" s="6">
        <v>353781</v>
      </c>
      <c r="F18" s="18">
        <f t="shared" si="1"/>
        <v>48.584278612430992</v>
      </c>
      <c r="G18" s="6">
        <v>728180</v>
      </c>
      <c r="H18" s="18">
        <f t="shared" si="2"/>
        <v>100</v>
      </c>
      <c r="I18" s="6">
        <v>728180</v>
      </c>
      <c r="J18" s="18">
        <f t="shared" si="3"/>
        <v>100</v>
      </c>
      <c r="K18" s="29" t="s">
        <v>39</v>
      </c>
      <c r="L18" s="21"/>
    </row>
    <row r="19" spans="1:12" ht="23.1" customHeight="1" x14ac:dyDescent="0.25">
      <c r="A19" s="51" t="s">
        <v>20</v>
      </c>
      <c r="B19" s="47"/>
      <c r="C19" s="6">
        <v>769505</v>
      </c>
      <c r="D19" s="18">
        <f t="shared" si="0"/>
        <v>51.411210176614233</v>
      </c>
      <c r="E19" s="6">
        <v>727260</v>
      </c>
      <c r="F19" s="18">
        <f t="shared" si="1"/>
        <v>48.588789823385767</v>
      </c>
      <c r="G19" s="6">
        <v>1496765</v>
      </c>
      <c r="H19" s="18">
        <f t="shared" si="2"/>
        <v>100</v>
      </c>
      <c r="I19" s="6">
        <v>589223</v>
      </c>
      <c r="J19" s="18">
        <f t="shared" si="3"/>
        <v>39.366433608482296</v>
      </c>
      <c r="K19" s="6">
        <v>907542</v>
      </c>
      <c r="L19" s="21">
        <f t="shared" si="4"/>
        <v>60.633566391517704</v>
      </c>
    </row>
    <row r="20" spans="1:12" ht="23.1" customHeight="1" x14ac:dyDescent="0.25">
      <c r="A20" s="51" t="s">
        <v>21</v>
      </c>
      <c r="B20" s="47"/>
      <c r="C20" s="6">
        <v>3302847</v>
      </c>
      <c r="D20" s="18">
        <f t="shared" si="0"/>
        <v>50.872661354902007</v>
      </c>
      <c r="E20" s="6">
        <v>3189534</v>
      </c>
      <c r="F20" s="18">
        <f t="shared" si="1"/>
        <v>49.127338645098</v>
      </c>
      <c r="G20" s="6">
        <v>6492381</v>
      </c>
      <c r="H20" s="18">
        <f t="shared" si="2"/>
        <v>100</v>
      </c>
      <c r="I20" s="6">
        <v>1385789</v>
      </c>
      <c r="J20" s="18">
        <f t="shared" si="3"/>
        <v>21.3448502175088</v>
      </c>
      <c r="K20" s="6">
        <v>4656592</v>
      </c>
      <c r="L20" s="21">
        <f t="shared" si="4"/>
        <v>71.723948425084728</v>
      </c>
    </row>
    <row r="21" spans="1:12" ht="23.1" customHeight="1" x14ac:dyDescent="0.25">
      <c r="A21" s="51" t="s">
        <v>22</v>
      </c>
      <c r="B21" s="47"/>
      <c r="C21" s="6">
        <v>3688761</v>
      </c>
      <c r="D21" s="18">
        <f t="shared" si="0"/>
        <v>51.491507887407614</v>
      </c>
      <c r="E21" s="6">
        <v>3475063</v>
      </c>
      <c r="F21" s="18">
        <f t="shared" si="1"/>
        <v>48.508492112592386</v>
      </c>
      <c r="G21" s="6">
        <v>7163824</v>
      </c>
      <c r="H21" s="18">
        <f t="shared" si="2"/>
        <v>100</v>
      </c>
      <c r="I21" s="6">
        <v>1741126</v>
      </c>
      <c r="J21" s="18">
        <f t="shared" si="3"/>
        <v>24.304421772505858</v>
      </c>
      <c r="K21" s="6">
        <v>5422698</v>
      </c>
      <c r="L21" s="21">
        <f t="shared" si="4"/>
        <v>75.695578227494138</v>
      </c>
    </row>
    <row r="22" spans="1:12" ht="23.1" customHeight="1" x14ac:dyDescent="0.25">
      <c r="A22" s="51" t="s">
        <v>23</v>
      </c>
      <c r="B22" s="47"/>
      <c r="C22" s="6">
        <v>2908670</v>
      </c>
      <c r="D22" s="18">
        <f t="shared" si="0"/>
        <v>51.687451798515127</v>
      </c>
      <c r="E22" s="6">
        <v>2718750</v>
      </c>
      <c r="F22" s="18">
        <f t="shared" si="1"/>
        <v>48.312548201484873</v>
      </c>
      <c r="G22" s="6">
        <v>5627420</v>
      </c>
      <c r="H22" s="18">
        <f t="shared" si="2"/>
        <v>100</v>
      </c>
      <c r="I22" s="6">
        <v>2402491</v>
      </c>
      <c r="J22" s="18">
        <f t="shared" si="3"/>
        <v>42.692583812830748</v>
      </c>
      <c r="K22" s="6">
        <v>3224929</v>
      </c>
      <c r="L22" s="21">
        <f t="shared" si="4"/>
        <v>57.30741618716926</v>
      </c>
    </row>
    <row r="23" spans="1:12" ht="23.1" customHeight="1" x14ac:dyDescent="0.25">
      <c r="A23" s="51" t="s">
        <v>24</v>
      </c>
      <c r="B23" s="47"/>
      <c r="C23" s="6">
        <v>1720214</v>
      </c>
      <c r="D23" s="18">
        <f t="shared" si="0"/>
        <v>51.163573687943995</v>
      </c>
      <c r="E23" s="6">
        <v>1641971</v>
      </c>
      <c r="F23" s="18">
        <f t="shared" si="1"/>
        <v>48.836426312055998</v>
      </c>
      <c r="G23" s="6">
        <v>3362185</v>
      </c>
      <c r="H23" s="18">
        <f t="shared" si="2"/>
        <v>100</v>
      </c>
      <c r="I23" s="6">
        <v>805127</v>
      </c>
      <c r="J23" s="18">
        <f t="shared" si="3"/>
        <v>23.946540716825517</v>
      </c>
      <c r="K23" s="6">
        <v>2557058</v>
      </c>
      <c r="L23" s="21">
        <f t="shared" si="4"/>
        <v>76.05345928317449</v>
      </c>
    </row>
    <row r="24" spans="1:12" ht="23.1" customHeight="1" x14ac:dyDescent="0.25">
      <c r="A24" s="51" t="s">
        <v>33</v>
      </c>
      <c r="B24" s="47"/>
      <c r="C24" s="6">
        <v>2569032</v>
      </c>
      <c r="D24" s="18">
        <f t="shared" si="0"/>
        <v>51.717746615992368</v>
      </c>
      <c r="E24" s="6">
        <v>2398377</v>
      </c>
      <c r="F24" s="18">
        <f t="shared" si="1"/>
        <v>48.282253384007639</v>
      </c>
      <c r="G24" s="6">
        <v>4967409</v>
      </c>
      <c r="H24" s="18">
        <f t="shared" si="2"/>
        <v>100</v>
      </c>
      <c r="I24" s="6">
        <v>1054300</v>
      </c>
      <c r="J24" s="18">
        <f t="shared" si="3"/>
        <v>21.224344522466339</v>
      </c>
      <c r="K24" s="6">
        <v>3913109</v>
      </c>
      <c r="L24" s="21">
        <f t="shared" si="4"/>
        <v>78.775655477533661</v>
      </c>
    </row>
    <row r="25" spans="1:12" ht="23.1" customHeight="1" x14ac:dyDescent="0.25">
      <c r="A25" s="51" t="s">
        <v>25</v>
      </c>
      <c r="B25" s="47"/>
      <c r="C25" s="6">
        <v>1623352</v>
      </c>
      <c r="D25" s="18">
        <f t="shared" si="0"/>
        <v>51.302396974225736</v>
      </c>
      <c r="E25" s="6">
        <v>1540929</v>
      </c>
      <c r="F25" s="18">
        <f t="shared" si="1"/>
        <v>48.697603025774264</v>
      </c>
      <c r="G25" s="6">
        <v>3164281</v>
      </c>
      <c r="H25" s="18">
        <f t="shared" si="2"/>
        <v>100</v>
      </c>
      <c r="I25" s="6">
        <v>594486</v>
      </c>
      <c r="J25" s="18">
        <f t="shared" si="3"/>
        <v>18.78739593607521</v>
      </c>
      <c r="K25" s="6">
        <v>2569795</v>
      </c>
      <c r="L25" s="21">
        <f t="shared" si="4"/>
        <v>81.212604063924786</v>
      </c>
    </row>
    <row r="26" spans="1:12" ht="23.1" customHeight="1" x14ac:dyDescent="0.25">
      <c r="A26" s="51" t="s">
        <v>26</v>
      </c>
      <c r="B26" s="47"/>
      <c r="C26" s="6">
        <v>749400</v>
      </c>
      <c r="D26" s="18">
        <f t="shared" si="0"/>
        <v>50.842110619243883</v>
      </c>
      <c r="E26" s="6">
        <v>724575</v>
      </c>
      <c r="F26" s="18">
        <f t="shared" si="1"/>
        <v>49.157889380756117</v>
      </c>
      <c r="G26" s="6">
        <v>1473975</v>
      </c>
      <c r="H26" s="18">
        <f t="shared" si="2"/>
        <v>100</v>
      </c>
      <c r="I26" s="6">
        <v>605155</v>
      </c>
      <c r="J26" s="18">
        <f t="shared" si="3"/>
        <v>41.055988059498972</v>
      </c>
      <c r="K26" s="6">
        <v>868820</v>
      </c>
      <c r="L26" s="21">
        <f t="shared" si="4"/>
        <v>58.944011940501028</v>
      </c>
    </row>
    <row r="27" spans="1:12" ht="23.1" customHeight="1" x14ac:dyDescent="0.25">
      <c r="A27" s="51" t="s">
        <v>27</v>
      </c>
      <c r="B27" s="47"/>
      <c r="C27" s="6">
        <v>645329</v>
      </c>
      <c r="D27" s="18">
        <f t="shared" si="0"/>
        <v>51.617689522311871</v>
      </c>
      <c r="E27" s="6">
        <v>604880</v>
      </c>
      <c r="F27" s="18">
        <f t="shared" si="1"/>
        <v>48.382310477688129</v>
      </c>
      <c r="G27" s="6">
        <v>1250209</v>
      </c>
      <c r="H27" s="18">
        <f t="shared" si="2"/>
        <v>100</v>
      </c>
      <c r="I27" s="6">
        <v>505540</v>
      </c>
      <c r="J27" s="18">
        <f t="shared" si="3"/>
        <v>40.43643902739462</v>
      </c>
      <c r="K27" s="6">
        <v>744669</v>
      </c>
      <c r="L27" s="21">
        <f t="shared" si="4"/>
        <v>59.56356097260538</v>
      </c>
    </row>
    <row r="28" spans="1:12" ht="23.1" customHeight="1" x14ac:dyDescent="0.25">
      <c r="A28" s="51" t="s">
        <v>28</v>
      </c>
      <c r="B28" s="47"/>
      <c r="C28" s="6">
        <v>187479</v>
      </c>
      <c r="D28" s="18">
        <f t="shared" si="0"/>
        <v>52.093706931045212</v>
      </c>
      <c r="E28" s="6">
        <v>172409</v>
      </c>
      <c r="F28" s="18">
        <f t="shared" si="1"/>
        <v>47.906293068954788</v>
      </c>
      <c r="G28" s="6">
        <v>359888</v>
      </c>
      <c r="H28" s="18">
        <f t="shared" si="2"/>
        <v>100</v>
      </c>
      <c r="I28" s="6">
        <v>347372</v>
      </c>
      <c r="J28" s="18">
        <f t="shared" si="3"/>
        <v>96.522251367091982</v>
      </c>
      <c r="K28" s="6">
        <v>12516</v>
      </c>
      <c r="L28" s="21">
        <f t="shared" si="4"/>
        <v>3.4777486329080154</v>
      </c>
    </row>
    <row r="29" spans="1:12" ht="23.1" customHeight="1" x14ac:dyDescent="0.25">
      <c r="A29" s="51" t="s">
        <v>29</v>
      </c>
      <c r="B29" s="47"/>
      <c r="C29" s="6">
        <v>124057</v>
      </c>
      <c r="D29" s="18">
        <f t="shared" si="0"/>
        <v>51.423230133431709</v>
      </c>
      <c r="E29" s="6">
        <v>117190</v>
      </c>
      <c r="F29" s="18">
        <f t="shared" si="1"/>
        <v>48.576769866568284</v>
      </c>
      <c r="G29" s="6">
        <v>241247</v>
      </c>
      <c r="H29" s="18">
        <f t="shared" si="2"/>
        <v>100</v>
      </c>
      <c r="I29" s="6">
        <v>110994</v>
      </c>
      <c r="J29" s="18">
        <f t="shared" si="3"/>
        <v>46.00844777344382</v>
      </c>
      <c r="K29" s="6">
        <v>130253</v>
      </c>
      <c r="L29" s="21">
        <f t="shared" si="4"/>
        <v>53.99155222655618</v>
      </c>
    </row>
    <row r="30" spans="1:12" ht="23.1" customHeight="1" x14ac:dyDescent="0.25">
      <c r="A30" s="51" t="s">
        <v>30</v>
      </c>
      <c r="B30" s="47"/>
      <c r="C30" s="6">
        <v>223459</v>
      </c>
      <c r="D30" s="18">
        <f t="shared" si="0"/>
        <v>52.501503674604812</v>
      </c>
      <c r="E30" s="6">
        <v>202165</v>
      </c>
      <c r="F30" s="18">
        <f t="shared" si="1"/>
        <v>47.498496325395188</v>
      </c>
      <c r="G30" s="6">
        <v>425624</v>
      </c>
      <c r="H30" s="18">
        <f t="shared" si="2"/>
        <v>100</v>
      </c>
      <c r="I30" s="6">
        <v>267078</v>
      </c>
      <c r="J30" s="18">
        <f t="shared" si="3"/>
        <v>62.749750953893582</v>
      </c>
      <c r="K30" s="6">
        <v>158546</v>
      </c>
      <c r="L30" s="21">
        <f t="shared" si="4"/>
        <v>37.250249046106418</v>
      </c>
    </row>
    <row r="31" spans="1:12" ht="23.1" customHeight="1" x14ac:dyDescent="0.25">
      <c r="A31" s="51" t="s">
        <v>31</v>
      </c>
      <c r="B31" s="47"/>
      <c r="C31" s="6">
        <v>229617</v>
      </c>
      <c r="D31" s="18">
        <f t="shared" si="0"/>
        <v>50.988834804853354</v>
      </c>
      <c r="E31" s="6">
        <v>220711</v>
      </c>
      <c r="F31" s="18">
        <f t="shared" si="1"/>
        <v>49.011165195146653</v>
      </c>
      <c r="G31" s="6">
        <v>450328</v>
      </c>
      <c r="H31" s="18">
        <f t="shared" si="2"/>
        <v>100</v>
      </c>
      <c r="I31" s="6">
        <v>283111</v>
      </c>
      <c r="J31" s="18">
        <f t="shared" si="3"/>
        <v>62.867731964257167</v>
      </c>
      <c r="K31" s="6">
        <v>167217</v>
      </c>
      <c r="L31" s="21">
        <f t="shared" si="4"/>
        <v>37.13226803574284</v>
      </c>
    </row>
    <row r="32" spans="1:12" ht="23.1" customHeight="1" thickBot="1" x14ac:dyDescent="0.3">
      <c r="A32" s="49" t="s">
        <v>32</v>
      </c>
      <c r="B32" s="50"/>
      <c r="C32" s="13">
        <v>52920</v>
      </c>
      <c r="D32" s="20">
        <f t="shared" si="0"/>
        <v>51.873198847262245</v>
      </c>
      <c r="E32" s="13">
        <v>49098</v>
      </c>
      <c r="F32" s="20">
        <f t="shared" si="1"/>
        <v>48.126801152737755</v>
      </c>
      <c r="G32" s="13">
        <v>102018</v>
      </c>
      <c r="H32" s="20">
        <f t="shared" si="2"/>
        <v>100</v>
      </c>
      <c r="I32" s="13">
        <v>53939</v>
      </c>
      <c r="J32" s="20">
        <f t="shared" si="3"/>
        <v>52.872042188633387</v>
      </c>
      <c r="K32" s="13">
        <v>48079</v>
      </c>
      <c r="L32" s="22">
        <f t="shared" si="4"/>
        <v>47.12795781136662</v>
      </c>
    </row>
    <row r="33" spans="1:8" ht="15" customHeight="1" x14ac:dyDescent="0.25">
      <c r="A33" s="1"/>
      <c r="B33" s="1"/>
      <c r="G33" s="37"/>
      <c r="H33" s="4"/>
    </row>
    <row r="34" spans="1:8" ht="15" customHeight="1" x14ac:dyDescent="0.25">
      <c r="A34" s="1"/>
      <c r="B34" s="1"/>
      <c r="G34" s="40"/>
      <c r="H34" s="4"/>
    </row>
    <row r="35" spans="1:8" ht="15" customHeight="1" x14ac:dyDescent="0.25">
      <c r="A35" s="1"/>
      <c r="B35" s="1"/>
      <c r="H35" s="4"/>
    </row>
    <row r="36" spans="1:8" ht="15" customHeight="1" x14ac:dyDescent="0.25">
      <c r="A36" s="1"/>
      <c r="B36" s="1"/>
      <c r="H36" s="4"/>
    </row>
    <row r="37" spans="1:8" ht="15" customHeight="1" x14ac:dyDescent="0.25">
      <c r="A37" s="1"/>
      <c r="B37" s="1"/>
      <c r="H37" s="4"/>
    </row>
    <row r="38" spans="1:8" ht="15" customHeight="1" x14ac:dyDescent="0.25">
      <c r="A38" s="1"/>
      <c r="B38" s="1"/>
      <c r="H38" s="4"/>
    </row>
    <row r="39" spans="1:8" ht="15" customHeight="1" x14ac:dyDescent="0.25">
      <c r="A39" s="1"/>
      <c r="B39" s="1"/>
      <c r="H39" s="4"/>
    </row>
    <row r="40" spans="1:8" ht="15" customHeight="1" x14ac:dyDescent="0.25">
      <c r="A40" s="1"/>
      <c r="B40" s="1"/>
      <c r="H40" s="4"/>
    </row>
    <row r="41" spans="1:8" ht="15" customHeight="1" x14ac:dyDescent="0.25">
      <c r="A41" s="1"/>
      <c r="B41" s="1"/>
      <c r="H41" s="4"/>
    </row>
  </sheetData>
  <mergeCells count="35"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3:B5"/>
    <mergeCell ref="A6:B6"/>
    <mergeCell ref="A7:B7"/>
    <mergeCell ref="A8:B8"/>
    <mergeCell ref="A9:B9"/>
    <mergeCell ref="A20:B20"/>
    <mergeCell ref="A21:B21"/>
    <mergeCell ref="A29:B29"/>
    <mergeCell ref="A30:B30"/>
    <mergeCell ref="A31:B31"/>
    <mergeCell ref="A22:B22"/>
    <mergeCell ref="A32:B32"/>
    <mergeCell ref="A23:B23"/>
    <mergeCell ref="A24:B24"/>
    <mergeCell ref="A25:B25"/>
    <mergeCell ref="A26:B26"/>
    <mergeCell ref="A27:B27"/>
    <mergeCell ref="A28:B28"/>
    <mergeCell ref="C1:L2"/>
    <mergeCell ref="I4:J4"/>
    <mergeCell ref="K4:L4"/>
    <mergeCell ref="C3:L3"/>
    <mergeCell ref="C4:D4"/>
    <mergeCell ref="E4:F4"/>
    <mergeCell ref="G4:H4"/>
  </mergeCells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D13" sqref="D13"/>
    </sheetView>
  </sheetViews>
  <sheetFormatPr defaultRowHeight="15" x14ac:dyDescent="0.25"/>
  <cols>
    <col min="1" max="10" width="15.7109375" customWidth="1"/>
    <col min="11" max="13" width="10.7109375" customWidth="1"/>
  </cols>
  <sheetData>
    <row r="1" spans="1:13" ht="21.95" customHeight="1" x14ac:dyDescent="0.25">
      <c r="A1" s="9"/>
      <c r="B1" s="10"/>
      <c r="C1" s="41">
        <v>2016</v>
      </c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21.95" customHeight="1" x14ac:dyDescent="0.25">
      <c r="A2" s="14"/>
      <c r="B2" s="15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ht="21.95" customHeight="1" x14ac:dyDescent="0.25">
      <c r="A3" s="52" t="s">
        <v>0</v>
      </c>
      <c r="B3" s="53"/>
      <c r="C3" s="53" t="s">
        <v>35</v>
      </c>
      <c r="D3" s="53"/>
      <c r="E3" s="53"/>
      <c r="F3" s="53"/>
      <c r="G3" s="53"/>
      <c r="H3" s="53"/>
      <c r="I3" s="53" t="s">
        <v>34</v>
      </c>
      <c r="J3" s="53"/>
      <c r="K3" s="47" t="s">
        <v>38</v>
      </c>
      <c r="L3" s="47"/>
      <c r="M3" s="48"/>
    </row>
    <row r="4" spans="1:13" ht="21.95" customHeight="1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47"/>
      <c r="L4" s="47"/>
      <c r="M4" s="48"/>
    </row>
    <row r="5" spans="1:13" ht="21.95" customHeight="1" x14ac:dyDescent="0.3">
      <c r="A5" s="52"/>
      <c r="B5" s="53"/>
      <c r="C5" s="15" t="s">
        <v>17</v>
      </c>
      <c r="D5" s="16" t="s">
        <v>36</v>
      </c>
      <c r="E5" s="15" t="s">
        <v>18</v>
      </c>
      <c r="F5" s="16" t="s">
        <v>36</v>
      </c>
      <c r="G5" s="15" t="s">
        <v>6</v>
      </c>
      <c r="H5" s="16" t="s">
        <v>36</v>
      </c>
      <c r="I5" s="53"/>
      <c r="J5" s="53"/>
      <c r="K5" s="47"/>
      <c r="L5" s="47"/>
      <c r="M5" s="48"/>
    </row>
    <row r="6" spans="1:13" ht="21.95" customHeight="1" x14ac:dyDescent="0.25">
      <c r="A6" s="51" t="s">
        <v>1</v>
      </c>
      <c r="B6" s="47"/>
      <c r="C6" s="17">
        <v>213751</v>
      </c>
      <c r="D6" s="18">
        <f>(C6/G6)*100</f>
        <v>87.32978432197676</v>
      </c>
      <c r="E6" s="17">
        <v>31012</v>
      </c>
      <c r="F6" s="18">
        <f>(E6/G6)*100</f>
        <v>12.670215678023231</v>
      </c>
      <c r="G6" s="17">
        <v>244763</v>
      </c>
      <c r="H6" s="18">
        <f>D6+F6</f>
        <v>99.999999999999986</v>
      </c>
      <c r="I6" s="56">
        <v>352563</v>
      </c>
      <c r="J6" s="56"/>
      <c r="K6" s="54">
        <v>1942.34</v>
      </c>
      <c r="L6" s="54"/>
      <c r="M6" s="55"/>
    </row>
    <row r="7" spans="1:13" ht="21.95" customHeight="1" x14ac:dyDescent="0.25">
      <c r="A7" s="51" t="s">
        <v>2</v>
      </c>
      <c r="B7" s="47"/>
      <c r="C7" s="17">
        <v>228055</v>
      </c>
      <c r="D7" s="18">
        <f t="shared" ref="D7:D32" si="0">(C7/G7)*100</f>
        <v>86.198033798110913</v>
      </c>
      <c r="E7" s="17">
        <v>36516</v>
      </c>
      <c r="F7" s="18">
        <f t="shared" ref="F7:F32" si="1">(E7/G7)*100</f>
        <v>13.801966201889096</v>
      </c>
      <c r="G7" s="17">
        <v>264571</v>
      </c>
      <c r="H7" s="18">
        <f t="shared" ref="H7:H32" si="2">D7+F7</f>
        <v>100.00000000000001</v>
      </c>
      <c r="I7" s="56">
        <v>333500</v>
      </c>
      <c r="J7" s="56"/>
      <c r="K7" s="54">
        <v>24990</v>
      </c>
      <c r="L7" s="54"/>
      <c r="M7" s="55"/>
    </row>
    <row r="8" spans="1:13" ht="21.95" customHeight="1" x14ac:dyDescent="0.25">
      <c r="A8" s="51" t="s">
        <v>3</v>
      </c>
      <c r="B8" s="47"/>
      <c r="C8" s="17">
        <v>551558</v>
      </c>
      <c r="D8" s="18">
        <f t="shared" si="0"/>
        <v>94.281162502093963</v>
      </c>
      <c r="E8" s="17">
        <v>33456</v>
      </c>
      <c r="F8" s="18">
        <f t="shared" si="1"/>
        <v>5.7188374979060335</v>
      </c>
      <c r="G8" s="17">
        <v>585014</v>
      </c>
      <c r="H8" s="18">
        <f t="shared" si="2"/>
        <v>100</v>
      </c>
      <c r="I8" s="56">
        <v>888025</v>
      </c>
      <c r="J8" s="56"/>
      <c r="K8" s="54">
        <v>9826</v>
      </c>
      <c r="L8" s="54"/>
      <c r="M8" s="55"/>
    </row>
    <row r="9" spans="1:13" ht="21.95" customHeight="1" x14ac:dyDescent="0.25">
      <c r="A9" s="51" t="s">
        <v>7</v>
      </c>
      <c r="B9" s="47"/>
      <c r="C9" s="17">
        <v>61771</v>
      </c>
      <c r="D9" s="18">
        <f t="shared" si="0"/>
        <v>94.16741619281369</v>
      </c>
      <c r="E9" s="17">
        <v>3826</v>
      </c>
      <c r="F9" s="18">
        <f t="shared" si="1"/>
        <v>5.8325838071863041</v>
      </c>
      <c r="G9" s="17">
        <v>65597</v>
      </c>
      <c r="H9" s="18">
        <f t="shared" si="2"/>
        <v>100</v>
      </c>
      <c r="I9" s="56">
        <v>333187</v>
      </c>
      <c r="J9" s="56"/>
      <c r="K9" s="54">
        <v>5066.97</v>
      </c>
      <c r="L9" s="54"/>
      <c r="M9" s="55"/>
    </row>
    <row r="10" spans="1:13" ht="21.95" customHeight="1" x14ac:dyDescent="0.25">
      <c r="A10" s="51" t="s">
        <v>8</v>
      </c>
      <c r="B10" s="47"/>
      <c r="C10" s="17">
        <v>168443</v>
      </c>
      <c r="D10" s="28">
        <f t="shared" si="0"/>
        <v>93.681974160609116</v>
      </c>
      <c r="E10" s="17">
        <v>11360</v>
      </c>
      <c r="F10" s="28">
        <f t="shared" si="1"/>
        <v>6.3180258393908897</v>
      </c>
      <c r="G10" s="18">
        <v>179803</v>
      </c>
      <c r="H10" s="28">
        <f t="shared" si="2"/>
        <v>100</v>
      </c>
      <c r="I10" s="56">
        <v>202047</v>
      </c>
      <c r="J10" s="56"/>
      <c r="K10" s="54">
        <v>13184</v>
      </c>
      <c r="L10" s="54"/>
      <c r="M10" s="55"/>
    </row>
    <row r="11" spans="1:13" ht="21.95" customHeight="1" x14ac:dyDescent="0.25">
      <c r="A11" s="51" t="s">
        <v>9</v>
      </c>
      <c r="B11" s="47"/>
      <c r="C11" s="17">
        <v>270458</v>
      </c>
      <c r="D11" s="18">
        <f t="shared" si="0"/>
        <v>76.13430995557907</v>
      </c>
      <c r="E11" s="17">
        <v>84780</v>
      </c>
      <c r="F11" s="18">
        <f t="shared" si="1"/>
        <v>23.865690044420923</v>
      </c>
      <c r="G11" s="17">
        <v>355238</v>
      </c>
      <c r="H11" s="18">
        <f t="shared" si="2"/>
        <v>100</v>
      </c>
      <c r="I11" s="56">
        <v>285378</v>
      </c>
      <c r="J11" s="56"/>
      <c r="K11" s="54">
        <v>10954</v>
      </c>
      <c r="L11" s="54"/>
      <c r="M11" s="55"/>
    </row>
    <row r="12" spans="1:13" ht="21.95" customHeight="1" x14ac:dyDescent="0.25">
      <c r="A12" s="51" t="s">
        <v>10</v>
      </c>
      <c r="B12" s="47"/>
      <c r="C12" s="17">
        <v>289006</v>
      </c>
      <c r="D12" s="18">
        <f t="shared" si="0"/>
        <v>91.165921687260067</v>
      </c>
      <c r="E12" s="17">
        <v>28005</v>
      </c>
      <c r="F12" s="18">
        <f t="shared" si="1"/>
        <v>8.8340783127399369</v>
      </c>
      <c r="G12" s="17">
        <v>317011</v>
      </c>
      <c r="H12" s="18">
        <f t="shared" si="2"/>
        <v>100</v>
      </c>
      <c r="I12" s="56">
        <v>388898</v>
      </c>
      <c r="J12" s="56"/>
      <c r="K12" s="54">
        <v>6068</v>
      </c>
      <c r="L12" s="54"/>
      <c r="M12" s="55"/>
    </row>
    <row r="13" spans="1:13" ht="21.95" customHeight="1" x14ac:dyDescent="0.25">
      <c r="A13" s="51" t="s">
        <v>11</v>
      </c>
      <c r="B13" s="47"/>
      <c r="C13" s="17">
        <v>490485</v>
      </c>
      <c r="D13" s="18">
        <f t="shared" si="0"/>
        <v>60.904619579726649</v>
      </c>
      <c r="E13" s="17">
        <v>315048</v>
      </c>
      <c r="F13" s="18">
        <f t="shared" si="1"/>
        <v>39.120214867638602</v>
      </c>
      <c r="G13" s="17">
        <v>805333</v>
      </c>
      <c r="H13" s="18">
        <f t="shared" si="2"/>
        <v>100.02483444736525</v>
      </c>
      <c r="I13" s="56">
        <v>465085</v>
      </c>
      <c r="J13" s="56"/>
      <c r="K13" s="54">
        <v>32279</v>
      </c>
      <c r="L13" s="54"/>
      <c r="M13" s="55"/>
    </row>
    <row r="14" spans="1:13" ht="21.95" customHeight="1" x14ac:dyDescent="0.25">
      <c r="A14" s="51" t="s">
        <v>12</v>
      </c>
      <c r="B14" s="47"/>
      <c r="C14" s="17">
        <v>310587</v>
      </c>
      <c r="D14" s="18">
        <f t="shared" si="0"/>
        <v>94.447840167860235</v>
      </c>
      <c r="E14" s="17">
        <v>18258</v>
      </c>
      <c r="F14" s="18">
        <f t="shared" si="1"/>
        <v>5.5521598321397621</v>
      </c>
      <c r="G14" s="17">
        <v>328845</v>
      </c>
      <c r="H14" s="18">
        <f t="shared" si="2"/>
        <v>100</v>
      </c>
      <c r="I14" s="56">
        <v>356343</v>
      </c>
      <c r="J14" s="56"/>
      <c r="K14" s="54">
        <v>25928</v>
      </c>
      <c r="L14" s="54"/>
      <c r="M14" s="55"/>
    </row>
    <row r="15" spans="1:13" ht="21.95" customHeight="1" x14ac:dyDescent="0.25">
      <c r="A15" s="51" t="s">
        <v>13</v>
      </c>
      <c r="B15" s="47"/>
      <c r="C15" s="17">
        <v>25156</v>
      </c>
      <c r="D15" s="18">
        <f t="shared" si="0"/>
        <v>74.507597073719751</v>
      </c>
      <c r="E15" s="17">
        <v>8607</v>
      </c>
      <c r="F15" s="18">
        <f t="shared" si="1"/>
        <v>25.492402926280249</v>
      </c>
      <c r="G15" s="17">
        <v>33763</v>
      </c>
      <c r="H15" s="18">
        <f t="shared" si="2"/>
        <v>100</v>
      </c>
      <c r="I15" s="56">
        <v>20244</v>
      </c>
      <c r="J15" s="56"/>
      <c r="K15" s="54">
        <v>3085.12</v>
      </c>
      <c r="L15" s="54"/>
      <c r="M15" s="55"/>
    </row>
    <row r="16" spans="1:13" ht="21.95" customHeight="1" x14ac:dyDescent="0.25">
      <c r="A16" s="51" t="s">
        <v>14</v>
      </c>
      <c r="B16" s="47"/>
      <c r="C16" s="18">
        <v>75469</v>
      </c>
      <c r="D16" s="18">
        <f t="shared" si="0"/>
        <v>95.63691200324412</v>
      </c>
      <c r="E16" s="18">
        <v>3443</v>
      </c>
      <c r="F16" s="18">
        <f t="shared" si="1"/>
        <v>4.3630879967558798</v>
      </c>
      <c r="G16" s="18">
        <v>78912</v>
      </c>
      <c r="H16" s="18">
        <f t="shared" si="2"/>
        <v>100</v>
      </c>
      <c r="I16" s="56">
        <v>148226</v>
      </c>
      <c r="J16" s="56"/>
      <c r="K16" s="54">
        <v>2300</v>
      </c>
      <c r="L16" s="54"/>
      <c r="M16" s="55"/>
    </row>
    <row r="17" spans="1:13" ht="21.95" customHeight="1" x14ac:dyDescent="0.25">
      <c r="A17" s="51" t="s">
        <v>15</v>
      </c>
      <c r="B17" s="47"/>
      <c r="C17" s="18">
        <v>21562</v>
      </c>
      <c r="D17" s="18">
        <f t="shared" si="0"/>
        <v>98.000181801654392</v>
      </c>
      <c r="E17" s="18">
        <v>440</v>
      </c>
      <c r="F17" s="18">
        <f t="shared" si="1"/>
        <v>1.9998181983456049</v>
      </c>
      <c r="G17" s="18">
        <v>22002</v>
      </c>
      <c r="H17" s="18">
        <f t="shared" si="2"/>
        <v>100</v>
      </c>
      <c r="I17" s="56">
        <v>59959</v>
      </c>
      <c r="J17" s="56"/>
      <c r="K17" s="54">
        <v>1344.96</v>
      </c>
      <c r="L17" s="54"/>
      <c r="M17" s="55"/>
    </row>
    <row r="18" spans="1:13" ht="21.95" customHeight="1" x14ac:dyDescent="0.25">
      <c r="A18" s="51" t="s">
        <v>19</v>
      </c>
      <c r="B18" s="47"/>
      <c r="C18" s="17">
        <v>7640</v>
      </c>
      <c r="D18" s="18">
        <f t="shared" si="0"/>
        <v>95.048519532221945</v>
      </c>
      <c r="E18" s="17">
        <v>398</v>
      </c>
      <c r="F18" s="18">
        <f t="shared" si="1"/>
        <v>4.9514804677780546</v>
      </c>
      <c r="G18" s="17">
        <v>8038</v>
      </c>
      <c r="H18" s="18">
        <f t="shared" si="2"/>
        <v>100</v>
      </c>
      <c r="I18" s="56">
        <v>44946</v>
      </c>
      <c r="J18" s="56"/>
      <c r="K18" s="54">
        <v>9002.2099999999991</v>
      </c>
      <c r="L18" s="54"/>
      <c r="M18" s="55"/>
    </row>
    <row r="19" spans="1:13" ht="21.95" customHeight="1" x14ac:dyDescent="0.25">
      <c r="A19" s="51" t="s">
        <v>20</v>
      </c>
      <c r="B19" s="47"/>
      <c r="C19" s="17">
        <v>64564</v>
      </c>
      <c r="D19" s="18">
        <f t="shared" si="0"/>
        <v>94.828523169567461</v>
      </c>
      <c r="E19" s="17">
        <v>3521</v>
      </c>
      <c r="F19" s="18">
        <f t="shared" si="1"/>
        <v>5.1714768304325478</v>
      </c>
      <c r="G19" s="17">
        <v>68085</v>
      </c>
      <c r="H19" s="18">
        <f t="shared" si="2"/>
        <v>100.00000000000001</v>
      </c>
      <c r="I19" s="56">
        <v>111794</v>
      </c>
      <c r="J19" s="56"/>
      <c r="K19" s="54">
        <v>910.26</v>
      </c>
      <c r="L19" s="54"/>
      <c r="M19" s="55"/>
    </row>
    <row r="20" spans="1:13" ht="21.95" customHeight="1" x14ac:dyDescent="0.25">
      <c r="A20" s="51" t="s">
        <v>21</v>
      </c>
      <c r="B20" s="47"/>
      <c r="C20" s="17">
        <v>385817</v>
      </c>
      <c r="D20" s="18">
        <f t="shared" si="0"/>
        <v>88.097738970000592</v>
      </c>
      <c r="E20" s="17">
        <v>52125</v>
      </c>
      <c r="F20" s="18">
        <f t="shared" si="1"/>
        <v>11.902261029999405</v>
      </c>
      <c r="G20" s="17">
        <v>437942</v>
      </c>
      <c r="H20" s="18">
        <f t="shared" si="2"/>
        <v>100</v>
      </c>
      <c r="I20" s="56">
        <v>615907</v>
      </c>
      <c r="J20" s="56"/>
      <c r="K20" s="54">
        <v>3538.23</v>
      </c>
      <c r="L20" s="54"/>
      <c r="M20" s="55"/>
    </row>
    <row r="21" spans="1:13" ht="21.95" customHeight="1" x14ac:dyDescent="0.25">
      <c r="A21" s="51" t="s">
        <v>22</v>
      </c>
      <c r="B21" s="47"/>
      <c r="C21" s="17">
        <v>360020</v>
      </c>
      <c r="D21" s="18">
        <f t="shared" si="0"/>
        <v>92.131392539819018</v>
      </c>
      <c r="E21" s="17">
        <v>30748</v>
      </c>
      <c r="F21" s="18">
        <f t="shared" si="1"/>
        <v>7.8686074601809768</v>
      </c>
      <c r="G21" s="17">
        <v>390768</v>
      </c>
      <c r="H21" s="18">
        <f t="shared" si="2"/>
        <v>100</v>
      </c>
      <c r="I21" s="56">
        <v>896068</v>
      </c>
      <c r="J21" s="56"/>
      <c r="K21" s="54">
        <v>4911</v>
      </c>
      <c r="L21" s="54"/>
      <c r="M21" s="55"/>
    </row>
    <row r="22" spans="1:13" ht="21.95" customHeight="1" x14ac:dyDescent="0.25">
      <c r="A22" s="51" t="s">
        <v>23</v>
      </c>
      <c r="B22" s="47"/>
      <c r="C22" s="17">
        <v>98255</v>
      </c>
      <c r="D22" s="18">
        <f t="shared" si="0"/>
        <v>94.345329543708715</v>
      </c>
      <c r="E22" s="17">
        <v>5889</v>
      </c>
      <c r="F22" s="18">
        <f t="shared" si="1"/>
        <v>5.6546704562912895</v>
      </c>
      <c r="G22" s="17">
        <v>104144</v>
      </c>
      <c r="H22" s="18">
        <f t="shared" si="2"/>
        <v>100</v>
      </c>
      <c r="I22" s="56">
        <v>156468</v>
      </c>
      <c r="J22" s="56"/>
      <c r="K22" s="54">
        <v>1124.28</v>
      </c>
      <c r="L22" s="54"/>
      <c r="M22" s="55"/>
    </row>
    <row r="23" spans="1:13" ht="21.95" customHeight="1" x14ac:dyDescent="0.25">
      <c r="A23" s="51" t="s">
        <v>24</v>
      </c>
      <c r="B23" s="47"/>
      <c r="C23" s="18">
        <v>287499</v>
      </c>
      <c r="D23" s="18">
        <f t="shared" si="0"/>
        <v>91.174875605324004</v>
      </c>
      <c r="E23" s="18">
        <v>27828</v>
      </c>
      <c r="F23" s="18">
        <f t="shared" si="1"/>
        <v>8.8251243946760027</v>
      </c>
      <c r="G23" s="18">
        <v>315327</v>
      </c>
      <c r="H23" s="18">
        <f t="shared" si="2"/>
        <v>100</v>
      </c>
      <c r="I23" s="56">
        <v>547765</v>
      </c>
      <c r="J23" s="56"/>
      <c r="K23" s="54">
        <v>3466.69</v>
      </c>
      <c r="L23" s="54"/>
      <c r="M23" s="55"/>
    </row>
    <row r="24" spans="1:13" ht="21.95" customHeight="1" x14ac:dyDescent="0.25">
      <c r="A24" s="51" t="s">
        <v>33</v>
      </c>
      <c r="B24" s="47"/>
      <c r="C24" s="18">
        <v>355176</v>
      </c>
      <c r="D24" s="18">
        <f t="shared" si="0"/>
        <v>89.542350191727365</v>
      </c>
      <c r="E24" s="18">
        <v>41481</v>
      </c>
      <c r="F24" s="18">
        <f t="shared" si="1"/>
        <v>10.457649808272638</v>
      </c>
      <c r="G24" s="18">
        <v>396657</v>
      </c>
      <c r="H24" s="18">
        <f t="shared" si="2"/>
        <v>100</v>
      </c>
      <c r="I24" s="56">
        <v>332473</v>
      </c>
      <c r="J24" s="56"/>
      <c r="K24" s="54">
        <v>11022</v>
      </c>
      <c r="L24" s="54"/>
      <c r="M24" s="55"/>
    </row>
    <row r="25" spans="1:13" ht="21.95" customHeight="1" x14ac:dyDescent="0.25">
      <c r="A25" s="51" t="s">
        <v>25</v>
      </c>
      <c r="B25" s="47"/>
      <c r="C25" s="18">
        <v>239200</v>
      </c>
      <c r="D25" s="18">
        <f t="shared" si="0"/>
        <v>88.973862068195942</v>
      </c>
      <c r="E25" s="18">
        <v>29643</v>
      </c>
      <c r="F25" s="18">
        <f t="shared" si="1"/>
        <v>11.026137931804064</v>
      </c>
      <c r="G25" s="18">
        <v>268843</v>
      </c>
      <c r="H25" s="18">
        <f t="shared" si="2"/>
        <v>100</v>
      </c>
      <c r="I25" s="56">
        <v>269018</v>
      </c>
      <c r="J25" s="56"/>
      <c r="K25" s="54">
        <v>10798</v>
      </c>
      <c r="L25" s="54"/>
      <c r="M25" s="55"/>
    </row>
    <row r="26" spans="1:13" ht="21.95" customHeight="1" x14ac:dyDescent="0.25">
      <c r="A26" s="51" t="s">
        <v>26</v>
      </c>
      <c r="B26" s="47"/>
      <c r="C26" s="17">
        <v>100983</v>
      </c>
      <c r="D26" s="18">
        <f t="shared" si="0"/>
        <v>88.478354200800823</v>
      </c>
      <c r="E26" s="17">
        <v>13150</v>
      </c>
      <c r="F26" s="18">
        <f t="shared" si="1"/>
        <v>11.521645799199181</v>
      </c>
      <c r="G26" s="17">
        <v>114133</v>
      </c>
      <c r="H26" s="18">
        <f t="shared" si="2"/>
        <v>100</v>
      </c>
      <c r="I26" s="56">
        <v>204846</v>
      </c>
      <c r="J26" s="56"/>
      <c r="K26" s="54">
        <v>62726</v>
      </c>
      <c r="L26" s="54"/>
      <c r="M26" s="55"/>
    </row>
    <row r="27" spans="1:13" ht="21.95" customHeight="1" x14ac:dyDescent="0.25">
      <c r="A27" s="51" t="s">
        <v>27</v>
      </c>
      <c r="B27" s="47"/>
      <c r="C27" s="17">
        <v>87720</v>
      </c>
      <c r="D27" s="18">
        <f t="shared" si="0"/>
        <v>89.808956324098531</v>
      </c>
      <c r="E27" s="17">
        <v>9954</v>
      </c>
      <c r="F27" s="18">
        <f t="shared" si="1"/>
        <v>10.191043675901469</v>
      </c>
      <c r="G27" s="17">
        <v>97674</v>
      </c>
      <c r="H27" s="18">
        <f t="shared" si="2"/>
        <v>100</v>
      </c>
      <c r="I27" s="56">
        <v>142469</v>
      </c>
      <c r="J27" s="56"/>
      <c r="K27" s="54">
        <v>2409.6799999999998</v>
      </c>
      <c r="L27" s="54"/>
      <c r="M27" s="55"/>
    </row>
    <row r="28" spans="1:13" ht="21.95" customHeight="1" x14ac:dyDescent="0.25">
      <c r="A28" s="51" t="s">
        <v>28</v>
      </c>
      <c r="B28" s="47"/>
      <c r="C28" s="17">
        <v>2513</v>
      </c>
      <c r="D28" s="18">
        <f t="shared" si="0"/>
        <v>90.62387306166606</v>
      </c>
      <c r="E28" s="17">
        <v>260</v>
      </c>
      <c r="F28" s="18">
        <f t="shared" si="1"/>
        <v>9.3761269383339343</v>
      </c>
      <c r="G28" s="17">
        <v>2773</v>
      </c>
      <c r="H28" s="18">
        <f t="shared" si="2"/>
        <v>100</v>
      </c>
      <c r="I28" s="56">
        <v>705</v>
      </c>
      <c r="J28" s="56"/>
      <c r="K28" s="54">
        <v>119099.13</v>
      </c>
      <c r="L28" s="54"/>
      <c r="M28" s="55"/>
    </row>
    <row r="29" spans="1:13" ht="21.95" customHeight="1" x14ac:dyDescent="0.25">
      <c r="A29" s="51" t="s">
        <v>29</v>
      </c>
      <c r="B29" s="47"/>
      <c r="C29" s="17">
        <v>18387</v>
      </c>
      <c r="D29" s="18">
        <f t="shared" si="0"/>
        <v>93.004552352048563</v>
      </c>
      <c r="E29" s="17">
        <v>1383</v>
      </c>
      <c r="F29" s="18">
        <f t="shared" si="1"/>
        <v>6.9954476479514414</v>
      </c>
      <c r="G29" s="17">
        <v>19770</v>
      </c>
      <c r="H29" s="18">
        <f t="shared" si="2"/>
        <v>100</v>
      </c>
      <c r="I29" s="56">
        <v>369829</v>
      </c>
      <c r="J29" s="56"/>
      <c r="K29" s="54">
        <v>4400098</v>
      </c>
      <c r="L29" s="54"/>
      <c r="M29" s="55"/>
    </row>
    <row r="30" spans="1:13" ht="21.95" customHeight="1" x14ac:dyDescent="0.25">
      <c r="A30" s="51" t="s">
        <v>30</v>
      </c>
      <c r="B30" s="47"/>
      <c r="C30" s="17">
        <v>11337</v>
      </c>
      <c r="D30" s="18">
        <f t="shared" si="0"/>
        <v>90.493295019157088</v>
      </c>
      <c r="E30" s="17">
        <v>1191</v>
      </c>
      <c r="F30" s="18">
        <f t="shared" si="1"/>
        <v>9.5067049808429118</v>
      </c>
      <c r="G30" s="17">
        <v>12528</v>
      </c>
      <c r="H30" s="18">
        <f t="shared" si="2"/>
        <v>100</v>
      </c>
      <c r="I30" s="56">
        <v>179513</v>
      </c>
      <c r="J30" s="56"/>
      <c r="K30" s="54">
        <v>166062</v>
      </c>
      <c r="L30" s="54"/>
      <c r="M30" s="55"/>
    </row>
    <row r="31" spans="1:13" ht="21.95" customHeight="1" x14ac:dyDescent="0.25">
      <c r="A31" s="51" t="s">
        <v>31</v>
      </c>
      <c r="B31" s="47"/>
      <c r="C31" s="17">
        <v>21902</v>
      </c>
      <c r="D31" s="18">
        <f t="shared" si="0"/>
        <v>87.935118641345809</v>
      </c>
      <c r="E31" s="17">
        <v>3005</v>
      </c>
      <c r="F31" s="18">
        <f t="shared" si="1"/>
        <v>12.064881358654194</v>
      </c>
      <c r="G31" s="17">
        <v>24907</v>
      </c>
      <c r="H31" s="18">
        <f t="shared" si="2"/>
        <v>100</v>
      </c>
      <c r="I31" s="56">
        <v>40146</v>
      </c>
      <c r="J31" s="56"/>
      <c r="K31" s="54">
        <v>28992</v>
      </c>
      <c r="L31" s="54"/>
      <c r="M31" s="55"/>
    </row>
    <row r="32" spans="1:13" ht="21.95" customHeight="1" thickBot="1" x14ac:dyDescent="0.3">
      <c r="A32" s="49" t="s">
        <v>32</v>
      </c>
      <c r="B32" s="50"/>
      <c r="C32" s="19">
        <v>2921</v>
      </c>
      <c r="D32" s="20">
        <f t="shared" si="0"/>
        <v>96.657842488418268</v>
      </c>
      <c r="E32" s="19">
        <v>101</v>
      </c>
      <c r="F32" s="20">
        <f t="shared" si="1"/>
        <v>3.3421575115817337</v>
      </c>
      <c r="G32" s="19">
        <v>3022</v>
      </c>
      <c r="H32" s="20">
        <f t="shared" si="2"/>
        <v>100</v>
      </c>
      <c r="I32" s="57">
        <v>27321</v>
      </c>
      <c r="J32" s="57"/>
      <c r="K32" s="58">
        <v>31272</v>
      </c>
      <c r="L32" s="58"/>
      <c r="M32" s="59"/>
    </row>
  </sheetData>
  <mergeCells count="86">
    <mergeCell ref="K6:M6"/>
    <mergeCell ref="K7:M7"/>
    <mergeCell ref="K3:M5"/>
    <mergeCell ref="K15:M15"/>
    <mergeCell ref="K16:M16"/>
    <mergeCell ref="K9:M9"/>
    <mergeCell ref="K11:M11"/>
    <mergeCell ref="K10:M10"/>
    <mergeCell ref="K12:M12"/>
    <mergeCell ref="K13:M13"/>
    <mergeCell ref="K14:M14"/>
    <mergeCell ref="K17:M17"/>
    <mergeCell ref="K18:M18"/>
    <mergeCell ref="K19:M19"/>
    <mergeCell ref="K20:M20"/>
    <mergeCell ref="K32:M32"/>
    <mergeCell ref="K23:M23"/>
    <mergeCell ref="K24:M24"/>
    <mergeCell ref="K25:M25"/>
    <mergeCell ref="K26:M26"/>
    <mergeCell ref="K27:M27"/>
    <mergeCell ref="K28:M28"/>
    <mergeCell ref="K29:M29"/>
    <mergeCell ref="K30:M30"/>
    <mergeCell ref="K31:M31"/>
    <mergeCell ref="K21:M21"/>
    <mergeCell ref="K22:M22"/>
    <mergeCell ref="I24:J24"/>
    <mergeCell ref="I32:J32"/>
    <mergeCell ref="I26:J26"/>
    <mergeCell ref="I27:J27"/>
    <mergeCell ref="I28:J28"/>
    <mergeCell ref="I29:J29"/>
    <mergeCell ref="I30:J30"/>
    <mergeCell ref="I31:J31"/>
    <mergeCell ref="I25:J25"/>
    <mergeCell ref="I23:J23"/>
    <mergeCell ref="I12:J12"/>
    <mergeCell ref="I14:J14"/>
    <mergeCell ref="I13:J13"/>
    <mergeCell ref="I15:J15"/>
    <mergeCell ref="I16:J16"/>
    <mergeCell ref="I17:J17"/>
    <mergeCell ref="I18:J18"/>
    <mergeCell ref="I19:J19"/>
    <mergeCell ref="I20:J20"/>
    <mergeCell ref="I21:J21"/>
    <mergeCell ref="I22:J22"/>
    <mergeCell ref="I11:J11"/>
    <mergeCell ref="I6:J6"/>
    <mergeCell ref="I7:J7"/>
    <mergeCell ref="I8:J8"/>
    <mergeCell ref="I9:J9"/>
    <mergeCell ref="I10:J10"/>
    <mergeCell ref="A28:B28"/>
    <mergeCell ref="A29:B29"/>
    <mergeCell ref="A30:B30"/>
    <mergeCell ref="A31:B31"/>
    <mergeCell ref="A32:B32"/>
    <mergeCell ref="A15:B15"/>
    <mergeCell ref="A3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I3:J5"/>
    <mergeCell ref="K8:M8"/>
    <mergeCell ref="C1:M2"/>
    <mergeCell ref="A26:B26"/>
    <mergeCell ref="A27:B27"/>
    <mergeCell ref="A16:B16"/>
    <mergeCell ref="A17:B17"/>
    <mergeCell ref="A18:B18"/>
    <mergeCell ref="A19:B19"/>
    <mergeCell ref="A20:B20"/>
    <mergeCell ref="A21:B21"/>
    <mergeCell ref="C3:H4"/>
    <mergeCell ref="A22:B22"/>
    <mergeCell ref="A23:B23"/>
    <mergeCell ref="A24:B24"/>
    <mergeCell ref="A25:B25"/>
  </mergeCell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E10" sqref="E10"/>
    </sheetView>
  </sheetViews>
  <sheetFormatPr defaultRowHeight="15" x14ac:dyDescent="0.25"/>
  <cols>
    <col min="1" max="2" width="10.7109375" style="25" customWidth="1"/>
    <col min="3" max="3" width="11.7109375" style="25" customWidth="1"/>
    <col min="4" max="4" width="7.7109375" style="25" customWidth="1"/>
    <col min="5" max="5" width="11.7109375" style="25" customWidth="1"/>
    <col min="6" max="6" width="7.7109375" style="25" customWidth="1"/>
    <col min="7" max="7" width="11.7109375" style="25" customWidth="1"/>
    <col min="8" max="8" width="7.7109375" style="25" customWidth="1"/>
    <col min="9" max="9" width="11.7109375" style="25" customWidth="1"/>
    <col min="10" max="10" width="7.7109375" style="25" customWidth="1"/>
    <col min="11" max="11" width="11.7109375" style="25" customWidth="1"/>
    <col min="12" max="12" width="7.7109375" style="25" customWidth="1"/>
    <col min="13" max="13" width="11.7109375" style="25" customWidth="1"/>
    <col min="14" max="14" width="7.7109375" style="25" customWidth="1"/>
    <col min="15" max="15" width="11.7109375" style="25" customWidth="1"/>
    <col min="16" max="16" width="7.7109375" style="25" customWidth="1"/>
    <col min="17" max="17" width="11.7109375" style="25" customWidth="1"/>
    <col min="18" max="18" width="7.7109375" style="25" customWidth="1"/>
    <col min="19" max="16384" width="9.140625" style="25"/>
  </cols>
  <sheetData>
    <row r="1" spans="1:22" ht="23.1" customHeight="1" x14ac:dyDescent="0.25">
      <c r="A1" s="9"/>
      <c r="B1" s="10"/>
      <c r="C1" s="41">
        <v>2006</v>
      </c>
      <c r="D1" s="41"/>
      <c r="E1" s="41"/>
      <c r="F1" s="41"/>
      <c r="G1" s="41"/>
      <c r="H1" s="41"/>
      <c r="I1" s="41"/>
      <c r="J1" s="41"/>
      <c r="K1" s="41"/>
      <c r="L1" s="60"/>
      <c r="M1" s="43">
        <v>1996</v>
      </c>
      <c r="N1" s="43"/>
      <c r="O1" s="43"/>
      <c r="P1" s="43"/>
      <c r="Q1" s="43"/>
      <c r="R1" s="43"/>
      <c r="S1" s="23"/>
      <c r="T1" s="23"/>
      <c r="U1" s="23"/>
      <c r="V1" s="23"/>
    </row>
    <row r="2" spans="1:22" ht="23.1" customHeight="1" x14ac:dyDescent="0.25">
      <c r="A2" s="14"/>
      <c r="B2" s="15"/>
      <c r="C2" s="43"/>
      <c r="D2" s="43"/>
      <c r="E2" s="43"/>
      <c r="F2" s="43"/>
      <c r="G2" s="43"/>
      <c r="H2" s="43"/>
      <c r="I2" s="43"/>
      <c r="J2" s="43"/>
      <c r="K2" s="43"/>
      <c r="L2" s="61"/>
      <c r="M2" s="43"/>
      <c r="N2" s="43"/>
      <c r="O2" s="43"/>
      <c r="P2" s="43"/>
      <c r="Q2" s="43"/>
      <c r="R2" s="43"/>
      <c r="S2" s="23"/>
      <c r="T2" s="23"/>
      <c r="U2" s="23"/>
      <c r="V2" s="23"/>
    </row>
    <row r="3" spans="1:22" ht="23.1" customHeight="1" x14ac:dyDescent="0.25">
      <c r="A3" s="52" t="s">
        <v>0</v>
      </c>
      <c r="B3" s="53"/>
      <c r="C3" s="47" t="s">
        <v>16</v>
      </c>
      <c r="D3" s="47"/>
      <c r="E3" s="47"/>
      <c r="F3" s="47"/>
      <c r="G3" s="47"/>
      <c r="H3" s="47"/>
      <c r="I3" s="47"/>
      <c r="J3" s="47"/>
      <c r="K3" s="47"/>
      <c r="L3" s="62"/>
      <c r="M3" s="47" t="s">
        <v>16</v>
      </c>
      <c r="N3" s="47"/>
      <c r="O3" s="47"/>
      <c r="P3" s="47"/>
      <c r="Q3" s="47"/>
      <c r="R3" s="47"/>
      <c r="S3" s="23"/>
      <c r="T3" s="23"/>
      <c r="U3" s="23"/>
      <c r="V3" s="23"/>
    </row>
    <row r="4" spans="1:22" ht="23.1" customHeight="1" x14ac:dyDescent="0.25">
      <c r="A4" s="52"/>
      <c r="B4" s="53"/>
      <c r="C4" s="47" t="s">
        <v>17</v>
      </c>
      <c r="D4" s="47"/>
      <c r="E4" s="47" t="s">
        <v>18</v>
      </c>
      <c r="F4" s="47"/>
      <c r="G4" s="47" t="s">
        <v>6</v>
      </c>
      <c r="H4" s="47"/>
      <c r="I4" s="47" t="s">
        <v>4</v>
      </c>
      <c r="J4" s="47"/>
      <c r="K4" s="47" t="s">
        <v>5</v>
      </c>
      <c r="L4" s="62"/>
      <c r="M4" s="47" t="s">
        <v>17</v>
      </c>
      <c r="N4" s="47"/>
      <c r="O4" s="47" t="s">
        <v>18</v>
      </c>
      <c r="P4" s="47"/>
      <c r="Q4" s="47" t="s">
        <v>6</v>
      </c>
      <c r="R4" s="47"/>
      <c r="S4" s="23"/>
      <c r="T4" s="23"/>
      <c r="U4" s="23"/>
      <c r="V4" s="23"/>
    </row>
    <row r="5" spans="1:22" ht="23.1" customHeight="1" x14ac:dyDescent="0.25">
      <c r="A5" s="52"/>
      <c r="B5" s="53"/>
      <c r="C5" s="15" t="s">
        <v>37</v>
      </c>
      <c r="D5" s="15" t="s">
        <v>36</v>
      </c>
      <c r="E5" s="15" t="s">
        <v>37</v>
      </c>
      <c r="F5" s="15" t="s">
        <v>36</v>
      </c>
      <c r="G5" s="15" t="s">
        <v>37</v>
      </c>
      <c r="H5" s="15" t="s">
        <v>36</v>
      </c>
      <c r="I5" s="15" t="s">
        <v>37</v>
      </c>
      <c r="J5" s="15" t="s">
        <v>36</v>
      </c>
      <c r="K5" s="15" t="s">
        <v>37</v>
      </c>
      <c r="L5" s="24" t="s">
        <v>36</v>
      </c>
      <c r="M5" s="15" t="s">
        <v>37</v>
      </c>
      <c r="N5" s="15" t="s">
        <v>36</v>
      </c>
      <c r="O5" s="15" t="s">
        <v>37</v>
      </c>
      <c r="P5" s="15" t="s">
        <v>36</v>
      </c>
      <c r="Q5" s="15" t="s">
        <v>37</v>
      </c>
      <c r="R5" s="15" t="s">
        <v>36</v>
      </c>
      <c r="S5" s="23"/>
      <c r="T5" s="23"/>
      <c r="U5" s="23"/>
      <c r="V5" s="23"/>
    </row>
    <row r="6" spans="1:22" ht="23.1" customHeight="1" x14ac:dyDescent="0.25">
      <c r="A6" s="51" t="s">
        <v>1</v>
      </c>
      <c r="B6" s="47"/>
      <c r="C6" s="18">
        <v>2033996</v>
      </c>
      <c r="D6" s="18">
        <f>(C6/G6)*100</f>
        <v>50.706400885494048</v>
      </c>
      <c r="E6" s="18">
        <v>1977324</v>
      </c>
      <c r="F6" s="18">
        <f>(E6/G6)*100</f>
        <v>49.293599114505952</v>
      </c>
      <c r="G6" s="18">
        <v>4011320</v>
      </c>
      <c r="H6" s="18">
        <f>D6+F6</f>
        <v>100</v>
      </c>
      <c r="I6" s="18">
        <v>1197778</v>
      </c>
      <c r="J6" s="18">
        <f>(I6/G6)*100</f>
        <v>29.859946351824334</v>
      </c>
      <c r="K6" s="18">
        <v>2813542</v>
      </c>
      <c r="L6" s="26">
        <f>(K6/G6)*100</f>
        <v>70.140053648175666</v>
      </c>
      <c r="M6" s="17">
        <v>1720875</v>
      </c>
      <c r="N6" s="18">
        <f>(M6/Q6)*100</f>
        <v>50.524512480842745</v>
      </c>
      <c r="O6" s="17">
        <v>1685145</v>
      </c>
      <c r="P6" s="18">
        <f>(O6/Q6)*100</f>
        <v>49.475487519157255</v>
      </c>
      <c r="Q6" s="17">
        <v>3406020</v>
      </c>
      <c r="R6" s="18">
        <f>N6+P6</f>
        <v>100</v>
      </c>
    </row>
    <row r="7" spans="1:22" ht="23.1" customHeight="1" x14ac:dyDescent="0.25">
      <c r="A7" s="51" t="s">
        <v>2</v>
      </c>
      <c r="B7" s="47"/>
      <c r="C7" s="18">
        <v>1685101</v>
      </c>
      <c r="D7" s="18">
        <f t="shared" ref="D7:D32" si="0">(C7/G7)*100</f>
        <v>51.525349411132659</v>
      </c>
      <c r="E7" s="18">
        <v>1585330</v>
      </c>
      <c r="F7" s="18">
        <f t="shared" ref="F7:F32" si="1">(E7/G7)*100</f>
        <v>48.474650588867341</v>
      </c>
      <c r="G7" s="18">
        <v>3270431</v>
      </c>
      <c r="H7" s="18">
        <f t="shared" ref="H7:H32" si="2">D7+F7</f>
        <v>100</v>
      </c>
      <c r="I7" s="18">
        <v>670151</v>
      </c>
      <c r="J7" s="18">
        <f t="shared" ref="J7:J32" si="3">(I7/G7)*100</f>
        <v>20.491213543413696</v>
      </c>
      <c r="K7" s="18">
        <v>2600280</v>
      </c>
      <c r="L7" s="26">
        <f t="shared" ref="L7:L32" si="4">(K7/G7)*100</f>
        <v>79.508786456586307</v>
      </c>
      <c r="M7" s="17">
        <v>1420408</v>
      </c>
      <c r="N7" s="18">
        <f t="shared" ref="N7:N32" si="5">(M7/Q7)*100</f>
        <v>51.456041268932736</v>
      </c>
      <c r="O7" s="17">
        <v>1340023</v>
      </c>
      <c r="P7" s="18">
        <f t="shared" ref="P7:P32" si="6">(O7/Q7)*100</f>
        <v>48.543994957307376</v>
      </c>
      <c r="Q7" s="17">
        <v>2760430</v>
      </c>
      <c r="R7" s="18">
        <f t="shared" ref="R7:R32" si="7">N7+P7</f>
        <v>100.00003622624011</v>
      </c>
    </row>
    <row r="8" spans="1:22" ht="23.1" customHeight="1" x14ac:dyDescent="0.25">
      <c r="A8" s="51" t="s">
        <v>3</v>
      </c>
      <c r="B8" s="47"/>
      <c r="C8" s="18">
        <v>2433814</v>
      </c>
      <c r="D8" s="18">
        <f t="shared" si="0"/>
        <v>51.267514491973621</v>
      </c>
      <c r="E8" s="18">
        <v>2313469</v>
      </c>
      <c r="F8" s="18">
        <f t="shared" si="1"/>
        <v>48.732485508026379</v>
      </c>
      <c r="G8" s="18">
        <v>4747283</v>
      </c>
      <c r="H8" s="18">
        <f t="shared" si="2"/>
        <v>100</v>
      </c>
      <c r="I8" s="18">
        <v>907800</v>
      </c>
      <c r="J8" s="18">
        <f t="shared" si="3"/>
        <v>19.122517027107929</v>
      </c>
      <c r="K8" s="18">
        <v>3839483</v>
      </c>
      <c r="L8" s="26">
        <f t="shared" si="4"/>
        <v>80.877482972892082</v>
      </c>
      <c r="M8" s="17">
        <v>2036256</v>
      </c>
      <c r="N8" s="18">
        <f t="shared" si="5"/>
        <v>50.979083428197761</v>
      </c>
      <c r="O8" s="17">
        <v>1958041</v>
      </c>
      <c r="P8" s="18">
        <f t="shared" si="6"/>
        <v>49.020916571802246</v>
      </c>
      <c r="Q8" s="17">
        <v>3994297</v>
      </c>
      <c r="R8" s="18">
        <f t="shared" si="7"/>
        <v>100</v>
      </c>
    </row>
    <row r="9" spans="1:22" ht="23.1" customHeight="1" x14ac:dyDescent="0.25">
      <c r="A9" s="51" t="s">
        <v>7</v>
      </c>
      <c r="B9" s="47"/>
      <c r="C9" s="18">
        <v>484919</v>
      </c>
      <c r="D9" s="18">
        <f t="shared" si="0"/>
        <v>50.883100421193575</v>
      </c>
      <c r="E9" s="18">
        <v>468087</v>
      </c>
      <c r="F9" s="18">
        <f t="shared" si="1"/>
        <v>49.116899578806425</v>
      </c>
      <c r="G9" s="18">
        <v>953006</v>
      </c>
      <c r="H9" s="18">
        <f t="shared" si="2"/>
        <v>100</v>
      </c>
      <c r="I9" s="18">
        <v>432014</v>
      </c>
      <c r="J9" s="18">
        <f t="shared" si="3"/>
        <v>45.331718792956181</v>
      </c>
      <c r="K9" s="18">
        <v>520992</v>
      </c>
      <c r="L9" s="26">
        <f t="shared" si="4"/>
        <v>54.668281207043812</v>
      </c>
      <c r="M9" s="17">
        <v>364690</v>
      </c>
      <c r="N9" s="18">
        <f t="shared" si="5"/>
        <v>51.017867235195034</v>
      </c>
      <c r="O9" s="17">
        <v>350138</v>
      </c>
      <c r="P9" s="18">
        <f t="shared" si="6"/>
        <v>48.982132764804959</v>
      </c>
      <c r="Q9" s="17">
        <v>714828</v>
      </c>
      <c r="R9" s="18">
        <f t="shared" si="7"/>
        <v>100</v>
      </c>
    </row>
    <row r="10" spans="1:22" ht="23.1" customHeight="1" x14ac:dyDescent="0.25">
      <c r="A10" s="51" t="s">
        <v>8</v>
      </c>
      <c r="B10" s="47"/>
      <c r="C10" s="18">
        <v>1603524</v>
      </c>
      <c r="D10" s="18">
        <f t="shared" si="0"/>
        <v>51.011011342185078</v>
      </c>
      <c r="E10" s="18">
        <v>1539962</v>
      </c>
      <c r="F10" s="18">
        <f t="shared" si="1"/>
        <v>48.988988657814922</v>
      </c>
      <c r="G10" s="18">
        <v>3143486</v>
      </c>
      <c r="H10" s="18">
        <f t="shared" si="2"/>
        <v>100</v>
      </c>
      <c r="I10" s="18">
        <v>2891275</v>
      </c>
      <c r="J10" s="18">
        <f t="shared" si="3"/>
        <v>91.976709932857986</v>
      </c>
      <c r="K10" s="18">
        <v>252211</v>
      </c>
      <c r="L10" s="26">
        <f t="shared" si="4"/>
        <v>8.0232900671420211</v>
      </c>
      <c r="M10" s="17">
        <v>2474670</v>
      </c>
      <c r="N10" s="18">
        <f t="shared" si="5"/>
        <v>51.72698140234975</v>
      </c>
      <c r="O10" s="17">
        <v>2309429</v>
      </c>
      <c r="P10" s="18">
        <f t="shared" si="6"/>
        <v>48.273018597650257</v>
      </c>
      <c r="Q10" s="17">
        <v>4784099</v>
      </c>
      <c r="R10" s="18">
        <f t="shared" si="7"/>
        <v>100</v>
      </c>
    </row>
    <row r="11" spans="1:22" ht="23.1" customHeight="1" x14ac:dyDescent="0.25">
      <c r="A11" s="51" t="s">
        <v>9</v>
      </c>
      <c r="B11" s="47"/>
      <c r="C11" s="18">
        <v>1166363</v>
      </c>
      <c r="D11" s="18">
        <f t="shared" si="0"/>
        <v>50.896920865519469</v>
      </c>
      <c r="E11" s="18">
        <v>1125255</v>
      </c>
      <c r="F11" s="18">
        <f t="shared" si="1"/>
        <v>49.103079134480524</v>
      </c>
      <c r="G11" s="18">
        <v>2291618</v>
      </c>
      <c r="H11" s="18">
        <f t="shared" si="2"/>
        <v>100</v>
      </c>
      <c r="I11" s="18">
        <v>532680</v>
      </c>
      <c r="J11" s="18">
        <f t="shared" si="3"/>
        <v>23.244711814970906</v>
      </c>
      <c r="K11" s="18">
        <v>1758938</v>
      </c>
      <c r="L11" s="26">
        <f t="shared" si="4"/>
        <v>76.755288185029087</v>
      </c>
      <c r="M11" s="17">
        <v>947070</v>
      </c>
      <c r="N11" s="18">
        <f t="shared" si="5"/>
        <v>50.939267884170405</v>
      </c>
      <c r="O11" s="17">
        <v>912144</v>
      </c>
      <c r="P11" s="18">
        <f t="shared" si="6"/>
        <v>49.060732115829595</v>
      </c>
      <c r="Q11" s="17">
        <v>1859214</v>
      </c>
      <c r="R11" s="18">
        <f t="shared" si="7"/>
        <v>100</v>
      </c>
    </row>
    <row r="12" spans="1:22" ht="23.1" customHeight="1" x14ac:dyDescent="0.25">
      <c r="A12" s="51" t="s">
        <v>10</v>
      </c>
      <c r="B12" s="47"/>
      <c r="C12" s="18">
        <v>1297969</v>
      </c>
      <c r="D12" s="18">
        <f t="shared" si="0"/>
        <v>51.69076238527105</v>
      </c>
      <c r="E12" s="18">
        <v>1213058</v>
      </c>
      <c r="F12" s="18">
        <f t="shared" si="1"/>
        <v>48.309237614728957</v>
      </c>
      <c r="G12" s="18">
        <v>2511027</v>
      </c>
      <c r="H12" s="18">
        <f t="shared" si="2"/>
        <v>100</v>
      </c>
      <c r="I12" s="18">
        <v>565175</v>
      </c>
      <c r="J12" s="18">
        <f t="shared" si="3"/>
        <v>22.507722935675321</v>
      </c>
      <c r="K12" s="18">
        <v>1945852</v>
      </c>
      <c r="L12" s="26">
        <f t="shared" si="4"/>
        <v>77.492277064324682</v>
      </c>
      <c r="M12" s="17">
        <v>1032315</v>
      </c>
      <c r="N12" s="18">
        <f t="shared" si="5"/>
        <v>51.881017643209724</v>
      </c>
      <c r="O12" s="17">
        <v>957459</v>
      </c>
      <c r="P12" s="18">
        <f t="shared" si="6"/>
        <v>48.118982356790269</v>
      </c>
      <c r="Q12" s="17">
        <v>1989774</v>
      </c>
      <c r="R12" s="18">
        <f t="shared" si="7"/>
        <v>100</v>
      </c>
    </row>
    <row r="13" spans="1:22" ht="23.1" customHeight="1" x14ac:dyDescent="0.25">
      <c r="A13" s="51" t="s">
        <v>11</v>
      </c>
      <c r="B13" s="47"/>
      <c r="C13" s="18">
        <v>2126916</v>
      </c>
      <c r="D13" s="18">
        <f t="shared" si="0"/>
        <v>51.050488695122453</v>
      </c>
      <c r="E13" s="18">
        <v>2039383</v>
      </c>
      <c r="F13" s="18">
        <f t="shared" si="1"/>
        <v>48.949511304877539</v>
      </c>
      <c r="G13" s="18">
        <v>4166299</v>
      </c>
      <c r="H13" s="18">
        <f t="shared" si="2"/>
        <v>100</v>
      </c>
      <c r="I13" s="18">
        <v>788534</v>
      </c>
      <c r="J13" s="18">
        <f t="shared" si="3"/>
        <v>18.926486073131095</v>
      </c>
      <c r="K13" s="18">
        <v>3377765</v>
      </c>
      <c r="L13" s="26">
        <f t="shared" si="4"/>
        <v>81.073513926868912</v>
      </c>
      <c r="M13" s="17">
        <v>1684046</v>
      </c>
      <c r="N13" s="18">
        <f t="shared" si="5"/>
        <v>51.035346770253874</v>
      </c>
      <c r="O13" s="17">
        <v>1615718</v>
      </c>
      <c r="P13" s="18">
        <f t="shared" si="6"/>
        <v>48.964653229746126</v>
      </c>
      <c r="Q13" s="17">
        <v>3299764</v>
      </c>
      <c r="R13" s="18">
        <f t="shared" si="7"/>
        <v>100</v>
      </c>
    </row>
    <row r="14" spans="1:22" ht="23.1" customHeight="1" x14ac:dyDescent="0.25">
      <c r="A14" s="51" t="s">
        <v>12</v>
      </c>
      <c r="B14" s="47"/>
      <c r="C14" s="18">
        <v>1758935</v>
      </c>
      <c r="D14" s="18">
        <f t="shared" si="0"/>
        <v>51.058108829489512</v>
      </c>
      <c r="E14" s="18">
        <v>1686032</v>
      </c>
      <c r="F14" s="18">
        <f t="shared" si="1"/>
        <v>48.941891170510488</v>
      </c>
      <c r="G14" s="18">
        <v>3444967</v>
      </c>
      <c r="H14" s="18">
        <f t="shared" si="2"/>
        <v>100</v>
      </c>
      <c r="I14" s="18">
        <v>911488</v>
      </c>
      <c r="J14" s="18">
        <f t="shared" si="3"/>
        <v>26.458540822016584</v>
      </c>
      <c r="K14" s="18">
        <v>2533479</v>
      </c>
      <c r="L14" s="26">
        <f t="shared" si="4"/>
        <v>73.541459177983413</v>
      </c>
      <c r="M14" s="17">
        <v>1421715</v>
      </c>
      <c r="N14" s="18">
        <f t="shared" si="5"/>
        <v>51.200075771135154</v>
      </c>
      <c r="O14" s="17">
        <v>1355068</v>
      </c>
      <c r="P14" s="18">
        <f t="shared" si="6"/>
        <v>48.799924228864846</v>
      </c>
      <c r="Q14" s="17">
        <v>2776783</v>
      </c>
      <c r="R14" s="18">
        <f t="shared" si="7"/>
        <v>100</v>
      </c>
    </row>
    <row r="15" spans="1:22" ht="23.1" customHeight="1" x14ac:dyDescent="0.25">
      <c r="A15" s="51" t="s">
        <v>13</v>
      </c>
      <c r="B15" s="47"/>
      <c r="C15" s="18">
        <v>3433198</v>
      </c>
      <c r="D15" s="18">
        <f t="shared" si="0"/>
        <v>50.797615653344984</v>
      </c>
      <c r="E15" s="18">
        <v>3325383</v>
      </c>
      <c r="F15" s="18">
        <f t="shared" si="1"/>
        <v>49.202384346655016</v>
      </c>
      <c r="G15" s="18">
        <v>6758581</v>
      </c>
      <c r="H15" s="18">
        <f t="shared" si="2"/>
        <v>100</v>
      </c>
      <c r="I15" s="18">
        <v>6758581</v>
      </c>
      <c r="J15" s="18">
        <f t="shared" si="3"/>
        <v>100</v>
      </c>
      <c r="K15" s="18">
        <v>0</v>
      </c>
      <c r="L15" s="26">
        <f t="shared" si="4"/>
        <v>0</v>
      </c>
      <c r="M15" s="17">
        <v>3486260</v>
      </c>
      <c r="N15" s="18">
        <f t="shared" si="5"/>
        <v>51.261051328982596</v>
      </c>
      <c r="O15" s="17">
        <v>3314732</v>
      </c>
      <c r="P15" s="18">
        <f t="shared" si="6"/>
        <v>48.738948671017404</v>
      </c>
      <c r="Q15" s="17">
        <v>6800992</v>
      </c>
      <c r="R15" s="18">
        <f t="shared" si="7"/>
        <v>100</v>
      </c>
    </row>
    <row r="16" spans="1:22" ht="23.1" customHeight="1" x14ac:dyDescent="0.25">
      <c r="A16" s="51" t="s">
        <v>14</v>
      </c>
      <c r="B16" s="47"/>
      <c r="C16" s="18">
        <v>2106350</v>
      </c>
      <c r="D16" s="18">
        <f t="shared" si="0"/>
        <v>51.077034697270939</v>
      </c>
      <c r="E16" s="18">
        <v>2017519</v>
      </c>
      <c r="F16" s="18">
        <f t="shared" si="1"/>
        <v>48.922965302729068</v>
      </c>
      <c r="G16" s="18">
        <v>4123869</v>
      </c>
      <c r="H16" s="18">
        <f t="shared" si="2"/>
        <v>100</v>
      </c>
      <c r="I16" s="18">
        <v>4084672</v>
      </c>
      <c r="J16" s="18">
        <f t="shared" si="3"/>
        <v>99.049509089643735</v>
      </c>
      <c r="K16" s="18">
        <v>39197</v>
      </c>
      <c r="L16" s="26">
        <f t="shared" si="4"/>
        <v>0.95049091035626976</v>
      </c>
      <c r="M16" s="17">
        <v>1707477</v>
      </c>
      <c r="N16" s="18">
        <f t="shared" si="5"/>
        <v>51.136212533048067</v>
      </c>
      <c r="O16" s="17">
        <v>1631599</v>
      </c>
      <c r="P16" s="18">
        <f t="shared" si="6"/>
        <v>48.863787466951933</v>
      </c>
      <c r="Q16" s="17">
        <v>3339076</v>
      </c>
      <c r="R16" s="18">
        <f t="shared" si="7"/>
        <v>100</v>
      </c>
    </row>
    <row r="17" spans="1:18" ht="23.1" customHeight="1" x14ac:dyDescent="0.25">
      <c r="A17" s="51" t="s">
        <v>15</v>
      </c>
      <c r="B17" s="47"/>
      <c r="C17" s="18">
        <v>290580</v>
      </c>
      <c r="D17" s="18">
        <f t="shared" si="0"/>
        <v>50.925074000662462</v>
      </c>
      <c r="E17" s="18">
        <v>280023</v>
      </c>
      <c r="F17" s="18">
        <f t="shared" si="1"/>
        <v>49.074925999337545</v>
      </c>
      <c r="G17" s="18">
        <v>570603</v>
      </c>
      <c r="H17" s="18">
        <f t="shared" si="2"/>
        <v>100</v>
      </c>
      <c r="I17" s="18">
        <v>570603</v>
      </c>
      <c r="J17" s="18">
        <f t="shared" si="3"/>
        <v>100</v>
      </c>
      <c r="K17" s="18">
        <v>0</v>
      </c>
      <c r="L17" s="26">
        <f t="shared" si="4"/>
        <v>0</v>
      </c>
      <c r="M17" s="18">
        <v>242502</v>
      </c>
      <c r="N17" s="18">
        <f t="shared" si="5"/>
        <v>51.341103242402106</v>
      </c>
      <c r="O17" s="18">
        <v>229833</v>
      </c>
      <c r="P17" s="18">
        <f t="shared" si="6"/>
        <v>48.658896757597894</v>
      </c>
      <c r="Q17" s="18">
        <v>472335</v>
      </c>
      <c r="R17" s="18">
        <f t="shared" si="7"/>
        <v>100</v>
      </c>
    </row>
    <row r="18" spans="1:18" ht="23.1" customHeight="1" x14ac:dyDescent="0.25">
      <c r="A18" s="51" t="s">
        <v>19</v>
      </c>
      <c r="B18" s="47"/>
      <c r="C18" s="18">
        <v>260887</v>
      </c>
      <c r="D18" s="18">
        <f t="shared" si="0"/>
        <v>50.94106046257334</v>
      </c>
      <c r="E18" s="18">
        <v>251248</v>
      </c>
      <c r="F18" s="18">
        <f t="shared" si="1"/>
        <v>49.058939537426653</v>
      </c>
      <c r="G18" s="18">
        <v>512135</v>
      </c>
      <c r="H18" s="18">
        <f t="shared" si="2"/>
        <v>100</v>
      </c>
      <c r="I18" s="18">
        <v>512135</v>
      </c>
      <c r="J18" s="18">
        <f t="shared" si="3"/>
        <v>100</v>
      </c>
      <c r="K18" s="18">
        <v>0</v>
      </c>
      <c r="L18" s="26">
        <f t="shared" si="4"/>
        <v>0</v>
      </c>
      <c r="M18" s="18">
        <v>214133</v>
      </c>
      <c r="N18" s="18">
        <f t="shared" si="5"/>
        <v>51.286024616372117</v>
      </c>
      <c r="O18" s="18">
        <v>203394</v>
      </c>
      <c r="P18" s="18">
        <f t="shared" si="6"/>
        <v>48.713975383627883</v>
      </c>
      <c r="Q18" s="18">
        <v>417527</v>
      </c>
      <c r="R18" s="18">
        <f t="shared" si="7"/>
        <v>100</v>
      </c>
    </row>
    <row r="19" spans="1:18" ht="23.1" customHeight="1" x14ac:dyDescent="0.25">
      <c r="A19" s="51" t="s">
        <v>20</v>
      </c>
      <c r="B19" s="47"/>
      <c r="C19" s="18">
        <v>561100</v>
      </c>
      <c r="D19" s="18">
        <f t="shared" si="0"/>
        <v>51.132785766294639</v>
      </c>
      <c r="E19" s="18">
        <v>536239</v>
      </c>
      <c r="F19" s="18">
        <f t="shared" si="1"/>
        <v>48.867214233705354</v>
      </c>
      <c r="G19" s="18">
        <v>1097339</v>
      </c>
      <c r="H19" s="18">
        <f t="shared" si="2"/>
        <v>100</v>
      </c>
      <c r="I19" s="18">
        <v>424319</v>
      </c>
      <c r="J19" s="18">
        <f t="shared" si="3"/>
        <v>38.66799594291281</v>
      </c>
      <c r="K19" s="18">
        <v>673020</v>
      </c>
      <c r="L19" s="26">
        <f t="shared" si="4"/>
        <v>61.33200405708719</v>
      </c>
      <c r="M19" s="18">
        <v>207688</v>
      </c>
      <c r="N19" s="18">
        <f t="shared" si="5"/>
        <v>50.220164186142114</v>
      </c>
      <c r="O19" s="18">
        <v>205867</v>
      </c>
      <c r="P19" s="18">
        <f t="shared" si="6"/>
        <v>49.779835813857893</v>
      </c>
      <c r="Q19" s="18">
        <v>413555</v>
      </c>
      <c r="R19" s="18">
        <f t="shared" si="7"/>
        <v>100</v>
      </c>
    </row>
    <row r="20" spans="1:18" ht="23.1" customHeight="1" x14ac:dyDescent="0.25">
      <c r="A20" s="51" t="s">
        <v>21</v>
      </c>
      <c r="B20" s="47"/>
      <c r="C20" s="18">
        <v>2534118</v>
      </c>
      <c r="D20" s="18">
        <f t="shared" si="0"/>
        <v>50.783958387149333</v>
      </c>
      <c r="E20" s="18">
        <v>2455879</v>
      </c>
      <c r="F20" s="18">
        <f t="shared" si="1"/>
        <v>49.216041612850667</v>
      </c>
      <c r="G20" s="18">
        <v>4989997</v>
      </c>
      <c r="H20" s="18">
        <f t="shared" si="2"/>
        <v>100</v>
      </c>
      <c r="I20" s="18">
        <v>1394891</v>
      </c>
      <c r="J20" s="18">
        <f t="shared" si="3"/>
        <v>27.953744260768094</v>
      </c>
      <c r="K20" s="18">
        <v>3595106</v>
      </c>
      <c r="L20" s="26">
        <f t="shared" si="4"/>
        <v>72.04625573923191</v>
      </c>
      <c r="M20" s="18">
        <v>2152888</v>
      </c>
      <c r="N20" s="18">
        <f t="shared" si="5"/>
        <v>50.968969812157859</v>
      </c>
      <c r="O20" s="18">
        <v>2071031</v>
      </c>
      <c r="P20" s="18">
        <f t="shared" si="6"/>
        <v>49.031030187842148</v>
      </c>
      <c r="Q20" s="18">
        <v>4223919</v>
      </c>
      <c r="R20" s="18">
        <f t="shared" si="7"/>
        <v>100</v>
      </c>
    </row>
    <row r="21" spans="1:18" ht="23.1" customHeight="1" x14ac:dyDescent="0.25">
      <c r="A21" s="51" t="s">
        <v>22</v>
      </c>
      <c r="B21" s="47"/>
      <c r="C21" s="18">
        <v>2746254</v>
      </c>
      <c r="D21" s="18">
        <f t="shared" si="0"/>
        <v>51.293107393088697</v>
      </c>
      <c r="E21" s="18">
        <v>2607787</v>
      </c>
      <c r="F21" s="18">
        <f t="shared" si="1"/>
        <v>48.706892606911303</v>
      </c>
      <c r="G21" s="18">
        <v>5354041</v>
      </c>
      <c r="H21" s="18">
        <f t="shared" si="2"/>
        <v>100</v>
      </c>
      <c r="I21" s="18">
        <v>1236440</v>
      </c>
      <c r="J21" s="18">
        <f t="shared" si="3"/>
        <v>23.09358482686255</v>
      </c>
      <c r="K21" s="18">
        <v>4117601</v>
      </c>
      <c r="L21" s="26">
        <f t="shared" si="4"/>
        <v>76.906415173137447</v>
      </c>
      <c r="M21" s="18">
        <v>2201485</v>
      </c>
      <c r="N21" s="18">
        <f t="shared" si="5"/>
        <v>51.423733516963523</v>
      </c>
      <c r="O21" s="18">
        <v>2079583</v>
      </c>
      <c r="P21" s="18">
        <f t="shared" si="6"/>
        <v>48.57626648303647</v>
      </c>
      <c r="Q21" s="18">
        <v>4281068</v>
      </c>
      <c r="R21" s="18">
        <f t="shared" si="7"/>
        <v>100</v>
      </c>
    </row>
    <row r="22" spans="1:18" ht="23.1" customHeight="1" x14ac:dyDescent="0.25">
      <c r="A22" s="51" t="s">
        <v>23</v>
      </c>
      <c r="B22" s="47"/>
      <c r="C22" s="18">
        <v>2187288</v>
      </c>
      <c r="D22" s="18">
        <f t="shared" si="0"/>
        <v>51.445360789825742</v>
      </c>
      <c r="E22" s="18">
        <v>2064384</v>
      </c>
      <c r="F22" s="18">
        <f t="shared" si="1"/>
        <v>48.554639210174258</v>
      </c>
      <c r="G22" s="18">
        <v>4251672</v>
      </c>
      <c r="H22" s="18">
        <f t="shared" si="2"/>
        <v>100</v>
      </c>
      <c r="I22" s="18">
        <v>1899354</v>
      </c>
      <c r="J22" s="18">
        <f t="shared" si="3"/>
        <v>44.673107426913461</v>
      </c>
      <c r="K22" s="18">
        <v>2352318</v>
      </c>
      <c r="L22" s="26">
        <f t="shared" si="4"/>
        <v>55.326892573086539</v>
      </c>
      <c r="M22" s="18">
        <v>1704863</v>
      </c>
      <c r="N22" s="18">
        <f t="shared" si="5"/>
        <v>51.643047287628541</v>
      </c>
      <c r="O22" s="18">
        <v>1596381</v>
      </c>
      <c r="P22" s="18">
        <f t="shared" si="6"/>
        <v>48.356952712371459</v>
      </c>
      <c r="Q22" s="18">
        <v>3301244</v>
      </c>
      <c r="R22" s="18">
        <f t="shared" si="7"/>
        <v>100</v>
      </c>
    </row>
    <row r="23" spans="1:18" ht="23.1" customHeight="1" x14ac:dyDescent="0.25">
      <c r="A23" s="51" t="s">
        <v>24</v>
      </c>
      <c r="B23" s="47"/>
      <c r="C23" s="18">
        <v>1324211</v>
      </c>
      <c r="D23" s="18">
        <f t="shared" si="0"/>
        <v>50.538392371903299</v>
      </c>
      <c r="E23" s="18">
        <v>1295997</v>
      </c>
      <c r="F23" s="18">
        <f t="shared" si="1"/>
        <v>49.461607628096701</v>
      </c>
      <c r="G23" s="18">
        <v>2620208</v>
      </c>
      <c r="H23" s="18">
        <f t="shared" si="2"/>
        <v>100</v>
      </c>
      <c r="I23" s="18">
        <v>604096</v>
      </c>
      <c r="J23" s="18">
        <f t="shared" si="3"/>
        <v>23.05526889468317</v>
      </c>
      <c r="K23" s="18">
        <v>2016112</v>
      </c>
      <c r="L23" s="26">
        <f t="shared" si="4"/>
        <v>76.944731105316833</v>
      </c>
      <c r="M23" s="18">
        <v>1117855</v>
      </c>
      <c r="N23" s="18">
        <f t="shared" si="5"/>
        <v>50.270972302857587</v>
      </c>
      <c r="O23" s="18">
        <v>1105804</v>
      </c>
      <c r="P23" s="18">
        <f t="shared" si="6"/>
        <v>49.729027697142413</v>
      </c>
      <c r="Q23" s="18">
        <v>2223659</v>
      </c>
      <c r="R23" s="18">
        <f t="shared" si="7"/>
        <v>100</v>
      </c>
    </row>
    <row r="24" spans="1:18" ht="23.1" customHeight="1" x14ac:dyDescent="0.25">
      <c r="A24" s="51" t="s">
        <v>33</v>
      </c>
      <c r="B24" s="47"/>
      <c r="C24" s="18">
        <v>1896337</v>
      </c>
      <c r="D24" s="18">
        <f t="shared" si="0"/>
        <v>50.605571120882317</v>
      </c>
      <c r="E24" s="18">
        <v>1850952</v>
      </c>
      <c r="F24" s="18">
        <f t="shared" si="1"/>
        <v>49.394428879117676</v>
      </c>
      <c r="G24" s="18">
        <v>3747289</v>
      </c>
      <c r="H24" s="18">
        <f t="shared" si="2"/>
        <v>100</v>
      </c>
      <c r="I24" s="18">
        <v>801375</v>
      </c>
      <c r="J24" s="18">
        <f t="shared" si="3"/>
        <v>21.385460262072129</v>
      </c>
      <c r="K24" s="18">
        <v>2945914</v>
      </c>
      <c r="L24" s="26">
        <f t="shared" si="4"/>
        <v>78.614539737927871</v>
      </c>
      <c r="M24" s="18">
        <v>191288</v>
      </c>
      <c r="N24" s="18">
        <f t="shared" si="5"/>
        <v>55.767145172763634</v>
      </c>
      <c r="O24" s="18">
        <v>151724</v>
      </c>
      <c r="P24" s="18">
        <f t="shared" si="6"/>
        <v>44.232854827236366</v>
      </c>
      <c r="Q24" s="18">
        <v>343012</v>
      </c>
      <c r="R24" s="18">
        <f t="shared" si="7"/>
        <v>100</v>
      </c>
    </row>
    <row r="25" spans="1:18" ht="23.1" customHeight="1" x14ac:dyDescent="0.25">
      <c r="A25" s="51" t="s">
        <v>25</v>
      </c>
      <c r="B25" s="47"/>
      <c r="C25" s="18">
        <v>1509432</v>
      </c>
      <c r="D25" s="18">
        <f t="shared" si="0"/>
        <v>50.286222953071956</v>
      </c>
      <c r="E25" s="18">
        <v>1492249</v>
      </c>
      <c r="F25" s="18">
        <f t="shared" si="1"/>
        <v>49.713777046928037</v>
      </c>
      <c r="G25" s="18">
        <v>3001681</v>
      </c>
      <c r="H25" s="18">
        <f t="shared" si="2"/>
        <v>100</v>
      </c>
      <c r="I25" s="18">
        <v>639197</v>
      </c>
      <c r="J25" s="18">
        <f t="shared" si="3"/>
        <v>21.294634573094211</v>
      </c>
      <c r="K25" s="18">
        <v>2362484</v>
      </c>
      <c r="L25" s="26">
        <f t="shared" si="4"/>
        <v>78.7053654269058</v>
      </c>
      <c r="M25" s="18">
        <v>1223023</v>
      </c>
      <c r="N25" s="18">
        <f t="shared" si="5"/>
        <v>50.24957917282449</v>
      </c>
      <c r="O25" s="18">
        <v>1210874</v>
      </c>
      <c r="P25" s="18">
        <f t="shared" si="6"/>
        <v>49.75042082717551</v>
      </c>
      <c r="Q25" s="18">
        <v>2433897</v>
      </c>
      <c r="R25" s="18">
        <f t="shared" si="7"/>
        <v>100</v>
      </c>
    </row>
    <row r="26" spans="1:18" ht="23.1" customHeight="1" x14ac:dyDescent="0.25">
      <c r="A26" s="51" t="s">
        <v>26</v>
      </c>
      <c r="B26" s="47"/>
      <c r="C26" s="18">
        <v>597285</v>
      </c>
      <c r="D26" s="18">
        <f t="shared" si="0"/>
        <v>50.340839557616547</v>
      </c>
      <c r="E26" s="18">
        <v>589197</v>
      </c>
      <c r="F26" s="18">
        <f t="shared" si="1"/>
        <v>49.659160442383445</v>
      </c>
      <c r="G26" s="18">
        <v>1186482</v>
      </c>
      <c r="H26" s="18">
        <f t="shared" si="2"/>
        <v>100</v>
      </c>
      <c r="I26" s="18">
        <v>504110</v>
      </c>
      <c r="J26" s="18">
        <f t="shared" si="3"/>
        <v>42.487791639485472</v>
      </c>
      <c r="K26" s="18">
        <v>682372</v>
      </c>
      <c r="L26" s="26">
        <f t="shared" si="4"/>
        <v>57.512208360514528</v>
      </c>
      <c r="M26" s="18">
        <v>484128</v>
      </c>
      <c r="N26" s="18">
        <f t="shared" si="5"/>
        <v>50.094575074397675</v>
      </c>
      <c r="O26" s="18">
        <v>482300</v>
      </c>
      <c r="P26" s="18">
        <f t="shared" si="6"/>
        <v>49.905424925602318</v>
      </c>
      <c r="Q26" s="18">
        <v>966428</v>
      </c>
      <c r="R26" s="18">
        <f t="shared" si="7"/>
        <v>100</v>
      </c>
    </row>
    <row r="27" spans="1:18" ht="23.1" customHeight="1" x14ac:dyDescent="0.25">
      <c r="A27" s="51" t="s">
        <v>27</v>
      </c>
      <c r="B27" s="47"/>
      <c r="C27" s="18">
        <v>233681</v>
      </c>
      <c r="D27" s="18">
        <f t="shared" si="0"/>
        <v>51.101717524700078</v>
      </c>
      <c r="E27" s="18">
        <v>223605</v>
      </c>
      <c r="F27" s="18">
        <f t="shared" si="1"/>
        <v>48.898282475299922</v>
      </c>
      <c r="G27" s="18">
        <v>457286</v>
      </c>
      <c r="H27" s="18">
        <f t="shared" si="2"/>
        <v>100</v>
      </c>
      <c r="I27" s="18">
        <v>218383</v>
      </c>
      <c r="J27" s="18">
        <f t="shared" si="3"/>
        <v>47.756327549935932</v>
      </c>
      <c r="K27" s="18">
        <v>238903</v>
      </c>
      <c r="L27" s="26">
        <f t="shared" si="4"/>
        <v>52.243672450064068</v>
      </c>
      <c r="M27" s="18">
        <v>184473</v>
      </c>
      <c r="N27" s="18">
        <f t="shared" si="5"/>
        <v>51.402418635755687</v>
      </c>
      <c r="O27" s="18">
        <v>174407</v>
      </c>
      <c r="P27" s="18">
        <f t="shared" si="6"/>
        <v>48.597581364244313</v>
      </c>
      <c r="Q27" s="18">
        <v>358880</v>
      </c>
      <c r="R27" s="18">
        <f t="shared" si="7"/>
        <v>100</v>
      </c>
    </row>
    <row r="28" spans="1:18" ht="23.1" customHeight="1" x14ac:dyDescent="0.25">
      <c r="A28" s="51" t="s">
        <v>28</v>
      </c>
      <c r="B28" s="47"/>
      <c r="C28" s="18">
        <v>175349</v>
      </c>
      <c r="D28" s="18">
        <f t="shared" si="0"/>
        <v>60.74564974139215</v>
      </c>
      <c r="E28" s="18">
        <v>113312</v>
      </c>
      <c r="F28" s="18">
        <f t="shared" si="1"/>
        <v>39.254350258607843</v>
      </c>
      <c r="G28" s="18">
        <v>288661</v>
      </c>
      <c r="H28" s="18">
        <f t="shared" si="2"/>
        <v>100</v>
      </c>
      <c r="I28" s="18">
        <v>275728</v>
      </c>
      <c r="J28" s="18">
        <f t="shared" si="3"/>
        <v>95.51965800714332</v>
      </c>
      <c r="K28" s="18">
        <v>12933</v>
      </c>
      <c r="L28" s="26">
        <f t="shared" si="4"/>
        <v>4.4803419928566726</v>
      </c>
      <c r="M28" s="18">
        <v>71503</v>
      </c>
      <c r="N28" s="18">
        <f t="shared" si="5"/>
        <v>53.350494310762919</v>
      </c>
      <c r="O28" s="18">
        <v>62522</v>
      </c>
      <c r="P28" s="18">
        <f t="shared" si="6"/>
        <v>46.649505689237081</v>
      </c>
      <c r="Q28" s="18">
        <v>134025</v>
      </c>
      <c r="R28" s="18">
        <f t="shared" si="7"/>
        <v>100</v>
      </c>
    </row>
    <row r="29" spans="1:18" ht="23.1" customHeight="1" x14ac:dyDescent="0.25">
      <c r="A29" s="51" t="s">
        <v>29</v>
      </c>
      <c r="B29" s="47"/>
      <c r="C29" s="18">
        <v>96224</v>
      </c>
      <c r="D29" s="18">
        <f t="shared" si="0"/>
        <v>51.384416569210146</v>
      </c>
      <c r="E29" s="18">
        <v>91039</v>
      </c>
      <c r="F29" s="18">
        <f t="shared" si="1"/>
        <v>48.615583430789847</v>
      </c>
      <c r="G29" s="18">
        <v>187263</v>
      </c>
      <c r="H29" s="18">
        <f t="shared" si="2"/>
        <v>100</v>
      </c>
      <c r="I29" s="18">
        <v>90065</v>
      </c>
      <c r="J29" s="18">
        <f t="shared" si="3"/>
        <v>48.095459327256322</v>
      </c>
      <c r="K29" s="18">
        <v>97198</v>
      </c>
      <c r="L29" s="26">
        <f t="shared" si="4"/>
        <v>51.904540672743678</v>
      </c>
      <c r="M29" s="18">
        <v>70589</v>
      </c>
      <c r="N29" s="18">
        <f t="shared" si="5"/>
        <v>51.099609092225272</v>
      </c>
      <c r="O29" s="18">
        <v>67551</v>
      </c>
      <c r="P29" s="18">
        <f t="shared" si="6"/>
        <v>48.900390907774721</v>
      </c>
      <c r="Q29" s="18">
        <v>138140</v>
      </c>
      <c r="R29" s="18">
        <f t="shared" si="7"/>
        <v>100</v>
      </c>
    </row>
    <row r="30" spans="1:18" ht="23.1" customHeight="1" x14ac:dyDescent="0.25">
      <c r="A30" s="51" t="s">
        <v>30</v>
      </c>
      <c r="B30" s="47"/>
      <c r="C30" s="18">
        <v>169502</v>
      </c>
      <c r="D30" s="18">
        <f t="shared" si="0"/>
        <v>52.415571724993114</v>
      </c>
      <c r="E30" s="18">
        <v>153879</v>
      </c>
      <c r="F30" s="18">
        <f t="shared" si="1"/>
        <v>47.584428275006879</v>
      </c>
      <c r="G30" s="18">
        <v>323381</v>
      </c>
      <c r="H30" s="18">
        <f t="shared" si="2"/>
        <v>100</v>
      </c>
      <c r="I30" s="18">
        <v>227688</v>
      </c>
      <c r="J30" s="18">
        <f t="shared" si="3"/>
        <v>70.408589249213776</v>
      </c>
      <c r="K30" s="18">
        <v>95693</v>
      </c>
      <c r="L30" s="26">
        <f t="shared" si="4"/>
        <v>29.591410750786224</v>
      </c>
      <c r="M30" s="18">
        <v>108947</v>
      </c>
      <c r="N30" s="18">
        <f t="shared" si="5"/>
        <v>51.942596962978861</v>
      </c>
      <c r="O30" s="18">
        <v>100798</v>
      </c>
      <c r="P30" s="18">
        <f t="shared" si="6"/>
        <v>48.057403037021146</v>
      </c>
      <c r="Q30" s="18">
        <v>209745</v>
      </c>
      <c r="R30" s="18">
        <f t="shared" si="7"/>
        <v>100</v>
      </c>
    </row>
    <row r="31" spans="1:18" ht="23.1" customHeight="1" x14ac:dyDescent="0.25">
      <c r="A31" s="51" t="s">
        <v>31</v>
      </c>
      <c r="B31" s="47"/>
      <c r="C31" s="18">
        <v>178526</v>
      </c>
      <c r="D31" s="18">
        <f t="shared" si="0"/>
        <v>51.945263194648525</v>
      </c>
      <c r="E31" s="18">
        <v>165155</v>
      </c>
      <c r="F31" s="18">
        <f t="shared" si="1"/>
        <v>48.054736805351475</v>
      </c>
      <c r="G31" s="18">
        <v>343681</v>
      </c>
      <c r="H31" s="18">
        <f t="shared" si="2"/>
        <v>100</v>
      </c>
      <c r="I31" s="18">
        <v>207708</v>
      </c>
      <c r="J31" s="18">
        <f t="shared" si="3"/>
        <v>60.436276663533917</v>
      </c>
      <c r="K31" s="18">
        <v>135973</v>
      </c>
      <c r="L31" s="26">
        <f t="shared" si="4"/>
        <v>39.563723336466083</v>
      </c>
      <c r="M31" s="18">
        <v>129404</v>
      </c>
      <c r="N31" s="18">
        <f t="shared" si="5"/>
        <v>61.695868793058239</v>
      </c>
      <c r="O31" s="18">
        <v>80341</v>
      </c>
      <c r="P31" s="18">
        <f t="shared" si="6"/>
        <v>38.304131206941761</v>
      </c>
      <c r="Q31" s="18">
        <v>209745</v>
      </c>
      <c r="R31" s="18">
        <f t="shared" si="7"/>
        <v>100</v>
      </c>
    </row>
    <row r="32" spans="1:18" ht="23.1" customHeight="1" thickBot="1" x14ac:dyDescent="0.3">
      <c r="A32" s="49" t="s">
        <v>32</v>
      </c>
      <c r="B32" s="50"/>
      <c r="C32" s="20">
        <v>99989</v>
      </c>
      <c r="D32" s="20">
        <f t="shared" si="0"/>
        <v>66.620249453653855</v>
      </c>
      <c r="E32" s="20">
        <v>50099</v>
      </c>
      <c r="F32" s="20">
        <f t="shared" si="1"/>
        <v>33.379750546346145</v>
      </c>
      <c r="G32" s="20">
        <v>150088</v>
      </c>
      <c r="H32" s="20">
        <f t="shared" si="2"/>
        <v>100</v>
      </c>
      <c r="I32" s="20">
        <v>76415</v>
      </c>
      <c r="J32" s="20">
        <f t="shared" si="3"/>
        <v>50.913464101060711</v>
      </c>
      <c r="K32" s="20">
        <v>73673</v>
      </c>
      <c r="L32" s="27">
        <f t="shared" si="4"/>
        <v>49.086535898939289</v>
      </c>
      <c r="M32" s="18">
        <v>24281</v>
      </c>
      <c r="N32" s="18">
        <f t="shared" si="5"/>
        <v>55.367811374104981</v>
      </c>
      <c r="O32" s="18">
        <v>19573</v>
      </c>
      <c r="P32" s="18">
        <f t="shared" si="6"/>
        <v>44.632188625895012</v>
      </c>
      <c r="Q32" s="18">
        <v>43854</v>
      </c>
      <c r="R32" s="18">
        <f t="shared" si="7"/>
        <v>100</v>
      </c>
    </row>
  </sheetData>
  <mergeCells count="40">
    <mergeCell ref="C1:L2"/>
    <mergeCell ref="O4:P4"/>
    <mergeCell ref="Q4:R4"/>
    <mergeCell ref="M1:R2"/>
    <mergeCell ref="M3:R3"/>
    <mergeCell ref="C3:L3"/>
    <mergeCell ref="C4:D4"/>
    <mergeCell ref="E4:F4"/>
    <mergeCell ref="G4:H4"/>
    <mergeCell ref="I4:J4"/>
    <mergeCell ref="K4:L4"/>
    <mergeCell ref="M4:N4"/>
    <mergeCell ref="A28:B28"/>
    <mergeCell ref="A29:B29"/>
    <mergeCell ref="A30:B30"/>
    <mergeCell ref="A31:B31"/>
    <mergeCell ref="A32:B32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3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M29" sqref="M29"/>
    </sheetView>
  </sheetViews>
  <sheetFormatPr defaultRowHeight="15" x14ac:dyDescent="0.25"/>
  <cols>
    <col min="1" max="13" width="14.7109375" customWidth="1"/>
  </cols>
  <sheetData>
    <row r="1" spans="1:13" ht="21.95" customHeight="1" x14ac:dyDescent="0.25">
      <c r="A1" s="9"/>
      <c r="B1" s="10"/>
      <c r="C1" s="41">
        <v>2016</v>
      </c>
      <c r="D1" s="41"/>
      <c r="E1" s="41"/>
      <c r="F1" s="41"/>
      <c r="G1" s="41"/>
      <c r="H1" s="41"/>
      <c r="I1" s="41"/>
      <c r="J1" s="41"/>
      <c r="K1" s="41"/>
      <c r="L1" s="42"/>
      <c r="M1" s="38"/>
    </row>
    <row r="2" spans="1:13" ht="21.95" customHeight="1" x14ac:dyDescent="0.25">
      <c r="A2" s="31"/>
      <c r="B2" s="32"/>
      <c r="C2" s="43"/>
      <c r="D2" s="43"/>
      <c r="E2" s="43"/>
      <c r="F2" s="43"/>
      <c r="G2" s="43"/>
      <c r="H2" s="43"/>
      <c r="I2" s="43"/>
      <c r="J2" s="43"/>
      <c r="K2" s="43"/>
      <c r="L2" s="44"/>
      <c r="M2" s="38"/>
    </row>
    <row r="3" spans="1:13" ht="21.95" customHeight="1" x14ac:dyDescent="0.25">
      <c r="A3" s="52" t="s">
        <v>0</v>
      </c>
      <c r="B3" s="53"/>
      <c r="C3" s="70" t="s">
        <v>46</v>
      </c>
      <c r="D3" s="70"/>
      <c r="E3" s="70" t="s">
        <v>40</v>
      </c>
      <c r="F3" s="70"/>
      <c r="G3" s="70" t="s">
        <v>41</v>
      </c>
      <c r="H3" s="70"/>
      <c r="I3" s="68" t="s">
        <v>42</v>
      </c>
      <c r="J3" s="68"/>
      <c r="K3" s="68" t="s">
        <v>43</v>
      </c>
      <c r="L3" s="69"/>
      <c r="M3" s="39"/>
    </row>
    <row r="4" spans="1:13" ht="21.95" customHeight="1" x14ac:dyDescent="0.25">
      <c r="A4" s="52"/>
      <c r="B4" s="53"/>
      <c r="C4" s="70"/>
      <c r="D4" s="70"/>
      <c r="E4" s="70"/>
      <c r="F4" s="70"/>
      <c r="G4" s="70"/>
      <c r="H4" s="70"/>
      <c r="I4" s="68" t="s">
        <v>44</v>
      </c>
      <c r="J4" s="68" t="s">
        <v>45</v>
      </c>
      <c r="K4" s="68" t="s">
        <v>44</v>
      </c>
      <c r="L4" s="69" t="s">
        <v>45</v>
      </c>
      <c r="M4" s="39"/>
    </row>
    <row r="5" spans="1:13" ht="21.95" customHeight="1" x14ac:dyDescent="0.25">
      <c r="A5" s="52"/>
      <c r="B5" s="53"/>
      <c r="C5" s="70"/>
      <c r="D5" s="70"/>
      <c r="E5" s="70"/>
      <c r="F5" s="70"/>
      <c r="G5" s="70"/>
      <c r="H5" s="70"/>
      <c r="I5" s="68"/>
      <c r="J5" s="68"/>
      <c r="K5" s="68"/>
      <c r="L5" s="69"/>
      <c r="M5" s="39"/>
    </row>
    <row r="6" spans="1:13" ht="21.95" customHeight="1" x14ac:dyDescent="0.25">
      <c r="A6" s="51" t="s">
        <v>1</v>
      </c>
      <c r="B6" s="47"/>
      <c r="C6" s="66">
        <v>4999633</v>
      </c>
      <c r="D6" s="66"/>
      <c r="E6" s="63">
        <f>1942.34*238</f>
        <v>462276.92</v>
      </c>
      <c r="F6" s="63"/>
      <c r="G6" s="63">
        <f>1942.34*238</f>
        <v>462276.92</v>
      </c>
      <c r="H6" s="63"/>
      <c r="I6" s="33">
        <f>C6/E6</f>
        <v>10.81523386458489</v>
      </c>
      <c r="J6" s="33">
        <f>(I6/I33)*100</f>
        <v>10.240119544421804</v>
      </c>
      <c r="K6" s="33">
        <f>(C6/G6)*100</f>
        <v>1081.5233864584891</v>
      </c>
      <c r="L6" s="34">
        <f>(K6/K33)*100</f>
        <v>2.371700321681987</v>
      </c>
      <c r="M6" s="39"/>
    </row>
    <row r="7" spans="1:13" ht="21.95" customHeight="1" x14ac:dyDescent="0.25">
      <c r="A7" s="51" t="s">
        <v>2</v>
      </c>
      <c r="B7" s="47"/>
      <c r="C7" s="66">
        <v>4301601</v>
      </c>
      <c r="D7" s="66"/>
      <c r="E7" s="63">
        <f>2499*238</f>
        <v>594762</v>
      </c>
      <c r="F7" s="63"/>
      <c r="G7" s="63">
        <f>2435.93*238</f>
        <v>579751.34</v>
      </c>
      <c r="H7" s="63"/>
      <c r="I7" s="33">
        <f t="shared" ref="I7:I32" si="0">C7/E7</f>
        <v>7.2324745024060046</v>
      </c>
      <c r="J7" s="33">
        <f>(I7/I33)*100</f>
        <v>6.8478781350386182</v>
      </c>
      <c r="K7" s="33">
        <f t="shared" ref="K7:K32" si="1">(C7/G7)*100</f>
        <v>741.97344675391355</v>
      </c>
      <c r="L7" s="34">
        <f>(K7/K33)*100</f>
        <v>1.6270925662625897</v>
      </c>
      <c r="M7" s="39"/>
    </row>
    <row r="8" spans="1:13" ht="21.95" customHeight="1" x14ac:dyDescent="0.25">
      <c r="A8" s="51" t="s">
        <v>3</v>
      </c>
      <c r="B8" s="47"/>
      <c r="C8" s="66">
        <v>6171613</v>
      </c>
      <c r="D8" s="66"/>
      <c r="E8" s="63">
        <f>9826*238</f>
        <v>2338588</v>
      </c>
      <c r="F8" s="63"/>
      <c r="G8" s="63">
        <f>7093.84*238</f>
        <v>1688333.92</v>
      </c>
      <c r="H8" s="63"/>
      <c r="I8" s="33">
        <f t="shared" si="0"/>
        <v>2.6390338956669579</v>
      </c>
      <c r="J8" s="33">
        <f>(I8/I33)*100</f>
        <v>2.4986997888138651</v>
      </c>
      <c r="K8" s="33">
        <f t="shared" si="1"/>
        <v>365.54457189369271</v>
      </c>
      <c r="L8" s="34">
        <f>(K8/K33)*100</f>
        <v>0.80161204982195822</v>
      </c>
      <c r="M8" s="39"/>
    </row>
    <row r="9" spans="1:13" ht="21.95" customHeight="1" x14ac:dyDescent="0.25">
      <c r="A9" s="51" t="s">
        <v>7</v>
      </c>
      <c r="B9" s="47"/>
      <c r="C9" s="66">
        <v>1303993</v>
      </c>
      <c r="D9" s="66"/>
      <c r="E9" s="63">
        <f>5066.97*238</f>
        <v>1205938.8600000001</v>
      </c>
      <c r="F9" s="63"/>
      <c r="G9" s="63">
        <f>5066.97*238</f>
        <v>1205938.8600000001</v>
      </c>
      <c r="H9" s="63"/>
      <c r="I9" s="33">
        <f t="shared" si="0"/>
        <v>1.0813093791504487</v>
      </c>
      <c r="J9" s="33">
        <f>(I9/I33)*100</f>
        <v>1.0238093272549043</v>
      </c>
      <c r="K9" s="33">
        <f t="shared" si="1"/>
        <v>108.13093791504487</v>
      </c>
      <c r="L9" s="34">
        <f>(K9/K33)*100</f>
        <v>0.23712310195774955</v>
      </c>
      <c r="M9" s="39"/>
    </row>
    <row r="10" spans="1:13" ht="21.95" customHeight="1" x14ac:dyDescent="0.25">
      <c r="A10" s="51" t="s">
        <v>8</v>
      </c>
      <c r="B10" s="47"/>
      <c r="C10" s="66">
        <v>8632021</v>
      </c>
      <c r="D10" s="66"/>
      <c r="E10" s="63">
        <f>13184*238</f>
        <v>3137792</v>
      </c>
      <c r="F10" s="63"/>
      <c r="G10" s="63">
        <f>1191*238</f>
        <v>283458</v>
      </c>
      <c r="H10" s="63"/>
      <c r="I10" s="33">
        <f t="shared" si="0"/>
        <v>2.7509857249938809</v>
      </c>
      <c r="J10" s="33">
        <f>(I10/I33)*100</f>
        <v>2.6046984320127287</v>
      </c>
      <c r="K10" s="33">
        <f t="shared" si="1"/>
        <v>3045.2557345356281</v>
      </c>
      <c r="L10" s="34">
        <f>(K10/K33)*100</f>
        <v>6.6780192602698518</v>
      </c>
      <c r="M10" s="39"/>
    </row>
    <row r="11" spans="1:13" ht="21.95" customHeight="1" x14ac:dyDescent="0.25">
      <c r="A11" s="51" t="s">
        <v>9</v>
      </c>
      <c r="B11" s="47"/>
      <c r="C11" s="66">
        <v>3154100</v>
      </c>
      <c r="D11" s="66"/>
      <c r="E11" s="63">
        <f>10954*238</f>
        <v>2607052</v>
      </c>
      <c r="F11" s="63"/>
      <c r="G11" s="63">
        <f>1368.41*238</f>
        <v>325681.58</v>
      </c>
      <c r="H11" s="63"/>
      <c r="I11" s="33">
        <f t="shared" si="0"/>
        <v>1.2098339427061677</v>
      </c>
      <c r="J11" s="33">
        <f>(I11/I33)*100</f>
        <v>1.1454994276895207</v>
      </c>
      <c r="K11" s="33">
        <f t="shared" si="1"/>
        <v>968.46128049366507</v>
      </c>
      <c r="L11" s="34">
        <f>(K11/K33)*100</f>
        <v>2.123763535067611</v>
      </c>
      <c r="M11" s="39"/>
    </row>
    <row r="12" spans="1:13" ht="21.95" customHeight="1" x14ac:dyDescent="0.25">
      <c r="A12" s="51" t="s">
        <v>10</v>
      </c>
      <c r="B12" s="47"/>
      <c r="C12" s="66">
        <v>3596954</v>
      </c>
      <c r="D12" s="66"/>
      <c r="E12" s="63">
        <f>6068*238</f>
        <v>1444184</v>
      </c>
      <c r="F12" s="63"/>
      <c r="G12" s="63">
        <f>1839.81*238</f>
        <v>437874.77999999997</v>
      </c>
      <c r="H12" s="63"/>
      <c r="I12" s="33">
        <f t="shared" si="0"/>
        <v>2.4906480060712486</v>
      </c>
      <c r="J12" s="33">
        <f>(I12/I33)*100</f>
        <v>2.3582045145377259</v>
      </c>
      <c r="K12" s="33">
        <f t="shared" si="1"/>
        <v>821.45722117176979</v>
      </c>
      <c r="L12" s="34">
        <f>(K12/K33)*100</f>
        <v>1.8013945700062355</v>
      </c>
      <c r="M12" s="39"/>
    </row>
    <row r="13" spans="1:13" ht="21.95" customHeight="1" x14ac:dyDescent="0.25">
      <c r="A13" s="51" t="s">
        <v>11</v>
      </c>
      <c r="B13" s="47"/>
      <c r="C13" s="66">
        <v>5497095</v>
      </c>
      <c r="D13" s="66"/>
      <c r="E13" s="63">
        <f>32279*238</f>
        <v>7682402</v>
      </c>
      <c r="F13" s="63"/>
      <c r="G13" s="63">
        <f>2411.65*238</f>
        <v>573972.70000000007</v>
      </c>
      <c r="H13" s="63"/>
      <c r="I13" s="33">
        <f t="shared" si="0"/>
        <v>0.71554378435286259</v>
      </c>
      <c r="J13" s="33">
        <f>(I13/I33)*100</f>
        <v>0.67749380020665162</v>
      </c>
      <c r="K13" s="33">
        <f t="shared" si="1"/>
        <v>957.72760620844849</v>
      </c>
      <c r="L13" s="34">
        <f>(K13/K33)*100</f>
        <v>2.1002253859403517</v>
      </c>
      <c r="M13" s="39"/>
    </row>
    <row r="14" spans="1:13" ht="21.95" customHeight="1" x14ac:dyDescent="0.25">
      <c r="A14" s="51" t="s">
        <v>12</v>
      </c>
      <c r="B14" s="47"/>
      <c r="C14" s="66">
        <v>4383289</v>
      </c>
      <c r="D14" s="66"/>
      <c r="E14" s="67">
        <f>95926*238</f>
        <v>22830388</v>
      </c>
      <c r="F14" s="67"/>
      <c r="G14" s="63">
        <f>1574*238</f>
        <v>374612</v>
      </c>
      <c r="H14" s="63"/>
      <c r="I14" s="33">
        <f>C14/E14</f>
        <v>0.19199362709034992</v>
      </c>
      <c r="J14" s="33">
        <f>(I14/I33)*100</f>
        <v>0.18178411283460344</v>
      </c>
      <c r="K14" s="33">
        <f t="shared" si="1"/>
        <v>1170.0877174249622</v>
      </c>
      <c r="L14" s="34">
        <f>(K14/K33)*100</f>
        <v>2.5659153103476955</v>
      </c>
      <c r="M14" s="39"/>
    </row>
    <row r="15" spans="1:13" ht="21.95" customHeight="1" x14ac:dyDescent="0.25">
      <c r="A15" s="51" t="s">
        <v>13</v>
      </c>
      <c r="B15" s="47"/>
      <c r="C15" s="66">
        <v>9539673</v>
      </c>
      <c r="D15" s="66"/>
      <c r="E15" s="63">
        <f>3085.12*238</f>
        <v>734258.55999999994</v>
      </c>
      <c r="F15" s="63"/>
      <c r="G15" s="63">
        <f>190.42*238</f>
        <v>45319.96</v>
      </c>
      <c r="H15" s="63"/>
      <c r="I15" s="33">
        <f t="shared" si="0"/>
        <v>12.992253028687879</v>
      </c>
      <c r="J15" s="33">
        <f>(I15/I33)*100</f>
        <v>12.301372844168871</v>
      </c>
      <c r="K15" s="33">
        <f t="shared" si="1"/>
        <v>21049.605957286811</v>
      </c>
      <c r="L15" s="34">
        <f>(K15/K33)*100</f>
        <v>46.160219783737752</v>
      </c>
      <c r="M15" s="39"/>
    </row>
    <row r="16" spans="1:13" ht="21.95" customHeight="1" x14ac:dyDescent="0.25">
      <c r="A16" s="51" t="s">
        <v>14</v>
      </c>
      <c r="B16" s="47"/>
      <c r="C16" s="66">
        <v>5163750</v>
      </c>
      <c r="D16" s="66"/>
      <c r="E16" s="63">
        <f>2299.97*238</f>
        <v>547392.86</v>
      </c>
      <c r="F16" s="63"/>
      <c r="G16" s="63">
        <f>1675.5*238</f>
        <v>398769</v>
      </c>
      <c r="H16" s="63"/>
      <c r="I16" s="33">
        <f t="shared" si="0"/>
        <v>9.4333528573975194</v>
      </c>
      <c r="J16" s="33">
        <f>(I16/I33)*100</f>
        <v>8.9317218817414119</v>
      </c>
      <c r="K16" s="33">
        <f t="shared" si="1"/>
        <v>1294.9226243765188</v>
      </c>
      <c r="L16" s="34">
        <f>(K16/K33)*100</f>
        <v>2.8396689736352267</v>
      </c>
      <c r="M16" s="39"/>
    </row>
    <row r="17" spans="1:13" ht="21.95" customHeight="1" x14ac:dyDescent="0.25">
      <c r="A17" s="51" t="s">
        <v>15</v>
      </c>
      <c r="B17" s="47"/>
      <c r="C17" s="66">
        <v>749371</v>
      </c>
      <c r="D17" s="66"/>
      <c r="E17" s="63">
        <f>1344.96*238</f>
        <v>320100.47999999998</v>
      </c>
      <c r="F17" s="63"/>
      <c r="G17" s="63">
        <f>1320.68*238</f>
        <v>314321.84000000003</v>
      </c>
      <c r="H17" s="63"/>
      <c r="I17" s="33">
        <f t="shared" si="0"/>
        <v>2.3410492855243454</v>
      </c>
      <c r="J17" s="33">
        <f>(I17/I33)*100</f>
        <v>2.2165609031952882</v>
      </c>
      <c r="K17" s="33">
        <f t="shared" si="1"/>
        <v>238.40882326216973</v>
      </c>
      <c r="L17" s="34">
        <f>(K17/K33)*100</f>
        <v>0.52281281191177864</v>
      </c>
      <c r="M17" s="39"/>
    </row>
    <row r="18" spans="1:13" ht="21.95" customHeight="1" x14ac:dyDescent="0.25">
      <c r="A18" s="51" t="s">
        <v>19</v>
      </c>
      <c r="B18" s="47"/>
      <c r="C18" s="66">
        <v>728180</v>
      </c>
      <c r="D18" s="66"/>
      <c r="E18" s="63">
        <f>9002.21*238</f>
        <v>2142525.98</v>
      </c>
      <c r="F18" s="63"/>
      <c r="G18" s="63">
        <f>206.2*238</f>
        <v>49075.6</v>
      </c>
      <c r="H18" s="63"/>
      <c r="I18" s="33">
        <f t="shared" si="0"/>
        <v>0.33986985772746614</v>
      </c>
      <c r="J18" s="33">
        <f>(I18/I33)*100</f>
        <v>0.32179682993923542</v>
      </c>
      <c r="K18" s="33">
        <f t="shared" si="1"/>
        <v>1483.7923530226835</v>
      </c>
      <c r="L18" s="34">
        <f>(K18/K33)*100</f>
        <v>3.2538462367389971</v>
      </c>
      <c r="M18" s="39"/>
    </row>
    <row r="19" spans="1:13" ht="21.95" customHeight="1" x14ac:dyDescent="0.25">
      <c r="A19" s="51" t="s">
        <v>20</v>
      </c>
      <c r="B19" s="47"/>
      <c r="C19" s="66">
        <v>1496765</v>
      </c>
      <c r="D19" s="66"/>
      <c r="E19" s="63">
        <f>910.26*238</f>
        <v>216641.88</v>
      </c>
      <c r="F19" s="63"/>
      <c r="G19" s="63">
        <f>668.87*238</f>
        <v>159191.06</v>
      </c>
      <c r="H19" s="63"/>
      <c r="I19" s="33">
        <f t="shared" si="0"/>
        <v>6.9089365361858937</v>
      </c>
      <c r="J19" s="33">
        <f>(I19/I33)*100</f>
        <v>6.5415447267429485</v>
      </c>
      <c r="K19" s="33">
        <f t="shared" si="1"/>
        <v>940.23181955067071</v>
      </c>
      <c r="L19" s="34">
        <f>(K19/K33)*100</f>
        <v>2.0618584274779854</v>
      </c>
      <c r="M19" s="39"/>
    </row>
    <row r="20" spans="1:13" ht="21.95" customHeight="1" x14ac:dyDescent="0.25">
      <c r="A20" s="51" t="s">
        <v>21</v>
      </c>
      <c r="B20" s="47"/>
      <c r="C20" s="66">
        <v>6492381</v>
      </c>
      <c r="D20" s="66"/>
      <c r="E20" s="63">
        <f>3538.23*238</f>
        <v>842098.74</v>
      </c>
      <c r="F20" s="63"/>
      <c r="G20" s="63">
        <f>3538.23*238</f>
        <v>842098.74</v>
      </c>
      <c r="H20" s="63"/>
      <c r="I20" s="33">
        <f t="shared" si="0"/>
        <v>7.709762159245126</v>
      </c>
      <c r="J20" s="33">
        <f>(I20/I33)*100</f>
        <v>7.2997853914423763</v>
      </c>
      <c r="K20" s="33">
        <f t="shared" si="1"/>
        <v>770.97621592451264</v>
      </c>
      <c r="L20" s="34">
        <f>(K20/K33)*100</f>
        <v>1.6906934812615908</v>
      </c>
      <c r="M20" s="39"/>
    </row>
    <row r="21" spans="1:13" ht="21.95" customHeight="1" x14ac:dyDescent="0.25">
      <c r="A21" s="51" t="s">
        <v>22</v>
      </c>
      <c r="B21" s="47"/>
      <c r="C21" s="66">
        <v>7163824</v>
      </c>
      <c r="D21" s="66"/>
      <c r="E21" s="63">
        <f>4911*238</f>
        <v>1168818</v>
      </c>
      <c r="F21" s="63"/>
      <c r="G21" s="63">
        <f>4911*238</f>
        <v>1168818</v>
      </c>
      <c r="H21" s="63"/>
      <c r="I21" s="33">
        <f t="shared" si="0"/>
        <v>6.1291184769570624</v>
      </c>
      <c r="J21" s="33">
        <f>(I21/I33)*100</f>
        <v>5.8031945209696838</v>
      </c>
      <c r="K21" s="33">
        <f t="shared" si="1"/>
        <v>612.91184769570623</v>
      </c>
      <c r="L21" s="34">
        <f>(K21/K33)*100</f>
        <v>1.3440700816490398</v>
      </c>
      <c r="M21" s="39"/>
    </row>
    <row r="22" spans="1:13" ht="21.95" customHeight="1" x14ac:dyDescent="0.25">
      <c r="A22" s="51" t="s">
        <v>23</v>
      </c>
      <c r="B22" s="47"/>
      <c r="C22" s="66">
        <v>5627420</v>
      </c>
      <c r="D22" s="66"/>
      <c r="E22" s="63">
        <f>1124.28*238</f>
        <v>267578.64</v>
      </c>
      <c r="F22" s="63"/>
      <c r="G22" s="63">
        <f>1072.72*238</f>
        <v>255307.36000000002</v>
      </c>
      <c r="H22" s="63"/>
      <c r="I22" s="33">
        <f t="shared" si="0"/>
        <v>21.030901420232944</v>
      </c>
      <c r="J22" s="33">
        <f>(I22/I33)*100</f>
        <v>19.912555508886495</v>
      </c>
      <c r="K22" s="33">
        <f t="shared" si="1"/>
        <v>2204.1746074222065</v>
      </c>
      <c r="L22" s="34">
        <f>(K22/K33)*100</f>
        <v>4.8335909245427686</v>
      </c>
      <c r="M22" s="39"/>
    </row>
    <row r="23" spans="1:13" ht="21.95" customHeight="1" x14ac:dyDescent="0.25">
      <c r="A23" s="51" t="s">
        <v>24</v>
      </c>
      <c r="B23" s="47"/>
      <c r="C23" s="66">
        <v>3362185</v>
      </c>
      <c r="D23" s="66"/>
      <c r="E23" s="63">
        <f>3466.69*238</f>
        <v>825072.22</v>
      </c>
      <c r="F23" s="63"/>
      <c r="G23" s="63">
        <f>3466.69*238</f>
        <v>825072.22</v>
      </c>
      <c r="H23" s="63"/>
      <c r="I23" s="33">
        <f t="shared" si="0"/>
        <v>4.0750190328793279</v>
      </c>
      <c r="J23" s="33">
        <f>(I23/I33)*100</f>
        <v>3.8583245230712415</v>
      </c>
      <c r="K23" s="33">
        <f t="shared" si="1"/>
        <v>407.50190328793281</v>
      </c>
      <c r="L23" s="34">
        <f>(K23/K33)*100</f>
        <v>0.8936213559641849</v>
      </c>
      <c r="M23" s="39"/>
    </row>
    <row r="24" spans="1:13" ht="21.95" customHeight="1" x14ac:dyDescent="0.25">
      <c r="A24" s="51" t="s">
        <v>33</v>
      </c>
      <c r="B24" s="47"/>
      <c r="C24" s="66">
        <v>4967409</v>
      </c>
      <c r="D24" s="66"/>
      <c r="E24" s="63">
        <f>11022*238</f>
        <v>2623236</v>
      </c>
      <c r="F24" s="63"/>
      <c r="G24" s="63">
        <f>1593.92*238</f>
        <v>379352.96</v>
      </c>
      <c r="H24" s="63"/>
      <c r="I24" s="33">
        <f t="shared" si="0"/>
        <v>1.8936187975462369</v>
      </c>
      <c r="J24" s="33">
        <f>(I24/I33)*100</f>
        <v>1.7929231213329839</v>
      </c>
      <c r="K24" s="33">
        <f t="shared" si="1"/>
        <v>1309.4425307766151</v>
      </c>
      <c r="L24" s="34">
        <f>(K24/K33)*100</f>
        <v>2.8715100480965625</v>
      </c>
      <c r="M24" s="39"/>
    </row>
    <row r="25" spans="1:13" ht="21.95" customHeight="1" x14ac:dyDescent="0.25">
      <c r="A25" s="51" t="s">
        <v>25</v>
      </c>
      <c r="B25" s="47"/>
      <c r="C25" s="66">
        <v>3164281</v>
      </c>
      <c r="D25" s="66"/>
      <c r="E25" s="63">
        <f>10798*238</f>
        <v>2569924</v>
      </c>
      <c r="F25" s="63"/>
      <c r="G25" s="63">
        <f>1740.72*238</f>
        <v>414291.36</v>
      </c>
      <c r="H25" s="63"/>
      <c r="I25" s="33">
        <f t="shared" si="0"/>
        <v>1.2312741544107919</v>
      </c>
      <c r="J25" s="33">
        <f>(I25/I33)*100</f>
        <v>1.1657995278687683</v>
      </c>
      <c r="K25" s="33">
        <f t="shared" si="1"/>
        <v>763.78155701822993</v>
      </c>
      <c r="L25" s="34">
        <f>(K25/K33)*100</f>
        <v>1.6749161295592865</v>
      </c>
      <c r="M25" s="39"/>
    </row>
    <row r="26" spans="1:13" ht="21.95" customHeight="1" x14ac:dyDescent="0.25">
      <c r="A26" s="51" t="s">
        <v>26</v>
      </c>
      <c r="B26" s="47"/>
      <c r="C26" s="66">
        <v>1473975</v>
      </c>
      <c r="D26" s="66"/>
      <c r="E26" s="63">
        <f>62726*238</f>
        <v>14928788</v>
      </c>
      <c r="F26" s="63"/>
      <c r="G26" s="63">
        <f>1004.77*238</f>
        <v>239135.26</v>
      </c>
      <c r="H26" s="63"/>
      <c r="I26" s="33">
        <f t="shared" si="0"/>
        <v>9.8733735116340315E-2</v>
      </c>
      <c r="J26" s="33">
        <f>(I26/I33)*100</f>
        <v>9.3483438575408709E-2</v>
      </c>
      <c r="K26" s="33">
        <f t="shared" si="1"/>
        <v>616.37710808518989</v>
      </c>
      <c r="L26" s="34">
        <f>(K26/K33)*100</f>
        <v>1.3516691398694658</v>
      </c>
      <c r="M26" s="39"/>
    </row>
    <row r="27" spans="1:13" ht="21.95" customHeight="1" x14ac:dyDescent="0.25">
      <c r="A27" s="51" t="s">
        <v>27</v>
      </c>
      <c r="B27" s="47"/>
      <c r="C27" s="66">
        <v>1250209</v>
      </c>
      <c r="D27" s="66"/>
      <c r="E27" s="63">
        <f>2409.68*238</f>
        <v>573503.84</v>
      </c>
      <c r="F27" s="63"/>
      <c r="G27" s="63">
        <f>226.73*238</f>
        <v>53961.74</v>
      </c>
      <c r="H27" s="63"/>
      <c r="I27" s="33">
        <f t="shared" si="0"/>
        <v>2.1799487863934792</v>
      </c>
      <c r="J27" s="33">
        <f>(I27/I33)*100</f>
        <v>2.064027135509682</v>
      </c>
      <c r="K27" s="33">
        <f t="shared" si="1"/>
        <v>2316.8433782898774</v>
      </c>
      <c r="L27" s="34">
        <f>(K27/K33)*100</f>
        <v>5.0806651565530307</v>
      </c>
      <c r="M27" s="39"/>
    </row>
    <row r="28" spans="1:13" ht="21.95" customHeight="1" x14ac:dyDescent="0.25">
      <c r="A28" s="51" t="s">
        <v>28</v>
      </c>
      <c r="B28" s="47"/>
      <c r="C28" s="66">
        <v>359888</v>
      </c>
      <c r="D28" s="66"/>
      <c r="E28" s="63">
        <f>119099*238</f>
        <v>28345562</v>
      </c>
      <c r="F28" s="63"/>
      <c r="G28" s="63">
        <f>71.13*238</f>
        <v>16928.939999999999</v>
      </c>
      <c r="H28" s="63"/>
      <c r="I28" s="33">
        <f t="shared" si="0"/>
        <v>1.2696449624106942E-2</v>
      </c>
      <c r="J28" s="33">
        <f>(I28/I33)*100</f>
        <v>1.2021299175630403E-2</v>
      </c>
      <c r="K28" s="33">
        <f t="shared" si="1"/>
        <v>2125.8743902453434</v>
      </c>
      <c r="L28" s="34">
        <f>(K28/K33)*100</f>
        <v>4.66188437377253</v>
      </c>
      <c r="M28" s="39"/>
    </row>
    <row r="29" spans="1:13" ht="21.95" customHeight="1" x14ac:dyDescent="0.25">
      <c r="A29" s="51" t="s">
        <v>29</v>
      </c>
      <c r="B29" s="47"/>
      <c r="C29" s="66">
        <v>241247</v>
      </c>
      <c r="D29" s="66"/>
      <c r="E29" s="63">
        <f>44098*238</f>
        <v>10495324</v>
      </c>
      <c r="F29" s="63"/>
      <c r="G29" s="63">
        <f>10822.24*238</f>
        <v>2575693.12</v>
      </c>
      <c r="H29" s="63"/>
      <c r="I29" s="33">
        <f t="shared" si="0"/>
        <v>2.298614125681113E-2</v>
      </c>
      <c r="J29" s="33">
        <f>(I29/I33)*100</f>
        <v>2.1763822889256254E-2</v>
      </c>
      <c r="K29" s="33">
        <f t="shared" si="1"/>
        <v>9.3662943821506186</v>
      </c>
      <c r="L29" s="34">
        <f>(K29/K33)*100</f>
        <v>2.0539586732244392E-2</v>
      </c>
      <c r="M29" s="39"/>
    </row>
    <row r="30" spans="1:13" ht="21.95" customHeight="1" x14ac:dyDescent="0.25">
      <c r="A30" s="51" t="s">
        <v>30</v>
      </c>
      <c r="B30" s="47"/>
      <c r="C30" s="66">
        <v>425624</v>
      </c>
      <c r="D30" s="66"/>
      <c r="E30" s="63">
        <f>166563*238</f>
        <v>39641994</v>
      </c>
      <c r="F30" s="63"/>
      <c r="G30" s="63">
        <f>1716.41*238</f>
        <v>408505.58</v>
      </c>
      <c r="H30" s="63"/>
      <c r="I30" s="33">
        <f t="shared" si="0"/>
        <v>1.073669503103199E-2</v>
      </c>
      <c r="J30" s="33">
        <f>(I30/I33)*100</f>
        <v>1.0165757116893104E-2</v>
      </c>
      <c r="K30" s="33">
        <f t="shared" si="1"/>
        <v>104.19049845047404</v>
      </c>
      <c r="L30" s="34">
        <f>(K30/K33)*100</f>
        <v>0.22848201137875288</v>
      </c>
      <c r="M30" s="39"/>
    </row>
    <row r="31" spans="1:13" ht="21.95" customHeight="1" x14ac:dyDescent="0.25">
      <c r="A31" s="51" t="s">
        <v>31</v>
      </c>
      <c r="B31" s="47"/>
      <c r="C31" s="66">
        <v>450328</v>
      </c>
      <c r="D31" s="66"/>
      <c r="E31" s="63">
        <f>28992*238</f>
        <v>6900096</v>
      </c>
      <c r="F31" s="63"/>
      <c r="G31" s="63">
        <f>2100.84*238</f>
        <v>499999.92000000004</v>
      </c>
      <c r="H31" s="63"/>
      <c r="I31" s="33">
        <f t="shared" si="0"/>
        <v>6.526401951509081E-2</v>
      </c>
      <c r="J31" s="33">
        <f>(I31/I33)*100</f>
        <v>6.1793519229614777E-2</v>
      </c>
      <c r="K31" s="33">
        <f t="shared" si="1"/>
        <v>90.065614410498299</v>
      </c>
      <c r="L31" s="34">
        <f>(K31/K33)*100</f>
        <v>0.19750719156368729</v>
      </c>
      <c r="M31" s="39"/>
    </row>
    <row r="32" spans="1:13" ht="21.95" customHeight="1" x14ac:dyDescent="0.25">
      <c r="A32" s="51" t="s">
        <v>32</v>
      </c>
      <c r="B32" s="47"/>
      <c r="C32" s="66">
        <v>102018</v>
      </c>
      <c r="D32" s="66"/>
      <c r="E32" s="63">
        <f>31272*238</f>
        <v>7442736</v>
      </c>
      <c r="F32" s="63"/>
      <c r="G32" s="63">
        <f>16791*238</f>
        <v>3996258</v>
      </c>
      <c r="H32" s="63"/>
      <c r="I32" s="33">
        <f t="shared" si="0"/>
        <v>1.3707056114848088E-2</v>
      </c>
      <c r="J32" s="33">
        <f>(I32/I33)*100</f>
        <v>1.2978165333785841E-2</v>
      </c>
      <c r="K32" s="33">
        <f t="shared" si="1"/>
        <v>2.5528381801175</v>
      </c>
      <c r="L32" s="34">
        <f>(K32/K33)*100</f>
        <v>5.5981841990608849E-3</v>
      </c>
      <c r="M32" s="39"/>
    </row>
    <row r="33" spans="1:13" ht="21.95" customHeight="1" thickBot="1" x14ac:dyDescent="0.3">
      <c r="A33" s="64" t="s">
        <v>47</v>
      </c>
      <c r="B33" s="65"/>
      <c r="C33" s="58">
        <f>SUM(C6:D32)</f>
        <v>94798827</v>
      </c>
      <c r="D33" s="58"/>
      <c r="E33" s="58">
        <f>SUM(E6:F32)</f>
        <v>162889034.98000002</v>
      </c>
      <c r="F33" s="58"/>
      <c r="G33" s="58">
        <f>SUM(G6:H32)</f>
        <v>18574000.760000002</v>
      </c>
      <c r="H33" s="58"/>
      <c r="I33" s="35">
        <f>SUM(I6:I32)</f>
        <v>105.61628521686912</v>
      </c>
      <c r="J33" s="36">
        <f>SUM(J6:J32)</f>
        <v>100</v>
      </c>
      <c r="K33" s="36">
        <f>SUM(K6:K32)</f>
        <v>45601.182264523333</v>
      </c>
      <c r="L33" s="36">
        <f>SUM(L6:L32)</f>
        <v>99.999999999999957</v>
      </c>
      <c r="M33" s="39"/>
    </row>
    <row r="35" spans="1:13" x14ac:dyDescent="0.25">
      <c r="K35" s="37"/>
      <c r="L35" s="37"/>
    </row>
    <row r="36" spans="1:13" x14ac:dyDescent="0.25">
      <c r="G36" s="37"/>
      <c r="H36" s="37"/>
      <c r="I36" s="37"/>
      <c r="J36" s="37"/>
      <c r="K36" s="37"/>
      <c r="L36" s="37"/>
    </row>
    <row r="50" spans="8:9" x14ac:dyDescent="0.25">
      <c r="H50" s="73"/>
      <c r="I50" s="73"/>
    </row>
    <row r="51" spans="8:9" x14ac:dyDescent="0.25">
      <c r="H51" s="73"/>
      <c r="I51" s="73"/>
    </row>
    <row r="52" spans="8:9" x14ac:dyDescent="0.25">
      <c r="H52" s="73"/>
      <c r="I52" s="73"/>
    </row>
    <row r="53" spans="8:9" x14ac:dyDescent="0.25">
      <c r="H53" s="73"/>
      <c r="I53" s="73"/>
    </row>
    <row r="54" spans="8:9" x14ac:dyDescent="0.25">
      <c r="H54" s="73"/>
      <c r="I54" s="73"/>
    </row>
    <row r="55" spans="8:9" x14ac:dyDescent="0.25">
      <c r="H55" s="73"/>
      <c r="I55" s="73"/>
    </row>
    <row r="56" spans="8:9" x14ac:dyDescent="0.25">
      <c r="H56" s="73"/>
      <c r="I56" s="73"/>
    </row>
    <row r="57" spans="8:9" x14ac:dyDescent="0.25">
      <c r="H57" s="73"/>
      <c r="I57" s="73"/>
    </row>
    <row r="58" spans="8:9" x14ac:dyDescent="0.25">
      <c r="H58" s="73"/>
      <c r="I58" s="73"/>
    </row>
    <row r="59" spans="8:9" x14ac:dyDescent="0.25">
      <c r="H59" s="73"/>
      <c r="I59" s="73"/>
    </row>
    <row r="60" spans="8:9" x14ac:dyDescent="0.25">
      <c r="H60" s="73"/>
      <c r="I60" s="73"/>
    </row>
    <row r="61" spans="8:9" x14ac:dyDescent="0.25">
      <c r="H61" s="73"/>
      <c r="I61" s="73"/>
    </row>
    <row r="62" spans="8:9" x14ac:dyDescent="0.25">
      <c r="H62" s="73"/>
      <c r="I62" s="73"/>
    </row>
    <row r="63" spans="8:9" x14ac:dyDescent="0.25">
      <c r="H63" s="73"/>
      <c r="I63" s="73"/>
    </row>
    <row r="64" spans="8:9" x14ac:dyDescent="0.25">
      <c r="H64" s="73"/>
      <c r="I64" s="73"/>
    </row>
    <row r="65" spans="8:9" x14ac:dyDescent="0.25">
      <c r="H65" s="73"/>
      <c r="I65" s="73"/>
    </row>
    <row r="66" spans="8:9" x14ac:dyDescent="0.25">
      <c r="H66" s="73"/>
      <c r="I66" s="73"/>
    </row>
    <row r="67" spans="8:9" x14ac:dyDescent="0.25">
      <c r="H67" s="73"/>
      <c r="I67" s="73"/>
    </row>
    <row r="68" spans="8:9" x14ac:dyDescent="0.25">
      <c r="H68" s="73"/>
      <c r="I68" s="73"/>
    </row>
    <row r="69" spans="8:9" x14ac:dyDescent="0.25">
      <c r="H69" s="73"/>
      <c r="I69" s="73"/>
    </row>
    <row r="70" spans="8:9" x14ac:dyDescent="0.25">
      <c r="H70" s="73"/>
      <c r="I70" s="73"/>
    </row>
    <row r="71" spans="8:9" x14ac:dyDescent="0.25">
      <c r="H71" s="73"/>
      <c r="I71" s="73"/>
    </row>
    <row r="72" spans="8:9" x14ac:dyDescent="0.25">
      <c r="H72" s="73"/>
      <c r="I72" s="73"/>
    </row>
    <row r="73" spans="8:9" x14ac:dyDescent="0.25">
      <c r="H73" s="73"/>
      <c r="I73" s="73"/>
    </row>
    <row r="74" spans="8:9" x14ac:dyDescent="0.25">
      <c r="H74" s="73"/>
      <c r="I74" s="73"/>
    </row>
    <row r="75" spans="8:9" x14ac:dyDescent="0.25">
      <c r="H75" s="73"/>
      <c r="I75" s="73"/>
    </row>
    <row r="76" spans="8:9" x14ac:dyDescent="0.25">
      <c r="H76" s="73"/>
      <c r="I76" s="73"/>
    </row>
    <row r="77" spans="8:9" x14ac:dyDescent="0.25">
      <c r="H77" s="74"/>
      <c r="I77" s="74"/>
    </row>
  </sheetData>
  <sortState ref="M6:M32">
    <sortCondition ref="M6"/>
  </sortState>
  <mergeCells count="123">
    <mergeCell ref="A3:B5"/>
    <mergeCell ref="A6:B6"/>
    <mergeCell ref="A7:B7"/>
    <mergeCell ref="A8:B8"/>
    <mergeCell ref="E3:F5"/>
    <mergeCell ref="G3:H5"/>
    <mergeCell ref="C1:L2"/>
    <mergeCell ref="A30:B30"/>
    <mergeCell ref="A31:B31"/>
    <mergeCell ref="A11:B11"/>
    <mergeCell ref="A12:B12"/>
    <mergeCell ref="A13:B13"/>
    <mergeCell ref="A14:B14"/>
    <mergeCell ref="C16:D16"/>
    <mergeCell ref="C17:D17"/>
    <mergeCell ref="C6:D6"/>
    <mergeCell ref="C7:D7"/>
    <mergeCell ref="C8:D8"/>
    <mergeCell ref="C9:D9"/>
    <mergeCell ref="C10:D10"/>
    <mergeCell ref="C11:D11"/>
    <mergeCell ref="C3:D5"/>
    <mergeCell ref="G25:H25"/>
    <mergeCell ref="G26:H26"/>
    <mergeCell ref="A32:B32"/>
    <mergeCell ref="A21:B21"/>
    <mergeCell ref="A22:B22"/>
    <mergeCell ref="A23:B23"/>
    <mergeCell ref="A24:B24"/>
    <mergeCell ref="A25:B25"/>
    <mergeCell ref="A26:B26"/>
    <mergeCell ref="I3:J3"/>
    <mergeCell ref="K3:L3"/>
    <mergeCell ref="I4:I5"/>
    <mergeCell ref="J4:J5"/>
    <mergeCell ref="K4:K5"/>
    <mergeCell ref="L4:L5"/>
    <mergeCell ref="A27:B27"/>
    <mergeCell ref="A28:B28"/>
    <mergeCell ref="A29:B29"/>
    <mergeCell ref="A15:B15"/>
    <mergeCell ref="A16:B16"/>
    <mergeCell ref="A17:B17"/>
    <mergeCell ref="A18:B18"/>
    <mergeCell ref="A19:B19"/>
    <mergeCell ref="A20:B20"/>
    <mergeCell ref="A9:B9"/>
    <mergeCell ref="A10:B10"/>
    <mergeCell ref="C32:D32"/>
    <mergeCell ref="G6:H6"/>
    <mergeCell ref="G7:H7"/>
    <mergeCell ref="G8:H8"/>
    <mergeCell ref="G9:H9"/>
    <mergeCell ref="G10:H10"/>
    <mergeCell ref="G11:H11"/>
    <mergeCell ref="G12:H12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G27:H27"/>
    <mergeCell ref="G28:H28"/>
    <mergeCell ref="G29:H29"/>
    <mergeCell ref="G30:H30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E15:F15"/>
    <mergeCell ref="E16:F16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33:F33"/>
    <mergeCell ref="E17:F17"/>
    <mergeCell ref="E18:F18"/>
    <mergeCell ref="E19:F19"/>
    <mergeCell ref="E20:F20"/>
    <mergeCell ref="A33:B33"/>
    <mergeCell ref="C33:D33"/>
    <mergeCell ref="G33:H33"/>
    <mergeCell ref="E27:F27"/>
    <mergeCell ref="E28:F28"/>
    <mergeCell ref="E29:F29"/>
    <mergeCell ref="E30:F30"/>
    <mergeCell ref="E31:F31"/>
    <mergeCell ref="E32:F32"/>
    <mergeCell ref="E21:F21"/>
    <mergeCell ref="E22:F22"/>
    <mergeCell ref="E23:F23"/>
    <mergeCell ref="E24:F24"/>
    <mergeCell ref="E25:F25"/>
    <mergeCell ref="E26:F26"/>
    <mergeCell ref="G31:H31"/>
    <mergeCell ref="G32:H32"/>
    <mergeCell ref="C30:D30"/>
    <mergeCell ref="C31:D31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1" workbookViewId="0">
      <selection activeCell="T12" sqref="T12"/>
    </sheetView>
  </sheetViews>
  <sheetFormatPr defaultRowHeight="15" x14ac:dyDescent="0.25"/>
  <cols>
    <col min="1" max="2" width="9.7109375" customWidth="1"/>
    <col min="3" max="6" width="4.7109375" customWidth="1"/>
    <col min="7" max="8" width="6.7109375" customWidth="1"/>
    <col min="9" max="10" width="4.7109375" customWidth="1"/>
  </cols>
  <sheetData>
    <row r="1" spans="1:10" x14ac:dyDescent="0.25">
      <c r="A1" s="89" t="s">
        <v>43</v>
      </c>
      <c r="B1" s="90"/>
      <c r="C1" s="91">
        <v>2016</v>
      </c>
      <c r="D1" s="91"/>
      <c r="E1" s="91"/>
      <c r="F1" s="91"/>
      <c r="G1" s="91"/>
      <c r="H1" s="91"/>
      <c r="I1" s="91"/>
      <c r="J1" s="92"/>
    </row>
    <row r="2" spans="1:10" x14ac:dyDescent="0.25">
      <c r="A2" s="93"/>
      <c r="B2" s="66"/>
      <c r="C2" s="94"/>
      <c r="D2" s="94"/>
      <c r="E2" s="94"/>
      <c r="F2" s="94"/>
      <c r="G2" s="94"/>
      <c r="H2" s="94"/>
      <c r="I2" s="94"/>
      <c r="J2" s="95"/>
    </row>
    <row r="3" spans="1:10" x14ac:dyDescent="0.25">
      <c r="A3" s="96" t="s">
        <v>48</v>
      </c>
      <c r="B3" s="56"/>
      <c r="C3" s="66" t="s">
        <v>52</v>
      </c>
      <c r="D3" s="66"/>
      <c r="E3" s="78" t="s">
        <v>53</v>
      </c>
      <c r="F3" s="78"/>
      <c r="G3" s="78" t="s">
        <v>56</v>
      </c>
      <c r="H3" s="78"/>
      <c r="I3" s="78" t="s">
        <v>55</v>
      </c>
      <c r="J3" s="80"/>
    </row>
    <row r="4" spans="1:10" x14ac:dyDescent="0.25">
      <c r="A4" s="96"/>
      <c r="B4" s="56"/>
      <c r="C4" s="66"/>
      <c r="D4" s="66"/>
      <c r="E4" s="78"/>
      <c r="F4" s="78"/>
      <c r="G4" s="78"/>
      <c r="H4" s="78"/>
      <c r="I4" s="78"/>
      <c r="J4" s="80"/>
    </row>
    <row r="5" spans="1:10" x14ac:dyDescent="0.25">
      <c r="A5" s="96"/>
      <c r="B5" s="56"/>
      <c r="C5" s="66"/>
      <c r="D5" s="66"/>
      <c r="E5" s="78"/>
      <c r="F5" s="78"/>
      <c r="G5" s="78"/>
      <c r="H5" s="78"/>
      <c r="I5" s="78"/>
      <c r="J5" s="80"/>
    </row>
    <row r="6" spans="1:10" x14ac:dyDescent="0.25">
      <c r="A6" s="93" t="s">
        <v>57</v>
      </c>
      <c r="B6" s="66"/>
      <c r="C6" s="78">
        <v>11</v>
      </c>
      <c r="D6" s="78"/>
      <c r="E6" s="79">
        <f>(C6/27)*100</f>
        <v>40.74074074074074</v>
      </c>
      <c r="F6" s="79"/>
      <c r="G6" s="78">
        <v>11</v>
      </c>
      <c r="H6" s="78"/>
      <c r="I6" s="78">
        <v>40.74</v>
      </c>
      <c r="J6" s="80"/>
    </row>
    <row r="7" spans="1:10" x14ac:dyDescent="0.25">
      <c r="A7" s="93" t="s">
        <v>58</v>
      </c>
      <c r="B7" s="66"/>
      <c r="C7" s="78">
        <v>6</v>
      </c>
      <c r="D7" s="78"/>
      <c r="E7" s="79">
        <f t="shared" ref="E7:E9" si="0">(C7/27)*100</f>
        <v>22.222222222222221</v>
      </c>
      <c r="F7" s="79"/>
      <c r="G7" s="78">
        <v>17</v>
      </c>
      <c r="H7" s="78"/>
      <c r="I7" s="79">
        <v>62.96</v>
      </c>
      <c r="J7" s="81"/>
    </row>
    <row r="8" spans="1:10" x14ac:dyDescent="0.25">
      <c r="A8" s="93" t="s">
        <v>59</v>
      </c>
      <c r="B8" s="66"/>
      <c r="C8" s="78">
        <v>8</v>
      </c>
      <c r="D8" s="78"/>
      <c r="E8" s="79">
        <f t="shared" si="0"/>
        <v>29.629629629629626</v>
      </c>
      <c r="F8" s="79"/>
      <c r="G8" s="78">
        <v>25</v>
      </c>
      <c r="H8" s="78"/>
      <c r="I8" s="79">
        <v>92.59</v>
      </c>
      <c r="J8" s="81"/>
    </row>
    <row r="9" spans="1:10" x14ac:dyDescent="0.25">
      <c r="A9" s="93" t="s">
        <v>60</v>
      </c>
      <c r="B9" s="66"/>
      <c r="C9" s="78">
        <v>2</v>
      </c>
      <c r="D9" s="78"/>
      <c r="E9" s="79">
        <f t="shared" si="0"/>
        <v>7.4074074074074066</v>
      </c>
      <c r="F9" s="79"/>
      <c r="G9" s="66">
        <v>27</v>
      </c>
      <c r="H9" s="66"/>
      <c r="I9" s="78">
        <v>100</v>
      </c>
      <c r="J9" s="80"/>
    </row>
    <row r="10" spans="1:10" ht="15.75" thickBot="1" x14ac:dyDescent="0.3">
      <c r="A10" s="97" t="s">
        <v>54</v>
      </c>
      <c r="B10" s="77"/>
      <c r="C10" s="82">
        <v>27</v>
      </c>
      <c r="D10" s="82"/>
      <c r="E10" s="83">
        <f>SUM(E6:F9)</f>
        <v>99.999999999999986</v>
      </c>
      <c r="F10" s="82"/>
      <c r="G10" s="77"/>
      <c r="H10" s="77"/>
      <c r="I10" s="82"/>
      <c r="J10" s="84"/>
    </row>
    <row r="11" spans="1:10" ht="19.5" thickBot="1" x14ac:dyDescent="0.3">
      <c r="A11" s="38"/>
      <c r="B11" s="38"/>
      <c r="C11" s="75"/>
      <c r="D11" s="75"/>
      <c r="E11" s="75"/>
      <c r="F11" s="75"/>
      <c r="G11" s="76"/>
      <c r="H11" s="75"/>
      <c r="I11" s="75"/>
      <c r="J11" s="75"/>
    </row>
    <row r="12" spans="1:10" x14ac:dyDescent="0.25">
      <c r="A12" s="89" t="s">
        <v>43</v>
      </c>
      <c r="B12" s="90"/>
      <c r="C12" s="91">
        <v>2016</v>
      </c>
      <c r="D12" s="91"/>
      <c r="E12" s="91"/>
      <c r="F12" s="91"/>
      <c r="G12" s="91"/>
      <c r="H12" s="91"/>
      <c r="I12" s="91"/>
      <c r="J12" s="92"/>
    </row>
    <row r="13" spans="1:10" x14ac:dyDescent="0.25">
      <c r="A13" s="93"/>
      <c r="B13" s="66"/>
      <c r="C13" s="94"/>
      <c r="D13" s="94"/>
      <c r="E13" s="94"/>
      <c r="F13" s="94"/>
      <c r="G13" s="94"/>
      <c r="H13" s="94"/>
      <c r="I13" s="94"/>
      <c r="J13" s="95"/>
    </row>
    <row r="14" spans="1:10" x14ac:dyDescent="0.25">
      <c r="A14" s="96" t="s">
        <v>48</v>
      </c>
      <c r="B14" s="56"/>
      <c r="C14" s="66" t="s">
        <v>52</v>
      </c>
      <c r="D14" s="66"/>
      <c r="E14" s="78" t="s">
        <v>53</v>
      </c>
      <c r="F14" s="78"/>
      <c r="G14" s="78" t="s">
        <v>56</v>
      </c>
      <c r="H14" s="78"/>
      <c r="I14" s="78" t="s">
        <v>55</v>
      </c>
      <c r="J14" s="80"/>
    </row>
    <row r="15" spans="1:10" x14ac:dyDescent="0.25">
      <c r="A15" s="96"/>
      <c r="B15" s="56"/>
      <c r="C15" s="66"/>
      <c r="D15" s="66"/>
      <c r="E15" s="78"/>
      <c r="F15" s="78"/>
      <c r="G15" s="78"/>
      <c r="H15" s="78"/>
      <c r="I15" s="78"/>
      <c r="J15" s="80"/>
    </row>
    <row r="16" spans="1:10" x14ac:dyDescent="0.25">
      <c r="A16" s="96"/>
      <c r="B16" s="56"/>
      <c r="C16" s="66"/>
      <c r="D16" s="66"/>
      <c r="E16" s="78"/>
      <c r="F16" s="78"/>
      <c r="G16" s="78"/>
      <c r="H16" s="78"/>
      <c r="I16" s="78"/>
      <c r="J16" s="80"/>
    </row>
    <row r="17" spans="1:10" x14ac:dyDescent="0.25">
      <c r="A17" s="93" t="s">
        <v>49</v>
      </c>
      <c r="B17" s="66"/>
      <c r="C17" s="85">
        <v>8</v>
      </c>
      <c r="D17" s="85"/>
      <c r="E17" s="85">
        <f>(C17/27)*100</f>
        <v>29.629629629629626</v>
      </c>
      <c r="F17" s="85"/>
      <c r="G17" s="85">
        <v>8</v>
      </c>
      <c r="H17" s="85"/>
      <c r="I17" s="85">
        <v>96.29</v>
      </c>
      <c r="J17" s="86"/>
    </row>
    <row r="18" spans="1:10" x14ac:dyDescent="0.25">
      <c r="A18" s="93" t="s">
        <v>50</v>
      </c>
      <c r="B18" s="66"/>
      <c r="C18" s="85">
        <v>18</v>
      </c>
      <c r="D18" s="85"/>
      <c r="E18" s="85">
        <f t="shared" ref="E18:E19" si="1">(C18/27)*100</f>
        <v>66.666666666666657</v>
      </c>
      <c r="F18" s="85"/>
      <c r="G18" s="85">
        <v>26</v>
      </c>
      <c r="H18" s="85"/>
      <c r="I18" s="85">
        <v>96.29</v>
      </c>
      <c r="J18" s="86"/>
    </row>
    <row r="19" spans="1:10" x14ac:dyDescent="0.25">
      <c r="A19" s="93" t="s">
        <v>51</v>
      </c>
      <c r="B19" s="66"/>
      <c r="C19" s="85">
        <v>1</v>
      </c>
      <c r="D19" s="85"/>
      <c r="E19" s="85">
        <f t="shared" si="1"/>
        <v>3.7037037037037033</v>
      </c>
      <c r="F19" s="85"/>
      <c r="G19" s="85">
        <v>27</v>
      </c>
      <c r="H19" s="85"/>
      <c r="I19" s="85">
        <v>100</v>
      </c>
      <c r="J19" s="86"/>
    </row>
    <row r="20" spans="1:10" ht="15.75" thickBot="1" x14ac:dyDescent="0.3">
      <c r="A20" s="97" t="s">
        <v>54</v>
      </c>
      <c r="B20" s="77"/>
      <c r="C20" s="87">
        <v>27</v>
      </c>
      <c r="D20" s="87"/>
      <c r="E20" s="87">
        <f>SUM(E17:F19)</f>
        <v>99.999999999999986</v>
      </c>
      <c r="F20" s="87"/>
      <c r="G20" s="87"/>
      <c r="H20" s="87"/>
      <c r="I20" s="87"/>
      <c r="J20" s="88"/>
    </row>
    <row r="29" spans="1:10" ht="18.75" x14ac:dyDescent="0.25">
      <c r="A29" s="71"/>
      <c r="B29" s="71"/>
      <c r="G29" s="76"/>
    </row>
    <row r="30" spans="1:10" ht="18.75" x14ac:dyDescent="0.25">
      <c r="A30" s="71"/>
      <c r="B30" s="71"/>
      <c r="G30" s="76"/>
    </row>
    <row r="31" spans="1:10" ht="18.75" x14ac:dyDescent="0.25">
      <c r="A31" s="71"/>
      <c r="B31" s="71"/>
      <c r="G31" s="76"/>
    </row>
    <row r="32" spans="1:10" ht="18.75" x14ac:dyDescent="0.25">
      <c r="A32" s="71"/>
      <c r="B32" s="71"/>
      <c r="G32" s="76"/>
    </row>
    <row r="33" spans="1:7" ht="18.75" x14ac:dyDescent="0.25">
      <c r="A33" s="72"/>
      <c r="B33" s="72"/>
      <c r="G33" s="76"/>
    </row>
    <row r="34" spans="1:7" x14ac:dyDescent="0.25">
      <c r="G34" s="76"/>
    </row>
    <row r="35" spans="1:7" x14ac:dyDescent="0.25">
      <c r="G35" s="76"/>
    </row>
  </sheetData>
  <sortState ref="G9:G35">
    <sortCondition ref="G9"/>
  </sortState>
  <mergeCells count="64">
    <mergeCell ref="I8:J8"/>
    <mergeCell ref="I7:J7"/>
    <mergeCell ref="I6:J6"/>
    <mergeCell ref="C10:D10"/>
    <mergeCell ref="E10:F10"/>
    <mergeCell ref="G9:H9"/>
    <mergeCell ref="G10:H10"/>
    <mergeCell ref="I10:J10"/>
    <mergeCell ref="I9:J9"/>
    <mergeCell ref="I17:J17"/>
    <mergeCell ref="I18:J18"/>
    <mergeCell ref="I19:J19"/>
    <mergeCell ref="I20:J20"/>
    <mergeCell ref="E17:F17"/>
    <mergeCell ref="E18:F18"/>
    <mergeCell ref="E19:F19"/>
    <mergeCell ref="E20:F20"/>
    <mergeCell ref="G17:H17"/>
    <mergeCell ref="G18:H18"/>
    <mergeCell ref="G19:H19"/>
    <mergeCell ref="G20:H20"/>
    <mergeCell ref="A17:B17"/>
    <mergeCell ref="A18:B18"/>
    <mergeCell ref="A19:B19"/>
    <mergeCell ref="A20:B20"/>
    <mergeCell ref="C17:D17"/>
    <mergeCell ref="C18:D18"/>
    <mergeCell ref="C19:D19"/>
    <mergeCell ref="C20:D20"/>
    <mergeCell ref="A1:B2"/>
    <mergeCell ref="A12:B13"/>
    <mergeCell ref="C12:J13"/>
    <mergeCell ref="A14:B16"/>
    <mergeCell ref="C14:D16"/>
    <mergeCell ref="E14:F16"/>
    <mergeCell ref="G14:H16"/>
    <mergeCell ref="I14:J16"/>
    <mergeCell ref="I3:J5"/>
    <mergeCell ref="C1:J2"/>
    <mergeCell ref="E9:F9"/>
    <mergeCell ref="G3:H5"/>
    <mergeCell ref="G6:H6"/>
    <mergeCell ref="G7:H7"/>
    <mergeCell ref="G8:H8"/>
    <mergeCell ref="A33:B33"/>
    <mergeCell ref="A29:B29"/>
    <mergeCell ref="A30:B30"/>
    <mergeCell ref="A31:B31"/>
    <mergeCell ref="A32:B32"/>
    <mergeCell ref="A10:B10"/>
    <mergeCell ref="A9:B9"/>
    <mergeCell ref="A3:B5"/>
    <mergeCell ref="A6:B6"/>
    <mergeCell ref="A7:B7"/>
    <mergeCell ref="A8:B8"/>
    <mergeCell ref="C3:D5"/>
    <mergeCell ref="C6:D6"/>
    <mergeCell ref="C7:D7"/>
    <mergeCell ref="C8:D8"/>
    <mergeCell ref="E3:F5"/>
    <mergeCell ref="E6:F6"/>
    <mergeCell ref="E7:F7"/>
    <mergeCell ref="E8:F8"/>
    <mergeCell ref="C9:D9"/>
  </mergeCells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 2016</vt:lpstr>
      <vt:lpstr>work and area 2016</vt:lpstr>
      <vt:lpstr>tot 2006 and tot 1996</vt:lpstr>
      <vt:lpstr>density and area 2016</vt:lpstr>
      <vt:lpstr>evacuation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2021-11-13T11:21:09Z</dcterms:modified>
</cp:coreProperties>
</file>