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14" sheetId="1" r:id="rId3"/>
    <sheet state="visible" name="Sheet11" sheetId="2" r:id="rId4"/>
    <sheet state="visible" name="lab15" sheetId="3" r:id="rId5"/>
    <sheet state="visible" name="lab16" sheetId="4" r:id="rId6"/>
    <sheet state="visible" name="lab17" sheetId="5" r:id="rId7"/>
    <sheet state="visible" name="lab18" sheetId="6" r:id="rId8"/>
    <sheet state="visible" name="lab19" sheetId="7" r:id="rId9"/>
    <sheet state="visible" name="lab20" sheetId="8" r:id="rId10"/>
    <sheet state="visible" name="lab21" sheetId="9" r:id="rId11"/>
  </sheets>
  <definedNames/>
  <calcPr/>
</workbook>
</file>

<file path=xl/sharedStrings.xml><?xml version="1.0" encoding="utf-8"?>
<sst xmlns="http://schemas.openxmlformats.org/spreadsheetml/2006/main" count="238" uniqueCount="170">
  <si>
    <t>Age</t>
  </si>
  <si>
    <t>Weight</t>
  </si>
  <si>
    <t>Bijay Shrestha</t>
  </si>
  <si>
    <t>X</t>
  </si>
  <si>
    <t>f</t>
  </si>
  <si>
    <t>f*x</t>
  </si>
  <si>
    <t>f*x^2</t>
  </si>
  <si>
    <t>P(X)</t>
  </si>
  <si>
    <t>X*P(X)</t>
  </si>
  <si>
    <t>X^2*P(X)</t>
  </si>
  <si>
    <t>Total</t>
  </si>
  <si>
    <t>By Using</t>
  </si>
  <si>
    <t>Frequency Distribution</t>
  </si>
  <si>
    <t>Probability Distribution</t>
  </si>
  <si>
    <t>For</t>
  </si>
  <si>
    <t>Value</t>
  </si>
  <si>
    <t>Formula</t>
  </si>
  <si>
    <t>Mean</t>
  </si>
  <si>
    <t>C9/B9</t>
  </si>
  <si>
    <t>F9</t>
  </si>
  <si>
    <t>Variance</t>
  </si>
  <si>
    <t>(D9/B9-(C9/B9)^2)</t>
  </si>
  <si>
    <t>G9-F9^2</t>
  </si>
  <si>
    <t>SD</t>
  </si>
  <si>
    <t>SQRT(B15)</t>
  </si>
  <si>
    <t>A coin is tossed 5 times. Find probability distribution of getting heads. Also Find</t>
  </si>
  <si>
    <t>SQRT(G15)</t>
  </si>
  <si>
    <t>CV</t>
  </si>
  <si>
    <t>B16/B14*100</t>
  </si>
  <si>
    <t>a) Probability of getting</t>
  </si>
  <si>
    <t>b) Find mean and variance of number of heads</t>
  </si>
  <si>
    <t>Solution:</t>
  </si>
  <si>
    <t>G16/G14*100</t>
  </si>
  <si>
    <t>1) At least 2 heads</t>
  </si>
  <si>
    <t>let X be random variables which denotes no of heads.</t>
  </si>
  <si>
    <t>2) At most 3 heads</t>
  </si>
  <si>
    <t xml:space="preserve">Given: </t>
  </si>
  <si>
    <t>n=</t>
  </si>
  <si>
    <t>3) more than 2 heads</t>
  </si>
  <si>
    <t>p=</t>
  </si>
  <si>
    <t>4) less than 4 heads</t>
  </si>
  <si>
    <t>q=</t>
  </si>
  <si>
    <t>5) Exactly 3 heads</t>
  </si>
  <si>
    <t>x=</t>
  </si>
  <si>
    <t>a)</t>
  </si>
  <si>
    <t>P(x&gt;=2)</t>
  </si>
  <si>
    <t>1-p(x&lt;=1)</t>
  </si>
  <si>
    <t>1-BINOMDIST(1,I4,I5,1)</t>
  </si>
  <si>
    <t>BINOMDIST(G10,I$4,I$5,0)</t>
  </si>
  <si>
    <t>p(x&lt;=3)</t>
  </si>
  <si>
    <t>BINOMDIST(3,I4,I5,1)</t>
  </si>
  <si>
    <t>BINOMDIST(G11,I$4,I$5,0)</t>
  </si>
  <si>
    <t>p(x&gt;2)</t>
  </si>
  <si>
    <t>1-p(x&lt;=2)</t>
  </si>
  <si>
    <t>1-BINOMDIST(2,I4,I5,1)</t>
  </si>
  <si>
    <t>BINOMDIST(G12,I$4,I$5,0)</t>
  </si>
  <si>
    <t>p(x&lt;4)</t>
  </si>
  <si>
    <t>BINOMDIST(G13,I$4,I$5,0)</t>
  </si>
  <si>
    <t>p(x=3)</t>
  </si>
  <si>
    <t>BINOMDIST(3,I4,I5,0)</t>
  </si>
  <si>
    <t>BINOMDIST(G14,I$4,I$5,0)</t>
  </si>
  <si>
    <t>BINOMDIST(G15,I$4,I$5,0)</t>
  </si>
  <si>
    <t>b) Here for Binomial Distribution</t>
  </si>
  <si>
    <t>Mean=</t>
  </si>
  <si>
    <t>n*p</t>
  </si>
  <si>
    <t>I4*I5</t>
  </si>
  <si>
    <t>n*p*q</t>
  </si>
  <si>
    <t>I4*I5*I6</t>
  </si>
  <si>
    <t>2) Fit the Binomial Distribution</t>
  </si>
  <si>
    <t>x</t>
  </si>
  <si>
    <t>p(x)</t>
  </si>
  <si>
    <t>Exp.freq.</t>
  </si>
  <si>
    <t>We estimate value of p by using mean of the distribution</t>
  </si>
  <si>
    <t>3) Distribution of 192 families with 3 children are given below</t>
  </si>
  <si>
    <t>no of girl</t>
  </si>
  <si>
    <t>Fit Binomial Distribution</t>
  </si>
  <si>
    <t>a) Both sex are equally likely</t>
  </si>
  <si>
    <t>b)</t>
  </si>
  <si>
    <t>b) The Probability may vary</t>
  </si>
  <si>
    <t>Here we estimaate value of p by using mean of the distribution</t>
  </si>
  <si>
    <t>no of girl (x)</t>
  </si>
  <si>
    <t>E</t>
  </si>
  <si>
    <t>Q ) In between 3 to 5 pm, on average 60 patient come at certain clinic. Find probability that there are</t>
  </si>
  <si>
    <t>Here x, be random variables which denotes no of girl</t>
  </si>
  <si>
    <t xml:space="preserve">We have </t>
  </si>
  <si>
    <t>i) exactly two patient in one min</t>
  </si>
  <si>
    <t>iii) Here we have</t>
  </si>
  <si>
    <t>ii) atleast two patient in the interval of two min</t>
  </si>
  <si>
    <t>Aveg=</t>
  </si>
  <si>
    <t>N=</t>
  </si>
  <si>
    <t xml:space="preserve">a) </t>
  </si>
  <si>
    <t>4*C11</t>
  </si>
  <si>
    <t>Here p=</t>
  </si>
  <si>
    <t>iii) atmost 3 patient in the interval of two min</t>
  </si>
  <si>
    <t>Req prob</t>
  </si>
  <si>
    <t>P(X&lt;=3)</t>
  </si>
  <si>
    <t>Calculation table for expected frequencies</t>
  </si>
  <si>
    <t>POISSON(3,J4,1)</t>
  </si>
  <si>
    <t>iv) more than one patient in a particular min</t>
  </si>
  <si>
    <t>iV) Here we have</t>
  </si>
  <si>
    <t>Let X be rv which denote no of patient</t>
  </si>
  <si>
    <t>n*p=</t>
  </si>
  <si>
    <t>Here we have</t>
  </si>
  <si>
    <t>P(X&gt;1)</t>
  </si>
  <si>
    <t>no of patient in 120 mins=</t>
  </si>
  <si>
    <t>1-POISSON(1,I8,1)</t>
  </si>
  <si>
    <t>no of patient in 1 mins=</t>
  </si>
  <si>
    <t>i) here we have</t>
  </si>
  <si>
    <t>P(X=2)</t>
  </si>
  <si>
    <t>POISSON(2,C11,0)</t>
  </si>
  <si>
    <t>ii) here we have</t>
  </si>
  <si>
    <t>2*C14</t>
  </si>
  <si>
    <t>P(X&gt;=2)</t>
  </si>
  <si>
    <t>1-P(X&lt;=1)</t>
  </si>
  <si>
    <t>1-POISSON(1,C18,1)</t>
  </si>
  <si>
    <t>Q)      An electronic device has life in normal distribution with mean 5000 hours and sd  100 hours.</t>
  </si>
  <si>
    <t>Suppose X follows the normal distribution with mean 100 and sd 10,</t>
  </si>
  <si>
    <t xml:space="preserve">Fit possion distribution </t>
  </si>
  <si>
    <t>Find the probability that life time will be</t>
  </si>
  <si>
    <t>i) less than 5012 hours</t>
  </si>
  <si>
    <t>ii)Between 4000 and 6000 hours</t>
  </si>
  <si>
    <t>iii) more than 7000 hours</t>
  </si>
  <si>
    <t>Solution :</t>
  </si>
  <si>
    <t>Sd=</t>
  </si>
  <si>
    <t>i) Req prob</t>
  </si>
  <si>
    <t>P(X&lt;5012)</t>
  </si>
  <si>
    <t>Calculation table for Expectation frequencies</t>
  </si>
  <si>
    <t>f*X</t>
  </si>
  <si>
    <t>NORMDIST(5012,B8,B9,1)</t>
  </si>
  <si>
    <t>ii) Req prob</t>
  </si>
  <si>
    <t>P(4000&lt;X&lt;6000)</t>
  </si>
  <si>
    <t>P(X&lt;6000)-P(X&lt;4000)</t>
  </si>
  <si>
    <t>B$20*(POISSON(A12,B$21,0))</t>
  </si>
  <si>
    <t>NORMDIST(6000,B8,B9,1)-NORMDIST(4000,B8,B9,1)</t>
  </si>
  <si>
    <t>iii) Req Prob</t>
  </si>
  <si>
    <t>P(X&gt;7000)</t>
  </si>
  <si>
    <t>1-P(X&lt;7000)</t>
  </si>
  <si>
    <t>1-NORMDIST(7000,B8,B9,1)</t>
  </si>
  <si>
    <t>Find the probability that X</t>
  </si>
  <si>
    <t>i) is more than 120</t>
  </si>
  <si>
    <t>ii) less than 180</t>
  </si>
  <si>
    <t>iiii)less than 120</t>
  </si>
  <si>
    <t>iv) lies between 120 and 130</t>
  </si>
  <si>
    <t>v) at least 110</t>
  </si>
  <si>
    <t>vi) atmost 120</t>
  </si>
  <si>
    <t>vii) lies between 75 and 105</t>
  </si>
  <si>
    <t xml:space="preserve">Solution: </t>
  </si>
  <si>
    <t>Mean =</t>
  </si>
  <si>
    <t>P(X&gt;120)</t>
  </si>
  <si>
    <t>1-P(X&lt;=120)</t>
  </si>
  <si>
    <t>1-NORMDIST(120,B12,B13,1)</t>
  </si>
  <si>
    <t>P(X&lt;80)</t>
  </si>
  <si>
    <t>NORMDIST(80,B12,B13,1)</t>
  </si>
  <si>
    <t>iii)Req prob</t>
  </si>
  <si>
    <t>P(X&lt;120)</t>
  </si>
  <si>
    <t>NORMDIST(120,B12,B13,1)</t>
  </si>
  <si>
    <t>iv)Req prob</t>
  </si>
  <si>
    <t>P(120&lt;X&lt;130)=</t>
  </si>
  <si>
    <t>P(X&lt;130)-P(X&lt;120)</t>
  </si>
  <si>
    <t>NORMDIST(130,B12,B13,1)-NORMDIST(120,B12,B13,1)</t>
  </si>
  <si>
    <t>v)Req prob</t>
  </si>
  <si>
    <t>P(X&gt;=110)</t>
  </si>
  <si>
    <t>1-P(X&lt;110)</t>
  </si>
  <si>
    <t>1-NORMDIST(110,B12,B13,1)</t>
  </si>
  <si>
    <t>vi)Req prob</t>
  </si>
  <si>
    <t>P(X&lt;=120)</t>
  </si>
  <si>
    <t>vii)Req prob</t>
  </si>
  <si>
    <t>P(75&lt;X&lt;105)</t>
  </si>
  <si>
    <t>P(X&lt;105)-P(X&lt;75)</t>
  </si>
  <si>
    <t>NORMDIST(105,B12,B13,1)-NORMDIST(75,B12,B13,1)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</si>
</sst>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/>
    <font>
      <u/>
    </font>
    <font>
      <sz val="11.0"/>
      <color rgb="FF000000"/>
      <name val="Inconsolata"/>
    </font>
    <font>
      <sz val="11.0"/>
      <color rgb="FF7E3794"/>
      <name val="Inconsolata"/>
    </font>
    <font>
      <sz val="11.0"/>
      <color rgb="FF11A9CC"/>
      <name val="Inconsolata"/>
    </font>
    <font>
      <sz val="11.0"/>
      <color rgb="FFF7981D"/>
      <name val="Inconsolata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0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0" fillId="2" fontId="3" numFmtId="0" xfId="0" applyAlignment="1" applyFill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0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15.29"/>
    <col customWidth="1" min="4" max="4" width="8.71"/>
    <col customWidth="1" min="5" max="5" width="12.43"/>
    <col customWidth="1" min="6" max="6" width="10.57"/>
    <col customWidth="1" min="7" max="7" width="13.43"/>
    <col customWidth="1" min="8" max="8" width="16.43"/>
    <col customWidth="1" min="9" max="9" width="10.14"/>
    <col customWidth="1" min="10" max="10" width="11.14"/>
    <col customWidth="1" min="11" max="11" width="8.71"/>
    <col customWidth="1" min="12" max="12" width="14.43"/>
    <col customWidth="1" min="13" max="13" width="17.43"/>
    <col customWidth="1" min="14" max="16" width="8.71"/>
    <col customWidth="1" min="17" max="17" width="15.14"/>
    <col customWidth="1" min="18" max="18" width="14.43"/>
    <col customWidth="1" min="19" max="26" width="8.71"/>
  </cols>
  <sheetData>
    <row r="1">
      <c r="A1" s="1"/>
      <c r="B1" s="1" t="s">
        <v>2</v>
      </c>
      <c r="H1" s="3"/>
      <c r="I1" s="3"/>
      <c r="J1" s="3"/>
      <c r="K1" s="3"/>
      <c r="L1" s="3"/>
      <c r="M1" s="3"/>
      <c r="N1" s="1"/>
      <c r="O1" s="1"/>
      <c r="P1" s="1"/>
      <c r="Q1" s="1"/>
      <c r="R1" s="1"/>
      <c r="S1" s="1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/>
      <c r="I2" s="1"/>
      <c r="J2" s="1"/>
    </row>
    <row r="3">
      <c r="A3" s="1">
        <v>5.0</v>
      </c>
      <c r="B3" s="1">
        <v>3.0</v>
      </c>
      <c r="C3" s="1">
        <f t="shared" ref="C3:C8" si="1">B3*A3</f>
        <v>15</v>
      </c>
      <c r="D3" s="1">
        <f t="shared" ref="D3:D8" si="2">B3*A3^2</f>
        <v>75</v>
      </c>
      <c r="E3" s="1">
        <f t="shared" ref="E3:E8" si="3">B3/B$9</f>
        <v>0.1</v>
      </c>
      <c r="F3" s="1">
        <f t="shared" ref="F3:F8" si="4">A3*E3</f>
        <v>0.5</v>
      </c>
      <c r="G3" s="1">
        <f t="shared" ref="G3:G8" si="5">A3^2*E3</f>
        <v>2.5</v>
      </c>
      <c r="H3" s="1"/>
      <c r="I3" s="1"/>
      <c r="J3" s="1"/>
    </row>
    <row r="4">
      <c r="A4" s="1">
        <v>10.0</v>
      </c>
      <c r="B4" s="1">
        <v>6.0</v>
      </c>
      <c r="C4" s="1">
        <f t="shared" si="1"/>
        <v>60</v>
      </c>
      <c r="D4" s="1">
        <f t="shared" si="2"/>
        <v>600</v>
      </c>
      <c r="E4" s="1">
        <f t="shared" si="3"/>
        <v>0.2</v>
      </c>
      <c r="F4" s="1">
        <f t="shared" si="4"/>
        <v>2</v>
      </c>
      <c r="G4" s="1">
        <f t="shared" si="5"/>
        <v>20</v>
      </c>
      <c r="H4" s="1"/>
      <c r="I4" s="1"/>
      <c r="J4" s="1"/>
    </row>
    <row r="5">
      <c r="A5" s="1">
        <v>15.0</v>
      </c>
      <c r="B5" s="1">
        <v>8.0</v>
      </c>
      <c r="C5" s="1">
        <f t="shared" si="1"/>
        <v>120</v>
      </c>
      <c r="D5" s="1">
        <f t="shared" si="2"/>
        <v>1800</v>
      </c>
      <c r="E5" s="1">
        <f t="shared" si="3"/>
        <v>0.2666666667</v>
      </c>
      <c r="F5" s="1">
        <f t="shared" si="4"/>
        <v>4</v>
      </c>
      <c r="G5" s="1">
        <f t="shared" si="5"/>
        <v>60</v>
      </c>
      <c r="H5" s="1"/>
      <c r="I5" s="1"/>
      <c r="J5" s="1"/>
    </row>
    <row r="6">
      <c r="A6" s="1">
        <v>20.0</v>
      </c>
      <c r="B6" s="1">
        <v>6.0</v>
      </c>
      <c r="C6" s="1">
        <f t="shared" si="1"/>
        <v>120</v>
      </c>
      <c r="D6" s="1">
        <f t="shared" si="2"/>
        <v>2400</v>
      </c>
      <c r="E6" s="1">
        <f t="shared" si="3"/>
        <v>0.2</v>
      </c>
      <c r="F6" s="1">
        <f t="shared" si="4"/>
        <v>4</v>
      </c>
      <c r="G6" s="1">
        <f t="shared" si="5"/>
        <v>80</v>
      </c>
      <c r="H6" s="1"/>
      <c r="I6" s="1"/>
      <c r="J6" s="1"/>
    </row>
    <row r="7">
      <c r="A7" s="1">
        <v>25.0</v>
      </c>
      <c r="B7" s="1">
        <v>5.0</v>
      </c>
      <c r="C7" s="1">
        <f t="shared" si="1"/>
        <v>125</v>
      </c>
      <c r="D7" s="1">
        <f t="shared" si="2"/>
        <v>3125</v>
      </c>
      <c r="E7" s="1">
        <f t="shared" si="3"/>
        <v>0.1666666667</v>
      </c>
      <c r="F7" s="1">
        <f t="shared" si="4"/>
        <v>4.166666667</v>
      </c>
      <c r="G7" s="1">
        <f t="shared" si="5"/>
        <v>104.1666667</v>
      </c>
      <c r="H7" s="1"/>
      <c r="I7" s="1"/>
      <c r="J7" s="1"/>
    </row>
    <row r="8">
      <c r="A8" s="1">
        <v>30.0</v>
      </c>
      <c r="B8" s="1">
        <v>2.0</v>
      </c>
      <c r="C8" s="1">
        <f t="shared" si="1"/>
        <v>60</v>
      </c>
      <c r="D8" s="1">
        <f t="shared" si="2"/>
        <v>1800</v>
      </c>
      <c r="E8" s="1">
        <f t="shared" si="3"/>
        <v>0.06666666667</v>
      </c>
      <c r="F8" s="1">
        <f t="shared" si="4"/>
        <v>2</v>
      </c>
      <c r="G8" s="1">
        <f t="shared" si="5"/>
        <v>60</v>
      </c>
      <c r="H8" s="1"/>
      <c r="I8" s="1"/>
      <c r="J8" s="1"/>
    </row>
    <row r="9">
      <c r="A9" s="1" t="s">
        <v>10</v>
      </c>
      <c r="B9" s="1">
        <f t="shared" ref="B9:G9" si="6">SUM(B3:B8)</f>
        <v>30</v>
      </c>
      <c r="C9" s="1">
        <f t="shared" si="6"/>
        <v>500</v>
      </c>
      <c r="D9" s="1">
        <f t="shared" si="6"/>
        <v>9800</v>
      </c>
      <c r="E9" s="1">
        <f t="shared" si="6"/>
        <v>1</v>
      </c>
      <c r="F9" s="1">
        <f t="shared" si="6"/>
        <v>16.66666667</v>
      </c>
      <c r="G9" s="1">
        <f t="shared" si="6"/>
        <v>326.6666667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 t="s">
        <v>11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 t="s">
        <v>12</v>
      </c>
      <c r="D12" s="1"/>
      <c r="E12" s="1"/>
      <c r="F12" s="1" t="s">
        <v>13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 t="s">
        <v>14</v>
      </c>
      <c r="B13" s="1" t="s">
        <v>15</v>
      </c>
      <c r="C13" s="1" t="s">
        <v>16</v>
      </c>
      <c r="D13" s="1"/>
      <c r="E13" s="1"/>
      <c r="F13" s="1" t="s">
        <v>14</v>
      </c>
      <c r="G13" s="1" t="s">
        <v>15</v>
      </c>
      <c r="H13" s="1" t="s">
        <v>16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1" t="s">
        <v>17</v>
      </c>
      <c r="B14" s="1">
        <f>C9/B9</f>
        <v>16.66666667</v>
      </c>
      <c r="C14" s="1" t="s">
        <v>18</v>
      </c>
      <c r="D14" s="1"/>
      <c r="E14" s="1"/>
      <c r="F14" s="1" t="s">
        <v>17</v>
      </c>
      <c r="G14" s="1">
        <f>F9</f>
        <v>16.66666667</v>
      </c>
      <c r="H14" s="1" t="s">
        <v>19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" t="s">
        <v>20</v>
      </c>
      <c r="B15" s="1">
        <f>(D9/B9-(C9/B9)^2)</f>
        <v>48.88888889</v>
      </c>
      <c r="C15" s="1" t="s">
        <v>21</v>
      </c>
      <c r="D15" s="1"/>
      <c r="E15" s="1"/>
      <c r="F15" s="1" t="s">
        <v>20</v>
      </c>
      <c r="G15" s="1">
        <f>G9-F9^2</f>
        <v>48.88888889</v>
      </c>
      <c r="H15" s="1" t="s">
        <v>22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 t="s">
        <v>23</v>
      </c>
      <c r="B16" s="1">
        <f>SQRT(B15)</f>
        <v>6.992058988</v>
      </c>
      <c r="C16" s="1" t="s">
        <v>24</v>
      </c>
      <c r="D16" s="1"/>
      <c r="E16" s="1"/>
      <c r="F16" s="1" t="s">
        <v>23</v>
      </c>
      <c r="G16" s="1">
        <f>SQRT(G15)</f>
        <v>6.992058988</v>
      </c>
      <c r="H16" s="1" t="s">
        <v>26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 t="s">
        <v>27</v>
      </c>
      <c r="B17" s="1">
        <f>B16/B14*100</f>
        <v>41.95235393</v>
      </c>
      <c r="C17" s="1" t="s">
        <v>28</v>
      </c>
      <c r="D17" s="1"/>
      <c r="E17" s="1"/>
      <c r="F17" s="1" t="s">
        <v>27</v>
      </c>
      <c r="G17" s="1">
        <f>G16/G14*100</f>
        <v>41.95235393</v>
      </c>
      <c r="H17" s="1" t="s">
        <v>32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1:I11"/>
    <mergeCell ref="A12:C12"/>
    <mergeCell ref="F12:H12"/>
    <mergeCell ref="B1:G1"/>
  </mergeCells>
  <printOptions gridLines="1"/>
  <pageMargins bottom="0.75" footer="0.0" header="0.0" left="0.7" right="0.7" top="0.75"/>
  <pageSetup scale="75" orientation="portrait"/>
  <headerFooter>
    <oddHeader>&amp;RBijay Shrestha Roll: 11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2" t="s">
        <v>0</v>
      </c>
      <c r="B2" s="2" t="s">
        <v>1</v>
      </c>
    </row>
    <row r="3">
      <c r="A3" s="2">
        <v>20.0</v>
      </c>
      <c r="B3" s="2">
        <v>50.0</v>
      </c>
    </row>
    <row r="4">
      <c r="A4" s="2">
        <v>25.0</v>
      </c>
      <c r="B4" s="2">
        <v>55.0</v>
      </c>
    </row>
    <row r="5">
      <c r="A5" s="2">
        <v>30.0</v>
      </c>
      <c r="B5" s="2">
        <v>60.0</v>
      </c>
    </row>
    <row r="6">
      <c r="A6" s="2">
        <v>33.0</v>
      </c>
      <c r="B6" s="2">
        <v>62.0</v>
      </c>
    </row>
    <row r="7">
      <c r="A7" s="2">
        <v>35.0</v>
      </c>
      <c r="B7" s="2">
        <v>65.0</v>
      </c>
    </row>
    <row r="8">
      <c r="A8" s="2">
        <v>27.0</v>
      </c>
      <c r="B8" s="2">
        <v>55.0</v>
      </c>
    </row>
    <row r="9">
      <c r="A9" s="2">
        <v>40.0</v>
      </c>
      <c r="B9" s="2">
        <v>70.0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7.29"/>
    <col customWidth="1" min="3" max="3" width="12.0"/>
    <col customWidth="1" min="4" max="4" width="11.0"/>
    <col customWidth="1" min="5" max="5" width="10.71"/>
    <col customWidth="1" min="6" max="6" width="27.29"/>
    <col customWidth="1" min="7" max="7" width="10.29"/>
    <col customWidth="1" min="10" max="10" width="11.71"/>
    <col customWidth="1" min="11" max="12" width="9.29"/>
    <col customWidth="1" min="13" max="13" width="9.86"/>
  </cols>
  <sheetData>
    <row r="1">
      <c r="A1" s="4" t="s">
        <v>25</v>
      </c>
      <c r="G1" s="5"/>
      <c r="H1" s="5"/>
      <c r="I1" s="5"/>
      <c r="J1" s="5"/>
      <c r="K1" s="5"/>
      <c r="L1" s="5"/>
      <c r="M1" s="5"/>
      <c r="N1" s="5"/>
      <c r="O1" s="5"/>
    </row>
    <row r="2">
      <c r="A2" s="4" t="s">
        <v>29</v>
      </c>
      <c r="B2" s="4" t="s">
        <v>30</v>
      </c>
      <c r="G2" s="6" t="s">
        <v>31</v>
      </c>
      <c r="H2" s="5"/>
      <c r="I2" s="5"/>
      <c r="J2" s="5"/>
      <c r="K2" s="5"/>
      <c r="L2" s="5"/>
      <c r="M2" s="5"/>
      <c r="N2" s="5"/>
      <c r="O2" s="5"/>
    </row>
    <row r="3">
      <c r="A3" s="4" t="s">
        <v>33</v>
      </c>
      <c r="B3" s="5"/>
      <c r="C3" s="5"/>
      <c r="D3" s="5"/>
      <c r="E3" s="5"/>
      <c r="G3" s="4" t="s">
        <v>34</v>
      </c>
      <c r="M3" s="5"/>
      <c r="N3" s="5"/>
      <c r="O3" s="5"/>
    </row>
    <row r="4">
      <c r="A4" s="4" t="s">
        <v>35</v>
      </c>
      <c r="B4" s="5"/>
      <c r="C4" s="5"/>
      <c r="D4" s="5"/>
      <c r="E4" s="5"/>
      <c r="F4" s="5"/>
      <c r="G4" s="4" t="s">
        <v>36</v>
      </c>
      <c r="H4" s="4" t="s">
        <v>37</v>
      </c>
      <c r="I4" s="4">
        <v>5.0</v>
      </c>
      <c r="J4" s="5"/>
      <c r="K4" s="5"/>
      <c r="L4" s="5"/>
      <c r="M4" s="5"/>
      <c r="N4" s="5"/>
      <c r="O4" s="5"/>
    </row>
    <row r="5">
      <c r="A5" s="4" t="s">
        <v>38</v>
      </c>
      <c r="B5" s="5"/>
      <c r="C5" s="5"/>
      <c r="D5" s="5"/>
      <c r="E5" s="5"/>
      <c r="F5" s="5"/>
      <c r="G5" s="5"/>
      <c r="H5" s="4" t="s">
        <v>39</v>
      </c>
      <c r="I5" s="4">
        <v>0.5</v>
      </c>
      <c r="J5" s="5"/>
      <c r="K5" s="5"/>
      <c r="L5" s="5"/>
      <c r="M5" s="5"/>
      <c r="N5" s="5"/>
      <c r="O5" s="5"/>
    </row>
    <row r="6">
      <c r="A6" s="4" t="s">
        <v>40</v>
      </c>
      <c r="B6" s="5"/>
      <c r="C6" s="5"/>
      <c r="D6" s="5"/>
      <c r="E6" s="5"/>
      <c r="F6" s="5"/>
      <c r="G6" s="5"/>
      <c r="H6" s="4" t="s">
        <v>41</v>
      </c>
      <c r="I6" s="5">
        <f>1-I5</f>
        <v>0.5</v>
      </c>
      <c r="J6" s="5"/>
      <c r="K6" s="5"/>
      <c r="L6" s="5"/>
      <c r="M6" s="5"/>
      <c r="N6" s="5"/>
      <c r="O6" s="5"/>
    </row>
    <row r="7">
      <c r="A7" s="4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>
      <c r="A8" s="5"/>
      <c r="B8" s="5"/>
      <c r="C8" s="5"/>
      <c r="D8" s="5"/>
      <c r="E8" s="5"/>
      <c r="F8" s="5"/>
      <c r="G8" s="4" t="s">
        <v>43</v>
      </c>
      <c r="H8" s="4">
        <v>0.0</v>
      </c>
      <c r="I8" s="4">
        <v>1.0</v>
      </c>
      <c r="J8" s="4">
        <v>2.0</v>
      </c>
      <c r="K8" s="4">
        <v>3.0</v>
      </c>
      <c r="L8" s="4">
        <v>4.0</v>
      </c>
      <c r="M8" s="4">
        <v>5.0</v>
      </c>
      <c r="N8" s="5"/>
      <c r="O8" s="5"/>
    </row>
    <row r="9">
      <c r="A9" s="4" t="s">
        <v>44</v>
      </c>
      <c r="B9" s="5"/>
      <c r="C9" s="5"/>
      <c r="D9" s="5"/>
      <c r="E9" s="5"/>
      <c r="F9" s="4" t="s">
        <v>16</v>
      </c>
      <c r="G9" s="4" t="s">
        <v>43</v>
      </c>
      <c r="H9" s="4" t="s">
        <v>7</v>
      </c>
      <c r="I9" s="7" t="s">
        <v>16</v>
      </c>
      <c r="J9" s="8"/>
      <c r="K9" s="9"/>
      <c r="L9" s="5"/>
      <c r="M9" s="5"/>
      <c r="N9" s="5"/>
      <c r="O9" s="5"/>
    </row>
    <row r="10">
      <c r="A10" s="4" t="s">
        <v>33</v>
      </c>
      <c r="B10" s="5"/>
      <c r="C10" s="4" t="s">
        <v>45</v>
      </c>
      <c r="D10" s="4" t="s">
        <v>46</v>
      </c>
      <c r="E10" s="5">
        <f>1-BINOMDIST(1,I4,I5,1)</f>
        <v>0.8125</v>
      </c>
      <c r="F10" s="10" t="s">
        <v>47</v>
      </c>
      <c r="G10" s="4">
        <v>0.0</v>
      </c>
      <c r="H10" s="5">
        <f t="shared" ref="H10:H15" si="1">BINOMDIST(G10,I$4,I$5,0)</f>
        <v>0.03125</v>
      </c>
      <c r="I10" s="11" t="s">
        <v>48</v>
      </c>
      <c r="J10" s="8"/>
      <c r="K10" s="9"/>
      <c r="L10" s="5"/>
      <c r="M10" s="5"/>
      <c r="N10" s="5"/>
      <c r="O10" s="5"/>
    </row>
    <row r="11">
      <c r="A11" s="4" t="s">
        <v>35</v>
      </c>
      <c r="B11" s="5"/>
      <c r="C11" s="4" t="s">
        <v>49</v>
      </c>
      <c r="D11" s="5"/>
      <c r="E11" s="5">
        <f>BINOMDIST(3,I4,I5,1)</f>
        <v>0.8125</v>
      </c>
      <c r="F11" s="10" t="s">
        <v>50</v>
      </c>
      <c r="G11" s="4">
        <v>1.0</v>
      </c>
      <c r="H11" s="5">
        <f t="shared" si="1"/>
        <v>0.15625</v>
      </c>
      <c r="I11" s="11" t="s">
        <v>51</v>
      </c>
      <c r="J11" s="8"/>
      <c r="K11" s="9"/>
      <c r="L11" s="5"/>
      <c r="M11" s="5"/>
      <c r="N11" s="5"/>
      <c r="O11" s="5"/>
    </row>
    <row r="12">
      <c r="A12" s="4" t="s">
        <v>38</v>
      </c>
      <c r="B12" s="5"/>
      <c r="C12" s="4" t="s">
        <v>52</v>
      </c>
      <c r="D12" s="4" t="s">
        <v>53</v>
      </c>
      <c r="E12" s="4">
        <f>1-BINOMDIST(2,I4,I5,1)</f>
        <v>0.5</v>
      </c>
      <c r="F12" s="10" t="s">
        <v>54</v>
      </c>
      <c r="G12" s="4">
        <v>2.0</v>
      </c>
      <c r="H12" s="5">
        <f t="shared" si="1"/>
        <v>0.3125</v>
      </c>
      <c r="I12" s="11" t="s">
        <v>55</v>
      </c>
      <c r="J12" s="8"/>
      <c r="K12" s="9"/>
      <c r="L12" s="5"/>
      <c r="M12" s="5"/>
      <c r="N12" s="5"/>
      <c r="O12" s="5"/>
    </row>
    <row r="13">
      <c r="A13" s="4" t="s">
        <v>40</v>
      </c>
      <c r="B13" s="5"/>
      <c r="C13" s="4" t="s">
        <v>56</v>
      </c>
      <c r="D13" s="5"/>
      <c r="E13" s="5">
        <f>BINOMDIST(3,I4,I5,1)</f>
        <v>0.8125</v>
      </c>
      <c r="F13" s="10" t="s">
        <v>50</v>
      </c>
      <c r="G13" s="4">
        <v>3.0</v>
      </c>
      <c r="H13" s="5">
        <f t="shared" si="1"/>
        <v>0.3125</v>
      </c>
      <c r="I13" s="11" t="s">
        <v>57</v>
      </c>
      <c r="J13" s="8"/>
      <c r="K13" s="9"/>
      <c r="L13" s="5"/>
      <c r="M13" s="5"/>
      <c r="N13" s="5"/>
      <c r="O13" s="5"/>
    </row>
    <row r="14">
      <c r="A14" s="4" t="s">
        <v>42</v>
      </c>
      <c r="B14" s="5"/>
      <c r="C14" s="4" t="s">
        <v>58</v>
      </c>
      <c r="D14" s="5"/>
      <c r="E14" s="5">
        <f>BINOMDIST(3,I4,I5,0)</f>
        <v>0.3125</v>
      </c>
      <c r="F14" s="4" t="s">
        <v>59</v>
      </c>
      <c r="G14" s="4">
        <v>4.0</v>
      </c>
      <c r="H14" s="5">
        <f t="shared" si="1"/>
        <v>0.15625</v>
      </c>
      <c r="I14" s="11" t="s">
        <v>60</v>
      </c>
      <c r="J14" s="8"/>
      <c r="K14" s="9"/>
      <c r="L14" s="5"/>
      <c r="M14" s="5"/>
      <c r="N14" s="5"/>
      <c r="O14" s="5"/>
    </row>
    <row r="15">
      <c r="A15" s="5"/>
      <c r="B15" s="5"/>
      <c r="C15" s="5"/>
      <c r="D15" s="5"/>
      <c r="E15" s="5"/>
      <c r="F15" s="5"/>
      <c r="G15" s="4">
        <v>5.0</v>
      </c>
      <c r="H15" s="5">
        <f t="shared" si="1"/>
        <v>0.03125</v>
      </c>
      <c r="I15" s="11" t="s">
        <v>61</v>
      </c>
      <c r="J15" s="8"/>
      <c r="K15" s="9"/>
      <c r="L15" s="5"/>
      <c r="M15" s="5"/>
      <c r="N15" s="5"/>
      <c r="O15" s="5"/>
    </row>
    <row r="16">
      <c r="A16" s="4" t="s">
        <v>62</v>
      </c>
      <c r="C16" s="5"/>
      <c r="D16" s="4" t="s">
        <v>16</v>
      </c>
      <c r="E16" s="5"/>
      <c r="F16" s="5"/>
      <c r="G16" s="5"/>
      <c r="H16" s="5">
        <f>SUM(H10:H15)</f>
        <v>1</v>
      </c>
      <c r="I16" s="5"/>
      <c r="J16" s="5"/>
      <c r="K16" s="5"/>
      <c r="L16" s="5"/>
      <c r="M16" s="5"/>
      <c r="N16" s="5"/>
      <c r="O16" s="5"/>
    </row>
    <row r="17">
      <c r="A17" s="4" t="s">
        <v>63</v>
      </c>
      <c r="B17" s="4" t="s">
        <v>64</v>
      </c>
      <c r="C17" s="5">
        <f>I4*I5</f>
        <v>2.5</v>
      </c>
      <c r="D17" s="12" t="s">
        <v>65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>
      <c r="A18" s="4" t="s">
        <v>20</v>
      </c>
      <c r="B18" s="4" t="s">
        <v>66</v>
      </c>
      <c r="C18" s="5">
        <f>I4*I5*I6</f>
        <v>1.25</v>
      </c>
      <c r="D18" s="13" t="s">
        <v>67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>
      <c r="A22" s="14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</sheetData>
  <mergeCells count="11">
    <mergeCell ref="A16:B16"/>
    <mergeCell ref="I11:K11"/>
    <mergeCell ref="I12:K12"/>
    <mergeCell ref="I15:K15"/>
    <mergeCell ref="I9:K9"/>
    <mergeCell ref="B2:F2"/>
    <mergeCell ref="A1:F1"/>
    <mergeCell ref="G3:L3"/>
    <mergeCell ref="I13:K13"/>
    <mergeCell ref="I14:K14"/>
    <mergeCell ref="I10:K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5.57"/>
    <col customWidth="1" min="4" max="4" width="18.14"/>
    <col customWidth="1" min="6" max="6" width="11.43"/>
  </cols>
  <sheetData>
    <row r="1">
      <c r="A1" s="4" t="s">
        <v>68</v>
      </c>
      <c r="C1" s="5"/>
      <c r="D1" s="5"/>
      <c r="G1" s="4" t="s">
        <v>31</v>
      </c>
      <c r="H1" s="5"/>
      <c r="I1" s="5"/>
      <c r="J1" s="5"/>
      <c r="K1" s="5"/>
      <c r="L1" s="5"/>
      <c r="M1" s="5"/>
    </row>
    <row r="2">
      <c r="A2" s="4" t="s">
        <v>69</v>
      </c>
      <c r="B2" s="4" t="s">
        <v>4</v>
      </c>
      <c r="C2" s="4" t="s">
        <v>5</v>
      </c>
      <c r="D2" s="4" t="s">
        <v>70</v>
      </c>
      <c r="E2" s="2" t="s">
        <v>71</v>
      </c>
      <c r="G2" s="4" t="s">
        <v>37</v>
      </c>
      <c r="H2" s="4">
        <v>6.0</v>
      </c>
      <c r="I2" s="5"/>
      <c r="J2" s="5"/>
      <c r="K2" s="5"/>
      <c r="L2" s="5"/>
      <c r="M2" s="5"/>
    </row>
    <row r="3">
      <c r="A3" s="4">
        <v>0.0</v>
      </c>
      <c r="B3" s="4">
        <v>7.0</v>
      </c>
      <c r="C3" s="5">
        <f t="shared" ref="C3:C9" si="1">B3*A3</f>
        <v>0</v>
      </c>
      <c r="D3" s="5">
        <f t="shared" ref="D3:D9" si="2">BINOMDIST(A3,B$16,B$14,0)</f>
        <v>0.01986390376</v>
      </c>
      <c r="E3" s="15">
        <f t="shared" ref="E3:E9" si="3">B$15*D3</f>
        <v>1.946662569</v>
      </c>
      <c r="G3" s="4" t="s">
        <v>72</v>
      </c>
    </row>
    <row r="4">
      <c r="A4" s="4">
        <v>1.0</v>
      </c>
      <c r="B4" s="4">
        <v>6.0</v>
      </c>
      <c r="C4" s="5">
        <f t="shared" si="1"/>
        <v>6</v>
      </c>
      <c r="D4" s="5">
        <f t="shared" si="2"/>
        <v>0.1098357031</v>
      </c>
      <c r="E4" s="15">
        <f t="shared" si="3"/>
        <v>10.76389891</v>
      </c>
      <c r="F4" s="5"/>
      <c r="G4" s="5"/>
      <c r="H4" s="5"/>
      <c r="I4" s="5"/>
      <c r="J4" s="5"/>
      <c r="K4" s="5"/>
      <c r="L4" s="5"/>
      <c r="M4" s="5"/>
    </row>
    <row r="5">
      <c r="A5" s="4">
        <v>2.0</v>
      </c>
      <c r="B5" s="4">
        <v>19.0</v>
      </c>
      <c r="C5" s="5">
        <f t="shared" si="1"/>
        <v>38</v>
      </c>
      <c r="D5" s="5">
        <f t="shared" si="2"/>
        <v>0.2530528455</v>
      </c>
      <c r="E5" s="15">
        <f t="shared" si="3"/>
        <v>24.79917886</v>
      </c>
      <c r="F5" s="5"/>
      <c r="G5" s="5"/>
      <c r="H5" s="5"/>
      <c r="I5" s="5"/>
      <c r="J5" s="5"/>
      <c r="K5" s="5"/>
      <c r="L5" s="5"/>
      <c r="M5" s="5"/>
    </row>
    <row r="6">
      <c r="A6" s="4">
        <v>3.0</v>
      </c>
      <c r="B6" s="4">
        <v>35.0</v>
      </c>
      <c r="C6" s="5">
        <f t="shared" si="1"/>
        <v>105</v>
      </c>
      <c r="D6" s="5">
        <f t="shared" si="2"/>
        <v>0.3109407513</v>
      </c>
      <c r="E6" s="15">
        <f t="shared" si="3"/>
        <v>30.47219363</v>
      </c>
      <c r="F6" s="5"/>
      <c r="G6" s="5"/>
      <c r="H6" s="5"/>
    </row>
    <row r="7">
      <c r="A7" s="4">
        <v>4.0</v>
      </c>
      <c r="B7" s="4">
        <v>23.0</v>
      </c>
      <c r="C7" s="5">
        <f t="shared" si="1"/>
        <v>92</v>
      </c>
      <c r="D7" s="5">
        <f t="shared" si="2"/>
        <v>0.2149149311</v>
      </c>
      <c r="E7" s="15">
        <f t="shared" si="3"/>
        <v>21.06166324</v>
      </c>
      <c r="F7" s="5"/>
      <c r="G7" s="5"/>
      <c r="H7" s="5"/>
      <c r="I7" s="5"/>
      <c r="J7" s="5"/>
      <c r="K7" s="5"/>
      <c r="L7" s="5"/>
      <c r="M7" s="5"/>
    </row>
    <row r="8">
      <c r="A8" s="4">
        <v>5.0</v>
      </c>
      <c r="B8" s="4">
        <v>7.0</v>
      </c>
      <c r="C8" s="5">
        <f t="shared" si="1"/>
        <v>35</v>
      </c>
      <c r="D8" s="5">
        <f t="shared" si="2"/>
        <v>0.07922354321</v>
      </c>
      <c r="E8" s="15">
        <f t="shared" si="3"/>
        <v>7.763907235</v>
      </c>
      <c r="F8" s="5"/>
      <c r="G8" s="5"/>
      <c r="H8" s="5"/>
      <c r="I8" s="5"/>
      <c r="J8" s="5"/>
      <c r="K8" s="5"/>
      <c r="L8" s="5"/>
      <c r="M8" s="5"/>
    </row>
    <row r="9">
      <c r="A9" s="4">
        <v>6.0</v>
      </c>
      <c r="B9" s="4">
        <v>1.0</v>
      </c>
      <c r="C9" s="5">
        <f t="shared" si="1"/>
        <v>6</v>
      </c>
      <c r="D9" s="5">
        <f t="shared" si="2"/>
        <v>0.012168322</v>
      </c>
      <c r="E9" s="15">
        <f t="shared" si="3"/>
        <v>1.192495556</v>
      </c>
      <c r="F9" s="5"/>
      <c r="G9" s="5"/>
      <c r="H9" s="5"/>
      <c r="I9" s="5"/>
      <c r="J9" s="5"/>
      <c r="K9" s="5"/>
      <c r="L9" s="5"/>
      <c r="M9" s="5"/>
    </row>
    <row r="10">
      <c r="A10" s="5"/>
      <c r="B10" s="5">
        <f t="shared" ref="B10:E10" si="4">SUM(B3:B9)</f>
        <v>98</v>
      </c>
      <c r="C10" s="5">
        <f t="shared" si="4"/>
        <v>282</v>
      </c>
      <c r="D10" s="5">
        <f t="shared" si="4"/>
        <v>1</v>
      </c>
      <c r="E10" s="15">
        <f t="shared" si="4"/>
        <v>98</v>
      </c>
      <c r="F10" s="5"/>
      <c r="G10" s="5"/>
      <c r="H10" s="5"/>
      <c r="I10" s="5"/>
      <c r="J10" s="5"/>
      <c r="K10" s="5"/>
      <c r="L10" s="5"/>
      <c r="M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4" t="s">
        <v>63</v>
      </c>
      <c r="B12" s="5">
        <f>C10/B10</f>
        <v>2.87755102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4" t="s">
        <v>101</v>
      </c>
      <c r="B13" s="5">
        <f>B12</f>
        <v>2.87755102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4" t="s">
        <v>39</v>
      </c>
      <c r="B14" s="5">
        <f>B12/H2</f>
        <v>0.4795918367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4" t="s">
        <v>89</v>
      </c>
      <c r="B15" s="5">
        <f>B10</f>
        <v>98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4" t="s">
        <v>37</v>
      </c>
      <c r="B16" s="4">
        <v>6.0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A21" s="14" t="s">
        <v>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</sheetData>
  <mergeCells count="2">
    <mergeCell ref="A1:B1"/>
    <mergeCell ref="G3:M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73</v>
      </c>
      <c r="G1" s="5"/>
      <c r="H1" s="5"/>
      <c r="I1" s="5"/>
      <c r="J1" s="5"/>
      <c r="K1" s="5"/>
      <c r="L1" s="5"/>
      <c r="M1" s="5"/>
    </row>
    <row r="2">
      <c r="A2" s="4" t="s">
        <v>74</v>
      </c>
      <c r="B2" s="4" t="s">
        <v>4</v>
      </c>
      <c r="C2" s="4" t="s">
        <v>75</v>
      </c>
      <c r="E2" s="5"/>
      <c r="F2" s="5"/>
      <c r="G2" s="5"/>
      <c r="H2" s="5"/>
      <c r="I2" s="5"/>
      <c r="J2" s="5"/>
      <c r="K2" s="5"/>
      <c r="L2" s="5"/>
      <c r="M2" s="5"/>
    </row>
    <row r="3">
      <c r="A3" s="4">
        <v>0.0</v>
      </c>
      <c r="B3" s="4">
        <v>77.0</v>
      </c>
      <c r="C3" s="4" t="s">
        <v>76</v>
      </c>
      <c r="F3" s="4"/>
      <c r="G3" s="4" t="s">
        <v>77</v>
      </c>
      <c r="H3" s="5"/>
      <c r="I3" s="5"/>
      <c r="J3" s="5"/>
      <c r="K3" s="5"/>
      <c r="L3" s="5"/>
      <c r="M3" s="5"/>
    </row>
    <row r="4">
      <c r="A4" s="4">
        <v>1.0</v>
      </c>
      <c r="B4" s="4">
        <v>90.0</v>
      </c>
      <c r="C4" s="4" t="s">
        <v>78</v>
      </c>
      <c r="F4" s="5"/>
      <c r="G4" s="4" t="s">
        <v>79</v>
      </c>
      <c r="L4" s="5"/>
      <c r="M4" s="5"/>
    </row>
    <row r="5">
      <c r="A5" s="4">
        <v>2.0</v>
      </c>
      <c r="B5" s="4">
        <v>20.0</v>
      </c>
      <c r="C5" s="5"/>
      <c r="D5" s="5"/>
      <c r="E5" s="5"/>
      <c r="F5" s="5"/>
      <c r="G5" s="4" t="s">
        <v>80</v>
      </c>
      <c r="H5" s="4" t="s">
        <v>4</v>
      </c>
      <c r="I5" s="4" t="s">
        <v>5</v>
      </c>
      <c r="J5" s="4" t="s">
        <v>70</v>
      </c>
      <c r="K5" s="4" t="s">
        <v>81</v>
      </c>
      <c r="L5" s="5"/>
      <c r="M5" s="5"/>
    </row>
    <row r="6">
      <c r="A6" s="4">
        <v>3.0</v>
      </c>
      <c r="B6" s="4">
        <v>5.0</v>
      </c>
      <c r="C6" s="5"/>
      <c r="D6" s="5"/>
      <c r="E6" s="5"/>
      <c r="F6" s="5"/>
      <c r="G6" s="4">
        <v>0.0</v>
      </c>
      <c r="H6" s="4">
        <v>77.0</v>
      </c>
      <c r="I6" s="5">
        <f t="shared" ref="I6:I9" si="1">H6*G6</f>
        <v>0</v>
      </c>
      <c r="J6" s="5">
        <f t="shared" ref="J6:J9" si="2">BINOMDIST(G6,H$16,H$15,0)</f>
        <v>0.418952089</v>
      </c>
      <c r="K6" s="15">
        <f t="shared" ref="K6:K9" si="3">H$17*J6</f>
        <v>80.43880108</v>
      </c>
      <c r="L6" s="5"/>
      <c r="M6" s="5"/>
    </row>
    <row r="7">
      <c r="A7" s="5"/>
      <c r="B7" s="5"/>
      <c r="C7" s="5"/>
      <c r="D7" s="5"/>
      <c r="E7" s="5"/>
      <c r="F7" s="5"/>
      <c r="G7" s="4">
        <v>1.0</v>
      </c>
      <c r="H7" s="4">
        <v>90.0</v>
      </c>
      <c r="I7" s="5">
        <f t="shared" si="1"/>
        <v>90</v>
      </c>
      <c r="J7" s="5">
        <f t="shared" si="2"/>
        <v>0.4228402754</v>
      </c>
      <c r="K7" s="15">
        <f t="shared" si="3"/>
        <v>81.18533288</v>
      </c>
      <c r="L7" s="5"/>
      <c r="M7" s="5"/>
    </row>
    <row r="8">
      <c r="A8" s="6" t="s">
        <v>31</v>
      </c>
      <c r="B8" s="5"/>
      <c r="C8" s="5"/>
      <c r="D8" s="5"/>
      <c r="E8" s="5"/>
      <c r="F8" s="5"/>
      <c r="G8" s="4">
        <v>2.0</v>
      </c>
      <c r="H8" s="4">
        <v>20.0</v>
      </c>
      <c r="I8" s="5">
        <f t="shared" si="1"/>
        <v>40</v>
      </c>
      <c r="J8" s="5">
        <f t="shared" si="2"/>
        <v>0.142254849</v>
      </c>
      <c r="K8" s="15">
        <f t="shared" si="3"/>
        <v>27.31293101</v>
      </c>
      <c r="L8" s="5"/>
      <c r="M8" s="5"/>
    </row>
    <row r="9">
      <c r="A9" s="4" t="s">
        <v>83</v>
      </c>
      <c r="F9" s="5"/>
      <c r="G9" s="4">
        <v>3.0</v>
      </c>
      <c r="H9" s="4">
        <v>5.0</v>
      </c>
      <c r="I9" s="5">
        <f t="shared" si="1"/>
        <v>15</v>
      </c>
      <c r="J9" s="5">
        <f t="shared" si="2"/>
        <v>0.01595278663</v>
      </c>
      <c r="K9" s="15">
        <f t="shared" si="3"/>
        <v>3.062935032</v>
      </c>
      <c r="L9" s="5"/>
      <c r="M9" s="5"/>
    </row>
    <row r="10">
      <c r="A10" s="5"/>
      <c r="B10" s="4" t="s">
        <v>84</v>
      </c>
      <c r="C10" s="5"/>
      <c r="D10" s="5"/>
      <c r="E10" s="5"/>
      <c r="F10" s="5"/>
      <c r="G10" s="5"/>
      <c r="H10" s="5">
        <f t="shared" ref="H10:K10" si="4">SUM(H6:H9)</f>
        <v>192</v>
      </c>
      <c r="I10" s="5">
        <f t="shared" si="4"/>
        <v>145</v>
      </c>
      <c r="J10" s="5">
        <f t="shared" si="4"/>
        <v>1</v>
      </c>
      <c r="K10" s="15">
        <f t="shared" si="4"/>
        <v>192</v>
      </c>
      <c r="L10" s="5"/>
      <c r="M10" s="5"/>
    </row>
    <row r="11">
      <c r="A11" s="5"/>
      <c r="B11" s="4" t="s">
        <v>37</v>
      </c>
      <c r="C11" s="4">
        <v>3.0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5"/>
      <c r="B12" s="4" t="s">
        <v>89</v>
      </c>
      <c r="C12" s="4">
        <v>192.0</v>
      </c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2" t="s">
        <v>90</v>
      </c>
      <c r="G13" s="2" t="s">
        <v>17</v>
      </c>
      <c r="H13">
        <f>I10/H10</f>
        <v>0.7552083333</v>
      </c>
      <c r="K13" s="5"/>
      <c r="L13" s="5"/>
      <c r="M13" s="5"/>
    </row>
    <row r="14">
      <c r="A14" s="4" t="s">
        <v>92</v>
      </c>
      <c r="B14" s="4">
        <v>0.5</v>
      </c>
      <c r="C14" s="5"/>
      <c r="D14" s="5"/>
      <c r="E14" s="5"/>
      <c r="G14" s="2" t="s">
        <v>64</v>
      </c>
      <c r="H14">
        <f>H13</f>
        <v>0.7552083333</v>
      </c>
      <c r="K14" s="5"/>
      <c r="L14" s="5"/>
      <c r="M14" s="5"/>
    </row>
    <row r="15">
      <c r="A15" s="4" t="s">
        <v>96</v>
      </c>
      <c r="E15" s="5"/>
      <c r="G15" s="2" t="s">
        <v>39</v>
      </c>
      <c r="H15">
        <f>H14/C11</f>
        <v>0.2517361111</v>
      </c>
      <c r="K15" s="5"/>
      <c r="L15" s="5"/>
      <c r="M15" s="5"/>
    </row>
    <row r="16">
      <c r="A16" s="4" t="s">
        <v>74</v>
      </c>
      <c r="B16" s="4" t="s">
        <v>4</v>
      </c>
      <c r="C16" s="4" t="s">
        <v>70</v>
      </c>
      <c r="D16" s="4" t="s">
        <v>81</v>
      </c>
      <c r="E16" s="5"/>
      <c r="G16" s="2" t="s">
        <v>37</v>
      </c>
      <c r="H16" s="2">
        <v>3.0</v>
      </c>
      <c r="K16" s="5"/>
      <c r="L16" s="5"/>
      <c r="M16" s="5"/>
    </row>
    <row r="17">
      <c r="A17" s="4">
        <v>0.0</v>
      </c>
      <c r="B17" s="4">
        <v>77.0</v>
      </c>
      <c r="C17" s="5">
        <f t="shared" ref="C17:C20" si="5">BINOMDIST(A17,C$11,B$14,0)</f>
        <v>0.125</v>
      </c>
      <c r="D17" s="5">
        <f t="shared" ref="D17:D20" si="6">C$12*C17</f>
        <v>24</v>
      </c>
      <c r="E17" s="5"/>
      <c r="G17" s="2" t="s">
        <v>89</v>
      </c>
      <c r="H17" s="2">
        <v>192.0</v>
      </c>
      <c r="K17" s="5"/>
      <c r="L17" s="5"/>
      <c r="M17" s="5"/>
    </row>
    <row r="18">
      <c r="A18" s="4">
        <v>1.0</v>
      </c>
      <c r="B18" s="4">
        <v>90.0</v>
      </c>
      <c r="C18" s="5">
        <f t="shared" si="5"/>
        <v>0.375</v>
      </c>
      <c r="D18" s="5">
        <f t="shared" si="6"/>
        <v>72</v>
      </c>
      <c r="E18" s="5"/>
      <c r="K18" s="5"/>
      <c r="L18" s="5"/>
      <c r="M18" s="5"/>
    </row>
    <row r="19">
      <c r="A19" s="4">
        <v>2.0</v>
      </c>
      <c r="B19" s="4">
        <v>20.0</v>
      </c>
      <c r="C19" s="5">
        <f t="shared" si="5"/>
        <v>0.375</v>
      </c>
      <c r="D19" s="5">
        <f t="shared" si="6"/>
        <v>72</v>
      </c>
      <c r="E19" s="5"/>
      <c r="K19" s="5"/>
      <c r="L19" s="5"/>
      <c r="M19" s="5"/>
    </row>
    <row r="20">
      <c r="A20" s="4">
        <v>3.0</v>
      </c>
      <c r="B20" s="4">
        <v>5.0</v>
      </c>
      <c r="C20" s="5">
        <f t="shared" si="5"/>
        <v>0.125</v>
      </c>
      <c r="D20" s="5">
        <f t="shared" si="6"/>
        <v>24</v>
      </c>
      <c r="E20" s="5"/>
      <c r="K20" s="5"/>
      <c r="L20" s="5"/>
      <c r="M20" s="5"/>
    </row>
    <row r="21">
      <c r="A21" s="5"/>
      <c r="B21" s="5">
        <f t="shared" ref="B21:D21" si="7">SUM(B17:B20)</f>
        <v>192</v>
      </c>
      <c r="C21" s="5">
        <f t="shared" si="7"/>
        <v>1</v>
      </c>
      <c r="D21" s="5">
        <f t="shared" si="7"/>
        <v>192</v>
      </c>
      <c r="E21" s="5"/>
      <c r="F21" s="5"/>
      <c r="G21" s="5"/>
      <c r="H21" s="5"/>
      <c r="I21" s="5"/>
      <c r="J21" s="5"/>
      <c r="K21" s="5"/>
      <c r="L21" s="5"/>
      <c r="M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A23" s="14" t="s">
        <v>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</sheetData>
  <mergeCells count="7">
    <mergeCell ref="A1:F1"/>
    <mergeCell ref="C2:D2"/>
    <mergeCell ref="C3:E3"/>
    <mergeCell ref="C4:E4"/>
    <mergeCell ref="A9:E9"/>
    <mergeCell ref="A15:D15"/>
    <mergeCell ref="G4:K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2.43"/>
    <col customWidth="1" min="7" max="7" width="16.14"/>
    <col customWidth="1" min="11" max="11" width="22.71"/>
  </cols>
  <sheetData>
    <row r="1">
      <c r="A1" s="16" t="s">
        <v>82</v>
      </c>
      <c r="G1" s="5"/>
      <c r="H1" s="5"/>
      <c r="I1" s="5"/>
      <c r="J1" s="5"/>
      <c r="K1" s="5"/>
      <c r="L1" s="5"/>
      <c r="M1" s="5"/>
    </row>
    <row r="2">
      <c r="G2" s="5"/>
      <c r="H2" s="5"/>
      <c r="I2" s="5"/>
      <c r="J2" s="5"/>
      <c r="K2" s="5"/>
      <c r="L2" s="5"/>
      <c r="M2" s="5"/>
    </row>
    <row r="3">
      <c r="A3" s="4" t="s">
        <v>85</v>
      </c>
      <c r="E3" s="5"/>
      <c r="F3" s="5"/>
      <c r="G3" s="4" t="s">
        <v>86</v>
      </c>
      <c r="H3" s="5"/>
      <c r="I3" s="5"/>
      <c r="J3" s="5"/>
      <c r="K3" s="5"/>
      <c r="L3" s="5"/>
      <c r="M3" s="5"/>
    </row>
    <row r="4">
      <c r="A4" s="4" t="s">
        <v>87</v>
      </c>
      <c r="E4" s="5"/>
      <c r="F4" s="5"/>
      <c r="G4" s="5"/>
      <c r="H4" s="4" t="s">
        <v>88</v>
      </c>
      <c r="I4" s="5"/>
      <c r="J4" s="5">
        <f>4*C11</f>
        <v>2</v>
      </c>
      <c r="K4" s="17" t="s">
        <v>91</v>
      </c>
      <c r="L4" s="5"/>
      <c r="M4" s="5"/>
    </row>
    <row r="5">
      <c r="A5" s="4" t="s">
        <v>93</v>
      </c>
      <c r="E5" s="5"/>
      <c r="F5" s="5"/>
      <c r="G5" s="5"/>
      <c r="H5" s="4" t="s">
        <v>94</v>
      </c>
      <c r="I5" s="4" t="s">
        <v>95</v>
      </c>
      <c r="J5" s="5">
        <f>POISSON(3,J4,1)</f>
        <v>0.8571234605</v>
      </c>
      <c r="K5" s="10" t="s">
        <v>97</v>
      </c>
      <c r="L5" s="5"/>
      <c r="M5" s="5"/>
    </row>
    <row r="6">
      <c r="A6" s="4" t="s">
        <v>98</v>
      </c>
      <c r="E6" s="5"/>
      <c r="F6" s="5"/>
      <c r="G6" s="5"/>
      <c r="H6" s="5"/>
      <c r="I6" s="5"/>
      <c r="J6" s="5"/>
      <c r="K6" s="5"/>
      <c r="L6" s="5"/>
      <c r="M6" s="5"/>
    </row>
    <row r="7">
      <c r="A7" s="5"/>
      <c r="B7" s="5"/>
      <c r="C7" s="5"/>
      <c r="D7" s="5"/>
      <c r="E7" s="5"/>
      <c r="F7" s="5"/>
      <c r="G7" s="4" t="s">
        <v>99</v>
      </c>
      <c r="H7" s="5"/>
      <c r="I7" s="5"/>
      <c r="J7" s="5"/>
      <c r="K7" s="5"/>
      <c r="L7" s="5"/>
      <c r="M7" s="5"/>
    </row>
    <row r="8">
      <c r="A8" s="4" t="s">
        <v>31</v>
      </c>
      <c r="B8" s="4" t="s">
        <v>100</v>
      </c>
      <c r="C8" s="5"/>
      <c r="D8" s="5"/>
      <c r="E8" s="5"/>
      <c r="F8" s="5"/>
      <c r="G8" s="5"/>
      <c r="H8" s="4" t="s">
        <v>88</v>
      </c>
      <c r="I8" s="5">
        <f>C11</f>
        <v>0.5</v>
      </c>
      <c r="J8" s="5"/>
      <c r="K8" s="5"/>
      <c r="L8" s="5"/>
      <c r="M8" s="5"/>
    </row>
    <row r="9">
      <c r="A9" s="4" t="s">
        <v>102</v>
      </c>
      <c r="B9" s="5"/>
      <c r="C9" s="5"/>
      <c r="D9" s="5"/>
      <c r="E9" s="5"/>
      <c r="F9" s="5"/>
      <c r="G9" s="5"/>
      <c r="H9" s="4" t="s">
        <v>94</v>
      </c>
      <c r="I9" s="4" t="s">
        <v>103</v>
      </c>
      <c r="J9" s="5"/>
      <c r="K9" s="5"/>
      <c r="L9" s="5"/>
      <c r="M9" s="5"/>
    </row>
    <row r="10">
      <c r="A10" s="4" t="s">
        <v>104</v>
      </c>
      <c r="B10" s="5"/>
      <c r="C10" s="4">
        <v>60.0</v>
      </c>
      <c r="D10" s="5"/>
      <c r="E10" s="5"/>
      <c r="F10" s="5"/>
      <c r="G10" s="5"/>
      <c r="H10" s="5"/>
      <c r="I10" s="4" t="s">
        <v>46</v>
      </c>
      <c r="J10" s="5">
        <f>1-POISSON(1,I8,1)</f>
        <v>0.09020401043</v>
      </c>
      <c r="K10" s="18" t="s">
        <v>105</v>
      </c>
      <c r="L10" s="5"/>
      <c r="M10" s="5"/>
    </row>
    <row r="11">
      <c r="A11" s="4" t="s">
        <v>106</v>
      </c>
      <c r="B11" s="5"/>
      <c r="C11" s="4">
        <v>0.5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4" t="s">
        <v>107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5"/>
      <c r="B14" s="4" t="s">
        <v>88</v>
      </c>
      <c r="C14" s="4">
        <v>0.5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5"/>
      <c r="B15" s="4" t="s">
        <v>94</v>
      </c>
      <c r="C15" s="4" t="s">
        <v>108</v>
      </c>
      <c r="D15" s="5">
        <f>POISSON(2,C11,0)</f>
        <v>0.07581633246</v>
      </c>
      <c r="E15" s="10" t="s">
        <v>109</v>
      </c>
      <c r="F15" s="5"/>
      <c r="G15" s="5"/>
      <c r="H15" s="5"/>
      <c r="I15" s="5"/>
      <c r="J15" s="5"/>
      <c r="K15" s="5"/>
      <c r="L15" s="5"/>
      <c r="M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14" t="s">
        <v>110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5"/>
      <c r="B18" s="4" t="s">
        <v>88</v>
      </c>
      <c r="C18" s="5">
        <f>2*C14</f>
        <v>1</v>
      </c>
      <c r="D18" s="5"/>
      <c r="E18" s="17" t="s">
        <v>111</v>
      </c>
      <c r="F18" s="5"/>
      <c r="G18" s="5"/>
      <c r="H18" s="5"/>
      <c r="I18" s="5"/>
      <c r="J18" s="5"/>
      <c r="K18" s="5"/>
      <c r="L18" s="5"/>
      <c r="M18" s="5"/>
    </row>
    <row r="19">
      <c r="A19" s="5"/>
      <c r="B19" s="4" t="s">
        <v>94</v>
      </c>
      <c r="C19" s="4" t="s">
        <v>112</v>
      </c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5"/>
      <c r="C20" s="4" t="s">
        <v>113</v>
      </c>
      <c r="D20" s="5">
        <f>1-POISSON(1,C18,1)</f>
        <v>0.2642411177</v>
      </c>
      <c r="E20" s="10" t="s">
        <v>114</v>
      </c>
      <c r="F20" s="5"/>
      <c r="G20" s="5"/>
      <c r="H20" s="5"/>
      <c r="I20" s="5"/>
      <c r="J20" s="5"/>
      <c r="K20" s="5"/>
      <c r="L20" s="5"/>
      <c r="M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</sheetData>
  <mergeCells count="5">
    <mergeCell ref="A3:D3"/>
    <mergeCell ref="A4:D4"/>
    <mergeCell ref="A5:D5"/>
    <mergeCell ref="A6:D6"/>
    <mergeCell ref="A1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9.57"/>
  </cols>
  <sheetData>
    <row r="1">
      <c r="A1" s="4" t="s">
        <v>117</v>
      </c>
      <c r="G1" s="5"/>
      <c r="H1" s="5"/>
      <c r="I1" s="5"/>
      <c r="J1" s="5"/>
      <c r="K1" s="5"/>
      <c r="L1" s="5"/>
      <c r="M1" s="5"/>
    </row>
    <row r="2">
      <c r="A2" s="4" t="s">
        <v>3</v>
      </c>
      <c r="B2" s="4" t="s">
        <v>4</v>
      </c>
      <c r="C2" s="5"/>
      <c r="D2" s="5"/>
      <c r="I2" s="5"/>
      <c r="J2" s="5"/>
      <c r="K2" s="5"/>
      <c r="L2" s="5"/>
      <c r="M2" s="5"/>
    </row>
    <row r="3">
      <c r="A3" s="4">
        <v>0.0</v>
      </c>
      <c r="B3" s="4">
        <v>142.0</v>
      </c>
      <c r="C3" s="5"/>
      <c r="D3" s="5"/>
      <c r="I3" s="5"/>
      <c r="J3" s="5"/>
      <c r="K3" s="5"/>
      <c r="L3" s="5"/>
      <c r="M3" s="5"/>
    </row>
    <row r="4">
      <c r="A4" s="4">
        <v>1.0</v>
      </c>
      <c r="B4" s="4">
        <v>156.0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>
      <c r="A5" s="4">
        <v>2.0</v>
      </c>
      <c r="B5" s="4">
        <v>69.0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4">
        <v>3.0</v>
      </c>
      <c r="B6" s="4">
        <v>27.0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4">
        <v>4.0</v>
      </c>
      <c r="B7" s="4">
        <v>5.0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4" t="s">
        <v>31</v>
      </c>
      <c r="B9" s="4" t="s">
        <v>102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5"/>
      <c r="B10" s="4" t="s">
        <v>126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4" t="s">
        <v>3</v>
      </c>
      <c r="B11" s="4" t="s">
        <v>4</v>
      </c>
      <c r="C11" s="4" t="s">
        <v>127</v>
      </c>
      <c r="D11" s="4" t="s">
        <v>81</v>
      </c>
      <c r="E11" s="5"/>
      <c r="F11" s="5"/>
      <c r="G11" s="5"/>
      <c r="H11" s="5"/>
      <c r="I11" s="5"/>
      <c r="J11" s="5"/>
      <c r="K11" s="5"/>
      <c r="L11" s="5"/>
      <c r="M11" s="5"/>
    </row>
    <row r="12">
      <c r="A12" s="4">
        <v>0.0</v>
      </c>
      <c r="B12" s="4">
        <v>142.0</v>
      </c>
      <c r="C12" s="5">
        <f t="shared" ref="C12:C17" si="1">B12*A12</f>
        <v>0</v>
      </c>
      <c r="D12" s="15">
        <f t="shared" ref="D12:D17" si="2">B$20*(POISSON(A12,B$21,0))</f>
        <v>147.1517765</v>
      </c>
      <c r="E12" s="18" t="s">
        <v>132</v>
      </c>
      <c r="F12" s="5"/>
      <c r="G12" s="5"/>
      <c r="H12" s="5"/>
      <c r="I12" s="5"/>
      <c r="J12" s="5"/>
      <c r="K12" s="5"/>
      <c r="L12" s="5"/>
      <c r="M12" s="5"/>
    </row>
    <row r="13">
      <c r="A13" s="4">
        <v>1.0</v>
      </c>
      <c r="B13" s="4">
        <v>156.0</v>
      </c>
      <c r="C13" s="5">
        <f t="shared" si="1"/>
        <v>156</v>
      </c>
      <c r="D13" s="15">
        <f t="shared" si="2"/>
        <v>147.1517765</v>
      </c>
      <c r="E13" s="5"/>
      <c r="F13" s="5"/>
      <c r="G13" s="5"/>
      <c r="H13" s="5"/>
      <c r="I13" s="5"/>
      <c r="J13" s="5"/>
      <c r="K13" s="5"/>
      <c r="L13" s="5"/>
      <c r="M13" s="5"/>
    </row>
    <row r="14">
      <c r="A14" s="4">
        <v>2.0</v>
      </c>
      <c r="B14" s="4">
        <v>69.0</v>
      </c>
      <c r="C14" s="5">
        <f t="shared" si="1"/>
        <v>138</v>
      </c>
      <c r="D14" s="15">
        <f t="shared" si="2"/>
        <v>73.57588823</v>
      </c>
      <c r="E14" s="5"/>
      <c r="F14" s="5"/>
      <c r="G14" s="5"/>
      <c r="H14" s="5"/>
      <c r="I14" s="5"/>
      <c r="J14" s="5"/>
      <c r="K14" s="5"/>
      <c r="L14" s="5"/>
      <c r="M14" s="5"/>
    </row>
    <row r="15">
      <c r="A15" s="4">
        <v>3.0</v>
      </c>
      <c r="B15" s="4">
        <v>27.0</v>
      </c>
      <c r="C15" s="5">
        <f t="shared" si="1"/>
        <v>81</v>
      </c>
      <c r="D15" s="15">
        <f t="shared" si="2"/>
        <v>24.52529608</v>
      </c>
      <c r="E15" s="5"/>
      <c r="F15" s="5"/>
      <c r="G15" s="5"/>
      <c r="H15" s="5"/>
      <c r="I15" s="5"/>
      <c r="J15" s="5"/>
      <c r="K15" s="5"/>
      <c r="L15" s="5"/>
      <c r="M15" s="5"/>
    </row>
    <row r="16">
      <c r="A16" s="4">
        <v>4.0</v>
      </c>
      <c r="B16" s="4">
        <v>5.0</v>
      </c>
      <c r="C16" s="5">
        <f t="shared" si="1"/>
        <v>20</v>
      </c>
      <c r="D16" s="15">
        <f t="shared" si="2"/>
        <v>6.13132402</v>
      </c>
      <c r="E16" s="5"/>
      <c r="F16" s="5"/>
      <c r="G16" s="5"/>
      <c r="H16" s="5"/>
      <c r="I16" s="5"/>
      <c r="J16" s="5"/>
      <c r="K16" s="5"/>
      <c r="L16" s="5"/>
      <c r="M16" s="5"/>
    </row>
    <row r="17">
      <c r="A17" s="4">
        <v>5.0</v>
      </c>
      <c r="B17" s="4">
        <v>1.0</v>
      </c>
      <c r="C17" s="5">
        <f t="shared" si="1"/>
        <v>5</v>
      </c>
      <c r="D17" s="15">
        <f t="shared" si="2"/>
        <v>1.226264804</v>
      </c>
      <c r="E17" s="5"/>
      <c r="F17" s="5"/>
      <c r="G17" s="5"/>
      <c r="H17" s="5"/>
      <c r="I17" s="5"/>
      <c r="J17" s="5"/>
      <c r="K17" s="5"/>
      <c r="L17" s="5"/>
      <c r="M17" s="5"/>
    </row>
    <row r="18">
      <c r="A18" s="5"/>
      <c r="B18" s="5">
        <f t="shared" ref="B18:D18" si="3">SUM(B12:B17)</f>
        <v>400</v>
      </c>
      <c r="C18" s="5">
        <f t="shared" si="3"/>
        <v>400</v>
      </c>
      <c r="D18" s="15">
        <f t="shared" si="3"/>
        <v>399.7623261</v>
      </c>
      <c r="E18" s="5"/>
      <c r="F18" s="5"/>
      <c r="G18" s="5"/>
      <c r="H18" s="5"/>
      <c r="I18" s="5"/>
      <c r="J18" s="5"/>
      <c r="K18" s="5"/>
      <c r="L18" s="5"/>
      <c r="M18" s="5"/>
    </row>
    <row r="19"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4" t="s">
        <v>89</v>
      </c>
      <c r="B20" s="4">
        <f>B18</f>
        <v>400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A21" s="4" t="s">
        <v>63</v>
      </c>
      <c r="B21">
        <f>C18/B18</f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</sheetData>
  <mergeCells count="1">
    <mergeCell ref="A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0"/>
    <col customWidth="1" min="5" max="5" width="53.57"/>
  </cols>
  <sheetData>
    <row r="1">
      <c r="A1" s="4" t="s">
        <v>116</v>
      </c>
    </row>
    <row r="2">
      <c r="A2" s="5"/>
      <c r="B2" s="4" t="s">
        <v>138</v>
      </c>
      <c r="C2" s="5"/>
      <c r="D2" s="5"/>
    </row>
    <row r="3">
      <c r="A3" s="2" t="s">
        <v>139</v>
      </c>
    </row>
    <row r="4">
      <c r="A4" s="2" t="s">
        <v>140</v>
      </c>
    </row>
    <row r="5">
      <c r="A5" s="2" t="s">
        <v>141</v>
      </c>
    </row>
    <row r="6">
      <c r="A6" s="2" t="s">
        <v>142</v>
      </c>
    </row>
    <row r="7">
      <c r="A7" s="2" t="s">
        <v>143</v>
      </c>
    </row>
    <row r="8">
      <c r="A8" s="2" t="s">
        <v>144</v>
      </c>
    </row>
    <row r="9">
      <c r="A9" s="2" t="s">
        <v>145</v>
      </c>
    </row>
    <row r="11">
      <c r="A11" s="2" t="s">
        <v>146</v>
      </c>
      <c r="B11" s="2" t="s">
        <v>102</v>
      </c>
    </row>
    <row r="12">
      <c r="A12" s="2" t="s">
        <v>147</v>
      </c>
      <c r="B12" s="2">
        <v>100.0</v>
      </c>
    </row>
    <row r="13">
      <c r="A13" s="2" t="s">
        <v>123</v>
      </c>
      <c r="B13" s="2">
        <v>10.0</v>
      </c>
    </row>
    <row r="15">
      <c r="A15" s="2" t="s">
        <v>124</v>
      </c>
      <c r="B15" s="2" t="s">
        <v>148</v>
      </c>
      <c r="C15" s="2" t="s">
        <v>149</v>
      </c>
      <c r="D15">
        <f>1-NORMDIST(120,B12,B13,1)</f>
        <v>0.02275013195</v>
      </c>
      <c r="E15" s="18" t="s">
        <v>150</v>
      </c>
    </row>
    <row r="16">
      <c r="A16" s="2" t="s">
        <v>129</v>
      </c>
      <c r="B16" s="2" t="s">
        <v>151</v>
      </c>
      <c r="D16">
        <f>NORMDIST(80,B12,B13,1)</f>
        <v>0.02275013195</v>
      </c>
      <c r="E16" s="18" t="s">
        <v>152</v>
      </c>
    </row>
    <row r="17">
      <c r="A17" s="2" t="s">
        <v>153</v>
      </c>
      <c r="B17" s="2" t="s">
        <v>154</v>
      </c>
      <c r="D17">
        <f>NORMDIST(120,B12,B13,1)</f>
        <v>0.9772498681</v>
      </c>
      <c r="E17" s="18" t="s">
        <v>155</v>
      </c>
    </row>
    <row r="18">
      <c r="A18" s="2" t="s">
        <v>156</v>
      </c>
      <c r="B18" s="2" t="s">
        <v>157</v>
      </c>
      <c r="C18" s="2" t="s">
        <v>158</v>
      </c>
      <c r="D18">
        <f>NORMDIST(130,B12,B13,1)-NORMDIST(120,B12,B13,1)</f>
        <v>0.02140023392</v>
      </c>
      <c r="E18" s="19" t="s">
        <v>159</v>
      </c>
    </row>
    <row r="19">
      <c r="A19" s="2" t="s">
        <v>160</v>
      </c>
      <c r="B19" s="2" t="s">
        <v>161</v>
      </c>
      <c r="C19" s="2" t="s">
        <v>162</v>
      </c>
      <c r="D19">
        <f>1-NORMDIST(110,B12,B13,1)</f>
        <v>0.1586552539</v>
      </c>
      <c r="E19" s="20" t="s">
        <v>163</v>
      </c>
    </row>
    <row r="20">
      <c r="A20" s="2" t="s">
        <v>164</v>
      </c>
      <c r="B20" s="2" t="s">
        <v>165</v>
      </c>
      <c r="D20">
        <f>NORMDIST(120,B12,B13,1)</f>
        <v>0.9772498681</v>
      </c>
      <c r="E20" s="18" t="s">
        <v>155</v>
      </c>
    </row>
    <row r="21">
      <c r="A21" s="2" t="s">
        <v>166</v>
      </c>
      <c r="B21" s="2" t="s">
        <v>167</v>
      </c>
      <c r="C21" s="2" t="s">
        <v>168</v>
      </c>
      <c r="D21">
        <f>NORMDIST(105,B12,B13,1)-NORMDIST(75,B12,B13,1)</f>
        <v>0.6852527959</v>
      </c>
      <c r="E21" s="18" t="s">
        <v>169</v>
      </c>
    </row>
  </sheetData>
  <mergeCells count="1">
    <mergeCell ref="A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29"/>
    <col customWidth="1" min="5" max="5" width="52.57"/>
  </cols>
  <sheetData>
    <row r="1">
      <c r="A1" s="2" t="s">
        <v>115</v>
      </c>
    </row>
    <row r="2">
      <c r="A2" s="2" t="s">
        <v>118</v>
      </c>
    </row>
    <row r="3">
      <c r="A3" s="2" t="s">
        <v>119</v>
      </c>
      <c r="C3" s="2">
        <v>0.0452</v>
      </c>
    </row>
    <row r="4">
      <c r="A4" s="2" t="s">
        <v>120</v>
      </c>
      <c r="C4" s="2">
        <v>0.998</v>
      </c>
    </row>
    <row r="5">
      <c r="A5" s="2" t="s">
        <v>121</v>
      </c>
      <c r="C5" s="2">
        <v>0.0</v>
      </c>
    </row>
    <row r="7">
      <c r="A7" s="2" t="s">
        <v>122</v>
      </c>
    </row>
    <row r="8">
      <c r="A8" s="2" t="s">
        <v>63</v>
      </c>
      <c r="B8" s="2">
        <v>5000.0</v>
      </c>
    </row>
    <row r="9">
      <c r="A9" s="2" t="s">
        <v>123</v>
      </c>
      <c r="B9" s="2">
        <v>100.0</v>
      </c>
    </row>
    <row r="11">
      <c r="A11" s="2" t="s">
        <v>124</v>
      </c>
      <c r="B11" s="2" t="s">
        <v>125</v>
      </c>
      <c r="D11">
        <f>NORMDIST(5012,B8,B9,1)</f>
        <v>0.547758426</v>
      </c>
      <c r="E11" s="18" t="s">
        <v>128</v>
      </c>
    </row>
    <row r="12">
      <c r="A12" s="2" t="s">
        <v>129</v>
      </c>
      <c r="B12" s="2" t="s">
        <v>130</v>
      </c>
      <c r="C12" s="2" t="s">
        <v>131</v>
      </c>
      <c r="D12">
        <f>NORMDIST(6000,B8,B9,1)-NORMDIST(4000,B8,B9,1)</f>
        <v>1</v>
      </c>
      <c r="E12" s="18" t="s">
        <v>133</v>
      </c>
    </row>
    <row r="13">
      <c r="A13" s="2" t="s">
        <v>134</v>
      </c>
      <c r="B13" s="2" t="s">
        <v>135</v>
      </c>
      <c r="C13" s="2" t="s">
        <v>136</v>
      </c>
      <c r="D13">
        <f>1-NORMDIST(7000,B8,B9,1)</f>
        <v>0</v>
      </c>
      <c r="E13" s="18" t="s">
        <v>137</v>
      </c>
    </row>
  </sheetData>
  <drawing r:id="rId1"/>
</worksheet>
</file>