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0" yWindow="375" windowWidth="19440" windowHeight="8715" activeTab="1"/>
  </bookViews>
  <sheets>
    <sheet name="Список филиалов" sheetId="3" r:id="rId1"/>
    <sheet name="IP-адресация филиала" sheetId="2" r:id="rId2"/>
  </sheets>
  <calcPr calcId="145621"/>
</workbook>
</file>

<file path=xl/calcChain.xml><?xml version="1.0" encoding="utf-8"?>
<calcChain xmlns="http://schemas.openxmlformats.org/spreadsheetml/2006/main">
  <c r="O13" i="2" l="1"/>
  <c r="U18" i="2"/>
  <c r="P18" i="2"/>
  <c r="U17" i="2"/>
  <c r="P17" i="2"/>
  <c r="U15" i="2"/>
  <c r="P15" i="2"/>
  <c r="U16" i="2"/>
  <c r="P16" i="2"/>
  <c r="U14" i="2"/>
  <c r="P14" i="2"/>
  <c r="U13" i="2"/>
  <c r="P13" i="2"/>
  <c r="U12" i="2"/>
  <c r="P12" i="2"/>
  <c r="U11" i="2"/>
  <c r="P11" i="2"/>
  <c r="O12" i="2"/>
  <c r="J11" i="2"/>
  <c r="O11" i="2"/>
  <c r="I2" i="2" l="1"/>
  <c r="Q9" i="2" s="1"/>
  <c r="G2" i="2"/>
  <c r="D2" i="2"/>
  <c r="M7" i="2" l="1"/>
  <c r="K12" i="2"/>
  <c r="M11" i="2"/>
  <c r="K11" i="2"/>
  <c r="M13" i="2"/>
  <c r="K13" i="2"/>
  <c r="M12" i="2"/>
  <c r="AF29" i="2"/>
  <c r="AF28" i="2"/>
  <c r="Q7" i="2"/>
  <c r="Q8" i="2"/>
  <c r="Q25" i="2"/>
  <c r="Q21" i="2"/>
  <c r="Q17" i="2"/>
  <c r="Q13" i="2"/>
  <c r="Q24" i="2"/>
  <c r="Q20" i="2"/>
  <c r="Q16" i="2"/>
  <c r="Q12" i="2"/>
  <c r="Q27" i="2"/>
  <c r="Q23" i="2"/>
  <c r="Q19" i="2"/>
  <c r="Q15" i="2"/>
  <c r="Q11" i="2"/>
  <c r="Q26" i="2"/>
  <c r="Q22" i="2"/>
  <c r="Q18" i="2"/>
  <c r="Q14" i="2"/>
  <c r="Q6" i="2"/>
  <c r="K27" i="2"/>
  <c r="AF27" i="2"/>
  <c r="M8" i="2"/>
  <c r="M9" i="2"/>
  <c r="M6" i="2"/>
  <c r="S17" i="2" l="1"/>
  <c r="S13" i="2"/>
  <c r="S15" i="2"/>
  <c r="S18" i="2"/>
  <c r="S12" i="2"/>
  <c r="S11" i="2"/>
  <c r="S14" i="2"/>
  <c r="S16" i="2"/>
  <c r="K9" i="2"/>
  <c r="K8" i="2"/>
  <c r="K7" i="2"/>
  <c r="K6" i="2"/>
  <c r="S34" i="2"/>
  <c r="O27" i="2"/>
  <c r="J27" i="2"/>
  <c r="O9" i="2"/>
  <c r="J9" i="2"/>
  <c r="O8" i="2"/>
  <c r="J8" i="2"/>
  <c r="O7" i="2"/>
  <c r="J7" i="2"/>
  <c r="O6" i="2"/>
  <c r="J6" i="2"/>
  <c r="B2" i="2" l="1"/>
  <c r="C24" i="2" s="1"/>
  <c r="C9" i="2" l="1"/>
  <c r="C13" i="2"/>
  <c r="C17" i="2"/>
  <c r="C21" i="2"/>
  <c r="C25" i="2"/>
  <c r="C29" i="2"/>
  <c r="C6" i="2"/>
  <c r="C14" i="2"/>
  <c r="C18" i="2"/>
  <c r="C22" i="2"/>
  <c r="C26" i="2"/>
  <c r="C11" i="2"/>
  <c r="C15" i="2"/>
  <c r="C19" i="2"/>
  <c r="C23" i="2"/>
  <c r="C27" i="2"/>
  <c r="C12" i="2"/>
  <c r="C20" i="2"/>
  <c r="C28" i="2"/>
  <c r="C7" i="2"/>
  <c r="C8" i="2"/>
  <c r="C16" i="2"/>
  <c r="AJ29" i="2"/>
  <c r="AJ28" i="2"/>
  <c r="AJ27" i="2"/>
  <c r="U27" i="2"/>
  <c r="U26" i="2"/>
  <c r="U25" i="2"/>
  <c r="U24" i="2"/>
  <c r="U23" i="2"/>
  <c r="U22" i="2"/>
  <c r="U21" i="2"/>
  <c r="U20" i="2"/>
  <c r="U19" i="2"/>
  <c r="U9" i="2"/>
  <c r="U8" i="2"/>
  <c r="U7" i="2"/>
  <c r="U6" i="2"/>
  <c r="I27" i="2"/>
  <c r="I18" i="2"/>
  <c r="I17" i="2"/>
  <c r="I16" i="2"/>
  <c r="I15" i="2"/>
  <c r="I14" i="2"/>
  <c r="I13" i="2"/>
  <c r="I12" i="2"/>
  <c r="I11" i="2"/>
  <c r="I9" i="2"/>
  <c r="I8" i="2"/>
  <c r="I7" i="2"/>
  <c r="I6" i="2"/>
  <c r="AE29" i="2" l="1"/>
  <c r="AE28" i="2"/>
  <c r="AE27" i="2"/>
  <c r="V20" i="2"/>
  <c r="V19" i="2"/>
  <c r="V9" i="2"/>
  <c r="V8" i="2"/>
  <c r="V7" i="2"/>
  <c r="V6" i="2"/>
  <c r="Y20" i="2"/>
  <c r="Y19" i="2"/>
  <c r="Y9" i="2"/>
  <c r="Y8" i="2"/>
  <c r="Y7" i="2"/>
  <c r="Y6" i="2"/>
  <c r="AB8" i="2"/>
  <c r="AB7" i="2"/>
  <c r="AB6" i="2"/>
  <c r="P9" i="2"/>
  <c r="P8" i="2"/>
  <c r="P7" i="2"/>
  <c r="P6" i="2"/>
  <c r="P26" i="2"/>
  <c r="P25" i="2"/>
  <c r="P24" i="2"/>
  <c r="P23" i="2"/>
  <c r="P22" i="2"/>
  <c r="P21" i="2"/>
  <c r="P20" i="2"/>
  <c r="P19" i="2"/>
  <c r="P27" i="2"/>
  <c r="D18" i="2"/>
  <c r="D17" i="2"/>
  <c r="D16" i="2"/>
  <c r="D15" i="2"/>
  <c r="D14" i="2"/>
  <c r="D13" i="2"/>
  <c r="D12" i="2"/>
  <c r="D11" i="2"/>
  <c r="D9" i="2"/>
  <c r="D8" i="2"/>
  <c r="D7" i="2"/>
  <c r="D6" i="2"/>
  <c r="D27" i="2"/>
  <c r="AH29" i="2" l="1"/>
  <c r="AH28" i="2"/>
  <c r="E27" i="2"/>
  <c r="E9" i="2"/>
  <c r="E18" i="2"/>
  <c r="E17" i="2"/>
  <c r="E16" i="2"/>
  <c r="E15" i="2"/>
  <c r="E14" i="2"/>
  <c r="E13" i="2"/>
  <c r="E12" i="2"/>
  <c r="E8" i="2"/>
  <c r="E7" i="2"/>
  <c r="E6" i="2"/>
  <c r="G18" i="2"/>
  <c r="G17" i="2"/>
  <c r="G16" i="2"/>
  <c r="G15" i="2"/>
  <c r="G14" i="2"/>
  <c r="G13" i="2"/>
  <c r="G12" i="2"/>
  <c r="G11" i="2"/>
  <c r="E11" i="2"/>
  <c r="G9" i="2"/>
  <c r="G8" i="2"/>
  <c r="G7" i="2"/>
  <c r="G6" i="2"/>
  <c r="B45" i="2" l="1"/>
  <c r="B43" i="2"/>
  <c r="S9" i="2"/>
  <c r="S25" i="2"/>
  <c r="S21" i="2"/>
  <c r="S24" i="2"/>
  <c r="S20" i="2"/>
  <c r="S23" i="2"/>
  <c r="S22" i="2"/>
  <c r="S8" i="2"/>
  <c r="S19" i="2"/>
  <c r="S26" i="2"/>
  <c r="S7" i="2"/>
  <c r="S6" i="2"/>
  <c r="T18" i="2" l="1"/>
  <c r="T14" i="2"/>
  <c r="N13" i="2"/>
  <c r="T16" i="2"/>
  <c r="T11" i="2"/>
  <c r="T15" i="2"/>
  <c r="T12" i="2"/>
  <c r="N12" i="2"/>
  <c r="N11" i="2"/>
  <c r="T17" i="2"/>
  <c r="T13" i="2"/>
  <c r="AI27" i="2"/>
  <c r="N7" i="2"/>
  <c r="N8" i="2"/>
  <c r="N27" i="2"/>
  <c r="N9" i="2"/>
  <c r="N6" i="2"/>
  <c r="T24" i="2"/>
  <c r="T20" i="2"/>
  <c r="T7" i="2"/>
  <c r="H17" i="2"/>
  <c r="H13" i="2"/>
  <c r="H9" i="2"/>
  <c r="T27" i="2"/>
  <c r="T23" i="2"/>
  <c r="T19" i="2"/>
  <c r="T6" i="2"/>
  <c r="H16" i="2"/>
  <c r="H12" i="2"/>
  <c r="H8" i="2"/>
  <c r="T22" i="2"/>
  <c r="T9" i="2"/>
  <c r="H15" i="2"/>
  <c r="H11" i="2"/>
  <c r="H14" i="2"/>
  <c r="AI29" i="2"/>
  <c r="T26" i="2"/>
  <c r="H27" i="2"/>
  <c r="H7" i="2"/>
  <c r="H6" i="2"/>
  <c r="AI28" i="2"/>
  <c r="T25" i="2"/>
  <c r="T21" i="2"/>
  <c r="T8" i="2"/>
  <c r="H18" i="2"/>
</calcChain>
</file>

<file path=xl/comments1.xml><?xml version="1.0" encoding="utf-8"?>
<comments xmlns="http://schemas.openxmlformats.org/spreadsheetml/2006/main">
  <authors>
    <author>BreusAA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BreusAA:</t>
        </r>
        <r>
          <rPr>
            <sz val="9"/>
            <color indexed="81"/>
            <rFont val="Tahoma"/>
            <charset val="1"/>
          </rPr>
          <t xml:space="preserve">
Выбирать ЖЭКО здесь
</t>
        </r>
      </text>
    </comment>
  </commentList>
</comments>
</file>

<file path=xl/sharedStrings.xml><?xml version="1.0" encoding="utf-8"?>
<sst xmlns="http://schemas.openxmlformats.org/spreadsheetml/2006/main" count="193" uniqueCount="158">
  <si>
    <t>Код филиала</t>
  </si>
  <si>
    <t>192.168.101.1</t>
  </si>
  <si>
    <t>192.168.102.1</t>
  </si>
  <si>
    <t>192.168.101.11</t>
  </si>
  <si>
    <t>192.168.102.11</t>
  </si>
  <si>
    <t>192.168.101.13</t>
  </si>
  <si>
    <t>192.168.102.13</t>
  </si>
  <si>
    <t>192.168.101.23</t>
  </si>
  <si>
    <t>192.168.102.23</t>
  </si>
  <si>
    <t>Имя сервера / сетевого устройства</t>
  </si>
  <si>
    <t>IP-адрес</t>
  </si>
  <si>
    <t>маска</t>
  </si>
  <si>
    <t>шлюз</t>
  </si>
  <si>
    <t>DNS1</t>
  </si>
  <si>
    <t>DNS2</t>
  </si>
  <si>
    <t>VLAN ID</t>
  </si>
  <si>
    <t>Интерфейс iSCSI1</t>
  </si>
  <si>
    <t>Интерфейс iSCSI2</t>
  </si>
  <si>
    <t>Роли / ПО</t>
  </si>
  <si>
    <t xml:space="preserve">ФИЛИАЛ </t>
  </si>
  <si>
    <t>Номер филиала</t>
  </si>
  <si>
    <t>FQDN</t>
  </si>
  <si>
    <t>HVP01</t>
  </si>
  <si>
    <t>HVP02</t>
  </si>
  <si>
    <t>HVP03</t>
  </si>
  <si>
    <t>SRV01</t>
  </si>
  <si>
    <t>SRV02</t>
  </si>
  <si>
    <t>SRV03</t>
  </si>
  <si>
    <t>SRV04</t>
  </si>
  <si>
    <t>SRV05</t>
  </si>
  <si>
    <t>SRV06</t>
  </si>
  <si>
    <t>SRV07</t>
  </si>
  <si>
    <t>SRV08</t>
  </si>
  <si>
    <t>RODC/DNS</t>
  </si>
  <si>
    <t>Cluster Network</t>
  </si>
  <si>
    <t>Основная IP-сеть</t>
  </si>
  <si>
    <t>1C</t>
  </si>
  <si>
    <t>SAN01</t>
  </si>
  <si>
    <t>192.168.100.1</t>
  </si>
  <si>
    <t>SAN02</t>
  </si>
  <si>
    <t>СХД controller 1</t>
  </si>
  <si>
    <t>СХД controller 2</t>
  </si>
  <si>
    <t>192.168.101.12</t>
  </si>
  <si>
    <t>192.168.101.14</t>
  </si>
  <si>
    <t>192.168.102.12</t>
  </si>
  <si>
    <t>192.168.102.14</t>
  </si>
  <si>
    <t>192.168.101.2</t>
  </si>
  <si>
    <t>192.168.102.2</t>
  </si>
  <si>
    <t>SW01</t>
  </si>
  <si>
    <t>SW02</t>
  </si>
  <si>
    <t>SW03</t>
  </si>
  <si>
    <t>KVM01</t>
  </si>
  <si>
    <t>UPS01</t>
  </si>
  <si>
    <t>ИБП APC 5000</t>
  </si>
  <si>
    <t>GW01</t>
  </si>
  <si>
    <t>PDU01</t>
  </si>
  <si>
    <t>Блок управл. розеток 1</t>
  </si>
  <si>
    <t>Description</t>
  </si>
  <si>
    <t>Client &amp; Server LAN</t>
  </si>
  <si>
    <t>SIP</t>
  </si>
  <si>
    <t xml:space="preserve">Management </t>
  </si>
  <si>
    <t>Cluster</t>
  </si>
  <si>
    <t>iSCSI 1</t>
  </si>
  <si>
    <t>iSCSI 2</t>
  </si>
  <si>
    <t>NTP-server</t>
  </si>
  <si>
    <t>SMTP-server</t>
  </si>
  <si>
    <t>192.168.101.22</t>
  </si>
  <si>
    <t>192.168.101.26</t>
  </si>
  <si>
    <t>192.168.101.27</t>
  </si>
  <si>
    <t>192.168.102.22</t>
  </si>
  <si>
    <t>192.168.102.26</t>
  </si>
  <si>
    <t>192.168.102.27</t>
  </si>
  <si>
    <t>Название филиала</t>
  </si>
  <si>
    <t>Префикс филиала</t>
  </si>
  <si>
    <t>Комсомольский</t>
  </si>
  <si>
    <t>Южно-Сахалинский</t>
  </si>
  <si>
    <t>Уссурийский</t>
  </si>
  <si>
    <t>Хабаровский</t>
  </si>
  <si>
    <t>Читинский</t>
  </si>
  <si>
    <t>Primary DNS</t>
  </si>
  <si>
    <t>Secondary DNS</t>
  </si>
  <si>
    <t>68</t>
  </si>
  <si>
    <t>192.168.100.2</t>
  </si>
  <si>
    <t>192.168.100.3</t>
  </si>
  <si>
    <t>00</t>
  </si>
  <si>
    <t>01</t>
  </si>
  <si>
    <t>Управление по ВВО</t>
  </si>
  <si>
    <t>Белогорский</t>
  </si>
  <si>
    <t>Биробиджанский</t>
  </si>
  <si>
    <t>Улан-Удэнский</t>
  </si>
  <si>
    <t>Backup Server</t>
  </si>
  <si>
    <t>BCK01</t>
  </si>
  <si>
    <t>Share</t>
  </si>
  <si>
    <t>Windows Hyper-V Server</t>
  </si>
  <si>
    <t>Коммутатор 1</t>
  </si>
  <si>
    <t>Коммутатор 2</t>
  </si>
  <si>
    <t>Коммутатор 3</t>
  </si>
  <si>
    <t xml:space="preserve">КВМ </t>
  </si>
  <si>
    <t>Mikrotik - Gateway</t>
  </si>
  <si>
    <t>FXO Gateway</t>
  </si>
  <si>
    <t>VOIP</t>
  </si>
  <si>
    <t>FreePBX 13</t>
  </si>
  <si>
    <t>FXO01</t>
  </si>
  <si>
    <t>Debian 9/Docker cluster</t>
  </si>
  <si>
    <t>PostgreSQL</t>
  </si>
  <si>
    <t>Windows Application Server</t>
  </si>
  <si>
    <t>Linux Application Server</t>
  </si>
  <si>
    <t>smtp.zhky.ru</t>
  </si>
  <si>
    <t>10.0.202.233</t>
  </si>
  <si>
    <t>RESERV</t>
  </si>
  <si>
    <t>Гостевой WiFi</t>
  </si>
  <si>
    <t>Terminal Server</t>
  </si>
  <si>
    <t>Kaspersky Kit + MSSQL</t>
  </si>
  <si>
    <t>1. Zabbix</t>
  </si>
  <si>
    <t>2. Trac</t>
  </si>
  <si>
    <t>ВЕРСИЯ 0.02</t>
  </si>
  <si>
    <t>open-network</t>
  </si>
  <si>
    <t>service-network</t>
  </si>
  <si>
    <t>secure-network</t>
  </si>
  <si>
    <t>sip-network</t>
  </si>
  <si>
    <t>Защищённая сеть</t>
  </si>
  <si>
    <t>172.028.024.</t>
  </si>
  <si>
    <t>172.028.032.</t>
  </si>
  <si>
    <t>172.028.048.</t>
  </si>
  <si>
    <t>172.028.064.</t>
  </si>
  <si>
    <t>172.028.08.</t>
  </si>
  <si>
    <t>172.028.015.</t>
  </si>
  <si>
    <t>172.028.021.</t>
  </si>
  <si>
    <t>172.028.038.</t>
  </si>
  <si>
    <t>Открытая сеть</t>
  </si>
  <si>
    <t>Закрытая сеть</t>
  </si>
  <si>
    <t>10.028.08.</t>
  </si>
  <si>
    <t>10.028.015.</t>
  </si>
  <si>
    <t>10.028.021.</t>
  </si>
  <si>
    <t>10.028.024.</t>
  </si>
  <si>
    <t>10.028.032.</t>
  </si>
  <si>
    <t>10.028.048.</t>
  </si>
  <si>
    <t>10.028.064.</t>
  </si>
  <si>
    <t>Сервисная сеть</t>
  </si>
  <si>
    <t>192.028.08.</t>
  </si>
  <si>
    <t>192.028.015.</t>
  </si>
  <si>
    <t>192.028.021.</t>
  </si>
  <si>
    <t>192.028.024.</t>
  </si>
  <si>
    <t>192.028.032.</t>
  </si>
  <si>
    <t>192.028.048.</t>
  </si>
  <si>
    <t>192.028.064.</t>
  </si>
  <si>
    <t>172.028.0.</t>
  </si>
  <si>
    <t>192.028.0.</t>
  </si>
  <si>
    <t>10.028.0.</t>
  </si>
  <si>
    <t>ВВО</t>
  </si>
  <si>
    <t>BBO-2</t>
  </si>
  <si>
    <t>BBO-3</t>
  </si>
  <si>
    <t>BBO-4</t>
  </si>
  <si>
    <t>BBO-5</t>
  </si>
  <si>
    <t>BBO-6</t>
  </si>
  <si>
    <t>BBO-7</t>
  </si>
  <si>
    <t>BBO-8</t>
  </si>
  <si>
    <t>BBO-9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</si>
</sst>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FFF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5" xfId="0" applyBorder="1"/>
    <xf numFmtId="0" fontId="0" fillId="0" borderId="22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4" borderId="8" xfId="0" applyFill="1" applyBorder="1"/>
    <xf numFmtId="0" fontId="0" fillId="4" borderId="1" xfId="0" applyFill="1" applyBorder="1"/>
    <xf numFmtId="0" fontId="0" fillId="4" borderId="12" xfId="0" applyFill="1" applyBorder="1"/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/>
    <xf numFmtId="0" fontId="1" fillId="2" borderId="7" xfId="0" applyFont="1" applyFill="1" applyBorder="1"/>
    <xf numFmtId="0" fontId="0" fillId="0" borderId="25" xfId="0" applyBorder="1" applyAlignment="1">
      <alignment wrapText="1"/>
    </xf>
    <xf numFmtId="0" fontId="0" fillId="0" borderId="3" xfId="0" applyBorder="1"/>
    <xf numFmtId="0" fontId="1" fillId="2" borderId="3" xfId="0" applyFont="1" applyFill="1" applyBorder="1"/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0" borderId="6" xfId="0" applyBorder="1" applyAlignment="1">
      <alignment wrapText="1"/>
    </xf>
    <xf numFmtId="0" fontId="0" fillId="0" borderId="17" xfId="0" applyBorder="1" applyAlignment="1">
      <alignment wrapText="1"/>
    </xf>
    <xf numFmtId="0" fontId="1" fillId="2" borderId="11" xfId="0" applyFont="1" applyFill="1" applyBorder="1"/>
    <xf numFmtId="49" fontId="0" fillId="0" borderId="25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2" borderId="2" xfId="0" applyNumberFormat="1" applyFill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0" xfId="0" applyNumberFormat="1"/>
    <xf numFmtId="0" fontId="0" fillId="5" borderId="1" xfId="0" applyFill="1" applyBorder="1"/>
    <xf numFmtId="0" fontId="1" fillId="3" borderId="0" xfId="0" applyFont="1" applyFill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32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5" borderId="11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21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10" xfId="0" applyFill="1" applyBorder="1"/>
    <xf numFmtId="0" fontId="0" fillId="5" borderId="19" xfId="0" applyFill="1" applyBorder="1"/>
    <xf numFmtId="0" fontId="0" fillId="5" borderId="16" xfId="0" applyFill="1" applyBorder="1"/>
    <xf numFmtId="0" fontId="0" fillId="5" borderId="22" xfId="0" applyFill="1" applyBorder="1"/>
    <xf numFmtId="0" fontId="0" fillId="5" borderId="18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/>
    <xf numFmtId="0" fontId="1" fillId="0" borderId="33" xfId="0" applyFont="1" applyBorder="1"/>
    <xf numFmtId="14" fontId="1" fillId="0" borderId="33" xfId="0" applyNumberFormat="1" applyFont="1" applyBorder="1"/>
    <xf numFmtId="0" fontId="1" fillId="3" borderId="18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FFF4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5" x14ac:dyDescent="0.25"/>
  <cols>
    <col min="1" max="1" width="21.7109375" customWidth="1"/>
    <col min="2" max="2" width="9.140625" style="47"/>
    <col min="3" max="3" width="9.140625" customWidth="1"/>
    <col min="4" max="4" width="16.85546875" customWidth="1"/>
    <col min="5" max="5" width="17.7109375" customWidth="1"/>
    <col min="6" max="6" width="17.42578125" customWidth="1"/>
  </cols>
  <sheetData>
    <row r="1" spans="1:6" ht="15" customHeight="1" thickBot="1" x14ac:dyDescent="0.3">
      <c r="A1" s="26" t="s">
        <v>72</v>
      </c>
      <c r="B1" s="41" t="s">
        <v>73</v>
      </c>
      <c r="C1" s="27" t="s">
        <v>0</v>
      </c>
      <c r="D1" s="28" t="s">
        <v>129</v>
      </c>
      <c r="E1" s="28" t="s">
        <v>130</v>
      </c>
      <c r="F1" s="28" t="s">
        <v>138</v>
      </c>
    </row>
    <row r="2" spans="1:6" ht="15" customHeight="1" x14ac:dyDescent="0.25">
      <c r="A2" s="31" t="s">
        <v>86</v>
      </c>
      <c r="B2" s="42" t="s">
        <v>85</v>
      </c>
      <c r="C2" s="32" t="s">
        <v>149</v>
      </c>
      <c r="D2" s="33" t="s">
        <v>146</v>
      </c>
      <c r="E2" s="33" t="s">
        <v>147</v>
      </c>
      <c r="F2" s="33" t="s">
        <v>148</v>
      </c>
    </row>
    <row r="3" spans="1:6" ht="15" customHeight="1" thickBot="1" x14ac:dyDescent="0.3">
      <c r="A3" s="39" t="s">
        <v>76</v>
      </c>
      <c r="B3" s="46" t="s">
        <v>81</v>
      </c>
      <c r="C3" s="51" t="s">
        <v>150</v>
      </c>
      <c r="D3" s="40" t="s">
        <v>125</v>
      </c>
      <c r="E3" s="40" t="s">
        <v>139</v>
      </c>
      <c r="F3" s="40" t="s">
        <v>131</v>
      </c>
    </row>
    <row r="4" spans="1:6" ht="15" customHeight="1" thickBot="1" x14ac:dyDescent="0.3">
      <c r="A4" s="34" t="s">
        <v>87</v>
      </c>
      <c r="B4" s="43">
        <v>69</v>
      </c>
      <c r="C4" s="51" t="s">
        <v>151</v>
      </c>
      <c r="D4" s="35" t="s">
        <v>126</v>
      </c>
      <c r="E4" s="35" t="s">
        <v>140</v>
      </c>
      <c r="F4" s="35" t="s">
        <v>132</v>
      </c>
    </row>
    <row r="5" spans="1:6" ht="15" customHeight="1" thickBot="1" x14ac:dyDescent="0.3">
      <c r="A5" s="34" t="s">
        <v>88</v>
      </c>
      <c r="B5" s="43">
        <v>75</v>
      </c>
      <c r="C5" s="51" t="s">
        <v>152</v>
      </c>
      <c r="D5" s="35" t="s">
        <v>127</v>
      </c>
      <c r="E5" s="35" t="s">
        <v>141</v>
      </c>
      <c r="F5" s="35" t="s">
        <v>133</v>
      </c>
    </row>
    <row r="6" spans="1:6" ht="15" customHeight="1" thickBot="1" x14ac:dyDescent="0.3">
      <c r="A6" s="34" t="s">
        <v>77</v>
      </c>
      <c r="B6" s="43">
        <v>67</v>
      </c>
      <c r="C6" s="51" t="s">
        <v>153</v>
      </c>
      <c r="D6" s="35" t="s">
        <v>121</v>
      </c>
      <c r="E6" s="35" t="s">
        <v>142</v>
      </c>
      <c r="F6" s="35" t="s">
        <v>134</v>
      </c>
    </row>
    <row r="7" spans="1:6" ht="15" customHeight="1" thickBot="1" x14ac:dyDescent="0.3">
      <c r="A7" s="34" t="s">
        <v>89</v>
      </c>
      <c r="B7" s="43">
        <v>71</v>
      </c>
      <c r="C7" s="51" t="s">
        <v>154</v>
      </c>
      <c r="D7" s="35" t="s">
        <v>122</v>
      </c>
      <c r="E7" s="35" t="s">
        <v>143</v>
      </c>
      <c r="F7" s="35" t="s">
        <v>135</v>
      </c>
    </row>
    <row r="8" spans="1:6" ht="15" customHeight="1" thickBot="1" x14ac:dyDescent="0.3">
      <c r="A8" s="36" t="s">
        <v>78</v>
      </c>
      <c r="B8" s="44" t="s">
        <v>84</v>
      </c>
      <c r="C8" s="51" t="s">
        <v>155</v>
      </c>
      <c r="D8" s="35" t="s">
        <v>128</v>
      </c>
      <c r="E8" s="35" t="s">
        <v>144</v>
      </c>
      <c r="F8" s="35" t="s">
        <v>136</v>
      </c>
    </row>
    <row r="9" spans="1:6" ht="15" customHeight="1" thickBot="1" x14ac:dyDescent="0.3">
      <c r="A9" s="34" t="s">
        <v>74</v>
      </c>
      <c r="B9" s="43">
        <v>70</v>
      </c>
      <c r="C9" s="51" t="s">
        <v>156</v>
      </c>
      <c r="D9" s="35" t="s">
        <v>123</v>
      </c>
      <c r="E9" s="35" t="s">
        <v>144</v>
      </c>
      <c r="F9" s="35" t="s">
        <v>136</v>
      </c>
    </row>
    <row r="10" spans="1:6" ht="15" customHeight="1" thickBot="1" x14ac:dyDescent="0.3">
      <c r="A10" s="34" t="s">
        <v>75</v>
      </c>
      <c r="B10" s="43">
        <v>76</v>
      </c>
      <c r="C10" s="51" t="s">
        <v>157</v>
      </c>
      <c r="D10" s="35" t="s">
        <v>124</v>
      </c>
      <c r="E10" s="35" t="s">
        <v>145</v>
      </c>
      <c r="F10" s="35" t="s">
        <v>137</v>
      </c>
    </row>
    <row r="11" spans="1:6" ht="15" customHeight="1" x14ac:dyDescent="0.25">
      <c r="A11" s="34"/>
      <c r="B11" s="43"/>
      <c r="C11" s="1"/>
      <c r="D11" s="35"/>
      <c r="E11" s="37"/>
      <c r="F11" s="37"/>
    </row>
    <row r="12" spans="1:6" ht="15" customHeight="1" x14ac:dyDescent="0.25">
      <c r="A12" s="38"/>
      <c r="B12" s="45"/>
      <c r="C12" s="29"/>
      <c r="D12" s="30"/>
      <c r="E12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1"/>
  <sheetViews>
    <sheetView tabSelected="1" zoomScale="85" zoomScaleNormal="85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3.5703125" customWidth="1"/>
    <col min="2" max="2" width="29.7109375" customWidth="1"/>
    <col min="3" max="3" width="28.5703125" customWidth="1"/>
    <col min="4" max="4" width="6.5703125" customWidth="1"/>
    <col min="5" max="5" width="13.85546875" bestFit="1" customWidth="1"/>
    <col min="6" max="6" width="6.28515625" customWidth="1"/>
    <col min="7" max="7" width="12.7109375" bestFit="1" customWidth="1"/>
    <col min="8" max="8" width="12.7109375" customWidth="1"/>
    <col min="9" max="9" width="14.5703125" customWidth="1"/>
    <col min="10" max="10" width="6.140625" customWidth="1"/>
    <col min="11" max="11" width="13.85546875" customWidth="1"/>
    <col min="12" max="12" width="6.28515625" customWidth="1"/>
    <col min="13" max="13" width="13.42578125" customWidth="1"/>
    <col min="14" max="14" width="12.7109375" bestFit="1" customWidth="1"/>
    <col min="15" max="15" width="11.7109375" bestFit="1" customWidth="1"/>
    <col min="16" max="16" width="6.140625" customWidth="1"/>
    <col min="17" max="17" width="12.7109375" customWidth="1"/>
    <col min="18" max="18" width="6.140625" customWidth="1"/>
    <col min="19" max="19" width="11.7109375" bestFit="1" customWidth="1"/>
    <col min="20" max="20" width="12.7109375" bestFit="1" customWidth="1"/>
    <col min="21" max="21" width="11.7109375" bestFit="1" customWidth="1"/>
    <col min="22" max="22" width="5.85546875" bestFit="1" customWidth="1"/>
    <col min="23" max="23" width="13.85546875" bestFit="1" customWidth="1"/>
    <col min="24" max="24" width="6.28515625" bestFit="1" customWidth="1"/>
    <col min="25" max="25" width="5.85546875" bestFit="1" customWidth="1"/>
    <col min="26" max="26" width="13.85546875" bestFit="1" customWidth="1"/>
    <col min="27" max="27" width="6.28515625" bestFit="1" customWidth="1"/>
    <col min="28" max="28" width="6.42578125" hidden="1" customWidth="1"/>
    <col min="29" max="29" width="13" hidden="1" customWidth="1"/>
    <col min="30" max="30" width="6.28515625" hidden="1" customWidth="1"/>
    <col min="31" max="31" width="6.140625" customWidth="1"/>
    <col min="32" max="32" width="12.7109375" bestFit="1" customWidth="1"/>
    <col min="33" max="33" width="6.140625" customWidth="1"/>
    <col min="34" max="35" width="12.7109375" bestFit="1" customWidth="1"/>
    <col min="36" max="36" width="11.7109375" bestFit="1" customWidth="1"/>
  </cols>
  <sheetData>
    <row r="1" spans="1:36" ht="15.75" thickBot="1" x14ac:dyDescent="0.3">
      <c r="A1" s="1" t="s">
        <v>19</v>
      </c>
      <c r="B1" s="1" t="s">
        <v>0</v>
      </c>
      <c r="C1" s="1" t="s">
        <v>20</v>
      </c>
      <c r="D1" s="92" t="s">
        <v>35</v>
      </c>
      <c r="E1" s="93"/>
      <c r="G1" s="74" t="s">
        <v>120</v>
      </c>
      <c r="H1" s="75"/>
      <c r="I1" s="81" t="s">
        <v>138</v>
      </c>
      <c r="J1" s="82"/>
      <c r="O1" s="76" t="s">
        <v>115</v>
      </c>
      <c r="P1" s="21"/>
      <c r="Q1" s="77">
        <v>43311</v>
      </c>
      <c r="R1" s="21"/>
      <c r="S1" s="22"/>
    </row>
    <row r="2" spans="1:36" ht="15.75" thickBot="1" x14ac:dyDescent="0.3">
      <c r="A2" s="71" t="s">
        <v>77</v>
      </c>
      <c r="B2" s="72" t="str">
        <f>VLOOKUP(A2,'Список филиалов'!A2:D10,3,0)</f>
        <v>BBO-5</v>
      </c>
      <c r="C2" s="73">
        <v>28</v>
      </c>
      <c r="D2" s="94" t="str">
        <f>VLOOKUP(A2,'Список филиалов'!A2:D10,4,0)</f>
        <v>172.028.024.</v>
      </c>
      <c r="E2" s="95"/>
      <c r="F2" s="49"/>
      <c r="G2" s="78" t="str">
        <f>VLOOKUP(A2,'Список филиалов'!A2:E10,5,0)</f>
        <v>192.028.024.</v>
      </c>
      <c r="H2" s="79"/>
      <c r="I2" s="78" t="str">
        <f>VLOOKUP(A2,'Список филиалов'!A2:G10,6,0)</f>
        <v>10.028.024.</v>
      </c>
      <c r="J2" s="80"/>
    </row>
    <row r="3" spans="1:36" ht="15.75" thickBot="1" x14ac:dyDescent="0.3"/>
    <row r="4" spans="1:36" x14ac:dyDescent="0.25">
      <c r="A4" s="96" t="s">
        <v>9</v>
      </c>
      <c r="B4" s="85" t="s">
        <v>18</v>
      </c>
      <c r="C4" s="87" t="s">
        <v>21</v>
      </c>
      <c r="D4" s="81" t="s">
        <v>116</v>
      </c>
      <c r="E4" s="91"/>
      <c r="F4" s="91"/>
      <c r="G4" s="91"/>
      <c r="H4" s="91"/>
      <c r="I4" s="82"/>
      <c r="J4" s="81" t="s">
        <v>118</v>
      </c>
      <c r="K4" s="91"/>
      <c r="L4" s="91"/>
      <c r="M4" s="91"/>
      <c r="N4" s="91"/>
      <c r="O4" s="82"/>
      <c r="P4" s="98" t="s">
        <v>117</v>
      </c>
      <c r="Q4" s="91"/>
      <c r="R4" s="91"/>
      <c r="S4" s="91"/>
      <c r="T4" s="91"/>
      <c r="U4" s="99"/>
      <c r="V4" s="89" t="s">
        <v>16</v>
      </c>
      <c r="W4" s="84"/>
      <c r="X4" s="90"/>
      <c r="Y4" s="84" t="s">
        <v>17</v>
      </c>
      <c r="Z4" s="84"/>
      <c r="AA4" s="84"/>
      <c r="AB4" s="89" t="s">
        <v>34</v>
      </c>
      <c r="AC4" s="84"/>
      <c r="AD4" s="84"/>
      <c r="AE4" s="83" t="s">
        <v>119</v>
      </c>
      <c r="AF4" s="83"/>
      <c r="AG4" s="83"/>
      <c r="AH4" s="83"/>
      <c r="AI4" s="83"/>
      <c r="AJ4" s="83"/>
    </row>
    <row r="5" spans="1:36" ht="30.2" customHeight="1" thickBot="1" x14ac:dyDescent="0.3">
      <c r="A5" s="97"/>
      <c r="B5" s="86"/>
      <c r="C5" s="88"/>
      <c r="D5" s="8" t="s">
        <v>15</v>
      </c>
      <c r="E5" s="3" t="s">
        <v>10</v>
      </c>
      <c r="F5" s="4" t="s">
        <v>11</v>
      </c>
      <c r="G5" s="4" t="s">
        <v>12</v>
      </c>
      <c r="H5" s="4" t="s">
        <v>13</v>
      </c>
      <c r="I5" s="9" t="s">
        <v>14</v>
      </c>
      <c r="J5" s="50" t="s">
        <v>15</v>
      </c>
      <c r="K5" s="3" t="s">
        <v>10</v>
      </c>
      <c r="L5" s="4" t="s">
        <v>11</v>
      </c>
      <c r="M5" s="4" t="s">
        <v>12</v>
      </c>
      <c r="N5" s="4" t="s">
        <v>13</v>
      </c>
      <c r="O5" s="9" t="s">
        <v>14</v>
      </c>
      <c r="P5" s="7" t="s">
        <v>15</v>
      </c>
      <c r="Q5" s="3" t="s">
        <v>10</v>
      </c>
      <c r="R5" s="4" t="s">
        <v>11</v>
      </c>
      <c r="S5" s="4" t="s">
        <v>12</v>
      </c>
      <c r="T5" s="4" t="s">
        <v>13</v>
      </c>
      <c r="U5" s="14" t="s">
        <v>14</v>
      </c>
      <c r="V5" s="8" t="s">
        <v>15</v>
      </c>
      <c r="W5" s="3" t="s">
        <v>10</v>
      </c>
      <c r="X5" s="9" t="s">
        <v>11</v>
      </c>
      <c r="Y5" s="7" t="s">
        <v>15</v>
      </c>
      <c r="Z5" s="3" t="s">
        <v>10</v>
      </c>
      <c r="AA5" s="14" t="s">
        <v>11</v>
      </c>
      <c r="AB5" s="8" t="s">
        <v>15</v>
      </c>
      <c r="AC5" s="3" t="s">
        <v>10</v>
      </c>
      <c r="AD5" s="14" t="s">
        <v>11</v>
      </c>
      <c r="AE5" s="54" t="s">
        <v>15</v>
      </c>
      <c r="AF5" s="55" t="s">
        <v>10</v>
      </c>
      <c r="AG5" s="1" t="s">
        <v>11</v>
      </c>
      <c r="AH5" s="1" t="s">
        <v>12</v>
      </c>
      <c r="AI5" s="1" t="s">
        <v>13</v>
      </c>
      <c r="AJ5" s="1" t="s">
        <v>14</v>
      </c>
    </row>
    <row r="6" spans="1:36" x14ac:dyDescent="0.25">
      <c r="A6" s="10" t="s">
        <v>22</v>
      </c>
      <c r="B6" s="2" t="s">
        <v>103</v>
      </c>
      <c r="C6" s="6" t="str">
        <f t="shared" ref="C6:C29" si="0">$B$2&amp;"-"&amp;A6&amp;".corp.zhky.ru"</f>
        <v>BBO-5-HVP01.corp.zhky.ru</v>
      </c>
      <c r="D6" s="12">
        <f t="shared" ref="D6:D18" si="1">$A$34</f>
        <v>10</v>
      </c>
      <c r="E6" s="48" t="str">
        <f>$D$2&amp;"2"</f>
        <v>172.028.024.2</v>
      </c>
      <c r="F6" s="57">
        <v>24</v>
      </c>
      <c r="G6" s="57" t="str">
        <f>$D$2&amp;"1"</f>
        <v>172.028.024.1</v>
      </c>
      <c r="H6" s="57" t="str">
        <f>$B$45</f>
        <v>172.028.024.5</v>
      </c>
      <c r="I6" s="58" t="str">
        <f>$B$46</f>
        <v>10.0.202.233</v>
      </c>
      <c r="J6" s="59">
        <f t="shared" ref="J6:J11" si="2">$A$36</f>
        <v>20</v>
      </c>
      <c r="K6" s="57" t="str">
        <f>$G$2&amp;"11"</f>
        <v>192.028.024.11</v>
      </c>
      <c r="L6" s="57">
        <v>24</v>
      </c>
      <c r="M6" s="57" t="str">
        <f>G2&amp;"1"</f>
        <v>192.028.024.1</v>
      </c>
      <c r="N6" s="57" t="str">
        <f t="shared" ref="N6:N13" si="3">$B$45</f>
        <v>172.028.024.5</v>
      </c>
      <c r="O6" s="58" t="str">
        <f t="shared" ref="O6:O13" si="4">$B$46</f>
        <v>10.0.202.233</v>
      </c>
      <c r="P6" s="61">
        <f t="shared" ref="P6:P18" si="5">$A$36</f>
        <v>20</v>
      </c>
      <c r="Q6" s="57" t="str">
        <f>$I$2&amp;"11"</f>
        <v>10.028.024.11</v>
      </c>
      <c r="R6" s="57">
        <v>24</v>
      </c>
      <c r="S6" s="57" t="str">
        <f t="shared" ref="S6:S18" si="6">$Q$27</f>
        <v>10.028.024.1</v>
      </c>
      <c r="T6" s="57" t="str">
        <f t="shared" ref="T6:T18" si="7">$B$45</f>
        <v>172.028.024.5</v>
      </c>
      <c r="U6" s="58" t="str">
        <f t="shared" ref="U6:U18" si="8">$B$46</f>
        <v>10.0.202.233</v>
      </c>
      <c r="V6" s="59">
        <f>$A$38</f>
        <v>101</v>
      </c>
      <c r="W6" s="57" t="s">
        <v>3</v>
      </c>
      <c r="X6" s="60">
        <v>24</v>
      </c>
      <c r="Y6" s="59">
        <f>$A$39</f>
        <v>102</v>
      </c>
      <c r="Z6" s="57" t="s">
        <v>4</v>
      </c>
      <c r="AA6" s="6">
        <v>24</v>
      </c>
      <c r="AB6" s="12">
        <f>$A$37</f>
        <v>100</v>
      </c>
      <c r="AC6" s="2" t="s">
        <v>38</v>
      </c>
      <c r="AD6" s="6">
        <v>24</v>
      </c>
      <c r="AE6" s="1"/>
      <c r="AF6" s="1"/>
      <c r="AG6" s="1"/>
      <c r="AH6" s="1"/>
      <c r="AI6" s="1"/>
      <c r="AJ6" s="1"/>
    </row>
    <row r="7" spans="1:36" x14ac:dyDescent="0.25">
      <c r="A7" s="12" t="s">
        <v>23</v>
      </c>
      <c r="B7" s="1" t="s">
        <v>103</v>
      </c>
      <c r="C7" s="6" t="str">
        <f t="shared" si="0"/>
        <v>BBO-5-HVP02.corp.zhky.ru</v>
      </c>
      <c r="D7" s="12">
        <f t="shared" si="1"/>
        <v>10</v>
      </c>
      <c r="E7" s="48" t="str">
        <f>$D$2&amp;"3"</f>
        <v>172.028.024.3</v>
      </c>
      <c r="F7" s="48">
        <v>24</v>
      </c>
      <c r="G7" s="57" t="str">
        <f>$D$2&amp;"1"</f>
        <v>172.028.024.1</v>
      </c>
      <c r="H7" s="57" t="str">
        <f t="shared" ref="H7:H18" si="9">$B$45</f>
        <v>172.028.024.5</v>
      </c>
      <c r="I7" s="58" t="str">
        <f t="shared" ref="I7:I18" si="10">$B$46</f>
        <v>10.0.202.233</v>
      </c>
      <c r="J7" s="59">
        <f t="shared" si="2"/>
        <v>20</v>
      </c>
      <c r="K7" s="57" t="str">
        <f>$G$2&amp;"12"</f>
        <v>192.028.024.12</v>
      </c>
      <c r="L7" s="48">
        <v>24</v>
      </c>
      <c r="M7" s="57" t="str">
        <f>G2&amp;"1"</f>
        <v>192.028.024.1</v>
      </c>
      <c r="N7" s="57" t="str">
        <f t="shared" si="3"/>
        <v>172.028.024.5</v>
      </c>
      <c r="O7" s="58" t="str">
        <f t="shared" si="4"/>
        <v>10.0.202.233</v>
      </c>
      <c r="P7" s="61">
        <f t="shared" si="5"/>
        <v>20</v>
      </c>
      <c r="Q7" s="57" t="str">
        <f>$I$2&amp;"12"</f>
        <v>10.028.024.12</v>
      </c>
      <c r="R7" s="48">
        <v>24</v>
      </c>
      <c r="S7" s="57" t="str">
        <f t="shared" si="6"/>
        <v>10.028.024.1</v>
      </c>
      <c r="T7" s="57" t="str">
        <f t="shared" si="7"/>
        <v>172.028.024.5</v>
      </c>
      <c r="U7" s="58" t="str">
        <f t="shared" si="8"/>
        <v>10.0.202.233</v>
      </c>
      <c r="V7" s="59">
        <f t="shared" ref="V7:V9" si="11">$A$38</f>
        <v>101</v>
      </c>
      <c r="W7" s="57" t="s">
        <v>42</v>
      </c>
      <c r="X7" s="58">
        <v>24</v>
      </c>
      <c r="Y7" s="59">
        <f t="shared" ref="Y7:Y9" si="12">$A$39</f>
        <v>102</v>
      </c>
      <c r="Z7" s="57" t="s">
        <v>44</v>
      </c>
      <c r="AA7" s="5">
        <v>24</v>
      </c>
      <c r="AB7" s="12">
        <f t="shared" ref="AB7:AB8" si="13">$A$37</f>
        <v>100</v>
      </c>
      <c r="AC7" s="1" t="s">
        <v>82</v>
      </c>
      <c r="AD7" s="5">
        <v>24</v>
      </c>
      <c r="AE7" s="1"/>
      <c r="AF7" s="1"/>
      <c r="AG7" s="1"/>
      <c r="AH7" s="1"/>
      <c r="AI7" s="1"/>
      <c r="AJ7" s="1"/>
    </row>
    <row r="8" spans="1:36" x14ac:dyDescent="0.25">
      <c r="A8" s="12" t="s">
        <v>24</v>
      </c>
      <c r="B8" s="1" t="s">
        <v>93</v>
      </c>
      <c r="C8" s="6" t="str">
        <f t="shared" si="0"/>
        <v>BBO-5-HVP03.corp.zhky.ru</v>
      </c>
      <c r="D8" s="12">
        <f t="shared" si="1"/>
        <v>10</v>
      </c>
      <c r="E8" s="48" t="str">
        <f>$D$2&amp;"4"</f>
        <v>172.028.024.4</v>
      </c>
      <c r="F8" s="48">
        <v>24</v>
      </c>
      <c r="G8" s="57" t="str">
        <f>$D$2&amp;"1"</f>
        <v>172.028.024.1</v>
      </c>
      <c r="H8" s="57" t="str">
        <f t="shared" si="9"/>
        <v>172.028.024.5</v>
      </c>
      <c r="I8" s="58" t="str">
        <f t="shared" si="10"/>
        <v>10.0.202.233</v>
      </c>
      <c r="J8" s="59">
        <f t="shared" si="2"/>
        <v>20</v>
      </c>
      <c r="K8" s="57" t="str">
        <f>$G$2&amp;"13"</f>
        <v>192.028.024.13</v>
      </c>
      <c r="L8" s="48">
        <v>24</v>
      </c>
      <c r="M8" s="57" t="str">
        <f>G2&amp;"1"</f>
        <v>192.028.024.1</v>
      </c>
      <c r="N8" s="57" t="str">
        <f t="shared" si="3"/>
        <v>172.028.024.5</v>
      </c>
      <c r="O8" s="58" t="str">
        <f t="shared" si="4"/>
        <v>10.0.202.233</v>
      </c>
      <c r="P8" s="61">
        <f t="shared" si="5"/>
        <v>20</v>
      </c>
      <c r="Q8" s="57" t="str">
        <f>$I$2&amp;"13"</f>
        <v>10.028.024.13</v>
      </c>
      <c r="R8" s="48">
        <v>24</v>
      </c>
      <c r="S8" s="57" t="str">
        <f t="shared" si="6"/>
        <v>10.028.024.1</v>
      </c>
      <c r="T8" s="57" t="str">
        <f t="shared" si="7"/>
        <v>172.028.024.5</v>
      </c>
      <c r="U8" s="58" t="str">
        <f t="shared" si="8"/>
        <v>10.0.202.233</v>
      </c>
      <c r="V8" s="59">
        <f t="shared" si="11"/>
        <v>101</v>
      </c>
      <c r="W8" s="48" t="s">
        <v>5</v>
      </c>
      <c r="X8" s="58">
        <v>24</v>
      </c>
      <c r="Y8" s="59">
        <f t="shared" si="12"/>
        <v>102</v>
      </c>
      <c r="Z8" s="57" t="s">
        <v>6</v>
      </c>
      <c r="AA8" s="5">
        <v>24</v>
      </c>
      <c r="AB8" s="12">
        <f t="shared" si="13"/>
        <v>100</v>
      </c>
      <c r="AC8" s="1" t="s">
        <v>83</v>
      </c>
      <c r="AD8" s="5">
        <v>24</v>
      </c>
      <c r="AE8" s="1"/>
      <c r="AF8" s="1"/>
      <c r="AG8" s="1"/>
      <c r="AH8" s="1"/>
      <c r="AI8" s="1"/>
      <c r="AJ8" s="1"/>
    </row>
    <row r="9" spans="1:36" x14ac:dyDescent="0.25">
      <c r="A9" s="12" t="s">
        <v>91</v>
      </c>
      <c r="B9" s="1" t="s">
        <v>90</v>
      </c>
      <c r="C9" s="6" t="str">
        <f t="shared" si="0"/>
        <v>BBO-5-BCK01.corp.zhky.ru</v>
      </c>
      <c r="D9" s="12">
        <f t="shared" si="1"/>
        <v>10</v>
      </c>
      <c r="E9" s="48" t="str">
        <f>$D$2&amp;"14"</f>
        <v>172.028.024.14</v>
      </c>
      <c r="F9" s="48">
        <v>24</v>
      </c>
      <c r="G9" s="57" t="str">
        <f>$D$2&amp;"1"</f>
        <v>172.028.024.1</v>
      </c>
      <c r="H9" s="57" t="str">
        <f t="shared" si="9"/>
        <v>172.028.024.5</v>
      </c>
      <c r="I9" s="58" t="str">
        <f t="shared" si="10"/>
        <v>10.0.202.233</v>
      </c>
      <c r="J9" s="59">
        <f t="shared" si="2"/>
        <v>20</v>
      </c>
      <c r="K9" s="57" t="str">
        <f>$G$2&amp;"14"</f>
        <v>192.028.024.14</v>
      </c>
      <c r="L9" s="48">
        <v>24</v>
      </c>
      <c r="M9" s="57" t="str">
        <f>G2&amp;"1"</f>
        <v>192.028.024.1</v>
      </c>
      <c r="N9" s="57" t="str">
        <f t="shared" si="3"/>
        <v>172.028.024.5</v>
      </c>
      <c r="O9" s="58" t="str">
        <f t="shared" si="4"/>
        <v>10.0.202.233</v>
      </c>
      <c r="P9" s="61">
        <f t="shared" si="5"/>
        <v>20</v>
      </c>
      <c r="Q9" s="57" t="str">
        <f>$I$2&amp;"14"</f>
        <v>10.028.024.14</v>
      </c>
      <c r="R9" s="48">
        <v>24</v>
      </c>
      <c r="S9" s="57" t="str">
        <f t="shared" si="6"/>
        <v>10.028.024.1</v>
      </c>
      <c r="T9" s="57" t="str">
        <f t="shared" si="7"/>
        <v>172.028.024.5</v>
      </c>
      <c r="U9" s="58" t="str">
        <f t="shared" si="8"/>
        <v>10.0.202.233</v>
      </c>
      <c r="V9" s="59">
        <f t="shared" si="11"/>
        <v>101</v>
      </c>
      <c r="W9" s="48" t="s">
        <v>43</v>
      </c>
      <c r="X9" s="58">
        <v>24</v>
      </c>
      <c r="Y9" s="59">
        <f t="shared" si="12"/>
        <v>102</v>
      </c>
      <c r="Z9" s="57" t="s">
        <v>45</v>
      </c>
      <c r="AA9" s="5">
        <v>24</v>
      </c>
      <c r="AB9" s="12"/>
      <c r="AC9" s="1"/>
      <c r="AD9" s="5"/>
      <c r="AE9" s="1"/>
      <c r="AF9" s="1"/>
      <c r="AG9" s="1"/>
      <c r="AH9" s="1"/>
      <c r="AI9" s="1"/>
      <c r="AJ9" s="1"/>
    </row>
    <row r="10" spans="1:36" x14ac:dyDescent="0.25">
      <c r="A10" s="12" t="s">
        <v>109</v>
      </c>
      <c r="B10" s="1"/>
      <c r="C10" s="6"/>
      <c r="D10" s="12"/>
      <c r="E10" s="48"/>
      <c r="F10" s="48"/>
      <c r="G10" s="57"/>
      <c r="H10" s="57"/>
      <c r="I10" s="58"/>
      <c r="J10" s="59"/>
      <c r="K10" s="57"/>
      <c r="L10" s="48"/>
      <c r="M10" s="57"/>
      <c r="N10" s="57"/>
      <c r="O10" s="70"/>
      <c r="P10" s="69"/>
      <c r="Q10" s="57"/>
      <c r="R10" s="48"/>
      <c r="S10" s="57"/>
      <c r="T10" s="57"/>
      <c r="U10" s="62"/>
      <c r="V10" s="59"/>
      <c r="W10" s="48"/>
      <c r="X10" s="58"/>
      <c r="Y10" s="61"/>
      <c r="Z10" s="57"/>
      <c r="AA10" s="5"/>
      <c r="AB10" s="12"/>
      <c r="AC10" s="1"/>
      <c r="AD10" s="5"/>
      <c r="AE10" s="1"/>
      <c r="AF10" s="1"/>
      <c r="AG10" s="1"/>
      <c r="AH10" s="1"/>
      <c r="AI10" s="1"/>
      <c r="AJ10" s="1"/>
    </row>
    <row r="11" spans="1:36" x14ac:dyDescent="0.25">
      <c r="A11" s="12" t="s">
        <v>25</v>
      </c>
      <c r="B11" s="1" t="s">
        <v>33</v>
      </c>
      <c r="C11" s="6" t="str">
        <f t="shared" si="0"/>
        <v>BBO-5-SRV01.corp.zhky.ru</v>
      </c>
      <c r="D11" s="12">
        <f t="shared" si="1"/>
        <v>10</v>
      </c>
      <c r="E11" s="48" t="str">
        <f>$D$2&amp;"5"</f>
        <v>172.028.024.5</v>
      </c>
      <c r="F11" s="48">
        <v>24</v>
      </c>
      <c r="G11" s="57" t="str">
        <f t="shared" ref="G11:G18" si="14">$D$2&amp;"1"</f>
        <v>172.028.024.1</v>
      </c>
      <c r="H11" s="57" t="str">
        <f t="shared" si="9"/>
        <v>172.028.024.5</v>
      </c>
      <c r="I11" s="58" t="str">
        <f t="shared" si="10"/>
        <v>10.0.202.233</v>
      </c>
      <c r="J11" s="59">
        <f t="shared" si="2"/>
        <v>20</v>
      </c>
      <c r="K11" s="57" t="str">
        <f>$G$2&amp;"5"</f>
        <v>192.028.024.5</v>
      </c>
      <c r="L11" s="48">
        <v>24</v>
      </c>
      <c r="M11" s="57" t="str">
        <f>G2&amp;"1"</f>
        <v>192.028.024.1</v>
      </c>
      <c r="N11" s="57" t="str">
        <f t="shared" si="3"/>
        <v>172.028.024.5</v>
      </c>
      <c r="O11" s="58" t="str">
        <f t="shared" si="4"/>
        <v>10.0.202.233</v>
      </c>
      <c r="P11" s="61">
        <f t="shared" si="5"/>
        <v>20</v>
      </c>
      <c r="Q11" s="57" t="str">
        <f>$I$2&amp;"5"</f>
        <v>10.028.024.5</v>
      </c>
      <c r="R11" s="48">
        <v>24</v>
      </c>
      <c r="S11" s="57" t="str">
        <f t="shared" si="6"/>
        <v>10.028.024.1</v>
      </c>
      <c r="T11" s="57" t="str">
        <f t="shared" si="7"/>
        <v>172.028.024.5</v>
      </c>
      <c r="U11" s="58" t="str">
        <f t="shared" si="8"/>
        <v>10.0.202.233</v>
      </c>
      <c r="V11" s="59"/>
      <c r="W11" s="48"/>
      <c r="X11" s="58"/>
      <c r="Y11" s="61"/>
      <c r="Z11" s="48"/>
      <c r="AA11" s="5"/>
      <c r="AB11" s="12"/>
      <c r="AC11" s="1"/>
      <c r="AD11" s="5"/>
      <c r="AE11" s="1"/>
      <c r="AF11" s="1"/>
      <c r="AG11" s="1"/>
      <c r="AH11" s="1"/>
      <c r="AI11" s="1"/>
      <c r="AJ11" s="1"/>
    </row>
    <row r="12" spans="1:36" x14ac:dyDescent="0.25">
      <c r="A12" s="12" t="s">
        <v>26</v>
      </c>
      <c r="B12" s="1" t="s">
        <v>92</v>
      </c>
      <c r="C12" s="6" t="str">
        <f t="shared" si="0"/>
        <v>BBO-5-SRV02.corp.zhky.ru</v>
      </c>
      <c r="D12" s="12">
        <f t="shared" si="1"/>
        <v>10</v>
      </c>
      <c r="E12" s="48" t="str">
        <f>$D$2&amp;"6"</f>
        <v>172.028.024.6</v>
      </c>
      <c r="F12" s="48">
        <v>24</v>
      </c>
      <c r="G12" s="57" t="str">
        <f t="shared" si="14"/>
        <v>172.028.024.1</v>
      </c>
      <c r="H12" s="57" t="str">
        <f t="shared" si="9"/>
        <v>172.028.024.5</v>
      </c>
      <c r="I12" s="58" t="str">
        <f t="shared" si="10"/>
        <v>10.0.202.233</v>
      </c>
      <c r="J12" s="59">
        <v>20</v>
      </c>
      <c r="K12" s="57" t="str">
        <f>$G$2&amp;"6"</f>
        <v>192.028.024.6</v>
      </c>
      <c r="L12" s="48">
        <v>24</v>
      </c>
      <c r="M12" s="57" t="str">
        <f>G2&amp;"1"</f>
        <v>192.028.024.1</v>
      </c>
      <c r="N12" s="57" t="str">
        <f t="shared" si="3"/>
        <v>172.028.024.5</v>
      </c>
      <c r="O12" s="58" t="str">
        <f t="shared" si="4"/>
        <v>10.0.202.233</v>
      </c>
      <c r="P12" s="61">
        <f t="shared" si="5"/>
        <v>20</v>
      </c>
      <c r="Q12" s="57" t="str">
        <f>$I$2&amp;"6"</f>
        <v>10.028.024.6</v>
      </c>
      <c r="R12" s="48">
        <v>24</v>
      </c>
      <c r="S12" s="57" t="str">
        <f t="shared" si="6"/>
        <v>10.028.024.1</v>
      </c>
      <c r="T12" s="57" t="str">
        <f t="shared" si="7"/>
        <v>172.028.024.5</v>
      </c>
      <c r="U12" s="58" t="str">
        <f t="shared" si="8"/>
        <v>10.0.202.233</v>
      </c>
      <c r="V12" s="59">
        <v>101</v>
      </c>
      <c r="W12" s="48" t="s">
        <v>66</v>
      </c>
      <c r="X12" s="58">
        <v>24</v>
      </c>
      <c r="Y12" s="61">
        <v>102</v>
      </c>
      <c r="Z12" s="57" t="s">
        <v>69</v>
      </c>
      <c r="AA12" s="5">
        <v>24</v>
      </c>
      <c r="AB12" s="12"/>
      <c r="AC12" s="1"/>
      <c r="AD12" s="5"/>
      <c r="AE12" s="1"/>
      <c r="AF12" s="1"/>
      <c r="AG12" s="1"/>
      <c r="AH12" s="1"/>
      <c r="AI12" s="1"/>
      <c r="AJ12" s="1"/>
    </row>
    <row r="13" spans="1:36" x14ac:dyDescent="0.25">
      <c r="A13" s="12" t="s">
        <v>27</v>
      </c>
      <c r="B13" s="1" t="s">
        <v>112</v>
      </c>
      <c r="C13" s="5" t="str">
        <f t="shared" si="0"/>
        <v>BBO-5-SRV03.corp.zhky.ru</v>
      </c>
      <c r="D13" s="12">
        <f t="shared" si="1"/>
        <v>10</v>
      </c>
      <c r="E13" s="48" t="str">
        <f>$D$2&amp;"7"</f>
        <v>172.028.024.7</v>
      </c>
      <c r="F13" s="48">
        <v>24</v>
      </c>
      <c r="G13" s="57" t="str">
        <f t="shared" si="14"/>
        <v>172.028.024.1</v>
      </c>
      <c r="H13" s="57" t="str">
        <f t="shared" si="9"/>
        <v>172.028.024.5</v>
      </c>
      <c r="I13" s="58" t="str">
        <f t="shared" si="10"/>
        <v>10.0.202.233</v>
      </c>
      <c r="J13" s="59">
        <v>20</v>
      </c>
      <c r="K13" s="57" t="str">
        <f>$G$2&amp;"7"</f>
        <v>192.028.024.7</v>
      </c>
      <c r="L13" s="48">
        <v>24</v>
      </c>
      <c r="M13" s="57" t="str">
        <f>G2&amp;"1"</f>
        <v>192.028.024.1</v>
      </c>
      <c r="N13" s="57" t="str">
        <f t="shared" si="3"/>
        <v>172.028.024.5</v>
      </c>
      <c r="O13" s="58" t="str">
        <f t="shared" si="4"/>
        <v>10.0.202.233</v>
      </c>
      <c r="P13" s="61">
        <f t="shared" si="5"/>
        <v>20</v>
      </c>
      <c r="Q13" s="57" t="str">
        <f>$I$2&amp;"7"</f>
        <v>10.028.024.7</v>
      </c>
      <c r="R13" s="48">
        <v>24</v>
      </c>
      <c r="S13" s="57" t="str">
        <f t="shared" si="6"/>
        <v>10.028.024.1</v>
      </c>
      <c r="T13" s="57" t="str">
        <f t="shared" si="7"/>
        <v>172.028.024.5</v>
      </c>
      <c r="U13" s="58" t="str">
        <f t="shared" si="8"/>
        <v>10.0.202.233</v>
      </c>
      <c r="V13" s="59">
        <v>101</v>
      </c>
      <c r="W13" s="48" t="s">
        <v>7</v>
      </c>
      <c r="X13" s="58">
        <v>24</v>
      </c>
      <c r="Y13" s="61">
        <v>102</v>
      </c>
      <c r="Z13" s="57" t="s">
        <v>8</v>
      </c>
      <c r="AA13" s="5">
        <v>24</v>
      </c>
      <c r="AB13" s="12"/>
      <c r="AC13" s="1"/>
      <c r="AD13" s="5"/>
      <c r="AE13" s="1"/>
      <c r="AF13" s="1"/>
      <c r="AG13" s="1"/>
      <c r="AH13" s="1"/>
      <c r="AI13" s="1"/>
      <c r="AJ13" s="1"/>
    </row>
    <row r="14" spans="1:36" x14ac:dyDescent="0.25">
      <c r="A14" s="12" t="s">
        <v>28</v>
      </c>
      <c r="B14" s="1" t="s">
        <v>111</v>
      </c>
      <c r="C14" s="5" t="str">
        <f t="shared" si="0"/>
        <v>BBO-5-SRV04.corp.zhky.ru</v>
      </c>
      <c r="D14" s="12">
        <f t="shared" si="1"/>
        <v>10</v>
      </c>
      <c r="E14" s="48" t="str">
        <f>$D$2&amp;"8"</f>
        <v>172.028.024.8</v>
      </c>
      <c r="F14" s="48">
        <v>24</v>
      </c>
      <c r="G14" s="57" t="str">
        <f t="shared" si="14"/>
        <v>172.028.024.1</v>
      </c>
      <c r="H14" s="57" t="str">
        <f t="shared" si="9"/>
        <v>172.028.024.5</v>
      </c>
      <c r="I14" s="58" t="str">
        <f t="shared" si="10"/>
        <v>10.0.202.233</v>
      </c>
      <c r="J14" s="59"/>
      <c r="K14" s="48"/>
      <c r="L14" s="48"/>
      <c r="M14" s="48"/>
      <c r="N14" s="48"/>
      <c r="O14" s="70"/>
      <c r="P14" s="61">
        <f t="shared" si="5"/>
        <v>20</v>
      </c>
      <c r="Q14" s="57" t="str">
        <f>$I$2&amp;"8"</f>
        <v>10.028.024.8</v>
      </c>
      <c r="R14" s="48">
        <v>24</v>
      </c>
      <c r="S14" s="57" t="str">
        <f t="shared" si="6"/>
        <v>10.028.024.1</v>
      </c>
      <c r="T14" s="57" t="str">
        <f t="shared" si="7"/>
        <v>172.028.024.5</v>
      </c>
      <c r="U14" s="58" t="str">
        <f t="shared" si="8"/>
        <v>10.0.202.233</v>
      </c>
      <c r="V14" s="59"/>
      <c r="W14" s="48"/>
      <c r="X14" s="58"/>
      <c r="Y14" s="61"/>
      <c r="Z14" s="48"/>
      <c r="AA14" s="5"/>
      <c r="AB14" s="12"/>
      <c r="AC14" s="1"/>
      <c r="AD14" s="5"/>
      <c r="AE14" s="1"/>
      <c r="AF14" s="1"/>
      <c r="AG14" s="1"/>
      <c r="AH14" s="1"/>
      <c r="AI14" s="1"/>
      <c r="AJ14" s="1"/>
    </row>
    <row r="15" spans="1:36" x14ac:dyDescent="0.25">
      <c r="A15" s="12" t="s">
        <v>29</v>
      </c>
      <c r="B15" s="1" t="s">
        <v>104</v>
      </c>
      <c r="C15" s="5" t="str">
        <f t="shared" si="0"/>
        <v>BBO-5-SRV05.corp.zhky.ru</v>
      </c>
      <c r="D15" s="12">
        <f t="shared" si="1"/>
        <v>10</v>
      </c>
      <c r="E15" s="48" t="str">
        <f>$D$2&amp;"9"</f>
        <v>172.028.024.9</v>
      </c>
      <c r="F15" s="48">
        <v>24</v>
      </c>
      <c r="G15" s="57" t="str">
        <f t="shared" si="14"/>
        <v>172.028.024.1</v>
      </c>
      <c r="H15" s="57" t="str">
        <f t="shared" si="9"/>
        <v>172.028.024.5</v>
      </c>
      <c r="I15" s="58" t="str">
        <f t="shared" si="10"/>
        <v>10.0.202.233</v>
      </c>
      <c r="J15" s="59"/>
      <c r="K15" s="48"/>
      <c r="L15" s="48"/>
      <c r="M15" s="48"/>
      <c r="N15" s="48"/>
      <c r="O15" s="70"/>
      <c r="P15" s="61">
        <f t="shared" si="5"/>
        <v>20</v>
      </c>
      <c r="Q15" s="57" t="str">
        <f>$I$2&amp;"9"</f>
        <v>10.028.024.9</v>
      </c>
      <c r="R15" s="48">
        <v>24</v>
      </c>
      <c r="S15" s="57" t="str">
        <f t="shared" si="6"/>
        <v>10.028.024.1</v>
      </c>
      <c r="T15" s="57" t="str">
        <f t="shared" si="7"/>
        <v>172.028.024.5</v>
      </c>
      <c r="U15" s="58" t="str">
        <f t="shared" si="8"/>
        <v>10.0.202.233</v>
      </c>
      <c r="V15" s="59"/>
      <c r="W15" s="48"/>
      <c r="X15" s="58"/>
      <c r="Y15" s="61"/>
      <c r="Z15" s="48"/>
      <c r="AA15" s="5"/>
      <c r="AB15" s="12"/>
      <c r="AC15" s="1"/>
      <c r="AD15" s="5"/>
      <c r="AE15" s="1"/>
      <c r="AF15" s="1"/>
      <c r="AG15" s="1"/>
      <c r="AH15" s="1"/>
      <c r="AI15" s="1"/>
      <c r="AJ15" s="1"/>
    </row>
    <row r="16" spans="1:36" x14ac:dyDescent="0.25">
      <c r="A16" s="12" t="s">
        <v>30</v>
      </c>
      <c r="B16" s="1" t="s">
        <v>105</v>
      </c>
      <c r="C16" s="5" t="str">
        <f t="shared" si="0"/>
        <v>BBO-5-SRV06.corp.zhky.ru</v>
      </c>
      <c r="D16" s="12">
        <f t="shared" si="1"/>
        <v>10</v>
      </c>
      <c r="E16" s="48" t="str">
        <f>$D$2&amp;"10"</f>
        <v>172.028.024.10</v>
      </c>
      <c r="F16" s="48">
        <v>24</v>
      </c>
      <c r="G16" s="57" t="str">
        <f t="shared" si="14"/>
        <v>172.028.024.1</v>
      </c>
      <c r="H16" s="57" t="str">
        <f t="shared" si="9"/>
        <v>172.028.024.5</v>
      </c>
      <c r="I16" s="58" t="str">
        <f t="shared" si="10"/>
        <v>10.0.202.233</v>
      </c>
      <c r="J16" s="59"/>
      <c r="K16" s="48"/>
      <c r="L16" s="48"/>
      <c r="M16" s="48"/>
      <c r="N16" s="48"/>
      <c r="O16" s="70"/>
      <c r="P16" s="61">
        <f t="shared" si="5"/>
        <v>20</v>
      </c>
      <c r="Q16" s="57" t="str">
        <f>$I$2&amp;"10"</f>
        <v>10.028.024.10</v>
      </c>
      <c r="R16" s="48">
        <v>24</v>
      </c>
      <c r="S16" s="57" t="str">
        <f t="shared" si="6"/>
        <v>10.028.024.1</v>
      </c>
      <c r="T16" s="57" t="str">
        <f t="shared" si="7"/>
        <v>172.028.024.5</v>
      </c>
      <c r="U16" s="58" t="str">
        <f t="shared" si="8"/>
        <v>10.0.202.233</v>
      </c>
      <c r="V16" s="59">
        <v>101</v>
      </c>
      <c r="W16" s="48" t="s">
        <v>67</v>
      </c>
      <c r="X16" s="58">
        <v>24</v>
      </c>
      <c r="Y16" s="61">
        <v>102</v>
      </c>
      <c r="Z16" s="57" t="s">
        <v>70</v>
      </c>
      <c r="AA16" s="5">
        <v>24</v>
      </c>
      <c r="AB16" s="12"/>
      <c r="AC16" s="1"/>
      <c r="AD16" s="5"/>
      <c r="AE16" s="1"/>
      <c r="AF16" s="1"/>
      <c r="AG16" s="1"/>
      <c r="AH16" s="1"/>
      <c r="AI16" s="1"/>
      <c r="AJ16" s="1"/>
    </row>
    <row r="17" spans="1:36" x14ac:dyDescent="0.25">
      <c r="A17" s="12" t="s">
        <v>31</v>
      </c>
      <c r="B17" s="1" t="s">
        <v>106</v>
      </c>
      <c r="C17" s="5" t="str">
        <f t="shared" si="0"/>
        <v>BBO-5-SRV07.corp.zhky.ru</v>
      </c>
      <c r="D17" s="12">
        <f t="shared" si="1"/>
        <v>10</v>
      </c>
      <c r="E17" s="48" t="str">
        <f>$D$2&amp;"11"</f>
        <v>172.028.024.11</v>
      </c>
      <c r="F17" s="48">
        <v>24</v>
      </c>
      <c r="G17" s="57" t="str">
        <f t="shared" si="14"/>
        <v>172.028.024.1</v>
      </c>
      <c r="H17" s="57" t="str">
        <f t="shared" si="9"/>
        <v>172.028.024.5</v>
      </c>
      <c r="I17" s="58" t="str">
        <f t="shared" si="10"/>
        <v>10.0.202.233</v>
      </c>
      <c r="J17" s="59"/>
      <c r="K17" s="48"/>
      <c r="L17" s="48"/>
      <c r="M17" s="48"/>
      <c r="N17" s="48"/>
      <c r="O17" s="70"/>
      <c r="P17" s="61">
        <f t="shared" si="5"/>
        <v>20</v>
      </c>
      <c r="Q17" s="57" t="str">
        <f>$I$2&amp;"11"</f>
        <v>10.028.024.11</v>
      </c>
      <c r="R17" s="48">
        <v>24</v>
      </c>
      <c r="S17" s="57" t="str">
        <f t="shared" si="6"/>
        <v>10.028.024.1</v>
      </c>
      <c r="T17" s="57" t="str">
        <f t="shared" si="7"/>
        <v>172.028.024.5</v>
      </c>
      <c r="U17" s="58" t="str">
        <f t="shared" si="8"/>
        <v>10.0.202.233</v>
      </c>
      <c r="V17" s="59">
        <v>101</v>
      </c>
      <c r="W17" s="48" t="s">
        <v>68</v>
      </c>
      <c r="X17" s="58">
        <v>24</v>
      </c>
      <c r="Y17" s="61">
        <v>102</v>
      </c>
      <c r="Z17" s="57" t="s">
        <v>71</v>
      </c>
      <c r="AA17" s="5">
        <v>24</v>
      </c>
      <c r="AB17" s="12"/>
      <c r="AC17" s="1"/>
      <c r="AD17" s="5"/>
      <c r="AE17" s="1"/>
      <c r="AF17" s="1"/>
      <c r="AG17" s="1"/>
      <c r="AH17" s="1"/>
      <c r="AI17" s="1"/>
      <c r="AJ17" s="1"/>
    </row>
    <row r="18" spans="1:36" x14ac:dyDescent="0.25">
      <c r="A18" s="12" t="s">
        <v>32</v>
      </c>
      <c r="B18" s="1" t="s">
        <v>36</v>
      </c>
      <c r="C18" s="5" t="str">
        <f t="shared" si="0"/>
        <v>BBO-5-SRV08.corp.zhky.ru</v>
      </c>
      <c r="D18" s="12">
        <f t="shared" si="1"/>
        <v>10</v>
      </c>
      <c r="E18" s="48" t="str">
        <f>$D$2&amp;"12"</f>
        <v>172.028.024.12</v>
      </c>
      <c r="F18" s="48">
        <v>24</v>
      </c>
      <c r="G18" s="57" t="str">
        <f t="shared" si="14"/>
        <v>172.028.024.1</v>
      </c>
      <c r="H18" s="57" t="str">
        <f t="shared" si="9"/>
        <v>172.028.024.5</v>
      </c>
      <c r="I18" s="58" t="str">
        <f t="shared" si="10"/>
        <v>10.0.202.233</v>
      </c>
      <c r="J18" s="59"/>
      <c r="K18" s="48"/>
      <c r="L18" s="48"/>
      <c r="M18" s="48"/>
      <c r="N18" s="48"/>
      <c r="O18" s="70"/>
      <c r="P18" s="61">
        <f t="shared" si="5"/>
        <v>20</v>
      </c>
      <c r="Q18" s="57" t="str">
        <f>$I$2&amp;"12"</f>
        <v>10.028.024.12</v>
      </c>
      <c r="R18" s="48">
        <v>24</v>
      </c>
      <c r="S18" s="57" t="str">
        <f t="shared" si="6"/>
        <v>10.028.024.1</v>
      </c>
      <c r="T18" s="57" t="str">
        <f t="shared" si="7"/>
        <v>172.028.024.5</v>
      </c>
      <c r="U18" s="58" t="str">
        <f t="shared" si="8"/>
        <v>10.0.202.233</v>
      </c>
      <c r="V18" s="59"/>
      <c r="W18" s="48"/>
      <c r="X18" s="58"/>
      <c r="Y18" s="61"/>
      <c r="Z18" s="48"/>
      <c r="AA18" s="5"/>
      <c r="AB18" s="12"/>
      <c r="AC18" s="1"/>
      <c r="AD18" s="5"/>
      <c r="AE18" s="1"/>
      <c r="AF18" s="1"/>
      <c r="AG18" s="1"/>
      <c r="AH18" s="1"/>
      <c r="AI18" s="1"/>
      <c r="AJ18" s="1"/>
    </row>
    <row r="19" spans="1:36" x14ac:dyDescent="0.25">
      <c r="A19" s="12" t="s">
        <v>37</v>
      </c>
      <c r="B19" s="1" t="s">
        <v>40</v>
      </c>
      <c r="C19" s="5" t="str">
        <f t="shared" si="0"/>
        <v>BBO-5-SAN01.corp.zhky.ru</v>
      </c>
      <c r="D19" s="12"/>
      <c r="E19" s="48"/>
      <c r="F19" s="48"/>
      <c r="G19" s="48"/>
      <c r="H19" s="48"/>
      <c r="I19" s="58"/>
      <c r="J19" s="59"/>
      <c r="K19" s="57"/>
      <c r="L19" s="48"/>
      <c r="M19" s="57"/>
      <c r="N19" s="57"/>
      <c r="O19" s="58"/>
      <c r="P19" s="61">
        <f t="shared" ref="P19:P26" si="15">$A$36</f>
        <v>20</v>
      </c>
      <c r="Q19" s="57" t="str">
        <f>$I$2&amp;"21"</f>
        <v>10.028.024.21</v>
      </c>
      <c r="R19" s="48">
        <v>24</v>
      </c>
      <c r="S19" s="57" t="str">
        <f t="shared" ref="S19:S25" si="16">$Q$27</f>
        <v>10.028.024.1</v>
      </c>
      <c r="T19" s="57" t="str">
        <f t="shared" ref="T19:T27" si="17">$B$45</f>
        <v>172.028.024.5</v>
      </c>
      <c r="U19" s="58" t="str">
        <f t="shared" ref="U19:U27" si="18">$B$46</f>
        <v>10.0.202.233</v>
      </c>
      <c r="V19" s="59">
        <f t="shared" ref="V19:V20" si="19">$A$38</f>
        <v>101</v>
      </c>
      <c r="W19" s="48" t="s">
        <v>1</v>
      </c>
      <c r="X19" s="58">
        <v>24</v>
      </c>
      <c r="Y19" s="59">
        <f t="shared" ref="Y19:Y20" si="20">$A$39</f>
        <v>102</v>
      </c>
      <c r="Z19" s="48" t="s">
        <v>2</v>
      </c>
      <c r="AA19" s="5">
        <v>24</v>
      </c>
      <c r="AB19" s="12"/>
      <c r="AC19" s="1"/>
      <c r="AD19" s="5"/>
      <c r="AE19" s="1"/>
      <c r="AF19" s="1"/>
      <c r="AG19" s="1"/>
      <c r="AH19" s="1"/>
      <c r="AI19" s="1"/>
      <c r="AJ19" s="1"/>
    </row>
    <row r="20" spans="1:36" x14ac:dyDescent="0.25">
      <c r="A20" s="12" t="s">
        <v>39</v>
      </c>
      <c r="B20" s="1" t="s">
        <v>41</v>
      </c>
      <c r="C20" s="5" t="str">
        <f t="shared" si="0"/>
        <v>BBO-5-SAN02.corp.zhky.ru</v>
      </c>
      <c r="D20" s="12"/>
      <c r="E20" s="48"/>
      <c r="F20" s="48"/>
      <c r="G20" s="48"/>
      <c r="H20" s="48"/>
      <c r="I20" s="58"/>
      <c r="J20" s="59"/>
      <c r="K20" s="57"/>
      <c r="L20" s="48"/>
      <c r="M20" s="57"/>
      <c r="N20" s="57"/>
      <c r="O20" s="58"/>
      <c r="P20" s="61">
        <f t="shared" si="15"/>
        <v>20</v>
      </c>
      <c r="Q20" s="57" t="str">
        <f>$I$2&amp;"22"</f>
        <v>10.028.024.22</v>
      </c>
      <c r="R20" s="48">
        <v>24</v>
      </c>
      <c r="S20" s="57" t="str">
        <f t="shared" si="16"/>
        <v>10.028.024.1</v>
      </c>
      <c r="T20" s="57" t="str">
        <f t="shared" si="17"/>
        <v>172.028.024.5</v>
      </c>
      <c r="U20" s="58" t="str">
        <f t="shared" si="18"/>
        <v>10.0.202.233</v>
      </c>
      <c r="V20" s="59">
        <f t="shared" si="19"/>
        <v>101</v>
      </c>
      <c r="W20" s="48" t="s">
        <v>46</v>
      </c>
      <c r="X20" s="58">
        <v>24</v>
      </c>
      <c r="Y20" s="59">
        <f t="shared" si="20"/>
        <v>102</v>
      </c>
      <c r="Z20" s="48" t="s">
        <v>47</v>
      </c>
      <c r="AA20" s="5">
        <v>24</v>
      </c>
      <c r="AB20" s="12"/>
      <c r="AC20" s="1"/>
      <c r="AD20" s="5"/>
      <c r="AE20" s="1"/>
      <c r="AF20" s="1"/>
      <c r="AG20" s="1"/>
      <c r="AH20" s="1"/>
      <c r="AI20" s="1"/>
      <c r="AJ20" s="1"/>
    </row>
    <row r="21" spans="1:36" x14ac:dyDescent="0.25">
      <c r="A21" s="12" t="s">
        <v>48</v>
      </c>
      <c r="B21" s="1" t="s">
        <v>94</v>
      </c>
      <c r="C21" s="5" t="str">
        <f t="shared" si="0"/>
        <v>BBO-5-SW01.corp.zhky.ru</v>
      </c>
      <c r="D21" s="12"/>
      <c r="E21" s="48"/>
      <c r="F21" s="48"/>
      <c r="G21" s="48"/>
      <c r="H21" s="48"/>
      <c r="I21" s="58"/>
      <c r="J21" s="59"/>
      <c r="K21" s="57"/>
      <c r="L21" s="48"/>
      <c r="M21" s="57"/>
      <c r="N21" s="57"/>
      <c r="O21" s="58"/>
      <c r="P21" s="61">
        <f t="shared" si="15"/>
        <v>20</v>
      </c>
      <c r="Q21" s="57" t="str">
        <f>$I$2&amp;"31"</f>
        <v>10.028.024.31</v>
      </c>
      <c r="R21" s="48">
        <v>24</v>
      </c>
      <c r="S21" s="57" t="str">
        <f t="shared" si="16"/>
        <v>10.028.024.1</v>
      </c>
      <c r="T21" s="57" t="str">
        <f t="shared" si="17"/>
        <v>172.028.024.5</v>
      </c>
      <c r="U21" s="58" t="str">
        <f t="shared" si="18"/>
        <v>10.0.202.233</v>
      </c>
      <c r="V21" s="59"/>
      <c r="W21" s="48"/>
      <c r="X21" s="58"/>
      <c r="Y21" s="61"/>
      <c r="Z21" s="48"/>
      <c r="AA21" s="5"/>
      <c r="AB21" s="12"/>
      <c r="AC21" s="1"/>
      <c r="AD21" s="5"/>
      <c r="AE21" s="1"/>
      <c r="AF21" s="1"/>
      <c r="AG21" s="1"/>
      <c r="AH21" s="1"/>
      <c r="AI21" s="1"/>
      <c r="AJ21" s="1"/>
    </row>
    <row r="22" spans="1:36" x14ac:dyDescent="0.25">
      <c r="A22" s="12" t="s">
        <v>49</v>
      </c>
      <c r="B22" s="1" t="s">
        <v>95</v>
      </c>
      <c r="C22" s="5" t="str">
        <f t="shared" si="0"/>
        <v>BBO-5-SW02.corp.zhky.ru</v>
      </c>
      <c r="D22" s="12"/>
      <c r="E22" s="48"/>
      <c r="F22" s="48"/>
      <c r="G22" s="48"/>
      <c r="H22" s="48"/>
      <c r="I22" s="58"/>
      <c r="J22" s="59"/>
      <c r="K22" s="57"/>
      <c r="L22" s="48"/>
      <c r="M22" s="57"/>
      <c r="N22" s="57"/>
      <c r="O22" s="58"/>
      <c r="P22" s="61">
        <f t="shared" si="15"/>
        <v>20</v>
      </c>
      <c r="Q22" s="57" t="str">
        <f>$I$2&amp;"32"</f>
        <v>10.028.024.32</v>
      </c>
      <c r="R22" s="48">
        <v>24</v>
      </c>
      <c r="S22" s="57" t="str">
        <f t="shared" si="16"/>
        <v>10.028.024.1</v>
      </c>
      <c r="T22" s="57" t="str">
        <f t="shared" si="17"/>
        <v>172.028.024.5</v>
      </c>
      <c r="U22" s="58" t="str">
        <f t="shared" si="18"/>
        <v>10.0.202.233</v>
      </c>
      <c r="V22" s="59"/>
      <c r="W22" s="48"/>
      <c r="X22" s="58"/>
      <c r="Y22" s="61"/>
      <c r="Z22" s="48"/>
      <c r="AA22" s="5"/>
      <c r="AB22" s="12"/>
      <c r="AC22" s="1"/>
      <c r="AD22" s="5"/>
      <c r="AE22" s="1"/>
      <c r="AF22" s="1"/>
      <c r="AG22" s="1"/>
      <c r="AH22" s="1"/>
      <c r="AI22" s="1"/>
      <c r="AJ22" s="1"/>
    </row>
    <row r="23" spans="1:36" x14ac:dyDescent="0.25">
      <c r="A23" s="12" t="s">
        <v>50</v>
      </c>
      <c r="B23" s="1" t="s">
        <v>96</v>
      </c>
      <c r="C23" s="5" t="str">
        <f t="shared" si="0"/>
        <v>BBO-5-SW03.corp.zhky.ru</v>
      </c>
      <c r="D23" s="12"/>
      <c r="E23" s="48"/>
      <c r="F23" s="48"/>
      <c r="G23" s="48"/>
      <c r="H23" s="48"/>
      <c r="I23" s="58"/>
      <c r="J23" s="59"/>
      <c r="K23" s="57"/>
      <c r="L23" s="48"/>
      <c r="M23" s="57"/>
      <c r="N23" s="57"/>
      <c r="O23" s="58"/>
      <c r="P23" s="61">
        <f t="shared" si="15"/>
        <v>20</v>
      </c>
      <c r="Q23" s="57" t="str">
        <f>$I$2&amp;"33"</f>
        <v>10.028.024.33</v>
      </c>
      <c r="R23" s="48">
        <v>24</v>
      </c>
      <c r="S23" s="57" t="str">
        <f t="shared" si="16"/>
        <v>10.028.024.1</v>
      </c>
      <c r="T23" s="57" t="str">
        <f t="shared" si="17"/>
        <v>172.028.024.5</v>
      </c>
      <c r="U23" s="58" t="str">
        <f t="shared" si="18"/>
        <v>10.0.202.233</v>
      </c>
      <c r="V23" s="59"/>
      <c r="W23" s="48"/>
      <c r="X23" s="58"/>
      <c r="Y23" s="61"/>
      <c r="Z23" s="48"/>
      <c r="AA23" s="5"/>
      <c r="AB23" s="12"/>
      <c r="AC23" s="1"/>
      <c r="AD23" s="5"/>
      <c r="AE23" s="1"/>
      <c r="AF23" s="1"/>
      <c r="AG23" s="1"/>
      <c r="AH23" s="1"/>
      <c r="AI23" s="1"/>
      <c r="AJ23" s="1"/>
    </row>
    <row r="24" spans="1:36" x14ac:dyDescent="0.25">
      <c r="A24" s="12" t="s">
        <v>51</v>
      </c>
      <c r="B24" s="1" t="s">
        <v>97</v>
      </c>
      <c r="C24" s="5" t="str">
        <f t="shared" si="0"/>
        <v>BBO-5-KVM01.corp.zhky.ru</v>
      </c>
      <c r="D24" s="12"/>
      <c r="E24" s="48"/>
      <c r="F24" s="48"/>
      <c r="G24" s="48"/>
      <c r="H24" s="48"/>
      <c r="I24" s="58"/>
      <c r="J24" s="59"/>
      <c r="K24" s="57"/>
      <c r="L24" s="48"/>
      <c r="M24" s="57"/>
      <c r="N24" s="57"/>
      <c r="O24" s="58"/>
      <c r="P24" s="61">
        <f t="shared" si="15"/>
        <v>20</v>
      </c>
      <c r="Q24" s="57" t="str">
        <f>$I$2&amp;"2"</f>
        <v>10.028.024.2</v>
      </c>
      <c r="R24" s="48">
        <v>24</v>
      </c>
      <c r="S24" s="57" t="str">
        <f t="shared" si="16"/>
        <v>10.028.024.1</v>
      </c>
      <c r="T24" s="57" t="str">
        <f t="shared" si="17"/>
        <v>172.028.024.5</v>
      </c>
      <c r="U24" s="58" t="str">
        <f t="shared" si="18"/>
        <v>10.0.202.233</v>
      </c>
      <c r="V24" s="59"/>
      <c r="W24" s="48"/>
      <c r="X24" s="58"/>
      <c r="Y24" s="61"/>
      <c r="Z24" s="48"/>
      <c r="AA24" s="5"/>
      <c r="AB24" s="12"/>
      <c r="AC24" s="1"/>
      <c r="AD24" s="5"/>
      <c r="AE24" s="1"/>
      <c r="AF24" s="1"/>
      <c r="AG24" s="1"/>
      <c r="AH24" s="1"/>
      <c r="AI24" s="1"/>
      <c r="AJ24" s="1"/>
    </row>
    <row r="25" spans="1:36" x14ac:dyDescent="0.25">
      <c r="A25" s="12" t="s">
        <v>55</v>
      </c>
      <c r="B25" s="1" t="s">
        <v>56</v>
      </c>
      <c r="C25" s="5" t="str">
        <f t="shared" si="0"/>
        <v>BBO-5-PDU01.corp.zhky.ru</v>
      </c>
      <c r="D25" s="12"/>
      <c r="E25" s="48"/>
      <c r="F25" s="48"/>
      <c r="G25" s="48"/>
      <c r="H25" s="48"/>
      <c r="I25" s="58"/>
      <c r="J25" s="59"/>
      <c r="K25" s="57"/>
      <c r="L25" s="48"/>
      <c r="M25" s="57"/>
      <c r="N25" s="57"/>
      <c r="O25" s="58"/>
      <c r="P25" s="61">
        <f t="shared" si="15"/>
        <v>20</v>
      </c>
      <c r="Q25" s="57" t="str">
        <f>$I$2&amp;"3"</f>
        <v>10.028.024.3</v>
      </c>
      <c r="R25" s="48">
        <v>24</v>
      </c>
      <c r="S25" s="57" t="str">
        <f t="shared" si="16"/>
        <v>10.028.024.1</v>
      </c>
      <c r="T25" s="57" t="str">
        <f t="shared" si="17"/>
        <v>172.028.024.5</v>
      </c>
      <c r="U25" s="58" t="str">
        <f t="shared" si="18"/>
        <v>10.0.202.233</v>
      </c>
      <c r="V25" s="59"/>
      <c r="W25" s="48"/>
      <c r="X25" s="58"/>
      <c r="Y25" s="61"/>
      <c r="Z25" s="48"/>
      <c r="AA25" s="5"/>
      <c r="AB25" s="12"/>
      <c r="AC25" s="1"/>
      <c r="AD25" s="5"/>
      <c r="AE25" s="1"/>
      <c r="AF25" s="1"/>
      <c r="AG25" s="1"/>
      <c r="AH25" s="1"/>
      <c r="AI25" s="1"/>
      <c r="AJ25" s="1"/>
    </row>
    <row r="26" spans="1:36" x14ac:dyDescent="0.25">
      <c r="A26" s="12" t="s">
        <v>52</v>
      </c>
      <c r="B26" s="1" t="s">
        <v>53</v>
      </c>
      <c r="C26" s="5" t="str">
        <f t="shared" si="0"/>
        <v>BBO-5-UPS01.corp.zhky.ru</v>
      </c>
      <c r="D26" s="12"/>
      <c r="E26" s="48"/>
      <c r="F26" s="48"/>
      <c r="G26" s="48"/>
      <c r="H26" s="48"/>
      <c r="I26" s="58"/>
      <c r="J26" s="59"/>
      <c r="K26" s="57"/>
      <c r="L26" s="48"/>
      <c r="M26" s="57"/>
      <c r="N26" s="57"/>
      <c r="O26" s="58"/>
      <c r="P26" s="61">
        <f t="shared" si="15"/>
        <v>20</v>
      </c>
      <c r="Q26" s="57" t="str">
        <f>$I$2&amp;"9"</f>
        <v>10.028.024.9</v>
      </c>
      <c r="R26" s="48">
        <v>24</v>
      </c>
      <c r="S26" s="57" t="str">
        <f>$Q$27</f>
        <v>10.028.024.1</v>
      </c>
      <c r="T26" s="57" t="str">
        <f t="shared" si="17"/>
        <v>172.028.024.5</v>
      </c>
      <c r="U26" s="58" t="str">
        <f t="shared" si="18"/>
        <v>10.0.202.233</v>
      </c>
      <c r="V26" s="59"/>
      <c r="W26" s="48"/>
      <c r="X26" s="58"/>
      <c r="Y26" s="61"/>
      <c r="Z26" s="48"/>
      <c r="AA26" s="5"/>
      <c r="AB26" s="12"/>
      <c r="AC26" s="1"/>
      <c r="AD26" s="5"/>
      <c r="AE26" s="1"/>
      <c r="AF26" s="1"/>
      <c r="AG26" s="1"/>
      <c r="AH26" s="1"/>
      <c r="AI26" s="1"/>
      <c r="AJ26" s="1"/>
    </row>
    <row r="27" spans="1:36" x14ac:dyDescent="0.25">
      <c r="A27" s="23" t="s">
        <v>54</v>
      </c>
      <c r="B27" s="24" t="s">
        <v>98</v>
      </c>
      <c r="C27" s="25" t="str">
        <f t="shared" si="0"/>
        <v>BBO-5-GW01.corp.zhky.ru</v>
      </c>
      <c r="D27" s="23">
        <f>$A$34</f>
        <v>10</v>
      </c>
      <c r="E27" s="48" t="str">
        <f>$D$2&amp;"1"</f>
        <v>172.028.024.1</v>
      </c>
      <c r="F27" s="48">
        <v>24</v>
      </c>
      <c r="G27" s="48"/>
      <c r="H27" s="57" t="str">
        <f>$B$45</f>
        <v>172.028.024.5</v>
      </c>
      <c r="I27" s="58" t="str">
        <f>$B$46</f>
        <v>10.0.202.233</v>
      </c>
      <c r="J27" s="59">
        <f>$A$36</f>
        <v>20</v>
      </c>
      <c r="K27" s="57" t="str">
        <f>$G$2&amp;"1"</f>
        <v>192.028.024.1</v>
      </c>
      <c r="L27" s="48">
        <v>24</v>
      </c>
      <c r="M27" s="48"/>
      <c r="N27" s="57" t="str">
        <f t="shared" ref="N27" si="21">$B$45</f>
        <v>172.028.024.5</v>
      </c>
      <c r="O27" s="58" t="str">
        <f t="shared" ref="O27" si="22">$B$46</f>
        <v>10.0.202.233</v>
      </c>
      <c r="P27" s="61">
        <f>$A$36</f>
        <v>20</v>
      </c>
      <c r="Q27" s="57" t="str">
        <f>$I$2&amp;"1"</f>
        <v>10.028.024.1</v>
      </c>
      <c r="R27" s="48">
        <v>24</v>
      </c>
      <c r="S27" s="48"/>
      <c r="T27" s="57" t="str">
        <f t="shared" si="17"/>
        <v>172.028.024.5</v>
      </c>
      <c r="U27" s="58" t="str">
        <f t="shared" si="18"/>
        <v>10.0.202.233</v>
      </c>
      <c r="V27" s="59"/>
      <c r="W27" s="48"/>
      <c r="X27" s="58"/>
      <c r="Y27" s="61"/>
      <c r="Z27" s="48"/>
      <c r="AA27" s="25"/>
      <c r="AB27" s="23"/>
      <c r="AC27" s="24"/>
      <c r="AD27" s="25"/>
      <c r="AE27" s="24">
        <f>$A$35</f>
        <v>6</v>
      </c>
      <c r="AF27" s="24" t="str">
        <f>LEFT($D$2,8)&amp;(VALUE(MID($D$2,10,2))+128)&amp;".1"</f>
        <v>172.028.152.1</v>
      </c>
      <c r="AG27" s="24">
        <v>24</v>
      </c>
      <c r="AH27" s="24"/>
      <c r="AI27" s="1" t="str">
        <f>$B$45</f>
        <v>172.028.024.5</v>
      </c>
      <c r="AJ27" s="1" t="str">
        <f t="shared" ref="AJ27:AJ29" si="23">$B$46</f>
        <v>10.0.202.233</v>
      </c>
    </row>
    <row r="28" spans="1:36" x14ac:dyDescent="0.25">
      <c r="A28" s="12" t="s">
        <v>100</v>
      </c>
      <c r="B28" s="1" t="s">
        <v>101</v>
      </c>
      <c r="C28" s="5" t="str">
        <f t="shared" si="0"/>
        <v>BBO-5-VOIP.corp.zhky.ru</v>
      </c>
      <c r="D28" s="12"/>
      <c r="E28" s="48"/>
      <c r="F28" s="48"/>
      <c r="G28" s="48"/>
      <c r="H28" s="48"/>
      <c r="I28" s="58"/>
      <c r="J28" s="59"/>
      <c r="K28" s="48"/>
      <c r="L28" s="48"/>
      <c r="M28" s="48"/>
      <c r="N28" s="48"/>
      <c r="O28" s="58"/>
      <c r="P28" s="61"/>
      <c r="Q28" s="48"/>
      <c r="R28" s="48"/>
      <c r="S28" s="48"/>
      <c r="T28" s="48"/>
      <c r="U28" s="63"/>
      <c r="V28" s="59"/>
      <c r="W28" s="48"/>
      <c r="X28" s="58"/>
      <c r="Y28" s="61"/>
      <c r="Z28" s="48"/>
      <c r="AA28" s="5"/>
      <c r="AB28" s="12"/>
      <c r="AC28" s="1"/>
      <c r="AD28" s="5"/>
      <c r="AE28" s="1">
        <f>$A$35</f>
        <v>6</v>
      </c>
      <c r="AF28" s="24" t="str">
        <f>LEFT($D$2,8)&amp;(VALUE(MID($D$2,10,2))+128)&amp;".2"</f>
        <v>172.028.152.2</v>
      </c>
      <c r="AG28" s="1">
        <v>24</v>
      </c>
      <c r="AH28" s="1" t="str">
        <f>$AF$27</f>
        <v>172.028.152.1</v>
      </c>
      <c r="AI28" s="1" t="str">
        <f t="shared" ref="AI28:AI29" si="24">$B$45</f>
        <v>172.028.024.5</v>
      </c>
      <c r="AJ28" s="1" t="str">
        <f t="shared" si="23"/>
        <v>10.0.202.233</v>
      </c>
    </row>
    <row r="29" spans="1:36" x14ac:dyDescent="0.25">
      <c r="A29" s="12" t="s">
        <v>102</v>
      </c>
      <c r="B29" s="1" t="s">
        <v>99</v>
      </c>
      <c r="C29" s="5" t="str">
        <f t="shared" si="0"/>
        <v>BBO-5-FXO01.corp.zhky.ru</v>
      </c>
      <c r="D29" s="12"/>
      <c r="E29" s="48"/>
      <c r="F29" s="48"/>
      <c r="G29" s="48"/>
      <c r="H29" s="48"/>
      <c r="I29" s="58"/>
      <c r="J29" s="59"/>
      <c r="K29" s="48"/>
      <c r="L29" s="48"/>
      <c r="M29" s="48"/>
      <c r="N29" s="48"/>
      <c r="O29" s="58"/>
      <c r="P29" s="61"/>
      <c r="Q29" s="48"/>
      <c r="R29" s="48"/>
      <c r="S29" s="48"/>
      <c r="T29" s="48"/>
      <c r="U29" s="63"/>
      <c r="V29" s="59"/>
      <c r="W29" s="48"/>
      <c r="X29" s="58"/>
      <c r="Y29" s="61"/>
      <c r="Z29" s="48"/>
      <c r="AA29" s="5"/>
      <c r="AB29" s="12"/>
      <c r="AC29" s="1"/>
      <c r="AD29" s="5"/>
      <c r="AE29" s="1">
        <f>$A$35</f>
        <v>6</v>
      </c>
      <c r="AF29" s="24" t="str">
        <f>LEFT($D$2,8)&amp;(VALUE(MID($D$2,10,2))+128)&amp;".3"</f>
        <v>172.028.152.3</v>
      </c>
      <c r="AG29" s="1">
        <v>24</v>
      </c>
      <c r="AH29" s="1" t="str">
        <f>$AF$27</f>
        <v>172.028.152.1</v>
      </c>
      <c r="AI29" s="1" t="str">
        <f t="shared" si="24"/>
        <v>172.028.024.5</v>
      </c>
      <c r="AJ29" s="1" t="str">
        <f t="shared" si="23"/>
        <v>10.0.202.233</v>
      </c>
    </row>
    <row r="30" spans="1:36" ht="15.75" thickBot="1" x14ac:dyDescent="0.3">
      <c r="A30" s="15"/>
      <c r="B30" s="4"/>
      <c r="C30" s="14"/>
      <c r="D30" s="15"/>
      <c r="E30" s="64"/>
      <c r="F30" s="64"/>
      <c r="G30" s="64"/>
      <c r="H30" s="64"/>
      <c r="I30" s="65"/>
      <c r="J30" s="68"/>
      <c r="K30" s="64"/>
      <c r="L30" s="64"/>
      <c r="M30" s="64"/>
      <c r="N30" s="64"/>
      <c r="O30" s="65"/>
      <c r="P30" s="66"/>
      <c r="Q30" s="64"/>
      <c r="R30" s="64"/>
      <c r="S30" s="64"/>
      <c r="T30" s="64"/>
      <c r="U30" s="67"/>
      <c r="V30" s="68"/>
      <c r="W30" s="64"/>
      <c r="X30" s="65"/>
      <c r="Y30" s="66"/>
      <c r="Z30" s="64"/>
      <c r="AA30" s="14"/>
      <c r="AB30" s="15"/>
      <c r="AC30" s="4"/>
      <c r="AD30" s="14"/>
      <c r="AE30" s="1"/>
      <c r="AF30" s="1"/>
      <c r="AG30" s="1"/>
      <c r="AH30" s="1"/>
      <c r="AI30" s="1"/>
      <c r="AJ30" s="1"/>
    </row>
    <row r="32" spans="1:36" ht="15.75" thickBot="1" x14ac:dyDescent="0.3"/>
    <row r="33" spans="1:19" ht="15.75" thickBot="1" x14ac:dyDescent="0.3">
      <c r="A33" s="16" t="s">
        <v>15</v>
      </c>
      <c r="B33" s="17" t="s">
        <v>57</v>
      </c>
    </row>
    <row r="34" spans="1:19" x14ac:dyDescent="0.25">
      <c r="A34" s="18">
        <v>10</v>
      </c>
      <c r="B34" s="11" t="s">
        <v>58</v>
      </c>
      <c r="S34" s="24" t="str">
        <f>(MID($D$2,10,12))</f>
        <v>24.</v>
      </c>
    </row>
    <row r="35" spans="1:19" x14ac:dyDescent="0.25">
      <c r="A35" s="19">
        <v>6</v>
      </c>
      <c r="B35" s="13" t="s">
        <v>59</v>
      </c>
    </row>
    <row r="36" spans="1:19" x14ac:dyDescent="0.25">
      <c r="A36" s="19">
        <v>20</v>
      </c>
      <c r="B36" s="13" t="s">
        <v>60</v>
      </c>
    </row>
    <row r="37" spans="1:19" hidden="1" x14ac:dyDescent="0.25">
      <c r="A37" s="19">
        <v>100</v>
      </c>
      <c r="B37" s="13" t="s">
        <v>61</v>
      </c>
    </row>
    <row r="38" spans="1:19" x14ac:dyDescent="0.25">
      <c r="A38" s="19">
        <v>101</v>
      </c>
      <c r="B38" s="13" t="s">
        <v>62</v>
      </c>
    </row>
    <row r="39" spans="1:19" x14ac:dyDescent="0.25">
      <c r="A39" s="19">
        <v>102</v>
      </c>
      <c r="B39" s="52" t="s">
        <v>63</v>
      </c>
    </row>
    <row r="40" spans="1:19" ht="15.75" thickBot="1" x14ac:dyDescent="0.3">
      <c r="A40" s="20">
        <v>200</v>
      </c>
      <c r="B40" s="53" t="s">
        <v>110</v>
      </c>
    </row>
    <row r="43" spans="1:19" x14ac:dyDescent="0.25">
      <c r="A43" s="21" t="s">
        <v>64</v>
      </c>
      <c r="B43" t="str">
        <f>E11</f>
        <v>172.028.024.5</v>
      </c>
    </row>
    <row r="44" spans="1:19" x14ac:dyDescent="0.25">
      <c r="A44" s="21" t="s">
        <v>65</v>
      </c>
      <c r="B44" t="s">
        <v>107</v>
      </c>
    </row>
    <row r="45" spans="1:19" x14ac:dyDescent="0.25">
      <c r="A45" s="21" t="s">
        <v>79</v>
      </c>
      <c r="B45" t="str">
        <f>E11</f>
        <v>172.028.024.5</v>
      </c>
    </row>
    <row r="46" spans="1:19" x14ac:dyDescent="0.25">
      <c r="A46" s="21" t="s">
        <v>80</v>
      </c>
      <c r="B46" t="s">
        <v>108</v>
      </c>
    </row>
    <row r="49" spans="1:2" x14ac:dyDescent="0.25">
      <c r="A49" s="56" t="s">
        <v>106</v>
      </c>
    </row>
    <row r="50" spans="1:2" x14ac:dyDescent="0.25">
      <c r="B50" t="s">
        <v>113</v>
      </c>
    </row>
    <row r="51" spans="1:2" x14ac:dyDescent="0.25">
      <c r="B51" t="s">
        <v>114</v>
      </c>
    </row>
  </sheetData>
  <mergeCells count="15">
    <mergeCell ref="D1:E1"/>
    <mergeCell ref="D2:E2"/>
    <mergeCell ref="A4:A5"/>
    <mergeCell ref="P4:U4"/>
    <mergeCell ref="D4:I4"/>
    <mergeCell ref="B4:B5"/>
    <mergeCell ref="C4:C5"/>
    <mergeCell ref="AB4:AD4"/>
    <mergeCell ref="V4:X4"/>
    <mergeCell ref="J4:O4"/>
    <mergeCell ref="G2:H2"/>
    <mergeCell ref="I2:J2"/>
    <mergeCell ref="I1:J1"/>
    <mergeCell ref="AE4:AJ4"/>
    <mergeCell ref="Y4:AA4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'Список филиалов'!$A$2:$A$13</xm:f>
          </x14:formula1>
          <xm:sqref>A2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><documentManagement><Links xmlns="$ListId:Project Documents;">&lt;?xml version="1.0" encoding="UTF-8"?&gt;&lt;Result&gt;&lt;NewXML&gt;&lt;PWSLinkDataSet xmlns="http://schemas.microsoft.com/office/project/server/webservices/PWSLinkDataSet/" /&gt;&lt;/NewXML&gt;&lt;ProjectUID&gt;c1db32d2-a163-4150-a1c0-9e04d38ac9b5&lt;/ProjectUID&gt;&lt;OldXML&gt;&lt;PWSLinkDataSet xmlns="http://schemas.microsoft.com/office/project/server/webservices/PWSLinkDataSet/" /&gt;&lt;/OldXML&gt;&lt;ItemType&gt;3&lt;/ItemType&gt;&lt;PSURL&gt;https://pwa2.it.ru/pwa&lt;/PSURL&gt;&lt;/Result&gt;</Links><Status xmlns="$ListId:Project Documents;">Окончательная версия</Status><Owner xmlns="$ListId:Project Documents;"><UserInfo><DisplayName></DisplayName><AccountId xsi:nil="true"></AccountId><AccountType/></UserInfo></Owner><_x0422__x0438__x043f__x0020__x0434__x043e__x043a__x0443__x043c__x0435__x043d__x0442__x0430_ xmlns="$ListId:Project Documents;">Документ</_x0422__x0438__x043f__x0020__x0434__x043e__x043a__x0443__x043c__x0435__x043d__x0442__x0430_><_x041a__x043e__x043c__x043c__x0435__x043d__x0442__x0430__x0440__x0438__x0438_ xmlns="$ListId:Project Documents;" xsi:nil="true"></_x041a__x043e__x043c__x043c__x0435__x043d__x0442__x0430__x0440__x0438__x0438_></documentManagement></p:properties>
</file>

<file path=customXml/item2.xml><?xml version="1.0" encoding="utf-8"?><ct:contentTypeSchema ct:_="" ma:_="" ma:contentTypeName="Документ сайта проекта" ma:contentTypeID="0x010100A2973A0DF9B8E6448265C0BD0C22F03B" ma:contentTypeVersion="" ma:contentTypeDescription="" ma:contentTypeScope="" ma:versionID="6ed3d72de040d1d145c1b3161c34fe5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c39a5062767dadd6e284bfbf5272b6c5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xsd:element ref="ns2:_x041a__x043e__x043c__x043c__x0435__x043d__x0442__x0430__x0440__x0438__x0438_" minOccurs="0"/>
<xsd:element ref="ns2:_x0422__x0438__x043f__x0020__x0434__x043e__x043a__x0443__x043c__x0435__x043d__x0442__x0430_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Владелец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Состояние" ma:default="Черновик" ma:format="Dropdown" ma:internalName="Status">
<xsd:simpleType>
<xsd:restriction base="dms:Choice">
<xsd:enumeration value="Черновик"/>
<xsd:enumeration value="В работе"/>
<xsd:enumeration value="Завершено"/>
<xsd:enumeration value="Архив"/>
<xsd:enumeration value="Окончательная версия"/>
</xsd:restriction>
</xsd:simpleType>
</xsd:element>
<xsd:element name="Links" ma:index="10" nillable="true" ma:displayName="Ссылки" ma:internalName="Links">
<xsd:simpleType>
<xsd:restriction base="dms:Unknown"/>
</xsd:simpleType>
</xsd:element>
<xsd:element name="_x041a__x043e__x043c__x043c__x0435__x043d__x0442__x0430__x0440__x0438__x0438_" ma:index="11" nillable="true" ma:displayName="Комментарии" ma:internalName="_x041a__x043e__x043c__x043c__x0435__x043d__x0442__x0430__x0440__x0438__x0438_">
<xsd:simpleType>
<xsd:restriction base="dms:Note">
<xsd:maxLength value="255"/>
</xsd:restriction>
</xsd:simpleType>
</xsd:element>
<xsd:element name="_x0422__x0438__x043f__x0020__x0434__x043e__x043a__x0443__x043c__x0435__x043d__x0442__x0430_" ma:index="12" ma:displayName="Тип документа" ma:format="RadioButtons" ma:internalName="_x0422__x0438__x043f__x0020__x0434__x043e__x043a__x0443__x043c__x0435__x043d__x0442__x0430_">
<xsd:simpleType>
<xsd:restriction base="dms:Choice">
<xsd:enumeration value="Акт"/>
<xsd:enumeration value="Анкета"/>
<xsd:enumeration value="Анализ удовлетворенности Заказчика"/>
<xsd:enumeration value="Гарантийное обязательство"/>
<xsd:enumeration value="Договор (доп. соглашение)"/>
<xsd:enumeration value="Доп. соглашение"/>
<xsd:enumeration value="Документ"/>
<xsd:enumeration value="Исполнительная документация"/>
<xsd:enumeration value="Накладная"/>
<xsd:enumeration value="Отчет"/>
<xsd:enumeration value="Письмо"/>
<xsd:enumeration value="Приказ (Распоряжение )"/>
<xsd:enumeration value="Протокол"/>
<xsd:enumeration value="Резюме (внутреннее, внешнее)"/>
<xsd:enumeration value="Рекламный материал"/>
<xsd:enumeration value="Спецификация"/>
<xsd:enumeration value="Счет"/>
<xsd:enumeration value="Счет-фактура"/>
<xsd:enumeration value="Техническое задание (ТЗ)"/>
<xsd:enumeration value="Устав (внешний, внутренний)"/>
</xsd:restriction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Тип контента"/>
<xsd:element ref="dc:title" minOccurs="0" maxOccurs="1" ma:index="4" ma:displayName="Название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EEE23-0D8C-498E-BE18-515C2833C97E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$ListId:Project Documents;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0631BDD-6EDC-4C0D-B570-D6CE67897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9D757-B218-43B2-A352-120DDA656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филиалов</vt:lpstr>
      <vt:lpstr>IP-адресация филиала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BreusAA</cp:lastModifiedBy>
  <dcterms:created xsi:type="dcterms:W3CDTF">2011-03-30T12:33:05Z</dcterms:created>
  <dcterms:modified xsi:type="dcterms:W3CDTF">2018-10-02T06:54:16Z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0x010100A2973A0DF9B8E6448265C0BD0C22F03B</vt:lpwstr>
  </property>
</Properties>
</file>