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ehaas/Documents/FHIR/US-Core-R4/input/resources_spreadsheets/"/>
    </mc:Choice>
  </mc:AlternateContent>
  <xr:revisionPtr revIDLastSave="0" documentId="13_ncr:1_{DF9077A1-F0E1-424A-92CB-A9CCCA6A4D5D}" xr6:coauthVersionLast="46" xr6:coauthVersionMax="46" xr10:uidLastSave="{00000000-0000-0000-0000-000000000000}"/>
  <bookViews>
    <workbookView xWindow="0" yWindow="460" windowWidth="28800" windowHeight="17540" activeTab="4"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sp_combos!$A$1:$J$84</definedName>
    <definedName name="_xlnm._FilterDatabase" localSheetId="8" hidden="1">sps!$A$1:$AC$94</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7" i="8" l="1"/>
  <c r="AA94" i="7" l="1"/>
  <c r="AA93" i="7"/>
  <c r="AA92" i="7"/>
  <c r="AA91" i="7"/>
  <c r="AA90" i="7"/>
  <c r="AA89" i="7"/>
  <c r="AA88" i="7"/>
  <c r="AA87" i="7"/>
  <c r="AA86" i="7"/>
  <c r="AA85" i="7"/>
  <c r="AA83" i="7"/>
  <c r="AA82" i="7"/>
  <c r="AA81" i="7"/>
  <c r="G48" i="7" l="1"/>
  <c r="AC80" i="7" l="1"/>
  <c r="AC79" i="7"/>
  <c r="G80" i="7"/>
  <c r="G79" i="7"/>
  <c r="G94" i="7" l="1"/>
  <c r="G93" i="7"/>
  <c r="G92" i="7"/>
  <c r="G91" i="7"/>
  <c r="G90" i="7"/>
  <c r="G89" i="7"/>
  <c r="G88" i="7"/>
  <c r="G87" i="7"/>
  <c r="G86" i="7"/>
  <c r="G85" i="7"/>
  <c r="G84" i="7"/>
  <c r="G83" i="7"/>
  <c r="G82" i="7"/>
  <c r="G81" i="7"/>
  <c r="G78" i="7"/>
  <c r="G77" i="7"/>
  <c r="G76" i="7"/>
  <c r="G75" i="7"/>
  <c r="G74" i="7"/>
  <c r="G73" i="7"/>
  <c r="G72" i="7"/>
  <c r="G71" i="7"/>
  <c r="G70" i="7"/>
  <c r="G69" i="7"/>
  <c r="G68" i="7"/>
  <c r="G67" i="7"/>
  <c r="G66" i="7"/>
  <c r="G65" i="7"/>
  <c r="G64" i="7"/>
  <c r="G63" i="7"/>
  <c r="G62" i="7"/>
  <c r="G61" i="7"/>
  <c r="G60" i="7"/>
  <c r="G59" i="7"/>
  <c r="G58" i="7"/>
  <c r="G57" i="7"/>
  <c r="G56" i="7"/>
  <c r="G55" i="7"/>
  <c r="G54" i="7"/>
  <c r="G53" i="7"/>
  <c r="G52" i="7"/>
  <c r="G51" i="7"/>
  <c r="G50" i="7"/>
  <c r="G49" i="7"/>
  <c r="G47" i="7"/>
  <c r="G46" i="7"/>
  <c r="G45" i="7"/>
  <c r="G44" i="7"/>
  <c r="G43" i="7"/>
  <c r="G42" i="7"/>
  <c r="G41" i="7"/>
  <c r="G40" i="7"/>
  <c r="G39" i="7"/>
  <c r="G38" i="7"/>
  <c r="G37" i="7"/>
  <c r="G36" i="7"/>
  <c r="G35" i="7"/>
  <c r="G34" i="7"/>
  <c r="G33" i="7"/>
  <c r="G32" i="7"/>
  <c r="G31" i="7"/>
  <c r="G30" i="7"/>
  <c r="G29" i="7"/>
  <c r="G28" i="7"/>
  <c r="G27" i="7"/>
  <c r="G26" i="7"/>
  <c r="G25" i="7"/>
  <c r="G24" i="7"/>
  <c r="G23" i="7"/>
  <c r="G22" i="7"/>
  <c r="G21" i="7"/>
  <c r="G20" i="7"/>
  <c r="G19" i="7"/>
  <c r="G18" i="7"/>
  <c r="G17" i="7"/>
  <c r="G16" i="7"/>
  <c r="G15" i="7"/>
  <c r="G14" i="7"/>
  <c r="G13" i="7"/>
  <c r="G12" i="7"/>
  <c r="G11" i="7"/>
  <c r="G10" i="7"/>
  <c r="G9" i="7"/>
  <c r="G8" i="7"/>
  <c r="G7" i="7"/>
  <c r="G6" i="7"/>
  <c r="G5" i="7"/>
  <c r="G4" i="7"/>
  <c r="G3" i="7"/>
  <c r="G2" i="7"/>
  <c r="AC58" i="7" l="1"/>
  <c r="K58" i="7"/>
  <c r="C53" i="8"/>
  <c r="C54" i="8"/>
  <c r="C55" i="8"/>
  <c r="C56" i="8"/>
  <c r="J56" i="8"/>
  <c r="AC56" i="7"/>
  <c r="K56" i="7"/>
  <c r="K80" i="7" l="1"/>
  <c r="J63" i="8" l="1"/>
  <c r="J75"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9" i="8"/>
  <c r="J83" i="8"/>
  <c r="J78" i="8"/>
  <c r="C79" i="8"/>
  <c r="AC46" i="7"/>
  <c r="C83" i="8"/>
  <c r="C81" i="8"/>
  <c r="C82" i="8"/>
  <c r="C80" i="8"/>
  <c r="C78" i="8"/>
  <c r="AB42" i="7" l="1"/>
  <c r="K40" i="7"/>
  <c r="AC40" i="7" l="1"/>
  <c r="AC45" i="7"/>
  <c r="K45" i="7"/>
  <c r="AC44" i="7"/>
  <c r="K44" i="7"/>
  <c r="AC43" i="7"/>
  <c r="K43" i="7"/>
  <c r="J77" i="8"/>
  <c r="J76" i="8"/>
  <c r="J74" i="8"/>
  <c r="J66" i="8"/>
  <c r="J73" i="8"/>
  <c r="J72" i="8"/>
  <c r="AB94" i="7"/>
  <c r="AC94" i="7"/>
  <c r="K94" i="7"/>
  <c r="AB93" i="7"/>
  <c r="AC93" i="7"/>
  <c r="K93" i="7"/>
  <c r="AC92" i="7"/>
  <c r="AB92" i="7"/>
  <c r="K92" i="7"/>
  <c r="AC91" i="7"/>
  <c r="AB91" i="7"/>
  <c r="K91" i="7"/>
  <c r="AC90" i="7"/>
  <c r="AB90" i="7"/>
  <c r="K90" i="7"/>
  <c r="AC89" i="7"/>
  <c r="AB89" i="7"/>
  <c r="K89" i="7"/>
  <c r="AC88" i="7"/>
  <c r="AB88" i="7"/>
  <c r="K88" i="7"/>
  <c r="AC87" i="7"/>
  <c r="AB87" i="7"/>
  <c r="K87" i="7"/>
  <c r="AC86" i="7"/>
  <c r="AB86" i="7"/>
  <c r="K86" i="7"/>
  <c r="AB85" i="7"/>
  <c r="AB84" i="7"/>
  <c r="AB83" i="7"/>
  <c r="AB82" i="7"/>
  <c r="AB81" i="7"/>
  <c r="K85" i="7"/>
  <c r="AC85" i="7"/>
  <c r="K84" i="7"/>
  <c r="AC84" i="7"/>
  <c r="K83" i="7"/>
  <c r="AC83" i="7"/>
  <c r="K82" i="7"/>
  <c r="AC82" i="7"/>
  <c r="K81" i="7"/>
  <c r="AC81" i="7"/>
  <c r="Z79" i="7"/>
  <c r="AB79" i="7"/>
  <c r="AA79" i="7"/>
  <c r="K79" i="7"/>
  <c r="C71" i="8"/>
  <c r="AC78" i="7"/>
  <c r="K78" i="7"/>
  <c r="AC77" i="7"/>
  <c r="AB77" i="7"/>
  <c r="AA77" i="7"/>
  <c r="Z77" i="7"/>
  <c r="K77" i="7"/>
  <c r="J67" i="8"/>
  <c r="AC76" i="7"/>
  <c r="K76" i="7"/>
  <c r="AC6" i="7"/>
  <c r="K6" i="7"/>
  <c r="AC75" i="7"/>
  <c r="AB75" i="7"/>
  <c r="AA75" i="7"/>
  <c r="Z75" i="7"/>
  <c r="K75" i="7"/>
  <c r="AC74" i="7"/>
  <c r="K74" i="7"/>
  <c r="AC73" i="7"/>
  <c r="K73" i="7"/>
  <c r="AC72" i="7"/>
  <c r="K72" i="7"/>
  <c r="C57" i="8"/>
  <c r="AC62" i="7"/>
  <c r="K62" i="7"/>
  <c r="AC59" i="7"/>
  <c r="K59" i="7"/>
  <c r="J60" i="8"/>
  <c r="C60" i="8"/>
  <c r="AC66" i="7"/>
  <c r="K66" i="7"/>
  <c r="J65" i="8"/>
  <c r="J49" i="8"/>
  <c r="J44" i="8"/>
  <c r="J62" i="8"/>
  <c r="J64" i="8"/>
  <c r="AB61" i="7"/>
  <c r="AC71" i="7"/>
  <c r="AB71" i="7"/>
  <c r="AA71" i="7"/>
  <c r="Z71" i="7"/>
  <c r="K71" i="7"/>
  <c r="AC70" i="7"/>
  <c r="K70" i="7"/>
  <c r="AC69" i="7"/>
  <c r="K69" i="7"/>
  <c r="AC68" i="7"/>
  <c r="K68" i="7"/>
  <c r="K2" i="7"/>
  <c r="AC2" i="7"/>
  <c r="K3" i="7"/>
  <c r="AC3" i="7"/>
  <c r="K4" i="7"/>
  <c r="AC4" i="7"/>
  <c r="J59" i="8"/>
  <c r="C59" i="8"/>
  <c r="AC65" i="7"/>
  <c r="K65" i="7"/>
  <c r="J51" i="8"/>
  <c r="C51" i="8"/>
  <c r="AC54" i="7"/>
  <c r="K54" i="7"/>
  <c r="J48" i="8"/>
  <c r="J47" i="8"/>
  <c r="J42" i="8"/>
  <c r="J46" i="8"/>
  <c r="J43" i="8"/>
  <c r="J41" i="8"/>
  <c r="J45" i="8"/>
  <c r="AC51" i="7"/>
  <c r="K51" i="7"/>
  <c r="AC50" i="7"/>
  <c r="K50" i="7"/>
  <c r="AC49" i="7"/>
  <c r="K49" i="7"/>
  <c r="AC64" i="7"/>
  <c r="AB64" i="7"/>
  <c r="Z64" i="7"/>
  <c r="K64" i="7"/>
  <c r="K67" i="7"/>
  <c r="AC67" i="7"/>
  <c r="AC61" i="7"/>
  <c r="K61" i="7"/>
  <c r="AC57" i="7"/>
  <c r="K57" i="7"/>
  <c r="AC53" i="7"/>
  <c r="AB53" i="7"/>
  <c r="AA53" i="7"/>
  <c r="Z53" i="7"/>
  <c r="K53" i="7"/>
  <c r="AC48" i="7"/>
  <c r="AB48" i="7"/>
  <c r="AA48" i="7"/>
  <c r="Z48" i="7"/>
  <c r="K48" i="7"/>
  <c r="AC42" i="7"/>
  <c r="AA42" i="7"/>
  <c r="Z42" i="7"/>
  <c r="K42" i="7"/>
  <c r="AC47" i="7"/>
  <c r="K47" i="7"/>
  <c r="C58"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8" i="8"/>
  <c r="J50" i="8"/>
  <c r="J40" i="8"/>
  <c r="AC63" i="7"/>
  <c r="K63" i="7"/>
  <c r="AC60" i="7"/>
  <c r="K60" i="7"/>
  <c r="AC55" i="7"/>
  <c r="K55" i="7"/>
  <c r="AC52" i="7"/>
  <c r="K52" i="7"/>
  <c r="AC41" i="7"/>
  <c r="K41" i="7"/>
  <c r="AC37" i="7"/>
  <c r="AC27" i="7"/>
  <c r="AC26" i="7"/>
  <c r="AC18" i="7"/>
  <c r="AC17" i="7"/>
  <c r="AC14" i="7"/>
  <c r="AC13" i="7"/>
  <c r="AC10" i="7"/>
  <c r="AC21" i="7"/>
  <c r="AB17" i="7"/>
  <c r="AB26" i="7"/>
  <c r="AB27" i="7"/>
  <c r="J32" i="8"/>
  <c r="J31" i="8"/>
  <c r="J30" i="8"/>
  <c r="J29" i="8"/>
  <c r="J39" i="8"/>
  <c r="J38" i="8"/>
  <c r="AC5" i="7" l="1"/>
  <c r="AB5" i="7"/>
  <c r="AA5" i="7"/>
  <c r="Z5" i="7"/>
  <c r="K5" i="7"/>
  <c r="AC39" i="7"/>
  <c r="AC38" i="7"/>
  <c r="AC36" i="7"/>
  <c r="AC35" i="7"/>
  <c r="AC34" i="7"/>
  <c r="AC33" i="7"/>
  <c r="AC32" i="7"/>
  <c r="AC31" i="7"/>
  <c r="AC30" i="7"/>
  <c r="AC29" i="7"/>
  <c r="AC28" i="7"/>
  <c r="AC25" i="7"/>
  <c r="AC24" i="7"/>
  <c r="AC23" i="7"/>
  <c r="AC22" i="7"/>
  <c r="AC20" i="7"/>
  <c r="AC19" i="7"/>
  <c r="AC16" i="7"/>
  <c r="AC15" i="7"/>
  <c r="AC12" i="7"/>
  <c r="AC11" i="7"/>
  <c r="AC9" i="7"/>
  <c r="AC8" i="7"/>
  <c r="AC7" i="7"/>
  <c r="Z37" i="7"/>
  <c r="K39" i="7"/>
  <c r="K38" i="7"/>
  <c r="AB37" i="7"/>
  <c r="AA37" i="7"/>
  <c r="K37" i="7"/>
  <c r="K36" i="7"/>
  <c r="K35" i="7"/>
  <c r="AB18" i="7"/>
  <c r="AB10" i="7"/>
  <c r="AB13" i="7"/>
  <c r="AA18" i="7"/>
  <c r="AA10" i="7"/>
  <c r="AA13" i="7"/>
  <c r="K9" i="7"/>
  <c r="K11" i="7"/>
  <c r="K12" i="7"/>
  <c r="K13" i="7"/>
  <c r="K20" i="7"/>
  <c r="K15" i="7"/>
  <c r="K19" i="7"/>
  <c r="K17" i="7"/>
  <c r="K16" i="7"/>
  <c r="K18" i="7"/>
  <c r="K14" i="7"/>
  <c r="K8" i="7"/>
  <c r="K7" i="7"/>
  <c r="K24" i="7"/>
  <c r="K22" i="7"/>
  <c r="K27" i="7"/>
  <c r="K26" i="7"/>
  <c r="K21" i="7"/>
  <c r="K10" i="7"/>
  <c r="K29" i="7"/>
  <c r="K34" i="7"/>
  <c r="K30" i="7"/>
  <c r="K32" i="7"/>
  <c r="K31" i="7"/>
  <c r="K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B013405F-0822-4C0A-98FD-D4663AF262BB}">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Z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Y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<sst xmlns="http://schemas.openxmlformats.org/spreadsheetml/2006/main" count="2090" uniqueCount="562">
  <si>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</si>
  <si>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</si>
  <si>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</si>
  <si>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</si>
  <si>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</si>
  <si>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</si>
  <si>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</si>
  <si>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</si>
  <si>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</si>
  <si>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</si>
  <si>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</si>
  <si>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</si>
  <si>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</si>
  <si>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</si>
  <si>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</si>
  <si>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</si>
  <si>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</si>
  <si>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</si>
  <si>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</si>
  <si>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</si>
  <si>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</si>
  <si>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</si>
  <si>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</si>
  <si>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</si>
  <si>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</si>
  <si>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</si>
  <si>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</si>
  <si>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</si>
  <si>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</si>
  <si>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</si>
  <si>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</si>
  <si>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</si>
  <si>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</si>
  <si>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</si>
  <si>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</si>
  <si>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</si>
  <si>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</si>
  <si>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</si>
  <si>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</si>
  <si>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</si>
  <si>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</si>
  <si>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</si>
  <si>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</si>
  <si>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</si>
  <si>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</si>
  <si>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</si>
  <si>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</si>
  <si>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</si>
  <si>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</si>
  <si>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</si>
  <si>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</si>
  <si>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</si>
  <si>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</si>
  <si>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</si>
  <si>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</si>
  <si>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</si>
  <si>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</si>
  <si>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</si>
  <si>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</si>
  <si>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</si>
  <si>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</si>
  <si>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</si>
  <si>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</si>
  <si>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</si>
  <si>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</si>
  <si>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</si>
  <si>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</si>
  <si>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</si>
  <si>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</si>
  <si>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</si>
  <si>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</si>
  <si>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</si>
  <si>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</si>
  <si>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</si>
  <si>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</si>
  <si>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</si>
  <si>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</si>
  <si>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</si>
  <si>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</si>
  <si>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</si>
  <si>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</si>
  <si>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</si>
  <si>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</si>
  <si>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</si>
  <si>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</si>
  <si>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</si>
  <si>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</si>
  <si>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</si>
  <si>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</si>
  <si>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</si>
  <si>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</si>
  <si>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</si>
  <si>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</si>
  <si>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</si>
  <si>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</si>
  <si>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</si>
  <si>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</si>
  <si>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</si>
  <si>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</si>
  <si>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</si>
  <si>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</si>
  <si>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</si>
  <si>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</si>
  <si>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</si>
  <si>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</si>
  <si>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</si>
  <si>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</si>
  <si>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</si>
  <si>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</si>
  <si>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</si>
  <si>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</si>
  <si>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</si>
  <si>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</si>
  <si>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</si>
  <si>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</si>
  <si>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</si>
  <si>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</si>
  <si>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</si>
  <si>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</si>
  <si>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</si>
  <si>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</si>
  <si>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</si>
  <si>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</si>
  <si>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</si>
  <si>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</si>
  <si>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</si>
  <si>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</si>
  <si>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</si>
  <si>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</si>
  <si>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</si>
  <si>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</si>
  <si>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</si>
  <si>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</si>
  <si>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</si>
  <si>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</si>
  <si>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</si>
  <si>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</si>
  <si>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</si>
  <si>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</si>
  <si>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</si>
  <si>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</si>
  <si>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</si>
  <si>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</si>
  <si>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</si>
  <si>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</si>
  <si>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</si>
  <si>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</si>
  <si>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</si>
  <si>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</si>
  <si>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</si>
  <si>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</si>
  <si>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</si>
  <si>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</si>
  <si>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</si>
  <si>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</si>
  <si>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</si>
  <si>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</si>
  <si>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</si>
  <si>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</si>
  <si>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</si>
  <si>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</si>
  <si>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</si>
  <si>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</si>
  <si>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</si>
  <si>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</si>
  <si>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</si>
  <si>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</si>
  <si>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</si>
  <si>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</si>
  <si>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</si>
  <si>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</si>
  <si>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</si>
  <si>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</si>
  <si>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</si>
  <si>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</si>
  <si>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</si>
  <si>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</si>
  <si>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</si>
  <si>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</si>
  <si>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</si>
  <si>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</si>
  <si>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</si>
  <si>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</si>
  <si>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</si>
  <si>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</si>
  <si>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</si>
  <si>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</si>
  <si>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</si>
  <si>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</si>
  <si>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</si>
  <si>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</si>
  <si>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</si>
  <si>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</si>
  <si>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</si>
  <si>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</si>
  <si>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</si>
  <si>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</si>
  <si>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</si>
  <si>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</si>
  <si>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</si>
  <si>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</si>
  <si>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</si>
  <si>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</si>
  <si>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</si>
  <si>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</si>
  <si>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</si>
  <si>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</si>
  <si>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</si>
  <si>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</si>
  <si>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</si>
  <si>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</si>
  <si>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</si>
  <si>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</si>
  <si>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</si>
  <si>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</si>
  <si>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</si>
  <si>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</si>
  <si>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</si>
  <si>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</si>
  <si>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</si>
  <si>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</si>
  <si>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</si>
  <si>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</si>
  <si>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</si>
  <si>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</si>
  <si>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</si>
  <si>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</si>
  <si>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</si>
  <si>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</si>
  <si>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</si>
  <si>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</si>
  <si>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</si>
  <si>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</si>
  <si>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</si>
  <si>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</si>
  <si>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</si>
  <si>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</si>
  <si>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</si>
  <si>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</si>
  <si>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</si>
  <si>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</si>
  <si>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</si>
  <si>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</si>
  <si>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</si>
  <si>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</si>
  <si>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</si>
  <si>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</si>
  <si>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</si>
  <si>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</si>
  <si>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</si>
  <si>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</si>
  <si>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</si>
  <si>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</si>
  <si>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</si>
  <si>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</si>
  <si>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</si>
  <si>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</si>
  <si>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</si>
  <si>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</si>
  <si>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</si>
  <si>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</si>
  <si>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</si>
  <si>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</si>
  <si>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</si>
  <si>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</si>
  <si>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</si>
  <si>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</si>
  <si>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</si>
  <si>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</si>
  <si>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</si>
  <si>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</si>
  <si>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</si>
  <si>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</si>
  <si>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</si>
  <si>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</si>
  <si>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</si>
  <si>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</si>
  <si>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</si>
  <si>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</si>
  <si>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</si>
  <si>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</si>
  <si>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</si>
  <si>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</si>
  <si>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</si>
  <si>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</si>
  <si>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</si>
  <si>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</si>
  <si>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</si>
  <si>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</si>
  <si>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</si>
  <si>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</si>
  <si>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</si>
  <si>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</si>
  <si>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</si>
  <si>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</si>
  <si>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</si>
  <si>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</si>
  <si>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</si>
  <si>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</si>
  <si>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</si>
  <si>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</si>
  <si>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</si>
  <si>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</si>
  <si>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</si>
  <si>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</si>
  <si>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</si>
  <si>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</si>
  <si>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</si>
  <si>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</si>
  <si>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</si>
  <si>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</si>
  <si>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</si>
  <si>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</si>
  <si>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</si>
  <si>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</si>
  <si>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</si>
  <si>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</si>
  <si>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</si>
  <si>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</si>
  <si>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</si>
  <si>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</si>
  <si>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</si>
  <si>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</si>
  <si>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</si>
  <si>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</si>
  <si>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</si>
  <si>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</si>
  <si>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</si>
  <si>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</si>
  <si>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</si>
  <si>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</si>
  <si>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</si>
  <si>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</si>
  <si>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</si>
  <si>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</si>
  <si>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</si>
  <si>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</si>
  <si>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</si>
  <si>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</si>
  <si>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</si>
  <si>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</si>
  <si>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</si>
  <si>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</si>
  <si>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</si>
  <si>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</si>
  <si>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</si>
  <si>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</si>
  <si>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</si>
  <si>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</si>
  <si>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</si>
  <si>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</si>
  <si>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</si>
  <si>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</si>
  <si>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</si>
  <si>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</si>
  <si>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</si>
  <si>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</si>
  <si>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</si>
  <si>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</si>
  <si>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</si>
  <si>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</si>
  <si>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</si>
  <si>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</si>
  <si>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</si>
  <si>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</si>
  <si>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</si>
  <si>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</si>
  <si>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</si>
  <si>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</si>
  <si>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</si>
  <si>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</si>
  <si>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</si>
  <si>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</si>
  <si>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</si>
  <si>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</si>
  <si>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</si>
  <si>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</si>
  <si>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</si>
  <si>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</si>
  <si>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</si>
  <si>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</si>
  <si>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</si>
  <si>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</si>
  <si>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</si>
  <si>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</si>
  <si>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</si>
  <si>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</si>
  <si>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</si>
  <si>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</si>
  <si>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</si>
  <si>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</si>
  <si>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</si>
  <si>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</si>
  <si>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</si>
  <si>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</si>
  <si>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</si>
  <si>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</si>
  <si>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</si>
  <si>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</si>
  <si>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</si>
  <si>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</si>
  <si>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</si>
  <si>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</si>
  <si>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</si>
  <si>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</si>
  <si>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</si>
  <si>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</si>
  <si>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</si>
  <si>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</si>
  <si>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</si>
  <si>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</si>
  <si>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</si>
  <si>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</si>
  <si>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</si>
  <si>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</si>
  <si>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</si>
  <si>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</si>
  <si>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</si>
  <si>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</si>
  <si>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</si>
  <si>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</si>
  <si>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</si>
  <si>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</si>
  <si>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</si>
  <si>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</si>
  <si>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</si>
  <si>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</si>
  <si>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</si>
  <si>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</si>
  <si>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</si>
  <si>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</si>
  <si>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</si>
  <si>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</si>
  <si>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</si>
  <si>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</si>
  <si>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</si>
  <si>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</si>
  <si>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</si>
  <si>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</si>
  <si>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</si>
  <si>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</si>
  <si>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</si>
  <si>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</si>
  <si>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</si>
  <si>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</si>
  <si>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</si>
  <si>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</si>
  <si>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</si>
  <si>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</si>
  <si>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</si>
  <si>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</si>
  <si>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</si>
  <si>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</si>
  <si>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</si>
  <si>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</si>
  <si>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</si>
  <si>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</si>
  <si>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</si>
  <si>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</si>
  <si>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</si>
  <si>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</si>
  <si>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</si>
  <si>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</si>
  <si>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</si>
  <si>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</si>
  <si>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</si>
  <si>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</si>
  <si>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</si>
  <si>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</si>
  <si>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</si>
  <si>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</si>
  <si>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</si>
  <si>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</si>
  <si>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</si>
  <si>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</si>
  <si>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</si>
  <si>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</si>
  <si>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</si>
  <si>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</si>
  <si>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</si>
  <si>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</si>
  <si>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</si>
  <si>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</si>
  <si>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</si>
  <si>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</si>
  <si>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</si>
  <si>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3.1.1</t>
  </si>
  <si>
    <t>4.0.1</t>
  </si>
  <si>
    <t>pre</t>
  </si>
  <si>
    <t>US-Core</t>
  </si>
  <si>
    <t>canon</t>
  </si>
  <si>
    <t>http://hl7.org/fhir/us/core/</t>
  </si>
  <si>
    <t>HL7 International - US Realm Steering Committee</t>
  </si>
  <si>
    <t>http://www.hl7.org/Special/committees/usrealm/index.cfm</t>
  </si>
  <si>
    <t>source</t>
  </si>
  <si>
    <t>packagepath</t>
  </si>
  <si>
    <t>publishersystem</t>
  </si>
  <si>
    <t>publishervalue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</si>
  <si>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ONC [U.S. Core Data for Interoperability (USCDI)](https://www.healthit.gov/isa/sites/isa/files/2020-03/USCDI-Version1-2020-Final-Standard.pdf).  US Core Clients have the option of choosing from this list to access necessary data based on their local use cases and other contextual requirements.</t>
  </si>
  <si>
    <t>!http://hl7.org/fhir/us/core/StructureDefinition/us-core-medicationstatement</t>
  </si>
  <si>
    <t>support searching for a patient by a server defined search that matches any of the string fields in the HumanName, including family, give, prefix, suffix, suffix, and/or text</t>
  </si>
  <si>
    <t>The US Core Server **SHALL**:
1. Support the US Core Patient resource profile.
1. Support at least one additional resource profile from the list of US Core Profiles.
1. Implement the RESTful behavior according to the FHIR specification.
1. Return the following response classes:
   - (Status 400): invalid parameter
   - (Status 401/4xx): unauthorized request
   - (Status 403): insufficient scopes
   - (Status 404): unknown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</si>
  <si>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profile_conf</t>
  </si>
  <si>
    <t>//ERICS-AIR-2/ehaas/Documents/FHIR/US-Core-R4/input/</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</si>
  <si>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</si>
  <si>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</si>
  <si>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</si>
  <si>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</si>
  <si>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</si>
  <si>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</si>
  <si>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</si>
  <si>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</si>
  <si>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</si>
  <si>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</si>
  <si>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</si>
  <si>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</si>
  <si>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</si>
  <si>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</si>
  <si>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</si>
  <si>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</si>
  <si>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</si>
  <si>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</si>
  <si>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</si>
  <si>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</si>
  <si>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</si>
  <si>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</si>
  <si>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</si>
  <si>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</si>
  <si>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</si>
  <si>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</si>
  <si>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</si>
  <si>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</si>
  <si>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</si>
  <si>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</si>
  <si>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</si>
  <si>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</si>
  <si>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</si>
  <si>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</si>
  <si>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</si>
  <si>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</si>
  <si>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http://hl7.org/fhir/us/core/ImplementationGuide/hl7.fhir.us.core|3.2.0</t>
  </si>
  <si>
    <t>* A server **SHALL** support a value precise to the *day*.</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</si>
  <si>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</si>
  <si>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</si>
  <si>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</si>
  <si>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</si>
  <si>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</si>
  <si>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</si>
  <si>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</si>
  <si>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</si>
  <si>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</si>
  <si>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</si>
  <si>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</si>
  <si>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</si>
  <si>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</si>
  <si>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</si>
  <si>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</si>
  <si>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</si>
  <si>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</si>
  <si>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</si>
  <si>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</si>
  <si>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 Implantable medical devices that have UDI information **SHALL** represent this information in either `carrierAIDC` or `carrierHRF`.
     - Although both are marked as must support, the server systems are not required to support both `carrierAIDC` and `carrierHRF`, but **SHALL** support at least one of these elements.
     - The client application **SHALL** support both elements.
     - UDI may not be present in all scenarios such as historical implantable devices, patient reported implant information, payer reported devices, or improperly documented implants. If UDI is not present and the manufacturer (`manufacturer`) and model number (`model`) information is available, they **SHOULD** be included to support historical reports of implantable medical devices
* For Implantable medical devices that have UDI information, at least one of the Production Identifiers (UDI-PI) **SHALL** be present.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</si>
</sst>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8">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8"/>
  <sheetViews>
    <sheetView workbookViewId="0">
      <selection activeCell="D10" sqref="D10"/>
    </sheetView>
  </sheetViews>
  <sheetFormatPr baseColWidth="10" defaultColWidth="8.83203125" defaultRowHeight="15" x14ac:dyDescent="0.2"/>
  <cols>
    <col min="1" max="1" width="26" customWidth="1"/>
  </cols>
  <sheetData>
    <row r="1" spans="1:2" s="1" customFormat="1" x14ac:dyDescent="0.2">
      <c r="A1" s="1" t="s">
        <v>10</v>
      </c>
      <c r="B1" s="1" t="s">
        <v>1</v>
      </c>
    </row>
    <row r="2" spans="1:2" x14ac:dyDescent="0.2">
      <c r="A2" t="s">
        <v>494</v>
      </c>
      <c r="B2" t="s">
        <v>503</v>
      </c>
    </row>
    <row r="3" spans="1:2" x14ac:dyDescent="0.2">
      <c r="A3" t="s">
        <v>495</v>
      </c>
      <c r="B3" t="s">
        <v>525</v>
      </c>
    </row>
    <row r="4" spans="1:2" x14ac:dyDescent="0.2">
      <c r="A4" t="s">
        <v>488</v>
      </c>
      <c r="B4" t="s">
        <v>489</v>
      </c>
    </row>
    <row r="5" spans="1:2" x14ac:dyDescent="0.2">
      <c r="A5" t="s">
        <v>490</v>
      </c>
      <c r="B5" t="s">
        <v>491</v>
      </c>
    </row>
    <row r="6" spans="1:2" x14ac:dyDescent="0.2">
      <c r="A6" t="s">
        <v>75</v>
      </c>
      <c r="B6" s="14" t="s">
        <v>492</v>
      </c>
    </row>
    <row r="7" spans="1:2" x14ac:dyDescent="0.2">
      <c r="A7" t="s">
        <v>496</v>
      </c>
      <c r="B7" t="s">
        <v>66</v>
      </c>
    </row>
    <row r="8" spans="1:2" x14ac:dyDescent="0.2">
      <c r="A8" t="s">
        <v>497</v>
      </c>
      <c r="B8" t="s">
        <v>493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4"/>
  <sheetViews>
    <sheetView topLeftCell="A49" zoomScale="120" zoomScaleNormal="120" workbookViewId="0">
      <selection activeCell="C76" sqref="C76"/>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2.83203125" style="1" bestFit="1" customWidth="1"/>
    <col min="6" max="6" width="21.5" style="1" customWidth="1"/>
    <col min="7" max="7" width="121.6640625" style="1" customWidth="1"/>
    <col min="8" max="8" width="88.83203125" style="1" customWidth="1"/>
    <col min="9" max="9" width="255.5" style="1" customWidth="1"/>
    <col min="10" max="10" width="83.5" style="1" bestFit="1" customWidth="1"/>
  </cols>
  <sheetData>
    <row r="1" spans="1:10" ht="18" customHeight="1" thickBot="1" x14ac:dyDescent="0.25">
      <c r="A1" s="1" t="s">
        <v>153</v>
      </c>
      <c r="B1" s="4" t="s">
        <v>41</v>
      </c>
      <c r="C1" s="4" t="s">
        <v>43</v>
      </c>
      <c r="D1" s="4" t="s">
        <v>106</v>
      </c>
      <c r="E1" s="4" t="s">
        <v>107</v>
      </c>
      <c r="F1" s="4" t="s">
        <v>108</v>
      </c>
      <c r="G1" s="4" t="s">
        <v>317</v>
      </c>
      <c r="H1" s="4" t="s">
        <v>3</v>
      </c>
      <c r="I1" s="4" t="s">
        <v>59</v>
      </c>
      <c r="J1" s="4" t="s">
        <v>60</v>
      </c>
    </row>
    <row r="2" spans="1:10" ht="16" thickTop="1" x14ac:dyDescent="0.2">
      <c r="A2" s="1">
        <v>1</v>
      </c>
      <c r="B2" s="1" t="s">
        <v>168</v>
      </c>
      <c r="C2" s="1" t="str">
        <f t="shared" ref="C2:C39" si="0">"http://hl7.org/fhir/us/core/StructureDefinition/us-core-"&amp;LOWER(B2)</f>
        <v>http://hl7.org/fhir/us/core/StructureDefinition/us-core-!encounter</v>
      </c>
      <c r="D2" t="s">
        <v>109</v>
      </c>
      <c r="E2" t="s">
        <v>78</v>
      </c>
      <c r="F2" t="s">
        <v>110</v>
      </c>
      <c r="J2" s="5" t="str">
        <f t="shared" ref="J2:J32" si="1">"Fetches a bundle of all "&amp;B2&amp;" resources matching the specified "&amp;SUBSTITUTE(D2,","," and ")</f>
        <v>Fetches a bundle of all !Encounter resources matching the specified class and date</v>
      </c>
    </row>
    <row r="3" spans="1:10" x14ac:dyDescent="0.2">
      <c r="A3" s="1">
        <v>2</v>
      </c>
      <c r="B3" s="1" t="s">
        <v>168</v>
      </c>
      <c r="C3" s="1" t="str">
        <f t="shared" si="0"/>
        <v>http://hl7.org/fhir/us/core/StructureDefinition/us-core-!encounter</v>
      </c>
      <c r="D3" t="s">
        <v>111</v>
      </c>
      <c r="E3" t="s">
        <v>78</v>
      </c>
      <c r="F3" t="s">
        <v>112</v>
      </c>
      <c r="J3" s="5" t="str">
        <f t="shared" si="1"/>
        <v>Fetches a bundle of all !Encounter resources matching the specified class and date and patient</v>
      </c>
    </row>
    <row r="4" spans="1:10" x14ac:dyDescent="0.2">
      <c r="A4" s="1">
        <v>3</v>
      </c>
      <c r="B4" s="1" t="s">
        <v>168</v>
      </c>
      <c r="C4" s="1" t="str">
        <f t="shared" si="0"/>
        <v>http://hl7.org/fhir/us/core/StructureDefinition/us-core-!encounter</v>
      </c>
      <c r="D4" t="s">
        <v>113</v>
      </c>
      <c r="E4" t="s">
        <v>78</v>
      </c>
      <c r="F4" t="s">
        <v>112</v>
      </c>
      <c r="J4" s="5" t="str">
        <f t="shared" si="1"/>
        <v>Fetches a bundle of all !Encounter resources matching the specified class and date and patient and type</v>
      </c>
    </row>
    <row r="5" spans="1:10" x14ac:dyDescent="0.2">
      <c r="A5" s="1">
        <v>4</v>
      </c>
      <c r="B5" s="1" t="s">
        <v>168</v>
      </c>
      <c r="C5" s="1" t="str">
        <f t="shared" si="0"/>
        <v>http://hl7.org/fhir/us/core/StructureDefinition/us-core-!encounter</v>
      </c>
      <c r="D5" t="s">
        <v>114</v>
      </c>
      <c r="E5" t="s">
        <v>78</v>
      </c>
      <c r="F5" t="s">
        <v>110</v>
      </c>
      <c r="J5" s="5" t="str">
        <f t="shared" si="1"/>
        <v>Fetches a bundle of all !Encounter resources matching the specified class and date and type</v>
      </c>
    </row>
    <row r="6" spans="1:10" x14ac:dyDescent="0.2">
      <c r="A6" s="1">
        <v>5</v>
      </c>
      <c r="B6" s="1" t="s">
        <v>25</v>
      </c>
      <c r="C6" s="1" t="str">
        <f t="shared" si="0"/>
        <v>http://hl7.org/fhir/us/core/StructureDefinition/us-core-encounter</v>
      </c>
      <c r="D6" t="s">
        <v>115</v>
      </c>
      <c r="E6" t="s">
        <v>78</v>
      </c>
      <c r="F6" t="s">
        <v>116</v>
      </c>
      <c r="H6" s="1" t="s">
        <v>321</v>
      </c>
      <c r="I6" s="1" t="s">
        <v>322</v>
      </c>
      <c r="J6" s="5" t="str">
        <f t="shared" si="1"/>
        <v>Fetches a bundle of all Encounter resources matching the specified class and patient</v>
      </c>
    </row>
    <row r="7" spans="1:10" x14ac:dyDescent="0.2">
      <c r="A7" s="1">
        <v>6</v>
      </c>
      <c r="B7" s="1" t="s">
        <v>168</v>
      </c>
      <c r="C7" s="1" t="str">
        <f t="shared" si="0"/>
        <v>http://hl7.org/fhir/us/core/StructureDefinition/us-core-!encounter</v>
      </c>
      <c r="D7" t="s">
        <v>117</v>
      </c>
      <c r="E7" t="s">
        <v>78</v>
      </c>
      <c r="F7" t="s">
        <v>116</v>
      </c>
      <c r="J7" s="5" t="str">
        <f t="shared" si="1"/>
        <v>Fetches a bundle of all !Encounter resources matching the specified class and patient and status</v>
      </c>
    </row>
    <row r="8" spans="1:10" x14ac:dyDescent="0.2">
      <c r="A8" s="1">
        <v>7</v>
      </c>
      <c r="B8" s="1" t="s">
        <v>168</v>
      </c>
      <c r="C8" s="1" t="str">
        <f t="shared" si="0"/>
        <v>http://hl7.org/fhir/us/core/StructureDefinition/us-core-!encounter</v>
      </c>
      <c r="D8" t="s">
        <v>118</v>
      </c>
      <c r="E8" t="s">
        <v>78</v>
      </c>
      <c r="F8" t="s">
        <v>116</v>
      </c>
      <c r="J8" s="5" t="str">
        <f t="shared" si="1"/>
        <v>Fetches a bundle of all !Encounter resources matching the specified class and patient and status and type</v>
      </c>
    </row>
    <row r="9" spans="1:10" x14ac:dyDescent="0.2">
      <c r="A9" s="1">
        <v>8</v>
      </c>
      <c r="B9" s="1" t="s">
        <v>168</v>
      </c>
      <c r="C9" s="1" t="str">
        <f t="shared" si="0"/>
        <v>http://hl7.org/fhir/us/core/StructureDefinition/us-core-!encounter</v>
      </c>
      <c r="D9" t="s">
        <v>119</v>
      </c>
      <c r="E9" t="s">
        <v>78</v>
      </c>
      <c r="F9" t="s">
        <v>116</v>
      </c>
      <c r="I9" s="5"/>
      <c r="J9" s="5" t="str">
        <f t="shared" si="1"/>
        <v>Fetches a bundle of all !Encounter resources matching the specified class and patient and type</v>
      </c>
    </row>
    <row r="10" spans="1:10" x14ac:dyDescent="0.2">
      <c r="A10" s="1">
        <v>9</v>
      </c>
      <c r="B10" t="s">
        <v>168</v>
      </c>
      <c r="C10" s="1" t="str">
        <f t="shared" si="0"/>
        <v>http://hl7.org/fhir/us/core/StructureDefinition/us-core-!encounter</v>
      </c>
      <c r="D10" t="s">
        <v>120</v>
      </c>
      <c r="E10" t="s">
        <v>78</v>
      </c>
      <c r="F10" t="s">
        <v>63</v>
      </c>
      <c r="H10" s="5"/>
      <c r="I10" s="5"/>
      <c r="J10" s="5" t="str">
        <f t="shared" si="1"/>
        <v>Fetches a bundle of all !Encounter resources matching the specified class and status</v>
      </c>
    </row>
    <row r="11" spans="1:10" x14ac:dyDescent="0.2">
      <c r="A11" s="1">
        <v>10</v>
      </c>
      <c r="B11" t="s">
        <v>168</v>
      </c>
      <c r="C11" s="1" t="str">
        <f t="shared" si="0"/>
        <v>http://hl7.org/fhir/us/core/StructureDefinition/us-core-!encounter</v>
      </c>
      <c r="D11" t="s">
        <v>121</v>
      </c>
      <c r="E11" t="s">
        <v>78</v>
      </c>
      <c r="F11" t="s">
        <v>63</v>
      </c>
      <c r="H11" s="5"/>
      <c r="J11" s="5" t="str">
        <f t="shared" si="1"/>
        <v>Fetches a bundle of all !Encounter resources matching the specified class and status and type</v>
      </c>
    </row>
    <row r="12" spans="1:10" x14ac:dyDescent="0.2">
      <c r="A12" s="1">
        <v>11</v>
      </c>
      <c r="B12" t="s">
        <v>168</v>
      </c>
      <c r="C12" s="1" t="str">
        <f t="shared" si="0"/>
        <v>http://hl7.org/fhir/us/core/StructureDefinition/us-core-!encounter</v>
      </c>
      <c r="D12" t="s">
        <v>104</v>
      </c>
      <c r="E12" t="s">
        <v>78</v>
      </c>
      <c r="F12" t="s">
        <v>63</v>
      </c>
      <c r="J12" s="5" t="str">
        <f t="shared" si="1"/>
        <v>Fetches a bundle of all !Encounter resources matching the specified class and type</v>
      </c>
    </row>
    <row r="13" spans="1:10" x14ac:dyDescent="0.2">
      <c r="A13" s="1">
        <v>12</v>
      </c>
      <c r="B13" t="s">
        <v>25</v>
      </c>
      <c r="C13" s="1" t="str">
        <f t="shared" si="0"/>
        <v>http://hl7.org/fhir/us/core/StructureDefinition/us-core-encounter</v>
      </c>
      <c r="D13" t="s">
        <v>122</v>
      </c>
      <c r="E13" t="s">
        <v>13</v>
      </c>
      <c r="F13" t="s">
        <v>123</v>
      </c>
      <c r="H13" s="5" t="s">
        <v>319</v>
      </c>
      <c r="I13" s="1" t="s">
        <v>546</v>
      </c>
      <c r="J13" s="5" t="str">
        <f t="shared" si="1"/>
        <v>Fetches a bundle of all Encounter resources matching the specified date and patient</v>
      </c>
    </row>
    <row r="14" spans="1:10" s="1" customFormat="1" x14ac:dyDescent="0.2">
      <c r="A14" s="1">
        <v>13</v>
      </c>
      <c r="B14" s="1" t="s">
        <v>168</v>
      </c>
      <c r="C14" s="1" t="str">
        <f t="shared" si="0"/>
        <v>http://hl7.org/fhir/us/core/StructureDefinition/us-core-!encounter</v>
      </c>
      <c r="D14" s="1" t="s">
        <v>124</v>
      </c>
      <c r="E14" s="1" t="s">
        <v>78</v>
      </c>
      <c r="F14" s="1" t="s">
        <v>112</v>
      </c>
      <c r="J14" s="5" t="str">
        <f t="shared" si="1"/>
        <v>Fetches a bundle of all !Encounter resources matching the specified date and patient and type</v>
      </c>
    </row>
    <row r="15" spans="1:10" s="1" customFormat="1" x14ac:dyDescent="0.2">
      <c r="A15" s="1">
        <v>14</v>
      </c>
      <c r="B15" s="1" t="s">
        <v>168</v>
      </c>
      <c r="C15" s="1" t="str">
        <f t="shared" si="0"/>
        <v>http://hl7.org/fhir/us/core/StructureDefinition/us-core-!encounter</v>
      </c>
      <c r="D15" s="1" t="s">
        <v>125</v>
      </c>
      <c r="E15" s="1" t="s">
        <v>78</v>
      </c>
      <c r="F15" s="1" t="s">
        <v>110</v>
      </c>
      <c r="J15" s="5" t="str">
        <f t="shared" si="1"/>
        <v>Fetches a bundle of all !Encounter resources matching the specified date and type</v>
      </c>
    </row>
    <row r="16" spans="1:10" x14ac:dyDescent="0.2">
      <c r="A16" s="1">
        <v>15</v>
      </c>
      <c r="B16" s="1" t="s">
        <v>25</v>
      </c>
      <c r="C16" s="1" t="str">
        <f t="shared" si="0"/>
        <v>http://hl7.org/fhir/us/core/StructureDefinition/us-core-encounter</v>
      </c>
      <c r="D16" s="1" t="s">
        <v>128</v>
      </c>
      <c r="E16" s="1" t="s">
        <v>78</v>
      </c>
      <c r="F16" s="1" t="s">
        <v>116</v>
      </c>
      <c r="H16" s="1" t="s">
        <v>320</v>
      </c>
      <c r="I16" s="1" t="s">
        <v>323</v>
      </c>
      <c r="J16" s="5" t="str">
        <f t="shared" si="1"/>
        <v>Fetches a bundle of all Encounter resources matching the specified patient and type</v>
      </c>
    </row>
    <row r="17" spans="1:10" x14ac:dyDescent="0.2">
      <c r="A17" s="1">
        <v>16</v>
      </c>
      <c r="B17" s="1" t="s">
        <v>168</v>
      </c>
      <c r="C17" s="1" t="str">
        <f t="shared" si="0"/>
        <v>http://hl7.org/fhir/us/core/StructureDefinition/us-core-!encounter</v>
      </c>
      <c r="D17" s="1" t="s">
        <v>127</v>
      </c>
      <c r="E17" s="1" t="s">
        <v>78</v>
      </c>
      <c r="F17" s="1" t="s">
        <v>116</v>
      </c>
      <c r="I17" s="5"/>
      <c r="J17" s="5" t="str">
        <f t="shared" si="1"/>
        <v>Fetches a bundle of all !Encounter resources matching the specified patient and status and type</v>
      </c>
    </row>
    <row r="18" spans="1:10" x14ac:dyDescent="0.2">
      <c r="A18" s="1">
        <v>17</v>
      </c>
      <c r="B18" s="1" t="s">
        <v>25</v>
      </c>
      <c r="C18" s="1" t="str">
        <f t="shared" si="0"/>
        <v>http://hl7.org/fhir/us/core/StructureDefinition/us-core-encounter</v>
      </c>
      <c r="D18" s="1" t="s">
        <v>126</v>
      </c>
      <c r="E18" s="1" t="s">
        <v>78</v>
      </c>
      <c r="F18" s="1" t="s">
        <v>116</v>
      </c>
      <c r="H18" s="1" t="s">
        <v>325</v>
      </c>
      <c r="I18" s="1" t="s">
        <v>324</v>
      </c>
      <c r="J18" s="5" t="str">
        <f t="shared" si="1"/>
        <v>Fetches a bundle of all Encounter resources matching the specified patient and status</v>
      </c>
    </row>
    <row r="19" spans="1:10" s="1" customFormat="1" x14ac:dyDescent="0.2">
      <c r="A19" s="1">
        <v>18</v>
      </c>
      <c r="B19" s="1" t="s">
        <v>168</v>
      </c>
      <c r="C19" s="1" t="str">
        <f t="shared" si="0"/>
        <v>http://hl7.org/fhir/us/core/StructureDefinition/us-core-!encounter</v>
      </c>
      <c r="D19" s="1" t="s">
        <v>129</v>
      </c>
      <c r="E19" s="1" t="s">
        <v>78</v>
      </c>
      <c r="F19" s="1" t="s">
        <v>63</v>
      </c>
      <c r="H19" s="5"/>
      <c r="I19" s="5"/>
      <c r="J19" s="5" t="str">
        <f t="shared" si="1"/>
        <v>Fetches a bundle of all !Encounter resources matching the specified status and type</v>
      </c>
    </row>
    <row r="20" spans="1:10" s="1" customFormat="1" x14ac:dyDescent="0.2">
      <c r="A20" s="1">
        <v>21</v>
      </c>
      <c r="B20" s="1" t="s">
        <v>169</v>
      </c>
      <c r="C20" s="1" t="str">
        <f t="shared" si="0"/>
        <v>http://hl7.org/fhir/us/core/StructureDefinition/us-core-!questionnaire</v>
      </c>
      <c r="D20" s="1" t="s">
        <v>130</v>
      </c>
      <c r="E20" s="1" t="s">
        <v>78</v>
      </c>
      <c r="F20" s="1" t="s">
        <v>131</v>
      </c>
      <c r="I20" s="5"/>
      <c r="J20" s="5" t="str">
        <f t="shared" si="1"/>
        <v>Fetches a bundle of all !Questionnaire resources matching the specified context-type-value and publisher</v>
      </c>
    </row>
    <row r="21" spans="1:10" s="1" customFormat="1" x14ac:dyDescent="0.2">
      <c r="A21" s="1">
        <v>22</v>
      </c>
      <c r="B21" s="1" t="s">
        <v>169</v>
      </c>
      <c r="C21" s="1" t="str">
        <f t="shared" si="0"/>
        <v>http://hl7.org/fhir/us/core/StructureDefinition/us-core-!questionnaire</v>
      </c>
      <c r="D21" s="1" t="s">
        <v>132</v>
      </c>
      <c r="E21" s="1" t="s">
        <v>78</v>
      </c>
      <c r="F21" s="1" t="s">
        <v>133</v>
      </c>
      <c r="J21" s="5" t="str">
        <f t="shared" si="1"/>
        <v>Fetches a bundle of all !Questionnaire resources matching the specified context-type-value and publisher and status</v>
      </c>
    </row>
    <row r="22" spans="1:10" x14ac:dyDescent="0.2">
      <c r="A22" s="1">
        <v>23</v>
      </c>
      <c r="B22" s="1" t="s">
        <v>169</v>
      </c>
      <c r="C22" s="1" t="str">
        <f t="shared" si="0"/>
        <v>http://hl7.org/fhir/us/core/StructureDefinition/us-core-!questionnaire</v>
      </c>
      <c r="D22" s="1" t="s">
        <v>134</v>
      </c>
      <c r="E22" s="1" t="s">
        <v>78</v>
      </c>
      <c r="F22" s="1" t="s">
        <v>135</v>
      </c>
      <c r="H22" s="5"/>
      <c r="J22" s="5" t="str">
        <f t="shared" si="1"/>
        <v>Fetches a bundle of all !Questionnaire resources matching the specified context-type-value and status</v>
      </c>
    </row>
    <row r="23" spans="1:10" s="1" customFormat="1" x14ac:dyDescent="0.2">
      <c r="A23" s="1">
        <v>24</v>
      </c>
      <c r="B23" s="1" t="s">
        <v>169</v>
      </c>
      <c r="C23" s="1" t="str">
        <f t="shared" si="0"/>
        <v>http://hl7.org/fhir/us/core/StructureDefinition/us-core-!questionnaire</v>
      </c>
      <c r="D23" s="1" t="s">
        <v>136</v>
      </c>
      <c r="E23" s="1" t="s">
        <v>13</v>
      </c>
      <c r="F23" s="1" t="s">
        <v>137</v>
      </c>
      <c r="H23" s="5"/>
      <c r="I23" s="5"/>
      <c r="J23" s="5" t="str">
        <f t="shared" si="1"/>
        <v>Fetches a bundle of all !Questionnaire resources matching the specified publisher and status</v>
      </c>
    </row>
    <row r="24" spans="1:10" s="1" customFormat="1" x14ac:dyDescent="0.2">
      <c r="A24" s="1">
        <v>25</v>
      </c>
      <c r="B24" s="1" t="s">
        <v>169</v>
      </c>
      <c r="C24" s="1" t="str">
        <f t="shared" si="0"/>
        <v>http://hl7.org/fhir/us/core/StructureDefinition/us-core-!questionnaire</v>
      </c>
      <c r="D24" s="1" t="s">
        <v>138</v>
      </c>
      <c r="E24" s="1" t="s">
        <v>78</v>
      </c>
      <c r="F24" s="1" t="s">
        <v>137</v>
      </c>
      <c r="H24" s="5"/>
      <c r="I24" s="5"/>
      <c r="J24" s="5" t="str">
        <f t="shared" si="1"/>
        <v>Fetches a bundle of all !Questionnaire resources matching the specified publisher and status and version</v>
      </c>
    </row>
    <row r="25" spans="1:10" s="1" customFormat="1" x14ac:dyDescent="0.2">
      <c r="A25" s="1">
        <v>26</v>
      </c>
      <c r="B25" s="1" t="s">
        <v>169</v>
      </c>
      <c r="C25" s="1" t="str">
        <f t="shared" si="0"/>
        <v>http://hl7.org/fhir/us/core/StructureDefinition/us-core-!questionnaire</v>
      </c>
      <c r="D25" s="1" t="s">
        <v>139</v>
      </c>
      <c r="E25" s="1" t="s">
        <v>78</v>
      </c>
      <c r="F25" s="1" t="s">
        <v>137</v>
      </c>
      <c r="H25" s="5"/>
      <c r="I25" s="5"/>
      <c r="J25" s="5" t="str">
        <f t="shared" si="1"/>
        <v>Fetches a bundle of all !Questionnaire resources matching the specified publisher and version</v>
      </c>
    </row>
    <row r="26" spans="1:10" s="1" customFormat="1" x14ac:dyDescent="0.2">
      <c r="A26" s="1">
        <v>27</v>
      </c>
      <c r="B26" s="1" t="s">
        <v>169</v>
      </c>
      <c r="C26" s="1" t="str">
        <f t="shared" si="0"/>
        <v>http://hl7.org/fhir/us/core/StructureDefinition/us-core-!questionnaire</v>
      </c>
      <c r="D26" s="1" t="s">
        <v>140</v>
      </c>
      <c r="E26" s="1" t="s">
        <v>78</v>
      </c>
      <c r="F26" s="1" t="s">
        <v>137</v>
      </c>
      <c r="J26" s="5" t="str">
        <f t="shared" si="1"/>
        <v>Fetches a bundle of all !Questionnaire resources matching the specified status and title and version</v>
      </c>
    </row>
    <row r="27" spans="1:10" s="1" customFormat="1" x14ac:dyDescent="0.2">
      <c r="A27" s="1">
        <v>28</v>
      </c>
      <c r="B27" s="1" t="s">
        <v>169</v>
      </c>
      <c r="C27" s="1" t="str">
        <f t="shared" si="0"/>
        <v>http://hl7.org/fhir/us/core/StructureDefinition/us-core-!questionnaire</v>
      </c>
      <c r="D27" s="1" t="s">
        <v>141</v>
      </c>
      <c r="E27" s="1" t="s">
        <v>78</v>
      </c>
      <c r="F27" s="1" t="s">
        <v>63</v>
      </c>
      <c r="J27" s="5" t="str">
        <f t="shared" si="1"/>
        <v>Fetches a bundle of all !Questionnaire resources matching the specified status and version</v>
      </c>
    </row>
    <row r="28" spans="1:10" s="1" customFormat="1" x14ac:dyDescent="0.2">
      <c r="A28" s="1">
        <v>29</v>
      </c>
      <c r="B28" s="1" t="s">
        <v>169</v>
      </c>
      <c r="C28" s="1" t="str">
        <f t="shared" si="0"/>
        <v>http://hl7.org/fhir/us/core/StructureDefinition/us-core-!questionnaire</v>
      </c>
      <c r="D28" s="1" t="s">
        <v>142</v>
      </c>
      <c r="E28" s="1" t="s">
        <v>78</v>
      </c>
      <c r="F28" s="1" t="s">
        <v>137</v>
      </c>
      <c r="J28" s="5" t="str">
        <f t="shared" si="1"/>
        <v>Fetches a bundle of all !Questionnaire resources matching the specified title and version</v>
      </c>
    </row>
    <row r="29" spans="1:10" s="1" customFormat="1" x14ac:dyDescent="0.2">
      <c r="A29" s="1">
        <v>30</v>
      </c>
      <c r="B29" s="1" t="s">
        <v>24</v>
      </c>
      <c r="C29" s="1" t="str">
        <f t="shared" si="0"/>
        <v>http://hl7.org/fhir/us/core/StructureDefinition/us-core-patient</v>
      </c>
      <c r="D29" s="1" t="s">
        <v>143</v>
      </c>
      <c r="E29" s="1" t="s">
        <v>78</v>
      </c>
      <c r="F29" s="1" t="s">
        <v>144</v>
      </c>
      <c r="H29" s="5" t="s">
        <v>179</v>
      </c>
      <c r="I29" s="5" t="s">
        <v>188</v>
      </c>
      <c r="J29" s="5" t="str">
        <f t="shared" si="1"/>
        <v>Fetches a bundle of all Patient resources matching the specified birthdate and family</v>
      </c>
    </row>
    <row r="30" spans="1:10" s="1" customFormat="1" x14ac:dyDescent="0.2">
      <c r="A30" s="1">
        <v>31</v>
      </c>
      <c r="B30" s="1" t="s">
        <v>24</v>
      </c>
      <c r="C30" s="1" t="str">
        <f t="shared" si="0"/>
        <v>http://hl7.org/fhir/us/core/StructureDefinition/us-core-patient</v>
      </c>
      <c r="D30" s="1" t="s">
        <v>145</v>
      </c>
      <c r="E30" s="1" t="s">
        <v>13</v>
      </c>
      <c r="F30" s="1" t="s">
        <v>144</v>
      </c>
      <c r="H30" s="5" t="s">
        <v>180</v>
      </c>
      <c r="I30" s="5" t="s">
        <v>185</v>
      </c>
      <c r="J30" s="5" t="str">
        <f t="shared" si="1"/>
        <v>Fetches a bundle of all Patient resources matching the specified birthdate and name</v>
      </c>
    </row>
    <row r="31" spans="1:10" s="1" customFormat="1" x14ac:dyDescent="0.2">
      <c r="A31" s="1">
        <v>32</v>
      </c>
      <c r="B31" s="1" t="s">
        <v>24</v>
      </c>
      <c r="C31" s="1" t="str">
        <f t="shared" si="0"/>
        <v>http://hl7.org/fhir/us/core/StructureDefinition/us-core-patient</v>
      </c>
      <c r="D31" s="1" t="s">
        <v>146</v>
      </c>
      <c r="E31" s="1" t="s">
        <v>78</v>
      </c>
      <c r="F31" s="1" t="s">
        <v>137</v>
      </c>
      <c r="H31" s="5" t="s">
        <v>181</v>
      </c>
      <c r="I31" s="5" t="s">
        <v>187</v>
      </c>
      <c r="J31" s="5" t="str">
        <f t="shared" si="1"/>
        <v>Fetches a bundle of all Patient resources matching the specified family and gender</v>
      </c>
    </row>
    <row r="32" spans="1:10" s="1" customFormat="1" x14ac:dyDescent="0.2">
      <c r="A32" s="1">
        <v>33</v>
      </c>
      <c r="B32" s="1" t="s">
        <v>24</v>
      </c>
      <c r="C32" s="1" t="str">
        <f t="shared" si="0"/>
        <v>http://hl7.org/fhir/us/core/StructureDefinition/us-core-patient</v>
      </c>
      <c r="D32" s="1" t="s">
        <v>147</v>
      </c>
      <c r="E32" s="1" t="s">
        <v>13</v>
      </c>
      <c r="F32" s="1" t="s">
        <v>137</v>
      </c>
      <c r="H32" s="5" t="s">
        <v>183</v>
      </c>
      <c r="I32" s="5" t="s">
        <v>186</v>
      </c>
      <c r="J32" s="5" t="str">
        <f t="shared" si="1"/>
        <v>Fetches a bundle of all Patient resources matching the specified gender and name</v>
      </c>
    </row>
    <row r="33" spans="1:10" s="1" customFormat="1" x14ac:dyDescent="0.2">
      <c r="A33" s="1">
        <v>36</v>
      </c>
      <c r="B33" s="1" t="s">
        <v>148</v>
      </c>
      <c r="C33" s="1" t="str">
        <f t="shared" si="0"/>
        <v>http://hl7.org/fhir/us/core/StructureDefinition/us-core-condition</v>
      </c>
      <c r="D33" s="1" t="s">
        <v>154</v>
      </c>
      <c r="E33" s="1" t="s">
        <v>78</v>
      </c>
      <c r="F33" s="1" t="s">
        <v>116</v>
      </c>
      <c r="G33" s="1" t="s">
        <v>345</v>
      </c>
      <c r="H33" s="5" t="s">
        <v>166</v>
      </c>
      <c r="I33" s="5" t="s">
        <v>346</v>
      </c>
      <c r="J33" s="5" t="s">
        <v>337</v>
      </c>
    </row>
    <row r="34" spans="1:10" s="1" customFormat="1" x14ac:dyDescent="0.2">
      <c r="A34" s="1">
        <v>37</v>
      </c>
      <c r="B34" s="1" t="s">
        <v>148</v>
      </c>
      <c r="C34" s="1" t="str">
        <f t="shared" si="0"/>
        <v>http://hl7.org/fhir/us/core/StructureDefinition/us-core-condition</v>
      </c>
      <c r="D34" s="1" t="s">
        <v>155</v>
      </c>
      <c r="E34" s="1" t="s">
        <v>78</v>
      </c>
      <c r="F34" s="1" t="s">
        <v>116</v>
      </c>
      <c r="H34" s="5" t="s">
        <v>160</v>
      </c>
      <c r="I34" s="5" t="s">
        <v>476</v>
      </c>
      <c r="J34" s="5" t="s">
        <v>156</v>
      </c>
    </row>
    <row r="35" spans="1:10" s="1" customFormat="1" x14ac:dyDescent="0.2">
      <c r="A35" s="1">
        <v>38</v>
      </c>
      <c r="B35" s="1" t="s">
        <v>148</v>
      </c>
      <c r="C35" s="1" t="str">
        <f t="shared" si="0"/>
        <v>http://hl7.org/fhir/us/core/StructureDefinition/us-core-condition</v>
      </c>
      <c r="D35" s="1" t="s">
        <v>157</v>
      </c>
      <c r="E35" s="1" t="s">
        <v>78</v>
      </c>
      <c r="F35" s="1" t="s">
        <v>116</v>
      </c>
      <c r="H35" s="5" t="s">
        <v>161</v>
      </c>
      <c r="I35" s="5" t="s">
        <v>347</v>
      </c>
      <c r="J35" s="5" t="s">
        <v>162</v>
      </c>
    </row>
    <row r="36" spans="1:10" s="1" customFormat="1" x14ac:dyDescent="0.2">
      <c r="A36" s="1">
        <v>39</v>
      </c>
      <c r="B36" s="1" t="s">
        <v>148</v>
      </c>
      <c r="C36" s="1" t="str">
        <f t="shared" si="0"/>
        <v>http://hl7.org/fhir/us/core/StructureDefinition/us-core-condition</v>
      </c>
      <c r="D36" s="1" t="s">
        <v>158</v>
      </c>
      <c r="E36" s="1" t="s">
        <v>78</v>
      </c>
      <c r="F36" s="1" t="s">
        <v>159</v>
      </c>
      <c r="H36" s="5" t="s">
        <v>163</v>
      </c>
      <c r="I36" s="5" t="s">
        <v>164</v>
      </c>
      <c r="J36" s="5" t="s">
        <v>167</v>
      </c>
    </row>
    <row r="37" spans="1:10" s="1" customFormat="1" x14ac:dyDescent="0.2">
      <c r="A37" s="1">
        <v>42</v>
      </c>
      <c r="B37" s="1" t="s">
        <v>23</v>
      </c>
      <c r="C37" s="1" t="str">
        <f t="shared" si="0"/>
        <v>http://hl7.org/fhir/us/core/StructureDefinition/us-core-allergyintolerance</v>
      </c>
      <c r="D37" s="1" t="s">
        <v>154</v>
      </c>
      <c r="E37" s="1" t="s">
        <v>78</v>
      </c>
      <c r="F37" s="1" t="s">
        <v>116</v>
      </c>
      <c r="H37" s="5" t="s">
        <v>173</v>
      </c>
      <c r="I37" s="5" t="s">
        <v>340</v>
      </c>
      <c r="J37" s="5" t="s">
        <v>467</v>
      </c>
    </row>
    <row r="38" spans="1:10" s="1" customFormat="1" x14ac:dyDescent="0.2">
      <c r="A38" s="1">
        <v>45</v>
      </c>
      <c r="B38" s="1" t="s">
        <v>172</v>
      </c>
      <c r="C38" s="1" t="str">
        <f t="shared" si="0"/>
        <v>http://hl7.org/fhir/us/core/StructureDefinition/us-core-immunization</v>
      </c>
      <c r="D38" s="1" t="s">
        <v>175</v>
      </c>
      <c r="E38" s="1" t="s">
        <v>78</v>
      </c>
      <c r="F38" s="1" t="s">
        <v>123</v>
      </c>
      <c r="H38" s="5" t="s">
        <v>178</v>
      </c>
      <c r="I38" s="5" t="s">
        <v>547</v>
      </c>
      <c r="J38" s="5" t="str">
        <f>"Fetches a bundle of all "&amp;B38&amp;" resources for the specified "&amp;SUBSTITUTE(D38,","," and ")</f>
        <v>Fetches a bundle of all Immunization resources for the specified patient and date</v>
      </c>
    </row>
    <row r="39" spans="1:10" s="1" customFormat="1" x14ac:dyDescent="0.2">
      <c r="A39" s="1">
        <v>46</v>
      </c>
      <c r="B39" s="1" t="s">
        <v>172</v>
      </c>
      <c r="C39" s="1" t="str">
        <f t="shared" si="0"/>
        <v>http://hl7.org/fhir/us/core/StructureDefinition/us-core-immunization</v>
      </c>
      <c r="D39" s="1" t="s">
        <v>126</v>
      </c>
      <c r="E39" s="1" t="s">
        <v>78</v>
      </c>
      <c r="F39" s="1" t="s">
        <v>159</v>
      </c>
      <c r="H39" s="5" t="s">
        <v>327</v>
      </c>
      <c r="I39" s="5" t="s">
        <v>174</v>
      </c>
      <c r="J39" s="5" t="str">
        <f>"Fetches a bundle of all "&amp;B39&amp;" resources for the specified "&amp;SUBSTITUTE(D39,","," and ")</f>
        <v>Fetches a bundle of all Immunization resources for the specified patient and status</v>
      </c>
    </row>
    <row r="40" spans="1:10" s="1" customFormat="1" x14ac:dyDescent="0.2">
      <c r="A40" s="1">
        <v>49</v>
      </c>
      <c r="B40" s="1" t="s">
        <v>190</v>
      </c>
      <c r="C40" s="1" t="s">
        <v>200</v>
      </c>
      <c r="D40" s="1" t="s">
        <v>126</v>
      </c>
      <c r="E40" s="1" t="s">
        <v>78</v>
      </c>
      <c r="F40" s="1" t="s">
        <v>116</v>
      </c>
      <c r="H40" s="5" t="s">
        <v>212</v>
      </c>
      <c r="I40" s="5" t="s">
        <v>196</v>
      </c>
      <c r="J40" s="5" t="str">
        <f>"Fetches a bundle of all "&amp;B40&amp;" resources for the specified "&amp;SUBSTITUTE(D40,","," and ")</f>
        <v>Fetches a bundle of all DiagnosticReport resources for the specified patient and status</v>
      </c>
    </row>
    <row r="41" spans="1:10" s="1" customFormat="1" ht="16" x14ac:dyDescent="0.2">
      <c r="A41" s="1">
        <v>50</v>
      </c>
      <c r="B41" s="1" t="s">
        <v>190</v>
      </c>
      <c r="C41" s="1" t="s">
        <v>200</v>
      </c>
      <c r="D41" s="1" t="s">
        <v>155</v>
      </c>
      <c r="E41" s="1" t="s">
        <v>13</v>
      </c>
      <c r="F41" s="1" t="s">
        <v>116</v>
      </c>
      <c r="G41" s="1" t="s">
        <v>341</v>
      </c>
      <c r="H41" s="5" t="s">
        <v>205</v>
      </c>
      <c r="I41" s="9" t="s">
        <v>208</v>
      </c>
      <c r="J41" s="5" t="str">
        <f>"Fetches a bundle of all "&amp;B41&amp;" resources for the specified patient and  a category code = `LAB`"</f>
        <v>Fetches a bundle of all DiagnosticReport resources for the specified patient and  a category code = `LAB`</v>
      </c>
    </row>
    <row r="42" spans="1:10" s="1" customFormat="1" ht="16" x14ac:dyDescent="0.2">
      <c r="A42" s="1">
        <v>51</v>
      </c>
      <c r="B42" s="1" t="s">
        <v>190</v>
      </c>
      <c r="C42" s="1" t="s">
        <v>200</v>
      </c>
      <c r="D42" s="1" t="s">
        <v>157</v>
      </c>
      <c r="E42" s="1" t="s">
        <v>13</v>
      </c>
      <c r="F42" s="1" t="s">
        <v>116</v>
      </c>
      <c r="H42" s="5" t="s">
        <v>234</v>
      </c>
      <c r="I42" s="9" t="s">
        <v>209</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6" x14ac:dyDescent="0.2">
      <c r="A43" s="1">
        <v>52</v>
      </c>
      <c r="B43" s="1" t="s">
        <v>190</v>
      </c>
      <c r="C43" s="1" t="s">
        <v>200</v>
      </c>
      <c r="D43" s="1" t="s">
        <v>206</v>
      </c>
      <c r="E43" s="1" t="s">
        <v>13</v>
      </c>
      <c r="F43" s="1" t="s">
        <v>230</v>
      </c>
      <c r="G43" s="1" t="s">
        <v>341</v>
      </c>
      <c r="H43" s="5" t="s">
        <v>207</v>
      </c>
      <c r="I43" s="9" t="s">
        <v>548</v>
      </c>
      <c r="J43" s="5" t="str">
        <f>"Fetches a bundle of all "&amp;B43&amp;" resources for the specified patient and date and a category code = `LAB`"</f>
        <v>Fetches a bundle of all DiagnosticReport resources for the specified patient and date and a category code = `LAB`</v>
      </c>
    </row>
    <row r="44" spans="1:10" s="1" customFormat="1" x14ac:dyDescent="0.2">
      <c r="A44" s="1">
        <v>53</v>
      </c>
      <c r="B44" s="1" t="s">
        <v>190</v>
      </c>
      <c r="C44" s="1" t="s">
        <v>200</v>
      </c>
      <c r="D44" s="1" t="s">
        <v>231</v>
      </c>
      <c r="E44" s="1" t="s">
        <v>78</v>
      </c>
      <c r="F44" s="1" t="s">
        <v>230</v>
      </c>
      <c r="H44" s="5" t="s">
        <v>238</v>
      </c>
      <c r="I44" s="5" t="s">
        <v>549</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x14ac:dyDescent="0.2">
      <c r="A45" s="1">
        <v>56</v>
      </c>
      <c r="B45" s="1" t="s">
        <v>190</v>
      </c>
      <c r="C45" s="11" t="s">
        <v>201</v>
      </c>
      <c r="D45" s="1" t="s">
        <v>126</v>
      </c>
      <c r="E45" s="1" t="s">
        <v>78</v>
      </c>
      <c r="F45" s="1" t="s">
        <v>116</v>
      </c>
      <c r="H45" s="5" t="s">
        <v>318</v>
      </c>
      <c r="I45" s="5" t="s">
        <v>196</v>
      </c>
      <c r="J45" s="5" t="str">
        <f>"Fetches a bundle of all "&amp;B45&amp;" resources for the specified "&amp;SUBSTITUTE(D45,","," and ")</f>
        <v>Fetches a bundle of all DiagnosticReport resources for the specified patient and status</v>
      </c>
    </row>
    <row r="46" spans="1:10" s="1" customFormat="1" x14ac:dyDescent="0.2">
      <c r="A46" s="1">
        <v>57</v>
      </c>
      <c r="B46" s="1" t="s">
        <v>190</v>
      </c>
      <c r="C46" s="11" t="s">
        <v>201</v>
      </c>
      <c r="D46" s="1" t="s">
        <v>155</v>
      </c>
      <c r="E46" s="1" t="s">
        <v>13</v>
      </c>
      <c r="F46" s="1" t="s">
        <v>116</v>
      </c>
      <c r="H46" s="5" t="s">
        <v>210</v>
      </c>
      <c r="I46" s="5" t="s">
        <v>214</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x14ac:dyDescent="0.2">
      <c r="A47" s="1">
        <v>58</v>
      </c>
      <c r="B47" s="1" t="s">
        <v>190</v>
      </c>
      <c r="C47" s="11" t="s">
        <v>201</v>
      </c>
      <c r="D47" s="1" t="s">
        <v>157</v>
      </c>
      <c r="E47" s="1" t="s">
        <v>13</v>
      </c>
      <c r="F47" s="1" t="s">
        <v>116</v>
      </c>
      <c r="H47" s="5" t="s">
        <v>211</v>
      </c>
      <c r="I47" s="5" t="s">
        <v>209</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x14ac:dyDescent="0.2">
      <c r="A48" s="1">
        <v>59</v>
      </c>
      <c r="B48" s="1" t="s">
        <v>190</v>
      </c>
      <c r="C48" s="11" t="s">
        <v>201</v>
      </c>
      <c r="D48" s="1" t="s">
        <v>206</v>
      </c>
      <c r="E48" s="1" t="s">
        <v>13</v>
      </c>
      <c r="F48" s="1" t="s">
        <v>230</v>
      </c>
      <c r="H48" s="5" t="s">
        <v>213</v>
      </c>
      <c r="I48" s="5" t="s">
        <v>550</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x14ac:dyDescent="0.2">
      <c r="A49" s="1">
        <v>60</v>
      </c>
      <c r="B49" s="1" t="s">
        <v>190</v>
      </c>
      <c r="C49" s="11" t="s">
        <v>201</v>
      </c>
      <c r="D49" s="1" t="s">
        <v>231</v>
      </c>
      <c r="E49" s="1" t="s">
        <v>78</v>
      </c>
      <c r="F49" s="1" t="s">
        <v>230</v>
      </c>
      <c r="H49" s="5" t="s">
        <v>232</v>
      </c>
      <c r="I49" s="5" t="s">
        <v>549</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x14ac:dyDescent="0.2">
      <c r="A50" s="1">
        <v>63</v>
      </c>
      <c r="B50" s="1" t="s">
        <v>191</v>
      </c>
      <c r="C50" s="1" t="str">
        <f t="shared" ref="C50:C60" si="2">"http://hl7.org/fhir/us/core/StructureDefinition/us-core-"&amp;LOWER(B50)</f>
        <v>http://hl7.org/fhir/us/core/StructureDefinition/us-core-goal</v>
      </c>
      <c r="D50" s="1" t="s">
        <v>331</v>
      </c>
      <c r="E50" s="1" t="s">
        <v>78</v>
      </c>
      <c r="F50" s="1" t="s">
        <v>116</v>
      </c>
      <c r="H50" s="5" t="s">
        <v>198</v>
      </c>
      <c r="I50" s="5" t="s">
        <v>332</v>
      </c>
      <c r="J50" s="5" t="str">
        <f>"Fetches a bundle of all "&amp;B50&amp;" resources for the specified "&amp;SUBSTITUTE(D50,","," and ")</f>
        <v>Fetches a bundle of all Goal resources for the specified patient and lifecycle-status</v>
      </c>
    </row>
    <row r="51" spans="1:10" s="1" customFormat="1" x14ac:dyDescent="0.2">
      <c r="A51" s="1">
        <v>64</v>
      </c>
      <c r="B51" s="1" t="s">
        <v>191</v>
      </c>
      <c r="C51" s="1" t="str">
        <f t="shared" si="2"/>
        <v>http://hl7.org/fhir/us/core/StructureDefinition/us-core-goal</v>
      </c>
      <c r="D51" s="1" t="s">
        <v>432</v>
      </c>
      <c r="E51" s="1" t="s">
        <v>78</v>
      </c>
      <c r="F51" s="1" t="s">
        <v>159</v>
      </c>
      <c r="H51" s="5" t="s">
        <v>219</v>
      </c>
      <c r="I51" s="5" t="s">
        <v>433</v>
      </c>
      <c r="J51" s="5" t="str">
        <f>"Fetches a bundle of all "&amp;B51&amp;" resources for the specified "&amp;SUBSTITUTE(D51,","," and ")</f>
        <v>Fetches a bundle of all Goal resources for the specified patient and target-date</v>
      </c>
    </row>
    <row r="52" spans="1:10" s="1" customFormat="1" x14ac:dyDescent="0.2">
      <c r="A52" s="1">
        <v>67</v>
      </c>
      <c r="B52" s="1" t="s">
        <v>192</v>
      </c>
      <c r="C52" s="1" t="str">
        <f t="shared" si="2"/>
        <v>http://hl7.org/fhir/us/core/StructureDefinition/us-core-medicationrequest</v>
      </c>
      <c r="D52" s="1" t="s">
        <v>448</v>
      </c>
      <c r="E52" s="1" t="s">
        <v>13</v>
      </c>
      <c r="F52" s="1" t="s">
        <v>116</v>
      </c>
      <c r="G52" s="1" t="s">
        <v>478</v>
      </c>
      <c r="H52" s="5" t="s">
        <v>452</v>
      </c>
      <c r="I52" s="5" t="s">
        <v>479</v>
      </c>
      <c r="J52" s="5" t="s">
        <v>482</v>
      </c>
    </row>
    <row r="53" spans="1:10" s="1" customFormat="1" x14ac:dyDescent="0.2">
      <c r="A53" s="1">
        <v>68</v>
      </c>
      <c r="B53" s="1" t="s">
        <v>192</v>
      </c>
      <c r="C53" s="1" t="str">
        <f t="shared" si="2"/>
        <v>http://hl7.org/fhir/us/core/StructureDefinition/us-core-medicationrequest</v>
      </c>
      <c r="D53" s="1" t="s">
        <v>449</v>
      </c>
      <c r="E53" s="1" t="s">
        <v>13</v>
      </c>
      <c r="F53" s="1" t="s">
        <v>116</v>
      </c>
      <c r="G53" s="1" t="s">
        <v>478</v>
      </c>
      <c r="H53" s="5" t="s">
        <v>197</v>
      </c>
      <c r="I53" s="5" t="s">
        <v>480</v>
      </c>
      <c r="J53" s="5" t="s">
        <v>483</v>
      </c>
    </row>
    <row r="54" spans="1:10" s="1" customFormat="1" x14ac:dyDescent="0.2">
      <c r="A54" s="1">
        <v>69</v>
      </c>
      <c r="B54" s="1" t="s">
        <v>192</v>
      </c>
      <c r="C54" s="1" t="str">
        <f t="shared" si="2"/>
        <v>http://hl7.org/fhir/us/core/StructureDefinition/us-core-medicationrequest</v>
      </c>
      <c r="D54" s="1" t="s">
        <v>451</v>
      </c>
      <c r="E54" s="1" t="s">
        <v>78</v>
      </c>
      <c r="F54" s="1" t="s">
        <v>116</v>
      </c>
      <c r="G54" s="1" t="s">
        <v>478</v>
      </c>
      <c r="H54" s="5" t="s">
        <v>197</v>
      </c>
      <c r="I54" s="5" t="s">
        <v>481</v>
      </c>
      <c r="J54" s="5" t="s">
        <v>484</v>
      </c>
    </row>
    <row r="55" spans="1:10" s="1" customFormat="1" x14ac:dyDescent="0.2">
      <c r="A55" s="1">
        <v>70</v>
      </c>
      <c r="B55" s="1" t="s">
        <v>192</v>
      </c>
      <c r="C55" s="1" t="str">
        <f t="shared" si="2"/>
        <v>http://hl7.org/fhir/us/core/StructureDefinition/us-core-medicationrequest</v>
      </c>
      <c r="D55" s="1" t="s">
        <v>450</v>
      </c>
      <c r="E55" s="1" t="s">
        <v>78</v>
      </c>
      <c r="F55" s="1" t="s">
        <v>230</v>
      </c>
      <c r="G55" s="1" t="s">
        <v>478</v>
      </c>
      <c r="H55" s="5" t="s">
        <v>242</v>
      </c>
      <c r="I55" s="5" t="s">
        <v>551</v>
      </c>
      <c r="J55" s="5" t="s">
        <v>485</v>
      </c>
    </row>
    <row r="56" spans="1:10" s="1" customFormat="1" x14ac:dyDescent="0.2">
      <c r="A56" s="1">
        <v>73</v>
      </c>
      <c r="B56" s="1" t="s">
        <v>460</v>
      </c>
      <c r="C56" s="1" t="str">
        <f t="shared" si="2"/>
        <v>http://hl7.org/fhir/us/core/StructureDefinition/us-core-!medicationstatement</v>
      </c>
      <c r="D56" s="1" t="s">
        <v>126</v>
      </c>
      <c r="E56" s="1" t="s">
        <v>78</v>
      </c>
      <c r="F56" s="1" t="s">
        <v>116</v>
      </c>
      <c r="H56" s="5" t="s">
        <v>199</v>
      </c>
      <c r="I56" s="5" t="s">
        <v>429</v>
      </c>
      <c r="J56" s="5" t="str">
        <f>"Fetches a bundle of all "&amp;B56&amp;" resources for the specified "&amp;SUBSTITUTE(D56,","," and ")</f>
        <v>Fetches a bundle of all !MedicationStatement resources for the specified patient and status</v>
      </c>
    </row>
    <row r="57" spans="1:10" s="1" customFormat="1" x14ac:dyDescent="0.2">
      <c r="A57" s="1">
        <f>SUBTOTAL(9,L97)</f>
        <v>0</v>
      </c>
      <c r="B57" s="1" t="s">
        <v>460</v>
      </c>
      <c r="C57" s="1" t="str">
        <f t="shared" si="2"/>
        <v>http://hl7.org/fhir/us/core/StructureDefinition/us-core-!medicationstatement</v>
      </c>
      <c r="D57" s="1" t="s">
        <v>244</v>
      </c>
      <c r="E57" s="1" t="s">
        <v>78</v>
      </c>
      <c r="F57" s="1" t="s">
        <v>159</v>
      </c>
      <c r="H57" s="5" t="s">
        <v>243</v>
      </c>
      <c r="I57" s="5" t="s">
        <v>430</v>
      </c>
      <c r="J57" s="5" t="s">
        <v>245</v>
      </c>
    </row>
    <row r="58" spans="1:10" s="1" customFormat="1" x14ac:dyDescent="0.2">
      <c r="A58" s="1">
        <v>75</v>
      </c>
      <c r="B58" s="1" t="s">
        <v>193</v>
      </c>
      <c r="C58" s="1" t="str">
        <f t="shared" si="2"/>
        <v>http://hl7.org/fhir/us/core/StructureDefinition/us-core-procedure</v>
      </c>
      <c r="D58" s="1" t="s">
        <v>126</v>
      </c>
      <c r="E58" s="1" t="s">
        <v>78</v>
      </c>
      <c r="F58" s="1" t="s">
        <v>116</v>
      </c>
      <c r="H58" s="5" t="s">
        <v>216</v>
      </c>
      <c r="I58" s="5" t="s">
        <v>215</v>
      </c>
      <c r="J58" s="5" t="str">
        <f>"Fetches a bundle of all "&amp;B58&amp;" resources for the specified "&amp;SUBSTITUTE(D58,","," and ")</f>
        <v>Fetches a bundle of all Procedure resources for the specified patient and status</v>
      </c>
    </row>
    <row r="59" spans="1:10" s="1" customFormat="1" x14ac:dyDescent="0.2">
      <c r="A59" s="1">
        <v>76</v>
      </c>
      <c r="B59" s="1" t="s">
        <v>193</v>
      </c>
      <c r="C59" s="1" t="str">
        <f t="shared" si="2"/>
        <v>http://hl7.org/fhir/us/core/StructureDefinition/us-core-procedure</v>
      </c>
      <c r="D59" s="1" t="s">
        <v>175</v>
      </c>
      <c r="E59" s="1" t="s">
        <v>13</v>
      </c>
      <c r="F59" s="1" t="s">
        <v>116</v>
      </c>
      <c r="H59" s="5" t="s">
        <v>228</v>
      </c>
      <c r="I59" s="5" t="s">
        <v>229</v>
      </c>
      <c r="J59" s="5" t="str">
        <f>"Fetches a bundle of all "&amp;B59&amp;" resources for the specified "&amp;SUBSTITUTE(D59,","," and ")</f>
        <v>Fetches a bundle of all Procedure resources for the specified patient and date</v>
      </c>
    </row>
    <row r="60" spans="1:10" s="1" customFormat="1" x14ac:dyDescent="0.2">
      <c r="A60" s="1">
        <v>77</v>
      </c>
      <c r="B60" s="1" t="s">
        <v>193</v>
      </c>
      <c r="C60" s="1" t="str">
        <f t="shared" si="2"/>
        <v>http://hl7.org/fhir/us/core/StructureDefinition/us-core-procedure</v>
      </c>
      <c r="D60" s="1" t="s">
        <v>231</v>
      </c>
      <c r="E60" s="1" t="s">
        <v>78</v>
      </c>
      <c r="F60" s="1" t="s">
        <v>230</v>
      </c>
      <c r="H60" s="5" t="s">
        <v>239</v>
      </c>
      <c r="I60" s="5" t="s">
        <v>552</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s="1" customFormat="1" x14ac:dyDescent="0.2">
      <c r="A61" s="1">
        <v>80</v>
      </c>
      <c r="B61" s="1" t="s">
        <v>194</v>
      </c>
      <c r="C61" s="1" t="s">
        <v>437</v>
      </c>
      <c r="D61" s="1" t="s">
        <v>249</v>
      </c>
      <c r="E61" s="1" t="s">
        <v>78</v>
      </c>
      <c r="F61" s="1" t="s">
        <v>116</v>
      </c>
      <c r="G61" s="1" t="s">
        <v>439</v>
      </c>
      <c r="H61" s="5" t="s">
        <v>295</v>
      </c>
      <c r="I61" s="5" t="s">
        <v>440</v>
      </c>
      <c r="J61" s="5" t="s">
        <v>336</v>
      </c>
    </row>
    <row r="62" spans="1:10" s="1" customFormat="1" x14ac:dyDescent="0.2">
      <c r="A62" s="1">
        <v>81</v>
      </c>
      <c r="B62" s="1" t="s">
        <v>194</v>
      </c>
      <c r="C62" s="1" t="s">
        <v>437</v>
      </c>
      <c r="D62" s="1" t="s">
        <v>155</v>
      </c>
      <c r="E62" s="1" t="s">
        <v>13</v>
      </c>
      <c r="F62" s="1" t="s">
        <v>116</v>
      </c>
      <c r="G62" s="1" t="s">
        <v>439</v>
      </c>
      <c r="H62" s="5" t="s">
        <v>233</v>
      </c>
      <c r="I62" s="5" t="s">
        <v>441</v>
      </c>
      <c r="J62" s="5" t="str">
        <f>"Fetches a bundle of all "&amp;B62&amp;" resources for the specified patient and a category code = `laboratory`"</f>
        <v>Fetches a bundle of all Observation resources for the specified patient and a category code = `laboratory`</v>
      </c>
    </row>
    <row r="63" spans="1:10" s="1" customFormat="1" x14ac:dyDescent="0.2">
      <c r="A63" s="1">
        <v>82</v>
      </c>
      <c r="B63" s="1" t="s">
        <v>194</v>
      </c>
      <c r="C63" s="1" t="s">
        <v>437</v>
      </c>
      <c r="D63" s="1" t="s">
        <v>157</v>
      </c>
      <c r="E63" s="1" t="s">
        <v>13</v>
      </c>
      <c r="F63" s="1" t="s">
        <v>116</v>
      </c>
      <c r="H63" s="5" t="s">
        <v>236</v>
      </c>
      <c r="I63" s="5" t="s">
        <v>348</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s="1" customFormat="1" x14ac:dyDescent="0.2">
      <c r="A64" s="1">
        <v>83</v>
      </c>
      <c r="B64" s="1" t="s">
        <v>194</v>
      </c>
      <c r="C64" s="11" t="s">
        <v>437</v>
      </c>
      <c r="D64" s="1" t="s">
        <v>206</v>
      </c>
      <c r="E64" s="1" t="s">
        <v>13</v>
      </c>
      <c r="F64" s="1" t="s">
        <v>230</v>
      </c>
      <c r="G64" s="1" t="s">
        <v>439</v>
      </c>
      <c r="H64" s="5" t="s">
        <v>237</v>
      </c>
      <c r="I64" s="5" t="s">
        <v>553</v>
      </c>
      <c r="J64" s="5" t="str">
        <f>"Fetches a bundle of all "&amp;B64&amp;" resources for the specified patient and date and a category code = `laboratory`"</f>
        <v>Fetches a bundle of all Observation resources for the specified patient and date and a category code = `laboratory`</v>
      </c>
    </row>
    <row r="65" spans="1:16" s="1" customFormat="1" x14ac:dyDescent="0.2">
      <c r="A65" s="1">
        <v>84</v>
      </c>
      <c r="B65" s="1" t="s">
        <v>194</v>
      </c>
      <c r="C65" s="11" t="s">
        <v>437</v>
      </c>
      <c r="D65" s="1" t="s">
        <v>231</v>
      </c>
      <c r="E65" s="1" t="s">
        <v>78</v>
      </c>
      <c r="F65" s="1" t="s">
        <v>230</v>
      </c>
      <c r="H65" s="5" t="s">
        <v>235</v>
      </c>
      <c r="I65" s="5" t="s">
        <v>554</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6" s="1" customFormat="1" x14ac:dyDescent="0.2">
      <c r="A66" s="1">
        <v>85</v>
      </c>
      <c r="B66" s="1" t="s">
        <v>335</v>
      </c>
      <c r="C66" s="1" t="s">
        <v>437</v>
      </c>
      <c r="D66" s="1" t="s">
        <v>126</v>
      </c>
      <c r="E66" s="1" t="s">
        <v>78</v>
      </c>
      <c r="F66" s="1" t="s">
        <v>116</v>
      </c>
      <c r="H66" s="5" t="s">
        <v>218</v>
      </c>
      <c r="I66" s="5" t="s">
        <v>217</v>
      </c>
      <c r="J66" s="5" t="str">
        <f>"Fetches a bundle of all "&amp;B66&amp;" resources for the specified "&amp;SUBSTITUTE(D66,","," and ")</f>
        <v>Fetches a bundle of all !Observation resources for the specified patient and status</v>
      </c>
    </row>
    <row r="67" spans="1:16" s="1" customFormat="1" x14ac:dyDescent="0.2">
      <c r="A67" s="1">
        <v>88</v>
      </c>
      <c r="B67" s="1" t="s">
        <v>246</v>
      </c>
      <c r="C67" s="11" t="s">
        <v>248</v>
      </c>
      <c r="D67" s="1" t="s">
        <v>155</v>
      </c>
      <c r="E67" s="1" t="s">
        <v>13</v>
      </c>
      <c r="F67" s="1" t="s">
        <v>116</v>
      </c>
      <c r="G67" s="1" t="s">
        <v>342</v>
      </c>
      <c r="H67" s="5" t="s">
        <v>254</v>
      </c>
      <c r="I67" s="5" t="s">
        <v>255</v>
      </c>
      <c r="J67" s="5" t="str">
        <f>"Fetches a bundle of all "&amp;B67&amp;" resources for the specified "&amp;SUBSTITUTE(D67,","," and ")&amp;"=`assess-plan`"</f>
        <v>Fetches a bundle of all CarePlan resources for the specified patient and category=`assess-plan`</v>
      </c>
    </row>
    <row r="68" spans="1:16" s="1" customFormat="1" x14ac:dyDescent="0.2">
      <c r="A68" s="1">
        <v>89</v>
      </c>
      <c r="B68" s="1" t="s">
        <v>246</v>
      </c>
      <c r="C68" s="11" t="s">
        <v>248</v>
      </c>
      <c r="D68" s="1" t="s">
        <v>206</v>
      </c>
      <c r="E68" s="1" t="s">
        <v>78</v>
      </c>
      <c r="F68" s="1" t="s">
        <v>230</v>
      </c>
      <c r="G68" s="1" t="s">
        <v>342</v>
      </c>
      <c r="H68" s="5" t="s">
        <v>253</v>
      </c>
      <c r="I68" s="5" t="s">
        <v>556</v>
      </c>
      <c r="J68" s="5" t="s">
        <v>257</v>
      </c>
    </row>
    <row r="69" spans="1:16" s="1" customFormat="1" x14ac:dyDescent="0.2">
      <c r="A69" s="1">
        <v>90</v>
      </c>
      <c r="B69" s="1" t="s">
        <v>246</v>
      </c>
      <c r="C69" s="11" t="s">
        <v>248</v>
      </c>
      <c r="D69" s="1" t="s">
        <v>249</v>
      </c>
      <c r="E69" s="1" t="s">
        <v>78</v>
      </c>
      <c r="F69" s="1" t="s">
        <v>116</v>
      </c>
      <c r="G69" s="1" t="s">
        <v>342</v>
      </c>
      <c r="H69" s="5" t="s">
        <v>251</v>
      </c>
      <c r="I69" s="5" t="s">
        <v>256</v>
      </c>
      <c r="J69" s="5" t="s">
        <v>258</v>
      </c>
    </row>
    <row r="70" spans="1:16" s="1" customFormat="1" x14ac:dyDescent="0.2">
      <c r="A70" s="1">
        <v>91</v>
      </c>
      <c r="B70" s="1" t="s">
        <v>246</v>
      </c>
      <c r="C70" s="11" t="s">
        <v>248</v>
      </c>
      <c r="D70" s="1" t="s">
        <v>250</v>
      </c>
      <c r="E70" s="1" t="s">
        <v>78</v>
      </c>
      <c r="F70" s="1" t="s">
        <v>230</v>
      </c>
      <c r="G70" s="1" t="s">
        <v>342</v>
      </c>
      <c r="H70" s="5" t="s">
        <v>252</v>
      </c>
      <c r="I70" s="5" t="s">
        <v>555</v>
      </c>
      <c r="J70" s="5" t="s">
        <v>259</v>
      </c>
    </row>
    <row r="71" spans="1:16" s="1" customFormat="1" x14ac:dyDescent="0.2">
      <c r="A71" s="1">
        <v>94</v>
      </c>
      <c r="B71" s="1" t="s">
        <v>260</v>
      </c>
      <c r="C71" s="1" t="str">
        <f>"http://hl7.org/fhir/us/core/StructureDefinition/us-core-"&amp;LOWER(B71)</f>
        <v>http://hl7.org/fhir/us/core/StructureDefinition/us-core-careteam</v>
      </c>
      <c r="D71" s="1" t="s">
        <v>126</v>
      </c>
      <c r="E71" s="1" t="s">
        <v>13</v>
      </c>
      <c r="F71" s="1" t="s">
        <v>116</v>
      </c>
      <c r="G71" s="1" t="s">
        <v>326</v>
      </c>
      <c r="H71" s="5" t="s">
        <v>261</v>
      </c>
      <c r="I71" s="5" t="s">
        <v>262</v>
      </c>
      <c r="J71" s="5" t="s">
        <v>263</v>
      </c>
    </row>
    <row r="72" spans="1:16" s="1" customFormat="1" ht="16" x14ac:dyDescent="0.2">
      <c r="A72" s="1">
        <v>97</v>
      </c>
      <c r="B72" s="1" t="s">
        <v>194</v>
      </c>
      <c r="C72" s="10" t="s">
        <v>290</v>
      </c>
      <c r="D72" s="1" t="s">
        <v>157</v>
      </c>
      <c r="E72" s="1" t="s">
        <v>13</v>
      </c>
      <c r="F72" s="1" t="s">
        <v>116</v>
      </c>
      <c r="G72" s="1" t="s">
        <v>343</v>
      </c>
      <c r="H72" s="5" t="s">
        <v>292</v>
      </c>
      <c r="I72" s="5" t="s">
        <v>291</v>
      </c>
      <c r="J72" s="5" t="str">
        <f>"Fetches a bundle of all "&amp;B72&amp;" resources for the specified patient and observation code."</f>
        <v>Fetches a bundle of all Observation resources for the specified patient and observation code.</v>
      </c>
    </row>
    <row r="73" spans="1:16" s="1" customFormat="1" x14ac:dyDescent="0.2">
      <c r="A73" s="1">
        <v>100</v>
      </c>
      <c r="B73" s="1" t="s">
        <v>194</v>
      </c>
      <c r="C73" s="1" t="s">
        <v>516</v>
      </c>
      <c r="D73" s="1" t="s">
        <v>249</v>
      </c>
      <c r="E73" s="1" t="s">
        <v>78</v>
      </c>
      <c r="F73" s="1" t="s">
        <v>116</v>
      </c>
      <c r="G73" s="1" t="s">
        <v>442</v>
      </c>
      <c r="H73" s="5" t="s">
        <v>294</v>
      </c>
      <c r="I73" s="5" t="s">
        <v>443</v>
      </c>
      <c r="J73" s="5" t="str">
        <f>"Fetches a bundle of all "&amp;B73&amp;" resources for the specified "&amp;SUBSTITUTE(D73,","," and ")</f>
        <v>Fetches a bundle of all Observation resources for the specified patient and category and status</v>
      </c>
    </row>
    <row r="74" spans="1:16" s="1" customFormat="1" x14ac:dyDescent="0.2">
      <c r="A74" s="1">
        <v>101</v>
      </c>
      <c r="B74" s="1" t="s">
        <v>194</v>
      </c>
      <c r="C74" s="1" t="s">
        <v>516</v>
      </c>
      <c r="D74" s="1" t="s">
        <v>155</v>
      </c>
      <c r="E74" s="1" t="s">
        <v>13</v>
      </c>
      <c r="F74" s="1" t="s">
        <v>116</v>
      </c>
      <c r="G74" s="1" t="s">
        <v>442</v>
      </c>
      <c r="H74" s="5" t="s">
        <v>293</v>
      </c>
      <c r="I74" s="5" t="s">
        <v>444</v>
      </c>
      <c r="J74" s="5" t="str">
        <f>"Fetches a bundle of all "&amp;B74&amp;" resources for the specified patient and a category code = `vital-signs`"</f>
        <v>Fetches a bundle of all Observation resources for the specified patient and a category code = `vital-signs`</v>
      </c>
    </row>
    <row r="75" spans="1:16" s="1" customFormat="1" x14ac:dyDescent="0.2">
      <c r="A75" s="1">
        <v>102</v>
      </c>
      <c r="B75" s="1" t="s">
        <v>194</v>
      </c>
      <c r="C75" s="1" t="s">
        <v>516</v>
      </c>
      <c r="D75" s="1" t="s">
        <v>157</v>
      </c>
      <c r="E75" s="1" t="s">
        <v>13</v>
      </c>
      <c r="F75" s="1" t="s">
        <v>116</v>
      </c>
      <c r="G75" s="1" t="s">
        <v>442</v>
      </c>
      <c r="H75" s="5" t="s">
        <v>296</v>
      </c>
      <c r="I75" s="5" t="s">
        <v>297</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6" s="1" customFormat="1" x14ac:dyDescent="0.2">
      <c r="A76" s="1">
        <v>103</v>
      </c>
      <c r="B76" s="1" t="s">
        <v>194</v>
      </c>
      <c r="C76" s="1" t="s">
        <v>516</v>
      </c>
      <c r="D76" s="1" t="s">
        <v>206</v>
      </c>
      <c r="E76" s="1" t="s">
        <v>13</v>
      </c>
      <c r="F76" s="1" t="s">
        <v>230</v>
      </c>
      <c r="G76" s="1" t="s">
        <v>442</v>
      </c>
      <c r="H76" s="5" t="s">
        <v>298</v>
      </c>
      <c r="I76" s="5" t="s">
        <v>557</v>
      </c>
      <c r="J76" s="5" t="str">
        <f>"Fetches a bundle of all "&amp;B76&amp;" resources for the specified patient and date and a category code = `vital-signs`"</f>
        <v>Fetches a bundle of all Observation resources for the specified patient and date and a category code = `vital-signs`</v>
      </c>
    </row>
    <row r="77" spans="1:16" x14ac:dyDescent="0.2">
      <c r="A77" s="1">
        <v>104</v>
      </c>
      <c r="B77" s="1" t="s">
        <v>194</v>
      </c>
      <c r="C77" s="1" t="s">
        <v>516</v>
      </c>
      <c r="D77" s="1" t="s">
        <v>231</v>
      </c>
      <c r="E77" s="1" t="s">
        <v>78</v>
      </c>
      <c r="F77" s="1" t="s">
        <v>230</v>
      </c>
      <c r="H77" s="5" t="s">
        <v>299</v>
      </c>
      <c r="I77" s="5" t="s">
        <v>558</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c r="K77" s="1"/>
      <c r="L77" s="1"/>
      <c r="M77" s="1"/>
      <c r="N77" s="1"/>
      <c r="O77" s="1"/>
      <c r="P77" s="1"/>
    </row>
    <row r="78" spans="1:16" s="1" customFormat="1" x14ac:dyDescent="0.2">
      <c r="A78" s="1">
        <v>107</v>
      </c>
      <c r="B78" s="1" t="s">
        <v>189</v>
      </c>
      <c r="C78" s="1" t="str">
        <f t="shared" ref="C78:C83" si="3">"http://hl7.org/fhir/us/core/StructureDefinition/us-core-"&amp;LOWER(B78)</f>
        <v>http://hl7.org/fhir/us/core/StructureDefinition/us-core-documentreference</v>
      </c>
      <c r="D78" s="1" t="s">
        <v>126</v>
      </c>
      <c r="E78" s="1" t="s">
        <v>78</v>
      </c>
      <c r="F78" s="1" t="s">
        <v>116</v>
      </c>
      <c r="H78" s="5" t="s">
        <v>306</v>
      </c>
      <c r="I78" s="5" t="s">
        <v>308</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6" s="1" customFormat="1" ht="20.25" customHeight="1" x14ac:dyDescent="0.2">
      <c r="A79" s="1">
        <v>108</v>
      </c>
      <c r="B79" s="1" t="s">
        <v>305</v>
      </c>
      <c r="C79" s="1" t="str">
        <f t="shared" si="3"/>
        <v>http://hl7.org/fhir/us/core/StructureDefinition/us-core-!documentreference</v>
      </c>
      <c r="D79" s="1" t="s">
        <v>304</v>
      </c>
      <c r="E79" s="1" t="s">
        <v>78</v>
      </c>
      <c r="F79" s="1" t="s">
        <v>159</v>
      </c>
      <c r="H79" s="5" t="s">
        <v>306</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6" s="1" customFormat="1" x14ac:dyDescent="0.2">
      <c r="A80" s="1">
        <v>109</v>
      </c>
      <c r="B80" s="1" t="s">
        <v>189</v>
      </c>
      <c r="C80" s="1" t="str">
        <f t="shared" si="3"/>
        <v>http://hl7.org/fhir/us/core/StructureDefinition/us-core-documentreference</v>
      </c>
      <c r="D80" s="1" t="s">
        <v>155</v>
      </c>
      <c r="E80" s="1" t="s">
        <v>13</v>
      </c>
      <c r="F80" s="1" t="s">
        <v>116</v>
      </c>
      <c r="G80" s="1" t="s">
        <v>344</v>
      </c>
      <c r="H80" s="5" t="s">
        <v>310</v>
      </c>
      <c r="I80" s="5" t="s">
        <v>307</v>
      </c>
      <c r="J80" s="5" t="s">
        <v>309</v>
      </c>
    </row>
    <row r="81" spans="1:10" s="1" customFormat="1" ht="20.25" customHeight="1" x14ac:dyDescent="0.2">
      <c r="A81" s="1">
        <v>110</v>
      </c>
      <c r="B81" s="1" t="s">
        <v>189</v>
      </c>
      <c r="C81" s="1" t="str">
        <f t="shared" si="3"/>
        <v>http://hl7.org/fhir/us/core/StructureDefinition/us-core-documentreference</v>
      </c>
      <c r="D81" s="1" t="s">
        <v>206</v>
      </c>
      <c r="E81" s="1" t="s">
        <v>13</v>
      </c>
      <c r="F81" s="1" t="s">
        <v>230</v>
      </c>
      <c r="G81" s="1" t="s">
        <v>344</v>
      </c>
      <c r="H81" s="5" t="s">
        <v>311</v>
      </c>
      <c r="I81" s="9" t="s">
        <v>559</v>
      </c>
      <c r="J81" s="5" t="s">
        <v>313</v>
      </c>
    </row>
    <row r="82" spans="1:10" s="1" customFormat="1" x14ac:dyDescent="0.2">
      <c r="A82" s="1">
        <v>111</v>
      </c>
      <c r="B82" s="1" t="s">
        <v>189</v>
      </c>
      <c r="C82" s="1" t="str">
        <f t="shared" si="3"/>
        <v>http://hl7.org/fhir/us/core/StructureDefinition/us-core-documentreference</v>
      </c>
      <c r="D82" s="1" t="s">
        <v>128</v>
      </c>
      <c r="E82" s="1" t="s">
        <v>13</v>
      </c>
      <c r="F82" s="1" t="s">
        <v>116</v>
      </c>
      <c r="H82" s="5" t="s">
        <v>315</v>
      </c>
      <c r="I82" s="5" t="s">
        <v>410</v>
      </c>
      <c r="J82" s="5" t="s">
        <v>312</v>
      </c>
    </row>
    <row r="83" spans="1:10" s="1" customFormat="1" ht="20.25" customHeight="1" x14ac:dyDescent="0.2">
      <c r="A83" s="1">
        <v>112</v>
      </c>
      <c r="B83" s="1" t="s">
        <v>189</v>
      </c>
      <c r="C83" s="1" t="str">
        <f t="shared" si="3"/>
        <v>http://hl7.org/fhir/us/core/StructureDefinition/us-core-documentreference</v>
      </c>
      <c r="D83" s="1" t="s">
        <v>314</v>
      </c>
      <c r="E83" s="1" t="s">
        <v>78</v>
      </c>
      <c r="F83" s="1" t="s">
        <v>230</v>
      </c>
      <c r="H83" s="5" t="s">
        <v>316</v>
      </c>
      <c r="I83" s="5" t="s">
        <v>560</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s="1" customFormat="1" x14ac:dyDescent="0.2">
      <c r="A84" s="1">
        <v>115</v>
      </c>
      <c r="B84" s="1" t="s">
        <v>264</v>
      </c>
      <c r="C84" s="1" t="s">
        <v>454</v>
      </c>
      <c r="D84" s="1" t="s">
        <v>128</v>
      </c>
      <c r="E84" s="1" t="s">
        <v>78</v>
      </c>
      <c r="F84" s="1" t="s">
        <v>116</v>
      </c>
      <c r="H84" s="5" t="s">
        <v>409</v>
      </c>
      <c r="I84" s="5" t="s">
        <v>411</v>
      </c>
      <c r="J84" s="5" t="s">
        <v>412</v>
      </c>
    </row>
  </sheetData>
  <autoFilter ref="A1:J84" xr:uid="{331E0B16-168F-459B-8951-3DF614BF0371}"/>
  <sortState xmlns:xlrd2="http://schemas.microsoft.com/office/spreadsheetml/2017/richdata2" ref="A2:J128">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B7" sqref="B7"/>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420</v>
      </c>
    </row>
    <row r="3" spans="1:2" s="1" customFormat="1" x14ac:dyDescent="0.2">
      <c r="A3" s="1" t="s">
        <v>74</v>
      </c>
      <c r="B3" s="1" t="s">
        <v>486</v>
      </c>
    </row>
    <row r="4" spans="1:2" s="1" customFormat="1" x14ac:dyDescent="0.2">
      <c r="A4" s="1" t="s">
        <v>477</v>
      </c>
      <c r="B4" s="1" t="s">
        <v>487</v>
      </c>
    </row>
    <row r="5" spans="1:2" ht="139.5" customHeight="1" x14ac:dyDescent="0.2">
      <c r="A5" t="s">
        <v>3</v>
      </c>
      <c r="B5" s="2" t="s">
        <v>498</v>
      </c>
    </row>
    <row r="6" spans="1:2" x14ac:dyDescent="0.2">
      <c r="A6" t="s">
        <v>4</v>
      </c>
      <c r="B6" s="11" t="s">
        <v>540</v>
      </c>
    </row>
    <row r="7" spans="1:2" x14ac:dyDescent="0.2">
      <c r="A7" t="s">
        <v>5</v>
      </c>
      <c r="B7" t="s">
        <v>6</v>
      </c>
    </row>
    <row r="8" spans="1:2" ht="351.75" customHeight="1" x14ac:dyDescent="0.2">
      <c r="A8" t="s">
        <v>7</v>
      </c>
      <c r="B8" s="2" t="s">
        <v>501</v>
      </c>
    </row>
    <row r="9" spans="1:2" ht="103.5" customHeight="1" x14ac:dyDescent="0.2">
      <c r="A9" t="s">
        <v>8</v>
      </c>
      <c r="B9" s="3" t="s">
        <v>435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baseColWidth="10" defaultColWidth="8.83203125" defaultRowHeight="15" x14ac:dyDescent="0.2"/>
  <sheetData>
    <row r="1" spans="1:2" x14ac:dyDescent="0.2">
      <c r="A1" t="s">
        <v>27</v>
      </c>
      <c r="B1" t="s">
        <v>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7"/>
  <sheetViews>
    <sheetView topLeftCell="A14" workbookViewId="0">
      <selection activeCell="A26" sqref="A26:XFD28"/>
    </sheetView>
  </sheetViews>
  <sheetFormatPr baseColWidth="10" defaultColWidth="8.83203125" defaultRowHeight="15" x14ac:dyDescent="0.2"/>
  <cols>
    <col min="1" max="1" width="94" style="1" bestFit="1" customWidth="1"/>
    <col min="2" max="2" width="60.5" style="1" bestFit="1" customWidth="1"/>
    <col min="3" max="3" width="20.1640625" style="1" customWidth="1"/>
    <col min="4" max="4" width="16.1640625" style="1" customWidth="1"/>
  </cols>
  <sheetData>
    <row r="1" spans="1:6" x14ac:dyDescent="0.2">
      <c r="A1" s="1" t="s">
        <v>9</v>
      </c>
      <c r="B1" t="s">
        <v>10</v>
      </c>
      <c r="C1" t="s">
        <v>11</v>
      </c>
      <c r="D1" t="s">
        <v>12</v>
      </c>
    </row>
    <row r="2" spans="1:6" x14ac:dyDescent="0.2">
      <c r="A2" s="1" t="s">
        <v>81</v>
      </c>
      <c r="B2" t="s">
        <v>386</v>
      </c>
      <c r="C2" t="s">
        <v>13</v>
      </c>
      <c r="D2" t="s">
        <v>23</v>
      </c>
      <c r="F2" s="1"/>
    </row>
    <row r="3" spans="1:6" x14ac:dyDescent="0.2">
      <c r="A3" s="1" t="s">
        <v>248</v>
      </c>
      <c r="B3" t="s">
        <v>378</v>
      </c>
      <c r="C3" t="s">
        <v>13</v>
      </c>
      <c r="D3" t="s">
        <v>246</v>
      </c>
      <c r="F3" s="1"/>
    </row>
    <row r="4" spans="1:6" x14ac:dyDescent="0.2">
      <c r="A4" s="1" t="s">
        <v>353</v>
      </c>
      <c r="B4" s="1" t="s">
        <v>354</v>
      </c>
      <c r="C4" s="1" t="s">
        <v>13</v>
      </c>
      <c r="D4" s="1" t="s">
        <v>260</v>
      </c>
      <c r="F4" s="1"/>
    </row>
    <row r="5" spans="1:6" x14ac:dyDescent="0.2">
      <c r="A5" s="1" t="s">
        <v>365</v>
      </c>
      <c r="B5" s="1" t="s">
        <v>366</v>
      </c>
      <c r="C5" s="1" t="s">
        <v>13</v>
      </c>
      <c r="D5" s="1" t="s">
        <v>148</v>
      </c>
      <c r="F5" s="1"/>
    </row>
    <row r="6" spans="1:6" x14ac:dyDescent="0.2">
      <c r="A6" s="1" t="s">
        <v>454</v>
      </c>
      <c r="B6" s="1" t="s">
        <v>468</v>
      </c>
      <c r="C6" s="1" t="s">
        <v>13</v>
      </c>
      <c r="D6" s="1" t="s">
        <v>264</v>
      </c>
      <c r="F6" s="1"/>
    </row>
    <row r="7" spans="1:6" x14ac:dyDescent="0.2">
      <c r="A7" s="1" t="s">
        <v>200</v>
      </c>
      <c r="B7" s="1" t="s">
        <v>383</v>
      </c>
      <c r="C7" s="1" t="s">
        <v>13</v>
      </c>
      <c r="D7" s="1" t="s">
        <v>190</v>
      </c>
      <c r="F7" s="1"/>
    </row>
    <row r="8" spans="1:6" x14ac:dyDescent="0.2">
      <c r="A8" s="1" t="s">
        <v>201</v>
      </c>
      <c r="B8" s="1" t="s">
        <v>375</v>
      </c>
      <c r="C8" s="1" t="s">
        <v>13</v>
      </c>
      <c r="D8" s="1" t="s">
        <v>190</v>
      </c>
      <c r="F8" s="1"/>
    </row>
    <row r="9" spans="1:6" x14ac:dyDescent="0.2">
      <c r="A9" s="1" t="s">
        <v>361</v>
      </c>
      <c r="B9" s="1" t="s">
        <v>362</v>
      </c>
      <c r="C9" s="1" t="s">
        <v>13</v>
      </c>
      <c r="D9" s="1" t="s">
        <v>189</v>
      </c>
      <c r="F9" s="1"/>
    </row>
    <row r="10" spans="1:6" x14ac:dyDescent="0.2">
      <c r="A10" s="1" t="s">
        <v>367</v>
      </c>
      <c r="B10" s="1" t="s">
        <v>385</v>
      </c>
      <c r="C10" s="1" t="s">
        <v>13</v>
      </c>
      <c r="D10" s="1" t="s">
        <v>25</v>
      </c>
      <c r="F10" s="1"/>
    </row>
    <row r="11" spans="1:6" x14ac:dyDescent="0.2">
      <c r="A11" s="1" t="s">
        <v>379</v>
      </c>
      <c r="B11" s="1" t="s">
        <v>380</v>
      </c>
      <c r="C11" s="1" t="s">
        <v>13</v>
      </c>
      <c r="D11" s="1" t="s">
        <v>191</v>
      </c>
      <c r="F11" s="1"/>
    </row>
    <row r="12" spans="1:6" x14ac:dyDescent="0.2">
      <c r="A12" s="1" t="s">
        <v>358</v>
      </c>
      <c r="B12" s="1" t="s">
        <v>359</v>
      </c>
      <c r="C12" s="1" t="s">
        <v>13</v>
      </c>
      <c r="D12" s="1" t="s">
        <v>172</v>
      </c>
      <c r="F12" s="1"/>
    </row>
    <row r="13" spans="1:6" x14ac:dyDescent="0.2">
      <c r="A13" s="1" t="s">
        <v>381</v>
      </c>
      <c r="B13" s="1" t="s">
        <v>382</v>
      </c>
      <c r="C13" s="1" t="s">
        <v>13</v>
      </c>
      <c r="D13" s="1" t="s">
        <v>265</v>
      </c>
      <c r="F13" s="1"/>
    </row>
    <row r="14" spans="1:6" x14ac:dyDescent="0.2">
      <c r="A14" s="1" t="s">
        <v>372</v>
      </c>
      <c r="B14" s="1" t="s">
        <v>373</v>
      </c>
      <c r="C14" s="1" t="s">
        <v>13</v>
      </c>
      <c r="D14" s="1" t="s">
        <v>374</v>
      </c>
      <c r="F14" s="1"/>
    </row>
    <row r="15" spans="1:6" x14ac:dyDescent="0.2">
      <c r="A15" s="1" t="s">
        <v>363</v>
      </c>
      <c r="B15" s="1" t="s">
        <v>364</v>
      </c>
      <c r="C15" s="1" t="s">
        <v>13</v>
      </c>
      <c r="D15" s="1" t="s">
        <v>192</v>
      </c>
      <c r="F15" s="1"/>
    </row>
    <row r="16" spans="1:6" x14ac:dyDescent="0.2">
      <c r="A16" s="1" t="s">
        <v>499</v>
      </c>
      <c r="B16" s="1" t="s">
        <v>355</v>
      </c>
      <c r="C16" s="1" t="s">
        <v>13</v>
      </c>
      <c r="D16" s="1" t="s">
        <v>195</v>
      </c>
      <c r="F16" s="1"/>
    </row>
    <row r="17" spans="1:6" x14ac:dyDescent="0.2">
      <c r="A17" s="1" t="s">
        <v>437</v>
      </c>
      <c r="B17" s="1" t="s">
        <v>436</v>
      </c>
      <c r="C17" s="1" t="s">
        <v>13</v>
      </c>
      <c r="D17" s="1" t="s">
        <v>194</v>
      </c>
      <c r="F17" s="1"/>
    </row>
    <row r="18" spans="1:6" x14ac:dyDescent="0.2">
      <c r="A18" s="1" t="s">
        <v>516</v>
      </c>
      <c r="B18" s="1" t="s">
        <v>507</v>
      </c>
      <c r="C18" s="1" t="s">
        <v>13</v>
      </c>
      <c r="D18" s="1" t="s">
        <v>194</v>
      </c>
      <c r="F18" s="1"/>
    </row>
    <row r="19" spans="1:6" x14ac:dyDescent="0.2">
      <c r="A19" s="1" t="s">
        <v>517</v>
      </c>
      <c r="B19" s="1" t="s">
        <v>508</v>
      </c>
      <c r="C19" s="1" t="s">
        <v>13</v>
      </c>
      <c r="D19" s="1" t="s">
        <v>194</v>
      </c>
      <c r="F19" s="1"/>
    </row>
    <row r="20" spans="1:6" x14ac:dyDescent="0.2">
      <c r="A20" s="1" t="s">
        <v>518</v>
      </c>
      <c r="B20" s="1" t="s">
        <v>509</v>
      </c>
      <c r="C20" s="1" t="s">
        <v>13</v>
      </c>
      <c r="D20" s="1" t="s">
        <v>194</v>
      </c>
      <c r="F20" s="1"/>
    </row>
    <row r="21" spans="1:6" x14ac:dyDescent="0.2">
      <c r="A21" s="1" t="s">
        <v>519</v>
      </c>
      <c r="B21" s="1" t="s">
        <v>510</v>
      </c>
      <c r="C21" s="1" t="s">
        <v>13</v>
      </c>
      <c r="D21" s="1" t="s">
        <v>194</v>
      </c>
      <c r="F21" s="1"/>
    </row>
    <row r="22" spans="1:6" s="1" customFormat="1" x14ac:dyDescent="0.2">
      <c r="A22" s="1" t="s">
        <v>520</v>
      </c>
      <c r="B22" s="1" t="s">
        <v>511</v>
      </c>
      <c r="C22" s="1" t="s">
        <v>13</v>
      </c>
      <c r="D22" s="1" t="s">
        <v>194</v>
      </c>
    </row>
    <row r="23" spans="1:6" s="1" customFormat="1" x14ac:dyDescent="0.2">
      <c r="A23" s="1" t="s">
        <v>521</v>
      </c>
      <c r="B23" s="1" t="s">
        <v>512</v>
      </c>
      <c r="C23" s="1" t="s">
        <v>13</v>
      </c>
      <c r="D23" s="1" t="s">
        <v>194</v>
      </c>
    </row>
    <row r="24" spans="1:6" s="1" customFormat="1" x14ac:dyDescent="0.2">
      <c r="A24" s="1" t="s">
        <v>522</v>
      </c>
      <c r="B24" s="1" t="s">
        <v>513</v>
      </c>
      <c r="C24" s="1" t="s">
        <v>13</v>
      </c>
      <c r="D24" s="1" t="s">
        <v>194</v>
      </c>
    </row>
    <row r="25" spans="1:6" s="1" customFormat="1" x14ac:dyDescent="0.2">
      <c r="A25" s="1" t="s">
        <v>523</v>
      </c>
      <c r="B25" s="1" t="s">
        <v>514</v>
      </c>
      <c r="C25" s="1" t="s">
        <v>13</v>
      </c>
      <c r="D25" s="1" t="s">
        <v>194</v>
      </c>
    </row>
    <row r="26" spans="1:6" s="1" customFormat="1" x14ac:dyDescent="0.2">
      <c r="A26" s="1" t="s">
        <v>536</v>
      </c>
      <c r="B26" s="1" t="s">
        <v>535</v>
      </c>
      <c r="C26" s="1" t="s">
        <v>13</v>
      </c>
      <c r="D26" s="1" t="s">
        <v>194</v>
      </c>
    </row>
    <row r="27" spans="1:6" s="1" customFormat="1" x14ac:dyDescent="0.2">
      <c r="A27" s="1" t="s">
        <v>534</v>
      </c>
      <c r="B27" s="1" t="s">
        <v>537</v>
      </c>
      <c r="C27" s="1" t="s">
        <v>13</v>
      </c>
      <c r="D27" s="1" t="s">
        <v>194</v>
      </c>
    </row>
    <row r="28" spans="1:6" s="1" customFormat="1" x14ac:dyDescent="0.2">
      <c r="A28" s="1" t="s">
        <v>539</v>
      </c>
      <c r="B28" s="1" t="s">
        <v>538</v>
      </c>
      <c r="C28" s="1" t="s">
        <v>13</v>
      </c>
      <c r="D28" s="1" t="s">
        <v>194</v>
      </c>
    </row>
    <row r="29" spans="1:6" s="1" customFormat="1" x14ac:dyDescent="0.2">
      <c r="A29" s="1" t="s">
        <v>466</v>
      </c>
      <c r="B29" s="1" t="s">
        <v>465</v>
      </c>
      <c r="C29" s="1" t="s">
        <v>13</v>
      </c>
      <c r="D29" s="1" t="s">
        <v>194</v>
      </c>
    </row>
    <row r="30" spans="1:6" s="1" customFormat="1" x14ac:dyDescent="0.2">
      <c r="A30" s="1" t="s">
        <v>524</v>
      </c>
      <c r="B30" s="1" t="s">
        <v>515</v>
      </c>
      <c r="C30" s="1" t="s">
        <v>13</v>
      </c>
      <c r="D30" s="1" t="s">
        <v>194</v>
      </c>
    </row>
    <row r="31" spans="1:6" x14ac:dyDescent="0.2">
      <c r="A31" s="1" t="s">
        <v>290</v>
      </c>
      <c r="B31" s="1" t="s">
        <v>360</v>
      </c>
      <c r="C31" s="1" t="s">
        <v>13</v>
      </c>
      <c r="D31" s="1" t="s">
        <v>194</v>
      </c>
      <c r="F31" s="1"/>
    </row>
    <row r="32" spans="1:6" x14ac:dyDescent="0.2">
      <c r="A32" s="1" t="s">
        <v>368</v>
      </c>
      <c r="B32" s="1" t="s">
        <v>369</v>
      </c>
      <c r="C32" s="1" t="s">
        <v>13</v>
      </c>
      <c r="D32" s="1" t="s">
        <v>275</v>
      </c>
      <c r="F32" s="1"/>
    </row>
    <row r="33" spans="1:6" s="1" customFormat="1" x14ac:dyDescent="0.2">
      <c r="A33" s="1" t="s">
        <v>83</v>
      </c>
      <c r="B33" s="1" t="s">
        <v>384</v>
      </c>
      <c r="C33" s="1" t="s">
        <v>13</v>
      </c>
      <c r="D33" s="1" t="s">
        <v>24</v>
      </c>
    </row>
    <row r="34" spans="1:6" x14ac:dyDescent="0.2">
      <c r="A34" s="1" t="s">
        <v>356</v>
      </c>
      <c r="B34" s="1" t="s">
        <v>357</v>
      </c>
      <c r="C34" s="1" t="s">
        <v>13</v>
      </c>
      <c r="D34" s="1" t="s">
        <v>282</v>
      </c>
      <c r="F34" s="1"/>
    </row>
    <row r="35" spans="1:6" x14ac:dyDescent="0.2">
      <c r="A35" s="1" t="s">
        <v>376</v>
      </c>
      <c r="B35" s="1" t="s">
        <v>377</v>
      </c>
      <c r="C35" s="1" t="s">
        <v>13</v>
      </c>
      <c r="D35" s="1" t="s">
        <v>284</v>
      </c>
      <c r="F35" s="1"/>
    </row>
    <row r="36" spans="1:6" x14ac:dyDescent="0.2">
      <c r="A36" s="1" t="s">
        <v>370</v>
      </c>
      <c r="B36" s="1" t="s">
        <v>371</v>
      </c>
      <c r="C36" s="1" t="s">
        <v>13</v>
      </c>
      <c r="D36" s="1" t="s">
        <v>193</v>
      </c>
    </row>
    <row r="37" spans="1:6" x14ac:dyDescent="0.2">
      <c r="A37" s="1" t="s">
        <v>462</v>
      </c>
      <c r="B37" s="1" t="s">
        <v>463</v>
      </c>
      <c r="C37" s="1" t="s">
        <v>13</v>
      </c>
      <c r="D37" s="1" t="s">
        <v>461</v>
      </c>
    </row>
  </sheetData>
  <sortState xmlns:xlrd2="http://schemas.microsoft.com/office/spreadsheetml/2017/richdata2" ref="A2:D37">
    <sortCondition ref="D2:D37"/>
    <sortCondition ref="B2:B37"/>
  </sortState>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59"/>
  <sheetViews>
    <sheetView tabSelected="1" zoomScale="120" zoomScaleNormal="120" workbookViewId="0">
      <pane xSplit="1" ySplit="1" topLeftCell="B2" activePane="bottomRight" state="frozen"/>
      <selection pane="topRight" activeCell="B1" sqref="B1"/>
      <selection pane="bottomLeft" activeCell="A2" sqref="A2"/>
      <selection pane="bottomRight" activeCell="C6" sqref="C6"/>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 min="26" max="26" width="27.1640625" style="1" bestFit="1" customWidth="1"/>
  </cols>
  <sheetData>
    <row r="1" spans="1:26" ht="25.5" customHeight="1" thickBot="1" x14ac:dyDescent="0.25">
      <c r="A1" t="s">
        <v>14</v>
      </c>
      <c r="B1" t="s">
        <v>15</v>
      </c>
      <c r="C1" s="2" t="s">
        <v>7</v>
      </c>
      <c r="D1" s="2" t="s">
        <v>43</v>
      </c>
      <c r="E1" s="2" t="s">
        <v>502</v>
      </c>
      <c r="F1" t="s">
        <v>16</v>
      </c>
      <c r="G1" s="1" t="s">
        <v>421</v>
      </c>
      <c r="H1" t="s">
        <v>17</v>
      </c>
      <c r="I1" s="1" t="s">
        <v>422</v>
      </c>
      <c r="J1" t="s">
        <v>18</v>
      </c>
      <c r="K1" s="1" t="s">
        <v>423</v>
      </c>
      <c r="L1" s="1" t="s">
        <v>413</v>
      </c>
      <c r="M1" s="1" t="s">
        <v>424</v>
      </c>
      <c r="N1" s="1" t="s">
        <v>414</v>
      </c>
      <c r="O1" s="1" t="s">
        <v>425</v>
      </c>
      <c r="P1" s="1" t="s">
        <v>418</v>
      </c>
      <c r="Q1" s="1" t="s">
        <v>426</v>
      </c>
      <c r="R1" s="1" t="s">
        <v>419</v>
      </c>
      <c r="S1" s="1" t="s">
        <v>427</v>
      </c>
      <c r="T1" t="s">
        <v>19</v>
      </c>
      <c r="U1" s="1" t="s">
        <v>428</v>
      </c>
      <c r="V1" s="4" t="s">
        <v>333</v>
      </c>
      <c r="W1" s="4" t="s">
        <v>334</v>
      </c>
      <c r="X1" s="4" t="s">
        <v>415</v>
      </c>
      <c r="Y1" s="4" t="s">
        <v>416</v>
      </c>
      <c r="Z1" t="s">
        <v>20</v>
      </c>
    </row>
    <row r="2" spans="1:26" ht="25.5" customHeight="1" thickTop="1" x14ac:dyDescent="0.25">
      <c r="A2" s="1" t="s">
        <v>23</v>
      </c>
      <c r="B2" t="s">
        <v>13</v>
      </c>
      <c r="C2" s="3"/>
      <c r="D2" s="3"/>
      <c r="E2" s="3"/>
      <c r="F2"/>
      <c r="H2"/>
      <c r="T2" t="s">
        <v>21</v>
      </c>
      <c r="U2" s="1" t="s">
        <v>78</v>
      </c>
      <c r="X2" s="17" t="s">
        <v>474</v>
      </c>
      <c r="Y2" s="17"/>
      <c r="Z2" t="s">
        <v>22</v>
      </c>
    </row>
    <row r="3" spans="1:26" ht="25.5" customHeight="1" x14ac:dyDescent="0.25">
      <c r="A3" s="1" t="s">
        <v>246</v>
      </c>
      <c r="B3" s="1" t="s">
        <v>13</v>
      </c>
      <c r="C3" s="2" t="s">
        <v>528</v>
      </c>
      <c r="T3" s="1" t="s">
        <v>21</v>
      </c>
      <c r="U3" s="1" t="s">
        <v>78</v>
      </c>
      <c r="X3" s="17" t="s">
        <v>474</v>
      </c>
      <c r="Y3" s="17"/>
    </row>
    <row r="4" spans="1:26" ht="25.5" customHeight="1" x14ac:dyDescent="0.25">
      <c r="A4" s="1" t="s">
        <v>260</v>
      </c>
      <c r="B4" s="1" t="s">
        <v>13</v>
      </c>
      <c r="T4" s="1" t="s">
        <v>21</v>
      </c>
      <c r="U4" s="1" t="s">
        <v>78</v>
      </c>
      <c r="X4" s="17" t="s">
        <v>474</v>
      </c>
      <c r="Y4" s="17"/>
    </row>
    <row r="5" spans="1:26" ht="25.5" customHeight="1" x14ac:dyDescent="0.25">
      <c r="A5" s="1" t="s">
        <v>148</v>
      </c>
      <c r="B5" s="1" t="s">
        <v>13</v>
      </c>
      <c r="T5" s="1" t="s">
        <v>21</v>
      </c>
      <c r="U5" s="1" t="s">
        <v>78</v>
      </c>
      <c r="X5" s="17" t="s">
        <v>474</v>
      </c>
      <c r="Y5" s="17"/>
      <c r="Z5" t="s">
        <v>26</v>
      </c>
    </row>
    <row r="6" spans="1:26" ht="25.5" customHeight="1" x14ac:dyDescent="0.25">
      <c r="A6" s="1" t="s">
        <v>264</v>
      </c>
      <c r="B6" s="1" t="s">
        <v>13</v>
      </c>
      <c r="C6" s="2" t="s">
        <v>561</v>
      </c>
      <c r="T6" s="1" t="s">
        <v>21</v>
      </c>
      <c r="U6" s="1" t="s">
        <v>78</v>
      </c>
      <c r="X6" s="17" t="s">
        <v>474</v>
      </c>
      <c r="Y6" s="17"/>
    </row>
    <row r="7" spans="1:26" ht="25.5" customHeight="1" x14ac:dyDescent="0.25">
      <c r="A7" s="1" t="s">
        <v>190</v>
      </c>
      <c r="B7" s="1" t="s">
        <v>13</v>
      </c>
      <c r="T7" s="1" t="s">
        <v>21</v>
      </c>
      <c r="U7" s="1" t="s">
        <v>78</v>
      </c>
      <c r="X7" s="17" t="s">
        <v>474</v>
      </c>
      <c r="Y7" s="17"/>
    </row>
    <row r="8" spans="1:26" ht="25.5" customHeight="1" x14ac:dyDescent="0.25">
      <c r="A8" s="1" t="s">
        <v>189</v>
      </c>
      <c r="B8" s="1" t="s">
        <v>13</v>
      </c>
      <c r="C8" s="2" t="s">
        <v>434</v>
      </c>
      <c r="T8" s="1" t="s">
        <v>21</v>
      </c>
      <c r="U8" s="1" t="s">
        <v>78</v>
      </c>
      <c r="X8" s="17" t="s">
        <v>474</v>
      </c>
      <c r="Y8" s="17"/>
    </row>
    <row r="9" spans="1:26" ht="25.5" customHeight="1" x14ac:dyDescent="0.25">
      <c r="A9" s="1" t="s">
        <v>25</v>
      </c>
      <c r="B9" s="1" t="s">
        <v>13</v>
      </c>
      <c r="C9" s="2" t="s">
        <v>526</v>
      </c>
      <c r="T9" s="1" t="s">
        <v>21</v>
      </c>
      <c r="U9" s="1" t="s">
        <v>78</v>
      </c>
      <c r="X9" s="17" t="s">
        <v>474</v>
      </c>
      <c r="Y9" s="17"/>
    </row>
    <row r="10" spans="1:26" ht="25.5" customHeight="1" x14ac:dyDescent="0.25">
      <c r="A10" s="1" t="s">
        <v>191</v>
      </c>
      <c r="B10" s="1" t="s">
        <v>13</v>
      </c>
      <c r="T10" s="1" t="s">
        <v>21</v>
      </c>
      <c r="U10" s="1" t="s">
        <v>78</v>
      </c>
      <c r="X10" s="17" t="s">
        <v>474</v>
      </c>
      <c r="Y10" s="17"/>
    </row>
    <row r="11" spans="1:26" ht="25.5" customHeight="1" x14ac:dyDescent="0.25">
      <c r="A11" s="1" t="s">
        <v>172</v>
      </c>
      <c r="B11" s="1" t="s">
        <v>13</v>
      </c>
      <c r="C11" s="2" t="s">
        <v>527</v>
      </c>
      <c r="T11" s="1" t="s">
        <v>21</v>
      </c>
      <c r="U11" s="1" t="s">
        <v>78</v>
      </c>
      <c r="X11" s="17" t="s">
        <v>474</v>
      </c>
      <c r="Y11" s="17"/>
    </row>
    <row r="12" spans="1:26" ht="25.5" customHeight="1" x14ac:dyDescent="0.25">
      <c r="A12" s="1" t="s">
        <v>265</v>
      </c>
      <c r="B12" s="1" t="s">
        <v>13</v>
      </c>
      <c r="C12" s="2" t="s">
        <v>529</v>
      </c>
      <c r="T12" s="1" t="s">
        <v>21</v>
      </c>
      <c r="U12" s="1" t="s">
        <v>78</v>
      </c>
      <c r="X12" s="17"/>
      <c r="Y12" s="17"/>
    </row>
    <row r="13" spans="1:26" ht="25.5" customHeight="1" x14ac:dyDescent="0.25">
      <c r="A13" s="1" t="s">
        <v>374</v>
      </c>
      <c r="B13" s="1" t="s">
        <v>13</v>
      </c>
      <c r="C13" s="2" t="s">
        <v>504</v>
      </c>
      <c r="T13" s="1" t="s">
        <v>21</v>
      </c>
      <c r="U13" s="1" t="s">
        <v>78</v>
      </c>
      <c r="X13" s="17"/>
      <c r="Y13" s="17"/>
    </row>
    <row r="14" spans="1:26" ht="25.5" customHeight="1" x14ac:dyDescent="0.25">
      <c r="A14" s="1" t="s">
        <v>192</v>
      </c>
      <c r="B14" s="1" t="s">
        <v>13</v>
      </c>
      <c r="C14" s="2" t="s">
        <v>506</v>
      </c>
      <c r="T14" s="1" t="s">
        <v>21</v>
      </c>
      <c r="U14" s="1" t="s">
        <v>78</v>
      </c>
      <c r="W14" s="7" t="s">
        <v>220</v>
      </c>
      <c r="X14" s="17" t="s">
        <v>474</v>
      </c>
      <c r="Y14" s="17"/>
    </row>
    <row r="15" spans="1:26" ht="25.5" customHeight="1" x14ac:dyDescent="0.25">
      <c r="A15" s="1" t="s">
        <v>460</v>
      </c>
      <c r="B15" s="1" t="s">
        <v>13</v>
      </c>
      <c r="C15" s="2" t="s">
        <v>505</v>
      </c>
      <c r="T15" s="1" t="s">
        <v>21</v>
      </c>
      <c r="U15" s="1" t="s">
        <v>78</v>
      </c>
      <c r="W15" s="7" t="s">
        <v>417</v>
      </c>
      <c r="X15" s="17" t="s">
        <v>474</v>
      </c>
      <c r="Y15" s="17"/>
    </row>
    <row r="16" spans="1:26" ht="25.5" customHeight="1" x14ac:dyDescent="0.25">
      <c r="A16" s="1" t="s">
        <v>194</v>
      </c>
      <c r="B16" s="1" t="s">
        <v>13</v>
      </c>
      <c r="C16" s="2" t="s">
        <v>530</v>
      </c>
      <c r="T16" s="1" t="s">
        <v>21</v>
      </c>
      <c r="U16" s="1" t="s">
        <v>78</v>
      </c>
      <c r="X16" s="17" t="s">
        <v>474</v>
      </c>
      <c r="Y16" s="17"/>
    </row>
    <row r="17" spans="1:25" ht="25.5" customHeight="1" x14ac:dyDescent="0.25">
      <c r="A17" s="1" t="s">
        <v>275</v>
      </c>
      <c r="B17" s="1" t="s">
        <v>13</v>
      </c>
      <c r="T17" s="1" t="s">
        <v>21</v>
      </c>
      <c r="U17" s="1" t="s">
        <v>78</v>
      </c>
      <c r="X17" s="17"/>
      <c r="Y17" s="17"/>
    </row>
    <row r="18" spans="1:25" ht="25.5" customHeight="1" x14ac:dyDescent="0.25">
      <c r="A18" s="1" t="s">
        <v>24</v>
      </c>
      <c r="B18" s="1" t="s">
        <v>13</v>
      </c>
      <c r="C18" s="2" t="s">
        <v>531</v>
      </c>
      <c r="T18" s="1" t="s">
        <v>21</v>
      </c>
      <c r="U18" s="1" t="s">
        <v>78</v>
      </c>
      <c r="X18" s="17" t="s">
        <v>474</v>
      </c>
      <c r="Y18" s="17"/>
    </row>
    <row r="19" spans="1:25" ht="25.5" customHeight="1" x14ac:dyDescent="0.25">
      <c r="A19" s="1" t="s">
        <v>282</v>
      </c>
      <c r="B19" s="1" t="s">
        <v>13</v>
      </c>
      <c r="T19" s="1" t="s">
        <v>21</v>
      </c>
      <c r="U19" s="1" t="s">
        <v>78</v>
      </c>
      <c r="X19" s="17"/>
      <c r="Y19" s="17"/>
    </row>
    <row r="20" spans="1:25" ht="25.5" customHeight="1" x14ac:dyDescent="0.25">
      <c r="A20" s="1" t="s">
        <v>284</v>
      </c>
      <c r="B20" s="1" t="s">
        <v>13</v>
      </c>
      <c r="C20" s="2" t="s">
        <v>529</v>
      </c>
      <c r="T20" s="1" t="s">
        <v>21</v>
      </c>
      <c r="U20" s="1" t="s">
        <v>78</v>
      </c>
      <c r="W20" s="1" t="s">
        <v>288</v>
      </c>
      <c r="X20" s="17"/>
      <c r="Y20" s="17"/>
    </row>
    <row r="21" spans="1:25" ht="25.5" customHeight="1" x14ac:dyDescent="0.25">
      <c r="A21" s="1" t="s">
        <v>193</v>
      </c>
      <c r="B21" s="1" t="s">
        <v>13</v>
      </c>
      <c r="C21" s="2" t="s">
        <v>532</v>
      </c>
      <c r="T21" s="1" t="s">
        <v>21</v>
      </c>
      <c r="U21" s="1" t="s">
        <v>78</v>
      </c>
      <c r="X21" s="17" t="s">
        <v>474</v>
      </c>
      <c r="Y21" s="17"/>
    </row>
    <row r="22" spans="1:25" ht="25.5" customHeight="1" x14ac:dyDescent="0.2">
      <c r="A22" t="s">
        <v>461</v>
      </c>
      <c r="B22" s="1" t="s">
        <v>13</v>
      </c>
      <c r="C22" s="2" t="s">
        <v>533</v>
      </c>
      <c r="T22" s="1" t="s">
        <v>21</v>
      </c>
      <c r="U22" s="1" t="s">
        <v>78</v>
      </c>
    </row>
    <row r="23" spans="1:25" ht="25.5" customHeight="1" x14ac:dyDescent="0.2">
      <c r="A23" t="s">
        <v>471</v>
      </c>
      <c r="B23" s="1" t="s">
        <v>78</v>
      </c>
    </row>
    <row r="24" spans="1:25" ht="25.5" customHeight="1" x14ac:dyDescent="0.2">
      <c r="A24"/>
    </row>
    <row r="25" spans="1:25" ht="25.5" customHeight="1" x14ac:dyDescent="0.2">
      <c r="A25"/>
    </row>
    <row r="56" spans="22:25" ht="25.5" customHeight="1" x14ac:dyDescent="0.2">
      <c r="V56" s="7"/>
      <c r="X56" s="7"/>
      <c r="Y56" s="7"/>
    </row>
    <row r="59" spans="22:25" ht="25.5" customHeight="1" x14ac:dyDescent="0.2">
      <c r="Y59" s="7"/>
    </row>
  </sheetData>
  <sortState xmlns:xlrd2="http://schemas.microsoft.com/office/spreadsheetml/2017/richdata2" ref="A2:A21">
    <sortCondition ref="A2:A21"/>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27</v>
      </c>
      <c r="B1" t="s">
        <v>28</v>
      </c>
      <c r="C1" t="s">
        <v>14</v>
      </c>
      <c r="D1" t="s">
        <v>29</v>
      </c>
      <c r="E1" t="s">
        <v>7</v>
      </c>
    </row>
    <row r="2" spans="1:5" ht="129" thickBot="1" x14ac:dyDescent="0.25">
      <c r="A2" s="15" t="s">
        <v>387</v>
      </c>
      <c r="B2" t="s">
        <v>408</v>
      </c>
      <c r="C2" s="16" t="s">
        <v>189</v>
      </c>
      <c r="D2" t="s">
        <v>13</v>
      </c>
      <c r="E2" s="2" t="s">
        <v>438</v>
      </c>
    </row>
    <row r="3" spans="1:5" ht="64" x14ac:dyDescent="0.2">
      <c r="A3" t="s">
        <v>469</v>
      </c>
      <c r="B3" t="s">
        <v>470</v>
      </c>
      <c r="C3" t="s">
        <v>471</v>
      </c>
      <c r="D3" t="s">
        <v>78</v>
      </c>
      <c r="E3" s="2" t="s">
        <v>472</v>
      </c>
    </row>
    <row r="4" spans="1:5" x14ac:dyDescent="0.2">
      <c r="E4"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H2" activePane="bottomRight" state="frozen"/>
      <selection pane="topRight" activeCell="B1" sqref="B1"/>
      <selection pane="bottomLeft" activeCell="A2" sqref="A2"/>
      <selection pane="bottomRight" activeCell="L20" sqref="L20"/>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4" max="14" width="17.33203125" customWidth="1"/>
    <col min="17" max="17" width="31.33203125" customWidth="1"/>
    <col min="18" max="18" width="31.33203125" style="1" customWidth="1"/>
    <col min="24" max="24" width="20.1640625" style="1" customWidth="1"/>
  </cols>
  <sheetData>
    <row r="1" spans="1:25" ht="16" x14ac:dyDescent="0.2">
      <c r="A1" t="s">
        <v>30</v>
      </c>
      <c r="B1" s="1" t="s">
        <v>388</v>
      </c>
      <c r="C1" s="1" t="s">
        <v>389</v>
      </c>
      <c r="D1" s="1" t="s">
        <v>390</v>
      </c>
      <c r="E1" s="1" t="s">
        <v>391</v>
      </c>
      <c r="F1" s="1" t="s">
        <v>392</v>
      </c>
      <c r="G1" s="2" t="s">
        <v>445</v>
      </c>
      <c r="H1" s="1" t="s">
        <v>393</v>
      </c>
      <c r="I1" s="1" t="s">
        <v>394</v>
      </c>
      <c r="J1" s="1" t="s">
        <v>395</v>
      </c>
      <c r="K1" s="1" t="s">
        <v>396</v>
      </c>
      <c r="L1" s="1" t="s">
        <v>397</v>
      </c>
      <c r="M1" s="1" t="s">
        <v>398</v>
      </c>
      <c r="N1" s="1" t="s">
        <v>399</v>
      </c>
      <c r="O1" s="1" t="s">
        <v>400</v>
      </c>
      <c r="P1" s="1" t="s">
        <v>401</v>
      </c>
      <c r="Q1" s="1" t="s">
        <v>402</v>
      </c>
      <c r="R1" s="1" t="s">
        <v>475</v>
      </c>
      <c r="S1" s="1" t="s">
        <v>403</v>
      </c>
      <c r="T1" s="1" t="s">
        <v>404</v>
      </c>
      <c r="U1" s="1" t="s">
        <v>405</v>
      </c>
      <c r="V1" s="1" t="s">
        <v>406</v>
      </c>
      <c r="W1" t="s">
        <v>407</v>
      </c>
      <c r="X1" s="1" t="s">
        <v>464</v>
      </c>
      <c r="Y1" s="1" t="s">
        <v>473</v>
      </c>
    </row>
    <row r="2" spans="1:25" ht="64" x14ac:dyDescent="0.2">
      <c r="A2" t="s">
        <v>31</v>
      </c>
      <c r="B2" t="s">
        <v>34</v>
      </c>
      <c r="C2" s="1" t="s">
        <v>34</v>
      </c>
      <c r="D2" t="s">
        <v>34</v>
      </c>
      <c r="E2" t="s">
        <v>34</v>
      </c>
      <c r="F2" t="s">
        <v>34</v>
      </c>
      <c r="G2" s="2" t="s">
        <v>446</v>
      </c>
      <c r="H2" t="s">
        <v>13</v>
      </c>
      <c r="I2" t="s">
        <v>13</v>
      </c>
      <c r="J2" t="s">
        <v>34</v>
      </c>
      <c r="K2" t="s">
        <v>34</v>
      </c>
      <c r="L2" t="s">
        <v>34</v>
      </c>
      <c r="M2" t="s">
        <v>34</v>
      </c>
      <c r="N2" t="s">
        <v>34</v>
      </c>
      <c r="O2" t="s">
        <v>34</v>
      </c>
      <c r="P2" t="s">
        <v>34</v>
      </c>
      <c r="Q2" t="s">
        <v>34</v>
      </c>
      <c r="S2" t="s">
        <v>34</v>
      </c>
      <c r="T2" t="s">
        <v>34</v>
      </c>
      <c r="U2" t="s">
        <v>34</v>
      </c>
      <c r="V2" t="s">
        <v>34</v>
      </c>
      <c r="W2" t="s">
        <v>34</v>
      </c>
      <c r="X2" s="1" t="s">
        <v>34</v>
      </c>
    </row>
    <row r="3" spans="1:25" x14ac:dyDescent="0.2">
      <c r="A3" t="s">
        <v>32</v>
      </c>
      <c r="B3" t="s">
        <v>13</v>
      </c>
      <c r="C3" s="1" t="s">
        <v>13</v>
      </c>
      <c r="D3" t="s">
        <v>13</v>
      </c>
      <c r="E3" t="s">
        <v>13</v>
      </c>
      <c r="F3" t="s">
        <v>13</v>
      </c>
      <c r="H3" t="s">
        <v>13</v>
      </c>
      <c r="I3" t="s">
        <v>13</v>
      </c>
      <c r="J3" t="s">
        <v>13</v>
      </c>
      <c r="K3" t="s">
        <v>13</v>
      </c>
      <c r="L3" t="s">
        <v>13</v>
      </c>
      <c r="M3" t="s">
        <v>13</v>
      </c>
      <c r="N3" t="s">
        <v>34</v>
      </c>
      <c r="O3" t="s">
        <v>13</v>
      </c>
      <c r="P3" t="s">
        <v>13</v>
      </c>
      <c r="Q3" t="s">
        <v>13</v>
      </c>
      <c r="R3" s="2"/>
      <c r="S3" t="s">
        <v>13</v>
      </c>
      <c r="T3" t="s">
        <v>13</v>
      </c>
      <c r="U3" t="s">
        <v>13</v>
      </c>
      <c r="V3" t="s">
        <v>13</v>
      </c>
      <c r="W3" t="s">
        <v>13</v>
      </c>
      <c r="X3" s="1" t="s">
        <v>34</v>
      </c>
    </row>
    <row r="4" spans="1:25" x14ac:dyDescent="0.2">
      <c r="A4" t="s">
        <v>33</v>
      </c>
      <c r="B4" t="s">
        <v>13</v>
      </c>
      <c r="C4" t="s">
        <v>13</v>
      </c>
      <c r="D4" t="s">
        <v>13</v>
      </c>
      <c r="E4" t="s">
        <v>13</v>
      </c>
      <c r="F4" t="s">
        <v>13</v>
      </c>
      <c r="H4" t="s">
        <v>13</v>
      </c>
      <c r="I4" t="s">
        <v>13</v>
      </c>
      <c r="J4" t="s">
        <v>13</v>
      </c>
      <c r="K4" t="s">
        <v>13</v>
      </c>
      <c r="L4" t="s">
        <v>13</v>
      </c>
      <c r="M4" t="s">
        <v>13</v>
      </c>
      <c r="N4" t="s">
        <v>13</v>
      </c>
      <c r="O4" t="s">
        <v>13</v>
      </c>
      <c r="P4" t="s">
        <v>13</v>
      </c>
      <c r="Q4" t="s">
        <v>13</v>
      </c>
      <c r="S4" t="s">
        <v>13</v>
      </c>
      <c r="T4" t="s">
        <v>13</v>
      </c>
      <c r="U4" t="s">
        <v>13</v>
      </c>
      <c r="V4" t="s">
        <v>13</v>
      </c>
      <c r="W4" t="s">
        <v>13</v>
      </c>
      <c r="X4" s="1" t="s">
        <v>13</v>
      </c>
    </row>
    <row r="5" spans="1:25" x14ac:dyDescent="0.2">
      <c r="A5" t="s">
        <v>35</v>
      </c>
      <c r="B5" t="s">
        <v>78</v>
      </c>
      <c r="C5" s="1" t="s">
        <v>78</v>
      </c>
      <c r="D5" t="s">
        <v>78</v>
      </c>
      <c r="E5" t="s">
        <v>78</v>
      </c>
      <c r="F5" t="s">
        <v>78</v>
      </c>
      <c r="H5" t="s">
        <v>78</v>
      </c>
      <c r="I5" t="s">
        <v>78</v>
      </c>
      <c r="J5" t="s">
        <v>78</v>
      </c>
      <c r="K5" t="s">
        <v>78</v>
      </c>
      <c r="L5" t="s">
        <v>78</v>
      </c>
      <c r="M5" t="s">
        <v>78</v>
      </c>
      <c r="N5" t="s">
        <v>78</v>
      </c>
      <c r="O5" t="s">
        <v>78</v>
      </c>
      <c r="P5" t="s">
        <v>78</v>
      </c>
      <c r="Q5" t="s">
        <v>78</v>
      </c>
      <c r="S5" t="s">
        <v>78</v>
      </c>
      <c r="T5" t="s">
        <v>78</v>
      </c>
      <c r="U5" t="s">
        <v>78</v>
      </c>
      <c r="V5" t="s">
        <v>78</v>
      </c>
      <c r="W5" t="s">
        <v>78</v>
      </c>
      <c r="X5" s="1" t="s">
        <v>78</v>
      </c>
    </row>
    <row r="6" spans="1:25" x14ac:dyDescent="0.2">
      <c r="A6" t="s">
        <v>36</v>
      </c>
      <c r="B6" s="1" t="s">
        <v>34</v>
      </c>
      <c r="C6" s="1" t="s">
        <v>34</v>
      </c>
      <c r="D6" s="1" t="s">
        <v>34</v>
      </c>
      <c r="E6" s="1" t="s">
        <v>34</v>
      </c>
      <c r="F6" s="1" t="s">
        <v>34</v>
      </c>
      <c r="H6" s="1" t="s">
        <v>34</v>
      </c>
      <c r="I6" s="1" t="s">
        <v>34</v>
      </c>
      <c r="J6" s="1" t="s">
        <v>34</v>
      </c>
      <c r="K6" s="1" t="s">
        <v>34</v>
      </c>
      <c r="L6" s="1" t="s">
        <v>34</v>
      </c>
      <c r="M6" s="1" t="s">
        <v>34</v>
      </c>
      <c r="N6" s="1" t="s">
        <v>34</v>
      </c>
      <c r="O6" s="1" t="s">
        <v>34</v>
      </c>
      <c r="P6" s="1" t="s">
        <v>34</v>
      </c>
      <c r="Q6" s="1" t="s">
        <v>34</v>
      </c>
      <c r="S6" s="1" t="s">
        <v>34</v>
      </c>
      <c r="T6" s="1" t="s">
        <v>34</v>
      </c>
      <c r="U6" s="1" t="s">
        <v>34</v>
      </c>
      <c r="V6" s="1" t="s">
        <v>34</v>
      </c>
      <c r="W6" t="s">
        <v>34</v>
      </c>
      <c r="X6" s="1" t="s">
        <v>34</v>
      </c>
    </row>
    <row r="7" spans="1:25" x14ac:dyDescent="0.2">
      <c r="A7" t="s">
        <v>37</v>
      </c>
      <c r="B7" t="s">
        <v>34</v>
      </c>
      <c r="C7" s="1" t="s">
        <v>34</v>
      </c>
      <c r="D7" t="s">
        <v>34</v>
      </c>
      <c r="E7" t="s">
        <v>34</v>
      </c>
      <c r="F7" t="s">
        <v>34</v>
      </c>
      <c r="H7" t="s">
        <v>34</v>
      </c>
      <c r="I7" t="s">
        <v>34</v>
      </c>
      <c r="J7" t="s">
        <v>34</v>
      </c>
      <c r="K7" t="s">
        <v>34</v>
      </c>
      <c r="L7" t="s">
        <v>34</v>
      </c>
      <c r="M7" t="s">
        <v>34</v>
      </c>
      <c r="N7" t="s">
        <v>34</v>
      </c>
      <c r="O7" t="s">
        <v>34</v>
      </c>
      <c r="P7" t="s">
        <v>34</v>
      </c>
      <c r="Q7" t="s">
        <v>34</v>
      </c>
      <c r="S7" t="s">
        <v>34</v>
      </c>
      <c r="T7" t="s">
        <v>34</v>
      </c>
      <c r="U7" t="s">
        <v>34</v>
      </c>
      <c r="V7" t="s">
        <v>34</v>
      </c>
      <c r="W7" t="s">
        <v>34</v>
      </c>
      <c r="X7" s="1" t="s">
        <v>34</v>
      </c>
    </row>
    <row r="8" spans="1:25" x14ac:dyDescent="0.2">
      <c r="A8" t="s">
        <v>38</v>
      </c>
      <c r="B8" s="1" t="s">
        <v>34</v>
      </c>
      <c r="C8" s="1" t="s">
        <v>34</v>
      </c>
      <c r="D8" t="s">
        <v>34</v>
      </c>
      <c r="E8" t="s">
        <v>34</v>
      </c>
      <c r="F8" t="s">
        <v>34</v>
      </c>
      <c r="H8" t="s">
        <v>34</v>
      </c>
      <c r="I8" t="s">
        <v>34</v>
      </c>
      <c r="J8" t="s">
        <v>34</v>
      </c>
      <c r="K8" t="s">
        <v>34</v>
      </c>
      <c r="L8" t="s">
        <v>34</v>
      </c>
      <c r="M8" t="s">
        <v>34</v>
      </c>
      <c r="N8" t="s">
        <v>34</v>
      </c>
      <c r="O8" t="s">
        <v>34</v>
      </c>
      <c r="P8" t="s">
        <v>34</v>
      </c>
      <c r="Q8" t="s">
        <v>34</v>
      </c>
      <c r="S8" t="s">
        <v>34</v>
      </c>
      <c r="T8" t="s">
        <v>34</v>
      </c>
      <c r="U8" t="s">
        <v>34</v>
      </c>
      <c r="V8" t="s">
        <v>34</v>
      </c>
      <c r="W8" t="s">
        <v>34</v>
      </c>
      <c r="X8" s="1" t="s">
        <v>34</v>
      </c>
    </row>
    <row r="9" spans="1:25" x14ac:dyDescent="0.2">
      <c r="A9" t="s">
        <v>39</v>
      </c>
      <c r="B9" t="s">
        <v>78</v>
      </c>
      <c r="C9" s="1" t="s">
        <v>78</v>
      </c>
      <c r="D9" t="s">
        <v>78</v>
      </c>
      <c r="E9" t="s">
        <v>78</v>
      </c>
      <c r="F9" t="s">
        <v>78</v>
      </c>
      <c r="H9" t="s">
        <v>78</v>
      </c>
      <c r="I9" t="s">
        <v>78</v>
      </c>
      <c r="J9" t="s">
        <v>78</v>
      </c>
      <c r="K9" t="s">
        <v>78</v>
      </c>
      <c r="L9" t="s">
        <v>78</v>
      </c>
      <c r="M9" t="s">
        <v>78</v>
      </c>
      <c r="N9" t="s">
        <v>78</v>
      </c>
      <c r="O9" t="s">
        <v>78</v>
      </c>
      <c r="P9" t="s">
        <v>78</v>
      </c>
      <c r="Q9" t="s">
        <v>78</v>
      </c>
      <c r="S9" t="s">
        <v>78</v>
      </c>
      <c r="T9" t="s">
        <v>78</v>
      </c>
      <c r="U9" t="s">
        <v>78</v>
      </c>
      <c r="V9" t="s">
        <v>78</v>
      </c>
      <c r="W9" t="s">
        <v>78</v>
      </c>
      <c r="X9" s="1" t="s">
        <v>78</v>
      </c>
    </row>
    <row r="10" spans="1:25" x14ac:dyDescent="0.2">
      <c r="A10" t="s">
        <v>40</v>
      </c>
      <c r="B10" t="s">
        <v>34</v>
      </c>
      <c r="C10" s="1" t="s">
        <v>34</v>
      </c>
      <c r="D10" t="s">
        <v>34</v>
      </c>
      <c r="E10" t="s">
        <v>34</v>
      </c>
      <c r="F10" t="s">
        <v>34</v>
      </c>
      <c r="H10" t="s">
        <v>34</v>
      </c>
      <c r="I10" t="s">
        <v>34</v>
      </c>
      <c r="J10" t="s">
        <v>34</v>
      </c>
      <c r="K10" t="s">
        <v>34</v>
      </c>
      <c r="L10" t="s">
        <v>34</v>
      </c>
      <c r="M10" t="s">
        <v>34</v>
      </c>
      <c r="N10" t="s">
        <v>34</v>
      </c>
      <c r="O10" t="s">
        <v>34</v>
      </c>
      <c r="P10" t="s">
        <v>34</v>
      </c>
      <c r="Q10" t="s">
        <v>34</v>
      </c>
      <c r="S10" t="s">
        <v>34</v>
      </c>
      <c r="T10" t="s">
        <v>34</v>
      </c>
      <c r="U10" t="s">
        <v>34</v>
      </c>
      <c r="V10" t="s">
        <v>34</v>
      </c>
      <c r="W10" t="s">
        <v>34</v>
      </c>
      <c r="X10" s="1"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baseColWidth="10" defaultColWidth="8.83203125" defaultRowHeight="15" x14ac:dyDescent="0.2"/>
  <cols>
    <col min="3" max="3" width="51.1640625" customWidth="1"/>
  </cols>
  <sheetData>
    <row r="1" spans="1:3" ht="16" x14ac:dyDescent="0.2">
      <c r="A1" s="1" t="s">
        <v>30</v>
      </c>
      <c r="B1" s="1" t="s">
        <v>29</v>
      </c>
      <c r="C1" s="2" t="s">
        <v>455</v>
      </c>
    </row>
    <row r="2" spans="1:3" ht="59.25" customHeight="1" x14ac:dyDescent="0.2">
      <c r="A2" s="1" t="s">
        <v>456</v>
      </c>
      <c r="B2" s="1" t="s">
        <v>34</v>
      </c>
      <c r="C2" s="2"/>
    </row>
    <row r="3" spans="1:3" x14ac:dyDescent="0.2">
      <c r="A3" s="1" t="s">
        <v>457</v>
      </c>
      <c r="B3" s="1" t="s">
        <v>34</v>
      </c>
      <c r="C3" s="2"/>
    </row>
    <row r="4" spans="1:3" x14ac:dyDescent="0.2">
      <c r="A4" s="1" t="s">
        <v>458</v>
      </c>
      <c r="B4" s="1" t="s">
        <v>34</v>
      </c>
      <c r="C4" s="2"/>
    </row>
    <row r="5" spans="1:3" x14ac:dyDescent="0.2">
      <c r="A5" s="1" t="s">
        <v>459</v>
      </c>
      <c r="B5" s="1" t="s">
        <v>34</v>
      </c>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94"/>
  <sheetViews>
    <sheetView zoomScale="120" zoomScaleNormal="120" workbookViewId="0">
      <pane xSplit="7" ySplit="1" topLeftCell="AA43" activePane="bottomRight" state="frozen"/>
      <selection pane="topRight" activeCell="F1" sqref="F1"/>
      <selection pane="bottomLeft" activeCell="A2" sqref="A2"/>
      <selection pane="bottomRight" activeCell="G68" sqref="G68"/>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8" style="1" customWidth="1"/>
    <col min="7" max="7" width="116.5" style="1" customWidth="1"/>
    <col min="9" max="9" width="14.33203125" customWidth="1"/>
    <col min="11" max="11" width="36.1640625" style="1" bestFit="1" customWidth="1"/>
    <col min="12" max="12" width="17.6640625" style="1" hidden="1" customWidth="1"/>
    <col min="13" max="13" width="22.5" style="1" hidden="1" customWidth="1"/>
    <col min="14" max="14" width="12.6640625" style="1" hidden="1" customWidth="1"/>
    <col min="15" max="15" width="10.33203125" style="1" hidden="1" customWidth="1"/>
    <col min="16" max="16" width="16.33203125" style="1" hidden="1" customWidth="1"/>
    <col min="17" max="17" width="18" style="1" hidden="1" customWidth="1"/>
    <col min="18" max="18" width="19" style="1" hidden="1" customWidth="1"/>
    <col min="19" max="19" width="21.1640625" style="1" hidden="1" customWidth="1"/>
    <col min="20" max="21" width="49.6640625" style="1" hidden="1" customWidth="1"/>
    <col min="22" max="23" width="38.83203125" style="1" hidden="1" customWidth="1"/>
    <col min="24" max="24" width="16" style="1" customWidth="1"/>
    <col min="25" max="25" width="50.83203125" style="1" customWidth="1"/>
    <col min="26" max="26" width="68.6640625" style="1" bestFit="1" customWidth="1"/>
    <col min="27" max="27" width="90.6640625" style="1" customWidth="1"/>
    <col min="28" max="28" width="83.5" style="2" bestFit="1" customWidth="1"/>
    <col min="29" max="29" width="38.1640625" customWidth="1"/>
  </cols>
  <sheetData>
    <row r="1" spans="1:29" ht="19" customHeight="1" thickBot="1" x14ac:dyDescent="0.25">
      <c r="A1" s="1" t="s">
        <v>151</v>
      </c>
      <c r="B1" s="4" t="s">
        <v>41</v>
      </c>
      <c r="C1" s="4" t="s">
        <v>30</v>
      </c>
      <c r="D1" s="4" t="s">
        <v>42</v>
      </c>
      <c r="E1" s="4" t="s">
        <v>44</v>
      </c>
      <c r="F1" s="4" t="s">
        <v>7</v>
      </c>
      <c r="G1" s="4" t="s">
        <v>43</v>
      </c>
      <c r="H1" s="4" t="s">
        <v>45</v>
      </c>
      <c r="I1" s="4" t="s">
        <v>36</v>
      </c>
      <c r="J1" s="4" t="s">
        <v>14</v>
      </c>
      <c r="K1" s="4" t="s">
        <v>46</v>
      </c>
      <c r="L1" s="4" t="s">
        <v>47</v>
      </c>
      <c r="M1" s="4" t="s">
        <v>48</v>
      </c>
      <c r="N1" s="4" t="s">
        <v>49</v>
      </c>
      <c r="O1" s="4" t="s">
        <v>50</v>
      </c>
      <c r="P1" s="4" t="s">
        <v>51</v>
      </c>
      <c r="Q1" s="4" t="s">
        <v>52</v>
      </c>
      <c r="R1" s="4" t="s">
        <v>53</v>
      </c>
      <c r="S1" s="4" t="s">
        <v>54</v>
      </c>
      <c r="T1" s="4" t="s">
        <v>55</v>
      </c>
      <c r="U1" s="4" t="s">
        <v>56</v>
      </c>
      <c r="V1" s="4" t="s">
        <v>333</v>
      </c>
      <c r="W1" s="4" t="s">
        <v>334</v>
      </c>
      <c r="X1" s="4" t="s">
        <v>57</v>
      </c>
      <c r="Y1" s="4" t="s">
        <v>58</v>
      </c>
      <c r="Z1" s="4" t="s">
        <v>3</v>
      </c>
      <c r="AA1" s="4" t="s">
        <v>59</v>
      </c>
      <c r="AB1" s="13" t="s">
        <v>60</v>
      </c>
      <c r="AC1" s="8" t="s">
        <v>176</v>
      </c>
    </row>
    <row r="2" spans="1:29" s="1" customFormat="1" ht="19" customHeight="1" thickTop="1" x14ac:dyDescent="0.2">
      <c r="A2" s="1">
        <v>1</v>
      </c>
      <c r="B2" s="1" t="s">
        <v>202</v>
      </c>
      <c r="C2" s="1" t="s">
        <v>150</v>
      </c>
      <c r="D2" s="1" t="s">
        <v>34</v>
      </c>
      <c r="E2" s="1" t="b">
        <v>0</v>
      </c>
      <c r="G2" s="1" t="str">
        <f>"http://hl7.org/fhir/us/core/StructureDefinition/us-core-"&amp;LOWER(B2)</f>
        <v>http://hl7.org/fhir/us/core/StructureDefinition/us-core-!example category search</v>
      </c>
      <c r="H2" s="1" t="s">
        <v>62</v>
      </c>
      <c r="I2" s="1" t="s">
        <v>62</v>
      </c>
      <c r="J2" s="1" t="s">
        <v>63</v>
      </c>
      <c r="K2" s="1" t="str">
        <f>B2&amp;"."&amp;C2</f>
        <v>!EXAMPLE CATEGORY SEARCH.category</v>
      </c>
      <c r="L2" s="1" t="s">
        <v>62</v>
      </c>
      <c r="N2" s="1" t="s">
        <v>62</v>
      </c>
      <c r="Y2" s="1" t="s">
        <v>14</v>
      </c>
      <c r="Z2" s="5"/>
      <c r="AA2" s="5"/>
      <c r="AB2" s="12"/>
      <c r="AC2" s="1" t="str">
        <f t="shared" ref="AC2:AC4" si="0">"SearchParameter-us-core-"&amp;LOWER((B2)&amp;"-"&amp;C2&amp;".html")</f>
        <v>SearchParameter-us-core-!example category search-category.html</v>
      </c>
    </row>
    <row r="3" spans="1:29" s="1" customFormat="1" ht="19" customHeight="1" x14ac:dyDescent="0.2">
      <c r="A3" s="1">
        <v>2</v>
      </c>
      <c r="B3" s="1" t="s">
        <v>203</v>
      </c>
      <c r="C3" s="1" t="s">
        <v>30</v>
      </c>
      <c r="D3" s="1" t="s">
        <v>34</v>
      </c>
      <c r="E3" s="1" t="b">
        <v>0</v>
      </c>
      <c r="G3" s="1" t="str">
        <f t="shared" ref="G3:G66" si="1">"http://hl7.org/fhir/us/core/StructureDefinition/us-core-"&amp;LOWER(B3)</f>
        <v>http://hl7.org/fhir/us/core/StructureDefinition/us-core-!example code search</v>
      </c>
      <c r="H3" s="1" t="s">
        <v>62</v>
      </c>
      <c r="I3" s="1" t="s">
        <v>62</v>
      </c>
      <c r="J3" s="1" t="s">
        <v>63</v>
      </c>
      <c r="K3" s="1" t="str">
        <f>B3&amp;"."&amp;C3</f>
        <v>!EXAMPLE CODE SEARCH.code</v>
      </c>
      <c r="L3" s="1" t="s">
        <v>62</v>
      </c>
      <c r="N3" s="1" t="s">
        <v>62</v>
      </c>
      <c r="Z3" s="5"/>
      <c r="AA3" s="5"/>
      <c r="AB3" s="12"/>
      <c r="AC3" s="1" t="str">
        <f t="shared" si="0"/>
        <v>SearchParameter-us-core-!example code search-code.html</v>
      </c>
    </row>
    <row r="4" spans="1:29" s="1" customFormat="1" ht="19" customHeight="1" x14ac:dyDescent="0.2">
      <c r="A4" s="1">
        <v>3</v>
      </c>
      <c r="B4" s="1" t="s">
        <v>204</v>
      </c>
      <c r="C4" s="1" t="s">
        <v>88</v>
      </c>
      <c r="D4" s="1" t="s">
        <v>34</v>
      </c>
      <c r="E4" s="1" t="b">
        <v>0</v>
      </c>
      <c r="G4" s="1" t="str">
        <f t="shared" si="1"/>
        <v>http://hl7.org/fhir/us/core/StructureDefinition/us-core-!example date search</v>
      </c>
      <c r="H4" s="1" t="s">
        <v>62</v>
      </c>
      <c r="I4" s="1" t="s">
        <v>62</v>
      </c>
      <c r="J4" s="1" t="s">
        <v>88</v>
      </c>
      <c r="K4" s="1" t="str">
        <f>B4&amp;"."&amp;C4</f>
        <v>!EXAMPLE DATE SEARCH.date</v>
      </c>
      <c r="L4" s="1" t="s">
        <v>62</v>
      </c>
      <c r="N4" s="1" t="s">
        <v>62</v>
      </c>
      <c r="O4" s="1" t="s">
        <v>78</v>
      </c>
      <c r="R4" s="1" t="s">
        <v>103</v>
      </c>
      <c r="Y4" s="1" t="s">
        <v>104</v>
      </c>
      <c r="AB4" s="12"/>
      <c r="AC4" s="1" t="str">
        <f t="shared" si="0"/>
        <v>SearchParameter-us-core-!example date search-date.html</v>
      </c>
    </row>
    <row r="5" spans="1:29" s="1" customFormat="1" ht="19" customHeight="1" x14ac:dyDescent="0.2">
      <c r="A5" s="1">
        <v>4</v>
      </c>
      <c r="B5" s="1" t="s">
        <v>177</v>
      </c>
      <c r="C5" s="1" t="s">
        <v>99</v>
      </c>
      <c r="D5" s="1" t="s">
        <v>34</v>
      </c>
      <c r="E5" s="1" t="b">
        <v>0</v>
      </c>
      <c r="F5" s="2" t="s">
        <v>542</v>
      </c>
      <c r="G5" s="1" t="str">
        <f t="shared" si="1"/>
        <v>http://hl7.org/fhir/us/core/StructureDefinition/us-core-!example patient search</v>
      </c>
      <c r="H5" s="1" t="s">
        <v>62</v>
      </c>
      <c r="I5" s="1" t="s">
        <v>62</v>
      </c>
      <c r="J5" s="1" t="s">
        <v>100</v>
      </c>
      <c r="K5" s="1" t="str">
        <f>B5&amp;"."&amp;C5</f>
        <v>!EXAMPLE PATIENT SEARCH.patient</v>
      </c>
      <c r="L5" s="1" t="s">
        <v>62</v>
      </c>
      <c r="N5" s="1" t="s">
        <v>62</v>
      </c>
      <c r="Y5" s="1" t="s">
        <v>101</v>
      </c>
      <c r="Z5" s="1" t="str">
        <f>"support searching for all "&amp;LOWER(B5)&amp;"s for a patient"</f>
        <v>support searching for all !example patient searchs for a patient</v>
      </c>
      <c r="AA5" s="5" t="str">
        <f>"GET [base]/"&amp;B5&amp;"?patient=1137192"</f>
        <v>GET [base]/!EXAMPLE PATIENT SEARCH?patient=1137192</v>
      </c>
      <c r="AB5" s="12" t="str">
        <f>"Fetches a bundle of all "&amp;B5&amp; " resources for the specified patient"</f>
        <v>Fetches a bundle of all !EXAMPLE PATIENT SEARCH resources for the specified patient</v>
      </c>
      <c r="AC5" s="1" t="str">
        <f>"SearchParameter-us-core-"&amp;LOWER((B5)&amp;"-"&amp;C5&amp;".html")</f>
        <v>SearchParameter-us-core-!example patient search-patient.html</v>
      </c>
    </row>
    <row r="6" spans="1:29" s="1" customFormat="1" ht="19" customHeight="1" x14ac:dyDescent="0.2">
      <c r="A6" s="1">
        <v>5</v>
      </c>
      <c r="B6" s="1" t="s">
        <v>247</v>
      </c>
      <c r="C6" s="1" t="s">
        <v>68</v>
      </c>
      <c r="D6" s="1" t="s">
        <v>34</v>
      </c>
      <c r="E6" s="1" t="b">
        <v>0</v>
      </c>
      <c r="G6" s="1" t="str">
        <f t="shared" si="1"/>
        <v>http://hl7.org/fhir/us/core/StructureDefinition/us-core-!example status search</v>
      </c>
      <c r="H6" s="1" t="s">
        <v>62</v>
      </c>
      <c r="I6" s="1" t="s">
        <v>62</v>
      </c>
      <c r="J6" s="1" t="s">
        <v>63</v>
      </c>
      <c r="K6" s="1" t="str">
        <f t="shared" ref="K6" si="2">B6&amp;"."&amp;C6</f>
        <v>!EXAMPLE STATUS SEARCH.status</v>
      </c>
      <c r="L6" s="1" t="s">
        <v>62</v>
      </c>
      <c r="N6" s="1" t="s">
        <v>62</v>
      </c>
      <c r="Y6" s="1" t="s">
        <v>104</v>
      </c>
      <c r="Z6" s="5"/>
      <c r="AA6" s="5"/>
      <c r="AB6" s="12"/>
      <c r="AC6" s="1" t="str">
        <f t="shared" ref="AC6" si="3">"SearchParameter-us-core-"&amp;LOWER((B6)&amp;"-"&amp;C6&amp;".html")</f>
        <v>SearchParameter-us-core-!example status search-status.html</v>
      </c>
    </row>
    <row r="7" spans="1:29" ht="19" customHeight="1" x14ac:dyDescent="0.2">
      <c r="A7" s="1">
        <v>6</v>
      </c>
      <c r="B7" t="s">
        <v>94</v>
      </c>
      <c r="C7" s="6" t="s">
        <v>95</v>
      </c>
      <c r="D7" s="1" t="s">
        <v>34</v>
      </c>
      <c r="E7" t="b">
        <v>0</v>
      </c>
      <c r="G7" s="1" t="str">
        <f t="shared" si="1"/>
        <v>http://hl7.org/fhir/us/core/StructureDefinition/us-core-!patient</v>
      </c>
      <c r="H7" t="s">
        <v>62</v>
      </c>
      <c r="I7" t="s">
        <v>62</v>
      </c>
      <c r="J7" t="s">
        <v>71</v>
      </c>
      <c r="K7" t="str">
        <f t="shared" ref="K7:K22" si="4">B7&amp;"."&amp;C7</f>
        <v>!Patient.address</v>
      </c>
      <c r="L7" t="s">
        <v>62</v>
      </c>
      <c r="N7" s="1" t="s">
        <v>62</v>
      </c>
      <c r="Z7" s="1" t="s">
        <v>221</v>
      </c>
      <c r="AA7" s="5" t="s">
        <v>96</v>
      </c>
      <c r="AB7" s="12"/>
      <c r="AC7" t="str">
        <f>"SearchParameter-us-core-"&amp;LOWER((B7)&amp;"-"&amp;C7&amp;".html")</f>
        <v>SearchParameter-us-core-!patient-address.html</v>
      </c>
    </row>
    <row r="8" spans="1:29" ht="19" customHeight="1" x14ac:dyDescent="0.2">
      <c r="A8" s="1">
        <v>7</v>
      </c>
      <c r="B8" t="s">
        <v>94</v>
      </c>
      <c r="C8" t="s">
        <v>97</v>
      </c>
      <c r="D8" s="1" t="s">
        <v>34</v>
      </c>
      <c r="E8" t="b">
        <v>0</v>
      </c>
      <c r="G8" s="1" t="str">
        <f t="shared" si="1"/>
        <v>http://hl7.org/fhir/us/core/StructureDefinition/us-core-!patient</v>
      </c>
      <c r="H8" t="s">
        <v>62</v>
      </c>
      <c r="I8" t="s">
        <v>62</v>
      </c>
      <c r="J8" t="s">
        <v>71</v>
      </c>
      <c r="K8" t="str">
        <f t="shared" si="4"/>
        <v>!Patient.telecom</v>
      </c>
      <c r="L8" s="1" t="s">
        <v>62</v>
      </c>
      <c r="N8" s="1" t="s">
        <v>62</v>
      </c>
      <c r="Z8" s="1" t="s">
        <v>222</v>
      </c>
      <c r="AA8" s="1" t="s">
        <v>98</v>
      </c>
      <c r="AB8" s="12"/>
      <c r="AC8" s="1" t="str">
        <f t="shared" ref="AC8:AC39" si="5">"SearchParameter-us-core-"&amp;LOWER((B8)&amp;"-"&amp;C8&amp;".html")</f>
        <v>SearchParameter-us-core-!patient-telecom.html</v>
      </c>
    </row>
    <row r="9" spans="1:29" ht="19" customHeight="1" x14ac:dyDescent="0.2">
      <c r="A9" s="1">
        <v>8</v>
      </c>
      <c r="B9" t="s">
        <v>23</v>
      </c>
      <c r="C9" t="s">
        <v>149</v>
      </c>
      <c r="D9" s="1" t="s">
        <v>34</v>
      </c>
      <c r="E9" t="b">
        <v>0</v>
      </c>
      <c r="F9" s="2" t="s">
        <v>545</v>
      </c>
      <c r="G9" s="1" t="str">
        <f t="shared" si="1"/>
        <v>http://hl7.org/fhir/us/core/StructureDefinition/us-core-allergyintolerance</v>
      </c>
      <c r="H9" t="s">
        <v>62</v>
      </c>
      <c r="I9" t="s">
        <v>62</v>
      </c>
      <c r="J9" t="s">
        <v>63</v>
      </c>
      <c r="K9" t="str">
        <f t="shared" si="4"/>
        <v>AllergyIntolerance.clinical-status</v>
      </c>
      <c r="L9" s="1" t="s">
        <v>62</v>
      </c>
      <c r="N9" s="1" t="s">
        <v>62</v>
      </c>
      <c r="Y9"/>
      <c r="AA9" s="5"/>
      <c r="AB9" s="12"/>
      <c r="AC9" s="1" t="str">
        <f t="shared" si="5"/>
        <v>SearchParameter-us-core-allergyintolerance-clinical-status.html</v>
      </c>
    </row>
    <row r="10" spans="1:29" ht="19" customHeight="1" x14ac:dyDescent="0.2">
      <c r="A10" s="1">
        <v>9</v>
      </c>
      <c r="B10" t="s">
        <v>23</v>
      </c>
      <c r="C10" s="1" t="s">
        <v>99</v>
      </c>
      <c r="D10" t="s">
        <v>13</v>
      </c>
      <c r="E10" t="b">
        <v>1</v>
      </c>
      <c r="F10" s="2" t="s">
        <v>542</v>
      </c>
      <c r="G10" s="1" t="str">
        <f t="shared" si="1"/>
        <v>http://hl7.org/fhir/us/core/StructureDefinition/us-core-allergyintolerance</v>
      </c>
      <c r="H10" t="s">
        <v>62</v>
      </c>
      <c r="I10" t="s">
        <v>62</v>
      </c>
      <c r="J10" t="s">
        <v>100</v>
      </c>
      <c r="K10" t="str">
        <f t="shared" si="4"/>
        <v>AllergyIntolerance.patient</v>
      </c>
      <c r="L10" s="1" t="s">
        <v>62</v>
      </c>
      <c r="N10" s="1" t="s">
        <v>62</v>
      </c>
      <c r="Q10"/>
      <c r="R10"/>
      <c r="T10"/>
      <c r="U10"/>
      <c r="Y10"/>
      <c r="Z10" t="s">
        <v>82</v>
      </c>
      <c r="AA10" s="5" t="str">
        <f>"GET [base]/"&amp;B10&amp;"?patient=1137192"</f>
        <v>GET [base]/AllergyIntolerance?patient=1137192</v>
      </c>
      <c r="AB10" s="12" t="str">
        <f>"Fetches a bundle of all "&amp;B10&amp; " resources for the specified patient"</f>
        <v>Fetches a bundle of all AllergyIntolerance resources for the specified patient</v>
      </c>
      <c r="AC10" s="1" t="str">
        <f>"SearchParameter-us-core-"&amp;LOWER((B10)&amp;"-"&amp;SUBSTITUTE(C10,"_","")&amp;".html")</f>
        <v>SearchParameter-us-core-allergyintolerance-patient.html</v>
      </c>
    </row>
    <row r="11" spans="1:29" ht="19" customHeight="1" x14ac:dyDescent="0.2">
      <c r="A11" s="1">
        <v>10</v>
      </c>
      <c r="B11" t="s">
        <v>148</v>
      </c>
      <c r="C11" t="s">
        <v>150</v>
      </c>
      <c r="D11" s="1" t="s">
        <v>34</v>
      </c>
      <c r="E11" t="b">
        <v>0</v>
      </c>
      <c r="F11" s="2" t="s">
        <v>545</v>
      </c>
      <c r="G11" s="1" t="str">
        <f t="shared" si="1"/>
        <v>http://hl7.org/fhir/us/core/StructureDefinition/us-core-condition</v>
      </c>
      <c r="H11" t="s">
        <v>62</v>
      </c>
      <c r="I11" t="s">
        <v>62</v>
      </c>
      <c r="J11" t="s">
        <v>63</v>
      </c>
      <c r="K11" t="str">
        <f t="shared" si="4"/>
        <v>Condition.category</v>
      </c>
      <c r="L11" s="1" t="s">
        <v>62</v>
      </c>
      <c r="N11" s="1" t="s">
        <v>62</v>
      </c>
      <c r="P11"/>
      <c r="Y11" t="s">
        <v>14</v>
      </c>
      <c r="Z11" s="5"/>
      <c r="AA11" s="5"/>
      <c r="AB11" s="12"/>
      <c r="AC11" s="1" t="str">
        <f t="shared" si="5"/>
        <v>SearchParameter-us-core-condition-category.html</v>
      </c>
    </row>
    <row r="12" spans="1:29" ht="19" customHeight="1" x14ac:dyDescent="0.2">
      <c r="A12" s="1">
        <v>11</v>
      </c>
      <c r="B12" t="s">
        <v>148</v>
      </c>
      <c r="C12" t="s">
        <v>149</v>
      </c>
      <c r="D12" s="1" t="s">
        <v>34</v>
      </c>
      <c r="E12" t="b">
        <v>0</v>
      </c>
      <c r="F12" s="2" t="s">
        <v>545</v>
      </c>
      <c r="G12" s="1" t="str">
        <f t="shared" si="1"/>
        <v>http://hl7.org/fhir/us/core/StructureDefinition/us-core-condition</v>
      </c>
      <c r="H12" t="s">
        <v>62</v>
      </c>
      <c r="I12" t="s">
        <v>62</v>
      </c>
      <c r="J12" t="s">
        <v>63</v>
      </c>
      <c r="K12" t="str">
        <f t="shared" si="4"/>
        <v>Condition.clinical-status</v>
      </c>
      <c r="L12" s="1" t="s">
        <v>62</v>
      </c>
      <c r="N12" s="1" t="s">
        <v>62</v>
      </c>
      <c r="Y12" s="1" t="s">
        <v>104</v>
      </c>
      <c r="AB12" s="12"/>
      <c r="AC12" s="1" t="str">
        <f t="shared" si="5"/>
        <v>SearchParameter-us-core-condition-clinical-status.html</v>
      </c>
    </row>
    <row r="13" spans="1:29" ht="19" customHeight="1" x14ac:dyDescent="0.2">
      <c r="A13" s="1">
        <v>12</v>
      </c>
      <c r="B13" t="s">
        <v>148</v>
      </c>
      <c r="C13" t="s">
        <v>99</v>
      </c>
      <c r="D13" t="s">
        <v>13</v>
      </c>
      <c r="E13" t="b">
        <v>1</v>
      </c>
      <c r="F13" s="2" t="s">
        <v>542</v>
      </c>
      <c r="G13" s="1" t="str">
        <f t="shared" si="1"/>
        <v>http://hl7.org/fhir/us/core/StructureDefinition/us-core-condition</v>
      </c>
      <c r="H13" t="s">
        <v>62</v>
      </c>
      <c r="I13" t="s">
        <v>62</v>
      </c>
      <c r="J13" t="s">
        <v>100</v>
      </c>
      <c r="K13" t="str">
        <f t="shared" si="4"/>
        <v>Condition.patient</v>
      </c>
      <c r="L13" s="1" t="s">
        <v>62</v>
      </c>
      <c r="N13" s="1" t="s">
        <v>62</v>
      </c>
      <c r="Y13" s="1" t="s">
        <v>101</v>
      </c>
      <c r="Z13" s="1" t="s">
        <v>152</v>
      </c>
      <c r="AA13" s="5" t="str">
        <f>"GET [base]/"&amp;B13&amp;"?patient=1137192"</f>
        <v>GET [base]/Condition?patient=1137192</v>
      </c>
      <c r="AB13" s="12" t="str">
        <f>"Fetches a bundle of all "&amp;B13&amp; " resources for the specified patient"</f>
        <v>Fetches a bundle of all Condition resources for the specified patient</v>
      </c>
      <c r="AC13" s="1" t="str">
        <f t="shared" ref="AC13:AC14" si="6">"SearchParameter-us-core-"&amp;LOWER((B13)&amp;"-"&amp;SUBSTITUTE(C13,"_","")&amp;".html")</f>
        <v>SearchParameter-us-core-condition-patient.html</v>
      </c>
    </row>
    <row r="14" spans="1:29" ht="19" customHeight="1" x14ac:dyDescent="0.2">
      <c r="A14" s="1">
        <v>13</v>
      </c>
      <c r="B14" t="s">
        <v>25</v>
      </c>
      <c r="C14" t="s">
        <v>61</v>
      </c>
      <c r="D14" t="s">
        <v>13</v>
      </c>
      <c r="E14" t="b">
        <v>1</v>
      </c>
      <c r="G14" s="1" t="str">
        <f t="shared" si="1"/>
        <v>http://hl7.org/fhir/us/core/StructureDefinition/us-core-encounter</v>
      </c>
      <c r="H14" t="s">
        <v>62</v>
      </c>
      <c r="I14" t="s">
        <v>62</v>
      </c>
      <c r="J14" t="s">
        <v>63</v>
      </c>
      <c r="K14" t="str">
        <f t="shared" si="4"/>
        <v>Encounter._id</v>
      </c>
      <c r="L14" s="1" t="s">
        <v>62</v>
      </c>
      <c r="N14" s="1" t="s">
        <v>62</v>
      </c>
      <c r="Z14" s="5" t="s">
        <v>223</v>
      </c>
      <c r="AA14" s="5" t="s">
        <v>349</v>
      </c>
      <c r="AB14" s="2" t="s">
        <v>182</v>
      </c>
      <c r="AC14" s="1" t="str">
        <f t="shared" si="6"/>
        <v>SearchParameter-us-core-encounter-id.html</v>
      </c>
    </row>
    <row r="15" spans="1:29" s="1" customFormat="1" ht="19" customHeight="1" x14ac:dyDescent="0.2">
      <c r="A15" s="1">
        <v>14</v>
      </c>
      <c r="B15" s="1" t="s">
        <v>25</v>
      </c>
      <c r="C15" s="1" t="s">
        <v>105</v>
      </c>
      <c r="D15" s="1" t="s">
        <v>34</v>
      </c>
      <c r="E15" s="1" t="b">
        <v>0</v>
      </c>
      <c r="F15" s="2" t="s">
        <v>545</v>
      </c>
      <c r="G15" s="1" t="str">
        <f t="shared" si="1"/>
        <v>http://hl7.org/fhir/us/core/StructureDefinition/us-core-encounter</v>
      </c>
      <c r="H15" s="1" t="s">
        <v>62</v>
      </c>
      <c r="I15" s="1" t="s">
        <v>62</v>
      </c>
      <c r="J15" s="1" t="s">
        <v>63</v>
      </c>
      <c r="K15" s="1" t="str">
        <f t="shared" si="4"/>
        <v>Encounter.class</v>
      </c>
      <c r="L15" s="1" t="s">
        <v>62</v>
      </c>
      <c r="N15" s="1" t="s">
        <v>62</v>
      </c>
      <c r="Y15" s="1" t="s">
        <v>14</v>
      </c>
      <c r="Z15" s="5"/>
      <c r="AA15" s="5"/>
      <c r="AB15" s="12"/>
      <c r="AC15" s="1" t="str">
        <f t="shared" si="5"/>
        <v>SearchParameter-us-core-encounter-class.html</v>
      </c>
    </row>
    <row r="16" spans="1:29" ht="19" customHeight="1" x14ac:dyDescent="0.2">
      <c r="A16" s="1">
        <v>15</v>
      </c>
      <c r="B16" t="s">
        <v>25</v>
      </c>
      <c r="C16" t="s">
        <v>88</v>
      </c>
      <c r="D16" s="1" t="s">
        <v>34</v>
      </c>
      <c r="E16" t="b">
        <v>0</v>
      </c>
      <c r="F16" s="2" t="s">
        <v>543</v>
      </c>
      <c r="G16" s="1" t="str">
        <f t="shared" si="1"/>
        <v>http://hl7.org/fhir/us/core/StructureDefinition/us-core-encounter</v>
      </c>
      <c r="H16" t="s">
        <v>62</v>
      </c>
      <c r="I16" t="s">
        <v>62</v>
      </c>
      <c r="J16" t="s">
        <v>88</v>
      </c>
      <c r="K16" t="str">
        <f t="shared" si="4"/>
        <v>Encounter.date</v>
      </c>
      <c r="L16" s="1" t="s">
        <v>62</v>
      </c>
      <c r="N16" s="1" t="s">
        <v>62</v>
      </c>
      <c r="O16" s="1" t="s">
        <v>78</v>
      </c>
      <c r="R16" s="1" t="s">
        <v>103</v>
      </c>
      <c r="Y16" s="1" t="s">
        <v>104</v>
      </c>
      <c r="AB16" s="12"/>
      <c r="AC16" s="1" t="str">
        <f t="shared" si="5"/>
        <v>SearchParameter-us-core-encounter-date.html</v>
      </c>
    </row>
    <row r="17" spans="1:29" ht="19" customHeight="1" x14ac:dyDescent="0.2">
      <c r="A17" s="1">
        <v>16</v>
      </c>
      <c r="B17" t="s">
        <v>25</v>
      </c>
      <c r="C17" t="s">
        <v>85</v>
      </c>
      <c r="D17" t="s">
        <v>78</v>
      </c>
      <c r="E17" t="b">
        <v>1</v>
      </c>
      <c r="F17" s="2" t="s">
        <v>545</v>
      </c>
      <c r="G17" s="1" t="str">
        <f t="shared" si="1"/>
        <v>http://hl7.org/fhir/us/core/StructureDefinition/us-core-encounter</v>
      </c>
      <c r="H17" t="s">
        <v>62</v>
      </c>
      <c r="I17" t="s">
        <v>62</v>
      </c>
      <c r="J17" t="s">
        <v>63</v>
      </c>
      <c r="K17" t="str">
        <f t="shared" si="4"/>
        <v>Encounter.identifier</v>
      </c>
      <c r="L17" s="1" t="s">
        <v>62</v>
      </c>
      <c r="N17" s="1" t="s">
        <v>62</v>
      </c>
      <c r="Z17" s="5" t="s">
        <v>224</v>
      </c>
      <c r="AA17" t="s">
        <v>171</v>
      </c>
      <c r="AB17" s="12" t="str">
        <f>"Fetches a bundle containing any "&amp;B17&amp;" resources matching the identifier"</f>
        <v>Fetches a bundle containing any Encounter resources matching the identifier</v>
      </c>
      <c r="AC17" s="1" t="str">
        <f t="shared" ref="AC17:AC18" si="7">"SearchParameter-us-core-"&amp;LOWER((B17)&amp;"-"&amp;SUBSTITUTE(C17,"_","")&amp;".html")</f>
        <v>SearchParameter-us-core-encounter-identifier.html</v>
      </c>
    </row>
    <row r="18" spans="1:29" ht="19" customHeight="1" x14ac:dyDescent="0.2">
      <c r="A18" s="1">
        <v>17</v>
      </c>
      <c r="B18" t="s">
        <v>25</v>
      </c>
      <c r="C18" t="s">
        <v>99</v>
      </c>
      <c r="D18" t="s">
        <v>13</v>
      </c>
      <c r="E18" t="b">
        <v>1</v>
      </c>
      <c r="F18" s="2" t="s">
        <v>542</v>
      </c>
      <c r="G18" s="1" t="str">
        <f t="shared" si="1"/>
        <v>http://hl7.org/fhir/us/core/StructureDefinition/us-core-encounter</v>
      </c>
      <c r="H18" t="s">
        <v>62</v>
      </c>
      <c r="I18" t="s">
        <v>62</v>
      </c>
      <c r="J18" t="s">
        <v>100</v>
      </c>
      <c r="K18" s="1" t="str">
        <f t="shared" si="4"/>
        <v>Encounter.patient</v>
      </c>
      <c r="L18" s="1" t="s">
        <v>62</v>
      </c>
      <c r="N18" s="1" t="s">
        <v>62</v>
      </c>
      <c r="Y18" t="s">
        <v>101</v>
      </c>
      <c r="Z18" t="s">
        <v>102</v>
      </c>
      <c r="AA18" s="5" t="str">
        <f>"GET [base]/"&amp;B18&amp;"?patient=1137192"</f>
        <v>GET [base]/Encounter?patient=1137192</v>
      </c>
      <c r="AB18" s="12" t="str">
        <f>"Fetches a bundle of all "&amp;B18&amp; " resources for the specified patient"</f>
        <v>Fetches a bundle of all Encounter resources for the specified patient</v>
      </c>
      <c r="AC18" s="1" t="str">
        <f t="shared" si="7"/>
        <v>SearchParameter-us-core-encounter-patient.html</v>
      </c>
    </row>
    <row r="19" spans="1:29" ht="19" customHeight="1" x14ac:dyDescent="0.2">
      <c r="A19" s="1">
        <v>18</v>
      </c>
      <c r="B19" t="s">
        <v>25</v>
      </c>
      <c r="C19" t="s">
        <v>68</v>
      </c>
      <c r="D19" s="1" t="s">
        <v>34</v>
      </c>
      <c r="E19" s="1" t="b">
        <v>0</v>
      </c>
      <c r="F19" s="2" t="s">
        <v>545</v>
      </c>
      <c r="G19" s="1" t="str">
        <f t="shared" si="1"/>
        <v>http://hl7.org/fhir/us/core/StructureDefinition/us-core-encounter</v>
      </c>
      <c r="H19" t="s">
        <v>62</v>
      </c>
      <c r="I19" t="s">
        <v>62</v>
      </c>
      <c r="J19" t="s">
        <v>63</v>
      </c>
      <c r="K19" t="str">
        <f t="shared" si="4"/>
        <v>Encounter.status</v>
      </c>
      <c r="L19" s="1" t="s">
        <v>62</v>
      </c>
      <c r="N19" s="1" t="s">
        <v>62</v>
      </c>
      <c r="Y19" t="s">
        <v>104</v>
      </c>
      <c r="Z19" s="5"/>
      <c r="AA19" s="5"/>
      <c r="AB19" s="12"/>
      <c r="AC19" s="1" t="str">
        <f t="shared" si="5"/>
        <v>SearchParameter-us-core-encounter-status.html</v>
      </c>
    </row>
    <row r="20" spans="1:29" ht="19" customHeight="1" x14ac:dyDescent="0.2">
      <c r="A20" s="1">
        <v>19</v>
      </c>
      <c r="B20" t="s">
        <v>25</v>
      </c>
      <c r="C20" t="s">
        <v>14</v>
      </c>
      <c r="D20" s="1" t="s">
        <v>34</v>
      </c>
      <c r="E20" s="1" t="b">
        <v>0</v>
      </c>
      <c r="F20" s="2" t="s">
        <v>545</v>
      </c>
      <c r="G20" s="1" t="str">
        <f t="shared" si="1"/>
        <v>http://hl7.org/fhir/us/core/StructureDefinition/us-core-encounter</v>
      </c>
      <c r="H20" t="s">
        <v>62</v>
      </c>
      <c r="I20" t="s">
        <v>62</v>
      </c>
      <c r="J20" t="s">
        <v>63</v>
      </c>
      <c r="K20" s="1" t="str">
        <f t="shared" si="4"/>
        <v>Encounter.type</v>
      </c>
      <c r="L20" s="1" t="s">
        <v>62</v>
      </c>
      <c r="N20" s="1" t="s">
        <v>62</v>
      </c>
      <c r="Y20"/>
      <c r="Z20" s="5"/>
      <c r="AA20" s="5"/>
      <c r="AB20" s="12"/>
      <c r="AC20" s="1" t="str">
        <f t="shared" si="5"/>
        <v>SearchParameter-us-core-encounter-type.html</v>
      </c>
    </row>
    <row r="21" spans="1:29" ht="19" customHeight="1" x14ac:dyDescent="0.2">
      <c r="A21" s="1">
        <v>20</v>
      </c>
      <c r="B21" t="s">
        <v>24</v>
      </c>
      <c r="C21" t="s">
        <v>61</v>
      </c>
      <c r="D21" t="s">
        <v>13</v>
      </c>
      <c r="E21" t="b">
        <v>1</v>
      </c>
      <c r="G21" s="1" t="str">
        <f t="shared" si="1"/>
        <v>http://hl7.org/fhir/us/core/StructureDefinition/us-core-patient</v>
      </c>
      <c r="H21" t="s">
        <v>62</v>
      </c>
      <c r="I21" t="s">
        <v>62</v>
      </c>
      <c r="J21" t="s">
        <v>63</v>
      </c>
      <c r="K21" s="1" t="str">
        <f t="shared" si="4"/>
        <v>Patient._id</v>
      </c>
      <c r="L21" s="1" t="s">
        <v>62</v>
      </c>
      <c r="N21" s="1" t="s">
        <v>62</v>
      </c>
      <c r="Z21" s="5" t="s">
        <v>84</v>
      </c>
      <c r="AA21" s="5" t="s">
        <v>350</v>
      </c>
      <c r="AC21" s="1" t="str">
        <f>"SearchParameter-us-core-"&amp;LOWER((B21)&amp;"-"&amp;SUBSTITUTE(C21,"_","")&amp;".html")</f>
        <v>SearchParameter-us-core-patient-id.html</v>
      </c>
    </row>
    <row r="22" spans="1:29" ht="19" customHeight="1" x14ac:dyDescent="0.2">
      <c r="A22" s="1">
        <v>21</v>
      </c>
      <c r="B22" t="s">
        <v>24</v>
      </c>
      <c r="C22" t="s">
        <v>87</v>
      </c>
      <c r="D22" s="1" t="s">
        <v>34</v>
      </c>
      <c r="E22" t="b">
        <v>0</v>
      </c>
      <c r="F22" s="2" t="s">
        <v>544</v>
      </c>
      <c r="G22" s="1" t="str">
        <f t="shared" si="1"/>
        <v>http://hl7.org/fhir/us/core/StructureDefinition/us-core-patient</v>
      </c>
      <c r="H22" t="s">
        <v>62</v>
      </c>
      <c r="I22" t="s">
        <v>62</v>
      </c>
      <c r="J22" t="s">
        <v>88</v>
      </c>
      <c r="K22" s="1" t="str">
        <f t="shared" si="4"/>
        <v>Patient.birthdate</v>
      </c>
      <c r="L22" s="1" t="s">
        <v>62</v>
      </c>
      <c r="N22" s="1" t="s">
        <v>62</v>
      </c>
      <c r="Y22" s="1" t="s">
        <v>89</v>
      </c>
      <c r="AA22"/>
      <c r="AC22" s="1" t="str">
        <f t="shared" si="5"/>
        <v>SearchParameter-us-core-patient-birthdate.html</v>
      </c>
    </row>
    <row r="23" spans="1:29" ht="19" customHeight="1" x14ac:dyDescent="0.2">
      <c r="A23" s="1">
        <v>22</v>
      </c>
      <c r="B23" t="s">
        <v>24</v>
      </c>
      <c r="C23" s="1" t="s">
        <v>89</v>
      </c>
      <c r="D23" s="1" t="s">
        <v>34</v>
      </c>
      <c r="E23" t="b">
        <v>0</v>
      </c>
      <c r="F23" s="1" t="s">
        <v>541</v>
      </c>
      <c r="G23" s="1" t="str">
        <f t="shared" si="1"/>
        <v>http://hl7.org/fhir/us/core/StructureDefinition/us-core-patient</v>
      </c>
      <c r="H23" t="s">
        <v>62</v>
      </c>
      <c r="I23" t="s">
        <v>62</v>
      </c>
      <c r="J23" t="s">
        <v>71</v>
      </c>
      <c r="K23" s="6" t="s">
        <v>91</v>
      </c>
      <c r="L23" s="1" t="s">
        <v>62</v>
      </c>
      <c r="N23" s="1" t="s">
        <v>62</v>
      </c>
      <c r="Z23"/>
      <c r="AC23" s="1" t="str">
        <f t="shared" si="5"/>
        <v>SearchParameter-us-core-patient-family.html</v>
      </c>
    </row>
    <row r="24" spans="1:29" ht="19" customHeight="1" x14ac:dyDescent="0.2">
      <c r="A24" s="1">
        <v>23</v>
      </c>
      <c r="B24" t="s">
        <v>24</v>
      </c>
      <c r="C24" t="s">
        <v>90</v>
      </c>
      <c r="D24" s="1" t="s">
        <v>34</v>
      </c>
      <c r="E24" t="b">
        <v>0</v>
      </c>
      <c r="F24" s="2" t="s">
        <v>545</v>
      </c>
      <c r="G24" s="1" t="str">
        <f t="shared" si="1"/>
        <v>http://hl7.org/fhir/us/core/StructureDefinition/us-core-patient</v>
      </c>
      <c r="H24" t="s">
        <v>62</v>
      </c>
      <c r="I24" t="s">
        <v>62</v>
      </c>
      <c r="J24" t="s">
        <v>63</v>
      </c>
      <c r="K24" t="str">
        <f>B24&amp;"."&amp;C24</f>
        <v>Patient.gender</v>
      </c>
      <c r="L24" s="1" t="s">
        <v>62</v>
      </c>
      <c r="N24" s="1" t="s">
        <v>62</v>
      </c>
      <c r="Y24" s="1" t="s">
        <v>89</v>
      </c>
      <c r="Z24"/>
      <c r="AB24" s="12"/>
      <c r="AC24" s="1" t="str">
        <f t="shared" si="5"/>
        <v>SearchParameter-us-core-patient-gender.html</v>
      </c>
    </row>
    <row r="25" spans="1:29" ht="19" customHeight="1" x14ac:dyDescent="0.2">
      <c r="A25" s="1">
        <v>24</v>
      </c>
      <c r="B25" t="s">
        <v>24</v>
      </c>
      <c r="C25" t="s">
        <v>92</v>
      </c>
      <c r="D25" s="1" t="s">
        <v>34</v>
      </c>
      <c r="E25" t="b">
        <v>0</v>
      </c>
      <c r="G25" s="1" t="str">
        <f t="shared" si="1"/>
        <v>http://hl7.org/fhir/us/core/StructureDefinition/us-core-patient</v>
      </c>
      <c r="H25" t="s">
        <v>62</v>
      </c>
      <c r="I25" t="s">
        <v>62</v>
      </c>
      <c r="J25" t="s">
        <v>71</v>
      </c>
      <c r="K25" s="6" t="s">
        <v>93</v>
      </c>
      <c r="L25" s="1" t="s">
        <v>62</v>
      </c>
      <c r="N25" s="1" t="s">
        <v>62</v>
      </c>
      <c r="AB25" s="12"/>
      <c r="AC25" s="1" t="str">
        <f t="shared" si="5"/>
        <v>SearchParameter-us-core-patient-given.html</v>
      </c>
    </row>
    <row r="26" spans="1:29" ht="19" customHeight="1" x14ac:dyDescent="0.2">
      <c r="A26" s="1">
        <v>25</v>
      </c>
      <c r="B26" t="s">
        <v>24</v>
      </c>
      <c r="C26" t="s">
        <v>85</v>
      </c>
      <c r="D26" t="s">
        <v>13</v>
      </c>
      <c r="E26" t="b">
        <v>1</v>
      </c>
      <c r="F26" s="2" t="s">
        <v>545</v>
      </c>
      <c r="G26" s="1" t="str">
        <f t="shared" si="1"/>
        <v>http://hl7.org/fhir/us/core/StructureDefinition/us-core-patient</v>
      </c>
      <c r="H26" t="s">
        <v>62</v>
      </c>
      <c r="I26" t="s">
        <v>62</v>
      </c>
      <c r="J26" t="s">
        <v>63</v>
      </c>
      <c r="K26" t="str">
        <f>B26&amp;"."&amp;C26</f>
        <v>Patient.identifier</v>
      </c>
      <c r="L26" s="1" t="s">
        <v>62</v>
      </c>
      <c r="N26" s="1" t="s">
        <v>62</v>
      </c>
      <c r="Y26"/>
      <c r="Z26" s="5" t="s">
        <v>225</v>
      </c>
      <c r="AA26" s="1" t="s">
        <v>170</v>
      </c>
      <c r="AB26" s="12" t="str">
        <f>"Fetches a bundle containing any "&amp;B26&amp;" resources matching the identifier"</f>
        <v>Fetches a bundle containing any Patient resources matching the identifier</v>
      </c>
      <c r="AC26" s="1" t="str">
        <f t="shared" ref="AC26:AC27" si="8">"SearchParameter-us-core-"&amp;LOWER((B26)&amp;"-"&amp;SUBSTITUTE(C26,"_","")&amp;".html")</f>
        <v>SearchParameter-us-core-patient-identifier.html</v>
      </c>
    </row>
    <row r="27" spans="1:29" ht="19" customHeight="1" x14ac:dyDescent="0.2">
      <c r="A27" s="1">
        <v>26</v>
      </c>
      <c r="B27" t="s">
        <v>24</v>
      </c>
      <c r="C27" t="s">
        <v>27</v>
      </c>
      <c r="D27" t="s">
        <v>13</v>
      </c>
      <c r="E27" t="b">
        <v>1</v>
      </c>
      <c r="G27" s="1" t="str">
        <f t="shared" si="1"/>
        <v>http://hl7.org/fhir/us/core/StructureDefinition/us-core-patient</v>
      </c>
      <c r="H27" t="s">
        <v>62</v>
      </c>
      <c r="I27" t="s">
        <v>62</v>
      </c>
      <c r="J27" t="s">
        <v>71</v>
      </c>
      <c r="K27" t="str">
        <f>B27&amp;"."&amp;C27</f>
        <v>Patient.name</v>
      </c>
      <c r="L27" s="1" t="s">
        <v>62</v>
      </c>
      <c r="N27" s="1" t="s">
        <v>62</v>
      </c>
      <c r="R27"/>
      <c r="Y27" t="s">
        <v>86</v>
      </c>
      <c r="Z27" s="5" t="s">
        <v>500</v>
      </c>
      <c r="AA27" s="1" t="s">
        <v>184</v>
      </c>
      <c r="AB27" s="12" t="str">
        <f>"Fetches a bundle of all "&amp;B27&amp;" resources matching the name"</f>
        <v>Fetches a bundle of all Patient resources matching the name</v>
      </c>
      <c r="AC27" s="1" t="str">
        <f t="shared" si="8"/>
        <v>SearchParameter-us-core-patient-name.html</v>
      </c>
    </row>
    <row r="28" spans="1:29" ht="19" customHeight="1" x14ac:dyDescent="0.2">
      <c r="A28" s="1">
        <v>27</v>
      </c>
      <c r="B28" t="s">
        <v>169</v>
      </c>
      <c r="C28" t="s">
        <v>61</v>
      </c>
      <c r="D28" s="1" t="s">
        <v>34</v>
      </c>
      <c r="E28" s="1" t="b">
        <v>0</v>
      </c>
      <c r="G28" s="1" t="str">
        <f t="shared" si="1"/>
        <v>http://hl7.org/fhir/us/core/StructureDefinition/us-core-!questionnaire</v>
      </c>
      <c r="H28" t="s">
        <v>62</v>
      </c>
      <c r="I28" t="s">
        <v>62</v>
      </c>
      <c r="J28" t="s">
        <v>63</v>
      </c>
      <c r="K28" t="s">
        <v>64</v>
      </c>
      <c r="L28" s="1" t="s">
        <v>62</v>
      </c>
      <c r="N28" s="1" t="s">
        <v>62</v>
      </c>
      <c r="AC28" s="1" t="str">
        <f t="shared" si="5"/>
        <v>SearchParameter-us-core-!questionnaire-_id.html</v>
      </c>
    </row>
    <row r="29" spans="1:29" ht="19" customHeight="1" x14ac:dyDescent="0.2">
      <c r="A29" s="1">
        <v>28</v>
      </c>
      <c r="B29" s="1" t="s">
        <v>169</v>
      </c>
      <c r="C29" t="s">
        <v>79</v>
      </c>
      <c r="D29" s="1" t="s">
        <v>34</v>
      </c>
      <c r="E29" s="1" t="b">
        <v>0</v>
      </c>
      <c r="G29" s="1" t="str">
        <f t="shared" si="1"/>
        <v>http://hl7.org/fhir/us/core/StructureDefinition/us-core-!questionnaire</v>
      </c>
      <c r="H29" t="s">
        <v>65</v>
      </c>
      <c r="I29" t="s">
        <v>62</v>
      </c>
      <c r="J29" t="s">
        <v>80</v>
      </c>
      <c r="K29" t="str">
        <f t="shared" ref="K29:K39" si="9">B29&amp;"."&amp;C29</f>
        <v>!Questionnaire.context-type-value</v>
      </c>
      <c r="L29" s="1" t="s">
        <v>62</v>
      </c>
      <c r="N29" s="1" t="s">
        <v>62</v>
      </c>
      <c r="Y29"/>
      <c r="AC29" s="1" t="str">
        <f t="shared" si="5"/>
        <v>SearchParameter-us-core-!questionnaire-context-type-value.html</v>
      </c>
    </row>
    <row r="30" spans="1:29" ht="19" customHeight="1" x14ac:dyDescent="0.2">
      <c r="A30" s="1">
        <v>29</v>
      </c>
      <c r="B30" s="1" t="s">
        <v>169</v>
      </c>
      <c r="C30" t="s">
        <v>75</v>
      </c>
      <c r="D30" s="1" t="s">
        <v>34</v>
      </c>
      <c r="E30" s="1" t="b">
        <v>0</v>
      </c>
      <c r="G30" s="1" t="str">
        <f t="shared" si="1"/>
        <v>http://hl7.org/fhir/us/core/StructureDefinition/us-core-!questionnaire</v>
      </c>
      <c r="H30" t="s">
        <v>62</v>
      </c>
      <c r="I30" t="s">
        <v>62</v>
      </c>
      <c r="J30" t="s">
        <v>71</v>
      </c>
      <c r="K30" t="str">
        <f t="shared" si="9"/>
        <v>!Questionnaire.publisher</v>
      </c>
      <c r="L30" s="1" t="s">
        <v>62</v>
      </c>
      <c r="N30" s="1" t="s">
        <v>62</v>
      </c>
      <c r="P30" s="1" t="s">
        <v>76</v>
      </c>
      <c r="Y30" t="s">
        <v>77</v>
      </c>
      <c r="AC30" s="1" t="str">
        <f t="shared" si="5"/>
        <v>SearchParameter-us-core-!questionnaire-publisher.html</v>
      </c>
    </row>
    <row r="31" spans="1:29" ht="19" customHeight="1" x14ac:dyDescent="0.2">
      <c r="A31" s="1">
        <v>30</v>
      </c>
      <c r="B31" s="1" t="s">
        <v>169</v>
      </c>
      <c r="C31" t="s">
        <v>68</v>
      </c>
      <c r="D31" s="1" t="s">
        <v>34</v>
      </c>
      <c r="E31" s="1" t="b">
        <v>0</v>
      </c>
      <c r="G31" s="1" t="str">
        <f t="shared" si="1"/>
        <v>http://hl7.org/fhir/us/core/StructureDefinition/us-core-!questionnaire</v>
      </c>
      <c r="H31" t="s">
        <v>62</v>
      </c>
      <c r="I31" t="s">
        <v>62</v>
      </c>
      <c r="J31" t="s">
        <v>63</v>
      </c>
      <c r="K31" t="str">
        <f t="shared" si="9"/>
        <v>!Questionnaire.status</v>
      </c>
      <c r="L31" s="1" t="s">
        <v>62</v>
      </c>
      <c r="N31" s="1" t="s">
        <v>62</v>
      </c>
      <c r="Y31" s="1" t="s">
        <v>69</v>
      </c>
      <c r="AC31" s="1" t="str">
        <f t="shared" si="5"/>
        <v>SearchParameter-us-core-!questionnaire-status.html</v>
      </c>
    </row>
    <row r="32" spans="1:29" s="1" customFormat="1" ht="19" customHeight="1" x14ac:dyDescent="0.2">
      <c r="A32" s="1">
        <v>31</v>
      </c>
      <c r="B32" s="1" t="s">
        <v>169</v>
      </c>
      <c r="C32" s="1" t="s">
        <v>70</v>
      </c>
      <c r="D32" s="1" t="s">
        <v>34</v>
      </c>
      <c r="E32" s="1" t="b">
        <v>0</v>
      </c>
      <c r="G32" s="1" t="str">
        <f t="shared" si="1"/>
        <v>http://hl7.org/fhir/us/core/StructureDefinition/us-core-!questionnaire</v>
      </c>
      <c r="H32" s="1" t="s">
        <v>62</v>
      </c>
      <c r="I32" s="1" t="s">
        <v>62</v>
      </c>
      <c r="J32" s="1" t="s">
        <v>71</v>
      </c>
      <c r="K32" s="1" t="str">
        <f t="shared" si="9"/>
        <v>!Questionnaire.title</v>
      </c>
      <c r="L32" s="1" t="s">
        <v>62</v>
      </c>
      <c r="N32" s="1" t="s">
        <v>62</v>
      </c>
      <c r="Q32" s="1" t="s">
        <v>72</v>
      </c>
      <c r="R32" s="1" t="s">
        <v>73</v>
      </c>
      <c r="T32" s="1" t="s">
        <v>73</v>
      </c>
      <c r="U32" s="1" t="s">
        <v>72</v>
      </c>
      <c r="Y32" s="1" t="s">
        <v>74</v>
      </c>
      <c r="AB32" s="2"/>
      <c r="AC32" s="1" t="str">
        <f t="shared" si="5"/>
        <v>SearchParameter-us-core-!questionnaire-title.html</v>
      </c>
    </row>
    <row r="33" spans="1:29" s="1" customFormat="1" ht="19" customHeight="1" x14ac:dyDescent="0.2">
      <c r="A33" s="1">
        <v>32</v>
      </c>
      <c r="B33" s="1" t="s">
        <v>169</v>
      </c>
      <c r="C33" s="1" t="s">
        <v>66</v>
      </c>
      <c r="D33" s="1" t="s">
        <v>34</v>
      </c>
      <c r="E33" s="1" t="b">
        <v>0</v>
      </c>
      <c r="G33" s="1" t="str">
        <f t="shared" si="1"/>
        <v>http://hl7.org/fhir/us/core/StructureDefinition/us-core-!questionnaire</v>
      </c>
      <c r="H33" s="1" t="s">
        <v>62</v>
      </c>
      <c r="I33" s="1" t="s">
        <v>62</v>
      </c>
      <c r="J33" s="1" t="s">
        <v>67</v>
      </c>
      <c r="K33" s="1" t="str">
        <f t="shared" si="9"/>
        <v>!Questionnaire.url</v>
      </c>
      <c r="L33" s="1" t="s">
        <v>62</v>
      </c>
      <c r="N33" s="1" t="s">
        <v>62</v>
      </c>
      <c r="AB33" s="2"/>
      <c r="AC33" s="1" t="str">
        <f t="shared" si="5"/>
        <v>SearchParameter-us-core-!questionnaire-url.html</v>
      </c>
    </row>
    <row r="34" spans="1:29" s="1" customFormat="1" ht="19" customHeight="1" x14ac:dyDescent="0.2">
      <c r="A34" s="1">
        <v>33</v>
      </c>
      <c r="B34" s="1" t="s">
        <v>169</v>
      </c>
      <c r="C34" s="1" t="s">
        <v>74</v>
      </c>
      <c r="D34" s="1" t="s">
        <v>34</v>
      </c>
      <c r="E34" s="1" t="b">
        <v>0</v>
      </c>
      <c r="G34" s="1" t="str">
        <f t="shared" si="1"/>
        <v>http://hl7.org/fhir/us/core/StructureDefinition/us-core-!questionnaire</v>
      </c>
      <c r="H34" s="1" t="s">
        <v>62</v>
      </c>
      <c r="I34" s="1" t="s">
        <v>62</v>
      </c>
      <c r="J34" s="1" t="s">
        <v>63</v>
      </c>
      <c r="K34" s="1" t="str">
        <f t="shared" si="9"/>
        <v>!Questionnaire.version</v>
      </c>
      <c r="L34" s="1" t="s">
        <v>62</v>
      </c>
      <c r="N34" s="1" t="s">
        <v>62</v>
      </c>
      <c r="AB34" s="2"/>
      <c r="AC34" s="1" t="str">
        <f t="shared" si="5"/>
        <v>SearchParameter-us-core-!questionnaire-version.html</v>
      </c>
    </row>
    <row r="35" spans="1:29" s="1" customFormat="1" ht="19" customHeight="1" x14ac:dyDescent="0.2">
      <c r="A35" s="1">
        <v>34</v>
      </c>
      <c r="B35" s="1" t="s">
        <v>148</v>
      </c>
      <c r="C35" s="1" t="s">
        <v>165</v>
      </c>
      <c r="D35" s="1" t="s">
        <v>34</v>
      </c>
      <c r="E35" s="1" t="b">
        <v>0</v>
      </c>
      <c r="F35" s="2" t="s">
        <v>543</v>
      </c>
      <c r="G35" s="1" t="str">
        <f t="shared" si="1"/>
        <v>http://hl7.org/fhir/us/core/StructureDefinition/us-core-condition</v>
      </c>
      <c r="H35" s="1" t="s">
        <v>62</v>
      </c>
      <c r="I35" s="1" t="s">
        <v>62</v>
      </c>
      <c r="J35" s="1" t="s">
        <v>88</v>
      </c>
      <c r="K35" s="1" t="str">
        <f t="shared" si="9"/>
        <v>Condition.onset-date</v>
      </c>
      <c r="L35" s="1" t="s">
        <v>62</v>
      </c>
      <c r="N35" s="1" t="s">
        <v>62</v>
      </c>
      <c r="O35" s="1" t="s">
        <v>78</v>
      </c>
      <c r="R35" s="1" t="s">
        <v>103</v>
      </c>
      <c r="AB35" s="12"/>
      <c r="AC35" s="1" t="str">
        <f t="shared" si="5"/>
        <v>SearchParameter-us-core-condition-onset-date.html</v>
      </c>
    </row>
    <row r="36" spans="1:29" s="1" customFormat="1" ht="19" customHeight="1" x14ac:dyDescent="0.2">
      <c r="A36" s="1">
        <v>35</v>
      </c>
      <c r="B36" s="1" t="s">
        <v>148</v>
      </c>
      <c r="C36" s="1" t="s">
        <v>30</v>
      </c>
      <c r="D36" s="1" t="s">
        <v>34</v>
      </c>
      <c r="E36" s="1" t="b">
        <v>0</v>
      </c>
      <c r="F36" s="2" t="s">
        <v>545</v>
      </c>
      <c r="G36" s="1" t="str">
        <f t="shared" si="1"/>
        <v>http://hl7.org/fhir/us/core/StructureDefinition/us-core-condition</v>
      </c>
      <c r="H36" s="1" t="s">
        <v>62</v>
      </c>
      <c r="I36" s="1" t="s">
        <v>62</v>
      </c>
      <c r="J36" s="1" t="s">
        <v>63</v>
      </c>
      <c r="K36" s="1" t="str">
        <f t="shared" si="9"/>
        <v>Condition.code</v>
      </c>
      <c r="L36" s="1" t="s">
        <v>62</v>
      </c>
      <c r="N36" s="1" t="s">
        <v>62</v>
      </c>
      <c r="Z36" s="5"/>
      <c r="AA36" s="5"/>
      <c r="AB36" s="12"/>
      <c r="AC36" s="1" t="str">
        <f t="shared" si="5"/>
        <v>SearchParameter-us-core-condition-code.html</v>
      </c>
    </row>
    <row r="37" spans="1:29" s="1" customFormat="1" ht="19" customHeight="1" x14ac:dyDescent="0.2">
      <c r="A37" s="1">
        <v>36</v>
      </c>
      <c r="B37" s="1" t="s">
        <v>172</v>
      </c>
      <c r="C37" s="1" t="s">
        <v>99</v>
      </c>
      <c r="D37" s="1" t="s">
        <v>13</v>
      </c>
      <c r="E37" s="1" t="b">
        <v>1</v>
      </c>
      <c r="F37" s="2" t="s">
        <v>542</v>
      </c>
      <c r="G37" s="1" t="str">
        <f t="shared" si="1"/>
        <v>http://hl7.org/fhir/us/core/StructureDefinition/us-core-immunization</v>
      </c>
      <c r="H37" s="1" t="s">
        <v>62</v>
      </c>
      <c r="I37" s="1" t="s">
        <v>62</v>
      </c>
      <c r="J37" s="1" t="s">
        <v>100</v>
      </c>
      <c r="K37" s="1" t="str">
        <f t="shared" si="9"/>
        <v>Immunization.patient</v>
      </c>
      <c r="L37" s="1" t="s">
        <v>62</v>
      </c>
      <c r="N37" s="1" t="s">
        <v>62</v>
      </c>
      <c r="Y37" s="1" t="s">
        <v>101</v>
      </c>
      <c r="Z37" s="1" t="str">
        <f>"support searching for all "&amp;LOWER(B37)&amp;"s for a patient"</f>
        <v>support searching for all immunizations for a patient</v>
      </c>
      <c r="AA37" s="5" t="str">
        <f>"GET [base]/"&amp;B37&amp;"?patient=1137192"</f>
        <v>GET [base]/Immunization?patient=1137192</v>
      </c>
      <c r="AB37" s="12" t="str">
        <f>"Fetches a bundle of all "&amp;B37&amp; " resources for the specified patient"</f>
        <v>Fetches a bundle of all Immunization resources for the specified patient</v>
      </c>
      <c r="AC37" s="1" t="str">
        <f>"SearchParameter-us-core-"&amp;LOWER((B37)&amp;"-"&amp;SUBSTITUTE(C37,"_","")&amp;".html")</f>
        <v>SearchParameter-us-core-immunization-patient.html</v>
      </c>
    </row>
    <row r="38" spans="1:29" s="1" customFormat="1" ht="19" customHeight="1" x14ac:dyDescent="0.2">
      <c r="A38" s="1">
        <v>37</v>
      </c>
      <c r="B38" s="1" t="s">
        <v>172</v>
      </c>
      <c r="C38" s="1" t="s">
        <v>68</v>
      </c>
      <c r="D38" s="1" t="s">
        <v>34</v>
      </c>
      <c r="E38" s="1" t="b">
        <v>0</v>
      </c>
      <c r="F38" s="2" t="s">
        <v>545</v>
      </c>
      <c r="G38" s="1" t="str">
        <f t="shared" si="1"/>
        <v>http://hl7.org/fhir/us/core/StructureDefinition/us-core-immunization</v>
      </c>
      <c r="H38" s="1" t="s">
        <v>62</v>
      </c>
      <c r="I38" s="1" t="s">
        <v>62</v>
      </c>
      <c r="J38" s="1" t="s">
        <v>63</v>
      </c>
      <c r="K38" s="1" t="str">
        <f t="shared" si="9"/>
        <v>Immunization.status</v>
      </c>
      <c r="L38" s="1" t="s">
        <v>62</v>
      </c>
      <c r="N38" s="1" t="s">
        <v>62</v>
      </c>
      <c r="Y38" s="1" t="s">
        <v>104</v>
      </c>
      <c r="Z38" s="5"/>
      <c r="AA38" s="5"/>
      <c r="AB38" s="12"/>
      <c r="AC38" s="1" t="str">
        <f t="shared" si="5"/>
        <v>SearchParameter-us-core-immunization-status.html</v>
      </c>
    </row>
    <row r="39" spans="1:29" s="1" customFormat="1" ht="19" customHeight="1" x14ac:dyDescent="0.2">
      <c r="A39" s="1">
        <v>38</v>
      </c>
      <c r="B39" s="1" t="s">
        <v>172</v>
      </c>
      <c r="C39" s="1" t="s">
        <v>88</v>
      </c>
      <c r="D39" s="1" t="s">
        <v>34</v>
      </c>
      <c r="E39" s="1" t="b">
        <v>0</v>
      </c>
      <c r="F39" s="2" t="s">
        <v>543</v>
      </c>
      <c r="G39" s="1" t="str">
        <f t="shared" si="1"/>
        <v>http://hl7.org/fhir/us/core/StructureDefinition/us-core-immunization</v>
      </c>
      <c r="H39" s="1" t="s">
        <v>62</v>
      </c>
      <c r="I39" s="1" t="s">
        <v>62</v>
      </c>
      <c r="J39" s="1" t="s">
        <v>88</v>
      </c>
      <c r="K39" s="1" t="str">
        <f t="shared" si="9"/>
        <v>Immunization.date</v>
      </c>
      <c r="L39" s="1" t="s">
        <v>62</v>
      </c>
      <c r="N39" s="1" t="s">
        <v>62</v>
      </c>
      <c r="O39" s="1" t="s">
        <v>78</v>
      </c>
      <c r="R39" s="1" t="s">
        <v>103</v>
      </c>
      <c r="Y39" s="1" t="s">
        <v>104</v>
      </c>
      <c r="AB39" s="12"/>
      <c r="AC39" s="1" t="str">
        <f t="shared" si="5"/>
        <v>SearchParameter-us-core-immunization-date.html</v>
      </c>
    </row>
    <row r="40" spans="1:29" s="1" customFormat="1" ht="19" customHeight="1" x14ac:dyDescent="0.2">
      <c r="A40" s="1">
        <v>39</v>
      </c>
      <c r="B40" s="1" t="s">
        <v>189</v>
      </c>
      <c r="C40" s="1" t="s">
        <v>61</v>
      </c>
      <c r="D40" s="1" t="s">
        <v>13</v>
      </c>
      <c r="E40" s="1" t="b">
        <v>1</v>
      </c>
      <c r="G40" s="1" t="str">
        <f t="shared" si="1"/>
        <v>http://hl7.org/fhir/us/core/StructureDefinition/us-core-documentreference</v>
      </c>
      <c r="H40" s="1" t="s">
        <v>62</v>
      </c>
      <c r="I40" s="1" t="s">
        <v>62</v>
      </c>
      <c r="J40" s="1" t="s">
        <v>63</v>
      </c>
      <c r="K40" s="1" t="str">
        <f>B40&amp;".id"</f>
        <v>DocumentReference.id</v>
      </c>
      <c r="L40" s="1" t="s">
        <v>62</v>
      </c>
      <c r="N40" s="1" t="s">
        <v>62</v>
      </c>
      <c r="Z40" s="5" t="s">
        <v>301</v>
      </c>
      <c r="AA40" s="5" t="s">
        <v>351</v>
      </c>
      <c r="AB40" s="2" t="s">
        <v>302</v>
      </c>
      <c r="AC40" s="1" t="str">
        <f t="shared" ref="AC40" si="10">"SearchParameter-us-core-"&amp;LOWER((B40)&amp;"-"&amp;C40&amp;".html")</f>
        <v>SearchParameter-us-core-documentreference-_id.html</v>
      </c>
    </row>
    <row r="41" spans="1:29" s="1" customFormat="1" ht="19" customHeight="1" x14ac:dyDescent="0.2">
      <c r="A41" s="1">
        <v>40</v>
      </c>
      <c r="B41" s="1" t="s">
        <v>189</v>
      </c>
      <c r="C41" s="1" t="s">
        <v>68</v>
      </c>
      <c r="D41" s="1" t="s">
        <v>34</v>
      </c>
      <c r="E41" s="1" t="b">
        <v>0</v>
      </c>
      <c r="F41" s="2" t="s">
        <v>545</v>
      </c>
      <c r="G41" s="1" t="str">
        <f t="shared" si="1"/>
        <v>http://hl7.org/fhir/us/core/StructureDefinition/us-core-documentreference</v>
      </c>
      <c r="H41" s="1" t="s">
        <v>62</v>
      </c>
      <c r="I41" s="1" t="s">
        <v>62</v>
      </c>
      <c r="J41" s="1" t="s">
        <v>63</v>
      </c>
      <c r="K41" s="1" t="str">
        <f t="shared" ref="K41:K67" si="11">B41&amp;"."&amp;C41</f>
        <v>DocumentReference.status</v>
      </c>
      <c r="L41" s="1" t="s">
        <v>62</v>
      </c>
      <c r="M41" s="1" t="s">
        <v>13</v>
      </c>
      <c r="N41" s="1" t="s">
        <v>62</v>
      </c>
      <c r="Y41" s="1" t="s">
        <v>104</v>
      </c>
      <c r="Z41" s="5"/>
      <c r="AA41" s="5"/>
      <c r="AB41" s="12"/>
      <c r="AC41" s="1" t="str">
        <f t="shared" ref="AC41:AC70" si="12">"SearchParameter-us-core-"&amp;LOWER((B41)&amp;"-"&amp;C41&amp;".html")</f>
        <v>SearchParameter-us-core-documentreference-status.html</v>
      </c>
    </row>
    <row r="42" spans="1:29" s="1" customFormat="1" ht="19" customHeight="1" x14ac:dyDescent="0.2">
      <c r="A42" s="1">
        <v>41</v>
      </c>
      <c r="B42" s="1" t="s">
        <v>189</v>
      </c>
      <c r="C42" s="1" t="s">
        <v>99</v>
      </c>
      <c r="D42" s="1" t="s">
        <v>13</v>
      </c>
      <c r="E42" s="1" t="b">
        <v>1</v>
      </c>
      <c r="F42" s="2" t="s">
        <v>542</v>
      </c>
      <c r="G42" s="1" t="str">
        <f t="shared" si="1"/>
        <v>http://hl7.org/fhir/us/core/StructureDefinition/us-core-documentreference</v>
      </c>
      <c r="H42" s="1" t="s">
        <v>62</v>
      </c>
      <c r="I42" s="1" t="s">
        <v>62</v>
      </c>
      <c r="J42" s="1" t="s">
        <v>100</v>
      </c>
      <c r="K42" s="1" t="str">
        <f t="shared" si="11"/>
        <v>DocumentReference.patient</v>
      </c>
      <c r="L42" s="1" t="s">
        <v>62</v>
      </c>
      <c r="N42" s="1" t="s">
        <v>62</v>
      </c>
      <c r="Y42" s="1" t="s">
        <v>101</v>
      </c>
      <c r="Z42" s="1" t="str">
        <f>"support searching for all "&amp;LOWER(B42)&amp;"s for a patient"</f>
        <v>support searching for all documentreferences for a patient</v>
      </c>
      <c r="AA42" s="5" t="str">
        <f>"GET [base]/"&amp;B42&amp;"?patient=1137192"</f>
        <v>GET [base]/DocumentReference?patient=1137192</v>
      </c>
      <c r="AB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C42" s="1" t="str">
        <f t="shared" ref="AC42:AC45" si="13">"SearchParameter-us-core-"&amp;LOWER((B42)&amp;"-"&amp;C42&amp;".html")</f>
        <v>SearchParameter-us-core-documentreference-patient.html</v>
      </c>
    </row>
    <row r="43" spans="1:29" s="1" customFormat="1" ht="19" customHeight="1" x14ac:dyDescent="0.2">
      <c r="A43" s="1">
        <v>42</v>
      </c>
      <c r="B43" s="1" t="s">
        <v>189</v>
      </c>
      <c r="C43" s="1" t="s">
        <v>150</v>
      </c>
      <c r="D43" s="1" t="s">
        <v>34</v>
      </c>
      <c r="E43" s="1" t="b">
        <v>0</v>
      </c>
      <c r="F43" s="2" t="s">
        <v>545</v>
      </c>
      <c r="G43" s="1" t="str">
        <f t="shared" si="1"/>
        <v>http://hl7.org/fhir/us/core/StructureDefinition/us-core-documentreference</v>
      </c>
      <c r="H43" s="1" t="s">
        <v>62</v>
      </c>
      <c r="I43" s="1" t="s">
        <v>62</v>
      </c>
      <c r="J43" s="1" t="s">
        <v>63</v>
      </c>
      <c r="K43" s="1" t="str">
        <f t="shared" ref="K43:K45" si="14">B43&amp;"."&amp;C43</f>
        <v>DocumentReference.category</v>
      </c>
      <c r="L43" s="1" t="s">
        <v>62</v>
      </c>
      <c r="N43" s="1" t="s">
        <v>62</v>
      </c>
      <c r="Y43" s="1" t="s">
        <v>14</v>
      </c>
      <c r="Z43" s="5"/>
      <c r="AA43" s="5"/>
      <c r="AB43" s="12"/>
      <c r="AC43" s="1" t="str">
        <f t="shared" si="13"/>
        <v>SearchParameter-us-core-documentreference-category.html</v>
      </c>
    </row>
    <row r="44" spans="1:29" s="1" customFormat="1" ht="19" customHeight="1" x14ac:dyDescent="0.2">
      <c r="A44" s="1">
        <v>43</v>
      </c>
      <c r="B44" s="1" t="s">
        <v>189</v>
      </c>
      <c r="C44" s="1" t="s">
        <v>14</v>
      </c>
      <c r="D44" s="1" t="s">
        <v>34</v>
      </c>
      <c r="E44" s="1" t="b">
        <v>0</v>
      </c>
      <c r="F44" s="2" t="s">
        <v>545</v>
      </c>
      <c r="G44" s="1" t="str">
        <f t="shared" si="1"/>
        <v>http://hl7.org/fhir/us/core/StructureDefinition/us-core-documentreference</v>
      </c>
      <c r="H44" s="1" t="s">
        <v>62</v>
      </c>
      <c r="I44" s="1" t="s">
        <v>62</v>
      </c>
      <c r="J44" s="1" t="s">
        <v>63</v>
      </c>
      <c r="K44" s="1" t="str">
        <f t="shared" si="14"/>
        <v>DocumentReference.type</v>
      </c>
      <c r="L44" s="1" t="s">
        <v>62</v>
      </c>
      <c r="N44" s="1" t="s">
        <v>62</v>
      </c>
      <c r="Z44" s="5"/>
      <c r="AA44" s="5"/>
      <c r="AB44" s="12"/>
      <c r="AC44" s="1" t="str">
        <f t="shared" si="13"/>
        <v>SearchParameter-us-core-documentreference-type.html</v>
      </c>
    </row>
    <row r="45" spans="1:29" s="1" customFormat="1" ht="19" customHeight="1" x14ac:dyDescent="0.2">
      <c r="A45" s="1">
        <v>44</v>
      </c>
      <c r="B45" s="1" t="s">
        <v>189</v>
      </c>
      <c r="C45" s="1" t="s">
        <v>88</v>
      </c>
      <c r="D45" s="1" t="s">
        <v>34</v>
      </c>
      <c r="E45" s="1" t="b">
        <v>0</v>
      </c>
      <c r="F45" s="2" t="s">
        <v>543</v>
      </c>
      <c r="G45" s="1" t="str">
        <f t="shared" si="1"/>
        <v>http://hl7.org/fhir/us/core/StructureDefinition/us-core-documentreference</v>
      </c>
      <c r="H45" s="1" t="s">
        <v>62</v>
      </c>
      <c r="I45" s="1" t="s">
        <v>62</v>
      </c>
      <c r="J45" s="1" t="s">
        <v>88</v>
      </c>
      <c r="K45" s="1" t="str">
        <f t="shared" si="14"/>
        <v>DocumentReference.date</v>
      </c>
      <c r="L45" s="1" t="s">
        <v>62</v>
      </c>
      <c r="N45" s="1" t="s">
        <v>62</v>
      </c>
      <c r="O45" s="1" t="s">
        <v>78</v>
      </c>
      <c r="R45" s="1" t="s">
        <v>103</v>
      </c>
      <c r="Y45" s="1" t="s">
        <v>104</v>
      </c>
      <c r="AB45" s="12"/>
      <c r="AC45" s="1" t="str">
        <f t="shared" si="13"/>
        <v>SearchParameter-us-core-documentreference-date.html</v>
      </c>
    </row>
    <row r="46" spans="1:29" s="1" customFormat="1" ht="19" customHeight="1" x14ac:dyDescent="0.2">
      <c r="A46" s="1">
        <v>44</v>
      </c>
      <c r="B46" s="1" t="s">
        <v>189</v>
      </c>
      <c r="C46" s="1" t="s">
        <v>300</v>
      </c>
      <c r="D46" s="1" t="s">
        <v>34</v>
      </c>
      <c r="E46" s="1" t="b">
        <v>0</v>
      </c>
      <c r="F46" s="2" t="s">
        <v>543</v>
      </c>
      <c r="G46" s="1" t="str">
        <f t="shared" si="1"/>
        <v>http://hl7.org/fhir/us/core/StructureDefinition/us-core-documentreference</v>
      </c>
      <c r="H46" s="1" t="s">
        <v>62</v>
      </c>
      <c r="I46" s="1" t="s">
        <v>62</v>
      </c>
      <c r="J46" s="1" t="s">
        <v>88</v>
      </c>
      <c r="K46" s="1" t="s">
        <v>303</v>
      </c>
      <c r="L46" s="1" t="s">
        <v>62</v>
      </c>
      <c r="N46" s="1" t="s">
        <v>62</v>
      </c>
      <c r="O46" s="1" t="s">
        <v>78</v>
      </c>
      <c r="R46" s="1" t="s">
        <v>103</v>
      </c>
      <c r="Y46" s="1" t="s">
        <v>104</v>
      </c>
      <c r="AB46" s="12"/>
      <c r="AC46" s="1" t="str">
        <f t="shared" ref="AC46" si="15">"SearchParameter-us-core-"&amp;LOWER((B46)&amp;"-"&amp;C46&amp;".html")</f>
        <v>SearchParameter-us-core-documentreference-period.html</v>
      </c>
    </row>
    <row r="47" spans="1:29" s="1" customFormat="1" ht="19" customHeight="1" x14ac:dyDescent="0.2">
      <c r="A47" s="1">
        <v>45</v>
      </c>
      <c r="B47" s="1" t="s">
        <v>190</v>
      </c>
      <c r="C47" s="1" t="s">
        <v>68</v>
      </c>
      <c r="D47" s="1" t="s">
        <v>34</v>
      </c>
      <c r="E47" s="1" t="b">
        <v>0</v>
      </c>
      <c r="F47" s="2" t="s">
        <v>545</v>
      </c>
      <c r="G47" s="1" t="str">
        <f t="shared" si="1"/>
        <v>http://hl7.org/fhir/us/core/StructureDefinition/us-core-diagnosticreport</v>
      </c>
      <c r="H47" s="1" t="s">
        <v>62</v>
      </c>
      <c r="I47" s="1" t="s">
        <v>62</v>
      </c>
      <c r="J47" s="1" t="s">
        <v>63</v>
      </c>
      <c r="K47" s="1" t="str">
        <f t="shared" ref="K47:K51" si="16">B47&amp;"."&amp;C47</f>
        <v>DiagnosticReport.status</v>
      </c>
      <c r="L47" s="1" t="s">
        <v>62</v>
      </c>
      <c r="M47" s="1" t="s">
        <v>13</v>
      </c>
      <c r="N47" s="1" t="s">
        <v>62</v>
      </c>
      <c r="Y47" s="1" t="s">
        <v>104</v>
      </c>
      <c r="Z47" s="5"/>
      <c r="AA47" s="5"/>
      <c r="AB47" s="12"/>
      <c r="AC47" s="1" t="str">
        <f>"SearchParameter-us-core-"&amp;LOWER((B47)&amp;"-"&amp;C47&amp;".html")</f>
        <v>SearchParameter-us-core-diagnosticreport-status.html</v>
      </c>
    </row>
    <row r="48" spans="1:29" s="1" customFormat="1" ht="19" customHeight="1" x14ac:dyDescent="0.2">
      <c r="A48" s="1">
        <v>46</v>
      </c>
      <c r="B48" s="1" t="s">
        <v>190</v>
      </c>
      <c r="C48" s="1" t="s">
        <v>99</v>
      </c>
      <c r="D48" s="1" t="s">
        <v>13</v>
      </c>
      <c r="E48" s="1" t="b">
        <v>1</v>
      </c>
      <c r="F48" s="2" t="s">
        <v>542</v>
      </c>
      <c r="G48" s="1" t="str">
        <f>"http://hl7.org/fhir/us/core/StructureDefinition/us-core-"&amp;LOWER(B48)</f>
        <v>http://hl7.org/fhir/us/core/StructureDefinition/us-core-diagnosticreport</v>
      </c>
      <c r="H48" s="1" t="s">
        <v>62</v>
      </c>
      <c r="I48" s="1" t="s">
        <v>62</v>
      </c>
      <c r="J48" s="1" t="s">
        <v>100</v>
      </c>
      <c r="K48" s="1" t="str">
        <f t="shared" si="16"/>
        <v>DiagnosticReport.patient</v>
      </c>
      <c r="L48" s="1" t="s">
        <v>62</v>
      </c>
      <c r="N48" s="1" t="s">
        <v>62</v>
      </c>
      <c r="Y48" s="1" t="s">
        <v>101</v>
      </c>
      <c r="Z48" s="1" t="str">
        <f>"support searching for all "&amp;LOWER(B48)&amp;"s for a patient"</f>
        <v>support searching for all diagnosticreports for a patient</v>
      </c>
      <c r="AA48" s="5" t="str">
        <f>"GET [base]/"&amp;B48&amp;"?patient=1137192"</f>
        <v>GET [base]/DiagnosticReport?patient=1137192</v>
      </c>
      <c r="AB48" s="12" t="str">
        <f>"Fetches a bundle of all "&amp;B48&amp; " resources for the specified patient"</f>
        <v>Fetches a bundle of all DiagnosticReport resources for the specified patient</v>
      </c>
      <c r="AC48" s="1" t="str">
        <f>"SearchParameter-us-core-"&amp;LOWER((B48)&amp;"-"&amp;C48&amp;".html")</f>
        <v>SearchParameter-us-core-diagnosticreport-patient.html</v>
      </c>
    </row>
    <row r="49" spans="1:29" s="1" customFormat="1" ht="19" customHeight="1" x14ac:dyDescent="0.2">
      <c r="A49" s="1">
        <v>47</v>
      </c>
      <c r="B49" s="1" t="s">
        <v>190</v>
      </c>
      <c r="C49" s="1" t="s">
        <v>150</v>
      </c>
      <c r="D49" s="1" t="s">
        <v>34</v>
      </c>
      <c r="E49" s="1" t="b">
        <v>0</v>
      </c>
      <c r="F49" s="2" t="s">
        <v>545</v>
      </c>
      <c r="G49" s="1" t="str">
        <f t="shared" si="1"/>
        <v>http://hl7.org/fhir/us/core/StructureDefinition/us-core-diagnosticreport</v>
      </c>
      <c r="H49" s="1" t="s">
        <v>62</v>
      </c>
      <c r="I49" s="1" t="s">
        <v>62</v>
      </c>
      <c r="J49" s="1" t="s">
        <v>63</v>
      </c>
      <c r="K49" s="1" t="str">
        <f t="shared" si="16"/>
        <v>DiagnosticReport.category</v>
      </c>
      <c r="L49" s="1" t="s">
        <v>62</v>
      </c>
      <c r="N49" s="1" t="s">
        <v>62</v>
      </c>
      <c r="Y49" s="1" t="s">
        <v>14</v>
      </c>
      <c r="Z49" s="5"/>
      <c r="AA49" s="5"/>
      <c r="AB49" s="12"/>
      <c r="AC49" s="1" t="str">
        <f>"SearchParameter-us-core-"&amp;LOWER((B49)&amp;"-"&amp;C49&amp;".html")</f>
        <v>SearchParameter-us-core-diagnosticreport-category.html</v>
      </c>
    </row>
    <row r="50" spans="1:29" s="1" customFormat="1" ht="19" customHeight="1" x14ac:dyDescent="0.2">
      <c r="A50" s="1">
        <v>48</v>
      </c>
      <c r="B50" s="1" t="s">
        <v>190</v>
      </c>
      <c r="C50" s="1" t="s">
        <v>30</v>
      </c>
      <c r="D50" s="1" t="s">
        <v>34</v>
      </c>
      <c r="E50" s="1" t="b">
        <v>0</v>
      </c>
      <c r="F50" s="2" t="s">
        <v>545</v>
      </c>
      <c r="G50" s="1" t="str">
        <f t="shared" si="1"/>
        <v>http://hl7.org/fhir/us/core/StructureDefinition/us-core-diagnosticreport</v>
      </c>
      <c r="H50" s="1" t="s">
        <v>62</v>
      </c>
      <c r="I50" s="1" t="s">
        <v>62</v>
      </c>
      <c r="J50" s="1" t="s">
        <v>63</v>
      </c>
      <c r="K50" s="1" t="str">
        <f t="shared" si="16"/>
        <v>DiagnosticReport.code</v>
      </c>
      <c r="L50" s="1" t="s">
        <v>62</v>
      </c>
      <c r="M50" s="1" t="s">
        <v>78</v>
      </c>
      <c r="N50" s="1" t="s">
        <v>62</v>
      </c>
      <c r="Z50" s="5"/>
      <c r="AA50" s="5"/>
      <c r="AB50" s="12"/>
      <c r="AC50" s="1" t="str">
        <f>"SearchParameter-us-core-"&amp;LOWER((B50)&amp;"-"&amp;C50&amp;".html")</f>
        <v>SearchParameter-us-core-diagnosticreport-code.html</v>
      </c>
    </row>
    <row r="51" spans="1:29" s="1" customFormat="1" ht="19" customHeight="1" x14ac:dyDescent="0.2">
      <c r="A51" s="1">
        <v>49</v>
      </c>
      <c r="B51" s="1" t="s">
        <v>190</v>
      </c>
      <c r="C51" s="1" t="s">
        <v>88</v>
      </c>
      <c r="D51" s="1" t="s">
        <v>34</v>
      </c>
      <c r="E51" s="1" t="b">
        <v>0</v>
      </c>
      <c r="F51" s="2" t="s">
        <v>543</v>
      </c>
      <c r="G51" s="1" t="str">
        <f t="shared" si="1"/>
        <v>http://hl7.org/fhir/us/core/StructureDefinition/us-core-diagnosticreport</v>
      </c>
      <c r="H51" s="1" t="s">
        <v>62</v>
      </c>
      <c r="I51" s="1" t="s">
        <v>62</v>
      </c>
      <c r="J51" s="1" t="s">
        <v>88</v>
      </c>
      <c r="K51" s="1" t="str">
        <f t="shared" si="16"/>
        <v>DiagnosticReport.date</v>
      </c>
      <c r="L51" s="1" t="s">
        <v>62</v>
      </c>
      <c r="N51" s="1" t="s">
        <v>62</v>
      </c>
      <c r="O51" s="14" t="s">
        <v>78</v>
      </c>
      <c r="R51" s="1" t="s">
        <v>103</v>
      </c>
      <c r="Y51" s="1" t="s">
        <v>104</v>
      </c>
      <c r="AB51" s="12"/>
      <c r="AC51" s="1" t="str">
        <f>"SearchParameter-us-core-"&amp;LOWER((B51)&amp;"-"&amp;C51&amp;".html")</f>
        <v>SearchParameter-us-core-diagnosticreport-date.html</v>
      </c>
    </row>
    <row r="52" spans="1:29" s="1" customFormat="1" ht="19" customHeight="1" x14ac:dyDescent="0.2">
      <c r="A52" s="1">
        <v>50</v>
      </c>
      <c r="B52" s="1" t="s">
        <v>191</v>
      </c>
      <c r="C52" s="1" t="s">
        <v>328</v>
      </c>
      <c r="D52" s="1" t="s">
        <v>34</v>
      </c>
      <c r="E52" s="1" t="b">
        <v>0</v>
      </c>
      <c r="F52" s="2" t="s">
        <v>545</v>
      </c>
      <c r="G52" s="1" t="str">
        <f t="shared" si="1"/>
        <v>http://hl7.org/fhir/us/core/StructureDefinition/us-core-goal</v>
      </c>
      <c r="H52" s="1" t="s">
        <v>62</v>
      </c>
      <c r="I52" s="1" t="s">
        <v>62</v>
      </c>
      <c r="J52" s="1" t="s">
        <v>63</v>
      </c>
      <c r="K52" s="1" t="str">
        <f t="shared" si="11"/>
        <v>Goal.lifecycle-status</v>
      </c>
      <c r="L52" s="1" t="s">
        <v>62</v>
      </c>
      <c r="N52" s="1" t="s">
        <v>62</v>
      </c>
      <c r="Y52" s="1" t="s">
        <v>104</v>
      </c>
      <c r="Z52" s="5"/>
      <c r="AA52" s="5"/>
      <c r="AB52" s="12"/>
      <c r="AC52" s="1" t="str">
        <f t="shared" si="12"/>
        <v>SearchParameter-us-core-goal-lifecycle-status.html</v>
      </c>
    </row>
    <row r="53" spans="1:29" s="1" customFormat="1" ht="19" customHeight="1" x14ac:dyDescent="0.2">
      <c r="A53" s="1">
        <v>51</v>
      </c>
      <c r="B53" s="1" t="s">
        <v>191</v>
      </c>
      <c r="C53" s="1" t="s">
        <v>99</v>
      </c>
      <c r="D53" s="1" t="s">
        <v>13</v>
      </c>
      <c r="E53" s="1" t="b">
        <v>1</v>
      </c>
      <c r="F53" s="2" t="s">
        <v>542</v>
      </c>
      <c r="G53" s="1" t="str">
        <f t="shared" si="1"/>
        <v>http://hl7.org/fhir/us/core/StructureDefinition/us-core-goal</v>
      </c>
      <c r="H53" s="1" t="s">
        <v>62</v>
      </c>
      <c r="I53" s="1" t="s">
        <v>62</v>
      </c>
      <c r="J53" s="1" t="s">
        <v>100</v>
      </c>
      <c r="K53" s="1" t="str">
        <f t="shared" si="11"/>
        <v>Goal.patient</v>
      </c>
      <c r="L53" s="1" t="s">
        <v>62</v>
      </c>
      <c r="N53" s="1" t="s">
        <v>62</v>
      </c>
      <c r="Y53" s="1" t="s">
        <v>101</v>
      </c>
      <c r="Z53" s="1" t="str">
        <f>"support searching for all "&amp;LOWER(B53)&amp;"s for a patient"</f>
        <v>support searching for all goals for a patient</v>
      </c>
      <c r="AA53" s="5" t="str">
        <f>"GET [base]/"&amp;B53&amp;"?patient=1137192"</f>
        <v>GET [base]/Goal?patient=1137192</v>
      </c>
      <c r="AB53" s="12" t="str">
        <f>"Fetches a bundle of all "&amp;B53&amp; " resources for the specified patient"</f>
        <v>Fetches a bundle of all Goal resources for the specified patient</v>
      </c>
      <c r="AC53" s="1" t="str">
        <f t="shared" ref="AC53:AC54" si="17">"SearchParameter-us-core-"&amp;LOWER((B53)&amp;"-"&amp;C53&amp;".html")</f>
        <v>SearchParameter-us-core-goal-patient.html</v>
      </c>
    </row>
    <row r="54" spans="1:29" s="1" customFormat="1" ht="19" customHeight="1" x14ac:dyDescent="0.2">
      <c r="A54" s="1">
        <v>52</v>
      </c>
      <c r="B54" s="1" t="s">
        <v>191</v>
      </c>
      <c r="C54" s="1" t="s">
        <v>431</v>
      </c>
      <c r="D54" s="1" t="s">
        <v>34</v>
      </c>
      <c r="E54" s="1" t="b">
        <v>0</v>
      </c>
      <c r="F54" s="2" t="s">
        <v>544</v>
      </c>
      <c r="G54" s="1" t="str">
        <f t="shared" si="1"/>
        <v>http://hl7.org/fhir/us/core/StructureDefinition/us-core-goal</v>
      </c>
      <c r="H54" s="1" t="s">
        <v>62</v>
      </c>
      <c r="I54" s="1" t="s">
        <v>62</v>
      </c>
      <c r="J54" s="1" t="s">
        <v>88</v>
      </c>
      <c r="K54" s="1" t="str">
        <f t="shared" ref="K54" si="18">B54&amp;"."&amp;C54</f>
        <v>Goal.target-date</v>
      </c>
      <c r="L54" s="1" t="s">
        <v>62</v>
      </c>
      <c r="N54" s="1" t="s">
        <v>62</v>
      </c>
      <c r="O54" s="1" t="s">
        <v>78</v>
      </c>
      <c r="R54" s="1" t="s">
        <v>103</v>
      </c>
      <c r="Y54" s="1" t="s">
        <v>104</v>
      </c>
      <c r="AB54" s="12"/>
      <c r="AC54" s="1" t="str">
        <f t="shared" si="17"/>
        <v>SearchParameter-us-core-goal-target-date.html</v>
      </c>
    </row>
    <row r="55" spans="1:29" s="1" customFormat="1" ht="19" customHeight="1" x14ac:dyDescent="0.2">
      <c r="A55" s="1">
        <v>53</v>
      </c>
      <c r="B55" s="1" t="s">
        <v>192</v>
      </c>
      <c r="C55" s="1" t="s">
        <v>68</v>
      </c>
      <c r="D55" s="1" t="s">
        <v>34</v>
      </c>
      <c r="E55" s="1" t="b">
        <v>0</v>
      </c>
      <c r="F55" s="2" t="s">
        <v>545</v>
      </c>
      <c r="G55" s="1" t="str">
        <f t="shared" si="1"/>
        <v>http://hl7.org/fhir/us/core/StructureDefinition/us-core-medicationrequest</v>
      </c>
      <c r="H55" s="1" t="s">
        <v>62</v>
      </c>
      <c r="I55" s="1" t="s">
        <v>62</v>
      </c>
      <c r="J55" s="1" t="s">
        <v>63</v>
      </c>
      <c r="K55" s="1" t="str">
        <f t="shared" si="11"/>
        <v>MedicationRequest.status</v>
      </c>
      <c r="L55" s="1" t="s">
        <v>62</v>
      </c>
      <c r="M55" s="1" t="s">
        <v>13</v>
      </c>
      <c r="N55" s="1" t="s">
        <v>62</v>
      </c>
      <c r="Y55" s="1" t="s">
        <v>104</v>
      </c>
      <c r="Z55" s="5"/>
      <c r="AA55" s="5"/>
      <c r="AB55" s="12"/>
      <c r="AC55" s="1" t="str">
        <f t="shared" si="12"/>
        <v>SearchParameter-us-core-medicationrequest-status.html</v>
      </c>
    </row>
    <row r="56" spans="1:29" s="1" customFormat="1" ht="19" customHeight="1" x14ac:dyDescent="0.2">
      <c r="A56" s="1">
        <v>53</v>
      </c>
      <c r="B56" s="1" t="s">
        <v>192</v>
      </c>
      <c r="C56" s="1" t="s">
        <v>447</v>
      </c>
      <c r="D56" s="1" t="s">
        <v>34</v>
      </c>
      <c r="E56" s="1" t="b">
        <v>0</v>
      </c>
      <c r="F56" s="2" t="s">
        <v>545</v>
      </c>
      <c r="G56" s="1" t="str">
        <f t="shared" si="1"/>
        <v>http://hl7.org/fhir/us/core/StructureDefinition/us-core-medicationrequest</v>
      </c>
      <c r="H56" s="1" t="s">
        <v>62</v>
      </c>
      <c r="I56" s="1" t="s">
        <v>62</v>
      </c>
      <c r="J56" s="1" t="s">
        <v>63</v>
      </c>
      <c r="K56" s="1" t="str">
        <f t="shared" ref="K56" si="19">B56&amp;"."&amp;C56</f>
        <v>MedicationRequest.intent</v>
      </c>
      <c r="L56" s="1" t="s">
        <v>62</v>
      </c>
      <c r="M56" s="1" t="s">
        <v>13</v>
      </c>
      <c r="N56" s="1" t="s">
        <v>62</v>
      </c>
      <c r="Y56" s="1" t="s">
        <v>104</v>
      </c>
      <c r="Z56" s="5"/>
      <c r="AA56" s="5"/>
      <c r="AB56" s="12"/>
      <c r="AC56" s="1" t="str">
        <f t="shared" ref="AC56" si="20">"SearchParameter-us-core-"&amp;LOWER((B56)&amp;"-"&amp;C56&amp;".html")</f>
        <v>SearchParameter-us-core-medicationrequest-intent.html</v>
      </c>
    </row>
    <row r="57" spans="1:29" s="1" customFormat="1" ht="19" customHeight="1" x14ac:dyDescent="0.2">
      <c r="A57" s="1">
        <v>54</v>
      </c>
      <c r="B57" s="1" t="s">
        <v>192</v>
      </c>
      <c r="C57" s="1" t="s">
        <v>99</v>
      </c>
      <c r="D57" s="1" t="s">
        <v>34</v>
      </c>
      <c r="E57" s="1" t="b">
        <v>0</v>
      </c>
      <c r="F57" s="2" t="s">
        <v>542</v>
      </c>
      <c r="G57" s="1" t="str">
        <f t="shared" si="1"/>
        <v>http://hl7.org/fhir/us/core/StructureDefinition/us-core-medicationrequest</v>
      </c>
      <c r="H57" s="1" t="s">
        <v>62</v>
      </c>
      <c r="I57" s="1" t="s">
        <v>62</v>
      </c>
      <c r="J57" s="1" t="s">
        <v>100</v>
      </c>
      <c r="K57" s="1" t="str">
        <f t="shared" si="11"/>
        <v>MedicationRequest.patient</v>
      </c>
      <c r="L57" s="1" t="s">
        <v>62</v>
      </c>
      <c r="N57" s="1" t="s">
        <v>62</v>
      </c>
      <c r="V57" s="7"/>
      <c r="W57" s="7"/>
      <c r="Y57" s="1" t="s">
        <v>101</v>
      </c>
      <c r="AA57" s="12"/>
      <c r="AB57" s="12"/>
      <c r="AC57" s="1" t="str">
        <f t="shared" ref="AC57" si="21">"SearchParameter-us-core-"&amp;LOWER((B57)&amp;"-"&amp;C57&amp;".html")</f>
        <v>SearchParameter-us-core-medicationrequest-patient.html</v>
      </c>
    </row>
    <row r="58" spans="1:29" s="1" customFormat="1" ht="19" customHeight="1" x14ac:dyDescent="0.2">
      <c r="A58" s="1">
        <v>54</v>
      </c>
      <c r="B58" s="1" t="s">
        <v>192</v>
      </c>
      <c r="C58" s="1" t="s">
        <v>453</v>
      </c>
      <c r="D58" s="1" t="s">
        <v>34</v>
      </c>
      <c r="E58" s="1" t="b">
        <v>0</v>
      </c>
      <c r="F58" s="2" t="s">
        <v>542</v>
      </c>
      <c r="G58" s="1" t="str">
        <f t="shared" si="1"/>
        <v>http://hl7.org/fhir/us/core/StructureDefinition/us-core-medicationrequest</v>
      </c>
      <c r="H58" s="1" t="s">
        <v>62</v>
      </c>
      <c r="I58" s="1" t="s">
        <v>62</v>
      </c>
      <c r="J58" s="1" t="s">
        <v>100</v>
      </c>
      <c r="K58" s="1" t="str">
        <f t="shared" ref="K58" si="22">B58&amp;"."&amp;C58</f>
        <v>MedicationRequest.encounter</v>
      </c>
      <c r="L58" s="1" t="s">
        <v>62</v>
      </c>
      <c r="N58" s="1" t="s">
        <v>62</v>
      </c>
      <c r="V58" s="7"/>
      <c r="W58" s="7"/>
      <c r="Y58" s="1" t="s">
        <v>101</v>
      </c>
      <c r="AA58" s="12"/>
      <c r="AB58" s="12"/>
      <c r="AC58" s="1" t="str">
        <f t="shared" ref="AC58" si="23">"SearchParameter-us-core-"&amp;LOWER((B58)&amp;"-"&amp;C58&amp;".html")</f>
        <v>SearchParameter-us-core-medicationrequest-encounter.html</v>
      </c>
    </row>
    <row r="59" spans="1:29" s="1" customFormat="1" ht="19" customHeight="1" x14ac:dyDescent="0.2">
      <c r="A59" s="1">
        <v>55</v>
      </c>
      <c r="B59" s="1" t="s">
        <v>192</v>
      </c>
      <c r="C59" s="1" t="s">
        <v>241</v>
      </c>
      <c r="D59" s="1" t="s">
        <v>34</v>
      </c>
      <c r="E59" s="1" t="b">
        <v>0</v>
      </c>
      <c r="F59" s="2" t="s">
        <v>543</v>
      </c>
      <c r="G59" s="1" t="str">
        <f t="shared" si="1"/>
        <v>http://hl7.org/fhir/us/core/StructureDefinition/us-core-medicationrequest</v>
      </c>
      <c r="H59" s="1" t="s">
        <v>62</v>
      </c>
      <c r="I59" s="1" t="s">
        <v>62</v>
      </c>
      <c r="J59" s="1" t="s">
        <v>88</v>
      </c>
      <c r="K59" s="1" t="str">
        <f t="shared" ref="K59" si="24">B59&amp;"."&amp;C59</f>
        <v>MedicationRequest.authoredon</v>
      </c>
      <c r="L59" s="1" t="s">
        <v>62</v>
      </c>
      <c r="N59" s="1" t="s">
        <v>62</v>
      </c>
      <c r="O59" s="1" t="s">
        <v>78</v>
      </c>
      <c r="R59" s="1" t="s">
        <v>103</v>
      </c>
      <c r="Y59" s="1" t="s">
        <v>104</v>
      </c>
      <c r="AB59" s="12"/>
      <c r="AC59" s="1" t="str">
        <f t="shared" si="12"/>
        <v>SearchParameter-us-core-medicationrequest-authoredon.html</v>
      </c>
    </row>
    <row r="60" spans="1:29" s="1" customFormat="1" ht="19" customHeight="1" x14ac:dyDescent="0.2">
      <c r="A60" s="1">
        <v>56</v>
      </c>
      <c r="B60" s="1" t="s">
        <v>460</v>
      </c>
      <c r="C60" s="1" t="s">
        <v>68</v>
      </c>
      <c r="D60" s="1" t="s">
        <v>34</v>
      </c>
      <c r="E60" s="1" t="b">
        <v>0</v>
      </c>
      <c r="F60" s="2" t="s">
        <v>545</v>
      </c>
      <c r="G60" s="1" t="str">
        <f t="shared" si="1"/>
        <v>http://hl7.org/fhir/us/core/StructureDefinition/us-core-!medicationstatement</v>
      </c>
      <c r="H60" s="1" t="s">
        <v>62</v>
      </c>
      <c r="I60" s="1" t="s">
        <v>62</v>
      </c>
      <c r="J60" s="1" t="s">
        <v>63</v>
      </c>
      <c r="K60" s="1" t="str">
        <f>B60&amp;"."&amp;C60</f>
        <v>!MedicationStatement.status</v>
      </c>
      <c r="L60" s="1" t="s">
        <v>62</v>
      </c>
      <c r="M60" s="1" t="s">
        <v>13</v>
      </c>
      <c r="N60" s="1" t="s">
        <v>62</v>
      </c>
      <c r="Y60" s="1" t="s">
        <v>104</v>
      </c>
      <c r="Z60" s="5"/>
      <c r="AA60" s="5"/>
      <c r="AB60" s="12"/>
      <c r="AC60" s="1" t="str">
        <f>"SearchParameter-us-core-"&amp;LOWER((B60)&amp;"-"&amp;C60&amp;".html")</f>
        <v>SearchParameter-us-core-!medicationstatement-status.html</v>
      </c>
    </row>
    <row r="61" spans="1:29" s="1" customFormat="1" ht="19" customHeight="1" x14ac:dyDescent="0.2">
      <c r="A61" s="1">
        <v>57</v>
      </c>
      <c r="B61" s="1" t="s">
        <v>460</v>
      </c>
      <c r="C61" s="1" t="s">
        <v>99</v>
      </c>
      <c r="D61" s="1" t="s">
        <v>13</v>
      </c>
      <c r="E61" s="1" t="b">
        <v>1</v>
      </c>
      <c r="F61" s="2" t="s">
        <v>542</v>
      </c>
      <c r="G61" s="1" t="str">
        <f t="shared" si="1"/>
        <v>http://hl7.org/fhir/us/core/StructureDefinition/us-core-!medicationstatement</v>
      </c>
      <c r="H61" s="1" t="s">
        <v>62</v>
      </c>
      <c r="I61" s="1" t="s">
        <v>62</v>
      </c>
      <c r="J61" s="1" t="s">
        <v>100</v>
      </c>
      <c r="K61" s="1" t="str">
        <f t="shared" si="11"/>
        <v>!MedicationStatement.patient</v>
      </c>
      <c r="L61" s="1" t="s">
        <v>62</v>
      </c>
      <c r="N61" s="1" t="s">
        <v>62</v>
      </c>
      <c r="W61" s="7"/>
      <c r="Y61" s="1" t="s">
        <v>101</v>
      </c>
      <c r="Z61" s="1" t="s">
        <v>226</v>
      </c>
      <c r="AA61" s="12" t="s">
        <v>352</v>
      </c>
      <c r="AB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C61" s="1" t="str">
        <f t="shared" ref="AC61:AC62" si="25">"SearchParameter-us-core-"&amp;LOWER((B61)&amp;"-"&amp;C61&amp;".html")</f>
        <v>SearchParameter-us-core-!medicationstatement-patient.html</v>
      </c>
    </row>
    <row r="62" spans="1:29" s="1" customFormat="1" ht="19" customHeight="1" x14ac:dyDescent="0.2">
      <c r="A62" s="1">
        <v>58</v>
      </c>
      <c r="B62" s="1" t="s">
        <v>460</v>
      </c>
      <c r="C62" s="1" t="s">
        <v>240</v>
      </c>
      <c r="D62" s="1" t="s">
        <v>34</v>
      </c>
      <c r="E62" s="1" t="b">
        <v>0</v>
      </c>
      <c r="F62" s="2" t="s">
        <v>543</v>
      </c>
      <c r="G62" s="1" t="str">
        <f t="shared" si="1"/>
        <v>http://hl7.org/fhir/us/core/StructureDefinition/us-core-!medicationstatement</v>
      </c>
      <c r="H62" s="1" t="s">
        <v>62</v>
      </c>
      <c r="I62" s="1" t="s">
        <v>62</v>
      </c>
      <c r="J62" s="1" t="s">
        <v>88</v>
      </c>
      <c r="K62" s="1" t="str">
        <f t="shared" ref="K62" si="26">B62&amp;"."&amp;C62</f>
        <v>!MedicationStatement.effective</v>
      </c>
      <c r="L62" s="1" t="s">
        <v>62</v>
      </c>
      <c r="N62" s="1" t="s">
        <v>62</v>
      </c>
      <c r="O62" s="14" t="s">
        <v>78</v>
      </c>
      <c r="R62" s="1" t="s">
        <v>103</v>
      </c>
      <c r="Y62" s="1" t="s">
        <v>104</v>
      </c>
      <c r="AB62" s="12"/>
      <c r="AC62" s="1" t="str">
        <f t="shared" si="25"/>
        <v>SearchParameter-us-core-!medicationstatement-effective.html</v>
      </c>
    </row>
    <row r="63" spans="1:29" s="1" customFormat="1" ht="19" customHeight="1" x14ac:dyDescent="0.2">
      <c r="A63" s="1">
        <v>59</v>
      </c>
      <c r="B63" s="1" t="s">
        <v>193</v>
      </c>
      <c r="C63" s="1" t="s">
        <v>68</v>
      </c>
      <c r="D63" s="1" t="s">
        <v>34</v>
      </c>
      <c r="E63" s="1" t="b">
        <v>0</v>
      </c>
      <c r="F63" s="2" t="s">
        <v>545</v>
      </c>
      <c r="G63" s="1" t="str">
        <f t="shared" si="1"/>
        <v>http://hl7.org/fhir/us/core/StructureDefinition/us-core-procedure</v>
      </c>
      <c r="H63" s="1" t="s">
        <v>62</v>
      </c>
      <c r="I63" s="1" t="s">
        <v>62</v>
      </c>
      <c r="J63" s="1" t="s">
        <v>63</v>
      </c>
      <c r="K63" s="1" t="str">
        <f t="shared" si="11"/>
        <v>Procedure.status</v>
      </c>
      <c r="L63" s="1" t="s">
        <v>62</v>
      </c>
      <c r="M63" s="1" t="s">
        <v>13</v>
      </c>
      <c r="N63" s="1" t="s">
        <v>62</v>
      </c>
      <c r="Y63" s="1" t="s">
        <v>104</v>
      </c>
      <c r="Z63" s="5"/>
      <c r="AA63" s="5"/>
      <c r="AB63" s="12"/>
      <c r="AC63" s="1" t="str">
        <f t="shared" si="12"/>
        <v>SearchParameter-us-core-procedure-status.html</v>
      </c>
    </row>
    <row r="64" spans="1:29" s="1" customFormat="1" ht="19" customHeight="1" x14ac:dyDescent="0.2">
      <c r="A64" s="1">
        <v>60</v>
      </c>
      <c r="B64" s="1" t="s">
        <v>193</v>
      </c>
      <c r="C64" s="1" t="s">
        <v>99</v>
      </c>
      <c r="D64" s="1" t="s">
        <v>13</v>
      </c>
      <c r="E64" s="1" t="b">
        <v>1</v>
      </c>
      <c r="F64" s="2" t="s">
        <v>542</v>
      </c>
      <c r="G64" s="1" t="str">
        <f t="shared" si="1"/>
        <v>http://hl7.org/fhir/us/core/StructureDefinition/us-core-procedure</v>
      </c>
      <c r="H64" s="1" t="s">
        <v>62</v>
      </c>
      <c r="I64" s="1" t="s">
        <v>62</v>
      </c>
      <c r="J64" s="1" t="s">
        <v>100</v>
      </c>
      <c r="K64" s="1" t="str">
        <f t="shared" si="11"/>
        <v>Procedure.patient</v>
      </c>
      <c r="L64" s="1" t="s">
        <v>62</v>
      </c>
      <c r="N64" s="1" t="s">
        <v>62</v>
      </c>
      <c r="Y64" s="1" t="s">
        <v>101</v>
      </c>
      <c r="Z64" s="1" t="str">
        <f>"support searching for all "&amp;LOWER(B64)&amp;"s for a patient"</f>
        <v>support searching for all procedures for a patient</v>
      </c>
      <c r="AA64" s="5" t="s">
        <v>227</v>
      </c>
      <c r="AB64" s="12" t="str">
        <f>"Fetches a bundle of all "&amp;B64&amp; " resources for the specified patient"</f>
        <v>Fetches a bundle of all Procedure resources for the specified patient</v>
      </c>
      <c r="AC64" s="1" t="str">
        <f t="shared" ref="AC64:AC66" si="27">"SearchParameter-us-core-"&amp;LOWER((B64)&amp;"-"&amp;C64&amp;".html")</f>
        <v>SearchParameter-us-core-procedure-patient.html</v>
      </c>
    </row>
    <row r="65" spans="1:29" s="1" customFormat="1" ht="19" customHeight="1" x14ac:dyDescent="0.2">
      <c r="A65" s="1">
        <v>61</v>
      </c>
      <c r="B65" s="1" t="s">
        <v>193</v>
      </c>
      <c r="C65" s="1" t="s">
        <v>88</v>
      </c>
      <c r="D65" s="1" t="s">
        <v>34</v>
      </c>
      <c r="E65" s="1" t="b">
        <v>0</v>
      </c>
      <c r="F65" s="2" t="s">
        <v>543</v>
      </c>
      <c r="G65" s="1" t="str">
        <f t="shared" si="1"/>
        <v>http://hl7.org/fhir/us/core/StructureDefinition/us-core-procedure</v>
      </c>
      <c r="H65" s="1" t="s">
        <v>62</v>
      </c>
      <c r="I65" s="1" t="s">
        <v>62</v>
      </c>
      <c r="J65" s="1" t="s">
        <v>88</v>
      </c>
      <c r="K65" s="1" t="str">
        <f t="shared" ref="K65:K66" si="28">B65&amp;"."&amp;C65</f>
        <v>Procedure.date</v>
      </c>
      <c r="L65" s="1" t="s">
        <v>62</v>
      </c>
      <c r="N65" s="1" t="s">
        <v>62</v>
      </c>
      <c r="O65" s="1" t="s">
        <v>78</v>
      </c>
      <c r="R65" s="1" t="s">
        <v>103</v>
      </c>
      <c r="Y65" s="1" t="s">
        <v>104</v>
      </c>
      <c r="AB65" s="12"/>
      <c r="AC65" s="1" t="str">
        <f t="shared" si="27"/>
        <v>SearchParameter-us-core-procedure-date.html</v>
      </c>
    </row>
    <row r="66" spans="1:29" s="1" customFormat="1" ht="19" customHeight="1" x14ac:dyDescent="0.2">
      <c r="A66" s="1">
        <v>62</v>
      </c>
      <c r="B66" s="1" t="s">
        <v>193</v>
      </c>
      <c r="C66" s="1" t="s">
        <v>30</v>
      </c>
      <c r="D66" s="1" t="s">
        <v>34</v>
      </c>
      <c r="E66" s="1" t="b">
        <v>0</v>
      </c>
      <c r="F66" s="2" t="s">
        <v>545</v>
      </c>
      <c r="G66" s="1" t="str">
        <f t="shared" si="1"/>
        <v>http://hl7.org/fhir/us/core/StructureDefinition/us-core-procedure</v>
      </c>
      <c r="H66" s="1" t="s">
        <v>62</v>
      </c>
      <c r="I66" s="1" t="s">
        <v>62</v>
      </c>
      <c r="J66" s="1" t="s">
        <v>63</v>
      </c>
      <c r="K66" s="1" t="str">
        <f t="shared" si="28"/>
        <v>Procedure.code</v>
      </c>
      <c r="L66" s="1" t="s">
        <v>62</v>
      </c>
      <c r="M66" s="1" t="s">
        <v>78</v>
      </c>
      <c r="N66" s="1" t="s">
        <v>62</v>
      </c>
      <c r="Z66" s="5"/>
      <c r="AA66" s="5"/>
      <c r="AB66" s="12"/>
      <c r="AC66" s="1" t="str">
        <f t="shared" si="27"/>
        <v>SearchParameter-us-core-procedure-code.html</v>
      </c>
    </row>
    <row r="67" spans="1:29" s="1" customFormat="1" ht="19" customHeight="1" x14ac:dyDescent="0.2">
      <c r="A67" s="1">
        <v>63</v>
      </c>
      <c r="B67" s="1" t="s">
        <v>194</v>
      </c>
      <c r="C67" s="1" t="s">
        <v>68</v>
      </c>
      <c r="D67" s="1" t="s">
        <v>34</v>
      </c>
      <c r="E67" s="1" t="b">
        <v>0</v>
      </c>
      <c r="F67" s="2" t="s">
        <v>545</v>
      </c>
      <c r="G67" s="1" t="str">
        <f t="shared" ref="G67:G94" si="29">"http://hl7.org/fhir/us/core/StructureDefinition/us-core-"&amp;LOWER(B67)</f>
        <v>http://hl7.org/fhir/us/core/StructureDefinition/us-core-observation</v>
      </c>
      <c r="H67" s="1" t="s">
        <v>62</v>
      </c>
      <c r="I67" s="1" t="s">
        <v>62</v>
      </c>
      <c r="J67" s="1" t="s">
        <v>63</v>
      </c>
      <c r="K67" s="1" t="str">
        <f t="shared" si="11"/>
        <v>Observation.status</v>
      </c>
      <c r="L67" s="1" t="s">
        <v>62</v>
      </c>
      <c r="M67" s="1" t="s">
        <v>13</v>
      </c>
      <c r="N67" s="1" t="s">
        <v>62</v>
      </c>
      <c r="Y67" s="1" t="s">
        <v>104</v>
      </c>
      <c r="Z67" s="5"/>
      <c r="AA67" s="5"/>
      <c r="AB67" s="12"/>
      <c r="AC67" s="1" t="str">
        <f t="shared" si="12"/>
        <v>SearchParameter-us-core-observation-status.html</v>
      </c>
    </row>
    <row r="68" spans="1:29" s="1" customFormat="1" ht="19" customHeight="1" x14ac:dyDescent="0.2">
      <c r="A68" s="1">
        <v>64</v>
      </c>
      <c r="B68" s="1" t="s">
        <v>194</v>
      </c>
      <c r="C68" s="1" t="s">
        <v>150</v>
      </c>
      <c r="D68" s="1" t="s">
        <v>34</v>
      </c>
      <c r="E68" s="1" t="b">
        <v>0</v>
      </c>
      <c r="F68" s="2" t="s">
        <v>545</v>
      </c>
      <c r="G68" s="1" t="str">
        <f t="shared" si="29"/>
        <v>http://hl7.org/fhir/us/core/StructureDefinition/us-core-observation</v>
      </c>
      <c r="H68" s="1" t="s">
        <v>62</v>
      </c>
      <c r="I68" s="1" t="s">
        <v>62</v>
      </c>
      <c r="J68" s="1" t="s">
        <v>63</v>
      </c>
      <c r="K68" s="1" t="str">
        <f t="shared" ref="K68:K70" si="30">B68&amp;"."&amp;C68</f>
        <v>Observation.category</v>
      </c>
      <c r="L68" s="1" t="s">
        <v>62</v>
      </c>
      <c r="N68" s="1" t="s">
        <v>62</v>
      </c>
      <c r="Y68" s="1" t="s">
        <v>14</v>
      </c>
      <c r="Z68" s="5"/>
      <c r="AA68" s="5"/>
      <c r="AB68" s="12"/>
      <c r="AC68" s="1" t="str">
        <f t="shared" si="12"/>
        <v>SearchParameter-us-core-observation-category.html</v>
      </c>
    </row>
    <row r="69" spans="1:29" s="1" customFormat="1" ht="19" customHeight="1" x14ac:dyDescent="0.2">
      <c r="A69" s="1">
        <v>65</v>
      </c>
      <c r="B69" s="1" t="s">
        <v>194</v>
      </c>
      <c r="C69" s="1" t="s">
        <v>30</v>
      </c>
      <c r="D69" s="1" t="s">
        <v>34</v>
      </c>
      <c r="E69" s="1" t="b">
        <v>0</v>
      </c>
      <c r="F69" s="2" t="s">
        <v>545</v>
      </c>
      <c r="G69" s="1" t="str">
        <f t="shared" si="29"/>
        <v>http://hl7.org/fhir/us/core/StructureDefinition/us-core-observation</v>
      </c>
      <c r="H69" s="1" t="s">
        <v>62</v>
      </c>
      <c r="I69" s="1" t="s">
        <v>62</v>
      </c>
      <c r="J69" s="1" t="s">
        <v>63</v>
      </c>
      <c r="K69" s="1" t="str">
        <f t="shared" si="30"/>
        <v>Observation.code</v>
      </c>
      <c r="L69" s="1" t="s">
        <v>62</v>
      </c>
      <c r="M69" s="1" t="s">
        <v>78</v>
      </c>
      <c r="N69" s="1" t="s">
        <v>62</v>
      </c>
      <c r="Z69" s="5"/>
      <c r="AA69" s="5"/>
      <c r="AB69" s="12"/>
      <c r="AC69" s="1" t="str">
        <f t="shared" si="12"/>
        <v>SearchParameter-us-core-observation-code.html</v>
      </c>
    </row>
    <row r="70" spans="1:29" s="1" customFormat="1" ht="19" customHeight="1" x14ac:dyDescent="0.2">
      <c r="A70" s="1">
        <v>66</v>
      </c>
      <c r="B70" s="1" t="s">
        <v>194</v>
      </c>
      <c r="C70" s="1" t="s">
        <v>88</v>
      </c>
      <c r="D70" s="1" t="s">
        <v>34</v>
      </c>
      <c r="E70" s="1" t="b">
        <v>0</v>
      </c>
      <c r="F70" s="2" t="s">
        <v>543</v>
      </c>
      <c r="G70" s="1" t="str">
        <f t="shared" si="29"/>
        <v>http://hl7.org/fhir/us/core/StructureDefinition/us-core-observation</v>
      </c>
      <c r="H70" s="1" t="s">
        <v>62</v>
      </c>
      <c r="I70" s="1" t="s">
        <v>62</v>
      </c>
      <c r="J70" s="1" t="s">
        <v>88</v>
      </c>
      <c r="K70" s="1" t="str">
        <f t="shared" si="30"/>
        <v>Observation.date</v>
      </c>
      <c r="L70" s="1" t="s">
        <v>62</v>
      </c>
      <c r="N70" s="1" t="s">
        <v>62</v>
      </c>
      <c r="O70" s="1" t="s">
        <v>78</v>
      </c>
      <c r="R70" s="1" t="s">
        <v>103</v>
      </c>
      <c r="Y70" s="1" t="s">
        <v>104</v>
      </c>
      <c r="AB70" s="12"/>
      <c r="AC70" s="1" t="str">
        <f t="shared" si="12"/>
        <v>SearchParameter-us-core-observation-date.html</v>
      </c>
    </row>
    <row r="71" spans="1:29" s="1" customFormat="1" ht="19" customHeight="1" x14ac:dyDescent="0.2">
      <c r="A71" s="1">
        <v>67</v>
      </c>
      <c r="B71" s="1" t="s">
        <v>194</v>
      </c>
      <c r="C71" s="1" t="s">
        <v>99</v>
      </c>
      <c r="D71" s="1" t="s">
        <v>34</v>
      </c>
      <c r="E71" s="1" t="b">
        <v>0</v>
      </c>
      <c r="F71" s="2" t="s">
        <v>542</v>
      </c>
      <c r="G71" s="1" t="str">
        <f t="shared" si="29"/>
        <v>http://hl7.org/fhir/us/core/StructureDefinition/us-core-observation</v>
      </c>
      <c r="H71" s="1" t="s">
        <v>62</v>
      </c>
      <c r="I71" s="1" t="s">
        <v>62</v>
      </c>
      <c r="J71" s="1" t="s">
        <v>100</v>
      </c>
      <c r="K71" s="1" t="str">
        <f>B71&amp;"."&amp;C71</f>
        <v>Observation.patient</v>
      </c>
      <c r="L71" s="1" t="s">
        <v>62</v>
      </c>
      <c r="N71" s="1" t="s">
        <v>62</v>
      </c>
      <c r="Y71" s="1" t="s">
        <v>101</v>
      </c>
      <c r="Z71" s="1" t="str">
        <f>"support searching for all "&amp;LOWER(B71)&amp;"s for a patient"</f>
        <v>support searching for all observations for a patient</v>
      </c>
      <c r="AA71" s="5" t="str">
        <f>"GET [base]/"&amp;B71&amp;"?patient=1137192"</f>
        <v>GET [base]/Observation?patient=1137192</v>
      </c>
      <c r="AB71" s="12" t="str">
        <f>"Fetches a bundle of all "&amp;B71&amp; " resources for the specified patient"</f>
        <v>Fetches a bundle of all Observation resources for the specified patient</v>
      </c>
      <c r="AC71" s="1" t="str">
        <f>"SearchParameter-us-core-"&amp;LOWER((B71)&amp;"-"&amp;C71&amp;".html")</f>
        <v>SearchParameter-us-core-observation-patient.html</v>
      </c>
    </row>
    <row r="72" spans="1:29" s="1" customFormat="1" ht="19" customHeight="1" x14ac:dyDescent="0.2">
      <c r="A72" s="1">
        <v>68</v>
      </c>
      <c r="B72" s="1" t="s">
        <v>246</v>
      </c>
      <c r="C72" s="1" t="s">
        <v>150</v>
      </c>
      <c r="D72" s="1" t="s">
        <v>34</v>
      </c>
      <c r="E72" s="1" t="b">
        <v>0</v>
      </c>
      <c r="F72" s="2" t="s">
        <v>545</v>
      </c>
      <c r="G72" s="1" t="str">
        <f t="shared" si="29"/>
        <v>http://hl7.org/fhir/us/core/StructureDefinition/us-core-careplan</v>
      </c>
      <c r="H72" s="1" t="s">
        <v>62</v>
      </c>
      <c r="I72" s="1" t="s">
        <v>62</v>
      </c>
      <c r="J72" s="1" t="s">
        <v>63</v>
      </c>
      <c r="K72" s="1" t="str">
        <f t="shared" ref="K72:K74" si="31">B72&amp;"."&amp;C72</f>
        <v>CarePlan.category</v>
      </c>
      <c r="L72" s="1" t="s">
        <v>62</v>
      </c>
      <c r="N72" s="1" t="s">
        <v>62</v>
      </c>
      <c r="Y72" s="1" t="s">
        <v>14</v>
      </c>
      <c r="Z72" s="5"/>
      <c r="AA72" s="5"/>
      <c r="AB72" s="12"/>
      <c r="AC72" s="1" t="str">
        <f t="shared" ref="AC72:AC74" si="32">"SearchParameter-us-core-"&amp;LOWER((B72)&amp;"-"&amp;C72&amp;".html")</f>
        <v>SearchParameter-us-core-careplan-category.html</v>
      </c>
    </row>
    <row r="73" spans="1:29" s="1" customFormat="1" ht="19" customHeight="1" x14ac:dyDescent="0.2">
      <c r="A73" s="1">
        <v>69</v>
      </c>
      <c r="B73" s="1" t="s">
        <v>329</v>
      </c>
      <c r="C73" s="1" t="s">
        <v>30</v>
      </c>
      <c r="D73" s="1" t="s">
        <v>34</v>
      </c>
      <c r="E73" s="1" t="b">
        <v>0</v>
      </c>
      <c r="F73" s="2" t="s">
        <v>545</v>
      </c>
      <c r="G73" s="1" t="str">
        <f t="shared" si="29"/>
        <v>http://hl7.org/fhir/us/core/StructureDefinition/us-core-!careplan</v>
      </c>
      <c r="H73" s="1" t="s">
        <v>62</v>
      </c>
      <c r="I73" s="1" t="s">
        <v>62</v>
      </c>
      <c r="J73" s="1" t="s">
        <v>63</v>
      </c>
      <c r="K73" s="1" t="str">
        <f t="shared" si="31"/>
        <v>!CarePlan.code</v>
      </c>
      <c r="L73" s="1" t="s">
        <v>62</v>
      </c>
      <c r="N73" s="1" t="s">
        <v>62</v>
      </c>
      <c r="Z73" s="5"/>
      <c r="AA73" s="5"/>
      <c r="AB73" s="12"/>
      <c r="AC73" s="1" t="str">
        <f t="shared" si="32"/>
        <v>SearchParameter-us-core-!careplan-code.html</v>
      </c>
    </row>
    <row r="74" spans="1:29" s="1" customFormat="1" ht="19" customHeight="1" x14ac:dyDescent="0.2">
      <c r="A74" s="1">
        <v>70</v>
      </c>
      <c r="B74" s="1" t="s">
        <v>246</v>
      </c>
      <c r="C74" s="1" t="s">
        <v>88</v>
      </c>
      <c r="D74" s="1" t="s">
        <v>34</v>
      </c>
      <c r="E74" s="1" t="b">
        <v>0</v>
      </c>
      <c r="F74" s="2" t="s">
        <v>543</v>
      </c>
      <c r="G74" s="1" t="str">
        <f t="shared" si="29"/>
        <v>http://hl7.org/fhir/us/core/StructureDefinition/us-core-careplan</v>
      </c>
      <c r="H74" s="1" t="s">
        <v>62</v>
      </c>
      <c r="I74" s="1" t="s">
        <v>62</v>
      </c>
      <c r="J74" s="1" t="s">
        <v>88</v>
      </c>
      <c r="K74" s="1" t="str">
        <f t="shared" si="31"/>
        <v>CarePlan.date</v>
      </c>
      <c r="L74" s="1" t="s">
        <v>62</v>
      </c>
      <c r="N74" s="1" t="s">
        <v>62</v>
      </c>
      <c r="O74" s="1" t="s">
        <v>78</v>
      </c>
      <c r="R74" s="1" t="s">
        <v>103</v>
      </c>
      <c r="Y74" s="1" t="s">
        <v>104</v>
      </c>
      <c r="AB74" s="12"/>
      <c r="AC74" s="1" t="str">
        <f t="shared" si="32"/>
        <v>SearchParameter-us-core-careplan-date.html</v>
      </c>
    </row>
    <row r="75" spans="1:29" s="1" customFormat="1" ht="19" customHeight="1" x14ac:dyDescent="0.2">
      <c r="A75" s="1">
        <v>71</v>
      </c>
      <c r="B75" s="1" t="s">
        <v>246</v>
      </c>
      <c r="C75" s="1" t="s">
        <v>99</v>
      </c>
      <c r="D75" s="1" t="s">
        <v>34</v>
      </c>
      <c r="E75" s="1" t="b">
        <v>0</v>
      </c>
      <c r="F75" s="2" t="s">
        <v>542</v>
      </c>
      <c r="G75" s="1" t="str">
        <f t="shared" si="29"/>
        <v>http://hl7.org/fhir/us/core/StructureDefinition/us-core-careplan</v>
      </c>
      <c r="H75" s="1" t="s">
        <v>62</v>
      </c>
      <c r="I75" s="1" t="s">
        <v>62</v>
      </c>
      <c r="J75" s="1" t="s">
        <v>100</v>
      </c>
      <c r="K75" s="1" t="str">
        <f>B75&amp;"."&amp;C75</f>
        <v>CarePlan.patient</v>
      </c>
      <c r="L75" s="1" t="s">
        <v>62</v>
      </c>
      <c r="N75" s="1" t="s">
        <v>62</v>
      </c>
      <c r="Y75" s="1" t="s">
        <v>101</v>
      </c>
      <c r="Z75" s="1" t="str">
        <f>"support searching for all "&amp;LOWER(B75)&amp;"s for a patient"</f>
        <v>support searching for all careplans for a patient</v>
      </c>
      <c r="AA75" s="5" t="str">
        <f>"GET [base]/"&amp;B75&amp;"?patient=1137192"</f>
        <v>GET [base]/CarePlan?patient=1137192</v>
      </c>
      <c r="AB75" s="12" t="str">
        <f>"Fetches a bundle of all "&amp;B75&amp; " resources for the specified patient"</f>
        <v>Fetches a bundle of all CarePlan resources for the specified patient</v>
      </c>
      <c r="AC75" s="1" t="str">
        <f>"SearchParameter-us-core-"&amp;LOWER((B75)&amp;"-"&amp;C75&amp;".html")</f>
        <v>SearchParameter-us-core-careplan-patient.html</v>
      </c>
    </row>
    <row r="76" spans="1:29" s="1" customFormat="1" ht="19" customHeight="1" x14ac:dyDescent="0.2">
      <c r="A76" s="1">
        <v>72</v>
      </c>
      <c r="B76" s="1" t="s">
        <v>246</v>
      </c>
      <c r="C76" s="1" t="s">
        <v>68</v>
      </c>
      <c r="D76" s="1" t="s">
        <v>34</v>
      </c>
      <c r="E76" s="1" t="b">
        <v>0</v>
      </c>
      <c r="F76" s="2" t="s">
        <v>545</v>
      </c>
      <c r="G76" s="1" t="str">
        <f t="shared" si="29"/>
        <v>http://hl7.org/fhir/us/core/StructureDefinition/us-core-careplan</v>
      </c>
      <c r="H76" s="1" t="s">
        <v>62</v>
      </c>
      <c r="I76" s="1" t="s">
        <v>62</v>
      </c>
      <c r="J76" s="1" t="s">
        <v>63</v>
      </c>
      <c r="K76" s="1" t="str">
        <f t="shared" ref="K76" si="33">B76&amp;"."&amp;C76</f>
        <v>CarePlan.status</v>
      </c>
      <c r="L76" s="1" t="s">
        <v>62</v>
      </c>
      <c r="M76" s="1" t="s">
        <v>13</v>
      </c>
      <c r="N76" s="1" t="s">
        <v>62</v>
      </c>
      <c r="Y76" s="1" t="s">
        <v>104</v>
      </c>
      <c r="Z76" s="5"/>
      <c r="AA76" s="5"/>
      <c r="AB76" s="12"/>
      <c r="AC76" s="1" t="str">
        <f t="shared" ref="AC76" si="34">"SearchParameter-us-core-"&amp;LOWER((B76)&amp;"-"&amp;C76&amp;".html")</f>
        <v>SearchParameter-us-core-careplan-status.html</v>
      </c>
    </row>
    <row r="77" spans="1:29" s="1" customFormat="1" ht="19" customHeight="1" x14ac:dyDescent="0.2">
      <c r="A77" s="1">
        <v>73</v>
      </c>
      <c r="B77" s="1" t="s">
        <v>260</v>
      </c>
      <c r="C77" s="1" t="s">
        <v>99</v>
      </c>
      <c r="D77" s="1" t="s">
        <v>34</v>
      </c>
      <c r="E77" s="1" t="b">
        <v>0</v>
      </c>
      <c r="F77" s="2" t="s">
        <v>542</v>
      </c>
      <c r="G77" s="1" t="str">
        <f t="shared" si="29"/>
        <v>http://hl7.org/fhir/us/core/StructureDefinition/us-core-careteam</v>
      </c>
      <c r="H77" s="1" t="s">
        <v>62</v>
      </c>
      <c r="I77" s="1" t="s">
        <v>62</v>
      </c>
      <c r="J77" s="1" t="s">
        <v>100</v>
      </c>
      <c r="K77" s="1" t="str">
        <f>B77&amp;"."&amp;C77</f>
        <v>CareTeam.patient</v>
      </c>
      <c r="L77" s="1" t="s">
        <v>62</v>
      </c>
      <c r="N77" s="1" t="s">
        <v>62</v>
      </c>
      <c r="Y77" s="1" t="s">
        <v>101</v>
      </c>
      <c r="Z77" s="1" t="str">
        <f>"support searching for all "&amp;LOWER(B77)&amp;"s for a patient"</f>
        <v>support searching for all careteams for a patient</v>
      </c>
      <c r="AA77" s="5" t="str">
        <f>"GET [base]/"&amp;B77&amp;"?patient=1137192"</f>
        <v>GET [base]/CareTeam?patient=1137192</v>
      </c>
      <c r="AB77" s="12" t="str">
        <f>"Fetches a bundle of all "&amp;B77&amp; " resources for the specified patient"</f>
        <v>Fetches a bundle of all CareTeam resources for the specified patient</v>
      </c>
      <c r="AC77" s="1" t="str">
        <f>"SearchParameter-us-core-"&amp;LOWER((B77)&amp;"-"&amp;C77&amp;".html")</f>
        <v>SearchParameter-us-core-careteam-patient.html</v>
      </c>
    </row>
    <row r="78" spans="1:29" s="1" customFormat="1" ht="19" customHeight="1" x14ac:dyDescent="0.2">
      <c r="A78" s="1">
        <v>74</v>
      </c>
      <c r="B78" s="1" t="s">
        <v>260</v>
      </c>
      <c r="C78" s="1" t="s">
        <v>68</v>
      </c>
      <c r="D78" s="1" t="s">
        <v>34</v>
      </c>
      <c r="E78" s="1" t="b">
        <v>0</v>
      </c>
      <c r="F78" s="2" t="s">
        <v>545</v>
      </c>
      <c r="G78" s="1" t="str">
        <f t="shared" si="29"/>
        <v>http://hl7.org/fhir/us/core/StructureDefinition/us-core-careteam</v>
      </c>
      <c r="H78" s="1" t="s">
        <v>62</v>
      </c>
      <c r="I78" s="1" t="s">
        <v>62</v>
      </c>
      <c r="J78" s="1" t="s">
        <v>63</v>
      </c>
      <c r="K78" s="1" t="str">
        <f t="shared" ref="K78" si="35">B78&amp;"."&amp;C78</f>
        <v>CareTeam.status</v>
      </c>
      <c r="L78" s="1" t="s">
        <v>62</v>
      </c>
      <c r="M78" s="1" t="s">
        <v>13</v>
      </c>
      <c r="N78" s="1" t="s">
        <v>62</v>
      </c>
      <c r="Y78" s="1" t="s">
        <v>104</v>
      </c>
      <c r="Z78" s="5"/>
      <c r="AA78" s="5"/>
      <c r="AB78" s="12"/>
      <c r="AC78" s="1" t="str">
        <f t="shared" ref="AC78" si="36">"SearchParameter-us-core-"&amp;LOWER((B78)&amp;"-"&amp;C78&amp;".html")</f>
        <v>SearchParameter-us-core-careteam-status.html</v>
      </c>
    </row>
    <row r="79" spans="1:29" s="1" customFormat="1" ht="19" customHeight="1" x14ac:dyDescent="0.2">
      <c r="A79" s="1">
        <v>75</v>
      </c>
      <c r="B79" s="1" t="s">
        <v>264</v>
      </c>
      <c r="C79" s="1" t="s">
        <v>99</v>
      </c>
      <c r="D79" s="1" t="s">
        <v>13</v>
      </c>
      <c r="E79" s="1" t="b">
        <v>1</v>
      </c>
      <c r="F79" s="2" t="s">
        <v>542</v>
      </c>
      <c r="G79" s="1" t="str">
        <f>"http://hl7.org/fhir/us/core/StructureDefinition/us-core-implantable-"&amp;LOWER(B79)</f>
        <v>http://hl7.org/fhir/us/core/StructureDefinition/us-core-implantable-device</v>
      </c>
      <c r="H79" s="1" t="s">
        <v>62</v>
      </c>
      <c r="I79" s="1" t="s">
        <v>62</v>
      </c>
      <c r="J79" s="1" t="s">
        <v>100</v>
      </c>
      <c r="K79" s="1" t="str">
        <f t="shared" ref="K79:K94" si="37">B79&amp;"."&amp;C79</f>
        <v>Device.patient</v>
      </c>
      <c r="L79" s="1" t="s">
        <v>62</v>
      </c>
      <c r="N79" s="1" t="s">
        <v>62</v>
      </c>
      <c r="Y79" s="1" t="s">
        <v>101</v>
      </c>
      <c r="Z79" s="1" t="str">
        <f>"support searching for all "&amp;LOWER(B79)&amp;"s for a patient, including implantable devices"</f>
        <v>support searching for all devices for a patient, including implantable devices</v>
      </c>
      <c r="AA79" s="5" t="str">
        <f>"GET [base]/"&amp;B79&amp;"?patient=1137192"</f>
        <v>GET [base]/Device?patient=1137192</v>
      </c>
      <c r="AB79" s="12" t="str">
        <f>"Fetches a bundle of all "&amp;B79&amp; " resources for the specified patient"</f>
        <v>Fetches a bundle of all Device resources for the specified patient</v>
      </c>
      <c r="AC79" s="1" t="str">
        <f t="shared" ref="AC79:AC90" si="38">"SearchParameter-us-core-"&amp;LOWER((B79)&amp;"-"&amp;C79&amp;".html")</f>
        <v>SearchParameter-us-core-device-patient.html</v>
      </c>
    </row>
    <row r="80" spans="1:29" s="1" customFormat="1" ht="19" customHeight="1" x14ac:dyDescent="0.2">
      <c r="A80" s="1">
        <v>76</v>
      </c>
      <c r="B80" s="1" t="s">
        <v>264</v>
      </c>
      <c r="C80" s="1" t="s">
        <v>14</v>
      </c>
      <c r="D80" s="1" t="s">
        <v>34</v>
      </c>
      <c r="E80" s="1" t="b">
        <v>0</v>
      </c>
      <c r="F80" s="2" t="s">
        <v>545</v>
      </c>
      <c r="G80" s="1" t="str">
        <f>"http://hl7.org/fhir/us/core/StructureDefinition/us-core-implantable-"&amp;LOWER(B80)</f>
        <v>http://hl7.org/fhir/us/core/StructureDefinition/us-core-implantable-device</v>
      </c>
      <c r="H80" s="1" t="s">
        <v>62</v>
      </c>
      <c r="I80" s="1" t="s">
        <v>62</v>
      </c>
      <c r="J80" s="1" t="s">
        <v>63</v>
      </c>
      <c r="K80" s="1" t="str">
        <f t="shared" ref="K80" si="39">B80&amp;"."&amp;C80</f>
        <v>Device.type</v>
      </c>
      <c r="L80" s="1" t="s">
        <v>62</v>
      </c>
      <c r="N80" s="1" t="s">
        <v>62</v>
      </c>
      <c r="AA80" s="5"/>
      <c r="AB80" s="12"/>
      <c r="AC80" s="1" t="str">
        <f t="shared" si="38"/>
        <v>SearchParameter-us-core-device-type.html</v>
      </c>
    </row>
    <row r="81" spans="1:29" ht="19" customHeight="1" x14ac:dyDescent="0.2">
      <c r="A81" s="1">
        <v>77</v>
      </c>
      <c r="B81" s="1" t="s">
        <v>265</v>
      </c>
      <c r="C81" s="1" t="s">
        <v>27</v>
      </c>
      <c r="D81" s="1" t="s">
        <v>13</v>
      </c>
      <c r="E81" s="1" t="b">
        <v>1</v>
      </c>
      <c r="G81" s="1" t="str">
        <f t="shared" si="29"/>
        <v>http://hl7.org/fhir/us/core/StructureDefinition/us-core-location</v>
      </c>
      <c r="H81" s="1" t="s">
        <v>62</v>
      </c>
      <c r="I81" s="1" t="s">
        <v>62</v>
      </c>
      <c r="J81" t="s">
        <v>71</v>
      </c>
      <c r="K81" s="1" t="str">
        <f t="shared" si="37"/>
        <v>Location.name</v>
      </c>
      <c r="L81" s="1" t="s">
        <v>62</v>
      </c>
      <c r="N81" s="1" t="s">
        <v>62</v>
      </c>
      <c r="Z81" s="1" t="s">
        <v>269</v>
      </c>
      <c r="AA81" s="5" t="str">
        <f>"GET [base]/"&amp;B81&amp;"?name=Health"</f>
        <v>GET [base]/Location?name=Health</v>
      </c>
      <c r="AB81" s="12" t="str">
        <f>"Fetches a bundle of all "&amp;B81&amp; " resources that match the name"</f>
        <v>Fetches a bundle of all Location resources that match the name</v>
      </c>
      <c r="AC81" t="str">
        <f t="shared" si="38"/>
        <v>SearchParameter-us-core-location-name.html</v>
      </c>
    </row>
    <row r="82" spans="1:29" ht="19" customHeight="1" x14ac:dyDescent="0.2">
      <c r="A82" s="1">
        <v>78</v>
      </c>
      <c r="B82" s="1" t="s">
        <v>265</v>
      </c>
      <c r="C82" s="1" t="s">
        <v>95</v>
      </c>
      <c r="D82" s="1" t="s">
        <v>13</v>
      </c>
      <c r="E82" s="1" t="b">
        <v>1</v>
      </c>
      <c r="G82" s="1" t="str">
        <f t="shared" si="29"/>
        <v>http://hl7.org/fhir/us/core/StructureDefinition/us-core-location</v>
      </c>
      <c r="H82" s="1" t="s">
        <v>62</v>
      </c>
      <c r="I82" s="1" t="s">
        <v>62</v>
      </c>
      <c r="J82" s="1" t="s">
        <v>71</v>
      </c>
      <c r="K82" s="1" t="str">
        <f t="shared" si="37"/>
        <v>Location.address</v>
      </c>
      <c r="L82" s="1" t="s">
        <v>62</v>
      </c>
      <c r="N82" s="1" t="s">
        <v>62</v>
      </c>
      <c r="Z82" s="1" t="s">
        <v>270</v>
      </c>
      <c r="AA82" s="5" t="str">
        <f>"GET [base]/"&amp;B82&amp;"?address=Arbor"</f>
        <v>GET [base]/Location?address=Arbor</v>
      </c>
      <c r="AB82" s="12" t="str">
        <f>"Fetches a bundle of all "&amp;B82&amp; " resources that match the address string"</f>
        <v>Fetches a bundle of all Location resources that match the address string</v>
      </c>
      <c r="AC82" t="str">
        <f t="shared" si="38"/>
        <v>SearchParameter-us-core-location-address.html</v>
      </c>
    </row>
    <row r="83" spans="1:29" ht="19" customHeight="1" x14ac:dyDescent="0.2">
      <c r="A83" s="1">
        <v>79</v>
      </c>
      <c r="B83" s="1" t="s">
        <v>265</v>
      </c>
      <c r="C83" s="1" t="s">
        <v>266</v>
      </c>
      <c r="D83" s="1" t="s">
        <v>78</v>
      </c>
      <c r="E83" s="1" t="b">
        <v>1</v>
      </c>
      <c r="G83" s="1" t="str">
        <f t="shared" si="29"/>
        <v>http://hl7.org/fhir/us/core/StructureDefinition/us-core-location</v>
      </c>
      <c r="H83" s="1" t="s">
        <v>62</v>
      </c>
      <c r="I83" s="1" t="s">
        <v>62</v>
      </c>
      <c r="J83" s="1" t="s">
        <v>71</v>
      </c>
      <c r="K83" s="1" t="str">
        <f t="shared" si="37"/>
        <v>Location.address-city</v>
      </c>
      <c r="L83" s="1" t="s">
        <v>62</v>
      </c>
      <c r="N83" s="1" t="s">
        <v>62</v>
      </c>
      <c r="Z83" s="1" t="s">
        <v>271</v>
      </c>
      <c r="AA83" s="5" t="str">
        <f>"GET [base]/"&amp;B83&amp;"?address-city=Ann Arbor"</f>
        <v>GET [base]/Location?address-city=Ann Arbor</v>
      </c>
      <c r="AB83" s="12" t="str">
        <f>"Fetches a bundle of all "&amp;B83&amp; " resources for the city"</f>
        <v>Fetches a bundle of all Location resources for the city</v>
      </c>
      <c r="AC83" t="str">
        <f t="shared" si="38"/>
        <v>SearchParameter-us-core-location-address-city.html</v>
      </c>
    </row>
    <row r="84" spans="1:29" ht="19" customHeight="1" x14ac:dyDescent="0.2">
      <c r="A84" s="1">
        <v>80</v>
      </c>
      <c r="B84" s="1" t="s">
        <v>265</v>
      </c>
      <c r="C84" s="1" t="s">
        <v>330</v>
      </c>
      <c r="D84" s="1" t="s">
        <v>78</v>
      </c>
      <c r="E84" s="1" t="b">
        <v>1</v>
      </c>
      <c r="G84" s="1" t="str">
        <f t="shared" si="29"/>
        <v>http://hl7.org/fhir/us/core/StructureDefinition/us-core-location</v>
      </c>
      <c r="H84" s="1" t="s">
        <v>62</v>
      </c>
      <c r="I84" s="1" t="s">
        <v>62</v>
      </c>
      <c r="J84" s="1" t="s">
        <v>71</v>
      </c>
      <c r="K84" s="1" t="str">
        <f t="shared" si="37"/>
        <v>Location.address-state</v>
      </c>
      <c r="L84" s="1" t="s">
        <v>62</v>
      </c>
      <c r="N84" s="1" t="s">
        <v>62</v>
      </c>
      <c r="Z84" s="1" t="s">
        <v>272</v>
      </c>
      <c r="AA84" s="5" t="s">
        <v>274</v>
      </c>
      <c r="AB84" s="12" t="str">
        <f>"Fetches a bundle of all "&amp;B84&amp; " resources for the state"</f>
        <v>Fetches a bundle of all Location resources for the state</v>
      </c>
      <c r="AC84" t="str">
        <f t="shared" si="38"/>
        <v>SearchParameter-us-core-location-address-state.html</v>
      </c>
    </row>
    <row r="85" spans="1:29" ht="19" customHeight="1" x14ac:dyDescent="0.2">
      <c r="A85" s="1">
        <v>81</v>
      </c>
      <c r="B85" s="1" t="s">
        <v>265</v>
      </c>
      <c r="C85" s="1" t="s">
        <v>268</v>
      </c>
      <c r="D85" s="1" t="s">
        <v>78</v>
      </c>
      <c r="E85" s="1" t="b">
        <v>1</v>
      </c>
      <c r="G85" s="1" t="str">
        <f t="shared" si="29"/>
        <v>http://hl7.org/fhir/us/core/StructureDefinition/us-core-location</v>
      </c>
      <c r="H85" s="1" t="s">
        <v>62</v>
      </c>
      <c r="I85" s="1" t="s">
        <v>62</v>
      </c>
      <c r="J85" s="1" t="s">
        <v>71</v>
      </c>
      <c r="K85" s="1" t="str">
        <f t="shared" si="37"/>
        <v>Location.address-postalcode</v>
      </c>
      <c r="L85" s="1" t="s">
        <v>62</v>
      </c>
      <c r="N85" s="1" t="s">
        <v>62</v>
      </c>
      <c r="Z85" s="1" t="s">
        <v>273</v>
      </c>
      <c r="AA85" s="5" t="str">
        <f>"GET [base]/"&amp;B85&amp;"?address-postalcode=48104"</f>
        <v>GET [base]/Location?address-postalcode=48104</v>
      </c>
      <c r="AB85" s="12" t="str">
        <f>"Fetches a bundle of all "&amp;B85&amp; " resources for the ZIP code"</f>
        <v>Fetches a bundle of all Location resources for the ZIP code</v>
      </c>
      <c r="AC85" t="str">
        <f t="shared" si="38"/>
        <v>SearchParameter-us-core-location-address-postalcode.html</v>
      </c>
    </row>
    <row r="86" spans="1:29" s="1" customFormat="1" ht="19" customHeight="1" x14ac:dyDescent="0.2">
      <c r="A86" s="1">
        <v>82</v>
      </c>
      <c r="B86" s="1" t="s">
        <v>275</v>
      </c>
      <c r="C86" s="1" t="s">
        <v>27</v>
      </c>
      <c r="D86" s="1" t="s">
        <v>13</v>
      </c>
      <c r="E86" s="1" t="b">
        <v>1</v>
      </c>
      <c r="G86" s="1" t="str">
        <f t="shared" si="29"/>
        <v>http://hl7.org/fhir/us/core/StructureDefinition/us-core-organization</v>
      </c>
      <c r="H86" s="1" t="s">
        <v>62</v>
      </c>
      <c r="I86" s="1" t="s">
        <v>62</v>
      </c>
      <c r="J86" s="1" t="s">
        <v>71</v>
      </c>
      <c r="K86" s="1" t="str">
        <f t="shared" si="37"/>
        <v>Organization.name</v>
      </c>
      <c r="L86" s="1" t="s">
        <v>62</v>
      </c>
      <c r="N86" s="1" t="s">
        <v>62</v>
      </c>
      <c r="Z86" s="1" t="s">
        <v>276</v>
      </c>
      <c r="AA86" s="5" t="str">
        <f>"GET [base]/"&amp;B86&amp;"?name=Health"</f>
        <v>GET [base]/Organization?name=Health</v>
      </c>
      <c r="AB86" s="12" t="str">
        <f>"Fetches a bundle of all "&amp;B86&amp; " resources that match the name"</f>
        <v>Fetches a bundle of all Organization resources that match the name</v>
      </c>
      <c r="AC86" s="1" t="str">
        <f t="shared" si="38"/>
        <v>SearchParameter-us-core-organization-name.html</v>
      </c>
    </row>
    <row r="87" spans="1:29" s="1" customFormat="1" ht="19" customHeight="1" x14ac:dyDescent="0.2">
      <c r="A87" s="1">
        <v>83</v>
      </c>
      <c r="B87" s="1" t="s">
        <v>275</v>
      </c>
      <c r="C87" s="1" t="s">
        <v>95</v>
      </c>
      <c r="D87" s="1" t="s">
        <v>13</v>
      </c>
      <c r="E87" s="1" t="b">
        <v>1</v>
      </c>
      <c r="G87" s="1" t="str">
        <f t="shared" si="29"/>
        <v>http://hl7.org/fhir/us/core/StructureDefinition/us-core-organization</v>
      </c>
      <c r="H87" s="1" t="s">
        <v>62</v>
      </c>
      <c r="I87" s="1" t="s">
        <v>62</v>
      </c>
      <c r="J87" s="1" t="s">
        <v>71</v>
      </c>
      <c r="K87" s="1" t="str">
        <f t="shared" si="37"/>
        <v>Organization.address</v>
      </c>
      <c r="L87" s="1" t="s">
        <v>62</v>
      </c>
      <c r="N87" s="1" t="s">
        <v>62</v>
      </c>
      <c r="Z87" s="1" t="s">
        <v>277</v>
      </c>
      <c r="AA87" s="5" t="str">
        <f>"GET [base]/"&amp;B87&amp;"?address=Arbor"</f>
        <v>GET [base]/Organization?address=Arbor</v>
      </c>
      <c r="AB87" s="12" t="str">
        <f>"Fetches a bundle of all "&amp;B87&amp; " resources that match the address string"</f>
        <v>Fetches a bundle of all Organization resources that match the address string</v>
      </c>
      <c r="AC87" s="1" t="str">
        <f t="shared" si="38"/>
        <v>SearchParameter-us-core-organization-address.html</v>
      </c>
    </row>
    <row r="88" spans="1:29" s="1" customFormat="1" ht="19" customHeight="1" x14ac:dyDescent="0.2">
      <c r="A88" s="1">
        <v>84</v>
      </c>
      <c r="B88" s="1" t="s">
        <v>281</v>
      </c>
      <c r="C88" s="1" t="s">
        <v>266</v>
      </c>
      <c r="D88" s="1" t="s">
        <v>78</v>
      </c>
      <c r="E88" s="1" t="b">
        <v>1</v>
      </c>
      <c r="G88" s="1" t="str">
        <f t="shared" si="29"/>
        <v>http://hl7.org/fhir/us/core/StructureDefinition/us-core-!organization</v>
      </c>
      <c r="H88" s="1" t="s">
        <v>62</v>
      </c>
      <c r="I88" s="1" t="s">
        <v>62</v>
      </c>
      <c r="J88" s="1" t="s">
        <v>71</v>
      </c>
      <c r="K88" s="1" t="str">
        <f t="shared" si="37"/>
        <v>!Organization.address-city</v>
      </c>
      <c r="L88" s="1" t="s">
        <v>62</v>
      </c>
      <c r="N88" s="1" t="s">
        <v>62</v>
      </c>
      <c r="Z88" s="1" t="s">
        <v>278</v>
      </c>
      <c r="AA88" s="5" t="str">
        <f>"GET [base]/"&amp;B88&amp;"?address-city=Ann Arbor"</f>
        <v>GET [base]/!Organization?address-city=Ann Arbor</v>
      </c>
      <c r="AB88" s="12" t="str">
        <f>"Fetches a bundle of all "&amp;B88&amp; " resources for the city"</f>
        <v>Fetches a bundle of all !Organization resources for the city</v>
      </c>
      <c r="AC88" s="1" t="str">
        <f t="shared" si="38"/>
        <v>SearchParameter-us-core-!organization-address-city.html</v>
      </c>
    </row>
    <row r="89" spans="1:29" s="1" customFormat="1" ht="19" customHeight="1" x14ac:dyDescent="0.2">
      <c r="A89" s="1">
        <v>85</v>
      </c>
      <c r="B89" s="1" t="s">
        <v>281</v>
      </c>
      <c r="C89" s="1" t="s">
        <v>267</v>
      </c>
      <c r="D89" s="1" t="s">
        <v>78</v>
      </c>
      <c r="E89" s="1" t="b">
        <v>1</v>
      </c>
      <c r="G89" s="1" t="str">
        <f t="shared" si="29"/>
        <v>http://hl7.org/fhir/us/core/StructureDefinition/us-core-!organization</v>
      </c>
      <c r="H89" s="1" t="s">
        <v>62</v>
      </c>
      <c r="I89" s="1" t="s">
        <v>62</v>
      </c>
      <c r="J89" s="1" t="s">
        <v>71</v>
      </c>
      <c r="K89" s="1" t="str">
        <f t="shared" si="37"/>
        <v>!Organization.adress-state</v>
      </c>
      <c r="L89" s="1" t="s">
        <v>62</v>
      </c>
      <c r="N89" s="1" t="s">
        <v>62</v>
      </c>
      <c r="Z89" s="1" t="s">
        <v>279</v>
      </c>
      <c r="AA89" s="5" t="str">
        <f>"GET [base]/"&amp;B89&amp;"?address-state=MI"</f>
        <v>GET [base]/!Organization?address-state=MI</v>
      </c>
      <c r="AB89" s="12" t="str">
        <f>"Fetches a bundle of all "&amp;B89&amp; " resources for the state"</f>
        <v>Fetches a bundle of all !Organization resources for the state</v>
      </c>
      <c r="AC89" s="1" t="str">
        <f t="shared" si="38"/>
        <v>SearchParameter-us-core-!organization-adress-state.html</v>
      </c>
    </row>
    <row r="90" spans="1:29" s="1" customFormat="1" ht="19" customHeight="1" x14ac:dyDescent="0.2">
      <c r="A90" s="1">
        <v>86</v>
      </c>
      <c r="B90" s="1" t="s">
        <v>281</v>
      </c>
      <c r="C90" s="1" t="s">
        <v>268</v>
      </c>
      <c r="D90" s="1" t="s">
        <v>78</v>
      </c>
      <c r="E90" s="1" t="b">
        <v>1</v>
      </c>
      <c r="G90" s="1" t="str">
        <f t="shared" si="29"/>
        <v>http://hl7.org/fhir/us/core/StructureDefinition/us-core-!organization</v>
      </c>
      <c r="H90" s="1" t="s">
        <v>62</v>
      </c>
      <c r="I90" s="1" t="s">
        <v>62</v>
      </c>
      <c r="J90" s="1" t="s">
        <v>71</v>
      </c>
      <c r="K90" s="1" t="str">
        <f t="shared" si="37"/>
        <v>!Organization.address-postalcode</v>
      </c>
      <c r="L90" s="1" t="s">
        <v>62</v>
      </c>
      <c r="N90" s="1" t="s">
        <v>62</v>
      </c>
      <c r="Z90" s="1" t="s">
        <v>280</v>
      </c>
      <c r="AA90" s="5" t="str">
        <f>"GET [base]/"&amp;B90&amp;"?address-postalcode=48104"</f>
        <v>GET [base]/!Organization?address-postalcode=48104</v>
      </c>
      <c r="AB90" s="12" t="str">
        <f>"Fetches a bundle of all "&amp;B90&amp; " resources for the ZIP code"</f>
        <v>Fetches a bundle of all !Organization resources for the ZIP code</v>
      </c>
      <c r="AC90" s="1" t="str">
        <f t="shared" si="38"/>
        <v>SearchParameter-us-core-!organization-address-postalcode.html</v>
      </c>
    </row>
    <row r="91" spans="1:29" s="1" customFormat="1" ht="19" customHeight="1" x14ac:dyDescent="0.2">
      <c r="A91" s="1">
        <v>87</v>
      </c>
      <c r="B91" s="1" t="s">
        <v>282</v>
      </c>
      <c r="C91" s="1" t="s">
        <v>27</v>
      </c>
      <c r="D91" s="1" t="s">
        <v>13</v>
      </c>
      <c r="E91" s="1" t="b">
        <v>1</v>
      </c>
      <c r="G91" s="1" t="str">
        <f t="shared" si="29"/>
        <v>http://hl7.org/fhir/us/core/StructureDefinition/us-core-practitioner</v>
      </c>
      <c r="H91" s="1" t="s">
        <v>62</v>
      </c>
      <c r="I91" s="1" t="s">
        <v>62</v>
      </c>
      <c r="J91" s="1" t="s">
        <v>71</v>
      </c>
      <c r="K91" s="1" t="str">
        <f t="shared" si="37"/>
        <v>Practitioner.name</v>
      </c>
      <c r="L91" s="1" t="s">
        <v>62</v>
      </c>
      <c r="N91" s="1" t="s">
        <v>62</v>
      </c>
      <c r="Y91" s="1" t="s">
        <v>86</v>
      </c>
      <c r="Z91" s="5" t="s">
        <v>283</v>
      </c>
      <c r="AA91" s="5" t="str">
        <f>"GET [base]/"&amp;B91&amp;"?name=Smith"</f>
        <v>GET [base]/Practitioner?name=Smith</v>
      </c>
      <c r="AB91" s="12" t="str">
        <f>"Fetches a bundle of all "&amp;B91&amp;" resources matching the name"</f>
        <v>Fetches a bundle of all Practitioner resources matching the name</v>
      </c>
      <c r="AC91" s="1" t="str">
        <f t="shared" ref="AC91:AC92" si="40">"SearchParameter-us-core-"&amp;LOWER((B91)&amp;"-"&amp;SUBSTITUTE(C91,"_","")&amp;".html")</f>
        <v>SearchParameter-us-core-practitioner-name.html</v>
      </c>
    </row>
    <row r="92" spans="1:29" s="1" customFormat="1" ht="19" customHeight="1" x14ac:dyDescent="0.2">
      <c r="A92" s="1">
        <v>88</v>
      </c>
      <c r="B92" s="1" t="s">
        <v>282</v>
      </c>
      <c r="C92" s="1" t="s">
        <v>85</v>
      </c>
      <c r="D92" s="1" t="s">
        <v>13</v>
      </c>
      <c r="E92" s="1" t="b">
        <v>1</v>
      </c>
      <c r="F92" s="2" t="s">
        <v>545</v>
      </c>
      <c r="G92" s="1" t="str">
        <f t="shared" si="29"/>
        <v>http://hl7.org/fhir/us/core/StructureDefinition/us-core-practitioner</v>
      </c>
      <c r="H92" s="1" t="s">
        <v>62</v>
      </c>
      <c r="I92" s="1" t="s">
        <v>62</v>
      </c>
      <c r="J92" s="1" t="s">
        <v>63</v>
      </c>
      <c r="K92" s="1" t="str">
        <f t="shared" si="37"/>
        <v>Practitioner.identifier</v>
      </c>
      <c r="L92" s="1" t="s">
        <v>62</v>
      </c>
      <c r="N92" s="1" t="s">
        <v>62</v>
      </c>
      <c r="Z92" s="5" t="s">
        <v>338</v>
      </c>
      <c r="AA92" s="5" t="str">
        <f>"GET [base]/"&amp;B92&amp;"?dentifier=http://hl7.org/fhir/sid/us-npi\|97860456"</f>
        <v>GET [base]/Practitioner?dentifier=http://hl7.org/fhir/sid/us-npi\|97860456</v>
      </c>
      <c r="AB92" s="12" t="str">
        <f>"Fetches a bundle containing any "&amp;B92&amp;" resources matching the identifier"</f>
        <v>Fetches a bundle containing any Practitioner resources matching the identifier</v>
      </c>
      <c r="AC92" s="1" t="str">
        <f t="shared" si="40"/>
        <v>SearchParameter-us-core-practitioner-identifier.html</v>
      </c>
    </row>
    <row r="93" spans="1:29" s="1" customFormat="1" ht="19" customHeight="1" x14ac:dyDescent="0.2">
      <c r="A93" s="1">
        <v>89</v>
      </c>
      <c r="B93" s="1" t="s">
        <v>284</v>
      </c>
      <c r="C93" s="1" t="s">
        <v>285</v>
      </c>
      <c r="D93" s="1" t="s">
        <v>13</v>
      </c>
      <c r="E93" s="1" t="b">
        <v>1</v>
      </c>
      <c r="F93" s="2" t="s">
        <v>545</v>
      </c>
      <c r="G93" s="1" t="str">
        <f t="shared" si="29"/>
        <v>http://hl7.org/fhir/us/core/StructureDefinition/us-core-practitionerrole</v>
      </c>
      <c r="H93" s="1" t="s">
        <v>62</v>
      </c>
      <c r="I93" s="1" t="s">
        <v>62</v>
      </c>
      <c r="J93" s="1" t="s">
        <v>63</v>
      </c>
      <c r="K93" s="1" t="str">
        <f t="shared" si="37"/>
        <v>PractitionerRole.specialty</v>
      </c>
      <c r="L93" s="1" t="s">
        <v>62</v>
      </c>
      <c r="N93" s="1" t="s">
        <v>62</v>
      </c>
      <c r="W93" s="1" t="s">
        <v>288</v>
      </c>
      <c r="Z93" s="5" t="s">
        <v>339</v>
      </c>
      <c r="AA93" s="5" t="str">
        <f>"GET [base]/"&amp;B93&amp;"?specialty=http://nucc.org/provider-taxonomy\|208D0000X"</f>
        <v>GET [base]/PractitionerRole?specialty=http://nucc.org/provider-taxonomy\|208D0000X</v>
      </c>
      <c r="AB93" s="12" t="str">
        <f>"Fetches a bundle containing  "&amp;B93&amp;" resources matching the specialty"</f>
        <v>Fetches a bundle containing  PractitionerRole resources matching the specialty</v>
      </c>
      <c r="AC93" s="1" t="str">
        <f t="shared" ref="AC93" si="41">"SearchParameter-us-core-"&amp;LOWER((B93)&amp;"-"&amp;SUBSTITUTE(C93,"_","")&amp;".html")</f>
        <v>SearchParameter-us-core-practitionerrole-specialty.html</v>
      </c>
    </row>
    <row r="94" spans="1:29" ht="19" customHeight="1" x14ac:dyDescent="0.2">
      <c r="A94" s="1">
        <v>90</v>
      </c>
      <c r="B94" s="1" t="s">
        <v>284</v>
      </c>
      <c r="C94" s="1" t="s">
        <v>286</v>
      </c>
      <c r="D94" s="1" t="s">
        <v>13</v>
      </c>
      <c r="E94" s="1" t="b">
        <v>1</v>
      </c>
      <c r="F94" s="2" t="s">
        <v>542</v>
      </c>
      <c r="G94" s="1" t="str">
        <f t="shared" si="29"/>
        <v>http://hl7.org/fhir/us/core/StructureDefinition/us-core-practitionerrole</v>
      </c>
      <c r="H94" t="s">
        <v>62</v>
      </c>
      <c r="I94" t="s">
        <v>62</v>
      </c>
      <c r="J94" t="s">
        <v>100</v>
      </c>
      <c r="K94" s="1" t="str">
        <f t="shared" si="37"/>
        <v>PractitionerRole.practitioner</v>
      </c>
      <c r="L94" s="1" t="s">
        <v>62</v>
      </c>
      <c r="N94" s="1" t="s">
        <v>62</v>
      </c>
      <c r="T94" s="1" t="s">
        <v>287</v>
      </c>
      <c r="W94" s="1" t="s">
        <v>288</v>
      </c>
      <c r="Z94" s="5" t="s">
        <v>289</v>
      </c>
      <c r="AA94" s="5" t="str">
        <f>_xlfn.CONCAT("GET [base]/",B94,"?practitioner.identifier=http://hl7.org/fhir/sid/us-npi\|97860456&amp;_include=PractitionerRole:practitioner","&amp;_include=PractitionerRole?endpoint~GET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B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C94" t="str">
        <f>"SearchParameter-us-core-"&amp;LOWER((B94)&amp;"-"&amp;SUBSTITUTE(C94,"_","")&amp;".html")</f>
        <v>SearchParameter-us-core-practitionerrole-practitioner.html</v>
      </c>
    </row>
  </sheetData>
  <autoFilter ref="A1:AC94" xr:uid="{1CF5B17E-E72E-48B2-A597-9C21C12723F0}"/>
  <sortState xmlns:xlrd2="http://schemas.microsoft.com/office/spreadsheetml/2017/richdata2" ref="A7:AB34">
    <sortCondition ref="B1"/>
  </sortState>
  <pageMargins left="0.7" right="0.7" top="0.75" bottom="0.75" header="0.3" footer="0.3"/>
  <pageSetup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2021-02-26T00:44:12Z</dcterms:modified>
</cp:coreProperties>
</file>