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B4E1ED33-5A50-4FE6-A861-4119255B20FE}" xr6:coauthVersionLast="45" xr6:coauthVersionMax="45" xr10:uidLastSave="{00000000-0000-0000-0000-000000000000}"/>
  <bookViews>
    <workbookView xWindow="4980" yWindow="1170" windowWidth="38355" windowHeight="15795" activeTab="3"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sp_combos!$B$1:$B$60</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B94" i="7"/>
  <c r="AA94" i="7"/>
  <c r="J94" i="7"/>
  <c r="F94" i="7"/>
  <c r="AB93" i="7"/>
  <c r="AA93" i="7"/>
  <c r="J93" i="7"/>
  <c r="F93" i="7"/>
  <c r="AB92" i="7"/>
  <c r="AA92" i="7"/>
  <c r="J92" i="7"/>
  <c r="F92" i="7"/>
  <c r="AB91" i="7"/>
  <c r="AA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B83" i="7"/>
  <c r="AA83" i="7"/>
  <c r="J83" i="7"/>
  <c r="F83" i="7"/>
  <c r="AB82" i="7"/>
  <c r="AA82" i="7"/>
  <c r="J82" i="7"/>
  <c r="F82" i="7"/>
  <c r="AB81" i="7"/>
  <c r="AA81" i="7"/>
  <c r="J81" i="7"/>
  <c r="F81" i="7"/>
  <c r="AB80" i="7"/>
  <c r="J80" i="7"/>
  <c r="F80" i="7"/>
  <c r="AB79" i="7"/>
  <c r="AA79" i="7"/>
  <c r="Z79" i="7"/>
  <c r="Y79" i="7"/>
  <c r="J79" i="7"/>
  <c r="F79" i="7"/>
  <c r="AB78" i="7"/>
  <c r="J78" i="7"/>
  <c r="F78" i="7"/>
  <c r="AB77" i="7"/>
  <c r="AA77" i="7"/>
  <c r="Z77" i="7"/>
  <c r="Y77" i="7"/>
  <c r="J77" i="7"/>
  <c r="F77" i="7"/>
  <c r="AB76" i="7"/>
  <c r="J76" i="7"/>
  <c r="F76" i="7"/>
  <c r="AB75" i="7"/>
  <c r="AA75" i="7"/>
  <c r="Z75" i="7"/>
  <c r="Y75" i="7"/>
  <c r="J75" i="7"/>
  <c r="F75" i="7"/>
  <c r="AB74" i="7"/>
  <c r="J74" i="7"/>
  <c r="F74" i="7"/>
  <c r="AB73" i="7"/>
  <c r="J73" i="7"/>
  <c r="F73" i="7"/>
  <c r="AB72" i="7"/>
  <c r="J72" i="7"/>
  <c r="F72" i="7"/>
  <c r="AB71" i="7"/>
  <c r="AA71" i="7"/>
  <c r="Z71" i="7"/>
  <c r="Y71" i="7"/>
  <c r="J71" i="7"/>
  <c r="F71" i="7"/>
  <c r="AB70" i="7"/>
  <c r="J70" i="7"/>
  <c r="F70" i="7"/>
  <c r="AB69" i="7"/>
  <c r="J69" i="7"/>
  <c r="F69" i="7"/>
  <c r="AB68" i="7"/>
  <c r="J68" i="7"/>
  <c r="F68" i="7"/>
  <c r="AB67" i="7"/>
  <c r="J67" i="7"/>
  <c r="F67" i="7"/>
  <c r="AB66" i="7"/>
  <c r="J66" i="7"/>
  <c r="F66" i="7"/>
  <c r="AB65" i="7"/>
  <c r="J65" i="7"/>
  <c r="F65" i="7"/>
  <c r="AB64" i="7"/>
  <c r="AA64" i="7"/>
  <c r="Y64" i="7"/>
  <c r="J64" i="7"/>
  <c r="F64" i="7"/>
  <c r="AB63" i="7"/>
  <c r="J63" i="7"/>
  <c r="F63" i="7"/>
  <c r="AB62" i="7"/>
  <c r="J62" i="7"/>
  <c r="F62" i="7"/>
  <c r="AB61" i="7"/>
  <c r="AA61" i="7"/>
  <c r="J61" i="7"/>
  <c r="F61" i="7"/>
  <c r="AB60" i="7"/>
  <c r="J60" i="7"/>
  <c r="F60" i="7"/>
  <c r="AB59" i="7"/>
  <c r="J59" i="7"/>
  <c r="F59" i="7"/>
  <c r="AB58" i="7"/>
  <c r="J58" i="7"/>
  <c r="F58" i="7"/>
  <c r="AB57" i="7"/>
  <c r="J57" i="7"/>
  <c r="F57" i="7"/>
  <c r="AB56" i="7"/>
  <c r="J56" i="7"/>
  <c r="F56" i="7"/>
  <c r="AB55" i="7"/>
  <c r="J55" i="7"/>
  <c r="F55" i="7"/>
  <c r="AB54" i="7"/>
  <c r="J54" i="7"/>
  <c r="F54" i="7"/>
  <c r="AB53" i="7"/>
  <c r="AA53" i="7"/>
  <c r="Z53" i="7"/>
  <c r="Y53" i="7"/>
  <c r="J53" i="7"/>
  <c r="F53" i="7"/>
  <c r="AB52" i="7"/>
  <c r="J52" i="7"/>
  <c r="F52" i="7"/>
  <c r="AB51" i="7"/>
  <c r="J51" i="7"/>
  <c r="F51" i="7"/>
  <c r="AB50" i="7"/>
  <c r="J50" i="7"/>
  <c r="F50" i="7"/>
  <c r="AB49" i="7"/>
  <c r="J49" i="7"/>
  <c r="F49" i="7"/>
  <c r="AB48" i="7"/>
  <c r="AA48" i="7"/>
  <c r="Z48" i="7"/>
  <c r="Y48" i="7"/>
  <c r="J48" i="7"/>
  <c r="F48" i="7"/>
  <c r="AB47" i="7"/>
  <c r="J47" i="7"/>
  <c r="F47" i="7"/>
  <c r="AB46" i="7"/>
  <c r="F46" i="7"/>
  <c r="AB45" i="7"/>
  <c r="J45" i="7"/>
  <c r="F45" i="7"/>
  <c r="AB44" i="7"/>
  <c r="J44" i="7"/>
  <c r="F44" i="7"/>
  <c r="AB43" i="7"/>
  <c r="J43" i="7"/>
  <c r="F43" i="7"/>
  <c r="AB42" i="7"/>
  <c r="AA42" i="7"/>
  <c r="Z42" i="7"/>
  <c r="Y42" i="7"/>
  <c r="J42" i="7"/>
  <c r="F42" i="7"/>
  <c r="AB41" i="7"/>
  <c r="J41" i="7"/>
  <c r="F41" i="7"/>
  <c r="AB40" i="7"/>
  <c r="J40" i="7"/>
  <c r="F40" i="7"/>
  <c r="AB39" i="7"/>
  <c r="J39" i="7"/>
  <c r="F39" i="7"/>
  <c r="AB38" i="7"/>
  <c r="J38" i="7"/>
  <c r="F38" i="7"/>
  <c r="AB37" i="7"/>
  <c r="AA37" i="7"/>
  <c r="Z37" i="7"/>
  <c r="Y37" i="7"/>
  <c r="J37" i="7"/>
  <c r="F37" i="7"/>
  <c r="AB36" i="7"/>
  <c r="J36" i="7"/>
  <c r="F36" i="7"/>
  <c r="AB35" i="7"/>
  <c r="J35" i="7"/>
  <c r="F35" i="7"/>
  <c r="AB34" i="7"/>
  <c r="J34" i="7"/>
  <c r="F34" i="7"/>
  <c r="AB33" i="7"/>
  <c r="J33" i="7"/>
  <c r="F33" i="7"/>
  <c r="AB32" i="7"/>
  <c r="J32" i="7"/>
  <c r="F32" i="7"/>
  <c r="AB31" i="7"/>
  <c r="J31" i="7"/>
  <c r="F31" i="7"/>
  <c r="AB30" i="7"/>
  <c r="J30" i="7"/>
  <c r="F30" i="7"/>
  <c r="AB29" i="7"/>
  <c r="J29" i="7"/>
  <c r="F29" i="7"/>
  <c r="AB28" i="7"/>
  <c r="F28" i="7"/>
  <c r="AB27" i="7"/>
  <c r="AA27" i="7"/>
  <c r="J27" i="7"/>
  <c r="F27" i="7"/>
  <c r="AB26" i="7"/>
  <c r="AA26" i="7"/>
  <c r="J26" i="7"/>
  <c r="F26" i="7"/>
  <c r="AB25" i="7"/>
  <c r="F25" i="7"/>
  <c r="AB24" i="7"/>
  <c r="J24" i="7"/>
  <c r="F24" i="7"/>
  <c r="AB23" i="7"/>
  <c r="F23" i="7"/>
  <c r="AB22" i="7"/>
  <c r="J22" i="7"/>
  <c r="F22" i="7"/>
  <c r="AB21" i="7"/>
  <c r="J21" i="7"/>
  <c r="F21" i="7"/>
  <c r="AB20" i="7"/>
  <c r="J20" i="7"/>
  <c r="F20" i="7"/>
  <c r="AB19" i="7"/>
  <c r="J19" i="7"/>
  <c r="F19" i="7"/>
  <c r="AB18" i="7"/>
  <c r="AA18" i="7"/>
  <c r="Z18" i="7"/>
  <c r="J18" i="7"/>
  <c r="F18" i="7"/>
  <c r="AB17" i="7"/>
  <c r="AA17" i="7"/>
  <c r="J17" i="7"/>
  <c r="F17" i="7"/>
  <c r="AB16" i="7"/>
  <c r="J16" i="7"/>
  <c r="F16" i="7"/>
  <c r="AB15" i="7"/>
  <c r="J15" i="7"/>
  <c r="F15" i="7"/>
  <c r="AB14" i="7"/>
  <c r="J14" i="7"/>
  <c r="F14" i="7"/>
  <c r="AB13" i="7"/>
  <c r="AA13" i="7"/>
  <c r="Z13" i="7"/>
  <c r="J13" i="7"/>
  <c r="F13" i="7"/>
  <c r="AB12" i="7"/>
  <c r="J12" i="7"/>
  <c r="F12" i="7"/>
  <c r="AB11" i="7"/>
  <c r="J11" i="7"/>
  <c r="F11" i="7"/>
  <c r="AB10" i="7"/>
  <c r="AA10" i="7"/>
  <c r="Z10" i="7"/>
  <c r="J10" i="7"/>
  <c r="F10" i="7"/>
  <c r="AB9" i="7"/>
  <c r="J9" i="7"/>
  <c r="F9" i="7"/>
  <c r="AB8" i="7"/>
  <c r="J8" i="7"/>
  <c r="F8" i="7"/>
  <c r="AB7" i="7"/>
  <c r="J7" i="7"/>
  <c r="F7" i="7"/>
  <c r="AB6" i="7"/>
  <c r="J6" i="7"/>
  <c r="F6" i="7"/>
  <c r="AB5" i="7"/>
  <c r="AA5" i="7"/>
  <c r="Z5" i="7"/>
  <c r="Y5" i="7"/>
  <c r="J5" i="7"/>
  <c r="F5" i="7"/>
  <c r="AB4" i="7"/>
  <c r="J4" i="7"/>
  <c r="F4" i="7"/>
  <c r="AB3" i="7"/>
  <c r="J3" i="7"/>
  <c r="F3" i="7"/>
  <c r="AB2" i="7"/>
  <c r="J2"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1602FA8F-AF8A-4828-872F-93D3D42FD6D9}">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<sst xmlns="http://schemas.openxmlformats.org/spreadsheetml/2006/main" count="1983" uniqueCount="557">
  <si>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</si>
  <si>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</si>
  <si>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</si>
  <si>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</si>
  <si>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</si>
  <si>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</si>
  <si>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</si>
  <si>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</si>
  <si>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</si>
  <si>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</si>
  <si>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</si>
  <si>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</si>
  <si>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</si>
  <si>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</si>
  <si>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</si>
  <si>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</si>
  <si>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</si>
  <si>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</si>
  <si>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</si>
  <si>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</si>
  <si>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</si>
  <si>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</si>
  <si>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</si>
  <si>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</si>
  <si>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</si>
  <si>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</si>
  <si>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</si>
  <si>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</si>
  <si>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</si>
  <si>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</si>
  <si>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</si>
  <si>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</si>
  <si>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</si>
  <si>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</si>
  <si>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</si>
  <si>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</si>
  <si>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</si>
  <si>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</si>
  <si>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</si>
  <si>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</si>
  <si>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</si>
  <si>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</si>
  <si>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</si>
  <si>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</si>
  <si>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</si>
  <si>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</si>
  <si>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</si>
  <si>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</si>
  <si>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</si>
  <si>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</si>
  <si>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</si>
  <si>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</si>
  <si>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</si>
  <si>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</si>
  <si>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</si>
  <si>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</si>
  <si>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</si>
  <si>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</si>
  <si>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</si>
  <si>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</si>
  <si>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</si>
  <si>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</si>
  <si>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</si>
  <si>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</si>
  <si>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</si>
  <si>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</si>
  <si>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</si>
  <si>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</si>
  <si>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</si>
  <si>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</si>
  <si>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</si>
  <si>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</si>
  <si>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</si>
  <si>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</si>
  <si>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</si>
  <si>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</si>
  <si>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</si>
  <si>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</si>
  <si>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</si>
  <si>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</si>
  <si>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</si>
  <si>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</si>
  <si>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</si>
  <si>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</si>
  <si>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</si>
  <si>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</si>
  <si>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</si>
  <si>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</si>
  <si>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</si>
  <si>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</si>
  <si>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</si>
  <si>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</si>
  <si>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</si>
  <si>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</si>
  <si>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</si>
  <si>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</si>
  <si>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</si>
  <si>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</si>
  <si>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</si>
  <si>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</si>
  <si>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</si>
  <si>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</si>
  <si>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</si>
  <si>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</si>
  <si>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</si>
  <si>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</si>
  <si>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</si>
  <si>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</si>
  <si>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</si>
  <si>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</si>
  <si>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</si>
  <si>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</si>
  <si>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</si>
  <si>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</si>
  <si>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</si>
  <si>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</si>
  <si>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</si>
  <si>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</si>
  <si>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</si>
  <si>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</si>
  <si>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</si>
  <si>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</si>
  <si>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</si>
  <si>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</si>
  <si>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</si>
  <si>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</si>
  <si>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</si>
  <si>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</si>
  <si>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</si>
  <si>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</si>
  <si>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</si>
  <si>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</si>
  <si>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</si>
  <si>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</si>
  <si>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</si>
  <si>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</si>
  <si>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</si>
  <si>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</si>
  <si>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</si>
  <si>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</si>
  <si>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</si>
  <si>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</si>
  <si>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</si>
  <si>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</si>
  <si>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</si>
  <si>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</si>
  <si>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</si>
  <si>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</si>
  <si>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</si>
  <si>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</si>
  <si>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</si>
  <si>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</si>
  <si>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</si>
  <si>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</si>
  <si>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</si>
  <si>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</si>
  <si>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</si>
  <si>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</si>
  <si>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</si>
  <si>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</si>
  <si>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</si>
  <si>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</si>
  <si>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</si>
  <si>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</si>
  <si>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</si>
  <si>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</si>
  <si>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</si>
  <si>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</si>
  <si>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</si>
  <si>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</si>
  <si>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</si>
  <si>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</si>
  <si>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</si>
  <si>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</si>
  <si>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</si>
  <si>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</si>
  <si>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</si>
  <si>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</si>
  <si>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</si>
  <si>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</si>
  <si>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</si>
  <si>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</si>
  <si>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</si>
  <si>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</si>
  <si>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</si>
  <si>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</si>
  <si>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</si>
  <si>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</si>
  <si>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</si>
  <si>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</si>
  <si>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</si>
  <si>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</si>
  <si>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</si>
  <si>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</si>
  <si>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</si>
  <si>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</si>
  <si>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</si>
  <si>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</si>
  <si>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</si>
  <si>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</si>
  <si>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</si>
  <si>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</si>
  <si>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</si>
  <si>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</si>
  <si>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</si>
  <si>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</si>
  <si>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</si>
  <si>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</si>
  <si>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</si>
  <si>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</si>
  <si>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</si>
  <si>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</si>
  <si>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</si>
  <si>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</si>
  <si>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</si>
  <si>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</si>
  <si>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</si>
  <si>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</si>
  <si>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</si>
  <si>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</si>
  <si>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</si>
  <si>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</si>
  <si>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</si>
  <si>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</si>
  <si>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</si>
  <si>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</si>
  <si>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</si>
  <si>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</si>
  <si>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</si>
  <si>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</si>
  <si>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</si>
  <si>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</si>
  <si>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</si>
  <si>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</si>
  <si>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</si>
  <si>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</si>
  <si>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</si>
  <si>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</si>
  <si>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</si>
  <si>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</si>
  <si>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</si>
  <si>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</si>
  <si>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</si>
  <si>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</si>
  <si>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</si>
  <si>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</si>
  <si>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</si>
  <si>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</si>
  <si>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</si>
  <si>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</si>
  <si>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</si>
  <si>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</si>
  <si>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</si>
  <si>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</si>
  <si>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</si>
  <si>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</si>
  <si>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</si>
  <si>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</si>
  <si>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</si>
  <si>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</si>
  <si>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</si>
  <si>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</si>
  <si>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</si>
  <si>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</si>
  <si>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</si>
  <si>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</si>
  <si>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</si>
  <si>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</si>
  <si>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</si>
  <si>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</si>
  <si>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</si>
  <si>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</si>
  <si>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</si>
  <si>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</si>
  <si>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</si>
  <si>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</si>
  <si>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</si>
  <si>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</si>
  <si>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</si>
  <si>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</si>
  <si>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</si>
  <si>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</si>
  <si>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</si>
  <si>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</si>
  <si>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</si>
  <si>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</si>
  <si>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</si>
  <si>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</si>
  <si>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</si>
  <si>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</si>
  <si>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</si>
  <si>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</si>
  <si>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</si>
  <si>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</si>
  <si>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</si>
  <si>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</si>
  <si>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</si>
  <si>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</si>
  <si>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</si>
  <si>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</si>
  <si>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</si>
  <si>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</si>
  <si>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</si>
  <si>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</si>
  <si>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</si>
  <si>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</si>
  <si>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</si>
  <si>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</si>
  <si>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</si>
  <si>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</si>
  <si>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</si>
  <si>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</si>
  <si>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</si>
  <si>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</si>
  <si>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</si>
  <si>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</si>
  <si>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</si>
  <si>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</si>
  <si>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</si>
  <si>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</si>
  <si>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</si>
  <si>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</si>
  <si>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</si>
  <si>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</si>
  <si>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</si>
  <si>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</si>
  <si>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</si>
  <si>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</si>
  <si>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</si>
  <si>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</si>
  <si>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</si>
  <si>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</si>
  <si>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</si>
  <si>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</si>
  <si>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</si>
  <si>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</si>
  <si>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</si>
  <si>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</si>
  <si>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</si>
  <si>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</si>
  <si>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</si>
  <si>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</si>
  <si>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</si>
  <si>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</si>
  <si>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</si>
  <si>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</si>
  <si>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</si>
  <si>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</si>
  <si>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</si>
  <si>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</si>
  <si>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</si>
  <si>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</si>
  <si>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</si>
  <si>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</si>
  <si>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</si>
  <si>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</si>
  <si>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</si>
  <si>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</si>
  <si>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</si>
  <si>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</si>
  <si>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</si>
  <si>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</si>
  <si>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</si>
  <si>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</si>
  <si>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</si>
  <si>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</si>
  <si>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</si>
  <si>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</si>
  <si>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</si>
  <si>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</si>
  <si>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</si>
  <si>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</si>
  <si>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</si>
  <si>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</si>
  <si>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</si>
  <si>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</si>
  <si>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</si>
  <si>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</si>
  <si>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</si>
  <si>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</si>
  <si>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</si>
  <si>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</si>
  <si>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</si>
  <si>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</si>
  <si>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</si>
  <si>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</si>
  <si>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</si>
  <si>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</si>
  <si>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</si>
  <si>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</si>
  <si>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</si>
  <si>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</si>
  <si>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</si>
  <si>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</si>
  <si>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</si>
  <si>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</si>
  <si>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</si>
  <si>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</si>
  <si>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</si>
  <si>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</si>
  <si>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</si>
  <si>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</si>
  <si>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</si>
  <si>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</si>
  <si>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</si>
  <si>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</si>
  <si>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</si>
  <si>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</si>
  <si>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</si>
  <si>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</si>
  <si>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</si>
  <si>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</si>
  <si>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</si>
  <si>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</si>
  <si>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</si>
  <si>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</si>
  <si>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</si>
  <si>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</si>
  <si>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</si>
  <si>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</si>
  <si>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</si>
  <si>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</si>
  <si>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</si>
  <si>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</si>
  <si>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</si>
  <si>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</si>
  <si>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</si>
  <si>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</si>
  <si>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</si>
  <si>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</si>
  <si>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</si>
  <si>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</si>
  <si>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</si>
  <si>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</si>
  <si>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</si>
  <si>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</si>
  <si>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</si>
  <si>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</si>
  <si>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</si>
  <si>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</si>
  <si>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</si>
  <si>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</si>
  <si>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</si>
  <si>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</si>
  <si>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</si>
  <si>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</si>
  <si>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</si>
  <si>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</si>
  <si>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</si>
  <si>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</si>
  <si>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</si>
  <si>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</si>
  <si>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</si>
  <si>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</si>
  <si>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</si>
  <si>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US Core Implantable Device Profile</t>
  </si>
  <si>
    <t>http://hl7.org/fhir/us/core/StructureDefinition/us-core-implantable-device</t>
  </si>
  <si>
    <t>doc</t>
  </si>
  <si>
    <t>transaction</t>
  </si>
  <si>
    <t>batch</t>
  </si>
  <si>
    <t>search-system</t>
  </si>
  <si>
    <t>history-system</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</si>
  <si>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</si>
  <si>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</si>
  <si>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</si>
  <si>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</si>
  <si>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</si>
  <si>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</si>
  <si>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</si>
  <si>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</si>
  <si>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</si>
  <si>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</si>
  <si>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</si>
  <si>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</si>
  <si>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</si>
  <si>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</si>
  <si>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</si>
  <si>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</si>
  <si>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</si>
  <si>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</si>
  <si>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</si>
  <si>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</si>
  <si>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</si>
  <si>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</si>
  <si>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</si>
  <si>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</si>
  <si>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</si>
  <si>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</si>
  <si>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</si>
  <si>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</si>
  <si>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</si>
  <si>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</si>
  <si>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</si>
  <si>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</si>
  <si>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</si>
  <si>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</si>
  <si>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</si>
  <si>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</si>
  <si>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</si>
  <si>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</si>
  <si>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</si>
  <si>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</si>
  <si>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 and authoredon date</t>
  </si>
  <si>
    <t>4.0.1</t>
  </si>
  <si>
    <t>3.1.1</t>
  </si>
  <si>
    <t>source</t>
  </si>
  <si>
    <t>packagepath</t>
  </si>
  <si>
    <t>pre</t>
  </si>
  <si>
    <t>US-Core</t>
  </si>
  <si>
    <t>canon</t>
  </si>
  <si>
    <t>http://hl7.org/fhir/us/core/</t>
  </si>
  <si>
    <t>HL7 International - US Realm Steering Committee</t>
  </si>
  <si>
    <t>publishersystem</t>
  </si>
  <si>
    <t>publishervalue</t>
  </si>
  <si>
    <t>http://www.hl7.org/Special/committees/usrealm/index.cfm</t>
  </si>
  <si>
    <t>http://hl7.org/fhir/us/core/ImplementationGuide/hl7.fhir.us.core|3.1.1</t>
  </si>
  <si>
    <t>!http://hl7.org/fhir/us/core/StructureDefinition/us-core-medicationstatement</t>
  </si>
  <si>
    <t>profile_conf</t>
  </si>
  <si>
    <t>//ERICS-AIR-2/ehaas/Documents/FHIR/US-Core-R4/input/</t>
  </si>
  <si>
    <t>http://hl7.org/fhir/us/core/StructureDefinition/us-core-vital-signs</t>
  </si>
  <si>
    <t>US Core Vital Signs Profile</t>
  </si>
  <si>
    <t>http://hl7.org/fhir/us/core/StructureDefinition/us-core-blood-pressure</t>
  </si>
  <si>
    <t>US Core Blood Pressure Profile</t>
  </si>
  <si>
    <t>http://hl7.org/fhir/us/core/StructureDefinition/us-core-bmi</t>
  </si>
  <si>
    <t>US Core BMI Profile</t>
  </si>
  <si>
    <t>http://hl7.org/fhir/us/core/StructureDefinition/us-core-head-circumference</t>
  </si>
  <si>
    <t>US Core Head Circumference Profile</t>
  </si>
  <si>
    <t>http://hl7.org/fhir/us/core/StructureDefinition/us-core-body-height</t>
  </si>
  <si>
    <t>US Core Body Height Profile</t>
  </si>
  <si>
    <t>http://hl7.org/fhir/us/core/StructureDefinition/us-core-body-weight</t>
  </si>
  <si>
    <t>US Core Body Weight Profile</t>
  </si>
  <si>
    <t>http://hl7.org/fhir/us/core/StructureDefinition/us-core-body-temperature</t>
  </si>
  <si>
    <t>US Core Body Temperature Profile</t>
  </si>
  <si>
    <t>http://hl7.org/fhir/us/core/StructureDefinition/us-core-heart-rate</t>
  </si>
  <si>
    <t>US Core Heart Rate Profile</t>
  </si>
  <si>
    <t>http://hl7.org/fhir/us/core/StructureDefinition/us-core-respiratory-rate</t>
  </si>
  <si>
    <t>US Core Respiratory Rate Profile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</si>
  <si>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</si>
  <si>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</si>
  <si>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</si>
  <si>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</si>
  <si>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The US Core Location  and PractitionerRole Profiles are not explicitly referenced in any US Core Profile. However they **SHOULD** be used as the default profile if referenced by another US Core profile.</t>
  </si>
  <si>
    <t>* The  MedicationRequest resource can represent a medication, using an external reference to a Medication resource. If an external Medication Resource is used in a MedicationRequest, then the READ  **SHALL**  be supported.</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</si>
  <si>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</si>
  <si>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</si>
  <si>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</si>
  <si>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</si>
  <si>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</si>
  <si>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</si>
  <si>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  Implantable medical devices that have UDI information **SHALL** represent this information in either `carrierAIDC` or `carrierHRF`.
     - UDI may not be present in all scenarios such as historical implantable devices, patient reported implant information, payer reported devices, or improperly documented implants.
     - Servers are not required to support both `carrierAIDC` and `carrierHR`.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 Implementers **MAY** also adopt custom SearchParameters for searching by:
    - lot numbers
    - serial number
    - expiration date
    - manufacture date
    - distinct identifier</t>
  </si>
  <si>
    <t>http://hl7.org/fhir/us/core/StructureDefinition/head-occipital-frontal-circumference-percentile</t>
  </si>
  <si>
    <t>This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</si>
  <si>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http://hl7.org/fhir/us/core/StructureDefinition/pediatric-bmi-for-age</t>
  </si>
  <si>
    <t>US Core Pediatric BMI for Age Observation Profile</t>
  </si>
  <si>
    <t>US Core Pediatric Head Occipital-frontal Circumference Percentile Profile</t>
  </si>
  <si>
    <t>http://hl7.org/fhir/us/core/StructureDefinition/pediatric-weight-for-height</t>
  </si>
  <si>
    <t>US Core Pediatric Weight for Height Observation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</si>
</sst>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8"/>
  <sheetViews>
    <sheetView workbookViewId="0">
      <selection activeCell="B6" sqref="B6"/>
    </sheetView>
  </sheetViews>
  <sheetFormatPr defaultColWidth="8.85546875" defaultRowHeight="15"/>
  <cols>
    <col min="1" max="1" width="15.85546875" bestFit="1" customWidth="1"/>
    <col min="2" max="2" width="56.28515625" bestFit="1" customWidth="1"/>
  </cols>
  <sheetData>
    <row r="1" spans="1:2">
      <c r="A1" s="1" t="s">
        <v>9</v>
      </c>
      <c r="B1" s="1" t="s">
        <v>1</v>
      </c>
    </row>
    <row r="2" spans="1:2">
      <c r="A2" s="1" t="s">
        <v>505</v>
      </c>
      <c r="B2" s="1" t="s">
        <v>518</v>
      </c>
    </row>
    <row r="3" spans="1:2">
      <c r="A3" s="1" t="s">
        <v>506</v>
      </c>
      <c r="B3" s="1" t="s">
        <v>537</v>
      </c>
    </row>
    <row r="4" spans="1:2">
      <c r="A4" s="1" t="s">
        <v>507</v>
      </c>
      <c r="B4" s="1" t="s">
        <v>508</v>
      </c>
    </row>
    <row r="5" spans="1:2">
      <c r="A5" s="1" t="s">
        <v>509</v>
      </c>
      <c r="B5" s="1" t="s">
        <v>510</v>
      </c>
    </row>
    <row r="6" spans="1:2">
      <c r="A6" s="1" t="s">
        <v>70</v>
      </c>
      <c r="B6" s="14" t="s">
        <v>511</v>
      </c>
    </row>
    <row r="7" spans="1:2">
      <c r="A7" s="1" t="s">
        <v>512</v>
      </c>
      <c r="B7" s="1" t="s">
        <v>61</v>
      </c>
    </row>
    <row r="8" spans="1:2">
      <c r="A8" s="1" t="s">
        <v>513</v>
      </c>
      <c r="B8" s="1" t="s">
        <v>514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s="1" customFormat="1">
      <c r="A2" s="1" t="s">
        <v>69</v>
      </c>
      <c r="B2" s="1" t="s">
        <v>504</v>
      </c>
    </row>
    <row r="3" spans="1:2" s="1" customFormat="1">
      <c r="A3" s="1" t="s">
        <v>493</v>
      </c>
      <c r="B3" s="1" t="s">
        <v>503</v>
      </c>
    </row>
    <row r="4" spans="1:2">
      <c r="A4" t="s">
        <v>2</v>
      </c>
      <c r="B4" t="s">
        <v>436</v>
      </c>
    </row>
    <row r="5" spans="1:2" ht="105" customHeight="1">
      <c r="A5" t="s">
        <v>3</v>
      </c>
      <c r="B5" s="2" t="s">
        <v>551</v>
      </c>
    </row>
    <row r="6" spans="1:2">
      <c r="A6" t="s">
        <v>4</v>
      </c>
      <c r="B6" s="11" t="s">
        <v>515</v>
      </c>
    </row>
    <row r="7" spans="1:2">
      <c r="A7" t="s">
        <v>5</v>
      </c>
      <c r="B7" t="s">
        <v>434</v>
      </c>
    </row>
    <row r="8" spans="1:2" ht="141" customHeight="1">
      <c r="A8" t="s">
        <v>6</v>
      </c>
      <c r="B8" s="2" t="s">
        <v>435</v>
      </c>
    </row>
    <row r="9" spans="1:2" ht="103.5" customHeight="1">
      <c r="A9" t="s">
        <v>7</v>
      </c>
      <c r="B9" s="3"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L18" sqref="L18"/>
    </sheetView>
  </sheetViews>
  <sheetFormatPr defaultColWidth="8.85546875" defaultRowHeight="15"/>
  <sheetData>
    <row r="1" spans="1:2">
      <c r="A1" t="s">
        <v>25</v>
      </c>
      <c r="B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abSelected="1" topLeftCell="A5" workbookViewId="0">
      <selection activeCell="K13" sqref="K1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s="1" t="s">
        <v>10</v>
      </c>
      <c r="D1" s="1" t="s">
        <v>11</v>
      </c>
    </row>
    <row r="2" spans="1:6">
      <c r="A2" s="1" t="s">
        <v>76</v>
      </c>
      <c r="B2" s="1" t="s">
        <v>391</v>
      </c>
      <c r="C2" s="1" t="s">
        <v>12</v>
      </c>
      <c r="D2" s="1" t="s">
        <v>21</v>
      </c>
      <c r="F2" s="1"/>
    </row>
    <row r="3" spans="1:6">
      <c r="A3" s="1" t="s">
        <v>250</v>
      </c>
      <c r="B3" s="1" t="s">
        <v>383</v>
      </c>
      <c r="C3" s="1" t="s">
        <v>12</v>
      </c>
      <c r="D3" s="1" t="s">
        <v>248</v>
      </c>
      <c r="F3" s="1"/>
    </row>
    <row r="4" spans="1:6">
      <c r="A4" s="1" t="s">
        <v>358</v>
      </c>
      <c r="B4" s="1" t="s">
        <v>359</v>
      </c>
      <c r="C4" s="1" t="s">
        <v>12</v>
      </c>
      <c r="D4" s="1" t="s">
        <v>262</v>
      </c>
      <c r="F4" s="1"/>
    </row>
    <row r="5" spans="1:6">
      <c r="A5" s="1" t="s">
        <v>370</v>
      </c>
      <c r="B5" s="1" t="s">
        <v>371</v>
      </c>
      <c r="C5" s="1" t="s">
        <v>12</v>
      </c>
      <c r="D5" s="1" t="s">
        <v>143</v>
      </c>
      <c r="F5" s="1"/>
    </row>
    <row r="6" spans="1:6">
      <c r="A6" s="1" t="s">
        <v>456</v>
      </c>
      <c r="B6" s="1" t="s">
        <v>455</v>
      </c>
      <c r="C6" s="1" t="s">
        <v>12</v>
      </c>
      <c r="D6" s="1" t="s">
        <v>266</v>
      </c>
      <c r="F6" s="1"/>
    </row>
    <row r="7" spans="1:6">
      <c r="A7" s="1" t="s">
        <v>197</v>
      </c>
      <c r="B7" s="1" t="s">
        <v>388</v>
      </c>
      <c r="C7" s="1" t="s">
        <v>12</v>
      </c>
      <c r="D7" s="1" t="s">
        <v>187</v>
      </c>
      <c r="F7" s="1"/>
    </row>
    <row r="8" spans="1:6">
      <c r="A8" s="1" t="s">
        <v>198</v>
      </c>
      <c r="B8" s="1" t="s">
        <v>380</v>
      </c>
      <c r="C8" s="1" t="s">
        <v>12</v>
      </c>
      <c r="D8" s="1" t="s">
        <v>187</v>
      </c>
      <c r="F8" s="1"/>
    </row>
    <row r="9" spans="1:6">
      <c r="A9" s="1" t="s">
        <v>366</v>
      </c>
      <c r="B9" s="1" t="s">
        <v>367</v>
      </c>
      <c r="C9" s="1" t="s">
        <v>12</v>
      </c>
      <c r="D9" s="1" t="s">
        <v>186</v>
      </c>
      <c r="F9" s="1"/>
    </row>
    <row r="10" spans="1:6">
      <c r="A10" s="1" t="s">
        <v>372</v>
      </c>
      <c r="B10" s="1" t="s">
        <v>390</v>
      </c>
      <c r="C10" s="1" t="s">
        <v>12</v>
      </c>
      <c r="D10" s="1" t="s">
        <v>23</v>
      </c>
      <c r="F10" s="1"/>
    </row>
    <row r="11" spans="1:6">
      <c r="A11" s="1" t="s">
        <v>384</v>
      </c>
      <c r="B11" s="1" t="s">
        <v>385</v>
      </c>
      <c r="C11" s="1" t="s">
        <v>12</v>
      </c>
      <c r="D11" s="1" t="s">
        <v>188</v>
      </c>
      <c r="F11" s="1"/>
    </row>
    <row r="12" spans="1:6">
      <c r="A12" s="1" t="s">
        <v>363</v>
      </c>
      <c r="B12" s="1" t="s">
        <v>364</v>
      </c>
      <c r="C12" s="1" t="s">
        <v>12</v>
      </c>
      <c r="D12" s="1" t="s">
        <v>167</v>
      </c>
      <c r="F12" s="1"/>
    </row>
    <row r="13" spans="1:6">
      <c r="A13" s="1" t="s">
        <v>386</v>
      </c>
      <c r="B13" s="1" t="s">
        <v>387</v>
      </c>
      <c r="C13" s="1" t="s">
        <v>12</v>
      </c>
      <c r="D13" s="1" t="s">
        <v>267</v>
      </c>
      <c r="F13" s="1"/>
    </row>
    <row r="14" spans="1:6">
      <c r="A14" s="1" t="s">
        <v>377</v>
      </c>
      <c r="B14" s="1" t="s">
        <v>378</v>
      </c>
      <c r="C14" s="1" t="s">
        <v>12</v>
      </c>
      <c r="D14" s="1" t="s">
        <v>379</v>
      </c>
      <c r="F14" s="1"/>
    </row>
    <row r="15" spans="1:6">
      <c r="A15" s="1" t="s">
        <v>368</v>
      </c>
      <c r="B15" s="1" t="s">
        <v>369</v>
      </c>
      <c r="C15" s="1" t="s">
        <v>12</v>
      </c>
      <c r="D15" s="1" t="s">
        <v>189</v>
      </c>
      <c r="F15" s="1"/>
    </row>
    <row r="16" spans="1:6">
      <c r="A16" s="1" t="s">
        <v>516</v>
      </c>
      <c r="B16" s="1" t="s">
        <v>360</v>
      </c>
      <c r="C16" s="1" t="s">
        <v>12</v>
      </c>
      <c r="D16" s="1" t="s">
        <v>192</v>
      </c>
      <c r="F16" s="1"/>
    </row>
    <row r="17" spans="1:6">
      <c r="A17" s="1" t="s">
        <v>439</v>
      </c>
      <c r="B17" s="1" t="s">
        <v>440</v>
      </c>
      <c r="C17" s="1" t="s">
        <v>12</v>
      </c>
      <c r="D17" s="1" t="s">
        <v>191</v>
      </c>
      <c r="F17" s="1"/>
    </row>
    <row r="18" spans="1:6">
      <c r="A18" s="1" t="s">
        <v>519</v>
      </c>
      <c r="B18" s="1" t="s">
        <v>520</v>
      </c>
      <c r="C18" s="1" t="s">
        <v>12</v>
      </c>
      <c r="D18" s="1" t="s">
        <v>191</v>
      </c>
      <c r="F18" s="1"/>
    </row>
    <row r="19" spans="1:6">
      <c r="A19" s="1" t="s">
        <v>521</v>
      </c>
      <c r="B19" s="1" t="s">
        <v>522</v>
      </c>
      <c r="C19" s="1" t="s">
        <v>12</v>
      </c>
      <c r="D19" s="1" t="s">
        <v>191</v>
      </c>
      <c r="F19" s="1"/>
    </row>
    <row r="20" spans="1:6">
      <c r="A20" s="1" t="s">
        <v>523</v>
      </c>
      <c r="B20" s="1" t="s">
        <v>524</v>
      </c>
      <c r="C20" s="1" t="s">
        <v>12</v>
      </c>
      <c r="D20" s="1" t="s">
        <v>191</v>
      </c>
      <c r="F20" s="1"/>
    </row>
    <row r="21" spans="1:6">
      <c r="A21" s="1" t="s">
        <v>525</v>
      </c>
      <c r="B21" s="1" t="s">
        <v>526</v>
      </c>
      <c r="C21" s="1" t="s">
        <v>12</v>
      </c>
      <c r="D21" s="1" t="s">
        <v>191</v>
      </c>
      <c r="F21" s="1"/>
    </row>
    <row r="22" spans="1:6">
      <c r="A22" s="1" t="s">
        <v>527</v>
      </c>
      <c r="B22" s="1" t="s">
        <v>528</v>
      </c>
      <c r="C22" s="1" t="s">
        <v>12</v>
      </c>
      <c r="D22" s="1" t="s">
        <v>191</v>
      </c>
      <c r="F22" s="1"/>
    </row>
    <row r="23" spans="1:6">
      <c r="A23" s="1" t="s">
        <v>529</v>
      </c>
      <c r="B23" s="1" t="s">
        <v>530</v>
      </c>
      <c r="C23" s="1" t="s">
        <v>12</v>
      </c>
      <c r="D23" s="1" t="s">
        <v>191</v>
      </c>
      <c r="F23" s="1"/>
    </row>
    <row r="24" spans="1:6" s="1" customFormat="1">
      <c r="A24" s="1" t="s">
        <v>531</v>
      </c>
      <c r="B24" s="1" t="s">
        <v>532</v>
      </c>
      <c r="C24" s="1" t="s">
        <v>12</v>
      </c>
      <c r="D24" s="1" t="s">
        <v>191</v>
      </c>
    </row>
    <row r="25" spans="1:6" s="1" customFormat="1">
      <c r="A25" s="1" t="s">
        <v>533</v>
      </c>
      <c r="B25" s="1" t="s">
        <v>534</v>
      </c>
      <c r="C25" s="1" t="s">
        <v>12</v>
      </c>
      <c r="D25" s="1" t="s">
        <v>191</v>
      </c>
    </row>
    <row r="26" spans="1:6" s="1" customFormat="1">
      <c r="A26" s="1" t="s">
        <v>552</v>
      </c>
      <c r="B26" s="1" t="s">
        <v>553</v>
      </c>
      <c r="C26" s="1" t="s">
        <v>12</v>
      </c>
      <c r="D26" s="1" t="s">
        <v>191</v>
      </c>
    </row>
    <row r="27" spans="1:6" s="1" customFormat="1">
      <c r="A27" s="1" t="s">
        <v>550</v>
      </c>
      <c r="B27" s="1" t="s">
        <v>554</v>
      </c>
      <c r="C27" s="1" t="s">
        <v>12</v>
      </c>
      <c r="D27" s="1" t="s">
        <v>191</v>
      </c>
    </row>
    <row r="28" spans="1:6" s="1" customFormat="1">
      <c r="A28" s="1" t="s">
        <v>555</v>
      </c>
      <c r="B28" s="1" t="s">
        <v>556</v>
      </c>
      <c r="C28" s="1" t="s">
        <v>12</v>
      </c>
      <c r="D28" s="1" t="s">
        <v>191</v>
      </c>
    </row>
    <row r="29" spans="1:6">
      <c r="A29" s="1" t="s">
        <v>462</v>
      </c>
      <c r="B29" s="1" t="s">
        <v>463</v>
      </c>
      <c r="C29" s="1" t="s">
        <v>12</v>
      </c>
      <c r="D29" s="1" t="s">
        <v>191</v>
      </c>
    </row>
    <row r="30" spans="1:6">
      <c r="A30" s="1" t="s">
        <v>535</v>
      </c>
      <c r="B30" s="1" t="s">
        <v>536</v>
      </c>
      <c r="C30" s="1" t="s">
        <v>12</v>
      </c>
      <c r="D30" s="1" t="s">
        <v>191</v>
      </c>
    </row>
    <row r="31" spans="1:6">
      <c r="A31" s="1" t="s">
        <v>292</v>
      </c>
      <c r="B31" s="1" t="s">
        <v>365</v>
      </c>
      <c r="C31" s="1" t="s">
        <v>12</v>
      </c>
      <c r="D31" s="1" t="s">
        <v>191</v>
      </c>
    </row>
    <row r="32" spans="1:6">
      <c r="A32" s="1" t="s">
        <v>373</v>
      </c>
      <c r="B32" s="1" t="s">
        <v>374</v>
      </c>
      <c r="C32" s="1" t="s">
        <v>12</v>
      </c>
      <c r="D32" s="1" t="s">
        <v>277</v>
      </c>
    </row>
    <row r="33" spans="1:4">
      <c r="A33" s="1" t="s">
        <v>78</v>
      </c>
      <c r="B33" s="1" t="s">
        <v>389</v>
      </c>
      <c r="C33" s="1" t="s">
        <v>12</v>
      </c>
      <c r="D33" s="1" t="s">
        <v>22</v>
      </c>
    </row>
    <row r="34" spans="1:4">
      <c r="A34" s="1" t="s">
        <v>361</v>
      </c>
      <c r="B34" s="1" t="s">
        <v>362</v>
      </c>
      <c r="C34" s="1" t="s">
        <v>12</v>
      </c>
      <c r="D34" s="1" t="s">
        <v>284</v>
      </c>
    </row>
    <row r="35" spans="1:4">
      <c r="A35" s="1" t="s">
        <v>381</v>
      </c>
      <c r="B35" s="1" t="s">
        <v>382</v>
      </c>
      <c r="C35" s="1" t="s">
        <v>12</v>
      </c>
      <c r="D35" s="1" t="s">
        <v>286</v>
      </c>
    </row>
    <row r="36" spans="1:4">
      <c r="A36" s="1" t="s">
        <v>375</v>
      </c>
      <c r="B36" s="1" t="s">
        <v>376</v>
      </c>
      <c r="C36" s="1" t="s">
        <v>12</v>
      </c>
      <c r="D36" s="1" t="s">
        <v>190</v>
      </c>
    </row>
    <row r="37" spans="1:4">
      <c r="A37" s="1" t="s">
        <v>464</v>
      </c>
      <c r="B37" s="1" t="s">
        <v>465</v>
      </c>
      <c r="C37" s="1" t="s">
        <v>12</v>
      </c>
      <c r="D37" s="1" t="s">
        <v>466</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workbookViewId="0">
      <pane xSplit="1" ySplit="1" topLeftCell="B2" activePane="bottomRight" state="frozen"/>
      <selection pane="topRight" activeCell="B1" sqref="B1"/>
      <selection pane="bottomLeft" activeCell="A2" sqref="A2"/>
      <selection pane="bottomRight" activeCell="F13" sqref="F13"/>
    </sheetView>
  </sheetViews>
  <sheetFormatPr defaultColWidth="8.85546875" defaultRowHeight="17.25" customHeight="1"/>
  <cols>
    <col min="1" max="1" width="36.42578125" style="1" customWidth="1"/>
    <col min="2" max="2" width="25.28515625" style="1" customWidth="1"/>
    <col min="3" max="3" width="49.7109375" style="2" customWidth="1"/>
    <col min="4" max="4" width="8.140625" style="2" customWidth="1"/>
    <col min="5" max="5" width="13.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17.25" customHeight="1" thickBot="1">
      <c r="A1" t="s">
        <v>13</v>
      </c>
      <c r="B1" t="s">
        <v>14</v>
      </c>
      <c r="C1" s="2" t="s">
        <v>6</v>
      </c>
      <c r="D1" s="2" t="s">
        <v>41</v>
      </c>
      <c r="E1" s="2" t="s">
        <v>517</v>
      </c>
      <c r="F1" t="s">
        <v>15</v>
      </c>
      <c r="G1" s="1" t="s">
        <v>426</v>
      </c>
      <c r="H1" t="s">
        <v>16</v>
      </c>
      <c r="I1" s="1" t="s">
        <v>427</v>
      </c>
      <c r="J1" t="s">
        <v>17</v>
      </c>
      <c r="K1" s="1" t="s">
        <v>428</v>
      </c>
      <c r="L1" s="1" t="s">
        <v>419</v>
      </c>
      <c r="M1" s="1" t="s">
        <v>429</v>
      </c>
      <c r="N1" s="1" t="s">
        <v>420</v>
      </c>
      <c r="O1" s="1" t="s">
        <v>430</v>
      </c>
      <c r="P1" s="1" t="s">
        <v>424</v>
      </c>
      <c r="Q1" s="1" t="s">
        <v>431</v>
      </c>
      <c r="R1" s="1" t="s">
        <v>425</v>
      </c>
      <c r="S1" s="1" t="s">
        <v>432</v>
      </c>
      <c r="T1" t="s">
        <v>18</v>
      </c>
      <c r="U1" s="1" t="s">
        <v>433</v>
      </c>
      <c r="V1" s="4" t="s">
        <v>338</v>
      </c>
      <c r="W1" s="4" t="s">
        <v>339</v>
      </c>
      <c r="X1" s="4" t="s">
        <v>421</v>
      </c>
      <c r="Y1" s="4" t="s">
        <v>422</v>
      </c>
      <c r="Z1" t="s">
        <v>19</v>
      </c>
    </row>
    <row r="2" spans="1:26" ht="17.25" customHeight="1" thickTop="1">
      <c r="A2" s="1" t="s">
        <v>21</v>
      </c>
      <c r="B2" t="s">
        <v>73</v>
      </c>
      <c r="C2" s="3"/>
      <c r="D2" s="3"/>
      <c r="E2" s="3"/>
      <c r="F2"/>
      <c r="H2"/>
      <c r="T2"/>
      <c r="X2" s="17"/>
      <c r="Y2" s="17" t="s">
        <v>490</v>
      </c>
      <c r="Z2" t="s">
        <v>20</v>
      </c>
    </row>
    <row r="3" spans="1:26" ht="17.25" customHeight="1">
      <c r="A3" s="1" t="s">
        <v>248</v>
      </c>
      <c r="B3" s="1" t="s">
        <v>73</v>
      </c>
      <c r="C3" s="2" t="s">
        <v>538</v>
      </c>
      <c r="X3" s="17"/>
      <c r="Y3" s="17" t="s">
        <v>490</v>
      </c>
    </row>
    <row r="4" spans="1:26" ht="17.25" customHeight="1">
      <c r="A4" s="1" t="s">
        <v>262</v>
      </c>
      <c r="B4" s="1" t="s">
        <v>73</v>
      </c>
      <c r="X4" s="17"/>
      <c r="Y4" s="17" t="s">
        <v>490</v>
      </c>
    </row>
    <row r="5" spans="1:26" ht="17.25" customHeight="1">
      <c r="A5" s="1" t="s">
        <v>143</v>
      </c>
      <c r="B5" s="1" t="s">
        <v>73</v>
      </c>
      <c r="X5" s="17"/>
      <c r="Y5" s="17" t="s">
        <v>490</v>
      </c>
      <c r="Z5" t="s">
        <v>24</v>
      </c>
    </row>
    <row r="6" spans="1:26" ht="17.25" customHeight="1">
      <c r="A6" s="1" t="s">
        <v>266</v>
      </c>
      <c r="B6" s="1" t="s">
        <v>73</v>
      </c>
      <c r="C6" s="2" t="s">
        <v>549</v>
      </c>
      <c r="X6" s="17"/>
      <c r="Y6" s="17" t="s">
        <v>490</v>
      </c>
    </row>
    <row r="7" spans="1:26" ht="17.25" customHeight="1">
      <c r="A7" s="1" t="s">
        <v>187</v>
      </c>
      <c r="B7" s="1" t="s">
        <v>73</v>
      </c>
      <c r="X7" s="17"/>
      <c r="Y7" s="17" t="s">
        <v>490</v>
      </c>
    </row>
    <row r="8" spans="1:26" ht="17.25" customHeight="1">
      <c r="A8" s="1" t="s">
        <v>186</v>
      </c>
      <c r="B8" s="1" t="s">
        <v>73</v>
      </c>
      <c r="C8" s="2" t="s">
        <v>437</v>
      </c>
      <c r="X8" s="17"/>
      <c r="Y8" s="17" t="s">
        <v>490</v>
      </c>
    </row>
    <row r="9" spans="1:26" ht="17.25" customHeight="1">
      <c r="A9" s="1" t="s">
        <v>23</v>
      </c>
      <c r="B9" s="1" t="s">
        <v>73</v>
      </c>
      <c r="C9" s="2" t="s">
        <v>539</v>
      </c>
      <c r="X9" s="17"/>
      <c r="Y9" s="17" t="s">
        <v>490</v>
      </c>
    </row>
    <row r="10" spans="1:26" ht="17.25" customHeight="1">
      <c r="A10" s="1" t="s">
        <v>188</v>
      </c>
      <c r="B10" s="1" t="s">
        <v>73</v>
      </c>
      <c r="X10" s="17"/>
      <c r="Y10" s="17" t="s">
        <v>490</v>
      </c>
    </row>
    <row r="11" spans="1:26" ht="17.25" customHeight="1">
      <c r="A11" s="1" t="s">
        <v>167</v>
      </c>
      <c r="B11" s="1" t="s">
        <v>73</v>
      </c>
      <c r="C11" s="2" t="s">
        <v>540</v>
      </c>
      <c r="X11" s="17"/>
      <c r="Y11" s="17" t="s">
        <v>490</v>
      </c>
    </row>
    <row r="12" spans="1:26" ht="17.25" customHeight="1">
      <c r="A12" s="1" t="s">
        <v>267</v>
      </c>
      <c r="B12" s="1" t="s">
        <v>73</v>
      </c>
      <c r="C12" s="2" t="s">
        <v>541</v>
      </c>
      <c r="X12" s="17"/>
      <c r="Y12" s="17"/>
    </row>
    <row r="13" spans="1:26" ht="17.25" customHeight="1">
      <c r="A13" s="1" t="s">
        <v>379</v>
      </c>
      <c r="B13" s="1" t="s">
        <v>73</v>
      </c>
      <c r="C13" s="2" t="s">
        <v>542</v>
      </c>
      <c r="X13" s="17"/>
      <c r="Y13" s="17"/>
    </row>
    <row r="14" spans="1:26" ht="17.25" customHeight="1">
      <c r="A14" s="1" t="s">
        <v>189</v>
      </c>
      <c r="B14" s="1" t="s">
        <v>73</v>
      </c>
      <c r="C14" s="2" t="s">
        <v>543</v>
      </c>
      <c r="W14" s="7" t="s">
        <v>219</v>
      </c>
      <c r="X14" s="17"/>
      <c r="Y14" s="17" t="s">
        <v>490</v>
      </c>
    </row>
    <row r="15" spans="1:26" ht="17.25" customHeight="1">
      <c r="A15" s="1" t="s">
        <v>473</v>
      </c>
      <c r="B15" s="1" t="s">
        <v>73</v>
      </c>
      <c r="C15" s="2" t="s">
        <v>544</v>
      </c>
      <c r="W15" s="7" t="s">
        <v>423</v>
      </c>
      <c r="X15" s="17"/>
      <c r="Y15" s="17" t="s">
        <v>490</v>
      </c>
    </row>
    <row r="16" spans="1:26" ht="17.25" customHeight="1">
      <c r="A16" s="1" t="s">
        <v>191</v>
      </c>
      <c r="B16" s="1" t="s">
        <v>73</v>
      </c>
      <c r="C16" s="2" t="s">
        <v>545</v>
      </c>
      <c r="X16" s="17"/>
      <c r="Y16" s="17" t="s">
        <v>490</v>
      </c>
    </row>
    <row r="17" spans="1:25" ht="17.25" customHeight="1">
      <c r="A17" s="1" t="s">
        <v>277</v>
      </c>
      <c r="B17" s="1" t="s">
        <v>73</v>
      </c>
      <c r="X17" s="17"/>
      <c r="Y17" s="17"/>
    </row>
    <row r="18" spans="1:25" ht="17.25" customHeight="1">
      <c r="A18" s="1" t="s">
        <v>22</v>
      </c>
      <c r="B18" s="1" t="s">
        <v>73</v>
      </c>
      <c r="C18" s="2" t="s">
        <v>546</v>
      </c>
      <c r="X18" s="17"/>
      <c r="Y18" s="17" t="s">
        <v>490</v>
      </c>
    </row>
    <row r="19" spans="1:25" ht="17.25" customHeight="1">
      <c r="A19" s="1" t="s">
        <v>284</v>
      </c>
      <c r="B19" s="1" t="s">
        <v>73</v>
      </c>
      <c r="X19" s="17"/>
      <c r="Y19" s="17"/>
    </row>
    <row r="20" spans="1:25" ht="17.25" customHeight="1">
      <c r="A20" s="1" t="s">
        <v>286</v>
      </c>
      <c r="B20" s="1" t="s">
        <v>73</v>
      </c>
      <c r="C20" s="2" t="s">
        <v>541</v>
      </c>
      <c r="W20" s="1" t="s">
        <v>290</v>
      </c>
      <c r="X20" s="17"/>
      <c r="Y20" s="17"/>
    </row>
    <row r="21" spans="1:25" ht="17.25" customHeight="1">
      <c r="A21" s="1" t="s">
        <v>190</v>
      </c>
      <c r="B21" s="1" t="s">
        <v>73</v>
      </c>
      <c r="C21" s="2" t="s">
        <v>547</v>
      </c>
      <c r="X21" s="17"/>
      <c r="Y21" s="17" t="s">
        <v>490</v>
      </c>
    </row>
    <row r="22" spans="1:25" s="1" customFormat="1" ht="120">
      <c r="A22" s="1" t="s">
        <v>466</v>
      </c>
      <c r="B22" s="1" t="s">
        <v>73</v>
      </c>
      <c r="C22" s="2" t="s">
        <v>548</v>
      </c>
      <c r="D22" s="2"/>
      <c r="E22" s="2"/>
    </row>
    <row r="23" spans="1:25" s="1" customFormat="1" ht="15">
      <c r="A23" s="1" t="s">
        <v>485</v>
      </c>
      <c r="B23" s="1" t="s">
        <v>73</v>
      </c>
      <c r="C23" s="2"/>
      <c r="D23" s="2"/>
      <c r="E23" s="2"/>
    </row>
    <row r="24" spans="1:25" ht="17.25" customHeight="1">
      <c r="A24"/>
    </row>
    <row r="25" spans="1:25" ht="17.25" customHeight="1">
      <c r="A25"/>
    </row>
    <row r="56" spans="22:25" ht="17.25" customHeight="1">
      <c r="V56" s="7"/>
      <c r="X56" s="7"/>
      <c r="Y56" s="7"/>
    </row>
    <row r="59" spans="22:25" ht="17.2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392</v>
      </c>
      <c r="B2" t="s">
        <v>413</v>
      </c>
      <c r="C2" s="16" t="s">
        <v>186</v>
      </c>
      <c r="D2" t="s">
        <v>73</v>
      </c>
      <c r="E2" s="2" t="s">
        <v>452</v>
      </c>
    </row>
    <row r="3" spans="1:5" s="1" customFormat="1" ht="113.25" customHeight="1">
      <c r="A3" s="1" t="s">
        <v>487</v>
      </c>
      <c r="B3" s="1" t="s">
        <v>488</v>
      </c>
      <c r="C3" s="1" t="s">
        <v>485</v>
      </c>
      <c r="D3" s="1" t="s">
        <v>73</v>
      </c>
      <c r="E3" s="2" t="s">
        <v>486</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defaultColWidth="8.85546875" defaultRowHeight="15"/>
  <cols>
    <col min="1" max="1" width="10.7109375" style="1" customWidth="1"/>
    <col min="2" max="2" width="18.85546875" style="1" customWidth="1"/>
    <col min="3" max="3" width="15" style="1" customWidth="1"/>
    <col min="7" max="7" width="35.28515625" customWidth="1"/>
    <col min="8" max="8" width="28.140625" customWidth="1"/>
    <col min="18" max="18" width="8.85546875" style="1"/>
    <col min="24" max="24" width="16.42578125" style="1" bestFit="1" customWidth="1"/>
  </cols>
  <sheetData>
    <row r="1" spans="1:25">
      <c r="A1" t="s">
        <v>28</v>
      </c>
      <c r="B1" s="1" t="s">
        <v>393</v>
      </c>
      <c r="C1" s="1" t="s">
        <v>394</v>
      </c>
      <c r="D1" s="1" t="s">
        <v>395</v>
      </c>
      <c r="E1" s="1" t="s">
        <v>396</v>
      </c>
      <c r="F1" s="1" t="s">
        <v>397</v>
      </c>
      <c r="G1" s="1" t="s">
        <v>453</v>
      </c>
      <c r="H1" s="1" t="s">
        <v>398</v>
      </c>
      <c r="I1" s="1" t="s">
        <v>399</v>
      </c>
      <c r="J1" s="1" t="s">
        <v>400</v>
      </c>
      <c r="K1" s="1" t="s">
        <v>401</v>
      </c>
      <c r="L1" s="1" t="s">
        <v>402</v>
      </c>
      <c r="M1" s="1" t="s">
        <v>403</v>
      </c>
      <c r="N1" s="1" t="s">
        <v>404</v>
      </c>
      <c r="O1" s="1" t="s">
        <v>405</v>
      </c>
      <c r="P1" s="1" t="s">
        <v>406</v>
      </c>
      <c r="Q1" s="1" t="s">
        <v>407</v>
      </c>
      <c r="R1" s="1" t="s">
        <v>491</v>
      </c>
      <c r="S1" s="1" t="s">
        <v>408</v>
      </c>
      <c r="T1" s="1" t="s">
        <v>409</v>
      </c>
      <c r="U1" s="1" t="s">
        <v>410</v>
      </c>
      <c r="V1" s="1" t="s">
        <v>411</v>
      </c>
      <c r="W1" t="s">
        <v>412</v>
      </c>
      <c r="X1" s="1" t="s">
        <v>467</v>
      </c>
      <c r="Y1" s="1" t="s">
        <v>489</v>
      </c>
    </row>
    <row r="2" spans="1:25">
      <c r="A2" t="s">
        <v>29</v>
      </c>
      <c r="B2" t="s">
        <v>32</v>
      </c>
      <c r="C2" s="1" t="s">
        <v>32</v>
      </c>
      <c r="D2" t="s">
        <v>32</v>
      </c>
      <c r="E2" t="s">
        <v>32</v>
      </c>
      <c r="F2" t="s">
        <v>32</v>
      </c>
      <c r="G2" t="s">
        <v>454</v>
      </c>
      <c r="H2" t="s">
        <v>12</v>
      </c>
      <c r="I2" t="s">
        <v>12</v>
      </c>
      <c r="J2" t="s">
        <v>32</v>
      </c>
      <c r="K2" t="s">
        <v>32</v>
      </c>
      <c r="L2" t="s">
        <v>32</v>
      </c>
      <c r="M2" t="s">
        <v>32</v>
      </c>
      <c r="N2" t="s">
        <v>32</v>
      </c>
      <c r="O2" t="s">
        <v>32</v>
      </c>
      <c r="P2" t="s">
        <v>32</v>
      </c>
      <c r="Q2" t="s">
        <v>32</v>
      </c>
      <c r="S2" t="s">
        <v>32</v>
      </c>
      <c r="T2" t="s">
        <v>32</v>
      </c>
      <c r="U2" t="s">
        <v>32</v>
      </c>
      <c r="V2" t="s">
        <v>32</v>
      </c>
      <c r="W2" t="s">
        <v>32</v>
      </c>
      <c r="X2" s="1" t="s">
        <v>32</v>
      </c>
    </row>
    <row r="3" spans="1:25">
      <c r="A3" t="s">
        <v>30</v>
      </c>
      <c r="B3" t="s">
        <v>12</v>
      </c>
      <c r="C3" s="1" t="s">
        <v>12</v>
      </c>
      <c r="D3" t="s">
        <v>12</v>
      </c>
      <c r="E3" t="s">
        <v>12</v>
      </c>
      <c r="F3" t="s">
        <v>12</v>
      </c>
      <c r="G3" s="2"/>
      <c r="H3" t="s">
        <v>12</v>
      </c>
      <c r="I3" t="s">
        <v>12</v>
      </c>
      <c r="J3" t="s">
        <v>12</v>
      </c>
      <c r="K3" t="s">
        <v>12</v>
      </c>
      <c r="L3" t="s">
        <v>12</v>
      </c>
      <c r="M3" t="s">
        <v>12</v>
      </c>
      <c r="N3" t="s">
        <v>32</v>
      </c>
      <c r="O3" t="s">
        <v>12</v>
      </c>
      <c r="P3" t="s">
        <v>12</v>
      </c>
      <c r="Q3" t="s">
        <v>12</v>
      </c>
      <c r="R3" s="2"/>
      <c r="S3" t="s">
        <v>12</v>
      </c>
      <c r="T3" t="s">
        <v>12</v>
      </c>
      <c r="U3" t="s">
        <v>12</v>
      </c>
      <c r="V3" t="s">
        <v>12</v>
      </c>
      <c r="W3" t="s">
        <v>12</v>
      </c>
      <c r="X3" s="1" t="s">
        <v>32</v>
      </c>
    </row>
    <row r="4" spans="1:25">
      <c r="A4" t="s">
        <v>31</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c r="A5" t="s">
        <v>33</v>
      </c>
      <c r="B5" t="s">
        <v>73</v>
      </c>
      <c r="C5" s="1" t="s">
        <v>73</v>
      </c>
      <c r="D5" t="s">
        <v>73</v>
      </c>
      <c r="E5" t="s">
        <v>73</v>
      </c>
      <c r="F5" t="s">
        <v>73</v>
      </c>
      <c r="H5" t="s">
        <v>73</v>
      </c>
      <c r="I5" t="s">
        <v>73</v>
      </c>
      <c r="J5" t="s">
        <v>73</v>
      </c>
      <c r="K5" t="s">
        <v>73</v>
      </c>
      <c r="L5" t="s">
        <v>73</v>
      </c>
      <c r="M5" t="s">
        <v>73</v>
      </c>
      <c r="N5" t="s">
        <v>73</v>
      </c>
      <c r="O5" t="s">
        <v>73</v>
      </c>
      <c r="P5" t="s">
        <v>73</v>
      </c>
      <c r="Q5" t="s">
        <v>73</v>
      </c>
      <c r="S5" t="s">
        <v>73</v>
      </c>
      <c r="T5" t="s">
        <v>73</v>
      </c>
      <c r="U5" t="s">
        <v>73</v>
      </c>
      <c r="V5" t="s">
        <v>73</v>
      </c>
      <c r="W5" t="s">
        <v>73</v>
      </c>
      <c r="X5" s="1" t="s">
        <v>73</v>
      </c>
    </row>
    <row r="6" spans="1:25">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S6" s="1" t="s">
        <v>32</v>
      </c>
      <c r="T6" s="1" t="s">
        <v>32</v>
      </c>
      <c r="U6" s="1" t="s">
        <v>32</v>
      </c>
      <c r="V6" s="1" t="s">
        <v>32</v>
      </c>
      <c r="W6" t="s">
        <v>32</v>
      </c>
      <c r="X6" s="1" t="s">
        <v>32</v>
      </c>
    </row>
    <row r="7" spans="1:25">
      <c r="A7" t="s">
        <v>35</v>
      </c>
      <c r="B7" t="s">
        <v>32</v>
      </c>
      <c r="C7" s="1" t="s">
        <v>32</v>
      </c>
      <c r="D7" t="s">
        <v>32</v>
      </c>
      <c r="E7" t="s">
        <v>32</v>
      </c>
      <c r="F7" t="s">
        <v>32</v>
      </c>
      <c r="H7" t="s">
        <v>32</v>
      </c>
      <c r="I7" t="s">
        <v>32</v>
      </c>
      <c r="J7" t="s">
        <v>32</v>
      </c>
      <c r="K7" t="s">
        <v>32</v>
      </c>
      <c r="L7" t="s">
        <v>32</v>
      </c>
      <c r="M7" t="s">
        <v>32</v>
      </c>
      <c r="N7" t="s">
        <v>32</v>
      </c>
      <c r="O7" t="s">
        <v>32</v>
      </c>
      <c r="P7" t="s">
        <v>32</v>
      </c>
      <c r="Q7" t="s">
        <v>32</v>
      </c>
      <c r="S7" t="s">
        <v>32</v>
      </c>
      <c r="T7" t="s">
        <v>32</v>
      </c>
      <c r="U7" t="s">
        <v>32</v>
      </c>
      <c r="V7" t="s">
        <v>32</v>
      </c>
      <c r="W7" t="s">
        <v>32</v>
      </c>
      <c r="X7" s="1" t="s">
        <v>32</v>
      </c>
    </row>
    <row r="8" spans="1:25">
      <c r="A8" t="s">
        <v>36</v>
      </c>
      <c r="B8" s="1" t="s">
        <v>32</v>
      </c>
      <c r="C8" s="1" t="s">
        <v>32</v>
      </c>
      <c r="D8" t="s">
        <v>32</v>
      </c>
      <c r="E8" t="s">
        <v>32</v>
      </c>
      <c r="F8" t="s">
        <v>32</v>
      </c>
      <c r="H8" t="s">
        <v>32</v>
      </c>
      <c r="I8" t="s">
        <v>32</v>
      </c>
      <c r="J8" t="s">
        <v>32</v>
      </c>
      <c r="K8" t="s">
        <v>32</v>
      </c>
      <c r="L8" t="s">
        <v>32</v>
      </c>
      <c r="M8" t="s">
        <v>32</v>
      </c>
      <c r="N8" t="s">
        <v>32</v>
      </c>
      <c r="O8" t="s">
        <v>32</v>
      </c>
      <c r="P8" t="s">
        <v>32</v>
      </c>
      <c r="Q8" t="s">
        <v>32</v>
      </c>
      <c r="S8" t="s">
        <v>32</v>
      </c>
      <c r="T8" t="s">
        <v>32</v>
      </c>
      <c r="U8" t="s">
        <v>32</v>
      </c>
      <c r="V8" t="s">
        <v>32</v>
      </c>
      <c r="W8" t="s">
        <v>32</v>
      </c>
      <c r="X8" s="1" t="s">
        <v>32</v>
      </c>
    </row>
    <row r="9" spans="1:25">
      <c r="A9" t="s">
        <v>37</v>
      </c>
      <c r="B9" t="s">
        <v>73</v>
      </c>
      <c r="C9" s="1" t="s">
        <v>73</v>
      </c>
      <c r="D9" t="s">
        <v>73</v>
      </c>
      <c r="E9" t="s">
        <v>73</v>
      </c>
      <c r="F9" t="s">
        <v>73</v>
      </c>
      <c r="H9" t="s">
        <v>73</v>
      </c>
      <c r="I9" t="s">
        <v>73</v>
      </c>
      <c r="J9" t="s">
        <v>73</v>
      </c>
      <c r="K9" t="s">
        <v>73</v>
      </c>
      <c r="L9" t="s">
        <v>73</v>
      </c>
      <c r="M9" t="s">
        <v>73</v>
      </c>
      <c r="N9" t="s">
        <v>73</v>
      </c>
      <c r="O9" t="s">
        <v>73</v>
      </c>
      <c r="P9" t="s">
        <v>73</v>
      </c>
      <c r="Q9" t="s">
        <v>73</v>
      </c>
      <c r="S9" t="s">
        <v>73</v>
      </c>
      <c r="T9" t="s">
        <v>73</v>
      </c>
      <c r="U9" t="s">
        <v>73</v>
      </c>
      <c r="V9" t="s">
        <v>73</v>
      </c>
      <c r="W9" t="s">
        <v>73</v>
      </c>
      <c r="X9" s="1" t="s">
        <v>73</v>
      </c>
    </row>
    <row r="10" spans="1:25">
      <c r="A10" t="s">
        <v>38</v>
      </c>
      <c r="B10" t="s">
        <v>32</v>
      </c>
      <c r="C10" s="1" t="s">
        <v>32</v>
      </c>
      <c r="D10" t="s">
        <v>32</v>
      </c>
      <c r="E10" t="s">
        <v>32</v>
      </c>
      <c r="F10" t="s">
        <v>32</v>
      </c>
      <c r="H10" t="s">
        <v>32</v>
      </c>
      <c r="I10" t="s">
        <v>32</v>
      </c>
      <c r="J10" t="s">
        <v>32</v>
      </c>
      <c r="K10" t="s">
        <v>32</v>
      </c>
      <c r="L10" t="s">
        <v>32</v>
      </c>
      <c r="M10" t="s">
        <v>32</v>
      </c>
      <c r="N10" t="s">
        <v>32</v>
      </c>
      <c r="O10" t="s">
        <v>32</v>
      </c>
      <c r="P10" t="s">
        <v>32</v>
      </c>
      <c r="Q10" t="s">
        <v>32</v>
      </c>
      <c r="S10" t="s">
        <v>32</v>
      </c>
      <c r="T10" t="s">
        <v>32</v>
      </c>
      <c r="U10" t="s">
        <v>32</v>
      </c>
      <c r="V10" t="s">
        <v>32</v>
      </c>
      <c r="W10" t="s">
        <v>32</v>
      </c>
      <c r="X10" s="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defaultColWidth="8.85546875" defaultRowHeight="15"/>
  <sheetData>
    <row r="1" spans="1:3">
      <c r="A1" s="1" t="s">
        <v>28</v>
      </c>
      <c r="B1" s="1" t="s">
        <v>27</v>
      </c>
      <c r="C1" s="2" t="s">
        <v>457</v>
      </c>
    </row>
    <row r="2" spans="1:3">
      <c r="A2" s="1" t="s">
        <v>458</v>
      </c>
      <c r="B2" s="1" t="s">
        <v>32</v>
      </c>
      <c r="C2" s="2"/>
    </row>
    <row r="3" spans="1:3">
      <c r="A3" s="1" t="s">
        <v>459</v>
      </c>
      <c r="B3" s="1" t="s">
        <v>32</v>
      </c>
      <c r="C3" s="2"/>
    </row>
    <row r="4" spans="1:3">
      <c r="A4" s="1" t="s">
        <v>460</v>
      </c>
      <c r="B4" s="1" t="s">
        <v>32</v>
      </c>
      <c r="C4" s="2"/>
    </row>
    <row r="5" spans="1:3">
      <c r="A5" s="1" t="s">
        <v>461</v>
      </c>
      <c r="B5" s="1" t="s">
        <v>32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Y2" activePane="bottomRight" state="frozen"/>
      <selection pane="topRight" activeCell="F1" sqref="F1"/>
      <selection pane="bottomLeft" activeCell="A2" sqref="A2"/>
      <selection pane="bottomRight" activeCell="Y27" sqref="Y2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7" max="7" width="8.85546875" style="1"/>
    <col min="8" max="8" width="14.28515625" style="1" customWidth="1"/>
    <col min="9" max="9" width="8.85546875" style="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style="1" customWidth="1"/>
    <col min="29" max="16384" width="8.85546875" style="1"/>
  </cols>
  <sheetData>
    <row r="1" spans="1:28" ht="18.95"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441</v>
      </c>
      <c r="P1" s="4" t="s">
        <v>49</v>
      </c>
      <c r="Q1" s="4" t="s">
        <v>442</v>
      </c>
      <c r="R1" s="4" t="s">
        <v>50</v>
      </c>
      <c r="S1" s="4" t="s">
        <v>443</v>
      </c>
      <c r="T1" s="4" t="s">
        <v>51</v>
      </c>
      <c r="U1" s="4" t="s">
        <v>338</v>
      </c>
      <c r="V1" s="4" t="s">
        <v>339</v>
      </c>
      <c r="W1" s="4" t="s">
        <v>52</v>
      </c>
      <c r="X1" s="4" t="s">
        <v>53</v>
      </c>
      <c r="Y1" s="4" t="s">
        <v>3</v>
      </c>
      <c r="Z1" s="4" t="s">
        <v>54</v>
      </c>
      <c r="AA1" s="13" t="s">
        <v>55</v>
      </c>
      <c r="AB1" s="8" t="s">
        <v>172</v>
      </c>
    </row>
    <row r="2" spans="1:28" ht="18.95" customHeight="1" thickTop="1">
      <c r="A2" s="1">
        <v>1</v>
      </c>
      <c r="B2" s="1" t="s">
        <v>199</v>
      </c>
      <c r="C2" s="1" t="s">
        <v>145</v>
      </c>
      <c r="D2" s="1" t="s">
        <v>73</v>
      </c>
      <c r="E2" s="1" t="b">
        <v>0</v>
      </c>
      <c r="F2" s="1" t="str">
        <f>"http://hl7.org/fhir/us/core/StructureDefinition/us-core-"&amp;LOWER(B2)</f>
        <v>http://hl7.org/fhir/us/core/StructureDefinition/us-core-!example category search</v>
      </c>
      <c r="G2" s="1" t="s">
        <v>57</v>
      </c>
      <c r="H2" s="1" t="s">
        <v>57</v>
      </c>
      <c r="I2" s="1" t="s">
        <v>58</v>
      </c>
      <c r="J2" s="1" t="str">
        <f>B2&amp;"."&amp;C2</f>
        <v>!EXAMPLE CATEGORY SEARCH.category</v>
      </c>
      <c r="K2" s="1" t="s">
        <v>57</v>
      </c>
      <c r="M2" s="1" t="s">
        <v>57</v>
      </c>
      <c r="X2" s="1" t="s">
        <v>13</v>
      </c>
      <c r="Y2" s="5"/>
      <c r="Z2" s="5"/>
      <c r="AA2" s="12"/>
      <c r="AB2" s="1" t="str">
        <f t="shared" ref="AB2:AB4" si="0">"SearchParameter-us-core-"&amp;LOWER((B2)&amp;"-"&amp;C2&amp;".html")</f>
        <v>SearchParameter-us-core-!example category search-category.html</v>
      </c>
    </row>
    <row r="3" spans="1:28" ht="18.95" customHeight="1">
      <c r="A3" s="1">
        <v>2</v>
      </c>
      <c r="B3" s="1" t="s">
        <v>200</v>
      </c>
      <c r="C3" s="1" t="s">
        <v>28</v>
      </c>
      <c r="D3" s="1" t="s">
        <v>73</v>
      </c>
      <c r="E3" s="1" t="b">
        <v>0</v>
      </c>
      <c r="F3" s="1" t="str">
        <f t="shared" ref="F3:F66" si="1">"http://hl7.org/fhir/us/core/StructureDefinition/us-core-"&amp;LOWER(B3)</f>
        <v>http://hl7.org/fhir/us/core/StructureDefinition/us-core-!example code search</v>
      </c>
      <c r="G3" s="1" t="s">
        <v>57</v>
      </c>
      <c r="H3" s="1" t="s">
        <v>57</v>
      </c>
      <c r="I3" s="1" t="s">
        <v>58</v>
      </c>
      <c r="J3" s="1" t="str">
        <f>B3&amp;"."&amp;C3</f>
        <v>!EXAMPLE CODE SEARCH.code</v>
      </c>
      <c r="K3" s="1" t="s">
        <v>57</v>
      </c>
      <c r="M3" s="1" t="s">
        <v>57</v>
      </c>
      <c r="Y3" s="5"/>
      <c r="Z3" s="5"/>
      <c r="AA3" s="12"/>
      <c r="AB3" s="1" t="str">
        <f t="shared" si="0"/>
        <v>SearchParameter-us-core-!example code search-code.html</v>
      </c>
    </row>
    <row r="4" spans="1:28" ht="18.95" customHeight="1">
      <c r="A4" s="1">
        <v>3</v>
      </c>
      <c r="B4" s="1" t="s">
        <v>201</v>
      </c>
      <c r="C4" s="1" t="s">
        <v>83</v>
      </c>
      <c r="D4" s="1" t="s">
        <v>73</v>
      </c>
      <c r="E4" s="1" t="b">
        <v>0</v>
      </c>
      <c r="F4" s="1" t="str">
        <f t="shared" si="1"/>
        <v>http://hl7.org/fhir/us/core/StructureDefinition/us-core-!example date search</v>
      </c>
      <c r="G4" s="1" t="s">
        <v>57</v>
      </c>
      <c r="H4" s="1" t="s">
        <v>57</v>
      </c>
      <c r="I4" s="1" t="s">
        <v>83</v>
      </c>
      <c r="J4" s="1" t="str">
        <f>B4&amp;"."&amp;C4</f>
        <v>!EXAMPLE DATE SEARCH.date</v>
      </c>
      <c r="K4" s="1" t="s">
        <v>57</v>
      </c>
      <c r="M4" s="1" t="s">
        <v>57</v>
      </c>
      <c r="N4" s="1" t="s">
        <v>73</v>
      </c>
      <c r="Q4" s="1" t="s">
        <v>98</v>
      </c>
      <c r="X4" s="1" t="s">
        <v>99</v>
      </c>
      <c r="AA4" s="12"/>
      <c r="AB4" s="1" t="str">
        <f t="shared" si="0"/>
        <v>SearchParameter-us-core-!example date search-date.html</v>
      </c>
    </row>
    <row r="5" spans="1:28" ht="18.95" customHeight="1">
      <c r="A5" s="1">
        <v>4</v>
      </c>
      <c r="B5" s="1" t="s">
        <v>173</v>
      </c>
      <c r="C5" s="1" t="s">
        <v>94</v>
      </c>
      <c r="D5" s="1" t="s">
        <v>73</v>
      </c>
      <c r="E5" s="1" t="b">
        <v>0</v>
      </c>
      <c r="F5" s="1" t="str">
        <f t="shared" si="1"/>
        <v>http://hl7.org/fhir/us/core/StructureDefinition/us-core-!example patient search</v>
      </c>
      <c r="G5" s="1" t="s">
        <v>57</v>
      </c>
      <c r="H5" s="1" t="s">
        <v>57</v>
      </c>
      <c r="I5" s="1" t="s">
        <v>95</v>
      </c>
      <c r="J5" s="1" t="str">
        <f>B5&amp;"."&amp;C5</f>
        <v>!EXAMPLE PATIENT SEARCH.patient</v>
      </c>
      <c r="K5" s="1" t="s">
        <v>57</v>
      </c>
      <c r="M5" s="1" t="s">
        <v>57</v>
      </c>
      <c r="X5" s="1" t="s">
        <v>96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ht="18.95" customHeight="1">
      <c r="A6" s="1">
        <v>5</v>
      </c>
      <c r="B6" s="1" t="s">
        <v>249</v>
      </c>
      <c r="C6" s="1" t="s">
        <v>63</v>
      </c>
      <c r="D6" s="1" t="s">
        <v>73</v>
      </c>
      <c r="E6" s="1" t="b">
        <v>0</v>
      </c>
      <c r="F6" s="1" t="str">
        <f t="shared" si="1"/>
        <v>http://hl7.org/fhir/us/core/StructureDefinition/us-core-!example status search</v>
      </c>
      <c r="G6" s="1" t="s">
        <v>57</v>
      </c>
      <c r="H6" s="1" t="s">
        <v>57</v>
      </c>
      <c r="I6" s="1" t="s">
        <v>58</v>
      </c>
      <c r="J6" s="1" t="str">
        <f t="shared" ref="J6:J22" si="2">B6&amp;"."&amp;C6</f>
        <v>!EXAMPLE STATUS SEARCH.status</v>
      </c>
      <c r="K6" s="1" t="s">
        <v>57</v>
      </c>
      <c r="M6" s="1" t="s">
        <v>57</v>
      </c>
      <c r="X6" s="1" t="s">
        <v>99</v>
      </c>
      <c r="Y6" s="5"/>
      <c r="Z6" s="5"/>
      <c r="AA6" s="12"/>
      <c r="AB6" s="1" t="str">
        <f t="shared" ref="AB6" si="3">"SearchParameter-us-core-"&amp;LOWER((B6)&amp;"-"&amp;C6&amp;".html")</f>
        <v>SearchParameter-us-core-!example status search-status.html</v>
      </c>
    </row>
    <row r="7" spans="1:28" ht="18.95" customHeight="1">
      <c r="A7" s="1">
        <v>6</v>
      </c>
      <c r="B7" s="1" t="s">
        <v>89</v>
      </c>
      <c r="C7" s="6" t="s">
        <v>90</v>
      </c>
      <c r="D7" s="1" t="s">
        <v>73</v>
      </c>
      <c r="E7" s="1" t="b">
        <v>0</v>
      </c>
      <c r="F7" s="1" t="str">
        <f t="shared" si="1"/>
        <v>http://hl7.org/fhir/us/core/StructureDefinition/us-core-!patient</v>
      </c>
      <c r="G7" s="1" t="s">
        <v>57</v>
      </c>
      <c r="H7" s="1" t="s">
        <v>60</v>
      </c>
      <c r="I7" s="1" t="s">
        <v>66</v>
      </c>
      <c r="J7" s="1" t="str">
        <f t="shared" si="2"/>
        <v>!Patient.address</v>
      </c>
      <c r="K7" s="1" t="s">
        <v>57</v>
      </c>
      <c r="M7" s="1" t="s">
        <v>57</v>
      </c>
      <c r="Y7" s="1" t="s">
        <v>220</v>
      </c>
      <c r="Z7" s="5" t="s">
        <v>91</v>
      </c>
      <c r="AA7" s="12"/>
      <c r="AB7" s="1" t="str">
        <f>"SearchParameter-us-core-"&amp;LOWER((B7)&amp;"-"&amp;C7&amp;".html")</f>
        <v>SearchParameter-us-core-!patient-address.html</v>
      </c>
    </row>
    <row r="8" spans="1:28" ht="18.95" customHeight="1">
      <c r="A8" s="1">
        <v>7</v>
      </c>
      <c r="B8" s="1" t="s">
        <v>89</v>
      </c>
      <c r="C8" s="1" t="s">
        <v>92</v>
      </c>
      <c r="D8" s="1" t="s">
        <v>73</v>
      </c>
      <c r="E8" s="1" t="b">
        <v>0</v>
      </c>
      <c r="F8" s="1" t="str">
        <f t="shared" si="1"/>
        <v>http://hl7.org/fhir/us/core/StructureDefinition/us-core-!patient</v>
      </c>
      <c r="G8" s="1" t="s">
        <v>57</v>
      </c>
      <c r="H8" s="1" t="s">
        <v>57</v>
      </c>
      <c r="I8" s="1" t="s">
        <v>66</v>
      </c>
      <c r="J8" s="1" t="str">
        <f t="shared" si="2"/>
        <v>!Patient.telecom</v>
      </c>
      <c r="K8" s="1" t="s">
        <v>57</v>
      </c>
      <c r="M8" s="1" t="s">
        <v>57</v>
      </c>
      <c r="Y8" s="1" t="s">
        <v>221</v>
      </c>
      <c r="Z8" s="1" t="s">
        <v>93</v>
      </c>
      <c r="AA8" s="12"/>
      <c r="AB8" s="1" t="str">
        <f t="shared" ref="AB8:AB70" si="4">"SearchParameter-us-core-"&amp;LOWER((B8)&amp;"-"&amp;C8&amp;".html")</f>
        <v>SearchParameter-us-core-!patient-telecom.html</v>
      </c>
    </row>
    <row r="9" spans="1:28" ht="18.95" customHeight="1">
      <c r="A9" s="1">
        <v>8</v>
      </c>
      <c r="B9" s="1" t="s">
        <v>21</v>
      </c>
      <c r="C9" s="1" t="s">
        <v>144</v>
      </c>
      <c r="D9" s="1" t="s">
        <v>73</v>
      </c>
      <c r="E9" s="1" t="b">
        <v>0</v>
      </c>
      <c r="F9" s="1" t="str">
        <f t="shared" si="1"/>
        <v>http://hl7.org/fhir/us/core/StructureDefinition/us-core-allergyintolerance</v>
      </c>
      <c r="G9" s="1" t="s">
        <v>57</v>
      </c>
      <c r="H9" s="1" t="s">
        <v>57</v>
      </c>
      <c r="I9" s="1" t="s">
        <v>58</v>
      </c>
      <c r="J9" s="1" t="str">
        <f t="shared" si="2"/>
        <v>AllergyIntolerance.clinical-status</v>
      </c>
      <c r="K9" s="1" t="s">
        <v>57</v>
      </c>
      <c r="M9" s="1" t="s">
        <v>57</v>
      </c>
      <c r="Z9" s="5"/>
      <c r="AA9" s="12"/>
      <c r="AB9" s="1" t="str">
        <f t="shared" si="4"/>
        <v>SearchParameter-us-core-allergyintolerance-clinical-status.html</v>
      </c>
    </row>
    <row r="10" spans="1:28" ht="18.95" customHeight="1">
      <c r="A10" s="1">
        <v>9</v>
      </c>
      <c r="B10" s="1" t="s">
        <v>21</v>
      </c>
      <c r="C10" s="1" t="s">
        <v>94</v>
      </c>
      <c r="D10" s="1" t="s">
        <v>73</v>
      </c>
      <c r="E10" s="1" t="b">
        <v>1</v>
      </c>
      <c r="F10" s="1" t="str">
        <f t="shared" si="1"/>
        <v>http://hl7.org/fhir/us/core/StructureDefinition/us-core-allergyintolerance</v>
      </c>
      <c r="G10" s="1" t="s">
        <v>57</v>
      </c>
      <c r="H10" s="1" t="s">
        <v>57</v>
      </c>
      <c r="I10" s="1" t="s">
        <v>95</v>
      </c>
      <c r="J10" s="1" t="str">
        <f t="shared" si="2"/>
        <v>AllergyIntolerance.patient</v>
      </c>
      <c r="K10" s="1" t="s">
        <v>57</v>
      </c>
      <c r="M10" s="1" t="s">
        <v>57</v>
      </c>
      <c r="Y10" s="1" t="s">
        <v>77</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s="1" t="s">
        <v>143</v>
      </c>
      <c r="C11" s="1" t="s">
        <v>145</v>
      </c>
      <c r="D11" s="1" t="s">
        <v>73</v>
      </c>
      <c r="E11" s="1" t="b">
        <v>0</v>
      </c>
      <c r="F11" s="1" t="str">
        <f t="shared" si="1"/>
        <v>http://hl7.org/fhir/us/core/StructureDefinition/us-core-condition</v>
      </c>
      <c r="G11" s="1" t="s">
        <v>57</v>
      </c>
      <c r="H11" s="1" t="s">
        <v>57</v>
      </c>
      <c r="I11" s="1" t="s">
        <v>58</v>
      </c>
      <c r="J11" s="1" t="str">
        <f t="shared" si="2"/>
        <v>Condition.category</v>
      </c>
      <c r="K11" s="1" t="s">
        <v>57</v>
      </c>
      <c r="M11" s="1" t="s">
        <v>57</v>
      </c>
      <c r="X11" s="1" t="s">
        <v>13</v>
      </c>
      <c r="Y11" s="5"/>
      <c r="Z11" s="5"/>
      <c r="AA11" s="12"/>
      <c r="AB11" s="1" t="str">
        <f t="shared" si="4"/>
        <v>SearchParameter-us-core-condition-category.html</v>
      </c>
    </row>
    <row r="12" spans="1:28" ht="18.95" customHeight="1">
      <c r="A12" s="1">
        <v>11</v>
      </c>
      <c r="B12" s="1" t="s">
        <v>143</v>
      </c>
      <c r="C12" s="1" t="s">
        <v>144</v>
      </c>
      <c r="D12" s="1" t="s">
        <v>73</v>
      </c>
      <c r="E12" s="1" t="b">
        <v>0</v>
      </c>
      <c r="F12" s="1" t="str">
        <f t="shared" si="1"/>
        <v>http://hl7.org/fhir/us/core/StructureDefinition/us-core-condition</v>
      </c>
      <c r="G12" s="1" t="s">
        <v>57</v>
      </c>
      <c r="H12" s="1" t="s">
        <v>57</v>
      </c>
      <c r="I12" s="1" t="s">
        <v>58</v>
      </c>
      <c r="J12" s="1" t="str">
        <f t="shared" si="2"/>
        <v>Condition.clinical-status</v>
      </c>
      <c r="K12" s="1" t="s">
        <v>57</v>
      </c>
      <c r="M12" s="1" t="s">
        <v>57</v>
      </c>
      <c r="X12" s="1" t="s">
        <v>99</v>
      </c>
      <c r="AA12" s="12"/>
      <c r="AB12" s="1" t="str">
        <f t="shared" si="4"/>
        <v>SearchParameter-us-core-condition-clinical-status.html</v>
      </c>
    </row>
    <row r="13" spans="1:28" ht="18.95" customHeight="1">
      <c r="A13" s="1">
        <v>12</v>
      </c>
      <c r="B13" s="1" t="s">
        <v>143</v>
      </c>
      <c r="C13" s="1" t="s">
        <v>94</v>
      </c>
      <c r="D13" s="1" t="s">
        <v>73</v>
      </c>
      <c r="E13" s="1" t="b">
        <v>1</v>
      </c>
      <c r="F13" s="1" t="str">
        <f t="shared" si="1"/>
        <v>http://hl7.org/fhir/us/core/StructureDefinition/us-core-condition</v>
      </c>
      <c r="G13" s="1" t="s">
        <v>57</v>
      </c>
      <c r="H13" s="1" t="s">
        <v>57</v>
      </c>
      <c r="I13" s="1" t="s">
        <v>95</v>
      </c>
      <c r="J13" s="1" t="str">
        <f t="shared" si="2"/>
        <v>Condition.patient</v>
      </c>
      <c r="K13" s="1" t="s">
        <v>57</v>
      </c>
      <c r="M13" s="1" t="s">
        <v>57</v>
      </c>
      <c r="X13" s="1" t="s">
        <v>96</v>
      </c>
      <c r="Y13" s="1" t="s">
        <v>147</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5">"SearchParameter-us-core-"&amp;LOWER((B13)&amp;"-"&amp;SUBSTITUTE(C13,"_","")&amp;".html")</f>
        <v>SearchParameter-us-core-condition-patient.html</v>
      </c>
    </row>
    <row r="14" spans="1:28" ht="18.95" customHeight="1">
      <c r="A14" s="1">
        <v>13</v>
      </c>
      <c r="B14" s="1" t="s">
        <v>23</v>
      </c>
      <c r="C14" s="1" t="s">
        <v>56</v>
      </c>
      <c r="D14" s="1" t="s">
        <v>73</v>
      </c>
      <c r="E14" s="1" t="b">
        <v>1</v>
      </c>
      <c r="F14" s="1" t="str">
        <f t="shared" si="1"/>
        <v>http://hl7.org/fhir/us/core/StructureDefinition/us-core-encounter</v>
      </c>
      <c r="G14" s="1" t="s">
        <v>57</v>
      </c>
      <c r="H14" s="1" t="s">
        <v>57</v>
      </c>
      <c r="I14" s="1" t="s">
        <v>58</v>
      </c>
      <c r="J14" s="1" t="str">
        <f t="shared" si="2"/>
        <v>Encounter._id</v>
      </c>
      <c r="K14" s="1" t="s">
        <v>57</v>
      </c>
      <c r="M14" s="1" t="s">
        <v>57</v>
      </c>
      <c r="Y14" s="5" t="s">
        <v>222</v>
      </c>
      <c r="Z14" s="5" t="s">
        <v>354</v>
      </c>
      <c r="AA14" s="2" t="s">
        <v>178</v>
      </c>
      <c r="AB14" s="1" t="str">
        <f t="shared" si="5"/>
        <v>SearchParameter-us-core-encounter-id.html</v>
      </c>
    </row>
    <row r="15" spans="1:28" ht="18.95" customHeight="1">
      <c r="A15" s="1">
        <v>14</v>
      </c>
      <c r="B15" s="1" t="s">
        <v>23</v>
      </c>
      <c r="C15" s="1" t="s">
        <v>100</v>
      </c>
      <c r="D15" s="1" t="s">
        <v>73</v>
      </c>
      <c r="E15" s="1" t="b">
        <v>0</v>
      </c>
      <c r="F15" s="1" t="str">
        <f t="shared" si="1"/>
        <v>http://hl7.org/fhir/us/core/StructureDefinition/us-core-encounter</v>
      </c>
      <c r="G15" s="1" t="s">
        <v>57</v>
      </c>
      <c r="H15" s="1" t="s">
        <v>57</v>
      </c>
      <c r="I15" s="1" t="s">
        <v>58</v>
      </c>
      <c r="J15" s="1" t="str">
        <f t="shared" si="2"/>
        <v>Encounter.class</v>
      </c>
      <c r="K15" s="1" t="s">
        <v>57</v>
      </c>
      <c r="M15" s="1" t="s">
        <v>57</v>
      </c>
      <c r="X15" s="1" t="s">
        <v>13</v>
      </c>
      <c r="Y15" s="5"/>
      <c r="Z15" s="5"/>
      <c r="AA15" s="12"/>
      <c r="AB15" s="1" t="str">
        <f t="shared" si="4"/>
        <v>SearchParameter-us-core-encounter-class.html</v>
      </c>
    </row>
    <row r="16" spans="1:28" ht="18.95" customHeight="1">
      <c r="A16" s="1">
        <v>15</v>
      </c>
      <c r="B16" s="1" t="s">
        <v>23</v>
      </c>
      <c r="C16" s="1" t="s">
        <v>83</v>
      </c>
      <c r="D16" s="1" t="s">
        <v>73</v>
      </c>
      <c r="E16" s="1" t="b">
        <v>0</v>
      </c>
      <c r="F16" s="1" t="str">
        <f t="shared" si="1"/>
        <v>http://hl7.org/fhir/us/core/StructureDefinition/us-core-encounter</v>
      </c>
      <c r="G16" s="1" t="s">
        <v>57</v>
      </c>
      <c r="H16" s="1" t="s">
        <v>57</v>
      </c>
      <c r="I16" s="1" t="s">
        <v>83</v>
      </c>
      <c r="J16" s="1" t="str">
        <f t="shared" si="2"/>
        <v>Encounter.date</v>
      </c>
      <c r="K16" s="1" t="s">
        <v>57</v>
      </c>
      <c r="M16" s="1" t="s">
        <v>57</v>
      </c>
      <c r="N16" s="1" t="s">
        <v>73</v>
      </c>
      <c r="Q16" s="1" t="s">
        <v>98</v>
      </c>
      <c r="X16" s="1" t="s">
        <v>99</v>
      </c>
      <c r="AA16" s="12"/>
      <c r="AB16" s="1" t="str">
        <f t="shared" si="4"/>
        <v>SearchParameter-us-core-encounter-date.html</v>
      </c>
    </row>
    <row r="17" spans="1:28" ht="18.95" customHeight="1">
      <c r="A17" s="1">
        <v>16</v>
      </c>
      <c r="B17" s="1" t="s">
        <v>23</v>
      </c>
      <c r="C17" s="1" t="s">
        <v>80</v>
      </c>
      <c r="D17" s="1" t="s">
        <v>73</v>
      </c>
      <c r="E17" s="1" t="b">
        <v>1</v>
      </c>
      <c r="F17" s="1" t="str">
        <f t="shared" si="1"/>
        <v>http://hl7.org/fhir/us/core/StructureDefinition/us-core-encounter</v>
      </c>
      <c r="G17" s="1" t="s">
        <v>57</v>
      </c>
      <c r="H17" s="1" t="s">
        <v>57</v>
      </c>
      <c r="I17" s="1" t="s">
        <v>58</v>
      </c>
      <c r="J17" s="1" t="str">
        <f t="shared" si="2"/>
        <v>Encounter.identifier</v>
      </c>
      <c r="K17" s="1" t="s">
        <v>57</v>
      </c>
      <c r="M17" s="1" t="s">
        <v>57</v>
      </c>
      <c r="Y17" s="5" t="s">
        <v>223</v>
      </c>
      <c r="Z17" s="1" t="s">
        <v>166</v>
      </c>
      <c r="AA17" s="12" t="str">
        <f>"Fetches a bundle containing any "&amp;B17&amp;" resources matching the identifier"</f>
        <v>Fetches a bundle containing any Encounter resources matching the identifier</v>
      </c>
      <c r="AB17" s="1" t="str">
        <f t="shared" ref="AB17:AB18" si="6">"SearchParameter-us-core-"&amp;LOWER((B17)&amp;"-"&amp;SUBSTITUTE(C17,"_","")&amp;".html")</f>
        <v>SearchParameter-us-core-encounter-identifier.html</v>
      </c>
    </row>
    <row r="18" spans="1:28" ht="18.95" customHeight="1">
      <c r="A18" s="1">
        <v>17</v>
      </c>
      <c r="B18" s="1" t="s">
        <v>23</v>
      </c>
      <c r="C18" s="1" t="s">
        <v>94</v>
      </c>
      <c r="D18" s="1" t="s">
        <v>73</v>
      </c>
      <c r="E18" s="1" t="b">
        <v>1</v>
      </c>
      <c r="F18" s="1" t="str">
        <f t="shared" si="1"/>
        <v>http://hl7.org/fhir/us/core/StructureDefinition/us-core-encounter</v>
      </c>
      <c r="G18" s="1" t="s">
        <v>57</v>
      </c>
      <c r="H18" s="1" t="s">
        <v>57</v>
      </c>
      <c r="I18" s="1" t="s">
        <v>95</v>
      </c>
      <c r="J18" s="1" t="str">
        <f t="shared" si="2"/>
        <v>Encounter.patient</v>
      </c>
      <c r="K18" s="1" t="s">
        <v>57</v>
      </c>
      <c r="M18" s="1" t="s">
        <v>57</v>
      </c>
      <c r="X18" s="1" t="s">
        <v>96</v>
      </c>
      <c r="Y18" s="1" t="s">
        <v>97</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6"/>
        <v>SearchParameter-us-core-encounter-patient.html</v>
      </c>
    </row>
    <row r="19" spans="1:28" ht="18.95" customHeight="1">
      <c r="A19" s="1">
        <v>18</v>
      </c>
      <c r="B19" s="1" t="s">
        <v>23</v>
      </c>
      <c r="C19" s="1" t="s">
        <v>63</v>
      </c>
      <c r="D19" s="1" t="s">
        <v>73</v>
      </c>
      <c r="E19" s="1" t="b">
        <v>0</v>
      </c>
      <c r="F19" s="1" t="str">
        <f t="shared" si="1"/>
        <v>http://hl7.org/fhir/us/core/StructureDefinition/us-core-encounter</v>
      </c>
      <c r="G19" s="1" t="s">
        <v>57</v>
      </c>
      <c r="H19" s="1" t="s">
        <v>57</v>
      </c>
      <c r="I19" s="1" t="s">
        <v>58</v>
      </c>
      <c r="J19" s="1" t="str">
        <f t="shared" si="2"/>
        <v>Encounter.status</v>
      </c>
      <c r="K19" s="1" t="s">
        <v>57</v>
      </c>
      <c r="M19" s="1" t="s">
        <v>57</v>
      </c>
      <c r="X19" s="1" t="s">
        <v>99</v>
      </c>
      <c r="Y19" s="5"/>
      <c r="Z19" s="5"/>
      <c r="AA19" s="12"/>
      <c r="AB19" s="1" t="str">
        <f t="shared" si="4"/>
        <v>SearchParameter-us-core-encounter-status.html</v>
      </c>
    </row>
    <row r="20" spans="1:28" ht="18.95" customHeight="1">
      <c r="A20" s="1">
        <v>19</v>
      </c>
      <c r="B20" s="1" t="s">
        <v>23</v>
      </c>
      <c r="C20" s="1" t="s">
        <v>13</v>
      </c>
      <c r="D20" s="1" t="s">
        <v>73</v>
      </c>
      <c r="E20" s="1" t="b">
        <v>0</v>
      </c>
      <c r="F20" s="1" t="str">
        <f t="shared" si="1"/>
        <v>http://hl7.org/fhir/us/core/StructureDefinition/us-core-encounter</v>
      </c>
      <c r="G20" s="1" t="s">
        <v>57</v>
      </c>
      <c r="H20" s="1" t="s">
        <v>57</v>
      </c>
      <c r="I20" s="1" t="s">
        <v>58</v>
      </c>
      <c r="J20" s="1" t="str">
        <f t="shared" si="2"/>
        <v>Encounter.type</v>
      </c>
      <c r="K20" s="1" t="s">
        <v>57</v>
      </c>
      <c r="M20" s="1" t="s">
        <v>57</v>
      </c>
      <c r="Y20" s="5"/>
      <c r="Z20" s="5"/>
      <c r="AA20" s="12"/>
      <c r="AB20" s="1" t="str">
        <f t="shared" si="4"/>
        <v>SearchParameter-us-core-encounter-type.html</v>
      </c>
    </row>
    <row r="21" spans="1:28" ht="18.95" customHeight="1">
      <c r="A21" s="1">
        <v>20</v>
      </c>
      <c r="B21" s="1" t="s">
        <v>22</v>
      </c>
      <c r="C21" s="1" t="s">
        <v>56</v>
      </c>
      <c r="D21" s="1" t="s">
        <v>73</v>
      </c>
      <c r="E21" s="1" t="b">
        <v>1</v>
      </c>
      <c r="F21" s="1" t="str">
        <f t="shared" si="1"/>
        <v>http://hl7.org/fhir/us/core/StructureDefinition/us-core-patient</v>
      </c>
      <c r="G21" s="1" t="s">
        <v>57</v>
      </c>
      <c r="H21" s="1" t="s">
        <v>57</v>
      </c>
      <c r="I21" s="1" t="s">
        <v>58</v>
      </c>
      <c r="J21" s="1" t="str">
        <f t="shared" si="2"/>
        <v>Patient._id</v>
      </c>
      <c r="K21" s="1" t="s">
        <v>57</v>
      </c>
      <c r="M21" s="1" t="s">
        <v>57</v>
      </c>
      <c r="Y21" s="5" t="s">
        <v>79</v>
      </c>
      <c r="Z21" s="5" t="s">
        <v>355</v>
      </c>
      <c r="AB21" s="1" t="str">
        <f>"SearchParameter-us-core-"&amp;LOWER((B21)&amp;"-"&amp;SUBSTITUTE(C21,"_","")&amp;".html")</f>
        <v>SearchParameter-us-core-patient-id.html</v>
      </c>
    </row>
    <row r="22" spans="1:28" ht="18.95" customHeight="1">
      <c r="A22" s="1">
        <v>21</v>
      </c>
      <c r="B22" s="1" t="s">
        <v>22</v>
      </c>
      <c r="C22" s="1" t="s">
        <v>82</v>
      </c>
      <c r="D22" s="1" t="s">
        <v>73</v>
      </c>
      <c r="E22" s="1" t="b">
        <v>0</v>
      </c>
      <c r="F22" s="1" t="str">
        <f t="shared" si="1"/>
        <v>http://hl7.org/fhir/us/core/StructureDefinition/us-core-patient</v>
      </c>
      <c r="G22" s="1" t="s">
        <v>57</v>
      </c>
      <c r="H22" s="1" t="s">
        <v>57</v>
      </c>
      <c r="I22" s="1" t="s">
        <v>83</v>
      </c>
      <c r="J22" s="1" t="str">
        <f t="shared" si="2"/>
        <v>Patient.birthdate</v>
      </c>
      <c r="K22" s="1" t="s">
        <v>57</v>
      </c>
      <c r="M22" s="1" t="s">
        <v>57</v>
      </c>
      <c r="X22" s="1" t="s">
        <v>84</v>
      </c>
      <c r="AB22" s="1" t="str">
        <f t="shared" si="4"/>
        <v>SearchParameter-us-core-patient-birthdate.html</v>
      </c>
    </row>
    <row r="23" spans="1:28" ht="18.95" customHeight="1">
      <c r="A23" s="1">
        <v>22</v>
      </c>
      <c r="B23" s="1" t="s">
        <v>22</v>
      </c>
      <c r="C23" s="1" t="s">
        <v>84</v>
      </c>
      <c r="D23" s="1" t="s">
        <v>73</v>
      </c>
      <c r="E23" s="1" t="b">
        <v>0</v>
      </c>
      <c r="F23" s="1" t="str">
        <f t="shared" si="1"/>
        <v>http://hl7.org/fhir/us/core/StructureDefinition/us-core-patient</v>
      </c>
      <c r="G23" s="1" t="s">
        <v>57</v>
      </c>
      <c r="H23" s="1" t="s">
        <v>57</v>
      </c>
      <c r="I23" s="1" t="s">
        <v>66</v>
      </c>
      <c r="J23" s="6" t="s">
        <v>86</v>
      </c>
      <c r="K23" s="1" t="s">
        <v>57</v>
      </c>
      <c r="M23" s="1" t="s">
        <v>57</v>
      </c>
      <c r="AB23" s="1" t="str">
        <f t="shared" si="4"/>
        <v>SearchParameter-us-core-patient-family.html</v>
      </c>
    </row>
    <row r="24" spans="1:28" ht="18.95" customHeight="1">
      <c r="A24" s="1">
        <v>23</v>
      </c>
      <c r="B24" s="1" t="s">
        <v>22</v>
      </c>
      <c r="C24" s="1" t="s">
        <v>85</v>
      </c>
      <c r="D24" s="1" t="s">
        <v>73</v>
      </c>
      <c r="E24" s="1" t="b">
        <v>0</v>
      </c>
      <c r="F24" s="1" t="str">
        <f t="shared" si="1"/>
        <v>http://hl7.org/fhir/us/core/StructureDefinition/us-core-patient</v>
      </c>
      <c r="G24" s="1" t="s">
        <v>57</v>
      </c>
      <c r="H24" s="1" t="s">
        <v>57</v>
      </c>
      <c r="I24" s="1" t="s">
        <v>58</v>
      </c>
      <c r="J24" s="1" t="str">
        <f>B24&amp;"."&amp;C24</f>
        <v>Patient.gender</v>
      </c>
      <c r="K24" s="1" t="s">
        <v>57</v>
      </c>
      <c r="M24" s="1" t="s">
        <v>57</v>
      </c>
      <c r="X24" s="1" t="s">
        <v>84</v>
      </c>
      <c r="AA24" s="12"/>
      <c r="AB24" s="1" t="str">
        <f t="shared" si="4"/>
        <v>SearchParameter-us-core-patient-gender.html</v>
      </c>
    </row>
    <row r="25" spans="1:28" ht="18.95" customHeight="1">
      <c r="A25" s="1">
        <v>24</v>
      </c>
      <c r="B25" s="1" t="s">
        <v>22</v>
      </c>
      <c r="C25" s="1" t="s">
        <v>87</v>
      </c>
      <c r="D25" s="1" t="s">
        <v>73</v>
      </c>
      <c r="E25" s="1" t="b">
        <v>0</v>
      </c>
      <c r="F25" s="1" t="str">
        <f t="shared" si="1"/>
        <v>http://hl7.org/fhir/us/core/StructureDefinition/us-core-patient</v>
      </c>
      <c r="G25" s="1" t="s">
        <v>57</v>
      </c>
      <c r="H25" s="1" t="s">
        <v>57</v>
      </c>
      <c r="I25" s="1" t="s">
        <v>66</v>
      </c>
      <c r="J25" s="6" t="s">
        <v>88</v>
      </c>
      <c r="K25" s="1" t="s">
        <v>57</v>
      </c>
      <c r="M25" s="1" t="s">
        <v>57</v>
      </c>
      <c r="AA25" s="12"/>
      <c r="AB25" s="1" t="str">
        <f t="shared" si="4"/>
        <v>SearchParameter-us-core-patient-given.html</v>
      </c>
    </row>
    <row r="26" spans="1:28" ht="18.95" customHeight="1">
      <c r="A26" s="1">
        <v>25</v>
      </c>
      <c r="B26" s="1" t="s">
        <v>22</v>
      </c>
      <c r="C26" s="1" t="s">
        <v>80</v>
      </c>
      <c r="D26" s="1" t="s">
        <v>73</v>
      </c>
      <c r="E26" s="1" t="b">
        <v>1</v>
      </c>
      <c r="F26" s="1" t="str">
        <f t="shared" si="1"/>
        <v>http://hl7.org/fhir/us/core/StructureDefinition/us-core-patient</v>
      </c>
      <c r="G26" s="1" t="s">
        <v>57</v>
      </c>
      <c r="H26" s="1" t="s">
        <v>57</v>
      </c>
      <c r="I26" s="1" t="s">
        <v>58</v>
      </c>
      <c r="J26" s="1" t="str">
        <f>B26&amp;"."&amp;C26</f>
        <v>Patient.identifier</v>
      </c>
      <c r="K26" s="1" t="s">
        <v>57</v>
      </c>
      <c r="M26" s="1" t="s">
        <v>57</v>
      </c>
      <c r="Y26" s="5" t="s">
        <v>224</v>
      </c>
      <c r="Z26" s="1" t="s">
        <v>165</v>
      </c>
      <c r="AA26" s="12" t="str">
        <f>"Fetches a bundle containing any "&amp;B26&amp;" resources matching the identifier"</f>
        <v>Fetches a bundle containing any Patient resources matching the identifier</v>
      </c>
      <c r="AB26" s="1" t="str">
        <f t="shared" ref="AB26:AB27" si="7">"SearchParameter-us-core-"&amp;LOWER((B26)&amp;"-"&amp;SUBSTITUTE(C26,"_","")&amp;".html")</f>
        <v>SearchParameter-us-core-patient-identifier.html</v>
      </c>
    </row>
    <row r="27" spans="1:28" ht="18.95" customHeight="1">
      <c r="A27" s="1">
        <v>26</v>
      </c>
      <c r="B27" s="1" t="s">
        <v>22</v>
      </c>
      <c r="C27" s="1" t="s">
        <v>25</v>
      </c>
      <c r="D27" s="1" t="s">
        <v>73</v>
      </c>
      <c r="E27" s="1" t="b">
        <v>1</v>
      </c>
      <c r="F27" s="1" t="str">
        <f t="shared" si="1"/>
        <v>http://hl7.org/fhir/us/core/StructureDefinition/us-core-patient</v>
      </c>
      <c r="G27" s="1" t="s">
        <v>57</v>
      </c>
      <c r="H27" s="1" t="s">
        <v>57</v>
      </c>
      <c r="I27" s="1" t="s">
        <v>66</v>
      </c>
      <c r="J27" s="1" t="str">
        <f>B27&amp;"."&amp;C27</f>
        <v>Patient.name</v>
      </c>
      <c r="K27" s="1" t="s">
        <v>57</v>
      </c>
      <c r="M27" s="1" t="s">
        <v>57</v>
      </c>
      <c r="X27" s="1" t="s">
        <v>81</v>
      </c>
      <c r="Y27" s="5" t="s">
        <v>180</v>
      </c>
      <c r="Z27" s="1" t="s">
        <v>181</v>
      </c>
      <c r="AA27" s="12" t="str">
        <f>"Fetches a bundle of all "&amp;B27&amp;" resources matching the name"</f>
        <v>Fetches a bundle of all Patient resources matching the name</v>
      </c>
      <c r="AB27" s="1" t="str">
        <f t="shared" si="7"/>
        <v>SearchParameter-us-core-patient-name.html</v>
      </c>
    </row>
    <row r="28" spans="1:28" ht="18.95" customHeight="1">
      <c r="A28" s="1">
        <v>27</v>
      </c>
      <c r="B28" s="1" t="s">
        <v>164</v>
      </c>
      <c r="C28" s="1" t="s">
        <v>56</v>
      </c>
      <c r="D28" s="1" t="s">
        <v>73</v>
      </c>
      <c r="E28" s="1" t="b">
        <v>0</v>
      </c>
      <c r="F28" s="1" t="str">
        <f t="shared" si="1"/>
        <v>http://hl7.org/fhir/us/core/StructureDefinition/us-core-!questionnaire</v>
      </c>
      <c r="G28" s="1" t="s">
        <v>57</v>
      </c>
      <c r="H28" s="1" t="s">
        <v>57</v>
      </c>
      <c r="I28" s="1" t="s">
        <v>58</v>
      </c>
      <c r="J28" s="1" t="s">
        <v>59</v>
      </c>
      <c r="K28" s="1" t="s">
        <v>57</v>
      </c>
      <c r="M28" s="1" t="s">
        <v>57</v>
      </c>
      <c r="AB28" s="1" t="str">
        <f t="shared" si="4"/>
        <v>SearchParameter-us-core-!questionnaire-_id.html</v>
      </c>
    </row>
    <row r="29" spans="1:28" ht="18.95" customHeight="1">
      <c r="A29" s="1">
        <v>28</v>
      </c>
      <c r="B29" s="1" t="s">
        <v>164</v>
      </c>
      <c r="C29" s="1" t="s">
        <v>74</v>
      </c>
      <c r="D29" s="1" t="s">
        <v>73</v>
      </c>
      <c r="E29" s="1" t="b">
        <v>0</v>
      </c>
      <c r="F29" s="1" t="str">
        <f t="shared" si="1"/>
        <v>http://hl7.org/fhir/us/core/StructureDefinition/us-core-!questionnaire</v>
      </c>
      <c r="G29" s="1" t="s">
        <v>60</v>
      </c>
      <c r="H29" s="1" t="s">
        <v>57</v>
      </c>
      <c r="I29" s="1" t="s">
        <v>75</v>
      </c>
      <c r="J29" s="1" t="str">
        <f t="shared" ref="J29:J39" si="8">B29&amp;"."&amp;C29</f>
        <v>!Questionnaire.context-type-value</v>
      </c>
      <c r="K29" s="1" t="s">
        <v>57</v>
      </c>
      <c r="M29" s="1" t="s">
        <v>57</v>
      </c>
      <c r="AB29" s="1" t="str">
        <f t="shared" si="4"/>
        <v>SearchParameter-us-core-!questionnaire-context-type-value.html</v>
      </c>
    </row>
    <row r="30" spans="1:28" ht="18.95" customHeight="1">
      <c r="A30" s="1">
        <v>29</v>
      </c>
      <c r="B30" s="1" t="s">
        <v>164</v>
      </c>
      <c r="C30" s="1" t="s">
        <v>70</v>
      </c>
      <c r="D30" s="1" t="s">
        <v>73</v>
      </c>
      <c r="E30" s="1" t="b">
        <v>0</v>
      </c>
      <c r="F30" s="1" t="str">
        <f t="shared" si="1"/>
        <v>http://hl7.org/fhir/us/core/StructureDefinition/us-core-!questionnaire</v>
      </c>
      <c r="G30" s="1" t="s">
        <v>57</v>
      </c>
      <c r="H30" s="1" t="s">
        <v>57</v>
      </c>
      <c r="I30" s="1" t="s">
        <v>66</v>
      </c>
      <c r="J30" s="1" t="str">
        <f t="shared" si="8"/>
        <v>!Questionnaire.publisher</v>
      </c>
      <c r="K30" s="1" t="s">
        <v>57</v>
      </c>
      <c r="M30" s="1" t="s">
        <v>57</v>
      </c>
      <c r="O30" s="1" t="s">
        <v>71</v>
      </c>
      <c r="X30" s="1" t="s">
        <v>72</v>
      </c>
      <c r="AB30" s="1" t="str">
        <f t="shared" si="4"/>
        <v>SearchParameter-us-core-!questionnaire-publisher.html</v>
      </c>
    </row>
    <row r="31" spans="1:28" ht="18.95" customHeight="1">
      <c r="A31" s="1">
        <v>30</v>
      </c>
      <c r="B31" s="1" t="s">
        <v>164</v>
      </c>
      <c r="C31" s="1" t="s">
        <v>63</v>
      </c>
      <c r="D31" s="1" t="s">
        <v>73</v>
      </c>
      <c r="E31" s="1" t="b">
        <v>0</v>
      </c>
      <c r="F31" s="1" t="str">
        <f t="shared" si="1"/>
        <v>http://hl7.org/fhir/us/core/StructureDefinition/us-core-!questionnaire</v>
      </c>
      <c r="G31" s="1" t="s">
        <v>57</v>
      </c>
      <c r="H31" s="1" t="s">
        <v>57</v>
      </c>
      <c r="I31" s="1" t="s">
        <v>58</v>
      </c>
      <c r="J31" s="1" t="str">
        <f t="shared" si="8"/>
        <v>!Questionnaire.status</v>
      </c>
      <c r="K31" s="1" t="s">
        <v>57</v>
      </c>
      <c r="M31" s="1" t="s">
        <v>57</v>
      </c>
      <c r="X31" s="1" t="s">
        <v>64</v>
      </c>
      <c r="AB31" s="1" t="str">
        <f t="shared" si="4"/>
        <v>SearchParameter-us-core-!questionnaire-status.html</v>
      </c>
    </row>
    <row r="32" spans="1:28" ht="18.95" customHeight="1">
      <c r="A32" s="1">
        <v>31</v>
      </c>
      <c r="B32" s="1" t="s">
        <v>164</v>
      </c>
      <c r="C32" s="1" t="s">
        <v>65</v>
      </c>
      <c r="D32" s="1" t="s">
        <v>73</v>
      </c>
      <c r="E32" s="1" t="b">
        <v>0</v>
      </c>
      <c r="F32" s="1" t="str">
        <f t="shared" si="1"/>
        <v>http://hl7.org/fhir/us/core/StructureDefinition/us-core-!questionnaire</v>
      </c>
      <c r="G32" s="1" t="s">
        <v>57</v>
      </c>
      <c r="H32" s="1" t="s">
        <v>57</v>
      </c>
      <c r="I32" s="1" t="s">
        <v>66</v>
      </c>
      <c r="J32" s="1" t="str">
        <f t="shared" si="8"/>
        <v>!Questionnaire.title</v>
      </c>
      <c r="K32" s="1" t="s">
        <v>57</v>
      </c>
      <c r="M32" s="1" t="s">
        <v>57</v>
      </c>
      <c r="P32" s="1" t="s">
        <v>67</v>
      </c>
      <c r="Q32" s="1" t="s">
        <v>68</v>
      </c>
      <c r="S32" s="1" t="s">
        <v>68</v>
      </c>
      <c r="T32" s="1" t="s">
        <v>67</v>
      </c>
      <c r="X32" s="1" t="s">
        <v>69</v>
      </c>
      <c r="AB32" s="1" t="str">
        <f t="shared" si="4"/>
        <v>SearchParameter-us-core-!questionnaire-title.html</v>
      </c>
    </row>
    <row r="33" spans="1:28" ht="18.95" customHeight="1">
      <c r="A33" s="1">
        <v>32</v>
      </c>
      <c r="B33" s="1" t="s">
        <v>164</v>
      </c>
      <c r="C33" s="1" t="s">
        <v>61</v>
      </c>
      <c r="D33" s="1" t="s">
        <v>73</v>
      </c>
      <c r="E33" s="1" t="b">
        <v>0</v>
      </c>
      <c r="F33" s="1" t="str">
        <f t="shared" si="1"/>
        <v>http://hl7.org/fhir/us/core/StructureDefinition/us-core-!questionnaire</v>
      </c>
      <c r="G33" s="1" t="s">
        <v>57</v>
      </c>
      <c r="H33" s="1" t="s">
        <v>57</v>
      </c>
      <c r="I33" s="1" t="s">
        <v>62</v>
      </c>
      <c r="J33" s="1" t="str">
        <f t="shared" si="8"/>
        <v>!Questionnaire.url</v>
      </c>
      <c r="K33" s="1" t="s">
        <v>57</v>
      </c>
      <c r="M33" s="1" t="s">
        <v>57</v>
      </c>
      <c r="AB33" s="1" t="str">
        <f t="shared" si="4"/>
        <v>SearchParameter-us-core-!questionnaire-url.html</v>
      </c>
    </row>
    <row r="34" spans="1:28" ht="18.95" customHeight="1">
      <c r="A34" s="1">
        <v>33</v>
      </c>
      <c r="B34" s="1" t="s">
        <v>164</v>
      </c>
      <c r="C34" s="1" t="s">
        <v>69</v>
      </c>
      <c r="D34" s="1" t="s">
        <v>73</v>
      </c>
      <c r="E34" s="1" t="b">
        <v>0</v>
      </c>
      <c r="F34" s="1" t="str">
        <f t="shared" si="1"/>
        <v>http://hl7.org/fhir/us/core/StructureDefinition/us-core-!questionnaire</v>
      </c>
      <c r="G34" s="1" t="s">
        <v>57</v>
      </c>
      <c r="H34" s="1" t="s">
        <v>57</v>
      </c>
      <c r="I34" s="1" t="s">
        <v>58</v>
      </c>
      <c r="J34" s="1" t="str">
        <f t="shared" si="8"/>
        <v>!Questionnaire.version</v>
      </c>
      <c r="K34" s="1" t="s">
        <v>57</v>
      </c>
      <c r="M34" s="1" t="s">
        <v>57</v>
      </c>
      <c r="AB34" s="1" t="str">
        <f t="shared" si="4"/>
        <v>SearchParameter-us-core-!questionnaire-version.html</v>
      </c>
    </row>
    <row r="35" spans="1:28" ht="18.95" customHeight="1">
      <c r="A35" s="1">
        <v>34</v>
      </c>
      <c r="B35" s="1" t="s">
        <v>143</v>
      </c>
      <c r="C35" s="1" t="s">
        <v>160</v>
      </c>
      <c r="D35" s="1" t="s">
        <v>73</v>
      </c>
      <c r="E35" s="1" t="b">
        <v>0</v>
      </c>
      <c r="F35" s="1" t="str">
        <f t="shared" si="1"/>
        <v>http://hl7.org/fhir/us/core/StructureDefinition/us-core-condition</v>
      </c>
      <c r="G35" s="1" t="s">
        <v>57</v>
      </c>
      <c r="H35" s="1" t="s">
        <v>57</v>
      </c>
      <c r="I35" s="1" t="s">
        <v>83</v>
      </c>
      <c r="J35" s="1" t="str">
        <f t="shared" si="8"/>
        <v>Condition.onset-date</v>
      </c>
      <c r="K35" s="1" t="s">
        <v>57</v>
      </c>
      <c r="M35" s="1" t="s">
        <v>57</v>
      </c>
      <c r="N35" s="1" t="s">
        <v>73</v>
      </c>
      <c r="Q35" s="1" t="s">
        <v>98</v>
      </c>
      <c r="AA35" s="12"/>
      <c r="AB35" s="1" t="str">
        <f t="shared" si="4"/>
        <v>SearchParameter-us-core-condition-onset-date.html</v>
      </c>
    </row>
    <row r="36" spans="1:28" ht="18.95" customHeight="1">
      <c r="A36" s="1">
        <v>35</v>
      </c>
      <c r="B36" s="1" t="s">
        <v>143</v>
      </c>
      <c r="C36" s="1" t="s">
        <v>28</v>
      </c>
      <c r="D36" s="1" t="s">
        <v>73</v>
      </c>
      <c r="E36" s="1" t="b">
        <v>0</v>
      </c>
      <c r="F36" s="1" t="str">
        <f t="shared" si="1"/>
        <v>http://hl7.org/fhir/us/core/StructureDefinition/us-core-condition</v>
      </c>
      <c r="G36" s="1" t="s">
        <v>57</v>
      </c>
      <c r="H36" s="1" t="s">
        <v>57</v>
      </c>
      <c r="I36" s="1" t="s">
        <v>58</v>
      </c>
      <c r="J36" s="1" t="str">
        <f t="shared" si="8"/>
        <v>Condition.code</v>
      </c>
      <c r="K36" s="1" t="s">
        <v>57</v>
      </c>
      <c r="M36" s="1" t="s">
        <v>57</v>
      </c>
      <c r="Y36" s="5"/>
      <c r="Z36" s="5"/>
      <c r="AA36" s="12"/>
      <c r="AB36" s="1" t="str">
        <f t="shared" si="4"/>
        <v>SearchParameter-us-core-condition-code.html</v>
      </c>
    </row>
    <row r="37" spans="1:28" ht="18.95" customHeight="1">
      <c r="A37" s="1">
        <v>36</v>
      </c>
      <c r="B37" s="1" t="s">
        <v>167</v>
      </c>
      <c r="C37" s="1" t="s">
        <v>94</v>
      </c>
      <c r="D37" s="1" t="s">
        <v>73</v>
      </c>
      <c r="E37" s="1" t="b">
        <v>1</v>
      </c>
      <c r="F37" s="1" t="str">
        <f t="shared" si="1"/>
        <v>http://hl7.org/fhir/us/core/StructureDefinition/us-core-immunization</v>
      </c>
      <c r="G37" s="1" t="s">
        <v>57</v>
      </c>
      <c r="H37" s="1" t="s">
        <v>57</v>
      </c>
      <c r="I37" s="1" t="s">
        <v>95</v>
      </c>
      <c r="J37" s="1" t="str">
        <f t="shared" si="8"/>
        <v>Immunization.patient</v>
      </c>
      <c r="K37" s="1" t="s">
        <v>57</v>
      </c>
      <c r="M37" s="1" t="s">
        <v>57</v>
      </c>
      <c r="X37" s="1" t="s">
        <v>96</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ht="18.95" customHeight="1">
      <c r="A38" s="1">
        <v>37</v>
      </c>
      <c r="B38" s="1" t="s">
        <v>167</v>
      </c>
      <c r="C38" s="1" t="s">
        <v>63</v>
      </c>
      <c r="D38" s="1" t="s">
        <v>73</v>
      </c>
      <c r="E38" s="1" t="b">
        <v>0</v>
      </c>
      <c r="F38" s="1" t="str">
        <f t="shared" si="1"/>
        <v>http://hl7.org/fhir/us/core/StructureDefinition/us-core-immunization</v>
      </c>
      <c r="G38" s="1" t="s">
        <v>57</v>
      </c>
      <c r="H38" s="1" t="s">
        <v>57</v>
      </c>
      <c r="I38" s="1" t="s">
        <v>58</v>
      </c>
      <c r="J38" s="1" t="str">
        <f t="shared" si="8"/>
        <v>Immunization.status</v>
      </c>
      <c r="K38" s="1" t="s">
        <v>57</v>
      </c>
      <c r="M38" s="1" t="s">
        <v>57</v>
      </c>
      <c r="X38" s="1" t="s">
        <v>99</v>
      </c>
      <c r="Y38" s="5"/>
      <c r="Z38" s="5"/>
      <c r="AA38" s="12"/>
      <c r="AB38" s="1" t="str">
        <f t="shared" si="4"/>
        <v>SearchParameter-us-core-immunization-status.html</v>
      </c>
    </row>
    <row r="39" spans="1:28" ht="18.95" customHeight="1">
      <c r="A39" s="1">
        <v>38</v>
      </c>
      <c r="B39" s="1" t="s">
        <v>167</v>
      </c>
      <c r="C39" s="1" t="s">
        <v>83</v>
      </c>
      <c r="D39" s="1" t="s">
        <v>73</v>
      </c>
      <c r="E39" s="1" t="b">
        <v>0</v>
      </c>
      <c r="F39" s="1" t="str">
        <f t="shared" si="1"/>
        <v>http://hl7.org/fhir/us/core/StructureDefinition/us-core-immunization</v>
      </c>
      <c r="G39" s="1" t="s">
        <v>57</v>
      </c>
      <c r="H39" s="1" t="s">
        <v>57</v>
      </c>
      <c r="I39" s="1" t="s">
        <v>83</v>
      </c>
      <c r="J39" s="1" t="str">
        <f t="shared" si="8"/>
        <v>Immunization.date</v>
      </c>
      <c r="K39" s="1" t="s">
        <v>57</v>
      </c>
      <c r="M39" s="1" t="s">
        <v>57</v>
      </c>
      <c r="N39" s="1" t="s">
        <v>73</v>
      </c>
      <c r="Q39" s="1" t="s">
        <v>98</v>
      </c>
      <c r="X39" s="1" t="s">
        <v>99</v>
      </c>
      <c r="AA39" s="12"/>
      <c r="AB39" s="1" t="str">
        <f t="shared" si="4"/>
        <v>SearchParameter-us-core-immunization-date.html</v>
      </c>
    </row>
    <row r="40" spans="1:28" ht="18.95" customHeight="1">
      <c r="A40" s="1">
        <v>39</v>
      </c>
      <c r="B40" s="1" t="s">
        <v>186</v>
      </c>
      <c r="C40" s="1" t="s">
        <v>56</v>
      </c>
      <c r="D40" s="1" t="s">
        <v>73</v>
      </c>
      <c r="E40" s="1" t="b">
        <v>1</v>
      </c>
      <c r="F40" s="1" t="str">
        <f t="shared" si="1"/>
        <v>http://hl7.org/fhir/us/core/StructureDefinition/us-core-documentreference</v>
      </c>
      <c r="G40" s="1" t="s">
        <v>57</v>
      </c>
      <c r="H40" s="1" t="s">
        <v>57</v>
      </c>
      <c r="I40" s="1" t="s">
        <v>58</v>
      </c>
      <c r="J40" s="1" t="str">
        <f>B40&amp;".id"</f>
        <v>DocumentReference.id</v>
      </c>
      <c r="K40" s="1" t="s">
        <v>57</v>
      </c>
      <c r="M40" s="1" t="s">
        <v>57</v>
      </c>
      <c r="Y40" s="5" t="s">
        <v>304</v>
      </c>
      <c r="Z40" s="5" t="s">
        <v>356</v>
      </c>
      <c r="AA40" s="2" t="s">
        <v>305</v>
      </c>
      <c r="AB40" s="1" t="str">
        <f t="shared" si="4"/>
        <v>SearchParameter-us-core-documentreference-_id.html</v>
      </c>
    </row>
    <row r="41" spans="1:28" ht="18.95" customHeight="1">
      <c r="A41" s="1">
        <v>40</v>
      </c>
      <c r="B41" s="1" t="s">
        <v>186</v>
      </c>
      <c r="C41" s="1" t="s">
        <v>63</v>
      </c>
      <c r="D41" s="1" t="s">
        <v>73</v>
      </c>
      <c r="E41" s="1" t="b">
        <v>0</v>
      </c>
      <c r="F41" s="1" t="str">
        <f t="shared" si="1"/>
        <v>http://hl7.org/fhir/us/core/StructureDefinition/us-core-documentreference</v>
      </c>
      <c r="G41" s="1" t="s">
        <v>57</v>
      </c>
      <c r="H41" s="1" t="s">
        <v>57</v>
      </c>
      <c r="I41" s="1" t="s">
        <v>58</v>
      </c>
      <c r="J41" s="1" t="str">
        <f t="shared" ref="J41:J70" si="9">B41&amp;"."&amp;C41</f>
        <v>DocumentReference.status</v>
      </c>
      <c r="K41" s="1" t="s">
        <v>57</v>
      </c>
      <c r="L41" s="1" t="s">
        <v>12</v>
      </c>
      <c r="M41" s="1" t="s">
        <v>57</v>
      </c>
      <c r="X41" s="1" t="s">
        <v>99</v>
      </c>
      <c r="Y41" s="5"/>
      <c r="Z41" s="5"/>
      <c r="AA41" s="12"/>
      <c r="AB41" s="1" t="str">
        <f t="shared" si="4"/>
        <v>SearchParameter-us-core-documentreference-status.html</v>
      </c>
    </row>
    <row r="42" spans="1:28" ht="18.95" customHeight="1">
      <c r="A42" s="1">
        <v>41</v>
      </c>
      <c r="B42" s="1" t="s">
        <v>186</v>
      </c>
      <c r="C42" s="1" t="s">
        <v>94</v>
      </c>
      <c r="D42" s="1" t="s">
        <v>73</v>
      </c>
      <c r="E42" s="1" t="b">
        <v>1</v>
      </c>
      <c r="F42" s="1" t="str">
        <f t="shared" si="1"/>
        <v>http://hl7.org/fhir/us/core/StructureDefinition/us-core-documentreference</v>
      </c>
      <c r="G42" s="1" t="s">
        <v>57</v>
      </c>
      <c r="H42" s="1" t="s">
        <v>57</v>
      </c>
      <c r="I42" s="1" t="s">
        <v>95</v>
      </c>
      <c r="J42" s="1" t="str">
        <f t="shared" si="9"/>
        <v>DocumentReference.patient</v>
      </c>
      <c r="K42" s="1" t="s">
        <v>57</v>
      </c>
      <c r="M42" s="1" t="s">
        <v>57</v>
      </c>
      <c r="X42" s="1" t="s">
        <v>96</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si="4"/>
        <v>SearchParameter-us-core-documentreference-patient.html</v>
      </c>
    </row>
    <row r="43" spans="1:28" ht="18.95" customHeight="1">
      <c r="A43" s="1">
        <v>42</v>
      </c>
      <c r="B43" s="1" t="s">
        <v>186</v>
      </c>
      <c r="C43" s="1" t="s">
        <v>145</v>
      </c>
      <c r="D43" s="1" t="s">
        <v>73</v>
      </c>
      <c r="E43" s="1" t="b">
        <v>0</v>
      </c>
      <c r="F43" s="1" t="str">
        <f t="shared" si="1"/>
        <v>http://hl7.org/fhir/us/core/StructureDefinition/us-core-documentreference</v>
      </c>
      <c r="G43" s="1" t="s">
        <v>57</v>
      </c>
      <c r="H43" s="1" t="s">
        <v>57</v>
      </c>
      <c r="I43" s="1" t="s">
        <v>58</v>
      </c>
      <c r="J43" s="1" t="str">
        <f t="shared" si="9"/>
        <v>DocumentReference.category</v>
      </c>
      <c r="K43" s="1" t="s">
        <v>57</v>
      </c>
      <c r="M43" s="1" t="s">
        <v>57</v>
      </c>
      <c r="X43" s="1" t="s">
        <v>13</v>
      </c>
      <c r="Y43" s="5"/>
      <c r="Z43" s="5"/>
      <c r="AA43" s="12"/>
      <c r="AB43" s="1" t="str">
        <f t="shared" si="4"/>
        <v>SearchParameter-us-core-documentreference-category.html</v>
      </c>
    </row>
    <row r="44" spans="1:28" ht="18.95" customHeight="1">
      <c r="A44" s="1">
        <v>43</v>
      </c>
      <c r="B44" s="1" t="s">
        <v>186</v>
      </c>
      <c r="C44" s="1" t="s">
        <v>13</v>
      </c>
      <c r="D44" s="1" t="s">
        <v>73</v>
      </c>
      <c r="E44" s="1" t="b">
        <v>0</v>
      </c>
      <c r="F44" s="1" t="str">
        <f t="shared" si="1"/>
        <v>http://hl7.org/fhir/us/core/StructureDefinition/us-core-documentreference</v>
      </c>
      <c r="G44" s="1" t="s">
        <v>57</v>
      </c>
      <c r="H44" s="1" t="s">
        <v>57</v>
      </c>
      <c r="I44" s="1" t="s">
        <v>58</v>
      </c>
      <c r="J44" s="1" t="str">
        <f t="shared" si="9"/>
        <v>DocumentReference.type</v>
      </c>
      <c r="K44" s="1" t="s">
        <v>57</v>
      </c>
      <c r="M44" s="1" t="s">
        <v>57</v>
      </c>
      <c r="Y44" s="5"/>
      <c r="Z44" s="5"/>
      <c r="AA44" s="12"/>
      <c r="AB44" s="1" t="str">
        <f t="shared" si="4"/>
        <v>SearchParameter-us-core-documentreference-type.html</v>
      </c>
    </row>
    <row r="45" spans="1:28" ht="18.95" customHeight="1">
      <c r="A45" s="1">
        <v>44</v>
      </c>
      <c r="B45" s="1" t="s">
        <v>186</v>
      </c>
      <c r="C45" s="1" t="s">
        <v>83</v>
      </c>
      <c r="D45" s="1" t="s">
        <v>73</v>
      </c>
      <c r="E45" s="1" t="b">
        <v>0</v>
      </c>
      <c r="F45" s="1" t="str">
        <f t="shared" si="1"/>
        <v>http://hl7.org/fhir/us/core/StructureDefinition/us-core-documentreference</v>
      </c>
      <c r="G45" s="1" t="s">
        <v>57</v>
      </c>
      <c r="H45" s="1" t="s">
        <v>57</v>
      </c>
      <c r="I45" s="1" t="s">
        <v>83</v>
      </c>
      <c r="J45" s="1" t="str">
        <f t="shared" si="9"/>
        <v>DocumentReference.date</v>
      </c>
      <c r="K45" s="1" t="s">
        <v>57</v>
      </c>
      <c r="M45" s="1" t="s">
        <v>57</v>
      </c>
      <c r="N45" s="1" t="s">
        <v>73</v>
      </c>
      <c r="Q45" s="1" t="s">
        <v>98</v>
      </c>
      <c r="X45" s="1" t="s">
        <v>99</v>
      </c>
      <c r="AA45" s="12"/>
      <c r="AB45" s="1" t="str">
        <f t="shared" si="4"/>
        <v>SearchParameter-us-core-documentreference-date.html</v>
      </c>
    </row>
    <row r="46" spans="1:28" ht="18.95" customHeight="1">
      <c r="A46" s="1">
        <v>44</v>
      </c>
      <c r="B46" s="1" t="s">
        <v>186</v>
      </c>
      <c r="C46" s="1" t="s">
        <v>303</v>
      </c>
      <c r="D46" s="1" t="s">
        <v>73</v>
      </c>
      <c r="E46" s="1" t="b">
        <v>0</v>
      </c>
      <c r="F46" s="1" t="str">
        <f t="shared" si="1"/>
        <v>http://hl7.org/fhir/us/core/StructureDefinition/us-core-documentreference</v>
      </c>
      <c r="G46" s="1" t="s">
        <v>57</v>
      </c>
      <c r="H46" s="1" t="s">
        <v>57</v>
      </c>
      <c r="I46" s="1" t="s">
        <v>83</v>
      </c>
      <c r="J46" s="1" t="s">
        <v>306</v>
      </c>
      <c r="K46" s="1" t="s">
        <v>57</v>
      </c>
      <c r="M46" s="1" t="s">
        <v>57</v>
      </c>
      <c r="N46" s="1" t="s">
        <v>73</v>
      </c>
      <c r="Q46" s="1" t="s">
        <v>98</v>
      </c>
      <c r="X46" s="1" t="s">
        <v>99</v>
      </c>
      <c r="AA46" s="12"/>
      <c r="AB46" s="1" t="str">
        <f t="shared" si="4"/>
        <v>SearchParameter-us-core-documentreference-period.html</v>
      </c>
    </row>
    <row r="47" spans="1:28" ht="18.95" customHeight="1">
      <c r="A47" s="1">
        <v>45</v>
      </c>
      <c r="B47" s="1" t="s">
        <v>187</v>
      </c>
      <c r="C47" s="1" t="s">
        <v>63</v>
      </c>
      <c r="D47" s="1" t="s">
        <v>73</v>
      </c>
      <c r="E47" s="1" t="b">
        <v>0</v>
      </c>
      <c r="F47" s="1" t="str">
        <f t="shared" si="1"/>
        <v>http://hl7.org/fhir/us/core/StructureDefinition/us-core-diagnosticreport</v>
      </c>
      <c r="G47" s="1" t="s">
        <v>57</v>
      </c>
      <c r="H47" s="1" t="s">
        <v>57</v>
      </c>
      <c r="I47" s="1" t="s">
        <v>58</v>
      </c>
      <c r="J47" s="1" t="str">
        <f t="shared" ref="J47:J51" si="10">B47&amp;"."&amp;C47</f>
        <v>DiagnosticReport.status</v>
      </c>
      <c r="K47" s="1" t="s">
        <v>57</v>
      </c>
      <c r="L47" s="1" t="s">
        <v>12</v>
      </c>
      <c r="M47" s="1" t="s">
        <v>57</v>
      </c>
      <c r="X47" s="1" t="s">
        <v>99</v>
      </c>
      <c r="Y47" s="5"/>
      <c r="Z47" s="5"/>
      <c r="AA47" s="12"/>
      <c r="AB47" s="1" t="str">
        <f>"SearchParameter-us-core-"&amp;LOWER((B47)&amp;"-"&amp;C47&amp;".html")</f>
        <v>SearchParameter-us-core-diagnosticreport-status.html</v>
      </c>
    </row>
    <row r="48" spans="1:28" ht="18.95" customHeight="1">
      <c r="A48" s="1">
        <v>46</v>
      </c>
      <c r="B48" s="1" t="s">
        <v>187</v>
      </c>
      <c r="C48" s="1" t="s">
        <v>94</v>
      </c>
      <c r="D48" s="1" t="s">
        <v>73</v>
      </c>
      <c r="E48" s="1" t="b">
        <v>1</v>
      </c>
      <c r="F48" s="1" t="str">
        <f t="shared" si="1"/>
        <v>http://hl7.org/fhir/us/core/StructureDefinition/us-core-diagnosticreport</v>
      </c>
      <c r="G48" s="1" t="s">
        <v>57</v>
      </c>
      <c r="H48" s="1" t="s">
        <v>57</v>
      </c>
      <c r="I48" s="1" t="s">
        <v>95</v>
      </c>
      <c r="J48" s="1" t="str">
        <f t="shared" si="10"/>
        <v>DiagnosticReport.patient</v>
      </c>
      <c r="K48" s="1" t="s">
        <v>57</v>
      </c>
      <c r="M48" s="1" t="s">
        <v>57</v>
      </c>
      <c r="X48" s="1" t="s">
        <v>96</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ht="18.95" customHeight="1">
      <c r="A49" s="1">
        <v>47</v>
      </c>
      <c r="B49" s="1" t="s">
        <v>187</v>
      </c>
      <c r="C49" s="1" t="s">
        <v>145</v>
      </c>
      <c r="D49" s="1" t="s">
        <v>73</v>
      </c>
      <c r="E49" s="1" t="b">
        <v>0</v>
      </c>
      <c r="F49" s="1" t="str">
        <f t="shared" si="1"/>
        <v>http://hl7.org/fhir/us/core/StructureDefinition/us-core-diagnosticreport</v>
      </c>
      <c r="G49" s="1" t="s">
        <v>57</v>
      </c>
      <c r="H49" s="1" t="s">
        <v>57</v>
      </c>
      <c r="I49" s="1" t="s">
        <v>58</v>
      </c>
      <c r="J49" s="1" t="str">
        <f t="shared" si="10"/>
        <v>DiagnosticReport.category</v>
      </c>
      <c r="K49" s="1" t="s">
        <v>57</v>
      </c>
      <c r="M49" s="1" t="s">
        <v>57</v>
      </c>
      <c r="X49" s="1" t="s">
        <v>13</v>
      </c>
      <c r="Y49" s="5"/>
      <c r="Z49" s="5"/>
      <c r="AA49" s="12"/>
      <c r="AB49" s="1" t="str">
        <f>"SearchParameter-us-core-"&amp;LOWER((B49)&amp;"-"&amp;C49&amp;".html")</f>
        <v>SearchParameter-us-core-diagnosticreport-category.html</v>
      </c>
    </row>
    <row r="50" spans="1:28" ht="18.95" customHeight="1">
      <c r="A50" s="1">
        <v>48</v>
      </c>
      <c r="B50" s="1" t="s">
        <v>187</v>
      </c>
      <c r="C50" s="1" t="s">
        <v>28</v>
      </c>
      <c r="D50" s="1" t="s">
        <v>73</v>
      </c>
      <c r="E50" s="1" t="b">
        <v>0</v>
      </c>
      <c r="F50" s="1" t="str">
        <f t="shared" si="1"/>
        <v>http://hl7.org/fhir/us/core/StructureDefinition/us-core-diagnosticreport</v>
      </c>
      <c r="G50" s="1" t="s">
        <v>57</v>
      </c>
      <c r="H50" s="1" t="s">
        <v>57</v>
      </c>
      <c r="I50" s="1" t="s">
        <v>58</v>
      </c>
      <c r="J50" s="1" t="str">
        <f t="shared" si="10"/>
        <v>DiagnosticReport.code</v>
      </c>
      <c r="K50" s="1" t="s">
        <v>57</v>
      </c>
      <c r="L50" s="1" t="s">
        <v>73</v>
      </c>
      <c r="M50" s="1" t="s">
        <v>57</v>
      </c>
      <c r="Y50" s="5"/>
      <c r="Z50" s="5"/>
      <c r="AA50" s="12"/>
      <c r="AB50" s="1" t="str">
        <f>"SearchParameter-us-core-"&amp;LOWER((B50)&amp;"-"&amp;C50&amp;".html")</f>
        <v>SearchParameter-us-core-diagnosticreport-code.html</v>
      </c>
    </row>
    <row r="51" spans="1:28" ht="18.95" customHeight="1">
      <c r="A51" s="1">
        <v>49</v>
      </c>
      <c r="B51" s="1" t="s">
        <v>187</v>
      </c>
      <c r="C51" s="1" t="s">
        <v>83</v>
      </c>
      <c r="D51" s="1" t="s">
        <v>73</v>
      </c>
      <c r="E51" s="1" t="b">
        <v>0</v>
      </c>
      <c r="F51" s="1" t="str">
        <f t="shared" si="1"/>
        <v>http://hl7.org/fhir/us/core/StructureDefinition/us-core-diagnosticreport</v>
      </c>
      <c r="G51" s="1" t="s">
        <v>57</v>
      </c>
      <c r="H51" s="1" t="s">
        <v>57</v>
      </c>
      <c r="I51" s="1" t="s">
        <v>83</v>
      </c>
      <c r="J51" s="1" t="str">
        <f t="shared" si="10"/>
        <v>DiagnosticReport.date</v>
      </c>
      <c r="K51" s="1" t="s">
        <v>57</v>
      </c>
      <c r="M51" s="1" t="s">
        <v>57</v>
      </c>
      <c r="N51" s="14" t="s">
        <v>73</v>
      </c>
      <c r="Q51" s="1" t="s">
        <v>98</v>
      </c>
      <c r="X51" s="1" t="s">
        <v>99</v>
      </c>
      <c r="AA51" s="12"/>
      <c r="AB51" s="1" t="str">
        <f>"SearchParameter-us-core-"&amp;LOWER((B51)&amp;"-"&amp;C51&amp;".html")</f>
        <v>SearchParameter-us-core-diagnosticreport-date.html</v>
      </c>
    </row>
    <row r="52" spans="1:28" ht="18.95" customHeight="1">
      <c r="A52" s="1">
        <v>50</v>
      </c>
      <c r="B52" s="1" t="s">
        <v>188</v>
      </c>
      <c r="C52" s="1" t="s">
        <v>333</v>
      </c>
      <c r="D52" s="1" t="s">
        <v>73</v>
      </c>
      <c r="E52" s="1" t="b">
        <v>0</v>
      </c>
      <c r="F52" s="1" t="str">
        <f t="shared" si="1"/>
        <v>http://hl7.org/fhir/us/core/StructureDefinition/us-core-goal</v>
      </c>
      <c r="G52" s="1" t="s">
        <v>57</v>
      </c>
      <c r="H52" s="1" t="s">
        <v>57</v>
      </c>
      <c r="I52" s="1" t="s">
        <v>58</v>
      </c>
      <c r="J52" s="1" t="str">
        <f t="shared" si="9"/>
        <v>Goal.lifecycle-status</v>
      </c>
      <c r="K52" s="1" t="s">
        <v>57</v>
      </c>
      <c r="M52" s="1" t="s">
        <v>57</v>
      </c>
      <c r="X52" s="1" t="s">
        <v>99</v>
      </c>
      <c r="Y52" s="5"/>
      <c r="Z52" s="5"/>
      <c r="AA52" s="12"/>
      <c r="AB52" s="1" t="str">
        <f t="shared" si="4"/>
        <v>SearchParameter-us-core-goal-lifecycle-status.html</v>
      </c>
    </row>
    <row r="53" spans="1:28" ht="18.95" customHeight="1">
      <c r="A53" s="1">
        <v>51</v>
      </c>
      <c r="B53" s="1" t="s">
        <v>188</v>
      </c>
      <c r="C53" s="1" t="s">
        <v>94</v>
      </c>
      <c r="D53" s="1" t="s">
        <v>73</v>
      </c>
      <c r="E53" s="1" t="b">
        <v>1</v>
      </c>
      <c r="F53" s="1" t="str">
        <f t="shared" si="1"/>
        <v>http://hl7.org/fhir/us/core/StructureDefinition/us-core-goal</v>
      </c>
      <c r="G53" s="1" t="s">
        <v>57</v>
      </c>
      <c r="H53" s="1" t="s">
        <v>57</v>
      </c>
      <c r="I53" s="1" t="s">
        <v>95</v>
      </c>
      <c r="J53" s="1" t="str">
        <f t="shared" si="9"/>
        <v>Goal.patient</v>
      </c>
      <c r="K53" s="1" t="s">
        <v>57</v>
      </c>
      <c r="M53" s="1" t="s">
        <v>57</v>
      </c>
      <c r="X53" s="1" t="s">
        <v>96</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si="4"/>
        <v>SearchParameter-us-core-goal-patient.html</v>
      </c>
    </row>
    <row r="54" spans="1:28" ht="18.95" customHeight="1">
      <c r="A54" s="1">
        <v>52</v>
      </c>
      <c r="B54" s="1" t="s">
        <v>188</v>
      </c>
      <c r="C54" s="1" t="s">
        <v>444</v>
      </c>
      <c r="D54" s="1" t="s">
        <v>73</v>
      </c>
      <c r="E54" s="1" t="b">
        <v>0</v>
      </c>
      <c r="F54" s="1" t="str">
        <f t="shared" si="1"/>
        <v>http://hl7.org/fhir/us/core/StructureDefinition/us-core-goal</v>
      </c>
      <c r="G54" s="1" t="s">
        <v>57</v>
      </c>
      <c r="H54" s="1" t="s">
        <v>57</v>
      </c>
      <c r="I54" s="1" t="s">
        <v>83</v>
      </c>
      <c r="J54" s="1" t="str">
        <f t="shared" si="9"/>
        <v>Goal.target-date</v>
      </c>
      <c r="K54" s="1" t="s">
        <v>57</v>
      </c>
      <c r="M54" s="1" t="s">
        <v>57</v>
      </c>
      <c r="N54" s="1" t="s">
        <v>73</v>
      </c>
      <c r="Q54" s="1" t="s">
        <v>98</v>
      </c>
      <c r="X54" s="1" t="s">
        <v>99</v>
      </c>
      <c r="AA54" s="12"/>
      <c r="AB54" s="1" t="str">
        <f t="shared" si="4"/>
        <v>SearchParameter-us-core-goal-target-date.html</v>
      </c>
    </row>
    <row r="55" spans="1:28" ht="18.95" customHeight="1">
      <c r="A55" s="1">
        <v>53</v>
      </c>
      <c r="B55" s="1" t="s">
        <v>189</v>
      </c>
      <c r="C55" s="1" t="s">
        <v>63</v>
      </c>
      <c r="D55" s="1" t="s">
        <v>73</v>
      </c>
      <c r="E55" s="1" t="b">
        <v>0</v>
      </c>
      <c r="F55" s="1" t="str">
        <f t="shared" si="1"/>
        <v>http://hl7.org/fhir/us/core/StructureDefinition/us-core-medicationrequest</v>
      </c>
      <c r="G55" s="1" t="s">
        <v>57</v>
      </c>
      <c r="H55" s="1" t="s">
        <v>57</v>
      </c>
      <c r="I55" s="1" t="s">
        <v>58</v>
      </c>
      <c r="J55" s="1" t="str">
        <f t="shared" si="9"/>
        <v>MedicationRequest.status</v>
      </c>
      <c r="K55" s="1" t="s">
        <v>57</v>
      </c>
      <c r="L55" s="1" t="s">
        <v>12</v>
      </c>
      <c r="M55" s="1" t="s">
        <v>57</v>
      </c>
      <c r="X55" s="1" t="s">
        <v>99</v>
      </c>
      <c r="Y55" s="5"/>
      <c r="Z55" s="5"/>
      <c r="AA55" s="12"/>
      <c r="AB55" s="1" t="str">
        <f t="shared" si="4"/>
        <v>SearchParameter-us-core-medicationrequest-status.html</v>
      </c>
    </row>
    <row r="56" spans="1:28" ht="18.95" customHeight="1">
      <c r="A56" s="1">
        <v>53</v>
      </c>
      <c r="B56" s="1" t="s">
        <v>189</v>
      </c>
      <c r="C56" s="1" t="s">
        <v>482</v>
      </c>
      <c r="D56" s="1" t="s">
        <v>73</v>
      </c>
      <c r="E56" s="1" t="b">
        <v>0</v>
      </c>
      <c r="F56" s="1" t="str">
        <f t="shared" si="1"/>
        <v>http://hl7.org/fhir/us/core/StructureDefinition/us-core-medicationrequest</v>
      </c>
      <c r="G56" s="1" t="s">
        <v>57</v>
      </c>
      <c r="H56" s="1" t="s">
        <v>57</v>
      </c>
      <c r="I56" s="1" t="s">
        <v>58</v>
      </c>
      <c r="J56" s="1" t="str">
        <f t="shared" si="9"/>
        <v>MedicationRequest.intent</v>
      </c>
      <c r="K56" s="1" t="s">
        <v>57</v>
      </c>
      <c r="L56" s="1" t="s">
        <v>12</v>
      </c>
      <c r="M56" s="1" t="s">
        <v>57</v>
      </c>
      <c r="X56" s="1" t="s">
        <v>99</v>
      </c>
      <c r="Y56" s="5"/>
      <c r="Z56" s="5"/>
      <c r="AA56" s="12"/>
      <c r="AB56" s="1" t="str">
        <f t="shared" si="4"/>
        <v>SearchParameter-us-core-medicationrequest-intent.html</v>
      </c>
    </row>
    <row r="57" spans="1:28" ht="18.95" customHeight="1">
      <c r="A57" s="1">
        <v>54</v>
      </c>
      <c r="B57" s="1" t="s">
        <v>189</v>
      </c>
      <c r="C57" s="1" t="s">
        <v>94</v>
      </c>
      <c r="D57" s="1" t="s">
        <v>73</v>
      </c>
      <c r="E57" s="1" t="b">
        <v>0</v>
      </c>
      <c r="F57" s="1" t="str">
        <f t="shared" si="1"/>
        <v>http://hl7.org/fhir/us/core/StructureDefinition/us-core-medicationrequest</v>
      </c>
      <c r="G57" s="1" t="s">
        <v>57</v>
      </c>
      <c r="H57" s="1" t="s">
        <v>57</v>
      </c>
      <c r="I57" s="1" t="s">
        <v>95</v>
      </c>
      <c r="J57" s="1" t="str">
        <f t="shared" si="9"/>
        <v>MedicationRequest.patient</v>
      </c>
      <c r="K57" s="1" t="s">
        <v>57</v>
      </c>
      <c r="M57" s="1" t="s">
        <v>57</v>
      </c>
      <c r="U57" s="7"/>
      <c r="V57" s="7"/>
      <c r="X57" s="1" t="s">
        <v>96</v>
      </c>
      <c r="Z57" s="12"/>
      <c r="AA57" s="12"/>
      <c r="AB57" s="1" t="str">
        <f t="shared" si="4"/>
        <v>SearchParameter-us-core-medicationrequest-patient.html</v>
      </c>
    </row>
    <row r="58" spans="1:28" ht="18.95" customHeight="1">
      <c r="A58" s="1">
        <v>54</v>
      </c>
      <c r="B58" s="1" t="s">
        <v>189</v>
      </c>
      <c r="C58" s="1" t="s">
        <v>483</v>
      </c>
      <c r="D58" s="1" t="s">
        <v>73</v>
      </c>
      <c r="E58" s="1" t="b">
        <v>0</v>
      </c>
      <c r="F58" s="1" t="str">
        <f t="shared" si="1"/>
        <v>http://hl7.org/fhir/us/core/StructureDefinition/us-core-medicationrequest</v>
      </c>
      <c r="G58" s="1" t="s">
        <v>57</v>
      </c>
      <c r="H58" s="1" t="s">
        <v>57</v>
      </c>
      <c r="I58" s="1" t="s">
        <v>95</v>
      </c>
      <c r="J58" s="1" t="str">
        <f t="shared" si="9"/>
        <v>MedicationRequest.encounter</v>
      </c>
      <c r="K58" s="1" t="s">
        <v>57</v>
      </c>
      <c r="M58" s="1" t="s">
        <v>57</v>
      </c>
      <c r="U58" s="7"/>
      <c r="V58" s="7"/>
      <c r="X58" s="1" t="s">
        <v>96</v>
      </c>
      <c r="Z58" s="12"/>
      <c r="AA58" s="12"/>
      <c r="AB58" s="1" t="str">
        <f t="shared" si="4"/>
        <v>SearchParameter-us-core-medicationrequest-encounter.html</v>
      </c>
    </row>
    <row r="59" spans="1:28" ht="18.95" customHeight="1">
      <c r="A59" s="1">
        <v>55</v>
      </c>
      <c r="B59" s="1" t="s">
        <v>189</v>
      </c>
      <c r="C59" s="1" t="s">
        <v>243</v>
      </c>
      <c r="D59" s="1" t="s">
        <v>73</v>
      </c>
      <c r="E59" s="1" t="b">
        <v>0</v>
      </c>
      <c r="F59" s="1" t="str">
        <f t="shared" si="1"/>
        <v>http://hl7.org/fhir/us/core/StructureDefinition/us-core-medicationrequest</v>
      </c>
      <c r="G59" s="1" t="s">
        <v>57</v>
      </c>
      <c r="H59" s="1" t="s">
        <v>57</v>
      </c>
      <c r="I59" s="1" t="s">
        <v>83</v>
      </c>
      <c r="J59" s="1" t="str">
        <f t="shared" si="9"/>
        <v>MedicationRequest.authoredon</v>
      </c>
      <c r="K59" s="1" t="s">
        <v>57</v>
      </c>
      <c r="M59" s="1" t="s">
        <v>57</v>
      </c>
      <c r="N59" s="1" t="s">
        <v>73</v>
      </c>
      <c r="Q59" s="1" t="s">
        <v>98</v>
      </c>
      <c r="X59" s="1" t="s">
        <v>99</v>
      </c>
      <c r="AA59" s="12"/>
      <c r="AB59" s="1" t="str">
        <f t="shared" si="4"/>
        <v>SearchParameter-us-core-medicationrequest-authoredon.html</v>
      </c>
    </row>
    <row r="60" spans="1:28" ht="18.95" customHeight="1">
      <c r="A60" s="1">
        <v>56</v>
      </c>
      <c r="B60" s="1" t="s">
        <v>473</v>
      </c>
      <c r="C60" s="1" t="s">
        <v>63</v>
      </c>
      <c r="D60" s="1" t="s">
        <v>73</v>
      </c>
      <c r="E60" s="1" t="b">
        <v>0</v>
      </c>
      <c r="F60" s="1" t="str">
        <f t="shared" si="1"/>
        <v>http://hl7.org/fhir/us/core/StructureDefinition/us-core-!medicationstatement</v>
      </c>
      <c r="G60" s="1" t="s">
        <v>57</v>
      </c>
      <c r="H60" s="1" t="s">
        <v>57</v>
      </c>
      <c r="I60" s="1" t="s">
        <v>58</v>
      </c>
      <c r="J60" s="1" t="str">
        <f>B60&amp;"."&amp;C60</f>
        <v>!MedicationStatement.status</v>
      </c>
      <c r="K60" s="1" t="s">
        <v>57</v>
      </c>
      <c r="L60" s="1" t="s">
        <v>12</v>
      </c>
      <c r="M60" s="1" t="s">
        <v>57</v>
      </c>
      <c r="X60" s="1" t="s">
        <v>99</v>
      </c>
      <c r="Y60" s="5"/>
      <c r="Z60" s="5"/>
      <c r="AA60" s="12"/>
      <c r="AB60" s="1" t="str">
        <f>"SearchParameter-us-core-"&amp;LOWER((B60)&amp;"-"&amp;C60&amp;".html")</f>
        <v>SearchParameter-us-core-!medicationstatement-status.html</v>
      </c>
    </row>
    <row r="61" spans="1:28" ht="18.95" customHeight="1">
      <c r="A61" s="1">
        <v>57</v>
      </c>
      <c r="B61" s="1" t="s">
        <v>473</v>
      </c>
      <c r="C61" s="1" t="s">
        <v>94</v>
      </c>
      <c r="D61" s="1" t="s">
        <v>73</v>
      </c>
      <c r="E61" s="1" t="b">
        <v>1</v>
      </c>
      <c r="F61" s="1" t="str">
        <f t="shared" si="1"/>
        <v>http://hl7.org/fhir/us/core/StructureDefinition/us-core-!medicationstatement</v>
      </c>
      <c r="G61" s="1" t="s">
        <v>57</v>
      </c>
      <c r="H61" s="1" t="s">
        <v>57</v>
      </c>
      <c r="I61" s="1" t="s">
        <v>95</v>
      </c>
      <c r="J61" s="1" t="str">
        <f t="shared" si="9"/>
        <v>!MedicationStatement.patient</v>
      </c>
      <c r="K61" s="1" t="s">
        <v>57</v>
      </c>
      <c r="M61" s="1" t="s">
        <v>57</v>
      </c>
      <c r="V61" s="7"/>
      <c r="X61" s="1" t="s">
        <v>96</v>
      </c>
      <c r="Y61" s="1" t="s">
        <v>225</v>
      </c>
      <c r="Z61" s="12" t="s">
        <v>357</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11">"SearchParameter-us-core-"&amp;LOWER((B61)&amp;"-"&amp;C61&amp;".html")</f>
        <v>SearchParameter-us-core-!medicationstatement-patient.html</v>
      </c>
    </row>
    <row r="62" spans="1:28" ht="18.95" customHeight="1">
      <c r="A62" s="1">
        <v>58</v>
      </c>
      <c r="B62" s="1" t="s">
        <v>473</v>
      </c>
      <c r="C62" s="1" t="s">
        <v>242</v>
      </c>
      <c r="D62" s="1" t="s">
        <v>73</v>
      </c>
      <c r="E62" s="1" t="b">
        <v>0</v>
      </c>
      <c r="F62" s="1" t="str">
        <f t="shared" si="1"/>
        <v>http://hl7.org/fhir/us/core/StructureDefinition/us-core-!medicationstatement</v>
      </c>
      <c r="G62" s="1" t="s">
        <v>57</v>
      </c>
      <c r="H62" s="1" t="s">
        <v>57</v>
      </c>
      <c r="I62" s="1" t="s">
        <v>83</v>
      </c>
      <c r="J62" s="1" t="str">
        <f t="shared" si="9"/>
        <v>!MedicationStatement.effective</v>
      </c>
      <c r="K62" s="1" t="s">
        <v>57</v>
      </c>
      <c r="M62" s="1" t="s">
        <v>57</v>
      </c>
      <c r="N62" s="14" t="s">
        <v>73</v>
      </c>
      <c r="Q62" s="1" t="s">
        <v>98</v>
      </c>
      <c r="X62" s="1" t="s">
        <v>99</v>
      </c>
      <c r="AA62" s="12"/>
      <c r="AB62" s="1" t="str">
        <f t="shared" si="11"/>
        <v>SearchParameter-us-core-!medicationstatement-effective.html</v>
      </c>
    </row>
    <row r="63" spans="1:28" ht="18.95" customHeight="1">
      <c r="A63" s="1">
        <v>59</v>
      </c>
      <c r="B63" s="1" t="s">
        <v>190</v>
      </c>
      <c r="C63" s="1" t="s">
        <v>63</v>
      </c>
      <c r="D63" s="1" t="s">
        <v>73</v>
      </c>
      <c r="E63" s="1" t="b">
        <v>0</v>
      </c>
      <c r="F63" s="1" t="str">
        <f t="shared" si="1"/>
        <v>http://hl7.org/fhir/us/core/StructureDefinition/us-core-procedure</v>
      </c>
      <c r="G63" s="1" t="s">
        <v>57</v>
      </c>
      <c r="H63" s="1" t="s">
        <v>57</v>
      </c>
      <c r="I63" s="1" t="s">
        <v>58</v>
      </c>
      <c r="J63" s="1" t="str">
        <f t="shared" si="9"/>
        <v>Procedure.status</v>
      </c>
      <c r="K63" s="1" t="s">
        <v>57</v>
      </c>
      <c r="L63" s="1" t="s">
        <v>12</v>
      </c>
      <c r="M63" s="1" t="s">
        <v>57</v>
      </c>
      <c r="X63" s="1" t="s">
        <v>99</v>
      </c>
      <c r="Y63" s="5"/>
      <c r="Z63" s="5"/>
      <c r="AA63" s="12"/>
      <c r="AB63" s="1" t="str">
        <f t="shared" si="4"/>
        <v>SearchParameter-us-core-procedure-status.html</v>
      </c>
    </row>
    <row r="64" spans="1:28" ht="18.95" customHeight="1">
      <c r="A64" s="1">
        <v>60</v>
      </c>
      <c r="B64" s="1" t="s">
        <v>190</v>
      </c>
      <c r="C64" s="1" t="s">
        <v>94</v>
      </c>
      <c r="D64" s="1" t="s">
        <v>73</v>
      </c>
      <c r="E64" s="1" t="b">
        <v>1</v>
      </c>
      <c r="F64" s="1" t="str">
        <f t="shared" si="1"/>
        <v>http://hl7.org/fhir/us/core/StructureDefinition/us-core-procedure</v>
      </c>
      <c r="G64" s="1" t="s">
        <v>57</v>
      </c>
      <c r="H64" s="1" t="s">
        <v>57</v>
      </c>
      <c r="I64" s="1" t="s">
        <v>95</v>
      </c>
      <c r="J64" s="1" t="str">
        <f t="shared" si="9"/>
        <v>Procedure.patient</v>
      </c>
      <c r="K64" s="1" t="s">
        <v>57</v>
      </c>
      <c r="M64" s="1" t="s">
        <v>57</v>
      </c>
      <c r="X64" s="1" t="s">
        <v>96</v>
      </c>
      <c r="Y64" s="1" t="str">
        <f>"support searching for all "&amp;LOWER(B64)&amp;"s for a patient"</f>
        <v>support searching for all procedures for a patient</v>
      </c>
      <c r="Z64" s="5" t="s">
        <v>226</v>
      </c>
      <c r="AA64" s="12" t="str">
        <f>"Fetches a bundle of all "&amp;B64&amp; " resources for the specified patient"</f>
        <v>Fetches a bundle of all Procedure resources for the specified patient</v>
      </c>
      <c r="AB64" s="1" t="str">
        <f t="shared" si="4"/>
        <v>SearchParameter-us-core-procedure-patient.html</v>
      </c>
    </row>
    <row r="65" spans="1:28" ht="18.95" customHeight="1">
      <c r="A65" s="1">
        <v>61</v>
      </c>
      <c r="B65" s="1" t="s">
        <v>190</v>
      </c>
      <c r="C65" s="1" t="s">
        <v>83</v>
      </c>
      <c r="D65" s="1" t="s">
        <v>73</v>
      </c>
      <c r="E65" s="1" t="b">
        <v>0</v>
      </c>
      <c r="F65" s="1" t="str">
        <f t="shared" si="1"/>
        <v>http://hl7.org/fhir/us/core/StructureDefinition/us-core-procedure</v>
      </c>
      <c r="G65" s="1" t="s">
        <v>57</v>
      </c>
      <c r="H65" s="1" t="s">
        <v>57</v>
      </c>
      <c r="I65" s="1" t="s">
        <v>83</v>
      </c>
      <c r="J65" s="1" t="str">
        <f t="shared" si="9"/>
        <v>Procedure.date</v>
      </c>
      <c r="K65" s="1" t="s">
        <v>57</v>
      </c>
      <c r="M65" s="1" t="s">
        <v>57</v>
      </c>
      <c r="N65" s="1" t="s">
        <v>73</v>
      </c>
      <c r="Q65" s="1" t="s">
        <v>98</v>
      </c>
      <c r="X65" s="1" t="s">
        <v>99</v>
      </c>
      <c r="AA65" s="12"/>
      <c r="AB65" s="1" t="str">
        <f t="shared" si="4"/>
        <v>SearchParameter-us-core-procedure-date.html</v>
      </c>
    </row>
    <row r="66" spans="1:28" ht="18.95" customHeight="1">
      <c r="A66" s="1">
        <v>62</v>
      </c>
      <c r="B66" s="1" t="s">
        <v>190</v>
      </c>
      <c r="C66" s="1" t="s">
        <v>28</v>
      </c>
      <c r="D66" s="1" t="s">
        <v>73</v>
      </c>
      <c r="E66" s="1" t="b">
        <v>0</v>
      </c>
      <c r="F66" s="1" t="str">
        <f t="shared" si="1"/>
        <v>http://hl7.org/fhir/us/core/StructureDefinition/us-core-procedure</v>
      </c>
      <c r="G66" s="1" t="s">
        <v>57</v>
      </c>
      <c r="H66" s="1" t="s">
        <v>57</v>
      </c>
      <c r="I66" s="1" t="s">
        <v>58</v>
      </c>
      <c r="J66" s="1" t="str">
        <f t="shared" si="9"/>
        <v>Procedure.code</v>
      </c>
      <c r="K66" s="1" t="s">
        <v>57</v>
      </c>
      <c r="L66" s="1" t="s">
        <v>73</v>
      </c>
      <c r="M66" s="1" t="s">
        <v>57</v>
      </c>
      <c r="Y66" s="5"/>
      <c r="Z66" s="5"/>
      <c r="AA66" s="12"/>
      <c r="AB66" s="1" t="str">
        <f t="shared" si="4"/>
        <v>SearchParameter-us-core-procedure-code.html</v>
      </c>
    </row>
    <row r="67" spans="1:28" ht="18.95" customHeight="1">
      <c r="A67" s="1">
        <v>63</v>
      </c>
      <c r="B67" s="1" t="s">
        <v>191</v>
      </c>
      <c r="C67" s="1" t="s">
        <v>63</v>
      </c>
      <c r="D67" s="1" t="s">
        <v>73</v>
      </c>
      <c r="E67" s="1" t="b">
        <v>0</v>
      </c>
      <c r="F67" s="1" t="str">
        <f t="shared" ref="F67:F94" si="12">"http://hl7.org/fhir/us/core/StructureDefinition/us-core-"&amp;LOWER(B67)</f>
        <v>http://hl7.org/fhir/us/core/StructureDefinition/us-core-observation</v>
      </c>
      <c r="G67" s="1" t="s">
        <v>57</v>
      </c>
      <c r="H67" s="1" t="s">
        <v>57</v>
      </c>
      <c r="I67" s="1" t="s">
        <v>58</v>
      </c>
      <c r="J67" s="1" t="str">
        <f t="shared" si="9"/>
        <v>Observation.status</v>
      </c>
      <c r="K67" s="1" t="s">
        <v>57</v>
      </c>
      <c r="L67" s="1" t="s">
        <v>12</v>
      </c>
      <c r="M67" s="1" t="s">
        <v>57</v>
      </c>
      <c r="X67" s="1" t="s">
        <v>99</v>
      </c>
      <c r="Y67" s="5"/>
      <c r="Z67" s="5"/>
      <c r="AA67" s="12"/>
      <c r="AB67" s="1" t="str">
        <f t="shared" si="4"/>
        <v>SearchParameter-us-core-observation-status.html</v>
      </c>
    </row>
    <row r="68" spans="1:28" ht="18.95" customHeight="1">
      <c r="A68" s="1">
        <v>64</v>
      </c>
      <c r="B68" s="1" t="s">
        <v>191</v>
      </c>
      <c r="C68" s="1" t="s">
        <v>145</v>
      </c>
      <c r="D68" s="1" t="s">
        <v>73</v>
      </c>
      <c r="E68" s="1" t="b">
        <v>0</v>
      </c>
      <c r="F68" s="1" t="str">
        <f t="shared" si="12"/>
        <v>http://hl7.org/fhir/us/core/StructureDefinition/us-core-observation</v>
      </c>
      <c r="G68" s="1" t="s">
        <v>57</v>
      </c>
      <c r="H68" s="1" t="s">
        <v>57</v>
      </c>
      <c r="I68" s="1" t="s">
        <v>58</v>
      </c>
      <c r="J68" s="1" t="str">
        <f t="shared" si="9"/>
        <v>Observation.category</v>
      </c>
      <c r="K68" s="1" t="s">
        <v>57</v>
      </c>
      <c r="M68" s="1" t="s">
        <v>57</v>
      </c>
      <c r="X68" s="1" t="s">
        <v>13</v>
      </c>
      <c r="Y68" s="5"/>
      <c r="Z68" s="5"/>
      <c r="AA68" s="12"/>
      <c r="AB68" s="1" t="str">
        <f t="shared" si="4"/>
        <v>SearchParameter-us-core-observation-category.html</v>
      </c>
    </row>
    <row r="69" spans="1:28" ht="18.95" customHeight="1">
      <c r="A69" s="1">
        <v>65</v>
      </c>
      <c r="B69" s="1" t="s">
        <v>191</v>
      </c>
      <c r="C69" s="1" t="s">
        <v>28</v>
      </c>
      <c r="D69" s="1" t="s">
        <v>73</v>
      </c>
      <c r="E69" s="1" t="b">
        <v>0</v>
      </c>
      <c r="F69" s="1" t="str">
        <f t="shared" si="12"/>
        <v>http://hl7.org/fhir/us/core/StructureDefinition/us-core-observation</v>
      </c>
      <c r="G69" s="1" t="s">
        <v>57</v>
      </c>
      <c r="H69" s="1" t="s">
        <v>57</v>
      </c>
      <c r="I69" s="1" t="s">
        <v>58</v>
      </c>
      <c r="J69" s="1" t="str">
        <f t="shared" si="9"/>
        <v>Observation.code</v>
      </c>
      <c r="K69" s="1" t="s">
        <v>57</v>
      </c>
      <c r="L69" s="1" t="s">
        <v>73</v>
      </c>
      <c r="M69" s="1" t="s">
        <v>57</v>
      </c>
      <c r="Y69" s="5"/>
      <c r="Z69" s="5"/>
      <c r="AA69" s="12"/>
      <c r="AB69" s="1" t="str">
        <f t="shared" si="4"/>
        <v>SearchParameter-us-core-observation-code.html</v>
      </c>
    </row>
    <row r="70" spans="1:28" ht="18.95" customHeight="1">
      <c r="A70" s="1">
        <v>66</v>
      </c>
      <c r="B70" s="1" t="s">
        <v>191</v>
      </c>
      <c r="C70" s="1" t="s">
        <v>83</v>
      </c>
      <c r="D70" s="1" t="s">
        <v>73</v>
      </c>
      <c r="E70" s="1" t="b">
        <v>0</v>
      </c>
      <c r="F70" s="1" t="str">
        <f t="shared" si="12"/>
        <v>http://hl7.org/fhir/us/core/StructureDefinition/us-core-observation</v>
      </c>
      <c r="G70" s="1" t="s">
        <v>57</v>
      </c>
      <c r="H70" s="1" t="s">
        <v>57</v>
      </c>
      <c r="I70" s="1" t="s">
        <v>83</v>
      </c>
      <c r="J70" s="1" t="str">
        <f t="shared" si="9"/>
        <v>Observation.date</v>
      </c>
      <c r="K70" s="1" t="s">
        <v>57</v>
      </c>
      <c r="M70" s="1" t="s">
        <v>57</v>
      </c>
      <c r="N70" s="1" t="s">
        <v>73</v>
      </c>
      <c r="Q70" s="1" t="s">
        <v>98</v>
      </c>
      <c r="X70" s="1" t="s">
        <v>99</v>
      </c>
      <c r="AA70" s="12"/>
      <c r="AB70" s="1" t="str">
        <f t="shared" si="4"/>
        <v>SearchParameter-us-core-observation-date.html</v>
      </c>
    </row>
    <row r="71" spans="1:28" ht="18.95" customHeight="1">
      <c r="A71" s="1">
        <v>67</v>
      </c>
      <c r="B71" s="1" t="s">
        <v>191</v>
      </c>
      <c r="C71" s="1" t="s">
        <v>94</v>
      </c>
      <c r="D71" s="1" t="s">
        <v>73</v>
      </c>
      <c r="E71" s="1" t="b">
        <v>0</v>
      </c>
      <c r="F71" s="1" t="str">
        <f t="shared" si="12"/>
        <v>http://hl7.org/fhir/us/core/StructureDefinition/us-core-observation</v>
      </c>
      <c r="G71" s="1" t="s">
        <v>57</v>
      </c>
      <c r="H71" s="1" t="s">
        <v>57</v>
      </c>
      <c r="I71" s="1" t="s">
        <v>95</v>
      </c>
      <c r="J71" s="1" t="str">
        <f>B71&amp;"."&amp;C71</f>
        <v>Observation.patient</v>
      </c>
      <c r="K71" s="1" t="s">
        <v>57</v>
      </c>
      <c r="M71" s="1" t="s">
        <v>57</v>
      </c>
      <c r="X71" s="1" t="s">
        <v>96</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ht="18.95" customHeight="1">
      <c r="A72" s="1">
        <v>68</v>
      </c>
      <c r="B72" s="1" t="s">
        <v>248</v>
      </c>
      <c r="C72" s="1" t="s">
        <v>145</v>
      </c>
      <c r="D72" s="1" t="s">
        <v>73</v>
      </c>
      <c r="E72" s="1" t="b">
        <v>0</v>
      </c>
      <c r="F72" s="1" t="str">
        <f t="shared" si="12"/>
        <v>http://hl7.org/fhir/us/core/StructureDefinition/us-core-careplan</v>
      </c>
      <c r="G72" s="1" t="s">
        <v>57</v>
      </c>
      <c r="H72" s="1" t="s">
        <v>57</v>
      </c>
      <c r="I72" s="1" t="s">
        <v>58</v>
      </c>
      <c r="J72" s="1" t="str">
        <f t="shared" ref="J72:J74" si="13">B72&amp;"."&amp;C72</f>
        <v>CarePlan.category</v>
      </c>
      <c r="K72" s="1" t="s">
        <v>57</v>
      </c>
      <c r="M72" s="1" t="s">
        <v>57</v>
      </c>
      <c r="X72" s="1" t="s">
        <v>13</v>
      </c>
      <c r="Y72" s="5"/>
      <c r="Z72" s="5"/>
      <c r="AA72" s="12"/>
      <c r="AB72" s="1" t="str">
        <f t="shared" ref="AB72:AB74" si="14">"SearchParameter-us-core-"&amp;LOWER((B72)&amp;"-"&amp;C72&amp;".html")</f>
        <v>SearchParameter-us-core-careplan-category.html</v>
      </c>
    </row>
    <row r="73" spans="1:28" ht="18.95" customHeight="1">
      <c r="A73" s="1">
        <v>69</v>
      </c>
      <c r="B73" s="1" t="s">
        <v>334</v>
      </c>
      <c r="C73" s="1" t="s">
        <v>28</v>
      </c>
      <c r="D73" s="1" t="s">
        <v>73</v>
      </c>
      <c r="E73" s="1" t="b">
        <v>0</v>
      </c>
      <c r="F73" s="1" t="str">
        <f t="shared" si="12"/>
        <v>http://hl7.org/fhir/us/core/StructureDefinition/us-core-!careplan</v>
      </c>
      <c r="G73" s="1" t="s">
        <v>57</v>
      </c>
      <c r="H73" s="1" t="s">
        <v>57</v>
      </c>
      <c r="I73" s="1" t="s">
        <v>58</v>
      </c>
      <c r="J73" s="1" t="str">
        <f t="shared" si="13"/>
        <v>!CarePlan.code</v>
      </c>
      <c r="K73" s="1" t="s">
        <v>57</v>
      </c>
      <c r="M73" s="1" t="s">
        <v>57</v>
      </c>
      <c r="Y73" s="5"/>
      <c r="Z73" s="5"/>
      <c r="AA73" s="12"/>
      <c r="AB73" s="1" t="str">
        <f t="shared" si="14"/>
        <v>SearchParameter-us-core-!careplan-code.html</v>
      </c>
    </row>
    <row r="74" spans="1:28" ht="18.95" customHeight="1">
      <c r="A74" s="1">
        <v>70</v>
      </c>
      <c r="B74" s="1" t="s">
        <v>248</v>
      </c>
      <c r="C74" s="1" t="s">
        <v>83</v>
      </c>
      <c r="D74" s="1" t="s">
        <v>73</v>
      </c>
      <c r="E74" s="1" t="b">
        <v>0</v>
      </c>
      <c r="F74" s="1" t="str">
        <f t="shared" si="12"/>
        <v>http://hl7.org/fhir/us/core/StructureDefinition/us-core-careplan</v>
      </c>
      <c r="G74" s="1" t="s">
        <v>57</v>
      </c>
      <c r="H74" s="1" t="s">
        <v>57</v>
      </c>
      <c r="I74" s="1" t="s">
        <v>83</v>
      </c>
      <c r="J74" s="1" t="str">
        <f t="shared" si="13"/>
        <v>CarePlan.date</v>
      </c>
      <c r="K74" s="1" t="s">
        <v>57</v>
      </c>
      <c r="M74" s="1" t="s">
        <v>57</v>
      </c>
      <c r="N74" s="1" t="s">
        <v>73</v>
      </c>
      <c r="Q74" s="1" t="s">
        <v>98</v>
      </c>
      <c r="X74" s="1" t="s">
        <v>99</v>
      </c>
      <c r="AA74" s="12"/>
      <c r="AB74" s="1" t="str">
        <f t="shared" si="14"/>
        <v>SearchParameter-us-core-careplan-date.html</v>
      </c>
    </row>
    <row r="75" spans="1:28" ht="18.95" customHeight="1">
      <c r="A75" s="1">
        <v>71</v>
      </c>
      <c r="B75" s="1" t="s">
        <v>248</v>
      </c>
      <c r="C75" s="1" t="s">
        <v>94</v>
      </c>
      <c r="D75" s="1" t="s">
        <v>73</v>
      </c>
      <c r="E75" s="1" t="b">
        <v>0</v>
      </c>
      <c r="F75" s="1" t="str">
        <f t="shared" si="12"/>
        <v>http://hl7.org/fhir/us/core/StructureDefinition/us-core-careplan</v>
      </c>
      <c r="G75" s="1" t="s">
        <v>57</v>
      </c>
      <c r="H75" s="1" t="s">
        <v>57</v>
      </c>
      <c r="I75" s="1" t="s">
        <v>95</v>
      </c>
      <c r="J75" s="1" t="str">
        <f>B75&amp;"."&amp;C75</f>
        <v>CarePlan.patient</v>
      </c>
      <c r="K75" s="1" t="s">
        <v>57</v>
      </c>
      <c r="M75" s="1" t="s">
        <v>57</v>
      </c>
      <c r="X75" s="1" t="s">
        <v>96</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ht="18.95" customHeight="1">
      <c r="A76" s="1">
        <v>72</v>
      </c>
      <c r="B76" s="1" t="s">
        <v>248</v>
      </c>
      <c r="C76" s="1" t="s">
        <v>63</v>
      </c>
      <c r="D76" s="1" t="s">
        <v>73</v>
      </c>
      <c r="E76" s="1" t="b">
        <v>0</v>
      </c>
      <c r="F76" s="1" t="str">
        <f t="shared" si="12"/>
        <v>http://hl7.org/fhir/us/core/StructureDefinition/us-core-careplan</v>
      </c>
      <c r="G76" s="1" t="s">
        <v>57</v>
      </c>
      <c r="H76" s="1" t="s">
        <v>57</v>
      </c>
      <c r="I76" s="1" t="s">
        <v>58</v>
      </c>
      <c r="J76" s="1" t="str">
        <f t="shared" ref="J76" si="15">B76&amp;"."&amp;C76</f>
        <v>CarePlan.status</v>
      </c>
      <c r="K76" s="1" t="s">
        <v>57</v>
      </c>
      <c r="L76" s="1" t="s">
        <v>12</v>
      </c>
      <c r="M76" s="1" t="s">
        <v>57</v>
      </c>
      <c r="X76" s="1" t="s">
        <v>99</v>
      </c>
      <c r="Y76" s="5"/>
      <c r="Z76" s="5"/>
      <c r="AA76" s="12"/>
      <c r="AB76" s="1" t="str">
        <f t="shared" ref="AB76" si="16">"SearchParameter-us-core-"&amp;LOWER((B76)&amp;"-"&amp;C76&amp;".html")</f>
        <v>SearchParameter-us-core-careplan-status.html</v>
      </c>
    </row>
    <row r="77" spans="1:28" ht="18.95" customHeight="1">
      <c r="A77" s="1">
        <v>73</v>
      </c>
      <c r="B77" s="1" t="s">
        <v>262</v>
      </c>
      <c r="C77" s="1" t="s">
        <v>94</v>
      </c>
      <c r="D77" s="1" t="s">
        <v>73</v>
      </c>
      <c r="E77" s="1" t="b">
        <v>0</v>
      </c>
      <c r="F77" s="1" t="str">
        <f t="shared" si="12"/>
        <v>http://hl7.org/fhir/us/core/StructureDefinition/us-core-careteam</v>
      </c>
      <c r="G77" s="1" t="s">
        <v>57</v>
      </c>
      <c r="H77" s="1" t="s">
        <v>57</v>
      </c>
      <c r="I77" s="1" t="s">
        <v>95</v>
      </c>
      <c r="J77" s="1" t="str">
        <f>B77&amp;"."&amp;C77</f>
        <v>CareTeam.patient</v>
      </c>
      <c r="K77" s="1" t="s">
        <v>57</v>
      </c>
      <c r="M77" s="1" t="s">
        <v>57</v>
      </c>
      <c r="X77" s="1" t="s">
        <v>96</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ht="18.95" customHeight="1">
      <c r="A78" s="1">
        <v>74</v>
      </c>
      <c r="B78" s="1" t="s">
        <v>262</v>
      </c>
      <c r="C78" s="1" t="s">
        <v>63</v>
      </c>
      <c r="D78" s="1" t="s">
        <v>73</v>
      </c>
      <c r="E78" s="1" t="b">
        <v>0</v>
      </c>
      <c r="F78" s="1" t="str">
        <f t="shared" si="12"/>
        <v>http://hl7.org/fhir/us/core/StructureDefinition/us-core-careteam</v>
      </c>
      <c r="G78" s="1" t="s">
        <v>57</v>
      </c>
      <c r="H78" s="1" t="s">
        <v>57</v>
      </c>
      <c r="I78" s="1" t="s">
        <v>58</v>
      </c>
      <c r="J78" s="1" t="str">
        <f t="shared" ref="J78:J94" si="17">B78&amp;"."&amp;C78</f>
        <v>CareTeam.status</v>
      </c>
      <c r="K78" s="1" t="s">
        <v>57</v>
      </c>
      <c r="L78" s="1" t="s">
        <v>12</v>
      </c>
      <c r="M78" s="1" t="s">
        <v>57</v>
      </c>
      <c r="X78" s="1" t="s">
        <v>99</v>
      </c>
      <c r="Y78" s="5"/>
      <c r="Z78" s="5"/>
      <c r="AA78" s="12"/>
      <c r="AB78" s="1" t="str">
        <f t="shared" ref="AB78:AB90" si="18">"SearchParameter-us-core-"&amp;LOWER((B78)&amp;"-"&amp;C78&amp;".html")</f>
        <v>SearchParameter-us-core-careteam-status.html</v>
      </c>
    </row>
    <row r="79" spans="1:28" ht="18.95" customHeight="1">
      <c r="A79" s="1">
        <v>75</v>
      </c>
      <c r="B79" s="1" t="s">
        <v>266</v>
      </c>
      <c r="C79" s="1" t="s">
        <v>94</v>
      </c>
      <c r="D79" s="1" t="s">
        <v>73</v>
      </c>
      <c r="E79" s="1" t="b">
        <v>1</v>
      </c>
      <c r="F79" s="1" t="str">
        <f>"http://hl7.org/fhir/us/core/StructureDefinition/us-core-implantable-"&amp;LOWER(B79)</f>
        <v>http://hl7.org/fhir/us/core/StructureDefinition/us-core-implantable-device</v>
      </c>
      <c r="G79" s="1" t="s">
        <v>57</v>
      </c>
      <c r="H79" s="1" t="s">
        <v>57</v>
      </c>
      <c r="I79" s="1" t="s">
        <v>95</v>
      </c>
      <c r="J79" s="1" t="str">
        <f t="shared" si="17"/>
        <v>Device.patient</v>
      </c>
      <c r="K79" s="1" t="s">
        <v>57</v>
      </c>
      <c r="M79" s="1" t="s">
        <v>57</v>
      </c>
      <c r="X79" s="1" t="s">
        <v>96</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si="18"/>
        <v>SearchParameter-us-core-device-patient.html</v>
      </c>
    </row>
    <row r="80" spans="1:28" ht="18.95" customHeight="1">
      <c r="A80" s="1">
        <v>76</v>
      </c>
      <c r="B80" s="1" t="s">
        <v>266</v>
      </c>
      <c r="C80" s="1" t="s">
        <v>13</v>
      </c>
      <c r="D80" s="1" t="s">
        <v>73</v>
      </c>
      <c r="E80" s="1" t="b">
        <v>0</v>
      </c>
      <c r="F80" s="1" t="str">
        <f>"http://hl7.org/fhir/us/core/StructureDefinition/us-core-implantable-"&amp;LOWER(B80)</f>
        <v>http://hl7.org/fhir/us/core/StructureDefinition/us-core-implantable-device</v>
      </c>
      <c r="G80" s="1" t="s">
        <v>57</v>
      </c>
      <c r="H80" s="1" t="s">
        <v>57</v>
      </c>
      <c r="I80" s="1" t="s">
        <v>58</v>
      </c>
      <c r="J80" s="1" t="str">
        <f t="shared" si="17"/>
        <v>Device.type</v>
      </c>
      <c r="K80" s="1" t="s">
        <v>57</v>
      </c>
      <c r="M80" s="1" t="s">
        <v>57</v>
      </c>
      <c r="Z80" s="5"/>
      <c r="AA80" s="12"/>
      <c r="AB80" s="1" t="str">
        <f t="shared" si="18"/>
        <v>SearchParameter-us-core-device-type.html</v>
      </c>
    </row>
    <row r="81" spans="1:28" ht="18.95" customHeight="1">
      <c r="A81" s="1">
        <v>77</v>
      </c>
      <c r="B81" s="1" t="s">
        <v>267</v>
      </c>
      <c r="C81" s="1" t="s">
        <v>25</v>
      </c>
      <c r="D81" s="1" t="s">
        <v>73</v>
      </c>
      <c r="E81" s="1" t="b">
        <v>1</v>
      </c>
      <c r="F81" s="1" t="str">
        <f t="shared" si="12"/>
        <v>http://hl7.org/fhir/us/core/StructureDefinition/us-core-location</v>
      </c>
      <c r="G81" s="1" t="s">
        <v>57</v>
      </c>
      <c r="H81" s="1" t="s">
        <v>57</v>
      </c>
      <c r="I81" s="1" t="s">
        <v>66</v>
      </c>
      <c r="J81" s="1" t="str">
        <f t="shared" si="17"/>
        <v>Location.name</v>
      </c>
      <c r="K81" s="1" t="s">
        <v>57</v>
      </c>
      <c r="M81" s="1" t="s">
        <v>57</v>
      </c>
      <c r="Y81" s="1" t="s">
        <v>271</v>
      </c>
      <c r="Z81" s="5" t="str">
        <f>"GET [base]/"&amp;B81&amp;"?name=Health"</f>
        <v>GET [base]/Location?name=Health</v>
      </c>
      <c r="AA81" s="12" t="str">
        <f>"Fetches a bundle of all "&amp;B81&amp; " resources that match the name"</f>
        <v>Fetches a bundle of all Location resources that match the name</v>
      </c>
      <c r="AB81" s="1" t="str">
        <f t="shared" si="18"/>
        <v>SearchParameter-us-core-location-name.html</v>
      </c>
    </row>
    <row r="82" spans="1:28" ht="18.95" customHeight="1">
      <c r="A82" s="1">
        <v>78</v>
      </c>
      <c r="B82" s="1" t="s">
        <v>267</v>
      </c>
      <c r="C82" s="1" t="s">
        <v>90</v>
      </c>
      <c r="D82" s="1" t="s">
        <v>73</v>
      </c>
      <c r="E82" s="1" t="b">
        <v>1</v>
      </c>
      <c r="F82" s="1" t="str">
        <f t="shared" si="12"/>
        <v>http://hl7.org/fhir/us/core/StructureDefinition/us-core-location</v>
      </c>
      <c r="G82" s="1" t="s">
        <v>57</v>
      </c>
      <c r="H82" s="1" t="s">
        <v>57</v>
      </c>
      <c r="I82" s="1" t="s">
        <v>66</v>
      </c>
      <c r="J82" s="1" t="str">
        <f t="shared" si="17"/>
        <v>Location.address</v>
      </c>
      <c r="K82" s="1" t="s">
        <v>57</v>
      </c>
      <c r="M82" s="1" t="s">
        <v>57</v>
      </c>
      <c r="Y82" s="1" t="s">
        <v>272</v>
      </c>
      <c r="Z82" s="5" t="str">
        <f>"GET [base]/"&amp;B82&amp;"?address=Arbor"</f>
        <v>GET [base]/Location?address=Arbor</v>
      </c>
      <c r="AA82" s="12" t="str">
        <f>"Fetches a bundle of all "&amp;B82&amp; " resources that match the address string"</f>
        <v>Fetches a bundle of all Location resources that match the address string</v>
      </c>
      <c r="AB82" s="1" t="str">
        <f t="shared" si="18"/>
        <v>SearchParameter-us-core-location-address.html</v>
      </c>
    </row>
    <row r="83" spans="1:28" ht="18.95" customHeight="1">
      <c r="A83" s="1">
        <v>79</v>
      </c>
      <c r="B83" s="1" t="s">
        <v>267</v>
      </c>
      <c r="C83" s="1" t="s">
        <v>268</v>
      </c>
      <c r="D83" s="1" t="s">
        <v>73</v>
      </c>
      <c r="E83" s="1" t="b">
        <v>1</v>
      </c>
      <c r="F83" s="1" t="str">
        <f t="shared" si="12"/>
        <v>http://hl7.org/fhir/us/core/StructureDefinition/us-core-location</v>
      </c>
      <c r="G83" s="1" t="s">
        <v>57</v>
      </c>
      <c r="H83" s="1" t="s">
        <v>57</v>
      </c>
      <c r="I83" s="1" t="s">
        <v>66</v>
      </c>
      <c r="J83" s="1" t="str">
        <f t="shared" si="17"/>
        <v>Location.address-city</v>
      </c>
      <c r="K83" s="1" t="s">
        <v>57</v>
      </c>
      <c r="M83" s="1" t="s">
        <v>57</v>
      </c>
      <c r="Y83" s="1" t="s">
        <v>273</v>
      </c>
      <c r="Z83" s="5" t="str">
        <f>"GET [base]/"&amp;B83&amp;"?address-city=Ann Arbor"</f>
        <v>GET [base]/Location?address-city=Ann Arbor</v>
      </c>
      <c r="AA83" s="12" t="str">
        <f>"Fetches a bundle of all "&amp;B83&amp; " resources for the city"</f>
        <v>Fetches a bundle of all Location resources for the city</v>
      </c>
      <c r="AB83" s="1" t="str">
        <f t="shared" si="18"/>
        <v>SearchParameter-us-core-location-address-city.html</v>
      </c>
    </row>
    <row r="84" spans="1:28" ht="18.95" customHeight="1">
      <c r="A84" s="1">
        <v>80</v>
      </c>
      <c r="B84" s="1" t="s">
        <v>267</v>
      </c>
      <c r="C84" s="1" t="s">
        <v>335</v>
      </c>
      <c r="D84" s="1" t="s">
        <v>73</v>
      </c>
      <c r="E84" s="1" t="b">
        <v>1</v>
      </c>
      <c r="F84" s="1" t="str">
        <f t="shared" si="12"/>
        <v>http://hl7.org/fhir/us/core/StructureDefinition/us-core-location</v>
      </c>
      <c r="G84" s="1" t="s">
        <v>57</v>
      </c>
      <c r="H84" s="1" t="s">
        <v>57</v>
      </c>
      <c r="I84" s="1" t="s">
        <v>66</v>
      </c>
      <c r="J84" s="1" t="str">
        <f t="shared" si="17"/>
        <v>Location.address-state</v>
      </c>
      <c r="K84" s="1" t="s">
        <v>57</v>
      </c>
      <c r="M84" s="1" t="s">
        <v>57</v>
      </c>
      <c r="Y84" s="1" t="s">
        <v>274</v>
      </c>
      <c r="Z84" s="5" t="s">
        <v>276</v>
      </c>
      <c r="AA84" s="12" t="str">
        <f>"Fetches a bundle of all "&amp;B84&amp; " resources for the state"</f>
        <v>Fetches a bundle of all Location resources for the state</v>
      </c>
      <c r="AB84" s="1" t="str">
        <f t="shared" si="18"/>
        <v>SearchParameter-us-core-location-address-state.html</v>
      </c>
    </row>
    <row r="85" spans="1:28" ht="18.95" customHeight="1">
      <c r="A85" s="1">
        <v>81</v>
      </c>
      <c r="B85" s="1" t="s">
        <v>267</v>
      </c>
      <c r="C85" s="1" t="s">
        <v>270</v>
      </c>
      <c r="D85" s="1" t="s">
        <v>73</v>
      </c>
      <c r="E85" s="1" t="b">
        <v>1</v>
      </c>
      <c r="F85" s="1" t="str">
        <f t="shared" si="12"/>
        <v>http://hl7.org/fhir/us/core/StructureDefinition/us-core-location</v>
      </c>
      <c r="G85" s="1" t="s">
        <v>57</v>
      </c>
      <c r="H85" s="1" t="s">
        <v>57</v>
      </c>
      <c r="I85" s="1" t="s">
        <v>66</v>
      </c>
      <c r="J85" s="1" t="str">
        <f t="shared" si="17"/>
        <v>Location.address-postalcode</v>
      </c>
      <c r="K85" s="1" t="s">
        <v>57</v>
      </c>
      <c r="M85" s="1" t="s">
        <v>57</v>
      </c>
      <c r="Y85" s="1" t="s">
        <v>275</v>
      </c>
      <c r="Z85" s="5" t="str">
        <f>"GET [base]/"&amp;B85&amp;"?address-postalcode=48104"</f>
        <v>GET [base]/Location?address-postalcode=48104</v>
      </c>
      <c r="AA85" s="12" t="str">
        <f>"Fetches a bundle of all "&amp;B85&amp; " resources for the ZIP code"</f>
        <v>Fetches a bundle of all Location resources for the ZIP code</v>
      </c>
      <c r="AB85" s="1" t="str">
        <f t="shared" si="18"/>
        <v>SearchParameter-us-core-location-address-postalcode.html</v>
      </c>
    </row>
    <row r="86" spans="1:28" ht="18.95" customHeight="1">
      <c r="A86" s="1">
        <v>82</v>
      </c>
      <c r="B86" s="1" t="s">
        <v>277</v>
      </c>
      <c r="C86" s="1" t="s">
        <v>25</v>
      </c>
      <c r="D86" s="1" t="s">
        <v>73</v>
      </c>
      <c r="E86" s="1" t="b">
        <v>1</v>
      </c>
      <c r="F86" s="1" t="str">
        <f t="shared" si="12"/>
        <v>http://hl7.org/fhir/us/core/StructureDefinition/us-core-organization</v>
      </c>
      <c r="G86" s="1" t="s">
        <v>57</v>
      </c>
      <c r="H86" s="1" t="s">
        <v>57</v>
      </c>
      <c r="I86" s="1" t="s">
        <v>66</v>
      </c>
      <c r="J86" s="1" t="str">
        <f t="shared" si="17"/>
        <v>Organization.name</v>
      </c>
      <c r="K86" s="1" t="s">
        <v>57</v>
      </c>
      <c r="M86" s="1" t="s">
        <v>57</v>
      </c>
      <c r="Y86" s="1" t="s">
        <v>278</v>
      </c>
      <c r="Z86" s="5" t="str">
        <f>"GET [base]/"&amp;B86&amp;"?name=Health"</f>
        <v>GET [base]/Organization?name=Health</v>
      </c>
      <c r="AA86" s="12" t="str">
        <f>"Fetches a bundle of all "&amp;B86&amp; " resources that match the name"</f>
        <v>Fetches a bundle of all Organization resources that match the name</v>
      </c>
      <c r="AB86" s="1" t="str">
        <f t="shared" si="18"/>
        <v>SearchParameter-us-core-organization-name.html</v>
      </c>
    </row>
    <row r="87" spans="1:28" ht="18.95" customHeight="1">
      <c r="A87" s="1">
        <v>83</v>
      </c>
      <c r="B87" s="1" t="s">
        <v>277</v>
      </c>
      <c r="C87" s="1" t="s">
        <v>90</v>
      </c>
      <c r="D87" s="1" t="s">
        <v>73</v>
      </c>
      <c r="E87" s="1" t="b">
        <v>1</v>
      </c>
      <c r="F87" s="1" t="str">
        <f t="shared" si="12"/>
        <v>http://hl7.org/fhir/us/core/StructureDefinition/us-core-organization</v>
      </c>
      <c r="G87" s="1" t="s">
        <v>57</v>
      </c>
      <c r="H87" s="1" t="s">
        <v>57</v>
      </c>
      <c r="I87" s="1" t="s">
        <v>66</v>
      </c>
      <c r="J87" s="1" t="str">
        <f t="shared" si="17"/>
        <v>Organization.address</v>
      </c>
      <c r="K87" s="1" t="s">
        <v>57</v>
      </c>
      <c r="M87" s="1" t="s">
        <v>57</v>
      </c>
      <c r="Y87" s="1" t="s">
        <v>279</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18"/>
        <v>SearchParameter-us-core-organization-address.html</v>
      </c>
    </row>
    <row r="88" spans="1:28" ht="18.95" customHeight="1">
      <c r="A88" s="1">
        <v>84</v>
      </c>
      <c r="B88" s="1" t="s">
        <v>283</v>
      </c>
      <c r="C88" s="1" t="s">
        <v>268</v>
      </c>
      <c r="D88" s="1" t="s">
        <v>73</v>
      </c>
      <c r="E88" s="1" t="b">
        <v>1</v>
      </c>
      <c r="F88" s="1" t="str">
        <f t="shared" si="12"/>
        <v>http://hl7.org/fhir/us/core/StructureDefinition/us-core-!organization</v>
      </c>
      <c r="G88" s="1" t="s">
        <v>57</v>
      </c>
      <c r="H88" s="1" t="s">
        <v>57</v>
      </c>
      <c r="I88" s="1" t="s">
        <v>66</v>
      </c>
      <c r="J88" s="1" t="str">
        <f t="shared" si="17"/>
        <v>!Organization.address-city</v>
      </c>
      <c r="K88" s="1" t="s">
        <v>57</v>
      </c>
      <c r="M88" s="1" t="s">
        <v>57</v>
      </c>
      <c r="Y88" s="1" t="s">
        <v>280</v>
      </c>
      <c r="Z88" s="5" t="str">
        <f>"GET [base]/"&amp;B88&amp;"?address-city=Ann Arbor"</f>
        <v>GET [base]/!Organization?address-city=Ann Arbor</v>
      </c>
      <c r="AA88" s="12" t="str">
        <f>"Fetches a bundle of all "&amp;B88&amp; " resources for the city"</f>
        <v>Fetches a bundle of all !Organization resources for the city</v>
      </c>
      <c r="AB88" s="1" t="str">
        <f t="shared" si="18"/>
        <v>SearchParameter-us-core-!organization-address-city.html</v>
      </c>
    </row>
    <row r="89" spans="1:28" ht="18.95" customHeight="1">
      <c r="A89" s="1">
        <v>85</v>
      </c>
      <c r="B89" s="1" t="s">
        <v>283</v>
      </c>
      <c r="C89" s="1" t="s">
        <v>269</v>
      </c>
      <c r="D89" s="1" t="s">
        <v>73</v>
      </c>
      <c r="E89" s="1" t="b">
        <v>1</v>
      </c>
      <c r="F89" s="1" t="str">
        <f t="shared" si="12"/>
        <v>http://hl7.org/fhir/us/core/StructureDefinition/us-core-!organization</v>
      </c>
      <c r="G89" s="1" t="s">
        <v>57</v>
      </c>
      <c r="H89" s="1" t="s">
        <v>57</v>
      </c>
      <c r="I89" s="1" t="s">
        <v>66</v>
      </c>
      <c r="J89" s="1" t="str">
        <f t="shared" si="17"/>
        <v>!Organization.adress-state</v>
      </c>
      <c r="K89" s="1" t="s">
        <v>57</v>
      </c>
      <c r="M89" s="1" t="s">
        <v>57</v>
      </c>
      <c r="Y89" s="1" t="s">
        <v>281</v>
      </c>
      <c r="Z89" s="5" t="str">
        <f>"GET [base]/"&amp;B89&amp;"?address-state=MI"</f>
        <v>GET [base]/!Organization?address-state=MI</v>
      </c>
      <c r="AA89" s="12" t="str">
        <f>"Fetches a bundle of all "&amp;B89&amp; " resources for the state"</f>
        <v>Fetches a bundle of all !Organization resources for the state</v>
      </c>
      <c r="AB89" s="1" t="str">
        <f t="shared" si="18"/>
        <v>SearchParameter-us-core-!organization-adress-state.html</v>
      </c>
    </row>
    <row r="90" spans="1:28" ht="18.95" customHeight="1">
      <c r="A90" s="1">
        <v>86</v>
      </c>
      <c r="B90" s="1" t="s">
        <v>283</v>
      </c>
      <c r="C90" s="1" t="s">
        <v>270</v>
      </c>
      <c r="D90" s="1" t="s">
        <v>73</v>
      </c>
      <c r="E90" s="1" t="b">
        <v>1</v>
      </c>
      <c r="F90" s="1" t="str">
        <f t="shared" si="12"/>
        <v>http://hl7.org/fhir/us/core/StructureDefinition/us-core-!organization</v>
      </c>
      <c r="G90" s="1" t="s">
        <v>57</v>
      </c>
      <c r="H90" s="1" t="s">
        <v>57</v>
      </c>
      <c r="I90" s="1" t="s">
        <v>66</v>
      </c>
      <c r="J90" s="1" t="str">
        <f t="shared" si="17"/>
        <v>!Organization.address-postalcode</v>
      </c>
      <c r="K90" s="1" t="s">
        <v>57</v>
      </c>
      <c r="M90" s="1" t="s">
        <v>57</v>
      </c>
      <c r="Y90" s="1" t="s">
        <v>282</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18"/>
        <v>SearchParameter-us-core-!organization-address-postalcode.html</v>
      </c>
    </row>
    <row r="91" spans="1:28" ht="18.95" customHeight="1">
      <c r="A91" s="1">
        <v>87</v>
      </c>
      <c r="B91" s="1" t="s">
        <v>284</v>
      </c>
      <c r="C91" s="1" t="s">
        <v>25</v>
      </c>
      <c r="D91" s="1" t="s">
        <v>73</v>
      </c>
      <c r="E91" s="1" t="b">
        <v>1</v>
      </c>
      <c r="F91" s="1" t="str">
        <f t="shared" si="12"/>
        <v>http://hl7.org/fhir/us/core/StructureDefinition/us-core-practitioner</v>
      </c>
      <c r="G91" s="1" t="s">
        <v>57</v>
      </c>
      <c r="H91" s="1" t="s">
        <v>57</v>
      </c>
      <c r="I91" s="1" t="s">
        <v>66</v>
      </c>
      <c r="J91" s="1" t="str">
        <f t="shared" si="17"/>
        <v>Practitioner.name</v>
      </c>
      <c r="K91" s="1" t="s">
        <v>57</v>
      </c>
      <c r="M91" s="1" t="s">
        <v>57</v>
      </c>
      <c r="X91" s="1" t="s">
        <v>81</v>
      </c>
      <c r="Y91" s="5" t="s">
        <v>285</v>
      </c>
      <c r="Z91" s="5" t="str">
        <f>"GET [base]/"&amp;B91&amp;"?name=Smith"</f>
        <v>GET [base]/Practitioner?name=Smith</v>
      </c>
      <c r="AA91" s="12" t="str">
        <f>"Fetches a bundle of all "&amp;B91&amp;" resources matching the name"</f>
        <v>Fetches a bundle of all Practitioner resources matching the name</v>
      </c>
      <c r="AB91" s="1" t="str">
        <f t="shared" ref="AB91:AB93" si="19">"SearchParameter-us-core-"&amp;LOWER((B91)&amp;"-"&amp;SUBSTITUTE(C91,"_","")&amp;".html")</f>
        <v>SearchParameter-us-core-practitioner-name.html</v>
      </c>
    </row>
    <row r="92" spans="1:28" ht="18.95" customHeight="1">
      <c r="A92" s="1">
        <v>88</v>
      </c>
      <c r="B92" s="1" t="s">
        <v>284</v>
      </c>
      <c r="C92" s="1" t="s">
        <v>80</v>
      </c>
      <c r="D92" s="1" t="s">
        <v>73</v>
      </c>
      <c r="E92" s="1" t="b">
        <v>1</v>
      </c>
      <c r="F92" s="1" t="str">
        <f t="shared" si="12"/>
        <v>http://hl7.org/fhir/us/core/StructureDefinition/us-core-practitioner</v>
      </c>
      <c r="G92" s="1" t="s">
        <v>57</v>
      </c>
      <c r="H92" s="1" t="s">
        <v>57</v>
      </c>
      <c r="I92" s="1" t="s">
        <v>58</v>
      </c>
      <c r="J92" s="1" t="str">
        <f t="shared" si="17"/>
        <v>Practitioner.identifier</v>
      </c>
      <c r="K92" s="1" t="s">
        <v>57</v>
      </c>
      <c r="M92" s="1" t="s">
        <v>57</v>
      </c>
      <c r="Y92" s="5" t="s">
        <v>344</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19"/>
        <v>SearchParameter-us-core-practitioner-identifier.html</v>
      </c>
    </row>
    <row r="93" spans="1:28" ht="18.95" customHeight="1">
      <c r="A93" s="1">
        <v>89</v>
      </c>
      <c r="B93" s="1" t="s">
        <v>286</v>
      </c>
      <c r="C93" s="1" t="s">
        <v>287</v>
      </c>
      <c r="D93" s="1" t="s">
        <v>73</v>
      </c>
      <c r="E93" s="1" t="b">
        <v>1</v>
      </c>
      <c r="F93" s="1" t="str">
        <f t="shared" si="12"/>
        <v>http://hl7.org/fhir/us/core/StructureDefinition/us-core-practitionerrole</v>
      </c>
      <c r="G93" s="1" t="s">
        <v>57</v>
      </c>
      <c r="H93" s="1" t="s">
        <v>57</v>
      </c>
      <c r="I93" s="1" t="s">
        <v>58</v>
      </c>
      <c r="J93" s="1" t="str">
        <f t="shared" si="17"/>
        <v>PractitionerRole.specialty</v>
      </c>
      <c r="K93" s="1" t="s">
        <v>57</v>
      </c>
      <c r="M93" s="1" t="s">
        <v>57</v>
      </c>
      <c r="V93" s="1" t="s">
        <v>290</v>
      </c>
      <c r="Y93" s="5" t="s">
        <v>345</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si="19"/>
        <v>SearchParameter-us-core-practitionerrole-specialty.html</v>
      </c>
    </row>
    <row r="94" spans="1:28" ht="18.95" customHeight="1">
      <c r="A94" s="1">
        <v>90</v>
      </c>
      <c r="B94" s="1" t="s">
        <v>286</v>
      </c>
      <c r="C94" s="1" t="s">
        <v>288</v>
      </c>
      <c r="D94" s="1" t="s">
        <v>73</v>
      </c>
      <c r="E94" s="1" t="b">
        <v>1</v>
      </c>
      <c r="F94" s="1" t="str">
        <f t="shared" si="12"/>
        <v>http://hl7.org/fhir/us/core/StructureDefinition/us-core-practitionerrole</v>
      </c>
      <c r="G94" s="1" t="s">
        <v>57</v>
      </c>
      <c r="H94" s="1" t="s">
        <v>57</v>
      </c>
      <c r="I94" s="1" t="s">
        <v>95</v>
      </c>
      <c r="J94" s="1" t="str">
        <f t="shared" si="17"/>
        <v>PractitionerRole.practitioner</v>
      </c>
      <c r="K94" s="1" t="s">
        <v>57</v>
      </c>
      <c r="M94" s="1" t="s">
        <v>57</v>
      </c>
      <c r="S94" s="1" t="s">
        <v>289</v>
      </c>
      <c r="V94" s="1" t="s">
        <v>290</v>
      </c>
      <c r="Y94" s="5" t="s">
        <v>291</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s="1"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I39" zoomScale="130" zoomScaleNormal="13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 min="11" max="16384" width="8.85546875" style="1"/>
  </cols>
  <sheetData>
    <row r="1" spans="1:10" ht="18" customHeight="1" thickBot="1">
      <c r="A1" s="1" t="s">
        <v>148</v>
      </c>
      <c r="B1" s="4" t="s">
        <v>39</v>
      </c>
      <c r="C1" s="4" t="s">
        <v>41</v>
      </c>
      <c r="D1" s="4" t="s">
        <v>101</v>
      </c>
      <c r="E1" s="4" t="s">
        <v>102</v>
      </c>
      <c r="F1" s="4" t="s">
        <v>103</v>
      </c>
      <c r="G1" s="4" t="s">
        <v>321</v>
      </c>
      <c r="H1" s="4" t="s">
        <v>3</v>
      </c>
      <c r="I1" s="4" t="s">
        <v>54</v>
      </c>
      <c r="J1" s="4" t="s">
        <v>55</v>
      </c>
    </row>
    <row r="2" spans="1:10" ht="15.75" thickTop="1">
      <c r="A2" s="1">
        <v>1</v>
      </c>
      <c r="B2" s="1" t="s">
        <v>163</v>
      </c>
      <c r="C2" s="1" t="str">
        <f t="shared" ref="C2:C39" si="0">"http://hl7.org/fhir/us/core/StructureDefinition/us-core-"&amp;LOWER(B2)</f>
        <v>http://hl7.org/fhir/us/core/StructureDefinition/us-core-!encounter</v>
      </c>
      <c r="D2" s="1" t="s">
        <v>104</v>
      </c>
      <c r="E2" s="1" t="s">
        <v>73</v>
      </c>
      <c r="F2" s="1" t="s">
        <v>105</v>
      </c>
      <c r="J2" s="5" t="str">
        <f t="shared" ref="J2:J32" si="1">"Fetches a bundle of all "&amp;B2&amp;" resources matching the specified "&amp;SUBSTITUTE(D2,","," and ")</f>
        <v>Fetches a bundle of all !Encounter resources matching the specified class and date</v>
      </c>
    </row>
    <row r="3" spans="1:10">
      <c r="A3" s="1">
        <v>2</v>
      </c>
      <c r="B3" s="1" t="s">
        <v>163</v>
      </c>
      <c r="C3" s="1" t="str">
        <f t="shared" si="0"/>
        <v>http://hl7.org/fhir/us/core/StructureDefinition/us-core-!encounter</v>
      </c>
      <c r="D3" s="1" t="s">
        <v>106</v>
      </c>
      <c r="E3" s="1" t="s">
        <v>73</v>
      </c>
      <c r="F3" s="1" t="s">
        <v>107</v>
      </c>
      <c r="J3" s="5" t="str">
        <f t="shared" si="1"/>
        <v>Fetches a bundle of all !Encounter resources matching the specified class and date and patient</v>
      </c>
    </row>
    <row r="4" spans="1:10">
      <c r="A4" s="1">
        <v>3</v>
      </c>
      <c r="B4" s="1" t="s">
        <v>163</v>
      </c>
      <c r="C4" s="1" t="str">
        <f t="shared" si="0"/>
        <v>http://hl7.org/fhir/us/core/StructureDefinition/us-core-!encounter</v>
      </c>
      <c r="D4" s="1" t="s">
        <v>108</v>
      </c>
      <c r="E4" s="1" t="s">
        <v>73</v>
      </c>
      <c r="F4" s="1" t="s">
        <v>107</v>
      </c>
      <c r="J4" s="5" t="str">
        <f t="shared" si="1"/>
        <v>Fetches a bundle of all !Encounter resources matching the specified class and date and patient and type</v>
      </c>
    </row>
    <row r="5" spans="1:10">
      <c r="A5" s="1">
        <v>4</v>
      </c>
      <c r="B5" s="1" t="s">
        <v>163</v>
      </c>
      <c r="C5" s="1" t="str">
        <f t="shared" si="0"/>
        <v>http://hl7.org/fhir/us/core/StructureDefinition/us-core-!encounter</v>
      </c>
      <c r="D5" s="1" t="s">
        <v>109</v>
      </c>
      <c r="E5" s="1" t="s">
        <v>73</v>
      </c>
      <c r="F5" s="1" t="s">
        <v>105</v>
      </c>
      <c r="J5" s="5" t="str">
        <f t="shared" si="1"/>
        <v>Fetches a bundle of all !Encounter resources matching the specified class and date and type</v>
      </c>
    </row>
    <row r="6" spans="1:10">
      <c r="A6" s="1">
        <v>5</v>
      </c>
      <c r="B6" s="1" t="s">
        <v>23</v>
      </c>
      <c r="C6" s="1" t="str">
        <f t="shared" si="0"/>
        <v>http://hl7.org/fhir/us/core/StructureDefinition/us-core-encounter</v>
      </c>
      <c r="D6" s="1" t="s">
        <v>110</v>
      </c>
      <c r="E6" s="1" t="s">
        <v>73</v>
      </c>
      <c r="F6" s="1" t="s">
        <v>111</v>
      </c>
      <c r="H6" s="1" t="s">
        <v>325</v>
      </c>
      <c r="I6" s="1" t="s">
        <v>326</v>
      </c>
      <c r="J6" s="5" t="str">
        <f t="shared" si="1"/>
        <v>Fetches a bundle of all Encounter resources matching the specified class and patient</v>
      </c>
    </row>
    <row r="7" spans="1:10">
      <c r="A7" s="1">
        <v>6</v>
      </c>
      <c r="B7" s="1" t="s">
        <v>163</v>
      </c>
      <c r="C7" s="1" t="str">
        <f t="shared" si="0"/>
        <v>http://hl7.org/fhir/us/core/StructureDefinition/us-core-!encounter</v>
      </c>
      <c r="D7" s="1" t="s">
        <v>112</v>
      </c>
      <c r="E7" s="1" t="s">
        <v>73</v>
      </c>
      <c r="F7" s="1" t="s">
        <v>111</v>
      </c>
      <c r="J7" s="5" t="str">
        <f t="shared" si="1"/>
        <v>Fetches a bundle of all !Encounter resources matching the specified class and patient and status</v>
      </c>
    </row>
    <row r="8" spans="1:10">
      <c r="A8" s="1">
        <v>7</v>
      </c>
      <c r="B8" s="1" t="s">
        <v>163</v>
      </c>
      <c r="C8" s="1" t="str">
        <f t="shared" si="0"/>
        <v>http://hl7.org/fhir/us/core/StructureDefinition/us-core-!encounter</v>
      </c>
      <c r="D8" s="1" t="s">
        <v>113</v>
      </c>
      <c r="E8" s="1" t="s">
        <v>73</v>
      </c>
      <c r="F8" s="1" t="s">
        <v>111</v>
      </c>
      <c r="J8" s="5" t="str">
        <f t="shared" si="1"/>
        <v>Fetches a bundle of all !Encounter resources matching the specified class and patient and status and type</v>
      </c>
    </row>
    <row r="9" spans="1:10">
      <c r="A9" s="1">
        <v>8</v>
      </c>
      <c r="B9" s="1" t="s">
        <v>163</v>
      </c>
      <c r="C9" s="1" t="str">
        <f t="shared" si="0"/>
        <v>http://hl7.org/fhir/us/core/StructureDefinition/us-core-!encounter</v>
      </c>
      <c r="D9" s="1" t="s">
        <v>114</v>
      </c>
      <c r="E9" s="1" t="s">
        <v>73</v>
      </c>
      <c r="F9" s="1" t="s">
        <v>111</v>
      </c>
      <c r="I9" s="5"/>
      <c r="J9" s="5" t="str">
        <f t="shared" si="1"/>
        <v>Fetches a bundle of all !Encounter resources matching the specified class and patient and type</v>
      </c>
    </row>
    <row r="10" spans="1:10">
      <c r="A10" s="1">
        <v>9</v>
      </c>
      <c r="B10" s="1" t="s">
        <v>163</v>
      </c>
      <c r="C10" s="1" t="str">
        <f t="shared" si="0"/>
        <v>http://hl7.org/fhir/us/core/StructureDefinition/us-core-!encounter</v>
      </c>
      <c r="D10" s="1" t="s">
        <v>115</v>
      </c>
      <c r="E10" s="1" t="s">
        <v>73</v>
      </c>
      <c r="F10" s="1" t="s">
        <v>58</v>
      </c>
      <c r="H10" s="5"/>
      <c r="I10" s="5"/>
      <c r="J10" s="5" t="str">
        <f t="shared" si="1"/>
        <v>Fetches a bundle of all !Encounter resources matching the specified class and status</v>
      </c>
    </row>
    <row r="11" spans="1:10">
      <c r="A11" s="1">
        <v>10</v>
      </c>
      <c r="B11" s="1" t="s">
        <v>163</v>
      </c>
      <c r="C11" s="1" t="str">
        <f t="shared" si="0"/>
        <v>http://hl7.org/fhir/us/core/StructureDefinition/us-core-!encounter</v>
      </c>
      <c r="D11" s="1" t="s">
        <v>116</v>
      </c>
      <c r="E11" s="1" t="s">
        <v>73</v>
      </c>
      <c r="F11" s="1" t="s">
        <v>58</v>
      </c>
      <c r="H11" s="5"/>
      <c r="J11" s="5" t="str">
        <f t="shared" si="1"/>
        <v>Fetches a bundle of all !Encounter resources matching the specified class and status and type</v>
      </c>
    </row>
    <row r="12" spans="1:10">
      <c r="A12" s="1">
        <v>11</v>
      </c>
      <c r="B12" s="1" t="s">
        <v>163</v>
      </c>
      <c r="C12" s="1" t="str">
        <f t="shared" si="0"/>
        <v>http://hl7.org/fhir/us/core/StructureDefinition/us-core-!encounter</v>
      </c>
      <c r="D12" s="1" t="s">
        <v>99</v>
      </c>
      <c r="E12" s="1" t="s">
        <v>73</v>
      </c>
      <c r="F12" s="1" t="s">
        <v>58</v>
      </c>
      <c r="J12" s="5" t="str">
        <f t="shared" si="1"/>
        <v>Fetches a bundle of all !Encounter resources matching the specified class and type</v>
      </c>
    </row>
    <row r="13" spans="1:10">
      <c r="A13" s="1">
        <v>12</v>
      </c>
      <c r="B13" s="1" t="s">
        <v>23</v>
      </c>
      <c r="C13" s="1" t="str">
        <f t="shared" si="0"/>
        <v>http://hl7.org/fhir/us/core/StructureDefinition/us-core-encounter</v>
      </c>
      <c r="D13" s="1" t="s">
        <v>117</v>
      </c>
      <c r="E13" s="1" t="s">
        <v>73</v>
      </c>
      <c r="F13" s="1" t="s">
        <v>118</v>
      </c>
      <c r="H13" s="5" t="s">
        <v>323</v>
      </c>
      <c r="I13" s="1" t="s">
        <v>327</v>
      </c>
      <c r="J13" s="5" t="str">
        <f t="shared" si="1"/>
        <v>Fetches a bundle of all Encounter resources matching the specified date and patient</v>
      </c>
    </row>
    <row r="14" spans="1:10">
      <c r="A14" s="1">
        <v>13</v>
      </c>
      <c r="B14" s="1" t="s">
        <v>163</v>
      </c>
      <c r="C14" s="1" t="str">
        <f t="shared" si="0"/>
        <v>http://hl7.org/fhir/us/core/StructureDefinition/us-core-!encounter</v>
      </c>
      <c r="D14" s="1" t="s">
        <v>119</v>
      </c>
      <c r="E14" s="1" t="s">
        <v>73</v>
      </c>
      <c r="F14" s="1" t="s">
        <v>107</v>
      </c>
      <c r="J14" s="5" t="str">
        <f t="shared" si="1"/>
        <v>Fetches a bundle of all !Encounter resources matching the specified date and patient and type</v>
      </c>
    </row>
    <row r="15" spans="1:10">
      <c r="A15" s="1">
        <v>14</v>
      </c>
      <c r="B15" s="1" t="s">
        <v>163</v>
      </c>
      <c r="C15" s="1" t="str">
        <f t="shared" si="0"/>
        <v>http://hl7.org/fhir/us/core/StructureDefinition/us-core-!encounter</v>
      </c>
      <c r="D15" s="1" t="s">
        <v>120</v>
      </c>
      <c r="E15" s="1" t="s">
        <v>73</v>
      </c>
      <c r="F15" s="1" t="s">
        <v>105</v>
      </c>
      <c r="J15" s="5" t="str">
        <f t="shared" si="1"/>
        <v>Fetches a bundle of all !Encounter resources matching the specified date and type</v>
      </c>
    </row>
    <row r="16" spans="1:10">
      <c r="A16" s="1">
        <v>15</v>
      </c>
      <c r="B16" s="1" t="s">
        <v>23</v>
      </c>
      <c r="C16" s="1" t="str">
        <f t="shared" si="0"/>
        <v>http://hl7.org/fhir/us/core/StructureDefinition/us-core-encounter</v>
      </c>
      <c r="D16" s="1" t="s">
        <v>123</v>
      </c>
      <c r="E16" s="1" t="s">
        <v>73</v>
      </c>
      <c r="F16" s="1" t="s">
        <v>111</v>
      </c>
      <c r="H16" s="1" t="s">
        <v>324</v>
      </c>
      <c r="I16" s="1" t="s">
        <v>328</v>
      </c>
      <c r="J16" s="5" t="str">
        <f t="shared" si="1"/>
        <v>Fetches a bundle of all Encounter resources matching the specified patient and type</v>
      </c>
    </row>
    <row r="17" spans="1:10">
      <c r="A17" s="1">
        <v>16</v>
      </c>
      <c r="B17" s="1" t="s">
        <v>163</v>
      </c>
      <c r="C17" s="1" t="str">
        <f t="shared" si="0"/>
        <v>http://hl7.org/fhir/us/core/StructureDefinition/us-core-!encounter</v>
      </c>
      <c r="D17" s="1" t="s">
        <v>122</v>
      </c>
      <c r="E17" s="1" t="s">
        <v>73</v>
      </c>
      <c r="F17" s="1" t="s">
        <v>111</v>
      </c>
      <c r="I17" s="5"/>
      <c r="J17" s="5" t="str">
        <f t="shared" si="1"/>
        <v>Fetches a bundle of all !Encounter resources matching the specified patient and status and type</v>
      </c>
    </row>
    <row r="18" spans="1:10">
      <c r="A18" s="1">
        <v>17</v>
      </c>
      <c r="B18" s="1" t="s">
        <v>23</v>
      </c>
      <c r="C18" s="1" t="str">
        <f t="shared" si="0"/>
        <v>http://hl7.org/fhir/us/core/StructureDefinition/us-core-encounter</v>
      </c>
      <c r="D18" s="1" t="s">
        <v>121</v>
      </c>
      <c r="E18" s="1" t="s">
        <v>73</v>
      </c>
      <c r="F18" s="1" t="s">
        <v>111</v>
      </c>
      <c r="H18" s="1" t="s">
        <v>330</v>
      </c>
      <c r="I18" s="1" t="s">
        <v>329</v>
      </c>
      <c r="J18" s="5" t="str">
        <f t="shared" si="1"/>
        <v>Fetches a bundle of all Encounter resources matching the specified patient and status</v>
      </c>
    </row>
    <row r="19" spans="1:10">
      <c r="A19" s="1">
        <v>18</v>
      </c>
      <c r="B19" s="1" t="s">
        <v>163</v>
      </c>
      <c r="C19" s="1" t="str">
        <f t="shared" si="0"/>
        <v>http://hl7.org/fhir/us/core/StructureDefinition/us-core-!encounter</v>
      </c>
      <c r="D19" s="1" t="s">
        <v>124</v>
      </c>
      <c r="E19" s="1" t="s">
        <v>73</v>
      </c>
      <c r="F19" s="1" t="s">
        <v>58</v>
      </c>
      <c r="H19" s="5"/>
      <c r="I19" s="5"/>
      <c r="J19" s="5" t="str">
        <f t="shared" si="1"/>
        <v>Fetches a bundle of all !Encounter resources matching the specified status and type</v>
      </c>
    </row>
    <row r="20" spans="1:10">
      <c r="A20" s="1">
        <v>21</v>
      </c>
      <c r="B20" s="1" t="s">
        <v>164</v>
      </c>
      <c r="C20" s="1" t="str">
        <f t="shared" si="0"/>
        <v>http://hl7.org/fhir/us/core/StructureDefinition/us-core-!questionnaire</v>
      </c>
      <c r="D20" s="1" t="s">
        <v>125</v>
      </c>
      <c r="E20" s="1" t="s">
        <v>73</v>
      </c>
      <c r="F20" s="1" t="s">
        <v>126</v>
      </c>
      <c r="I20" s="5"/>
      <c r="J20" s="5" t="str">
        <f t="shared" si="1"/>
        <v>Fetches a bundle of all !Questionnaire resources matching the specified context-type-value and publisher</v>
      </c>
    </row>
    <row r="21" spans="1:10">
      <c r="A21" s="1">
        <v>22</v>
      </c>
      <c r="B21" s="1" t="s">
        <v>164</v>
      </c>
      <c r="C21" s="1" t="str">
        <f t="shared" si="0"/>
        <v>http://hl7.org/fhir/us/core/StructureDefinition/us-core-!questionnaire</v>
      </c>
      <c r="D21" s="1" t="s">
        <v>127</v>
      </c>
      <c r="E21" s="1" t="s">
        <v>73</v>
      </c>
      <c r="F21" s="1" t="s">
        <v>128</v>
      </c>
      <c r="J21" s="5" t="str">
        <f t="shared" si="1"/>
        <v>Fetches a bundle of all !Questionnaire resources matching the specified context-type-value and publisher and status</v>
      </c>
    </row>
    <row r="22" spans="1:10">
      <c r="A22" s="1">
        <v>23</v>
      </c>
      <c r="B22" s="1" t="s">
        <v>164</v>
      </c>
      <c r="C22" s="1" t="str">
        <f t="shared" si="0"/>
        <v>http://hl7.org/fhir/us/core/StructureDefinition/us-core-!questionnaire</v>
      </c>
      <c r="D22" s="1" t="s">
        <v>129</v>
      </c>
      <c r="E22" s="1" t="s">
        <v>73</v>
      </c>
      <c r="F22" s="1" t="s">
        <v>130</v>
      </c>
      <c r="H22" s="5"/>
      <c r="J22" s="5" t="str">
        <f t="shared" si="1"/>
        <v>Fetches a bundle of all !Questionnaire resources matching the specified context-type-value and status</v>
      </c>
    </row>
    <row r="23" spans="1:10">
      <c r="A23" s="1">
        <v>24</v>
      </c>
      <c r="B23" s="1" t="s">
        <v>164</v>
      </c>
      <c r="C23" s="1" t="str">
        <f t="shared" si="0"/>
        <v>http://hl7.org/fhir/us/core/StructureDefinition/us-core-!questionnaire</v>
      </c>
      <c r="D23" s="1" t="s">
        <v>131</v>
      </c>
      <c r="E23" s="1" t="s">
        <v>73</v>
      </c>
      <c r="F23" s="1" t="s">
        <v>132</v>
      </c>
      <c r="H23" s="5"/>
      <c r="I23" s="5"/>
      <c r="J23" s="5" t="str">
        <f t="shared" si="1"/>
        <v>Fetches a bundle of all !Questionnaire resources matching the specified publisher and status</v>
      </c>
    </row>
    <row r="24" spans="1:10">
      <c r="A24" s="1">
        <v>25</v>
      </c>
      <c r="B24" s="1" t="s">
        <v>164</v>
      </c>
      <c r="C24" s="1" t="str">
        <f t="shared" si="0"/>
        <v>http://hl7.org/fhir/us/core/StructureDefinition/us-core-!questionnaire</v>
      </c>
      <c r="D24" s="1" t="s">
        <v>133</v>
      </c>
      <c r="E24" s="1" t="s">
        <v>73</v>
      </c>
      <c r="F24" s="1" t="s">
        <v>132</v>
      </c>
      <c r="H24" s="5"/>
      <c r="I24" s="5"/>
      <c r="J24" s="5" t="str">
        <f t="shared" si="1"/>
        <v>Fetches a bundle of all !Questionnaire resources matching the specified publisher and status and version</v>
      </c>
    </row>
    <row r="25" spans="1:10">
      <c r="A25" s="1">
        <v>26</v>
      </c>
      <c r="B25" s="1" t="s">
        <v>164</v>
      </c>
      <c r="C25" s="1" t="str">
        <f t="shared" si="0"/>
        <v>http://hl7.org/fhir/us/core/StructureDefinition/us-core-!questionnaire</v>
      </c>
      <c r="D25" s="1" t="s">
        <v>134</v>
      </c>
      <c r="E25" s="1" t="s">
        <v>73</v>
      </c>
      <c r="F25" s="1" t="s">
        <v>132</v>
      </c>
      <c r="H25" s="5"/>
      <c r="I25" s="5"/>
      <c r="J25" s="5" t="str">
        <f t="shared" si="1"/>
        <v>Fetches a bundle of all !Questionnaire resources matching the specified publisher and version</v>
      </c>
    </row>
    <row r="26" spans="1:10">
      <c r="A26" s="1">
        <v>27</v>
      </c>
      <c r="B26" s="1" t="s">
        <v>164</v>
      </c>
      <c r="C26" s="1" t="str">
        <f t="shared" si="0"/>
        <v>http://hl7.org/fhir/us/core/StructureDefinition/us-core-!questionnaire</v>
      </c>
      <c r="D26" s="1" t="s">
        <v>135</v>
      </c>
      <c r="E26" s="1" t="s">
        <v>73</v>
      </c>
      <c r="F26" s="1" t="s">
        <v>132</v>
      </c>
      <c r="J26" s="5" t="str">
        <f t="shared" si="1"/>
        <v>Fetches a bundle of all !Questionnaire resources matching the specified status and title and version</v>
      </c>
    </row>
    <row r="27" spans="1:10">
      <c r="A27" s="1">
        <v>28</v>
      </c>
      <c r="B27" s="1" t="s">
        <v>164</v>
      </c>
      <c r="C27" s="1" t="str">
        <f t="shared" si="0"/>
        <v>http://hl7.org/fhir/us/core/StructureDefinition/us-core-!questionnaire</v>
      </c>
      <c r="D27" s="1" t="s">
        <v>136</v>
      </c>
      <c r="E27" s="1" t="s">
        <v>73</v>
      </c>
      <c r="F27" s="1" t="s">
        <v>58</v>
      </c>
      <c r="J27" s="5" t="str">
        <f t="shared" si="1"/>
        <v>Fetches a bundle of all !Questionnaire resources matching the specified status and version</v>
      </c>
    </row>
    <row r="28" spans="1:10">
      <c r="A28" s="1">
        <v>29</v>
      </c>
      <c r="B28" s="1" t="s">
        <v>164</v>
      </c>
      <c r="C28" s="1" t="str">
        <f t="shared" si="0"/>
        <v>http://hl7.org/fhir/us/core/StructureDefinition/us-core-!questionnaire</v>
      </c>
      <c r="D28" s="1" t="s">
        <v>137</v>
      </c>
      <c r="E28" s="1" t="s">
        <v>73</v>
      </c>
      <c r="F28" s="1" t="s">
        <v>132</v>
      </c>
      <c r="J28" s="5" t="str">
        <f t="shared" si="1"/>
        <v>Fetches a bundle of all !Questionnaire resources matching the specified title and version</v>
      </c>
    </row>
    <row r="29" spans="1:10">
      <c r="A29" s="1">
        <v>30</v>
      </c>
      <c r="B29" s="1" t="s">
        <v>22</v>
      </c>
      <c r="C29" s="1" t="str">
        <f t="shared" si="0"/>
        <v>http://hl7.org/fhir/us/core/StructureDefinition/us-core-patient</v>
      </c>
      <c r="D29" s="1" t="s">
        <v>138</v>
      </c>
      <c r="E29" s="1" t="s">
        <v>73</v>
      </c>
      <c r="F29" s="1" t="s">
        <v>139</v>
      </c>
      <c r="H29" s="5" t="s">
        <v>175</v>
      </c>
      <c r="I29" s="5" t="s">
        <v>185</v>
      </c>
      <c r="J29" s="5" t="str">
        <f t="shared" si="1"/>
        <v>Fetches a bundle of all Patient resources matching the specified birthdate and family</v>
      </c>
    </row>
    <row r="30" spans="1:10">
      <c r="A30" s="1">
        <v>31</v>
      </c>
      <c r="B30" s="1" t="s">
        <v>22</v>
      </c>
      <c r="C30" s="1" t="str">
        <f t="shared" si="0"/>
        <v>http://hl7.org/fhir/us/core/StructureDefinition/us-core-patient</v>
      </c>
      <c r="D30" s="1" t="s">
        <v>140</v>
      </c>
      <c r="E30" s="1" t="s">
        <v>73</v>
      </c>
      <c r="F30" s="1" t="s">
        <v>139</v>
      </c>
      <c r="H30" s="5" t="s">
        <v>176</v>
      </c>
      <c r="I30" s="5" t="s">
        <v>182</v>
      </c>
      <c r="J30" s="5" t="str">
        <f t="shared" si="1"/>
        <v>Fetches a bundle of all Patient resources matching the specified birthdate and name</v>
      </c>
    </row>
    <row r="31" spans="1:10">
      <c r="A31" s="1">
        <v>32</v>
      </c>
      <c r="B31" s="1" t="s">
        <v>22</v>
      </c>
      <c r="C31" s="1" t="str">
        <f t="shared" si="0"/>
        <v>http://hl7.org/fhir/us/core/StructureDefinition/us-core-patient</v>
      </c>
      <c r="D31" s="1" t="s">
        <v>141</v>
      </c>
      <c r="E31" s="1" t="s">
        <v>73</v>
      </c>
      <c r="F31" s="1" t="s">
        <v>132</v>
      </c>
      <c r="H31" s="5" t="s">
        <v>177</v>
      </c>
      <c r="I31" s="5" t="s">
        <v>184</v>
      </c>
      <c r="J31" s="5" t="str">
        <f t="shared" si="1"/>
        <v>Fetches a bundle of all Patient resources matching the specified family and gender</v>
      </c>
    </row>
    <row r="32" spans="1:10">
      <c r="A32" s="1">
        <v>33</v>
      </c>
      <c r="B32" s="1" t="s">
        <v>22</v>
      </c>
      <c r="C32" s="1" t="str">
        <f t="shared" si="0"/>
        <v>http://hl7.org/fhir/us/core/StructureDefinition/us-core-patient</v>
      </c>
      <c r="D32" s="1" t="s">
        <v>142</v>
      </c>
      <c r="E32" s="1" t="s">
        <v>73</v>
      </c>
      <c r="F32" s="1" t="s">
        <v>132</v>
      </c>
      <c r="H32" s="5" t="s">
        <v>179</v>
      </c>
      <c r="I32" s="5" t="s">
        <v>183</v>
      </c>
      <c r="J32" s="5" t="str">
        <f t="shared" si="1"/>
        <v>Fetches a bundle of all Patient resources matching the specified gender and name</v>
      </c>
    </row>
    <row r="33" spans="1:10">
      <c r="A33" s="1">
        <v>36</v>
      </c>
      <c r="B33" s="1" t="s">
        <v>143</v>
      </c>
      <c r="C33" s="1" t="str">
        <f t="shared" si="0"/>
        <v>http://hl7.org/fhir/us/core/StructureDefinition/us-core-condition</v>
      </c>
      <c r="D33" s="1" t="s">
        <v>149</v>
      </c>
      <c r="E33" s="1" t="s">
        <v>73</v>
      </c>
      <c r="F33" s="1" t="s">
        <v>111</v>
      </c>
      <c r="G33" s="1" t="s">
        <v>445</v>
      </c>
      <c r="H33" s="5" t="s">
        <v>161</v>
      </c>
      <c r="I33" s="5" t="s">
        <v>351</v>
      </c>
      <c r="J33" s="5" t="s">
        <v>343</v>
      </c>
    </row>
    <row r="34" spans="1:10">
      <c r="A34" s="1">
        <v>37</v>
      </c>
      <c r="B34" s="1" t="s">
        <v>143</v>
      </c>
      <c r="C34" s="1" t="str">
        <f t="shared" si="0"/>
        <v>http://hl7.org/fhir/us/core/StructureDefinition/us-core-condition</v>
      </c>
      <c r="D34" s="1" t="s">
        <v>150</v>
      </c>
      <c r="E34" s="1" t="s">
        <v>73</v>
      </c>
      <c r="F34" s="1" t="s">
        <v>111</v>
      </c>
      <c r="H34" s="5" t="s">
        <v>155</v>
      </c>
      <c r="I34" s="5" t="s">
        <v>492</v>
      </c>
      <c r="J34" s="5" t="s">
        <v>151</v>
      </c>
    </row>
    <row r="35" spans="1:10">
      <c r="A35" s="1">
        <v>38</v>
      </c>
      <c r="B35" s="1" t="s">
        <v>143</v>
      </c>
      <c r="C35" s="1" t="str">
        <f t="shared" si="0"/>
        <v>http://hl7.org/fhir/us/core/StructureDefinition/us-core-condition</v>
      </c>
      <c r="D35" s="1" t="s">
        <v>152</v>
      </c>
      <c r="E35" s="1" t="s">
        <v>73</v>
      </c>
      <c r="F35" s="1" t="s">
        <v>111</v>
      </c>
      <c r="H35" s="5" t="s">
        <v>156</v>
      </c>
      <c r="I35" s="5" t="s">
        <v>352</v>
      </c>
      <c r="J35" s="5" t="s">
        <v>157</v>
      </c>
    </row>
    <row r="36" spans="1:10">
      <c r="A36" s="1">
        <v>39</v>
      </c>
      <c r="B36" s="1" t="s">
        <v>143</v>
      </c>
      <c r="C36" s="1" t="str">
        <f t="shared" si="0"/>
        <v>http://hl7.org/fhir/us/core/StructureDefinition/us-core-condition</v>
      </c>
      <c r="D36" s="1" t="s">
        <v>153</v>
      </c>
      <c r="E36" s="1" t="s">
        <v>73</v>
      </c>
      <c r="F36" s="1" t="s">
        <v>154</v>
      </c>
      <c r="H36" s="5" t="s">
        <v>158</v>
      </c>
      <c r="I36" s="5" t="s">
        <v>159</v>
      </c>
      <c r="J36" s="5" t="s">
        <v>162</v>
      </c>
    </row>
    <row r="37" spans="1:10">
      <c r="A37" s="1">
        <v>42</v>
      </c>
      <c r="B37" s="1" t="s">
        <v>21</v>
      </c>
      <c r="C37" s="1" t="str">
        <f t="shared" si="0"/>
        <v>http://hl7.org/fhir/us/core/StructureDefinition/us-core-allergyintolerance</v>
      </c>
      <c r="D37" s="1" t="s">
        <v>149</v>
      </c>
      <c r="E37" s="1" t="s">
        <v>73</v>
      </c>
      <c r="F37" s="1" t="s">
        <v>111</v>
      </c>
      <c r="H37" s="5" t="s">
        <v>168</v>
      </c>
      <c r="I37" s="5" t="s">
        <v>346</v>
      </c>
      <c r="J37" s="5" t="s">
        <v>484</v>
      </c>
    </row>
    <row r="38" spans="1:10">
      <c r="A38" s="1">
        <v>45</v>
      </c>
      <c r="B38" s="1" t="s">
        <v>167</v>
      </c>
      <c r="C38" s="1" t="str">
        <f t="shared" si="0"/>
        <v>http://hl7.org/fhir/us/core/StructureDefinition/us-core-immunization</v>
      </c>
      <c r="D38" s="1" t="s">
        <v>171</v>
      </c>
      <c r="E38" s="1" t="s">
        <v>73</v>
      </c>
      <c r="F38" s="1" t="s">
        <v>118</v>
      </c>
      <c r="H38" s="5" t="s">
        <v>174</v>
      </c>
      <c r="I38" s="5" t="s">
        <v>170</v>
      </c>
      <c r="J38" s="5" t="str">
        <f>"Fetches a bundle of all "&amp;B38&amp;" resources for the specified "&amp;SUBSTITUTE(D38,","," and ")</f>
        <v>Fetches a bundle of all Immunization resources for the specified patient and date</v>
      </c>
    </row>
    <row r="39" spans="1:10">
      <c r="A39" s="1">
        <v>46</v>
      </c>
      <c r="B39" s="1" t="s">
        <v>167</v>
      </c>
      <c r="C39" s="1" t="str">
        <f t="shared" si="0"/>
        <v>http://hl7.org/fhir/us/core/StructureDefinition/us-core-immunization</v>
      </c>
      <c r="D39" s="1" t="s">
        <v>121</v>
      </c>
      <c r="E39" s="1" t="s">
        <v>73</v>
      </c>
      <c r="F39" s="1" t="s">
        <v>154</v>
      </c>
      <c r="H39" s="5" t="s">
        <v>332</v>
      </c>
      <c r="I39" s="5" t="s">
        <v>169</v>
      </c>
      <c r="J39" s="5" t="str">
        <f>"Fetches a bundle of all "&amp;B39&amp;" resources for the specified "&amp;SUBSTITUTE(D39,","," and ")</f>
        <v>Fetches a bundle of all Immunization resources for the specified patient and status</v>
      </c>
    </row>
    <row r="40" spans="1:10">
      <c r="A40" s="1">
        <v>49</v>
      </c>
      <c r="B40" s="1" t="s">
        <v>187</v>
      </c>
      <c r="C40" s="1" t="s">
        <v>197</v>
      </c>
      <c r="D40" s="1" t="s">
        <v>121</v>
      </c>
      <c r="E40" s="1" t="s">
        <v>73</v>
      </c>
      <c r="F40" s="1" t="s">
        <v>111</v>
      </c>
      <c r="H40" s="5" t="s">
        <v>210</v>
      </c>
      <c r="I40" s="5" t="s">
        <v>193</v>
      </c>
      <c r="J40" s="5" t="str">
        <f>"Fetches a bundle of all "&amp;B40&amp;" resources for the specified "&amp;SUBSTITUTE(D40,","," and ")</f>
        <v>Fetches a bundle of all DiagnosticReport resources for the specified patient and status</v>
      </c>
    </row>
    <row r="41" spans="1:10" ht="15.75">
      <c r="A41" s="1">
        <v>50</v>
      </c>
      <c r="B41" s="1" t="s">
        <v>187</v>
      </c>
      <c r="C41" s="1" t="s">
        <v>197</v>
      </c>
      <c r="D41" s="1" t="s">
        <v>150</v>
      </c>
      <c r="E41" s="1" t="s">
        <v>73</v>
      </c>
      <c r="F41" s="1" t="s">
        <v>111</v>
      </c>
      <c r="G41" s="1" t="s">
        <v>347</v>
      </c>
      <c r="H41" s="5" t="s">
        <v>202</v>
      </c>
      <c r="I41" s="9" t="s">
        <v>205</v>
      </c>
      <c r="J41" s="5" t="str">
        <f>"Fetches a bundle of all "&amp;B41&amp;" resources for the specified patient and  a category code = `LAB`"</f>
        <v>Fetches a bundle of all DiagnosticReport resources for the specified patient and  a category code = `LAB`</v>
      </c>
    </row>
    <row r="42" spans="1:10" ht="15.75">
      <c r="A42" s="1">
        <v>51</v>
      </c>
      <c r="B42" s="1" t="s">
        <v>187</v>
      </c>
      <c r="C42" s="1" t="s">
        <v>197</v>
      </c>
      <c r="D42" s="1" t="s">
        <v>152</v>
      </c>
      <c r="E42" s="1" t="s">
        <v>73</v>
      </c>
      <c r="F42" s="1" t="s">
        <v>111</v>
      </c>
      <c r="H42" s="5" t="s">
        <v>235</v>
      </c>
      <c r="I42" s="9" t="s">
        <v>207</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5.75">
      <c r="A43" s="1">
        <v>52</v>
      </c>
      <c r="B43" s="1" t="s">
        <v>187</v>
      </c>
      <c r="C43" s="1" t="s">
        <v>197</v>
      </c>
      <c r="D43" s="1" t="s">
        <v>203</v>
      </c>
      <c r="E43" s="1" t="s">
        <v>73</v>
      </c>
      <c r="F43" s="1" t="s">
        <v>229</v>
      </c>
      <c r="G43" s="1" t="s">
        <v>347</v>
      </c>
      <c r="H43" s="5" t="s">
        <v>204</v>
      </c>
      <c r="I43" s="9" t="s">
        <v>206</v>
      </c>
      <c r="J43" s="5" t="str">
        <f>"Fetches a bundle of all "&amp;B43&amp;" resources for the specified patient and date and a category code = `LAB`"</f>
        <v>Fetches a bundle of all DiagnosticReport resources for the specified patient and date and a category code = `LAB`</v>
      </c>
    </row>
    <row r="44" spans="1:10">
      <c r="A44" s="1">
        <v>53</v>
      </c>
      <c r="B44" s="1" t="s">
        <v>187</v>
      </c>
      <c r="C44" s="1" t="s">
        <v>197</v>
      </c>
      <c r="D44" s="1" t="s">
        <v>230</v>
      </c>
      <c r="E44" s="1" t="s">
        <v>73</v>
      </c>
      <c r="F44" s="1" t="s">
        <v>229</v>
      </c>
      <c r="H44" s="5" t="s">
        <v>239</v>
      </c>
      <c r="I44" s="5" t="s">
        <v>232</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c r="A45" s="1">
        <v>56</v>
      </c>
      <c r="B45" s="1" t="s">
        <v>187</v>
      </c>
      <c r="C45" s="11" t="s">
        <v>198</v>
      </c>
      <c r="D45" s="1" t="s">
        <v>121</v>
      </c>
      <c r="E45" s="1" t="s">
        <v>73</v>
      </c>
      <c r="F45" s="1" t="s">
        <v>111</v>
      </c>
      <c r="H45" s="5" t="s">
        <v>322</v>
      </c>
      <c r="I45" s="5" t="s">
        <v>193</v>
      </c>
      <c r="J45" s="5" t="str">
        <f>"Fetches a bundle of all "&amp;B45&amp;" resources for the specified "&amp;SUBSTITUTE(D45,","," and ")</f>
        <v>Fetches a bundle of all DiagnosticReport resources for the specified patient and status</v>
      </c>
    </row>
    <row r="46" spans="1:10">
      <c r="A46" s="1">
        <v>57</v>
      </c>
      <c r="B46" s="1" t="s">
        <v>187</v>
      </c>
      <c r="C46" s="11" t="s">
        <v>198</v>
      </c>
      <c r="D46" s="1" t="s">
        <v>150</v>
      </c>
      <c r="E46" s="1" t="s">
        <v>73</v>
      </c>
      <c r="F46" s="1" t="s">
        <v>111</v>
      </c>
      <c r="H46" s="5" t="s">
        <v>208</v>
      </c>
      <c r="I46" s="5" t="s">
        <v>212</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c r="A47" s="1">
        <v>58</v>
      </c>
      <c r="B47" s="1" t="s">
        <v>187</v>
      </c>
      <c r="C47" s="11" t="s">
        <v>198</v>
      </c>
      <c r="D47" s="1" t="s">
        <v>152</v>
      </c>
      <c r="E47" s="1" t="s">
        <v>73</v>
      </c>
      <c r="F47" s="1" t="s">
        <v>111</v>
      </c>
      <c r="H47" s="5" t="s">
        <v>209</v>
      </c>
      <c r="I47" s="5" t="s">
        <v>207</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c r="A48" s="1">
        <v>59</v>
      </c>
      <c r="B48" s="1" t="s">
        <v>187</v>
      </c>
      <c r="C48" s="11" t="s">
        <v>198</v>
      </c>
      <c r="D48" s="1" t="s">
        <v>203</v>
      </c>
      <c r="E48" s="1" t="s">
        <v>73</v>
      </c>
      <c r="F48" s="1" t="s">
        <v>229</v>
      </c>
      <c r="H48" s="5" t="s">
        <v>211</v>
      </c>
      <c r="I48" s="5" t="s">
        <v>213</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c r="A49" s="1">
        <v>60</v>
      </c>
      <c r="B49" s="1" t="s">
        <v>187</v>
      </c>
      <c r="C49" s="11" t="s">
        <v>198</v>
      </c>
      <c r="D49" s="1" t="s">
        <v>230</v>
      </c>
      <c r="E49" s="1" t="s">
        <v>73</v>
      </c>
      <c r="F49" s="1" t="s">
        <v>229</v>
      </c>
      <c r="H49" s="5" t="s">
        <v>231</v>
      </c>
      <c r="I49" s="5" t="s">
        <v>232</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c r="A50" s="1">
        <v>63</v>
      </c>
      <c r="B50" s="1" t="s">
        <v>188</v>
      </c>
      <c r="C50" s="1" t="str">
        <f t="shared" ref="C50:C60" si="2">"http://hl7.org/fhir/us/core/StructureDefinition/us-core-"&amp;LOWER(B50)</f>
        <v>http://hl7.org/fhir/us/core/StructureDefinition/us-core-goal</v>
      </c>
      <c r="D50" s="1" t="s">
        <v>336</v>
      </c>
      <c r="E50" s="1" t="s">
        <v>73</v>
      </c>
      <c r="F50" s="1" t="s">
        <v>111</v>
      </c>
      <c r="H50" s="5" t="s">
        <v>195</v>
      </c>
      <c r="I50" s="5" t="s">
        <v>337</v>
      </c>
      <c r="J50" s="5" t="str">
        <f>"Fetches a bundle of all "&amp;B50&amp;" resources for the specified "&amp;SUBSTITUTE(D50,","," and ")</f>
        <v>Fetches a bundle of all Goal resources for the specified patient and lifecycle-status</v>
      </c>
    </row>
    <row r="51" spans="1:10">
      <c r="A51" s="1">
        <v>64</v>
      </c>
      <c r="B51" s="1" t="s">
        <v>188</v>
      </c>
      <c r="C51" s="1" t="str">
        <f t="shared" si="2"/>
        <v>http://hl7.org/fhir/us/core/StructureDefinition/us-core-goal</v>
      </c>
      <c r="D51" s="1" t="s">
        <v>446</v>
      </c>
      <c r="E51" s="1" t="s">
        <v>73</v>
      </c>
      <c r="F51" s="1" t="s">
        <v>154</v>
      </c>
      <c r="H51" s="5" t="s">
        <v>218</v>
      </c>
      <c r="I51" s="5" t="s">
        <v>447</v>
      </c>
      <c r="J51" s="5" t="str">
        <f>"Fetches a bundle of all "&amp;B51&amp;" resources for the specified "&amp;SUBSTITUTE(D51,","," and ")</f>
        <v>Fetches a bundle of all Goal resources for the specified patient and target-date</v>
      </c>
    </row>
    <row r="52" spans="1:10">
      <c r="A52" s="1">
        <v>67</v>
      </c>
      <c r="B52" s="1" t="s">
        <v>189</v>
      </c>
      <c r="C52" s="1" t="str">
        <f t="shared" si="2"/>
        <v>http://hl7.org/fhir/us/core/StructureDefinition/us-core-medicationrequest</v>
      </c>
      <c r="D52" s="1" t="s">
        <v>468</v>
      </c>
      <c r="E52" s="1" t="s">
        <v>73</v>
      </c>
      <c r="F52" s="1" t="s">
        <v>111</v>
      </c>
      <c r="G52" s="1" t="s">
        <v>494</v>
      </c>
      <c r="H52" s="5" t="s">
        <v>469</v>
      </c>
      <c r="I52" s="5" t="s">
        <v>495</v>
      </c>
      <c r="J52" s="5" t="s">
        <v>496</v>
      </c>
    </row>
    <row r="53" spans="1:10">
      <c r="A53" s="1">
        <v>68</v>
      </c>
      <c r="B53" s="1" t="s">
        <v>189</v>
      </c>
      <c r="C53" s="1" t="str">
        <f t="shared" si="2"/>
        <v>http://hl7.org/fhir/us/core/StructureDefinition/us-core-medicationrequest</v>
      </c>
      <c r="D53" s="1" t="s">
        <v>470</v>
      </c>
      <c r="E53" s="1" t="s">
        <v>73</v>
      </c>
      <c r="F53" s="1" t="s">
        <v>111</v>
      </c>
      <c r="G53" s="1" t="s">
        <v>494</v>
      </c>
      <c r="H53" s="5" t="s">
        <v>194</v>
      </c>
      <c r="I53" s="5" t="s">
        <v>497</v>
      </c>
      <c r="J53" s="5" t="s">
        <v>498</v>
      </c>
    </row>
    <row r="54" spans="1:10">
      <c r="A54" s="1">
        <v>69</v>
      </c>
      <c r="B54" s="1" t="s">
        <v>189</v>
      </c>
      <c r="C54" s="1" t="str">
        <f t="shared" si="2"/>
        <v>http://hl7.org/fhir/us/core/StructureDefinition/us-core-medicationrequest</v>
      </c>
      <c r="D54" s="1" t="s">
        <v>471</v>
      </c>
      <c r="E54" s="1" t="s">
        <v>73</v>
      </c>
      <c r="F54" s="1" t="s">
        <v>111</v>
      </c>
      <c r="G54" s="1" t="s">
        <v>494</v>
      </c>
      <c r="H54" s="5" t="s">
        <v>194</v>
      </c>
      <c r="I54" s="5" t="s">
        <v>499</v>
      </c>
      <c r="J54" s="5" t="s">
        <v>500</v>
      </c>
    </row>
    <row r="55" spans="1:10">
      <c r="A55" s="1">
        <v>70</v>
      </c>
      <c r="B55" s="1" t="s">
        <v>189</v>
      </c>
      <c r="C55" s="1" t="str">
        <f t="shared" si="2"/>
        <v>http://hl7.org/fhir/us/core/StructureDefinition/us-core-medicationrequest</v>
      </c>
      <c r="D55" s="1" t="s">
        <v>472</v>
      </c>
      <c r="E55" s="1" t="s">
        <v>73</v>
      </c>
      <c r="F55" s="1" t="s">
        <v>229</v>
      </c>
      <c r="G55" s="1" t="s">
        <v>494</v>
      </c>
      <c r="H55" s="5" t="s">
        <v>244</v>
      </c>
      <c r="I55" s="5" t="s">
        <v>501</v>
      </c>
      <c r="J55" s="5" t="s">
        <v>502</v>
      </c>
    </row>
    <row r="56" spans="1:10">
      <c r="A56" s="1">
        <v>73</v>
      </c>
      <c r="B56" s="1" t="s">
        <v>473</v>
      </c>
      <c r="C56" s="1" t="str">
        <f t="shared" si="2"/>
        <v>http://hl7.org/fhir/us/core/StructureDefinition/us-core-!medicationstatement</v>
      </c>
      <c r="D56" s="1" t="s">
        <v>121</v>
      </c>
      <c r="E56" s="1" t="s">
        <v>73</v>
      </c>
      <c r="F56" s="1" t="s">
        <v>111</v>
      </c>
      <c r="H56" s="5" t="s">
        <v>196</v>
      </c>
      <c r="I56" s="5" t="s">
        <v>448</v>
      </c>
      <c r="J56" s="5" t="str">
        <f>"Fetches a bundle of all "&amp;B56&amp;" resources for the specified "&amp;SUBSTITUTE(D56,","," and ")</f>
        <v>Fetches a bundle of all !MedicationStatement resources for the specified patient and status</v>
      </c>
    </row>
    <row r="57" spans="1:10">
      <c r="A57" s="1">
        <v>74</v>
      </c>
      <c r="B57" s="1" t="s">
        <v>473</v>
      </c>
      <c r="C57" s="1" t="str">
        <f t="shared" si="2"/>
        <v>http://hl7.org/fhir/us/core/StructureDefinition/us-core-!medicationstatement</v>
      </c>
      <c r="D57" s="1" t="s">
        <v>246</v>
      </c>
      <c r="E57" s="1" t="s">
        <v>73</v>
      </c>
      <c r="F57" s="1" t="s">
        <v>154</v>
      </c>
      <c r="H57" s="5" t="s">
        <v>245</v>
      </c>
      <c r="I57" s="5" t="s">
        <v>449</v>
      </c>
      <c r="J57" s="5" t="s">
        <v>247</v>
      </c>
    </row>
    <row r="58" spans="1:10">
      <c r="A58" s="1">
        <v>75</v>
      </c>
      <c r="B58" s="1" t="s">
        <v>190</v>
      </c>
      <c r="C58" s="1" t="str">
        <f t="shared" si="2"/>
        <v>http://hl7.org/fhir/us/core/StructureDefinition/us-core-procedure</v>
      </c>
      <c r="D58" s="1" t="s">
        <v>121</v>
      </c>
      <c r="E58" s="1" t="s">
        <v>73</v>
      </c>
      <c r="F58" s="1" t="s">
        <v>111</v>
      </c>
      <c r="H58" s="5" t="s">
        <v>215</v>
      </c>
      <c r="I58" s="5" t="s">
        <v>214</v>
      </c>
      <c r="J58" s="5" t="str">
        <f>"Fetches a bundle of all "&amp;B58&amp;" resources for the specified "&amp;SUBSTITUTE(D58,","," and ")</f>
        <v>Fetches a bundle of all Procedure resources for the specified patient and status</v>
      </c>
    </row>
    <row r="59" spans="1:10">
      <c r="A59" s="1">
        <v>76</v>
      </c>
      <c r="B59" s="1" t="s">
        <v>190</v>
      </c>
      <c r="C59" s="1" t="str">
        <f t="shared" si="2"/>
        <v>http://hl7.org/fhir/us/core/StructureDefinition/us-core-procedure</v>
      </c>
      <c r="D59" s="1" t="s">
        <v>171</v>
      </c>
      <c r="E59" s="1" t="s">
        <v>73</v>
      </c>
      <c r="F59" s="1" t="s">
        <v>111</v>
      </c>
      <c r="H59" s="5" t="s">
        <v>227</v>
      </c>
      <c r="I59" s="5" t="s">
        <v>228</v>
      </c>
      <c r="J59" s="5" t="str">
        <f>"Fetches a bundle of all "&amp;B59&amp;" resources for the specified "&amp;SUBSTITUTE(D59,","," and ")</f>
        <v>Fetches a bundle of all Procedure resources for the specified patient and date</v>
      </c>
    </row>
    <row r="60" spans="1:10">
      <c r="A60" s="1">
        <v>77</v>
      </c>
      <c r="B60" s="1" t="s">
        <v>190</v>
      </c>
      <c r="C60" s="1" t="str">
        <f t="shared" si="2"/>
        <v>http://hl7.org/fhir/us/core/StructureDefinition/us-core-procedure</v>
      </c>
      <c r="D60" s="1" t="s">
        <v>230</v>
      </c>
      <c r="E60" s="1" t="s">
        <v>73</v>
      </c>
      <c r="F60" s="1" t="s">
        <v>229</v>
      </c>
      <c r="H60" s="5" t="s">
        <v>240</v>
      </c>
      <c r="I60" s="5" t="s">
        <v>241</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c r="A61" s="1">
        <v>80</v>
      </c>
      <c r="B61" s="1" t="s">
        <v>191</v>
      </c>
      <c r="C61" s="1" t="s">
        <v>439</v>
      </c>
      <c r="D61" s="1" t="s">
        <v>251</v>
      </c>
      <c r="E61" s="1" t="s">
        <v>73</v>
      </c>
      <c r="F61" s="1" t="s">
        <v>111</v>
      </c>
      <c r="G61" s="1" t="s">
        <v>474</v>
      </c>
      <c r="H61" s="5" t="s">
        <v>297</v>
      </c>
      <c r="I61" s="5" t="s">
        <v>475</v>
      </c>
      <c r="J61" s="5" t="s">
        <v>342</v>
      </c>
    </row>
    <row r="62" spans="1:10">
      <c r="A62" s="1">
        <v>81</v>
      </c>
      <c r="B62" s="1" t="s">
        <v>191</v>
      </c>
      <c r="C62" s="1" t="s">
        <v>439</v>
      </c>
      <c r="D62" s="1" t="s">
        <v>150</v>
      </c>
      <c r="E62" s="1" t="s">
        <v>73</v>
      </c>
      <c r="F62" s="1" t="s">
        <v>111</v>
      </c>
      <c r="G62" s="1" t="s">
        <v>474</v>
      </c>
      <c r="H62" s="5" t="s">
        <v>233</v>
      </c>
      <c r="I62" s="5" t="s">
        <v>476</v>
      </c>
      <c r="J62" s="5" t="str">
        <f>"Fetches a bundle of all "&amp;B62&amp;" resources for the specified patient and a category code = `laboratory`"</f>
        <v>Fetches a bundle of all Observation resources for the specified patient and a category code = `laboratory`</v>
      </c>
    </row>
    <row r="63" spans="1:10">
      <c r="A63" s="1">
        <v>82</v>
      </c>
      <c r="B63" s="1" t="s">
        <v>191</v>
      </c>
      <c r="C63" s="1" t="s">
        <v>439</v>
      </c>
      <c r="D63" s="1" t="s">
        <v>152</v>
      </c>
      <c r="E63" s="1" t="s">
        <v>73</v>
      </c>
      <c r="F63" s="1" t="s">
        <v>111</v>
      </c>
      <c r="H63" s="5" t="s">
        <v>237</v>
      </c>
      <c r="I63" s="5" t="s">
        <v>353</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c r="A64" s="1">
        <v>83</v>
      </c>
      <c r="B64" s="1" t="s">
        <v>191</v>
      </c>
      <c r="C64" s="11" t="s">
        <v>439</v>
      </c>
      <c r="D64" s="1" t="s">
        <v>203</v>
      </c>
      <c r="E64" s="1" t="s">
        <v>73</v>
      </c>
      <c r="F64" s="1" t="s">
        <v>229</v>
      </c>
      <c r="G64" s="1" t="s">
        <v>474</v>
      </c>
      <c r="H64" s="5" t="s">
        <v>238</v>
      </c>
      <c r="I64" s="5" t="s">
        <v>477</v>
      </c>
      <c r="J64" s="5" t="str">
        <f>"Fetches a bundle of all "&amp;B64&amp;" resources for the specified patient and date and a category code = `laboratory`"</f>
        <v>Fetches a bundle of all Observation resources for the specified patient and date and a category code = `laboratory`</v>
      </c>
    </row>
    <row r="65" spans="1:10">
      <c r="A65" s="1">
        <v>84</v>
      </c>
      <c r="B65" s="1" t="s">
        <v>191</v>
      </c>
      <c r="C65" s="11" t="s">
        <v>439</v>
      </c>
      <c r="D65" s="1" t="s">
        <v>230</v>
      </c>
      <c r="E65" s="1" t="s">
        <v>73</v>
      </c>
      <c r="F65" s="1" t="s">
        <v>229</v>
      </c>
      <c r="H65" s="5" t="s">
        <v>236</v>
      </c>
      <c r="I65" s="5" t="s">
        <v>234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c r="A66" s="1">
        <v>85</v>
      </c>
      <c r="B66" s="1" t="s">
        <v>341</v>
      </c>
      <c r="C66" s="1" t="s">
        <v>439</v>
      </c>
      <c r="D66" s="1" t="s">
        <v>121</v>
      </c>
      <c r="E66" s="1" t="s">
        <v>73</v>
      </c>
      <c r="F66" s="1" t="s">
        <v>111</v>
      </c>
      <c r="H66" s="5" t="s">
        <v>217</v>
      </c>
      <c r="I66" s="5" t="s">
        <v>216</v>
      </c>
      <c r="J66" s="5" t="str">
        <f>"Fetches a bundle of all "&amp;B66&amp;" resources for the specified "&amp;SUBSTITUTE(D66,","," and ")</f>
        <v>Fetches a bundle of all !Observation resources for the specified patient and status</v>
      </c>
    </row>
    <row r="67" spans="1:10">
      <c r="A67" s="1">
        <v>88</v>
      </c>
      <c r="B67" s="1" t="s">
        <v>248</v>
      </c>
      <c r="C67" s="11" t="s">
        <v>250</v>
      </c>
      <c r="D67" s="1" t="s">
        <v>150</v>
      </c>
      <c r="E67" s="1" t="s">
        <v>73</v>
      </c>
      <c r="F67" s="1" t="s">
        <v>111</v>
      </c>
      <c r="G67" s="1" t="s">
        <v>348</v>
      </c>
      <c r="H67" s="5" t="s">
        <v>256</v>
      </c>
      <c r="I67" s="5" t="s">
        <v>257</v>
      </c>
      <c r="J67" s="5" t="str">
        <f>"Fetches a bundle of all "&amp;B67&amp;" resources for the specified "&amp;SUBSTITUTE(D67,","," and ")&amp;"=`assess-plan`"</f>
        <v>Fetches a bundle of all CarePlan resources for the specified patient and category=`assess-plan`</v>
      </c>
    </row>
    <row r="68" spans="1:10">
      <c r="A68" s="1">
        <v>89</v>
      </c>
      <c r="B68" s="1" t="s">
        <v>248</v>
      </c>
      <c r="C68" s="11" t="s">
        <v>250</v>
      </c>
      <c r="D68" s="1" t="s">
        <v>203</v>
      </c>
      <c r="E68" s="1" t="s">
        <v>73</v>
      </c>
      <c r="F68" s="1" t="s">
        <v>229</v>
      </c>
      <c r="G68" s="1" t="s">
        <v>348</v>
      </c>
      <c r="H68" s="5" t="s">
        <v>255</v>
      </c>
      <c r="I68" s="5" t="s">
        <v>450</v>
      </c>
      <c r="J68" s="5" t="s">
        <v>259</v>
      </c>
    </row>
    <row r="69" spans="1:10">
      <c r="A69" s="1">
        <v>90</v>
      </c>
      <c r="B69" s="1" t="s">
        <v>248</v>
      </c>
      <c r="C69" s="11" t="s">
        <v>250</v>
      </c>
      <c r="D69" s="1" t="s">
        <v>251</v>
      </c>
      <c r="E69" s="1" t="s">
        <v>73</v>
      </c>
      <c r="F69" s="1" t="s">
        <v>111</v>
      </c>
      <c r="G69" s="1" t="s">
        <v>348</v>
      </c>
      <c r="H69" s="5" t="s">
        <v>253</v>
      </c>
      <c r="I69" s="5" t="s">
        <v>258</v>
      </c>
      <c r="J69" s="5" t="s">
        <v>260</v>
      </c>
    </row>
    <row r="70" spans="1:10">
      <c r="A70" s="1">
        <v>91</v>
      </c>
      <c r="B70" s="1" t="s">
        <v>248</v>
      </c>
      <c r="C70" s="11" t="s">
        <v>250</v>
      </c>
      <c r="D70" s="1" t="s">
        <v>252</v>
      </c>
      <c r="E70" s="1" t="s">
        <v>73</v>
      </c>
      <c r="F70" s="1" t="s">
        <v>229</v>
      </c>
      <c r="G70" s="1" t="s">
        <v>348</v>
      </c>
      <c r="H70" s="5" t="s">
        <v>254</v>
      </c>
      <c r="I70" s="5" t="s">
        <v>451</v>
      </c>
      <c r="J70" s="5" t="s">
        <v>261</v>
      </c>
    </row>
    <row r="71" spans="1:10">
      <c r="A71" s="1">
        <v>94</v>
      </c>
      <c r="B71" s="1" t="s">
        <v>262</v>
      </c>
      <c r="C71" s="1" t="str">
        <f>"http://hl7.org/fhir/us/core/StructureDefinition/us-core-"&amp;LOWER(B71)</f>
        <v>http://hl7.org/fhir/us/core/StructureDefinition/us-core-careteam</v>
      </c>
      <c r="D71" s="1" t="s">
        <v>121</v>
      </c>
      <c r="E71" s="1" t="s">
        <v>73</v>
      </c>
      <c r="F71" s="1" t="s">
        <v>111</v>
      </c>
      <c r="G71" s="1" t="s">
        <v>331</v>
      </c>
      <c r="H71" s="5" t="s">
        <v>263</v>
      </c>
      <c r="I71" s="5" t="s">
        <v>264</v>
      </c>
      <c r="J71" s="5" t="s">
        <v>265</v>
      </c>
    </row>
    <row r="72" spans="1:10" ht="15.75">
      <c r="A72" s="1">
        <v>97</v>
      </c>
      <c r="B72" s="1" t="s">
        <v>191</v>
      </c>
      <c r="C72" s="10" t="s">
        <v>292</v>
      </c>
      <c r="D72" s="1" t="s">
        <v>152</v>
      </c>
      <c r="E72" s="1" t="s">
        <v>73</v>
      </c>
      <c r="F72" s="1" t="s">
        <v>111</v>
      </c>
      <c r="G72" s="1" t="s">
        <v>349</v>
      </c>
      <c r="H72" s="5" t="s">
        <v>294</v>
      </c>
      <c r="I72" s="5" t="s">
        <v>293</v>
      </c>
      <c r="J72" s="5" t="str">
        <f>"Fetches a bundle of all "&amp;B72&amp;" resources for the specified patient and observation code."</f>
        <v>Fetches a bundle of all Observation resources for the specified patient and observation code.</v>
      </c>
    </row>
    <row r="73" spans="1:10">
      <c r="A73" s="1">
        <v>100</v>
      </c>
      <c r="B73" s="1" t="s">
        <v>191</v>
      </c>
      <c r="C73" s="1" t="s">
        <v>340</v>
      </c>
      <c r="D73" s="1" t="s">
        <v>251</v>
      </c>
      <c r="E73" s="1" t="s">
        <v>73</v>
      </c>
      <c r="F73" s="1" t="s">
        <v>111</v>
      </c>
      <c r="G73" s="1" t="s">
        <v>478</v>
      </c>
      <c r="H73" s="5" t="s">
        <v>296</v>
      </c>
      <c r="I73" s="5" t="s">
        <v>479</v>
      </c>
      <c r="J73" s="5" t="str">
        <f>"Fetches a bundle of all "&amp;B73&amp;" resources for the specified "&amp;SUBSTITUTE(D73,","," and ")</f>
        <v>Fetches a bundle of all Observation resources for the specified patient and category and status</v>
      </c>
    </row>
    <row r="74" spans="1:10">
      <c r="A74" s="1">
        <v>101</v>
      </c>
      <c r="B74" s="1" t="s">
        <v>191</v>
      </c>
      <c r="C74" s="1" t="s">
        <v>340</v>
      </c>
      <c r="D74" s="1" t="s">
        <v>150</v>
      </c>
      <c r="E74" s="1" t="s">
        <v>73</v>
      </c>
      <c r="F74" s="1" t="s">
        <v>111</v>
      </c>
      <c r="G74" s="1" t="s">
        <v>478</v>
      </c>
      <c r="H74" s="5" t="s">
        <v>295</v>
      </c>
      <c r="I74" s="5" t="s">
        <v>480</v>
      </c>
      <c r="J74" s="5" t="str">
        <f>"Fetches a bundle of all "&amp;B74&amp;" resources for the specified patient and a category code = `vital-signs`"</f>
        <v>Fetches a bundle of all Observation resources for the specified patient and a category code = `vital-signs`</v>
      </c>
    </row>
    <row r="75" spans="1:10">
      <c r="A75" s="1">
        <v>102</v>
      </c>
      <c r="B75" s="1" t="s">
        <v>191</v>
      </c>
      <c r="C75" s="1" t="s">
        <v>340</v>
      </c>
      <c r="D75" s="1" t="s">
        <v>152</v>
      </c>
      <c r="E75" s="1" t="s">
        <v>73</v>
      </c>
      <c r="F75" s="1" t="s">
        <v>111</v>
      </c>
      <c r="G75" s="1" t="s">
        <v>478</v>
      </c>
      <c r="H75" s="5" t="s">
        <v>298</v>
      </c>
      <c r="I75" s="5" t="s">
        <v>299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c r="A76" s="1">
        <v>103</v>
      </c>
      <c r="B76" s="1" t="s">
        <v>191</v>
      </c>
      <c r="C76" s="1" t="s">
        <v>340</v>
      </c>
      <c r="D76" s="1" t="s">
        <v>203</v>
      </c>
      <c r="E76" s="1" t="s">
        <v>73</v>
      </c>
      <c r="F76" s="1" t="s">
        <v>229</v>
      </c>
      <c r="G76" s="1" t="s">
        <v>478</v>
      </c>
      <c r="H76" s="5" t="s">
        <v>301</v>
      </c>
      <c r="I76" s="5" t="s">
        <v>481</v>
      </c>
      <c r="J76" s="5" t="str">
        <f>"Fetches a bundle of all "&amp;B76&amp;" resources for the specified patient and date and a category code = `vital-signs`"</f>
        <v>Fetches a bundle of all Observation resources for the specified patient and date and a category code = `vital-signs`</v>
      </c>
    </row>
    <row r="77" spans="1:10">
      <c r="A77" s="1">
        <v>104</v>
      </c>
      <c r="B77" s="1" t="s">
        <v>191</v>
      </c>
      <c r="C77" s="1" t="s">
        <v>340</v>
      </c>
      <c r="D77" s="1" t="s">
        <v>230</v>
      </c>
      <c r="E77" s="1" t="s">
        <v>73</v>
      </c>
      <c r="F77" s="1" t="s">
        <v>229</v>
      </c>
      <c r="H77" s="5" t="s">
        <v>302</v>
      </c>
      <c r="I77" s="5" t="s">
        <v>300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c r="A78" s="1">
        <v>107</v>
      </c>
      <c r="B78" s="1" t="s">
        <v>186</v>
      </c>
      <c r="C78" s="1" t="str">
        <f t="shared" ref="C78:C83" si="3">"http://hl7.org/fhir/us/core/StructureDefinition/us-core-"&amp;LOWER(B78)</f>
        <v>http://hl7.org/fhir/us/core/StructureDefinition/us-core-documentreference</v>
      </c>
      <c r="D78" s="1" t="s">
        <v>121</v>
      </c>
      <c r="E78" s="1" t="s">
        <v>73</v>
      </c>
      <c r="F78" s="1" t="s">
        <v>111</v>
      </c>
      <c r="H78" s="5" t="s">
        <v>309</v>
      </c>
      <c r="I78" s="5" t="s">
        <v>311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c r="A79" s="1">
        <v>108</v>
      </c>
      <c r="B79" s="1" t="s">
        <v>308</v>
      </c>
      <c r="C79" s="1" t="str">
        <f t="shared" si="3"/>
        <v>http://hl7.org/fhir/us/core/StructureDefinition/us-core-!documentreference</v>
      </c>
      <c r="D79" s="1" t="s">
        <v>307</v>
      </c>
      <c r="E79" s="1" t="s">
        <v>73</v>
      </c>
      <c r="F79" s="1" t="s">
        <v>154</v>
      </c>
      <c r="H79" s="5" t="s">
        <v>309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c r="A80" s="1">
        <v>109</v>
      </c>
      <c r="B80" s="1" t="s">
        <v>186</v>
      </c>
      <c r="C80" s="1" t="str">
        <f t="shared" si="3"/>
        <v>http://hl7.org/fhir/us/core/StructureDefinition/us-core-documentreference</v>
      </c>
      <c r="D80" s="1" t="s">
        <v>150</v>
      </c>
      <c r="E80" s="1" t="s">
        <v>73</v>
      </c>
      <c r="F80" s="1" t="s">
        <v>111</v>
      </c>
      <c r="G80" s="1" t="s">
        <v>350</v>
      </c>
      <c r="H80" s="5" t="s">
        <v>313</v>
      </c>
      <c r="I80" s="5" t="s">
        <v>310</v>
      </c>
      <c r="J80" s="5" t="s">
        <v>312</v>
      </c>
    </row>
    <row r="81" spans="1:10" ht="20.25" customHeight="1">
      <c r="A81" s="1">
        <v>110</v>
      </c>
      <c r="B81" s="1" t="s">
        <v>186</v>
      </c>
      <c r="C81" s="1" t="str">
        <f t="shared" si="3"/>
        <v>http://hl7.org/fhir/us/core/StructureDefinition/us-core-documentreference</v>
      </c>
      <c r="D81" s="1" t="s">
        <v>203</v>
      </c>
      <c r="E81" s="1" t="s">
        <v>73</v>
      </c>
      <c r="F81" s="1" t="s">
        <v>229</v>
      </c>
      <c r="G81" s="1" t="s">
        <v>350</v>
      </c>
      <c r="H81" s="5" t="s">
        <v>315</v>
      </c>
      <c r="I81" s="9" t="s">
        <v>314</v>
      </c>
      <c r="J81" s="5" t="s">
        <v>317</v>
      </c>
    </row>
    <row r="82" spans="1:10">
      <c r="A82" s="1">
        <v>111</v>
      </c>
      <c r="B82" s="1" t="s">
        <v>186</v>
      </c>
      <c r="C82" s="1" t="str">
        <f t="shared" si="3"/>
        <v>http://hl7.org/fhir/us/core/StructureDefinition/us-core-documentreference</v>
      </c>
      <c r="D82" s="1" t="s">
        <v>123</v>
      </c>
      <c r="E82" s="1" t="s">
        <v>73</v>
      </c>
      <c r="F82" s="1" t="s">
        <v>111</v>
      </c>
      <c r="H82" s="5" t="s">
        <v>319</v>
      </c>
      <c r="I82" s="5" t="s">
        <v>416</v>
      </c>
      <c r="J82" s="5" t="s">
        <v>316</v>
      </c>
    </row>
    <row r="83" spans="1:10" ht="20.25" customHeight="1">
      <c r="A83" s="1">
        <v>112</v>
      </c>
      <c r="B83" s="1" t="s">
        <v>186</v>
      </c>
      <c r="C83" s="1" t="str">
        <f t="shared" si="3"/>
        <v>http://hl7.org/fhir/us/core/StructureDefinition/us-core-documentreference</v>
      </c>
      <c r="D83" s="1" t="s">
        <v>318</v>
      </c>
      <c r="E83" s="1" t="s">
        <v>73</v>
      </c>
      <c r="F83" s="1" t="s">
        <v>229</v>
      </c>
      <c r="H83" s="5" t="s">
        <v>320</v>
      </c>
      <c r="I83" s="5" t="s">
        <v>415</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c r="A84" s="1">
        <v>115</v>
      </c>
      <c r="B84" s="1" t="s">
        <v>266</v>
      </c>
      <c r="C84" s="1" t="s">
        <v>456</v>
      </c>
      <c r="D84" s="1" t="s">
        <v>123</v>
      </c>
      <c r="E84" s="1" t="s">
        <v>73</v>
      </c>
      <c r="F84" s="1" t="s">
        <v>111</v>
      </c>
      <c r="H84" s="5" t="s">
        <v>414</v>
      </c>
      <c r="I84" s="5" t="s">
        <v>417</v>
      </c>
      <c r="J84" s="5" t="s">
        <v>418</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2020-11-20T18:12:29Z</dcterms:modified>
</cp:coreProperties>
</file>